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K:\SASD\24CAFR\Packages\SIG\"/>
    </mc:Choice>
  </mc:AlternateContent>
  <xr:revisionPtr revIDLastSave="0" documentId="13_ncr:1_{571D694C-2231-4DC1-9F23-D2C1566A0D31}" xr6:coauthVersionLast="47" xr6:coauthVersionMax="47" xr10:uidLastSave="{00000000-0000-0000-0000-000000000000}"/>
  <bookViews>
    <workbookView xWindow="-108" yWindow="-108" windowWidth="23256" windowHeight="12456" tabRatio="944" xr2:uid="{00000000-000D-0000-FFFF-FFFF00000000}"/>
  </bookViews>
  <sheets>
    <sheet name="Index" sheetId="21" r:id="rId1"/>
    <sheet name="Dashboard" sheetId="61" r:id="rId2"/>
    <sheet name="Pkg Updates" sheetId="55" r:id="rId3"/>
    <sheet name="ExhA&amp;B" sheetId="1" r:id="rId4"/>
    <sheet name="Capital Assets" sheetId="2" r:id="rId5"/>
    <sheet name="Capital Asset Compilation" sheetId="7" state="hidden" r:id="rId6"/>
    <sheet name="Long-Term Liabilities" sheetId="52" r:id="rId7"/>
    <sheet name="Analytical Review" sheetId="4" r:id="rId8"/>
    <sheet name="101" sheetId="9" r:id="rId9"/>
    <sheet name="110" sheetId="51" r:id="rId10"/>
    <sheet name="120" sheetId="54" r:id="rId11"/>
    <sheet name="215" sheetId="32" r:id="rId12"/>
    <sheet name="220" sheetId="31" r:id="rId13"/>
    <sheet name="301" sheetId="22" r:id="rId14"/>
    <sheet name="302" sheetId="64" r:id="rId15"/>
    <sheet name="303" sheetId="68" r:id="rId16"/>
    <sheet name="304" sheetId="65" r:id="rId17"/>
    <sheet name="323" sheetId="59" r:id="rId18"/>
    <sheet name="345" sheetId="14" r:id="rId19"/>
    <sheet name="350" sheetId="11" r:id="rId20"/>
    <sheet name="355" sheetId="12" r:id="rId21"/>
    <sheet name="360" sheetId="27" r:id="rId22"/>
    <sheet name="425" sheetId="49" r:id="rId23"/>
    <sheet name="430" sheetId="10" r:id="rId24"/>
    <sheet name="431" sheetId="69" r:id="rId25"/>
    <sheet name="520" sheetId="17" r:id="rId26"/>
    <sheet name="525" sheetId="18" r:id="rId27"/>
    <sheet name="530" sheetId="19" r:id="rId28"/>
    <sheet name="602" sheetId="57" r:id="rId29"/>
    <sheet name="610" sheetId="15" r:id="rId30"/>
    <sheet name="616" sheetId="26" r:id="rId31"/>
    <sheet name="625" sheetId="41" r:id="rId32"/>
    <sheet name="Explanations" sheetId="46" r:id="rId33"/>
    <sheet name="Comments" sheetId="28" r:id="rId34"/>
    <sheet name="College Filenames" sheetId="33" r:id="rId35"/>
    <sheet name="Agencies" sheetId="40" r:id="rId36"/>
    <sheet name="ExhA&amp;B-definitions&amp;messages" sheetId="48" state="hidden" r:id="rId37"/>
    <sheet name="CapAssetBegBal" sheetId="25" r:id="rId38"/>
    <sheet name="LTLiabBegBal" sheetId="29" r:id="rId39"/>
    <sheet name="Pension_OPEB EndBal" sheetId="62" r:id="rId40"/>
    <sheet name="Notes" sheetId="70" state="hidden" r:id="rId41"/>
    <sheet name="RestrDuefromPG" sheetId="24" r:id="rId42"/>
    <sheet name="RHBF Noncaptial Cont" sheetId="66" r:id="rId43"/>
    <sheet name="Fund Equity" sheetId="6" r:id="rId44"/>
    <sheet name="2023PKG" sheetId="50" r:id="rId45"/>
    <sheet name="AgencyGASBRepository" sheetId="71" state="hidden" r:id="rId46"/>
    <sheet name="Datafor5XX" sheetId="56" state="hidden" r:id="rId47"/>
  </sheets>
  <definedNames>
    <definedName name="__Agy301" localSheetId="24">#REF!</definedName>
    <definedName name="__Agy301" localSheetId="28">#REF!</definedName>
    <definedName name="__Agy301" localSheetId="45">#REF!</definedName>
    <definedName name="__Agy301">#REF!</definedName>
    <definedName name="__AGY305" localSheetId="28">#REF!</definedName>
    <definedName name="__AGY305" localSheetId="45">#REF!</definedName>
    <definedName name="__AGY305">#REF!</definedName>
    <definedName name="__AGY310" localSheetId="28">#REF!</definedName>
    <definedName name="__AGY310" localSheetId="45">#REF!</definedName>
    <definedName name="__AGY310">#REF!</definedName>
    <definedName name="__Agy501" localSheetId="28">#REF!</definedName>
    <definedName name="__Agy501" localSheetId="45">#REF!</definedName>
    <definedName name="__Agy501">#REF!</definedName>
    <definedName name="__Agy510" localSheetId="28">#REF!</definedName>
    <definedName name="__Agy510" localSheetId="45">#REF!</definedName>
    <definedName name="__Agy510">#REF!</definedName>
    <definedName name="__Agy515" localSheetId="28">#REF!</definedName>
    <definedName name="__Agy515" localSheetId="45">#REF!</definedName>
    <definedName name="__Agy515">#REF!</definedName>
    <definedName name="__Agy520" localSheetId="28">#REF!</definedName>
    <definedName name="__Agy520" localSheetId="45">#REF!</definedName>
    <definedName name="__Agy520">#REF!</definedName>
    <definedName name="__Agy525" localSheetId="28">#REF!</definedName>
    <definedName name="__Agy525" localSheetId="45">#REF!</definedName>
    <definedName name="__Agy525">#REF!</definedName>
    <definedName name="__Agy530" localSheetId="28">#REF!</definedName>
    <definedName name="__Agy530" localSheetId="45">#REF!</definedName>
    <definedName name="__Agy530">#REF!</definedName>
    <definedName name="__FMD320" localSheetId="24">#REF!</definedName>
    <definedName name="__FMD320" localSheetId="28">#REF!</definedName>
    <definedName name="__FMD320" localSheetId="45">#REF!</definedName>
    <definedName name="__FMD320">#REF!</definedName>
    <definedName name="__OID320" localSheetId="24">#REF!</definedName>
    <definedName name="__OID320" localSheetId="28">#REF!</definedName>
    <definedName name="__OID320" localSheetId="45">#REF!</definedName>
    <definedName name="__OID320">#REF!</definedName>
    <definedName name="__TO320" localSheetId="24">#REF!</definedName>
    <definedName name="__TO320" localSheetId="28">#REF!</definedName>
    <definedName name="__TO320" localSheetId="45">#REF!</definedName>
    <definedName name="__TO320">#REF!</definedName>
    <definedName name="_Agy302">#REF!</definedName>
    <definedName name="_Agy303" localSheetId="24">#REF!</definedName>
    <definedName name="_Agy303" localSheetId="45">#REF!</definedName>
    <definedName name="_Agy303">#REF!</definedName>
    <definedName name="_AGY325" localSheetId="24">#REF!</definedName>
    <definedName name="_AGY325" localSheetId="28">#REF!</definedName>
    <definedName name="_AGY325" localSheetId="45">#REF!</definedName>
    <definedName name="_AGY325">#REF!</definedName>
    <definedName name="_xlnm._FilterDatabase" localSheetId="3" hidden="1">'ExhA&amp;B'!$A$1:$A$252</definedName>
    <definedName name="_Hlk98233348" localSheetId="13">'301'!$C$46</definedName>
    <definedName name="_Hlk98233348" localSheetId="14">'302'!$C$47</definedName>
    <definedName name="_Hlk98233348" localSheetId="15">'303'!#REF!</definedName>
    <definedName name="_Hlk98233348" localSheetId="16">'304'!#REF!</definedName>
    <definedName name="_Hlk98237788" localSheetId="13">'301'!$C$49</definedName>
    <definedName name="_Hlk98237788" localSheetId="14">'302'!#REF!</definedName>
    <definedName name="_Hlk98237788" localSheetId="15">'303'!#REF!</definedName>
    <definedName name="_Hlk98237788" localSheetId="16">'304'!#REF!</definedName>
    <definedName name="_Hlk99373606" localSheetId="13">'301'!$C$55</definedName>
    <definedName name="_Hlk99373606" localSheetId="14">'302'!#REF!</definedName>
    <definedName name="_Hlk99373606" localSheetId="15">'303'!#REF!</definedName>
    <definedName name="_Hlk99373606" localSheetId="16">'304'!#REF!</definedName>
    <definedName name="aFASB" localSheetId="45">#REF!</definedName>
    <definedName name="aFASB">#REF!</definedName>
    <definedName name="aFASBADJ" localSheetId="45">#REF!</definedName>
    <definedName name="aFASBADJ">#REF!</definedName>
    <definedName name="aGASB" localSheetId="45">#REF!</definedName>
    <definedName name="aGASB">#REF!</definedName>
    <definedName name="AgyIdx" localSheetId="24">#REF!</definedName>
    <definedName name="AgyIdx" localSheetId="28">#REF!</definedName>
    <definedName name="AgyIdx" localSheetId="45">#REF!</definedName>
    <definedName name="AgyIdx">#REF!</definedName>
    <definedName name="AgyName" localSheetId="24">#REF!</definedName>
    <definedName name="AgyName" localSheetId="28">#REF!</definedName>
    <definedName name="AgyName" localSheetId="45">#REF!</definedName>
    <definedName name="AgyName">#REF!</definedName>
    <definedName name="AgyNum" localSheetId="28">Agencies!#REF!</definedName>
    <definedName name="AgyNum" localSheetId="45">#REF!</definedName>
    <definedName name="AgyNum" localSheetId="2">Agencies!#REF!</definedName>
    <definedName name="AgyNum">Agencies!#REF!</definedName>
    <definedName name="bFASB" localSheetId="45">#REF!</definedName>
    <definedName name="bFASB">#REF!</definedName>
    <definedName name="bFASBADJ" localSheetId="45">#REF!</definedName>
    <definedName name="bFASBADJ">#REF!</definedName>
    <definedName name="bGASB" localSheetId="45">#REF!</definedName>
    <definedName name="bGASB">#REF!</definedName>
    <definedName name="CCAgNo">'College Filenames'!$B$2:$B$59</definedName>
    <definedName name="CCNameTable" localSheetId="45">#REF!</definedName>
    <definedName name="CCNameTable">'College Filenames'!$D$2:$D$59</definedName>
    <definedName name="CCTable" localSheetId="45">#REF!</definedName>
    <definedName name="CCTable">'College Filenames'!$A$2:$F$59</definedName>
    <definedName name="College_Name" localSheetId="45">#REF!</definedName>
    <definedName name="College_Name">'ExhA&amp;B'!$B$3</definedName>
    <definedName name="College_Number" localSheetId="45">#REF!</definedName>
    <definedName name="College_Number">'ExhA&amp;B'!$B$2</definedName>
    <definedName name="compgasb" localSheetId="28">Agencies!#REF!</definedName>
    <definedName name="compgasb" localSheetId="45">#REF!</definedName>
    <definedName name="compgasb" localSheetId="2">Agencies!#REF!</definedName>
    <definedName name="compgasb">Agencies!#REF!</definedName>
    <definedName name="compname" localSheetId="28">Agencies!#REF!</definedName>
    <definedName name="compname" localSheetId="45">#REF!</definedName>
    <definedName name="compname" localSheetId="2">Agencies!#REF!</definedName>
    <definedName name="compname">Agencies!#REF!</definedName>
    <definedName name="compnum" localSheetId="28">Agencies!#REF!</definedName>
    <definedName name="compnum" localSheetId="45">#REF!</definedName>
    <definedName name="compnum" localSheetId="2">Agencies!#REF!</definedName>
    <definedName name="compnum">Agencies!#REF!</definedName>
    <definedName name="compnumtxt" localSheetId="10">#REF!</definedName>
    <definedName name="compnumtxt" localSheetId="24">#REF!</definedName>
    <definedName name="compnumtxt" localSheetId="28">Agencies!#REF!</definedName>
    <definedName name="compnumtxt" localSheetId="45">#REF!</definedName>
    <definedName name="compnumtxt" localSheetId="2">Agencies!#REF!</definedName>
    <definedName name="compnumtxt">Agencies!#REF!</definedName>
    <definedName name="comptable" localSheetId="10">#REF!</definedName>
    <definedName name="comptable" localSheetId="24">#REF!</definedName>
    <definedName name="comptable" localSheetId="28">Agencies!#REF!</definedName>
    <definedName name="comptable" localSheetId="45">#REF!</definedName>
    <definedName name="comptable" localSheetId="2">Agencies!#REF!</definedName>
    <definedName name="comptable">Agencies!#REF!</definedName>
    <definedName name="ConcNum" localSheetId="10">#REF!</definedName>
    <definedName name="ConcNum" localSheetId="24">#REF!</definedName>
    <definedName name="ConcNum" localSheetId="28">Agencies!#REF!</definedName>
    <definedName name="ConcNum" localSheetId="45">#REF!</definedName>
    <definedName name="ConcNum" localSheetId="2">Agencies!#REF!</definedName>
    <definedName name="ConcNum">Agencies!#REF!</definedName>
    <definedName name="CurrentLiabilities">#REF!</definedName>
    <definedName name="DeferredOutflows">#REF!</definedName>
    <definedName name="Derivative" localSheetId="24">#REF!</definedName>
    <definedName name="Derivative" localSheetId="28">#REF!</definedName>
    <definedName name="Derivative" localSheetId="45">#REF!</definedName>
    <definedName name="Derivative">#REF!</definedName>
    <definedName name="DF_PGData" localSheetId="45">#REF!</definedName>
    <definedName name="DF_PGData">RestrDuefromPG!$A$1:$C$64</definedName>
    <definedName name="DF_PGRow" localSheetId="45">#REF!</definedName>
    <definedName name="DF_PGRow">RestrDuefromPG!$A$1:$A$64</definedName>
    <definedName name="EquityData" localSheetId="45">#REF!</definedName>
    <definedName name="EquityData">'Fund Equity'!$B$5:$E$65</definedName>
    <definedName name="EquityDataRow" localSheetId="45">#REF!</definedName>
    <definedName name="EquityDataRow">'Fund Equity'!$B$5:$B$65</definedName>
    <definedName name="ErrorKey" localSheetId="24">#REF!</definedName>
    <definedName name="ErrorKey" localSheetId="28">#REF!</definedName>
    <definedName name="ErrorKey" localSheetId="45">#REF!</definedName>
    <definedName name="ErrorKey">#REF!</definedName>
    <definedName name="ErrorTable" localSheetId="24">#REF!</definedName>
    <definedName name="ErrorTable" localSheetId="28">#REF!</definedName>
    <definedName name="ErrorTable" localSheetId="45">#REF!</definedName>
    <definedName name="ErrorTable">#REF!</definedName>
    <definedName name="ExhABData">'ExhA&amp;B'!$A:$D</definedName>
    <definedName name="FaCol301" localSheetId="24">#REF!</definedName>
    <definedName name="FaCol301" localSheetId="45">#REF!</definedName>
    <definedName name="FaCol301">#REF!</definedName>
    <definedName name="FaDat301" localSheetId="24">#REF!</definedName>
    <definedName name="FaDat301" localSheetId="45">#REF!</definedName>
    <definedName name="FaDat301">#REF!</definedName>
    <definedName name="FaRow301" localSheetId="24">#REF!</definedName>
    <definedName name="FaRow301" localSheetId="45">#REF!</definedName>
    <definedName name="FaRow301">#REF!</definedName>
    <definedName name="FCCSent" localSheetId="24">#REF!</definedName>
    <definedName name="FCCSent" localSheetId="45">#REF!</definedName>
    <definedName name="FCCSent">#REF!</definedName>
    <definedName name="FCCSnum" localSheetId="24">#REF!</definedName>
    <definedName name="FCCSnum" localSheetId="45">#REF!</definedName>
    <definedName name="FCCSnum">#REF!</definedName>
    <definedName name="FileExtName">'College Filenames'!$F$1:$F$98</definedName>
    <definedName name="FileNameAgency" localSheetId="45">#REF!</definedName>
    <definedName name="FileNameAgency">'College Filenames'!$B$1:$B$98</definedName>
    <definedName name="FileNameTable" localSheetId="45">#REF!</definedName>
    <definedName name="FileNameTable">'College Filenames'!$B$1:$F$98</definedName>
    <definedName name="FixedAssetData" localSheetId="4">'Capital Assets'!$B$1:$S$63</definedName>
    <definedName name="FixedAssetRow" localSheetId="4">'Capital Assets'!$B$1:$B$63</definedName>
    <definedName name="FROM320" localSheetId="24">#REF!</definedName>
    <definedName name="FROM320" localSheetId="28">#REF!</definedName>
    <definedName name="FROM320" localSheetId="45">#REF!</definedName>
    <definedName name="FROM320">#REF!</definedName>
    <definedName name="function" localSheetId="24">#REF!</definedName>
    <definedName name="function" localSheetId="28">#REF!</definedName>
    <definedName name="function" localSheetId="45">#REF!</definedName>
    <definedName name="function">#REF!</definedName>
    <definedName name="functionA" localSheetId="24">#REF!</definedName>
    <definedName name="functionA" localSheetId="28">#REF!</definedName>
    <definedName name="functionA" localSheetId="45">#REF!</definedName>
    <definedName name="functionA">#REF!</definedName>
    <definedName name="functionC" localSheetId="24">#REF!</definedName>
    <definedName name="functionC" localSheetId="28">#REF!</definedName>
    <definedName name="functionC" localSheetId="45">#REF!</definedName>
    <definedName name="functionC">#REF!</definedName>
    <definedName name="FYEnd" localSheetId="2">'Pkg Updates'!#REF!</definedName>
    <definedName name="FYEnd">Index!$A$120</definedName>
    <definedName name="Gasb510" localSheetId="28">#REF!</definedName>
    <definedName name="Gasb510" localSheetId="45">#REF!</definedName>
    <definedName name="Gasb510">#REF!</definedName>
    <definedName name="Gasb515" localSheetId="28">#REF!</definedName>
    <definedName name="Gasb515" localSheetId="45">#REF!</definedName>
    <definedName name="Gasb515">#REF!</definedName>
    <definedName name="Gasb520" localSheetId="28">#REF!</definedName>
    <definedName name="Gasb520" localSheetId="45">#REF!</definedName>
    <definedName name="Gasb520">#REF!</definedName>
    <definedName name="Gasb525" localSheetId="28">#REF!</definedName>
    <definedName name="Gasb525" localSheetId="45">#REF!</definedName>
    <definedName name="Gasb525">#REF!</definedName>
    <definedName name="Gasb530" localSheetId="28">#REF!</definedName>
    <definedName name="Gasb530" localSheetId="45">#REF!</definedName>
    <definedName name="Gasb530">#REF!</definedName>
    <definedName name="IdxSheetNum" localSheetId="24">#REF!</definedName>
    <definedName name="IdxSheetNum" localSheetId="28">#REF!</definedName>
    <definedName name="IdxSheetNum" localSheetId="45">#REF!</definedName>
    <definedName name="IdxSheetNum">#REF!</definedName>
    <definedName name="IdxTable" localSheetId="24">#REF!</definedName>
    <definedName name="IdxTable" localSheetId="28">#REF!</definedName>
    <definedName name="IdxTable" localSheetId="45">#REF!</definedName>
    <definedName name="IdxTable">#REF!</definedName>
    <definedName name="Landrow">CapAssetBegBal!$C$5:$C$62</definedName>
    <definedName name="Leaseannualrental301" localSheetId="14">'302'!#REF!</definedName>
    <definedName name="Leaseannualrental301" localSheetId="15">'303'!#REF!</definedName>
    <definedName name="Leaseannualrental301" localSheetId="16">'304'!#REF!</definedName>
    <definedName name="Leaseannualrental301" localSheetId="24">#REF!</definedName>
    <definedName name="Leaseannualrental301" localSheetId="45">#REF!</definedName>
    <definedName name="Leaseannualrental301">'301'!#REF!</definedName>
    <definedName name="Leaseasset301" localSheetId="14">'302'!#REF!</definedName>
    <definedName name="Leaseasset301" localSheetId="15">'303'!#REF!</definedName>
    <definedName name="Leaseasset301" localSheetId="16">'304'!#REF!</definedName>
    <definedName name="Leaseasset301" localSheetId="24">#REF!</definedName>
    <definedName name="Leaseasset301" localSheetId="45">#REF!</definedName>
    <definedName name="Leaseasset301">'301'!#REF!</definedName>
    <definedName name="LeaseCol301" localSheetId="14">'302'!$A$22:$M$22</definedName>
    <definedName name="LeaseCol301" localSheetId="15">'303'!$A$18:$M$18</definedName>
    <definedName name="LeaseCol301" localSheetId="16">'304'!#REF!</definedName>
    <definedName name="LeaseCol301">'301'!$A$21:$M$21</definedName>
    <definedName name="LeaseDat301" localSheetId="14">'302'!$A$16:$M$65</definedName>
    <definedName name="LeaseDat301" localSheetId="15">'303'!$A$12:$M$51</definedName>
    <definedName name="LeaseDat301" localSheetId="16">'304'!#REF!</definedName>
    <definedName name="LeaseDat301">'301'!$A$15:$M$75</definedName>
    <definedName name="LeaseRow301" localSheetId="14">'302'!$B$16:$B$65</definedName>
    <definedName name="LeaseRow301" localSheetId="15">'303'!$B$12:$B$51</definedName>
    <definedName name="LeaseRow301" localSheetId="16">'304'!#REF!</definedName>
    <definedName name="LeaseRow301">'301'!$B$15:$B$75</definedName>
    <definedName name="List505thru520">#REF!</definedName>
    <definedName name="Listfor515and520" localSheetId="45">#REF!</definedName>
    <definedName name="Listfor515and520">#REF!</definedName>
    <definedName name="Listfor520">Datafor5XX!$A$4:$A$39</definedName>
    <definedName name="Listfor525and530" localSheetId="24">#REF!</definedName>
    <definedName name="Listfor525and530" localSheetId="45">#REF!</definedName>
    <definedName name="Listfor525and530">Datafor5XX!$A$40:$A$136</definedName>
    <definedName name="Listfor535" localSheetId="24">#REF!</definedName>
    <definedName name="Listfor535" localSheetId="45">#REF!</definedName>
    <definedName name="Listfor535">#REF!</definedName>
    <definedName name="NetAssetsData" localSheetId="24">#REF!</definedName>
    <definedName name="NetAssetsData" localSheetId="28">#REF!</definedName>
    <definedName name="NetAssetsData" localSheetId="45">#REF!</definedName>
    <definedName name="NetAssetsData">#REF!</definedName>
    <definedName name="NetAssetsDataRow" localSheetId="24">#REF!</definedName>
    <definedName name="NetAssetsDataRow" localSheetId="28">#REF!</definedName>
    <definedName name="NetAssetsDataRow" localSheetId="45">#REF!</definedName>
    <definedName name="NetAssetsDataRow">#REF!</definedName>
    <definedName name="NMcompnum" localSheetId="45">#REF!</definedName>
    <definedName name="NMcompnum">#REF!</definedName>
    <definedName name="NMcompnumtxt" localSheetId="45">#REF!</definedName>
    <definedName name="NMcompnumtxt">#REF!</definedName>
    <definedName name="NMcomptable" localSheetId="45">#REF!</definedName>
    <definedName name="NMcomptable">#REF!</definedName>
    <definedName name="NMConcNum" localSheetId="45">#REF!</definedName>
    <definedName name="NMConcNum">#REF!</definedName>
    <definedName name="NoncurrentLiabilities">#REF!</definedName>
    <definedName name="Pledged_Revenue" localSheetId="24">#REF!</definedName>
    <definedName name="Pledged_Revenue" localSheetId="28">#REF!</definedName>
    <definedName name="Pledged_Revenue" localSheetId="45">#REF!</definedName>
    <definedName name="Pledged_Revenue">#REF!</definedName>
    <definedName name="PreparerName" localSheetId="45">#REF!</definedName>
    <definedName name="PreparerName">'ExhA&amp;B'!$F$2</definedName>
    <definedName name="PreparerPhone" localSheetId="45">#REF!</definedName>
    <definedName name="PreparerPhone">'ExhA&amp;B'!$F$3</definedName>
    <definedName name="_xlnm.Print_Area" localSheetId="8">'101'!$A$1:$L$82</definedName>
    <definedName name="_xlnm.Print_Area" localSheetId="9">'110'!$A$1:$L$69</definedName>
    <definedName name="_xlnm.Print_Area" localSheetId="10">'120'!$A$1:$J$61</definedName>
    <definedName name="_xlnm.Print_Area" localSheetId="11">'215'!$A$1:$N$82</definedName>
    <definedName name="_xlnm.Print_Area" localSheetId="12">'220'!$A$1:$G$59</definedName>
    <definedName name="_xlnm.Print_Area" localSheetId="13">'301'!$B$1:$Q$145</definedName>
    <definedName name="_xlnm.Print_Area" localSheetId="14">'302'!$C$1:$R$65</definedName>
    <definedName name="_xlnm.Print_Area" localSheetId="15">'303'!$C$1:$R$51</definedName>
    <definedName name="_xlnm.Print_Area" localSheetId="16">'304'!$A$1:$Q$51</definedName>
    <definedName name="_xlnm.Print_Area" localSheetId="17">'323'!$B$1:$L$96</definedName>
    <definedName name="_xlnm.Print_Area" localSheetId="18">'345'!$A$1:$J$53</definedName>
    <definedName name="_xlnm.Print_Area" localSheetId="19">'350'!$A$1:$H$49</definedName>
    <definedName name="_xlnm.Print_Area" localSheetId="20">'355'!$A$1:$K$56</definedName>
    <definedName name="_xlnm.Print_Area" localSheetId="21">'360'!$A$1:$N$59</definedName>
    <definedName name="_xlnm.Print_Area" localSheetId="22">'425'!$A$1:$N$42</definedName>
    <definedName name="_xlnm.Print_Area" localSheetId="23">'430'!$A$1:$R$67</definedName>
    <definedName name="_xlnm.Print_Area" localSheetId="24">'431'!$A$1:$J$139</definedName>
    <definedName name="_xlnm.Print_Area" localSheetId="25">'520'!$A$1:$O$31</definedName>
    <definedName name="_xlnm.Print_Area" localSheetId="26">'525'!$A$1:$N$31</definedName>
    <definedName name="_xlnm.Print_Area" localSheetId="27">'530'!$A$1:$O$30</definedName>
    <definedName name="_xlnm.Print_Area" localSheetId="28">'602'!$A$1:$G$58</definedName>
    <definedName name="_xlnm.Print_Area" localSheetId="29">'610'!$A$1:$I$50</definedName>
    <definedName name="_xlnm.Print_Area" localSheetId="30">'616'!$A$1:$N$27</definedName>
    <definedName name="_xlnm.Print_Area" localSheetId="31">'625'!$B$1:$W$28</definedName>
    <definedName name="_xlnm.Print_Area" localSheetId="35">Agencies!#REF!</definedName>
    <definedName name="_xlnm.Print_Area" localSheetId="7">'Analytical Review'!$B$1:$P$144</definedName>
    <definedName name="_xlnm.Print_Area" localSheetId="4">'Capital Assets'!$C$2:$T$74</definedName>
    <definedName name="_xlnm.Print_Area" localSheetId="33">Comments!$A$1:$N$39</definedName>
    <definedName name="_xlnm.Print_Area" localSheetId="3">'ExhA&amp;B'!$B$1:$F$144</definedName>
    <definedName name="_xlnm.Print_Area" localSheetId="36">'ExhA&amp;B-definitions&amp;messages'!$A$2:$K$129</definedName>
    <definedName name="_xlnm.Print_Area" localSheetId="32">Explanations!$A$1:$N$45</definedName>
    <definedName name="_xlnm.Print_Area" localSheetId="0">Index!$A$1:$O$73</definedName>
    <definedName name="_xlnm.Print_Area" localSheetId="2">'Pkg Updates'!$A$6:$E$16</definedName>
    <definedName name="_xlnm.Print_Titles" localSheetId="35">Agencies!#REF!</definedName>
    <definedName name="_xlnm.Print_Titles" localSheetId="7">'Analytical Review'!$1:$5</definedName>
    <definedName name="_xlnm.Print_Titles" localSheetId="37">CapAssetBegBal!$A:$A,CapAssetBegBal!$1:$3</definedName>
    <definedName name="_xlnm.Print_Titles" localSheetId="3">'ExhA&amp;B'!$2:$5</definedName>
    <definedName name="_xlnm.Print_Titles" localSheetId="36">'ExhA&amp;B-definitions&amp;messages'!$2:$5</definedName>
    <definedName name="_xlnm.Print_Titles" localSheetId="0">Index!$1:$4</definedName>
    <definedName name="_xlnm.Print_Titles" localSheetId="2">'Pkg Updates'!$1:$5</definedName>
    <definedName name="PriorYear" localSheetId="45">#REF!</definedName>
    <definedName name="PriorYear" localSheetId="2">'Pkg Updates'!#REF!</definedName>
    <definedName name="PriorYear">Index!$A$121</definedName>
    <definedName name="PY905Col" localSheetId="24">#REF!</definedName>
    <definedName name="PY905Col" localSheetId="28">#REF!</definedName>
    <definedName name="PY905Col" localSheetId="45">#REF!</definedName>
    <definedName name="PY905Col">#REF!</definedName>
    <definedName name="PY905Data" localSheetId="24">#REF!</definedName>
    <definedName name="PY905Data" localSheetId="28">#REF!</definedName>
    <definedName name="PY905Data" localSheetId="45">#REF!</definedName>
    <definedName name="PY905Data">#REF!</definedName>
    <definedName name="PY905Row" localSheetId="24">#REF!</definedName>
    <definedName name="PY905Row" localSheetId="28">#REF!</definedName>
    <definedName name="PY905Row" localSheetId="45">#REF!</definedName>
    <definedName name="PY905Row">#REF!</definedName>
    <definedName name="Rent301" localSheetId="24">#REF!</definedName>
    <definedName name="Rent301" localSheetId="28">#REF!</definedName>
    <definedName name="Rent301" localSheetId="45">#REF!</definedName>
    <definedName name="Rent301">#REF!</definedName>
    <definedName name="solver_opt" localSheetId="3" hidden="1">'ExhA&amp;B'!#REF!</definedName>
    <definedName name="solver_opt" localSheetId="36" hidden="1">'ExhA&amp;B-definitions&amp;messages'!#REF!</definedName>
    <definedName name="ValuationTech">#REF!</definedName>
    <definedName name="w301DataB">#REF!</definedName>
    <definedName name="w301DataC">#REF!</definedName>
    <definedName name="Z_09B6E9FC_05EC_46D9_876B_83C9B6994F28_.wvu.Cols" localSheetId="7" hidden="1">'Analytical Review'!$A:$D</definedName>
    <definedName name="Z_09B6E9FC_05EC_46D9_876B_83C9B6994F28_.wvu.Cols" localSheetId="4" hidden="1">'Capital Assets'!$B:$B</definedName>
    <definedName name="Z_09B6E9FC_05EC_46D9_876B_83C9B6994F28_.wvu.PrintArea" localSheetId="4" hidden="1">'Capital Assets'!$C$2:$T$65</definedName>
    <definedName name="Z_09B6E9FC_05EC_46D9_876B_83C9B6994F28_.wvu.PrintArea" localSheetId="3" hidden="1">'ExhA&amp;B'!$B$6:$F$146</definedName>
    <definedName name="Z_09B6E9FC_05EC_46D9_876B_83C9B6994F28_.wvu.PrintArea" localSheetId="36" hidden="1">'ExhA&amp;B-definitions&amp;messages'!$A$6:$E$129</definedName>
    <definedName name="Z_09B6E9FC_05EC_46D9_876B_83C9B6994F28_.wvu.PrintTitles" localSheetId="7" hidden="1">'Analytical Review'!$2:$7</definedName>
    <definedName name="Z_09B6E9FC_05EC_46D9_876B_83C9B6994F28_.wvu.PrintTitles" localSheetId="3" hidden="1">'ExhA&amp;B'!$2:$5</definedName>
    <definedName name="Z_09B6E9FC_05EC_46D9_876B_83C9B6994F28_.wvu.PrintTitles" localSheetId="36" hidden="1">'ExhA&amp;B-definitions&amp;messages'!$2:$5</definedName>
    <definedName name="Z_09B6E9FC_05EC_46D9_876B_83C9B6994F28_.wvu.Rows" localSheetId="4" hidden="1">'Capital Assets'!$1:$1</definedName>
    <definedName name="Z_1250FD07_FF56_4A9D_AF9E_C27124A7EBE9_.wvu.PrintArea" localSheetId="10" hidden="1">'120'!$A$1:$I$69</definedName>
    <definedName name="Z_1250FD07_FF56_4A9D_AF9E_C27124A7EBE9_.wvu.PrintArea" localSheetId="11" hidden="1">'215'!$A$1:$N$85</definedName>
    <definedName name="Z_1250FD07_FF56_4A9D_AF9E_C27124A7EBE9_.wvu.PrintArea" localSheetId="31" hidden="1">'625'!$B$1:$W$28</definedName>
    <definedName name="Z_22EE6FEF_0954_4B41_9976_46012513457D_.wvu.PrintArea" localSheetId="31" hidden="1">'625'!$B$1:$V$28</definedName>
    <definedName name="Z_279D8F29_3A82_4EC4_B637_4060DE7A5F06_.wvu.Cols" localSheetId="25" hidden="1">'520'!$H:$H</definedName>
    <definedName name="Z_279D8F29_3A82_4EC4_B637_4060DE7A5F06_.wvu.Cols" localSheetId="26" hidden="1">'525'!#REF!</definedName>
    <definedName name="Z_279D8F29_3A82_4EC4_B637_4060DE7A5F06_.wvu.Cols" localSheetId="27" hidden="1">'530'!$H:$H</definedName>
    <definedName name="Z_279D8F29_3A82_4EC4_B637_4060DE7A5F06_.wvu.Cols" localSheetId="30" hidden="1">'616'!$G:$G</definedName>
    <definedName name="Z_279D8F29_3A82_4EC4_B637_4060DE7A5F06_.wvu.PrintArea" localSheetId="25" hidden="1">'520'!$A$1:$N$30</definedName>
    <definedName name="Z_279D8F29_3A82_4EC4_B637_4060DE7A5F06_.wvu.PrintArea" localSheetId="26" hidden="1">'525'!$A$1:$M$30</definedName>
    <definedName name="Z_279D8F29_3A82_4EC4_B637_4060DE7A5F06_.wvu.PrintArea" localSheetId="27" hidden="1">'530'!$A$1:$N$29</definedName>
    <definedName name="Z_279D8F29_3A82_4EC4_B637_4060DE7A5F06_.wvu.PrintArea" localSheetId="30" hidden="1">'616'!$A$1:$L$27</definedName>
    <definedName name="Z_3B9B908F_7E13_4791_A6FD_413206C417A3_.wvu.PrintArea" localSheetId="20" hidden="1">'355'!$A$1:$J$47</definedName>
    <definedName name="Z_3B9B908F_7E13_4791_A6FD_413206C417A3_.wvu.PrintArea" localSheetId="31" hidden="1">'625'!$B$1:$V$28</definedName>
    <definedName name="Z_9FCFC836_1CA5_48BF_958D_24D2EA94B219_.wvu.Cols" localSheetId="10" hidden="1">'120'!#REF!</definedName>
    <definedName name="Z_9FCFC836_1CA5_48BF_958D_24D2EA94B219_.wvu.PrintArea" localSheetId="10" hidden="1">'120'!$A$1:$I$80</definedName>
    <definedName name="Z_B08879A4_635B_4C39_9937_AC7883D562FC_.wvu.Cols" localSheetId="10" hidden="1">'120'!#REF!</definedName>
    <definedName name="Z_B08879A4_635B_4C39_9937_AC7883D562FC_.wvu.PrintArea" localSheetId="10" hidden="1">'120'!$A$1:$I$80</definedName>
    <definedName name="Z_BEA4BE86_04D1_4C96_9358_7A260B9D2B2D_.wvu.PrintArea" localSheetId="10" hidden="1">'120'!$A$1:$I$69</definedName>
    <definedName name="Z_BEA4BE86_04D1_4C96_9358_7A260B9D2B2D_.wvu.PrintArea" localSheetId="11" hidden="1">'215'!$A$1:$N$85</definedName>
    <definedName name="Z_BEA4BE86_04D1_4C96_9358_7A260B9D2B2D_.wvu.PrintArea" localSheetId="31" hidden="1">'625'!$B$1:$W$28</definedName>
  </definedNames>
  <calcPr calcId="191029" fullPrecision="0"/>
  <customWorkbookViews>
    <customWorkbookView name="Luke Harris - Personal View" guid="{09B6E9FC-05EC-46D9-876B-83C9B6994F28}" mergeInterval="0" personalView="1" maximized="1" windowWidth="796" windowHeight="432" tabRatio="620"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6" i="61" l="1"/>
  <c r="M88" i="61"/>
  <c r="A2" i="69"/>
  <c r="AM1000" i="71" l="1" a="1"/>
  <c r="AM1000" i="71" s="1"/>
  <c r="AL1000" i="71" a="1"/>
  <c r="AL1000" i="71" s="1"/>
  <c r="AK1000" i="71" a="1"/>
  <c r="AK1000" i="71" s="1"/>
  <c r="AJ1000" i="71" a="1"/>
  <c r="AJ1000" i="71" s="1"/>
  <c r="AI1000" i="71" a="1"/>
  <c r="AI1000" i="71" s="1"/>
  <c r="AH1000" i="71" a="1"/>
  <c r="AH1000" i="71" s="1"/>
  <c r="AG1000" i="71" a="1"/>
  <c r="AG1000" i="71" s="1"/>
  <c r="AF1000" i="71" a="1"/>
  <c r="AF1000" i="71" s="1"/>
  <c r="AE1000" i="71" a="1"/>
  <c r="AE1000" i="71" s="1"/>
  <c r="AD1000" i="71" a="1"/>
  <c r="AD1000" i="71" s="1"/>
  <c r="AC1000" i="71" a="1"/>
  <c r="AC1000" i="71" s="1"/>
  <c r="AB1000" i="71" a="1"/>
  <c r="AB1000" i="71" s="1"/>
  <c r="AA1000" i="71" a="1"/>
  <c r="AA1000" i="71" s="1"/>
  <c r="Z1000" i="71" a="1"/>
  <c r="Z1000" i="71" s="1"/>
  <c r="Y1000" i="71" a="1"/>
  <c r="Y1000" i="71" s="1"/>
  <c r="X1000" i="71" a="1"/>
  <c r="X1000" i="71" s="1"/>
  <c r="W1000" i="71" a="1"/>
  <c r="W1000" i="71" s="1"/>
  <c r="AM999" i="71" a="1"/>
  <c r="AM999" i="71" s="1"/>
  <c r="AL999" i="71" a="1"/>
  <c r="AL999" i="71" s="1"/>
  <c r="AK999" i="71" a="1"/>
  <c r="AK999" i="71" s="1"/>
  <c r="AJ999" i="71" a="1"/>
  <c r="AJ999" i="71" s="1"/>
  <c r="AI999" i="71" a="1"/>
  <c r="AI999" i="71" s="1"/>
  <c r="AH999" i="71" a="1"/>
  <c r="AH999" i="71" s="1"/>
  <c r="AG999" i="71" a="1"/>
  <c r="AG999" i="71" s="1"/>
  <c r="AF999" i="71" a="1"/>
  <c r="AF999" i="71" s="1"/>
  <c r="AE999" i="71" a="1"/>
  <c r="AE999" i="71" s="1"/>
  <c r="AD999" i="71" a="1"/>
  <c r="AD999" i="71" s="1"/>
  <c r="AC999" i="71" a="1"/>
  <c r="AC999" i="71" s="1"/>
  <c r="AB999" i="71" a="1"/>
  <c r="AB999" i="71" s="1"/>
  <c r="AA999" i="71" a="1"/>
  <c r="AA999" i="71" s="1"/>
  <c r="Z999" i="71" a="1"/>
  <c r="Z999" i="71" s="1"/>
  <c r="Y999" i="71" a="1"/>
  <c r="Y999" i="71" s="1"/>
  <c r="X999" i="71" a="1"/>
  <c r="X999" i="71" s="1"/>
  <c r="W999" i="71" a="1"/>
  <c r="W999" i="71" s="1"/>
  <c r="AM998" i="71" a="1"/>
  <c r="AM998" i="71" s="1"/>
  <c r="AL998" i="71" a="1"/>
  <c r="AL998" i="71" s="1"/>
  <c r="AK998" i="71" a="1"/>
  <c r="AK998" i="71" s="1"/>
  <c r="AJ998" i="71" a="1"/>
  <c r="AJ998" i="71" s="1"/>
  <c r="AI998" i="71" a="1"/>
  <c r="AI998" i="71" s="1"/>
  <c r="AH998" i="71" a="1"/>
  <c r="AH998" i="71" s="1"/>
  <c r="AG998" i="71" a="1"/>
  <c r="AG998" i="71" s="1"/>
  <c r="AF998" i="71" a="1"/>
  <c r="AF998" i="71" s="1"/>
  <c r="AE998" i="71" a="1"/>
  <c r="AE998" i="71" s="1"/>
  <c r="AD998" i="71" a="1"/>
  <c r="AD998" i="71" s="1"/>
  <c r="AC998" i="71" a="1"/>
  <c r="AC998" i="71" s="1"/>
  <c r="AB998" i="71" a="1"/>
  <c r="AB998" i="71" s="1"/>
  <c r="AA998" i="71" a="1"/>
  <c r="AA998" i="71" s="1"/>
  <c r="Z998" i="71" a="1"/>
  <c r="Z998" i="71" s="1"/>
  <c r="Y998" i="71" a="1"/>
  <c r="Y998" i="71" s="1"/>
  <c r="X998" i="71" a="1"/>
  <c r="X998" i="71" s="1"/>
  <c r="W998" i="71" a="1"/>
  <c r="W998" i="71" s="1"/>
  <c r="AM997" i="71" a="1"/>
  <c r="AM997" i="71" s="1"/>
  <c r="AL997" i="71" a="1"/>
  <c r="AL997" i="71" s="1"/>
  <c r="AK997" i="71" a="1"/>
  <c r="AK997" i="71" s="1"/>
  <c r="AJ997" i="71" a="1"/>
  <c r="AJ997" i="71" s="1"/>
  <c r="AI997" i="71" a="1"/>
  <c r="AI997" i="71" s="1"/>
  <c r="AH997" i="71" a="1"/>
  <c r="AH997" i="71" s="1"/>
  <c r="AG997" i="71" a="1"/>
  <c r="AG997" i="71" s="1"/>
  <c r="AF997" i="71" a="1"/>
  <c r="AF997" i="71" s="1"/>
  <c r="AE997" i="71" a="1"/>
  <c r="AE997" i="71" s="1"/>
  <c r="AD997" i="71" a="1"/>
  <c r="AD997" i="71" s="1"/>
  <c r="AC997" i="71" a="1"/>
  <c r="AC997" i="71" s="1"/>
  <c r="AB997" i="71" a="1"/>
  <c r="AB997" i="71" s="1"/>
  <c r="AA997" i="71" a="1"/>
  <c r="AA997" i="71" s="1"/>
  <c r="Z997" i="71" a="1"/>
  <c r="Z997" i="71" s="1"/>
  <c r="Y997" i="71" a="1"/>
  <c r="Y997" i="71" s="1"/>
  <c r="X997" i="71" a="1"/>
  <c r="X997" i="71" s="1"/>
  <c r="W997" i="71" a="1"/>
  <c r="W997" i="71" s="1"/>
  <c r="AM996" i="71" a="1"/>
  <c r="AM996" i="71" s="1"/>
  <c r="AL996" i="71" a="1"/>
  <c r="AL996" i="71" s="1"/>
  <c r="AK996" i="71" a="1"/>
  <c r="AK996" i="71" s="1"/>
  <c r="AJ996" i="71" a="1"/>
  <c r="AJ996" i="71" s="1"/>
  <c r="AI996" i="71" a="1"/>
  <c r="AI996" i="71" s="1"/>
  <c r="AH996" i="71" a="1"/>
  <c r="AH996" i="71" s="1"/>
  <c r="AG996" i="71" a="1"/>
  <c r="AG996" i="71" s="1"/>
  <c r="AF996" i="71" a="1"/>
  <c r="AF996" i="71" s="1"/>
  <c r="AE996" i="71" a="1"/>
  <c r="AE996" i="71" s="1"/>
  <c r="AD996" i="71" a="1"/>
  <c r="AD996" i="71" s="1"/>
  <c r="AC996" i="71" a="1"/>
  <c r="AC996" i="71" s="1"/>
  <c r="AB996" i="71" a="1"/>
  <c r="AB996" i="71" s="1"/>
  <c r="AA996" i="71" a="1"/>
  <c r="AA996" i="71" s="1"/>
  <c r="Z996" i="71" a="1"/>
  <c r="Z996" i="71" s="1"/>
  <c r="Y996" i="71" a="1"/>
  <c r="Y996" i="71" s="1"/>
  <c r="X996" i="71" a="1"/>
  <c r="X996" i="71" s="1"/>
  <c r="W996" i="71" a="1"/>
  <c r="W996" i="71" s="1"/>
  <c r="AM995" i="71" a="1"/>
  <c r="AM995" i="71" s="1"/>
  <c r="AL995" i="71" a="1"/>
  <c r="AL995" i="71" s="1"/>
  <c r="AK995" i="71" a="1"/>
  <c r="AK995" i="71" s="1"/>
  <c r="AJ995" i="71" a="1"/>
  <c r="AJ995" i="71" s="1"/>
  <c r="AI995" i="71" a="1"/>
  <c r="AI995" i="71" s="1"/>
  <c r="AH995" i="71" a="1"/>
  <c r="AH995" i="71" s="1"/>
  <c r="AG995" i="71" a="1"/>
  <c r="AG995" i="71" s="1"/>
  <c r="AF995" i="71" a="1"/>
  <c r="AF995" i="71" s="1"/>
  <c r="AE995" i="71" a="1"/>
  <c r="AE995" i="71" s="1"/>
  <c r="AD995" i="71" a="1"/>
  <c r="AD995" i="71" s="1"/>
  <c r="AC995" i="71" a="1"/>
  <c r="AC995" i="71" s="1"/>
  <c r="AB995" i="71" a="1"/>
  <c r="AB995" i="71" s="1"/>
  <c r="AA995" i="71" a="1"/>
  <c r="AA995" i="71" s="1"/>
  <c r="Z995" i="71" a="1"/>
  <c r="Z995" i="71" s="1"/>
  <c r="Y995" i="71" a="1"/>
  <c r="Y995" i="71" s="1"/>
  <c r="X995" i="71" a="1"/>
  <c r="X995" i="71" s="1"/>
  <c r="W995" i="71" a="1"/>
  <c r="W995" i="71" s="1"/>
  <c r="AM994" i="71" a="1"/>
  <c r="AM994" i="71" s="1"/>
  <c r="AL994" i="71" a="1"/>
  <c r="AL994" i="71" s="1"/>
  <c r="AK994" i="71" a="1"/>
  <c r="AK994" i="71" s="1"/>
  <c r="AJ994" i="71" a="1"/>
  <c r="AJ994" i="71" s="1"/>
  <c r="AI994" i="71" a="1"/>
  <c r="AI994" i="71" s="1"/>
  <c r="AH994" i="71" a="1"/>
  <c r="AH994" i="71" s="1"/>
  <c r="AG994" i="71" a="1"/>
  <c r="AG994" i="71" s="1"/>
  <c r="AF994" i="71" a="1"/>
  <c r="AF994" i="71" s="1"/>
  <c r="AE994" i="71" a="1"/>
  <c r="AE994" i="71" s="1"/>
  <c r="AD994" i="71" a="1"/>
  <c r="AD994" i="71" s="1"/>
  <c r="AC994" i="71" a="1"/>
  <c r="AC994" i="71" s="1"/>
  <c r="AB994" i="71" a="1"/>
  <c r="AB994" i="71" s="1"/>
  <c r="AA994" i="71" a="1"/>
  <c r="AA994" i="71" s="1"/>
  <c r="Z994" i="71" a="1"/>
  <c r="Z994" i="71" s="1"/>
  <c r="Y994" i="71" a="1"/>
  <c r="Y994" i="71" s="1"/>
  <c r="X994" i="71" a="1"/>
  <c r="X994" i="71" s="1"/>
  <c r="W994" i="71" a="1"/>
  <c r="W994" i="71" s="1"/>
  <c r="AM993" i="71" a="1"/>
  <c r="AM993" i="71" s="1"/>
  <c r="AL993" i="71" a="1"/>
  <c r="AL993" i="71" s="1"/>
  <c r="AK993" i="71" a="1"/>
  <c r="AK993" i="71" s="1"/>
  <c r="AJ993" i="71" a="1"/>
  <c r="AJ993" i="71" s="1"/>
  <c r="AI993" i="71" a="1"/>
  <c r="AI993" i="71" s="1"/>
  <c r="AH993" i="71" a="1"/>
  <c r="AH993" i="71" s="1"/>
  <c r="AG993" i="71" a="1"/>
  <c r="AG993" i="71" s="1"/>
  <c r="AF993" i="71" a="1"/>
  <c r="AF993" i="71" s="1"/>
  <c r="AE993" i="71" a="1"/>
  <c r="AE993" i="71" s="1"/>
  <c r="AD993" i="71" a="1"/>
  <c r="AD993" i="71" s="1"/>
  <c r="AC993" i="71" a="1"/>
  <c r="AC993" i="71" s="1"/>
  <c r="AB993" i="71" a="1"/>
  <c r="AB993" i="71" s="1"/>
  <c r="AA993" i="71" a="1"/>
  <c r="AA993" i="71" s="1"/>
  <c r="Z993" i="71" a="1"/>
  <c r="Z993" i="71" s="1"/>
  <c r="Y993" i="71" a="1"/>
  <c r="Y993" i="71" s="1"/>
  <c r="X993" i="71" a="1"/>
  <c r="X993" i="71" s="1"/>
  <c r="W993" i="71" a="1"/>
  <c r="W993" i="71" s="1"/>
  <c r="AM992" i="71" a="1"/>
  <c r="AM992" i="71" s="1"/>
  <c r="AL992" i="71" a="1"/>
  <c r="AL992" i="71" s="1"/>
  <c r="AK992" i="71" a="1"/>
  <c r="AK992" i="71" s="1"/>
  <c r="AJ992" i="71" a="1"/>
  <c r="AJ992" i="71" s="1"/>
  <c r="AI992" i="71" a="1"/>
  <c r="AI992" i="71" s="1"/>
  <c r="AH992" i="71" a="1"/>
  <c r="AH992" i="71" s="1"/>
  <c r="AG992" i="71" a="1"/>
  <c r="AG992" i="71" s="1"/>
  <c r="AF992" i="71" a="1"/>
  <c r="AF992" i="71" s="1"/>
  <c r="AE992" i="71" a="1"/>
  <c r="AE992" i="71" s="1"/>
  <c r="AD992" i="71" a="1"/>
  <c r="AD992" i="71" s="1"/>
  <c r="AC992" i="71" a="1"/>
  <c r="AC992" i="71" s="1"/>
  <c r="AB992" i="71" a="1"/>
  <c r="AB992" i="71" s="1"/>
  <c r="AA992" i="71" a="1"/>
  <c r="AA992" i="71" s="1"/>
  <c r="Z992" i="71" a="1"/>
  <c r="Z992" i="71" s="1"/>
  <c r="Y992" i="71" a="1"/>
  <c r="Y992" i="71" s="1"/>
  <c r="X992" i="71" a="1"/>
  <c r="X992" i="71" s="1"/>
  <c r="W992" i="71" a="1"/>
  <c r="W992" i="71" s="1"/>
  <c r="AM991" i="71" a="1"/>
  <c r="AM991" i="71" s="1"/>
  <c r="AL991" i="71" a="1"/>
  <c r="AL991" i="71" s="1"/>
  <c r="AK991" i="71" a="1"/>
  <c r="AK991" i="71" s="1"/>
  <c r="AJ991" i="71" a="1"/>
  <c r="AJ991" i="71" s="1"/>
  <c r="AI991" i="71" a="1"/>
  <c r="AI991" i="71" s="1"/>
  <c r="AH991" i="71" a="1"/>
  <c r="AH991" i="71" s="1"/>
  <c r="AG991" i="71" a="1"/>
  <c r="AG991" i="71" s="1"/>
  <c r="AF991" i="71" a="1"/>
  <c r="AF991" i="71" s="1"/>
  <c r="AE991" i="71" a="1"/>
  <c r="AE991" i="71" s="1"/>
  <c r="AD991" i="71" a="1"/>
  <c r="AD991" i="71" s="1"/>
  <c r="AC991" i="71" a="1"/>
  <c r="AC991" i="71" s="1"/>
  <c r="AB991" i="71" a="1"/>
  <c r="AB991" i="71" s="1"/>
  <c r="AA991" i="71" a="1"/>
  <c r="AA991" i="71" s="1"/>
  <c r="Z991" i="71" a="1"/>
  <c r="Z991" i="71" s="1"/>
  <c r="Y991" i="71" a="1"/>
  <c r="Y991" i="71" s="1"/>
  <c r="X991" i="71" a="1"/>
  <c r="X991" i="71" s="1"/>
  <c r="W991" i="71" a="1"/>
  <c r="W991" i="71" s="1"/>
  <c r="AM990" i="71" a="1"/>
  <c r="AM990" i="71" s="1"/>
  <c r="AL990" i="71" a="1"/>
  <c r="AL990" i="71" s="1"/>
  <c r="AK990" i="71" a="1"/>
  <c r="AK990" i="71" s="1"/>
  <c r="AJ990" i="71" a="1"/>
  <c r="AJ990" i="71" s="1"/>
  <c r="AI990" i="71" a="1"/>
  <c r="AI990" i="71" s="1"/>
  <c r="AH990" i="71" a="1"/>
  <c r="AH990" i="71" s="1"/>
  <c r="AG990" i="71" a="1"/>
  <c r="AG990" i="71" s="1"/>
  <c r="AF990" i="71" a="1"/>
  <c r="AF990" i="71" s="1"/>
  <c r="AE990" i="71" a="1"/>
  <c r="AE990" i="71" s="1"/>
  <c r="AD990" i="71" a="1"/>
  <c r="AD990" i="71" s="1"/>
  <c r="AC990" i="71" a="1"/>
  <c r="AC990" i="71" s="1"/>
  <c r="AB990" i="71" a="1"/>
  <c r="AB990" i="71" s="1"/>
  <c r="AA990" i="71" a="1"/>
  <c r="AA990" i="71" s="1"/>
  <c r="Z990" i="71" a="1"/>
  <c r="Z990" i="71" s="1"/>
  <c r="Y990" i="71" a="1"/>
  <c r="Y990" i="71" s="1"/>
  <c r="X990" i="71" a="1"/>
  <c r="X990" i="71" s="1"/>
  <c r="W990" i="71" a="1"/>
  <c r="W990" i="71" s="1"/>
  <c r="AM989" i="71" a="1"/>
  <c r="AM989" i="71" s="1"/>
  <c r="AL989" i="71" a="1"/>
  <c r="AL989" i="71" s="1"/>
  <c r="AK989" i="71" a="1"/>
  <c r="AK989" i="71" s="1"/>
  <c r="AJ989" i="71" a="1"/>
  <c r="AJ989" i="71" s="1"/>
  <c r="AI989" i="71" a="1"/>
  <c r="AI989" i="71" s="1"/>
  <c r="AH989" i="71" a="1"/>
  <c r="AH989" i="71" s="1"/>
  <c r="AG989" i="71" a="1"/>
  <c r="AG989" i="71" s="1"/>
  <c r="AF989" i="71" a="1"/>
  <c r="AF989" i="71" s="1"/>
  <c r="AE989" i="71" a="1"/>
  <c r="AE989" i="71" s="1"/>
  <c r="AD989" i="71" a="1"/>
  <c r="AD989" i="71" s="1"/>
  <c r="AC989" i="71" a="1"/>
  <c r="AC989" i="71" s="1"/>
  <c r="AB989" i="71" a="1"/>
  <c r="AB989" i="71" s="1"/>
  <c r="AA989" i="71" a="1"/>
  <c r="AA989" i="71" s="1"/>
  <c r="Z989" i="71" a="1"/>
  <c r="Z989" i="71" s="1"/>
  <c r="Y989" i="71" a="1"/>
  <c r="Y989" i="71" s="1"/>
  <c r="X989" i="71" a="1"/>
  <c r="X989" i="71" s="1"/>
  <c r="W989" i="71" a="1"/>
  <c r="W989" i="71" s="1"/>
  <c r="AM988" i="71" a="1"/>
  <c r="AM988" i="71" s="1"/>
  <c r="AL988" i="71" a="1"/>
  <c r="AL988" i="71" s="1"/>
  <c r="AK988" i="71" a="1"/>
  <c r="AK988" i="71" s="1"/>
  <c r="AJ988" i="71" a="1"/>
  <c r="AJ988" i="71" s="1"/>
  <c r="AI988" i="71" a="1"/>
  <c r="AI988" i="71" s="1"/>
  <c r="AH988" i="71" a="1"/>
  <c r="AH988" i="71" s="1"/>
  <c r="AG988" i="71" a="1"/>
  <c r="AG988" i="71" s="1"/>
  <c r="AF988" i="71" a="1"/>
  <c r="AF988" i="71" s="1"/>
  <c r="AE988" i="71" a="1"/>
  <c r="AE988" i="71" s="1"/>
  <c r="AD988" i="71" a="1"/>
  <c r="AD988" i="71" s="1"/>
  <c r="AC988" i="71" a="1"/>
  <c r="AC988" i="71" s="1"/>
  <c r="AB988" i="71" a="1"/>
  <c r="AB988" i="71" s="1"/>
  <c r="AA988" i="71" a="1"/>
  <c r="AA988" i="71" s="1"/>
  <c r="Z988" i="71" a="1"/>
  <c r="Z988" i="71" s="1"/>
  <c r="Y988" i="71" a="1"/>
  <c r="Y988" i="71" s="1"/>
  <c r="X988" i="71" a="1"/>
  <c r="X988" i="71" s="1"/>
  <c r="W988" i="71" a="1"/>
  <c r="W988" i="71" s="1"/>
  <c r="AM987" i="71" a="1"/>
  <c r="AM987" i="71" s="1"/>
  <c r="AL987" i="71" a="1"/>
  <c r="AL987" i="71" s="1"/>
  <c r="AK987" i="71" a="1"/>
  <c r="AK987" i="71" s="1"/>
  <c r="AJ987" i="71" a="1"/>
  <c r="AJ987" i="71" s="1"/>
  <c r="AI987" i="71" a="1"/>
  <c r="AI987" i="71" s="1"/>
  <c r="AH987" i="71" a="1"/>
  <c r="AH987" i="71" s="1"/>
  <c r="AG987" i="71" a="1"/>
  <c r="AG987" i="71" s="1"/>
  <c r="AF987" i="71" a="1"/>
  <c r="AF987" i="71" s="1"/>
  <c r="AE987" i="71" a="1"/>
  <c r="AE987" i="71" s="1"/>
  <c r="AD987" i="71" a="1"/>
  <c r="AD987" i="71" s="1"/>
  <c r="AC987" i="71" a="1"/>
  <c r="AC987" i="71" s="1"/>
  <c r="AB987" i="71" a="1"/>
  <c r="AB987" i="71" s="1"/>
  <c r="AA987" i="71" a="1"/>
  <c r="AA987" i="71" s="1"/>
  <c r="Z987" i="71" a="1"/>
  <c r="Z987" i="71" s="1"/>
  <c r="Y987" i="71" a="1"/>
  <c r="Y987" i="71" s="1"/>
  <c r="X987" i="71" a="1"/>
  <c r="X987" i="71" s="1"/>
  <c r="W987" i="71" a="1"/>
  <c r="W987" i="71" s="1"/>
  <c r="AM986" i="71" a="1"/>
  <c r="AM986" i="71" s="1"/>
  <c r="AL986" i="71" a="1"/>
  <c r="AL986" i="71" s="1"/>
  <c r="AK986" i="71" a="1"/>
  <c r="AK986" i="71" s="1"/>
  <c r="AJ986" i="71" a="1"/>
  <c r="AJ986" i="71" s="1"/>
  <c r="AI986" i="71" a="1"/>
  <c r="AI986" i="71" s="1"/>
  <c r="AH986" i="71" a="1"/>
  <c r="AH986" i="71" s="1"/>
  <c r="AG986" i="71" a="1"/>
  <c r="AG986" i="71" s="1"/>
  <c r="AF986" i="71" a="1"/>
  <c r="AF986" i="71" s="1"/>
  <c r="AE986" i="71" a="1"/>
  <c r="AE986" i="71" s="1"/>
  <c r="AD986" i="71" a="1"/>
  <c r="AD986" i="71" s="1"/>
  <c r="AC986" i="71" a="1"/>
  <c r="AC986" i="71" s="1"/>
  <c r="AB986" i="71" a="1"/>
  <c r="AB986" i="71" s="1"/>
  <c r="AA986" i="71" a="1"/>
  <c r="AA986" i="71" s="1"/>
  <c r="Z986" i="71" a="1"/>
  <c r="Z986" i="71" s="1"/>
  <c r="Y986" i="71" a="1"/>
  <c r="Y986" i="71" s="1"/>
  <c r="X986" i="71" a="1"/>
  <c r="X986" i="71" s="1"/>
  <c r="W986" i="71" a="1"/>
  <c r="W986" i="71" s="1"/>
  <c r="AM985" i="71" a="1"/>
  <c r="AM985" i="71" s="1"/>
  <c r="AL985" i="71" a="1"/>
  <c r="AL985" i="71" s="1"/>
  <c r="AK985" i="71" a="1"/>
  <c r="AK985" i="71" s="1"/>
  <c r="AJ985" i="71" a="1"/>
  <c r="AJ985" i="71" s="1"/>
  <c r="AI985" i="71" a="1"/>
  <c r="AI985" i="71" s="1"/>
  <c r="AH985" i="71" a="1"/>
  <c r="AH985" i="71" s="1"/>
  <c r="AG985" i="71" a="1"/>
  <c r="AG985" i="71" s="1"/>
  <c r="AF985" i="71" a="1"/>
  <c r="AF985" i="71" s="1"/>
  <c r="AE985" i="71" a="1"/>
  <c r="AE985" i="71" s="1"/>
  <c r="AD985" i="71" a="1"/>
  <c r="AD985" i="71" s="1"/>
  <c r="AC985" i="71" a="1"/>
  <c r="AC985" i="71" s="1"/>
  <c r="AB985" i="71" a="1"/>
  <c r="AB985" i="71" s="1"/>
  <c r="AA985" i="71" a="1"/>
  <c r="AA985" i="71" s="1"/>
  <c r="Z985" i="71" a="1"/>
  <c r="Z985" i="71" s="1"/>
  <c r="Y985" i="71" a="1"/>
  <c r="Y985" i="71" s="1"/>
  <c r="X985" i="71" a="1"/>
  <c r="X985" i="71" s="1"/>
  <c r="W985" i="71" a="1"/>
  <c r="W985" i="71" s="1"/>
  <c r="AM984" i="71" a="1"/>
  <c r="AM984" i="71" s="1"/>
  <c r="AL984" i="71" a="1"/>
  <c r="AL984" i="71" s="1"/>
  <c r="AK984" i="71" a="1"/>
  <c r="AK984" i="71" s="1"/>
  <c r="AJ984" i="71" a="1"/>
  <c r="AJ984" i="71" s="1"/>
  <c r="AI984" i="71" a="1"/>
  <c r="AI984" i="71" s="1"/>
  <c r="AH984" i="71" a="1"/>
  <c r="AH984" i="71" s="1"/>
  <c r="AG984" i="71" a="1"/>
  <c r="AG984" i="71" s="1"/>
  <c r="AF984" i="71" a="1"/>
  <c r="AF984" i="71" s="1"/>
  <c r="AE984" i="71" a="1"/>
  <c r="AE984" i="71" s="1"/>
  <c r="AD984" i="71" a="1"/>
  <c r="AD984" i="71" s="1"/>
  <c r="AC984" i="71" a="1"/>
  <c r="AC984" i="71" s="1"/>
  <c r="AB984" i="71" a="1"/>
  <c r="AB984" i="71" s="1"/>
  <c r="AA984" i="71" a="1"/>
  <c r="AA984" i="71" s="1"/>
  <c r="Z984" i="71" a="1"/>
  <c r="Z984" i="71" s="1"/>
  <c r="Y984" i="71" a="1"/>
  <c r="Y984" i="71" s="1"/>
  <c r="X984" i="71" a="1"/>
  <c r="X984" i="71" s="1"/>
  <c r="W984" i="71" a="1"/>
  <c r="W984" i="71" s="1"/>
  <c r="AM983" i="71" a="1"/>
  <c r="AM983" i="71" s="1"/>
  <c r="AL983" i="71" a="1"/>
  <c r="AL983" i="71" s="1"/>
  <c r="AK983" i="71" a="1"/>
  <c r="AK983" i="71" s="1"/>
  <c r="AJ983" i="71" a="1"/>
  <c r="AJ983" i="71" s="1"/>
  <c r="AI983" i="71" a="1"/>
  <c r="AI983" i="71" s="1"/>
  <c r="AH983" i="71" a="1"/>
  <c r="AH983" i="71" s="1"/>
  <c r="AG983" i="71" a="1"/>
  <c r="AG983" i="71" s="1"/>
  <c r="AF983" i="71" a="1"/>
  <c r="AF983" i="71" s="1"/>
  <c r="AE983" i="71" a="1"/>
  <c r="AE983" i="71" s="1"/>
  <c r="AD983" i="71" a="1"/>
  <c r="AD983" i="71" s="1"/>
  <c r="AC983" i="71" a="1"/>
  <c r="AC983" i="71" s="1"/>
  <c r="AB983" i="71" a="1"/>
  <c r="AB983" i="71" s="1"/>
  <c r="AA983" i="71" a="1"/>
  <c r="AA983" i="71" s="1"/>
  <c r="Z983" i="71" a="1"/>
  <c r="Z983" i="71" s="1"/>
  <c r="Y983" i="71" a="1"/>
  <c r="Y983" i="71" s="1"/>
  <c r="X983" i="71" a="1"/>
  <c r="X983" i="71" s="1"/>
  <c r="W983" i="71" a="1"/>
  <c r="W983" i="71" s="1"/>
  <c r="AM982" i="71" a="1"/>
  <c r="AM982" i="71" s="1"/>
  <c r="AL982" i="71" a="1"/>
  <c r="AL982" i="71" s="1"/>
  <c r="AK982" i="71" a="1"/>
  <c r="AK982" i="71" s="1"/>
  <c r="AJ982" i="71" a="1"/>
  <c r="AJ982" i="71" s="1"/>
  <c r="AI982" i="71" a="1"/>
  <c r="AI982" i="71" s="1"/>
  <c r="AH982" i="71" a="1"/>
  <c r="AH982" i="71" s="1"/>
  <c r="AG982" i="71" a="1"/>
  <c r="AG982" i="71" s="1"/>
  <c r="AF982" i="71" a="1"/>
  <c r="AF982" i="71" s="1"/>
  <c r="AE982" i="71" a="1"/>
  <c r="AE982" i="71" s="1"/>
  <c r="AD982" i="71" a="1"/>
  <c r="AD982" i="71" s="1"/>
  <c r="AC982" i="71" a="1"/>
  <c r="AC982" i="71" s="1"/>
  <c r="AB982" i="71" a="1"/>
  <c r="AB982" i="71" s="1"/>
  <c r="AA982" i="71" a="1"/>
  <c r="AA982" i="71" s="1"/>
  <c r="Z982" i="71" a="1"/>
  <c r="Z982" i="71" s="1"/>
  <c r="Y982" i="71" a="1"/>
  <c r="Y982" i="71" s="1"/>
  <c r="X982" i="71" a="1"/>
  <c r="X982" i="71" s="1"/>
  <c r="W982" i="71" a="1"/>
  <c r="W982" i="71" s="1"/>
  <c r="AM981" i="71" a="1"/>
  <c r="AM981" i="71" s="1"/>
  <c r="AL981" i="71" a="1"/>
  <c r="AL981" i="71" s="1"/>
  <c r="AK981" i="71" a="1"/>
  <c r="AK981" i="71" s="1"/>
  <c r="AJ981" i="71" a="1"/>
  <c r="AJ981" i="71" s="1"/>
  <c r="AI981" i="71" a="1"/>
  <c r="AI981" i="71" s="1"/>
  <c r="AH981" i="71" a="1"/>
  <c r="AH981" i="71" s="1"/>
  <c r="AG981" i="71" a="1"/>
  <c r="AG981" i="71" s="1"/>
  <c r="AF981" i="71" a="1"/>
  <c r="AF981" i="71" s="1"/>
  <c r="AE981" i="71" a="1"/>
  <c r="AE981" i="71" s="1"/>
  <c r="AD981" i="71" a="1"/>
  <c r="AD981" i="71" s="1"/>
  <c r="AC981" i="71" a="1"/>
  <c r="AC981" i="71" s="1"/>
  <c r="AB981" i="71" a="1"/>
  <c r="AB981" i="71" s="1"/>
  <c r="AA981" i="71" a="1"/>
  <c r="AA981" i="71" s="1"/>
  <c r="Z981" i="71" a="1"/>
  <c r="Z981" i="71" s="1"/>
  <c r="Y981" i="71" a="1"/>
  <c r="Y981" i="71" s="1"/>
  <c r="X981" i="71" a="1"/>
  <c r="X981" i="71" s="1"/>
  <c r="W981" i="71" a="1"/>
  <c r="W981" i="71" s="1"/>
  <c r="AM980" i="71" a="1"/>
  <c r="AM980" i="71" s="1"/>
  <c r="AL980" i="71" a="1"/>
  <c r="AL980" i="71" s="1"/>
  <c r="AK980" i="71" a="1"/>
  <c r="AK980" i="71" s="1"/>
  <c r="AJ980" i="71" a="1"/>
  <c r="AJ980" i="71" s="1"/>
  <c r="AI980" i="71" a="1"/>
  <c r="AI980" i="71" s="1"/>
  <c r="AH980" i="71" a="1"/>
  <c r="AH980" i="71" s="1"/>
  <c r="AG980" i="71" a="1"/>
  <c r="AG980" i="71" s="1"/>
  <c r="AF980" i="71" a="1"/>
  <c r="AF980" i="71" s="1"/>
  <c r="AE980" i="71" a="1"/>
  <c r="AE980" i="71" s="1"/>
  <c r="AD980" i="71" a="1"/>
  <c r="AD980" i="71" s="1"/>
  <c r="AC980" i="71" a="1"/>
  <c r="AC980" i="71" s="1"/>
  <c r="AB980" i="71" a="1"/>
  <c r="AB980" i="71" s="1"/>
  <c r="AA980" i="71" a="1"/>
  <c r="AA980" i="71" s="1"/>
  <c r="Z980" i="71" a="1"/>
  <c r="Z980" i="71" s="1"/>
  <c r="Y980" i="71" a="1"/>
  <c r="Y980" i="71" s="1"/>
  <c r="X980" i="71" a="1"/>
  <c r="X980" i="71" s="1"/>
  <c r="W980" i="71" a="1"/>
  <c r="W980" i="71" s="1"/>
  <c r="AM979" i="71" a="1"/>
  <c r="AM979" i="71" s="1"/>
  <c r="AL979" i="71" a="1"/>
  <c r="AL979" i="71" s="1"/>
  <c r="AK979" i="71" a="1"/>
  <c r="AK979" i="71" s="1"/>
  <c r="AJ979" i="71" a="1"/>
  <c r="AJ979" i="71" s="1"/>
  <c r="AI979" i="71" a="1"/>
  <c r="AI979" i="71" s="1"/>
  <c r="AH979" i="71" a="1"/>
  <c r="AH979" i="71" s="1"/>
  <c r="AG979" i="71" a="1"/>
  <c r="AG979" i="71" s="1"/>
  <c r="AF979" i="71" a="1"/>
  <c r="AF979" i="71" s="1"/>
  <c r="AE979" i="71" a="1"/>
  <c r="AE979" i="71" s="1"/>
  <c r="AD979" i="71" a="1"/>
  <c r="AD979" i="71" s="1"/>
  <c r="AC979" i="71" a="1"/>
  <c r="AC979" i="71" s="1"/>
  <c r="AB979" i="71" a="1"/>
  <c r="AB979" i="71" s="1"/>
  <c r="AA979" i="71" a="1"/>
  <c r="AA979" i="71" s="1"/>
  <c r="Z979" i="71" a="1"/>
  <c r="Z979" i="71" s="1"/>
  <c r="Y979" i="71" a="1"/>
  <c r="Y979" i="71" s="1"/>
  <c r="X979" i="71" a="1"/>
  <c r="X979" i="71" s="1"/>
  <c r="W979" i="71" a="1"/>
  <c r="W979" i="71" s="1"/>
  <c r="AM978" i="71" a="1"/>
  <c r="AM978" i="71" s="1"/>
  <c r="AL978" i="71" a="1"/>
  <c r="AL978" i="71" s="1"/>
  <c r="AK978" i="71" a="1"/>
  <c r="AK978" i="71" s="1"/>
  <c r="AJ978" i="71" a="1"/>
  <c r="AJ978" i="71" s="1"/>
  <c r="AI978" i="71" a="1"/>
  <c r="AI978" i="71" s="1"/>
  <c r="AH978" i="71" a="1"/>
  <c r="AH978" i="71" s="1"/>
  <c r="AG978" i="71" a="1"/>
  <c r="AG978" i="71" s="1"/>
  <c r="AF978" i="71" a="1"/>
  <c r="AF978" i="71" s="1"/>
  <c r="AE978" i="71" a="1"/>
  <c r="AE978" i="71" s="1"/>
  <c r="AD978" i="71" a="1"/>
  <c r="AD978" i="71" s="1"/>
  <c r="AC978" i="71" a="1"/>
  <c r="AC978" i="71" s="1"/>
  <c r="AB978" i="71" a="1"/>
  <c r="AB978" i="71" s="1"/>
  <c r="AA978" i="71" a="1"/>
  <c r="AA978" i="71" s="1"/>
  <c r="Z978" i="71" a="1"/>
  <c r="Z978" i="71" s="1"/>
  <c r="Y978" i="71" a="1"/>
  <c r="Y978" i="71" s="1"/>
  <c r="X978" i="71" a="1"/>
  <c r="X978" i="71" s="1"/>
  <c r="W978" i="71" a="1"/>
  <c r="W978" i="71" s="1"/>
  <c r="AM977" i="71" a="1"/>
  <c r="AM977" i="71" s="1"/>
  <c r="AL977" i="71" a="1"/>
  <c r="AL977" i="71" s="1"/>
  <c r="AK977" i="71" a="1"/>
  <c r="AK977" i="71" s="1"/>
  <c r="AJ977" i="71" a="1"/>
  <c r="AJ977" i="71" s="1"/>
  <c r="AI977" i="71" a="1"/>
  <c r="AI977" i="71" s="1"/>
  <c r="AH977" i="71" a="1"/>
  <c r="AH977" i="71" s="1"/>
  <c r="AG977" i="71" a="1"/>
  <c r="AG977" i="71" s="1"/>
  <c r="AF977" i="71" a="1"/>
  <c r="AF977" i="71" s="1"/>
  <c r="AE977" i="71" a="1"/>
  <c r="AE977" i="71" s="1"/>
  <c r="AD977" i="71" a="1"/>
  <c r="AD977" i="71" s="1"/>
  <c r="AC977" i="71" a="1"/>
  <c r="AC977" i="71" s="1"/>
  <c r="AB977" i="71" a="1"/>
  <c r="AB977" i="71" s="1"/>
  <c r="AA977" i="71" a="1"/>
  <c r="AA977" i="71" s="1"/>
  <c r="Z977" i="71" a="1"/>
  <c r="Z977" i="71" s="1"/>
  <c r="Y977" i="71" a="1"/>
  <c r="Y977" i="71" s="1"/>
  <c r="X977" i="71" a="1"/>
  <c r="X977" i="71" s="1"/>
  <c r="W977" i="71" a="1"/>
  <c r="W977" i="71" s="1"/>
  <c r="AM976" i="71" a="1"/>
  <c r="AM976" i="71" s="1"/>
  <c r="AL976" i="71" a="1"/>
  <c r="AL976" i="71" s="1"/>
  <c r="AK976" i="71" a="1"/>
  <c r="AK976" i="71" s="1"/>
  <c r="AJ976" i="71" a="1"/>
  <c r="AJ976" i="71" s="1"/>
  <c r="AI976" i="71" a="1"/>
  <c r="AI976" i="71" s="1"/>
  <c r="AH976" i="71" a="1"/>
  <c r="AH976" i="71" s="1"/>
  <c r="AG976" i="71" a="1"/>
  <c r="AG976" i="71" s="1"/>
  <c r="AF976" i="71" a="1"/>
  <c r="AF976" i="71" s="1"/>
  <c r="AE976" i="71" a="1"/>
  <c r="AE976" i="71" s="1"/>
  <c r="AD976" i="71" a="1"/>
  <c r="AD976" i="71" s="1"/>
  <c r="AC976" i="71" a="1"/>
  <c r="AC976" i="71" s="1"/>
  <c r="AB976" i="71" a="1"/>
  <c r="AB976" i="71" s="1"/>
  <c r="AA976" i="71" a="1"/>
  <c r="AA976" i="71" s="1"/>
  <c r="Z976" i="71" a="1"/>
  <c r="Z976" i="71" s="1"/>
  <c r="Y976" i="71" a="1"/>
  <c r="Y976" i="71" s="1"/>
  <c r="X976" i="71" a="1"/>
  <c r="X976" i="71" s="1"/>
  <c r="W976" i="71" a="1"/>
  <c r="W976" i="71" s="1"/>
  <c r="AM975" i="71" a="1"/>
  <c r="AM975" i="71" s="1"/>
  <c r="AL975" i="71" a="1"/>
  <c r="AL975" i="71" s="1"/>
  <c r="AK975" i="71" a="1"/>
  <c r="AK975" i="71" s="1"/>
  <c r="AJ975" i="71" a="1"/>
  <c r="AJ975" i="71" s="1"/>
  <c r="AI975" i="71" a="1"/>
  <c r="AI975" i="71" s="1"/>
  <c r="AH975" i="71" a="1"/>
  <c r="AH975" i="71" s="1"/>
  <c r="AG975" i="71" a="1"/>
  <c r="AG975" i="71" s="1"/>
  <c r="AF975" i="71" a="1"/>
  <c r="AF975" i="71" s="1"/>
  <c r="AE975" i="71" a="1"/>
  <c r="AE975" i="71" s="1"/>
  <c r="AD975" i="71" a="1"/>
  <c r="AD975" i="71" s="1"/>
  <c r="AC975" i="71" a="1"/>
  <c r="AC975" i="71" s="1"/>
  <c r="AB975" i="71" a="1"/>
  <c r="AB975" i="71" s="1"/>
  <c r="AA975" i="71" a="1"/>
  <c r="AA975" i="71" s="1"/>
  <c r="Z975" i="71" a="1"/>
  <c r="Z975" i="71" s="1"/>
  <c r="Y975" i="71" a="1"/>
  <c r="Y975" i="71" s="1"/>
  <c r="X975" i="71" a="1"/>
  <c r="X975" i="71" s="1"/>
  <c r="W975" i="71" a="1"/>
  <c r="W975" i="71" s="1"/>
  <c r="AM974" i="71" a="1"/>
  <c r="AM974" i="71" s="1"/>
  <c r="AL974" i="71" a="1"/>
  <c r="AL974" i="71" s="1"/>
  <c r="AK974" i="71" a="1"/>
  <c r="AK974" i="71" s="1"/>
  <c r="AJ974" i="71" a="1"/>
  <c r="AJ974" i="71" s="1"/>
  <c r="AI974" i="71" a="1"/>
  <c r="AI974" i="71" s="1"/>
  <c r="AH974" i="71" a="1"/>
  <c r="AH974" i="71" s="1"/>
  <c r="AG974" i="71" a="1"/>
  <c r="AG974" i="71" s="1"/>
  <c r="AF974" i="71" a="1"/>
  <c r="AF974" i="71" s="1"/>
  <c r="AE974" i="71" a="1"/>
  <c r="AE974" i="71" s="1"/>
  <c r="AD974" i="71" a="1"/>
  <c r="AD974" i="71" s="1"/>
  <c r="AC974" i="71" a="1"/>
  <c r="AC974" i="71" s="1"/>
  <c r="AB974" i="71" a="1"/>
  <c r="AB974" i="71" s="1"/>
  <c r="AA974" i="71" a="1"/>
  <c r="AA974" i="71" s="1"/>
  <c r="Z974" i="71" a="1"/>
  <c r="Z974" i="71" s="1"/>
  <c r="Y974" i="71" a="1"/>
  <c r="Y974" i="71" s="1"/>
  <c r="X974" i="71" a="1"/>
  <c r="X974" i="71" s="1"/>
  <c r="W974" i="71" a="1"/>
  <c r="W974" i="71" s="1"/>
  <c r="AM973" i="71" a="1"/>
  <c r="AM973" i="71" s="1"/>
  <c r="AL973" i="71" a="1"/>
  <c r="AL973" i="71" s="1"/>
  <c r="AK973" i="71" a="1"/>
  <c r="AK973" i="71" s="1"/>
  <c r="AJ973" i="71" a="1"/>
  <c r="AJ973" i="71" s="1"/>
  <c r="AI973" i="71" a="1"/>
  <c r="AI973" i="71" s="1"/>
  <c r="AH973" i="71" a="1"/>
  <c r="AH973" i="71" s="1"/>
  <c r="AG973" i="71" a="1"/>
  <c r="AG973" i="71" s="1"/>
  <c r="AF973" i="71" a="1"/>
  <c r="AF973" i="71" s="1"/>
  <c r="AE973" i="71" a="1"/>
  <c r="AE973" i="71" s="1"/>
  <c r="AD973" i="71" a="1"/>
  <c r="AD973" i="71" s="1"/>
  <c r="AC973" i="71" a="1"/>
  <c r="AC973" i="71" s="1"/>
  <c r="AB973" i="71" a="1"/>
  <c r="AB973" i="71" s="1"/>
  <c r="AA973" i="71" a="1"/>
  <c r="AA973" i="71" s="1"/>
  <c r="Z973" i="71" a="1"/>
  <c r="Z973" i="71" s="1"/>
  <c r="Y973" i="71" a="1"/>
  <c r="Y973" i="71" s="1"/>
  <c r="X973" i="71" a="1"/>
  <c r="X973" i="71" s="1"/>
  <c r="W973" i="71" a="1"/>
  <c r="W973" i="71" s="1"/>
  <c r="AM972" i="71" a="1"/>
  <c r="AM972" i="71" s="1"/>
  <c r="AL972" i="71" a="1"/>
  <c r="AL972" i="71" s="1"/>
  <c r="AK972" i="71" a="1"/>
  <c r="AK972" i="71" s="1"/>
  <c r="AJ972" i="71" a="1"/>
  <c r="AJ972" i="71" s="1"/>
  <c r="AI972" i="71" a="1"/>
  <c r="AI972" i="71" s="1"/>
  <c r="AH972" i="71" a="1"/>
  <c r="AH972" i="71" s="1"/>
  <c r="AG972" i="71" a="1"/>
  <c r="AG972" i="71" s="1"/>
  <c r="AF972" i="71" a="1"/>
  <c r="AF972" i="71" s="1"/>
  <c r="AE972" i="71" a="1"/>
  <c r="AE972" i="71" s="1"/>
  <c r="AD972" i="71" a="1"/>
  <c r="AD972" i="71" s="1"/>
  <c r="AC972" i="71" a="1"/>
  <c r="AC972" i="71" s="1"/>
  <c r="AB972" i="71" a="1"/>
  <c r="AB972" i="71" s="1"/>
  <c r="AA972" i="71" a="1"/>
  <c r="AA972" i="71" s="1"/>
  <c r="Z972" i="71" a="1"/>
  <c r="Z972" i="71" s="1"/>
  <c r="Y972" i="71" a="1"/>
  <c r="Y972" i="71" s="1"/>
  <c r="X972" i="71" a="1"/>
  <c r="X972" i="71" s="1"/>
  <c r="W972" i="71" a="1"/>
  <c r="W972" i="71" s="1"/>
  <c r="AM971" i="71" a="1"/>
  <c r="AM971" i="71" s="1"/>
  <c r="AL971" i="71" a="1"/>
  <c r="AL971" i="71" s="1"/>
  <c r="AK971" i="71" a="1"/>
  <c r="AK971" i="71" s="1"/>
  <c r="AJ971" i="71" a="1"/>
  <c r="AJ971" i="71" s="1"/>
  <c r="AI971" i="71" a="1"/>
  <c r="AI971" i="71" s="1"/>
  <c r="AH971" i="71" a="1"/>
  <c r="AH971" i="71" s="1"/>
  <c r="AG971" i="71" a="1"/>
  <c r="AG971" i="71" s="1"/>
  <c r="AF971" i="71" a="1"/>
  <c r="AF971" i="71" s="1"/>
  <c r="AE971" i="71" a="1"/>
  <c r="AE971" i="71" s="1"/>
  <c r="AD971" i="71" a="1"/>
  <c r="AD971" i="71" s="1"/>
  <c r="AC971" i="71" a="1"/>
  <c r="AC971" i="71" s="1"/>
  <c r="AB971" i="71" a="1"/>
  <c r="AB971" i="71" s="1"/>
  <c r="AA971" i="71" a="1"/>
  <c r="AA971" i="71" s="1"/>
  <c r="Z971" i="71" a="1"/>
  <c r="Z971" i="71" s="1"/>
  <c r="Y971" i="71" a="1"/>
  <c r="Y971" i="71" s="1"/>
  <c r="X971" i="71" a="1"/>
  <c r="X971" i="71" s="1"/>
  <c r="W971" i="71" a="1"/>
  <c r="W971" i="71" s="1"/>
  <c r="AM970" i="71" a="1"/>
  <c r="AM970" i="71" s="1"/>
  <c r="AL970" i="71" a="1"/>
  <c r="AL970" i="71" s="1"/>
  <c r="AK970" i="71" a="1"/>
  <c r="AK970" i="71" s="1"/>
  <c r="AJ970" i="71" a="1"/>
  <c r="AJ970" i="71" s="1"/>
  <c r="AI970" i="71" a="1"/>
  <c r="AI970" i="71" s="1"/>
  <c r="AH970" i="71" a="1"/>
  <c r="AH970" i="71" s="1"/>
  <c r="AG970" i="71" a="1"/>
  <c r="AG970" i="71" s="1"/>
  <c r="AF970" i="71" a="1"/>
  <c r="AF970" i="71" s="1"/>
  <c r="AE970" i="71" a="1"/>
  <c r="AE970" i="71" s="1"/>
  <c r="AD970" i="71" a="1"/>
  <c r="AD970" i="71" s="1"/>
  <c r="AC970" i="71" a="1"/>
  <c r="AC970" i="71" s="1"/>
  <c r="AB970" i="71" a="1"/>
  <c r="AB970" i="71" s="1"/>
  <c r="AA970" i="71" a="1"/>
  <c r="AA970" i="71" s="1"/>
  <c r="Z970" i="71" a="1"/>
  <c r="Z970" i="71" s="1"/>
  <c r="Y970" i="71" a="1"/>
  <c r="Y970" i="71" s="1"/>
  <c r="X970" i="71" a="1"/>
  <c r="X970" i="71" s="1"/>
  <c r="W970" i="71" a="1"/>
  <c r="W970" i="71" s="1"/>
  <c r="AM969" i="71" a="1"/>
  <c r="AM969" i="71" s="1"/>
  <c r="AL969" i="71" a="1"/>
  <c r="AL969" i="71" s="1"/>
  <c r="AK969" i="71" a="1"/>
  <c r="AK969" i="71" s="1"/>
  <c r="AJ969" i="71" a="1"/>
  <c r="AJ969" i="71" s="1"/>
  <c r="AI969" i="71" a="1"/>
  <c r="AI969" i="71" s="1"/>
  <c r="AH969" i="71" a="1"/>
  <c r="AH969" i="71" s="1"/>
  <c r="AG969" i="71" a="1"/>
  <c r="AG969" i="71" s="1"/>
  <c r="AF969" i="71" a="1"/>
  <c r="AF969" i="71" s="1"/>
  <c r="AE969" i="71" a="1"/>
  <c r="AE969" i="71" s="1"/>
  <c r="AD969" i="71" a="1"/>
  <c r="AD969" i="71" s="1"/>
  <c r="AC969" i="71" a="1"/>
  <c r="AC969" i="71" s="1"/>
  <c r="AB969" i="71" a="1"/>
  <c r="AB969" i="71" s="1"/>
  <c r="AA969" i="71" a="1"/>
  <c r="AA969" i="71" s="1"/>
  <c r="Z969" i="71" a="1"/>
  <c r="Z969" i="71" s="1"/>
  <c r="Y969" i="71" a="1"/>
  <c r="Y969" i="71" s="1"/>
  <c r="X969" i="71" a="1"/>
  <c r="X969" i="71" s="1"/>
  <c r="W969" i="71" a="1"/>
  <c r="W969" i="71" s="1"/>
  <c r="AM968" i="71" a="1"/>
  <c r="AM968" i="71" s="1"/>
  <c r="AL968" i="71" a="1"/>
  <c r="AL968" i="71" s="1"/>
  <c r="AK968" i="71" a="1"/>
  <c r="AK968" i="71" s="1"/>
  <c r="AJ968" i="71" a="1"/>
  <c r="AJ968" i="71" s="1"/>
  <c r="AI968" i="71" a="1"/>
  <c r="AI968" i="71" s="1"/>
  <c r="AH968" i="71" a="1"/>
  <c r="AH968" i="71" s="1"/>
  <c r="AG968" i="71" a="1"/>
  <c r="AG968" i="71" s="1"/>
  <c r="AF968" i="71" a="1"/>
  <c r="AF968" i="71" s="1"/>
  <c r="AE968" i="71" a="1"/>
  <c r="AE968" i="71" s="1"/>
  <c r="AD968" i="71" a="1"/>
  <c r="AD968" i="71" s="1"/>
  <c r="AC968" i="71" a="1"/>
  <c r="AC968" i="71" s="1"/>
  <c r="AB968" i="71" a="1"/>
  <c r="AB968" i="71" s="1"/>
  <c r="AA968" i="71" a="1"/>
  <c r="AA968" i="71" s="1"/>
  <c r="Z968" i="71" a="1"/>
  <c r="Z968" i="71" s="1"/>
  <c r="Y968" i="71" a="1"/>
  <c r="Y968" i="71" s="1"/>
  <c r="X968" i="71" a="1"/>
  <c r="X968" i="71" s="1"/>
  <c r="W968" i="71" a="1"/>
  <c r="W968" i="71" s="1"/>
  <c r="AM967" i="71" a="1"/>
  <c r="AM967" i="71" s="1"/>
  <c r="AL967" i="71" a="1"/>
  <c r="AL967" i="71" s="1"/>
  <c r="AK967" i="71" a="1"/>
  <c r="AK967" i="71" s="1"/>
  <c r="AJ967" i="71" a="1"/>
  <c r="AJ967" i="71" s="1"/>
  <c r="AI967" i="71" a="1"/>
  <c r="AI967" i="71" s="1"/>
  <c r="AH967" i="71" a="1"/>
  <c r="AH967" i="71" s="1"/>
  <c r="AG967" i="71" a="1"/>
  <c r="AG967" i="71" s="1"/>
  <c r="AF967" i="71" a="1"/>
  <c r="AF967" i="71" s="1"/>
  <c r="AE967" i="71" a="1"/>
  <c r="AE967" i="71" s="1"/>
  <c r="AD967" i="71" a="1"/>
  <c r="AD967" i="71" s="1"/>
  <c r="AC967" i="71" a="1"/>
  <c r="AC967" i="71" s="1"/>
  <c r="AB967" i="71" a="1"/>
  <c r="AB967" i="71" s="1"/>
  <c r="AA967" i="71" a="1"/>
  <c r="AA967" i="71" s="1"/>
  <c r="Z967" i="71" a="1"/>
  <c r="Z967" i="71" s="1"/>
  <c r="Y967" i="71" a="1"/>
  <c r="Y967" i="71" s="1"/>
  <c r="X967" i="71" a="1"/>
  <c r="X967" i="71" s="1"/>
  <c r="W967" i="71" a="1"/>
  <c r="W967" i="71" s="1"/>
  <c r="AM966" i="71" a="1"/>
  <c r="AM966" i="71" s="1"/>
  <c r="AL966" i="71" a="1"/>
  <c r="AL966" i="71" s="1"/>
  <c r="AK966" i="71" a="1"/>
  <c r="AK966" i="71" s="1"/>
  <c r="AJ966" i="71" a="1"/>
  <c r="AJ966" i="71" s="1"/>
  <c r="AI966" i="71" a="1"/>
  <c r="AI966" i="71" s="1"/>
  <c r="AH966" i="71" a="1"/>
  <c r="AH966" i="71" s="1"/>
  <c r="AG966" i="71" a="1"/>
  <c r="AG966" i="71" s="1"/>
  <c r="AF966" i="71" a="1"/>
  <c r="AF966" i="71" s="1"/>
  <c r="AE966" i="71" a="1"/>
  <c r="AE966" i="71" s="1"/>
  <c r="AD966" i="71" a="1"/>
  <c r="AD966" i="71" s="1"/>
  <c r="AC966" i="71" a="1"/>
  <c r="AC966" i="71" s="1"/>
  <c r="AB966" i="71" a="1"/>
  <c r="AB966" i="71" s="1"/>
  <c r="AA966" i="71" a="1"/>
  <c r="AA966" i="71" s="1"/>
  <c r="Z966" i="71" a="1"/>
  <c r="Z966" i="71" s="1"/>
  <c r="Y966" i="71" a="1"/>
  <c r="Y966" i="71" s="1"/>
  <c r="X966" i="71" a="1"/>
  <c r="X966" i="71" s="1"/>
  <c r="W966" i="71" a="1"/>
  <c r="W966" i="71" s="1"/>
  <c r="AM965" i="71" a="1"/>
  <c r="AM965" i="71" s="1"/>
  <c r="AL965" i="71" a="1"/>
  <c r="AL965" i="71" s="1"/>
  <c r="AK965" i="71" a="1"/>
  <c r="AK965" i="71" s="1"/>
  <c r="AJ965" i="71" a="1"/>
  <c r="AJ965" i="71" s="1"/>
  <c r="AI965" i="71" a="1"/>
  <c r="AI965" i="71" s="1"/>
  <c r="AH965" i="71" a="1"/>
  <c r="AH965" i="71" s="1"/>
  <c r="AG965" i="71" a="1"/>
  <c r="AG965" i="71" s="1"/>
  <c r="AF965" i="71" a="1"/>
  <c r="AF965" i="71" s="1"/>
  <c r="AE965" i="71" a="1"/>
  <c r="AE965" i="71" s="1"/>
  <c r="AD965" i="71" a="1"/>
  <c r="AD965" i="71" s="1"/>
  <c r="AC965" i="71" a="1"/>
  <c r="AC965" i="71" s="1"/>
  <c r="AB965" i="71" a="1"/>
  <c r="AB965" i="71" s="1"/>
  <c r="AA965" i="71" a="1"/>
  <c r="AA965" i="71" s="1"/>
  <c r="Z965" i="71" a="1"/>
  <c r="Z965" i="71" s="1"/>
  <c r="Y965" i="71" a="1"/>
  <c r="Y965" i="71" s="1"/>
  <c r="X965" i="71" a="1"/>
  <c r="X965" i="71" s="1"/>
  <c r="W965" i="71" a="1"/>
  <c r="W965" i="71" s="1"/>
  <c r="AM964" i="71" a="1"/>
  <c r="AM964" i="71" s="1"/>
  <c r="AL964" i="71" a="1"/>
  <c r="AL964" i="71" s="1"/>
  <c r="AK964" i="71" a="1"/>
  <c r="AK964" i="71" s="1"/>
  <c r="AJ964" i="71" a="1"/>
  <c r="AJ964" i="71" s="1"/>
  <c r="AI964" i="71" a="1"/>
  <c r="AI964" i="71" s="1"/>
  <c r="AH964" i="71" a="1"/>
  <c r="AH964" i="71" s="1"/>
  <c r="AG964" i="71" a="1"/>
  <c r="AG964" i="71" s="1"/>
  <c r="AF964" i="71" a="1"/>
  <c r="AF964" i="71" s="1"/>
  <c r="AE964" i="71" a="1"/>
  <c r="AE964" i="71" s="1"/>
  <c r="AD964" i="71" a="1"/>
  <c r="AD964" i="71" s="1"/>
  <c r="AC964" i="71" a="1"/>
  <c r="AC964" i="71" s="1"/>
  <c r="AB964" i="71" a="1"/>
  <c r="AB964" i="71" s="1"/>
  <c r="AA964" i="71" a="1"/>
  <c r="AA964" i="71" s="1"/>
  <c r="Z964" i="71" a="1"/>
  <c r="Z964" i="71" s="1"/>
  <c r="Y964" i="71" a="1"/>
  <c r="Y964" i="71" s="1"/>
  <c r="X964" i="71" a="1"/>
  <c r="X964" i="71" s="1"/>
  <c r="W964" i="71" a="1"/>
  <c r="W964" i="71" s="1"/>
  <c r="AM963" i="71" a="1"/>
  <c r="AM963" i="71" s="1"/>
  <c r="AL963" i="71" a="1"/>
  <c r="AL963" i="71" s="1"/>
  <c r="AK963" i="71" a="1"/>
  <c r="AK963" i="71" s="1"/>
  <c r="AJ963" i="71" a="1"/>
  <c r="AJ963" i="71" s="1"/>
  <c r="AI963" i="71" a="1"/>
  <c r="AI963" i="71" s="1"/>
  <c r="AH963" i="71" a="1"/>
  <c r="AH963" i="71" s="1"/>
  <c r="AG963" i="71" a="1"/>
  <c r="AG963" i="71" s="1"/>
  <c r="AF963" i="71" a="1"/>
  <c r="AF963" i="71" s="1"/>
  <c r="AE963" i="71" a="1"/>
  <c r="AE963" i="71" s="1"/>
  <c r="AD963" i="71" a="1"/>
  <c r="AD963" i="71" s="1"/>
  <c r="AC963" i="71" a="1"/>
  <c r="AC963" i="71" s="1"/>
  <c r="AB963" i="71" a="1"/>
  <c r="AB963" i="71" s="1"/>
  <c r="AA963" i="71" a="1"/>
  <c r="AA963" i="71" s="1"/>
  <c r="Z963" i="71" a="1"/>
  <c r="Z963" i="71" s="1"/>
  <c r="Y963" i="71" a="1"/>
  <c r="Y963" i="71" s="1"/>
  <c r="X963" i="71" a="1"/>
  <c r="X963" i="71" s="1"/>
  <c r="W963" i="71" a="1"/>
  <c r="W963" i="71" s="1"/>
  <c r="AM962" i="71" a="1"/>
  <c r="AM962" i="71" s="1"/>
  <c r="AL962" i="71" a="1"/>
  <c r="AL962" i="71" s="1"/>
  <c r="AK962" i="71" a="1"/>
  <c r="AK962" i="71" s="1"/>
  <c r="AJ962" i="71" a="1"/>
  <c r="AJ962" i="71" s="1"/>
  <c r="AI962" i="71" a="1"/>
  <c r="AI962" i="71" s="1"/>
  <c r="AH962" i="71" a="1"/>
  <c r="AH962" i="71" s="1"/>
  <c r="AG962" i="71" a="1"/>
  <c r="AG962" i="71" s="1"/>
  <c r="AF962" i="71" a="1"/>
  <c r="AF962" i="71" s="1"/>
  <c r="AE962" i="71" a="1"/>
  <c r="AE962" i="71" s="1"/>
  <c r="AD962" i="71" a="1"/>
  <c r="AD962" i="71" s="1"/>
  <c r="AC962" i="71" a="1"/>
  <c r="AC962" i="71" s="1"/>
  <c r="AB962" i="71" a="1"/>
  <c r="AB962" i="71" s="1"/>
  <c r="AA962" i="71" a="1"/>
  <c r="AA962" i="71" s="1"/>
  <c r="Z962" i="71" a="1"/>
  <c r="Z962" i="71" s="1"/>
  <c r="Y962" i="71" a="1"/>
  <c r="Y962" i="71" s="1"/>
  <c r="X962" i="71" a="1"/>
  <c r="X962" i="71" s="1"/>
  <c r="W962" i="71" a="1"/>
  <c r="W962" i="71" s="1"/>
  <c r="AM961" i="71" a="1"/>
  <c r="AM961" i="71" s="1"/>
  <c r="AL961" i="71" a="1"/>
  <c r="AL961" i="71" s="1"/>
  <c r="AK961" i="71" a="1"/>
  <c r="AK961" i="71" s="1"/>
  <c r="AJ961" i="71" a="1"/>
  <c r="AJ961" i="71" s="1"/>
  <c r="AI961" i="71" a="1"/>
  <c r="AI961" i="71" s="1"/>
  <c r="AH961" i="71" a="1"/>
  <c r="AH961" i="71" s="1"/>
  <c r="AG961" i="71" a="1"/>
  <c r="AG961" i="71" s="1"/>
  <c r="AF961" i="71" a="1"/>
  <c r="AF961" i="71" s="1"/>
  <c r="AE961" i="71" a="1"/>
  <c r="AE961" i="71" s="1"/>
  <c r="AD961" i="71" a="1"/>
  <c r="AD961" i="71" s="1"/>
  <c r="AC961" i="71" a="1"/>
  <c r="AC961" i="71" s="1"/>
  <c r="AB961" i="71" a="1"/>
  <c r="AB961" i="71" s="1"/>
  <c r="AA961" i="71" a="1"/>
  <c r="AA961" i="71" s="1"/>
  <c r="Z961" i="71" a="1"/>
  <c r="Z961" i="71" s="1"/>
  <c r="Y961" i="71" a="1"/>
  <c r="Y961" i="71" s="1"/>
  <c r="X961" i="71" a="1"/>
  <c r="X961" i="71" s="1"/>
  <c r="W961" i="71" a="1"/>
  <c r="W961" i="71" s="1"/>
  <c r="AM960" i="71" a="1"/>
  <c r="AM960" i="71" s="1"/>
  <c r="AL960" i="71" a="1"/>
  <c r="AL960" i="71" s="1"/>
  <c r="AK960" i="71" a="1"/>
  <c r="AK960" i="71" s="1"/>
  <c r="AJ960" i="71" a="1"/>
  <c r="AJ960" i="71" s="1"/>
  <c r="AI960" i="71" a="1"/>
  <c r="AI960" i="71" s="1"/>
  <c r="AH960" i="71" a="1"/>
  <c r="AH960" i="71" s="1"/>
  <c r="AG960" i="71" a="1"/>
  <c r="AG960" i="71" s="1"/>
  <c r="AF960" i="71" a="1"/>
  <c r="AF960" i="71" s="1"/>
  <c r="AE960" i="71" a="1"/>
  <c r="AE960" i="71" s="1"/>
  <c r="AD960" i="71" a="1"/>
  <c r="AD960" i="71" s="1"/>
  <c r="AC960" i="71" a="1"/>
  <c r="AC960" i="71" s="1"/>
  <c r="AB960" i="71" a="1"/>
  <c r="AB960" i="71" s="1"/>
  <c r="AA960" i="71" a="1"/>
  <c r="AA960" i="71" s="1"/>
  <c r="Z960" i="71" a="1"/>
  <c r="Z960" i="71" s="1"/>
  <c r="Y960" i="71" a="1"/>
  <c r="Y960" i="71" s="1"/>
  <c r="X960" i="71" a="1"/>
  <c r="X960" i="71" s="1"/>
  <c r="W960" i="71" a="1"/>
  <c r="W960" i="71" s="1"/>
  <c r="AM959" i="71" a="1"/>
  <c r="AM959" i="71" s="1"/>
  <c r="AL959" i="71" a="1"/>
  <c r="AL959" i="71" s="1"/>
  <c r="AK959" i="71" a="1"/>
  <c r="AK959" i="71" s="1"/>
  <c r="AJ959" i="71" a="1"/>
  <c r="AJ959" i="71" s="1"/>
  <c r="AI959" i="71" a="1"/>
  <c r="AI959" i="71" s="1"/>
  <c r="AH959" i="71" a="1"/>
  <c r="AH959" i="71" s="1"/>
  <c r="AG959" i="71" a="1"/>
  <c r="AG959" i="71" s="1"/>
  <c r="AF959" i="71" a="1"/>
  <c r="AF959" i="71" s="1"/>
  <c r="AE959" i="71" a="1"/>
  <c r="AE959" i="71" s="1"/>
  <c r="AD959" i="71" a="1"/>
  <c r="AD959" i="71" s="1"/>
  <c r="AC959" i="71" a="1"/>
  <c r="AC959" i="71" s="1"/>
  <c r="AB959" i="71" a="1"/>
  <c r="AB959" i="71" s="1"/>
  <c r="AA959" i="71" a="1"/>
  <c r="AA959" i="71" s="1"/>
  <c r="Z959" i="71" a="1"/>
  <c r="Z959" i="71" s="1"/>
  <c r="Y959" i="71" a="1"/>
  <c r="Y959" i="71" s="1"/>
  <c r="X959" i="71" a="1"/>
  <c r="X959" i="71" s="1"/>
  <c r="W959" i="71" a="1"/>
  <c r="W959" i="71" s="1"/>
  <c r="AM958" i="71" a="1"/>
  <c r="AM958" i="71" s="1"/>
  <c r="AL958" i="71" a="1"/>
  <c r="AL958" i="71" s="1"/>
  <c r="AK958" i="71" a="1"/>
  <c r="AK958" i="71" s="1"/>
  <c r="AJ958" i="71" a="1"/>
  <c r="AJ958" i="71" s="1"/>
  <c r="AI958" i="71" a="1"/>
  <c r="AI958" i="71" s="1"/>
  <c r="AH958" i="71" a="1"/>
  <c r="AH958" i="71" s="1"/>
  <c r="AG958" i="71" a="1"/>
  <c r="AG958" i="71" s="1"/>
  <c r="AF958" i="71" a="1"/>
  <c r="AF958" i="71" s="1"/>
  <c r="AE958" i="71" a="1"/>
  <c r="AE958" i="71" s="1"/>
  <c r="AD958" i="71" a="1"/>
  <c r="AD958" i="71" s="1"/>
  <c r="AC958" i="71" a="1"/>
  <c r="AC958" i="71" s="1"/>
  <c r="AB958" i="71" a="1"/>
  <c r="AB958" i="71" s="1"/>
  <c r="AA958" i="71" a="1"/>
  <c r="AA958" i="71" s="1"/>
  <c r="Z958" i="71" a="1"/>
  <c r="Z958" i="71" s="1"/>
  <c r="Y958" i="71" a="1"/>
  <c r="Y958" i="71" s="1"/>
  <c r="X958" i="71" a="1"/>
  <c r="X958" i="71" s="1"/>
  <c r="W958" i="71" a="1"/>
  <c r="W958" i="71" s="1"/>
  <c r="AM957" i="71" a="1"/>
  <c r="AM957" i="71" s="1"/>
  <c r="AL957" i="71" a="1"/>
  <c r="AL957" i="71" s="1"/>
  <c r="AK957" i="71" a="1"/>
  <c r="AK957" i="71" s="1"/>
  <c r="AJ957" i="71" a="1"/>
  <c r="AJ957" i="71" s="1"/>
  <c r="AI957" i="71" a="1"/>
  <c r="AI957" i="71" s="1"/>
  <c r="AH957" i="71" a="1"/>
  <c r="AH957" i="71" s="1"/>
  <c r="AG957" i="71" a="1"/>
  <c r="AG957" i="71" s="1"/>
  <c r="AF957" i="71" a="1"/>
  <c r="AF957" i="71" s="1"/>
  <c r="AE957" i="71" a="1"/>
  <c r="AE957" i="71" s="1"/>
  <c r="AD957" i="71" a="1"/>
  <c r="AD957" i="71" s="1"/>
  <c r="AC957" i="71" a="1"/>
  <c r="AC957" i="71" s="1"/>
  <c r="AB957" i="71" a="1"/>
  <c r="AB957" i="71" s="1"/>
  <c r="AA957" i="71" a="1"/>
  <c r="AA957" i="71" s="1"/>
  <c r="Z957" i="71" a="1"/>
  <c r="Z957" i="71" s="1"/>
  <c r="Y957" i="71" a="1"/>
  <c r="Y957" i="71" s="1"/>
  <c r="X957" i="71" a="1"/>
  <c r="X957" i="71" s="1"/>
  <c r="W957" i="71" a="1"/>
  <c r="W957" i="71" s="1"/>
  <c r="AM956" i="71" a="1"/>
  <c r="AM956" i="71" s="1"/>
  <c r="AL956" i="71" a="1"/>
  <c r="AL956" i="71" s="1"/>
  <c r="AK956" i="71" a="1"/>
  <c r="AK956" i="71" s="1"/>
  <c r="AJ956" i="71" a="1"/>
  <c r="AJ956" i="71" s="1"/>
  <c r="AI956" i="71" a="1"/>
  <c r="AI956" i="71" s="1"/>
  <c r="AH956" i="71" a="1"/>
  <c r="AH956" i="71" s="1"/>
  <c r="AG956" i="71" a="1"/>
  <c r="AG956" i="71" s="1"/>
  <c r="AF956" i="71" a="1"/>
  <c r="AF956" i="71" s="1"/>
  <c r="AE956" i="71" a="1"/>
  <c r="AE956" i="71" s="1"/>
  <c r="AD956" i="71" a="1"/>
  <c r="AD956" i="71" s="1"/>
  <c r="AC956" i="71" a="1"/>
  <c r="AC956" i="71" s="1"/>
  <c r="AB956" i="71" a="1"/>
  <c r="AB956" i="71" s="1"/>
  <c r="AA956" i="71" a="1"/>
  <c r="AA956" i="71" s="1"/>
  <c r="Z956" i="71" a="1"/>
  <c r="Z956" i="71" s="1"/>
  <c r="Y956" i="71" a="1"/>
  <c r="Y956" i="71" s="1"/>
  <c r="X956" i="71" a="1"/>
  <c r="X956" i="71" s="1"/>
  <c r="W956" i="71" a="1"/>
  <c r="W956" i="71" s="1"/>
  <c r="AM955" i="71" a="1"/>
  <c r="AM955" i="71" s="1"/>
  <c r="AL955" i="71" a="1"/>
  <c r="AL955" i="71" s="1"/>
  <c r="AK955" i="71" a="1"/>
  <c r="AK955" i="71" s="1"/>
  <c r="AJ955" i="71" a="1"/>
  <c r="AJ955" i="71" s="1"/>
  <c r="AI955" i="71" a="1"/>
  <c r="AI955" i="71" s="1"/>
  <c r="AH955" i="71" a="1"/>
  <c r="AH955" i="71" s="1"/>
  <c r="AG955" i="71" a="1"/>
  <c r="AG955" i="71" s="1"/>
  <c r="AF955" i="71" a="1"/>
  <c r="AF955" i="71" s="1"/>
  <c r="AE955" i="71" a="1"/>
  <c r="AE955" i="71" s="1"/>
  <c r="AD955" i="71" a="1"/>
  <c r="AD955" i="71" s="1"/>
  <c r="AC955" i="71" a="1"/>
  <c r="AC955" i="71" s="1"/>
  <c r="AB955" i="71" a="1"/>
  <c r="AB955" i="71" s="1"/>
  <c r="AA955" i="71" a="1"/>
  <c r="AA955" i="71" s="1"/>
  <c r="Z955" i="71" a="1"/>
  <c r="Z955" i="71" s="1"/>
  <c r="Y955" i="71" a="1"/>
  <c r="Y955" i="71" s="1"/>
  <c r="X955" i="71" a="1"/>
  <c r="X955" i="71" s="1"/>
  <c r="W955" i="71" a="1"/>
  <c r="W955" i="71" s="1"/>
  <c r="AM954" i="71" a="1"/>
  <c r="AM954" i="71" s="1"/>
  <c r="AL954" i="71" a="1"/>
  <c r="AL954" i="71" s="1"/>
  <c r="AK954" i="71" a="1"/>
  <c r="AK954" i="71" s="1"/>
  <c r="AJ954" i="71" a="1"/>
  <c r="AJ954" i="71" s="1"/>
  <c r="AI954" i="71" a="1"/>
  <c r="AI954" i="71" s="1"/>
  <c r="AH954" i="71" a="1"/>
  <c r="AH954" i="71" s="1"/>
  <c r="AG954" i="71" a="1"/>
  <c r="AG954" i="71" s="1"/>
  <c r="AF954" i="71" a="1"/>
  <c r="AF954" i="71" s="1"/>
  <c r="AE954" i="71" a="1"/>
  <c r="AE954" i="71" s="1"/>
  <c r="AD954" i="71" a="1"/>
  <c r="AD954" i="71" s="1"/>
  <c r="AC954" i="71" a="1"/>
  <c r="AC954" i="71" s="1"/>
  <c r="AB954" i="71" a="1"/>
  <c r="AB954" i="71" s="1"/>
  <c r="AA954" i="71" a="1"/>
  <c r="AA954" i="71" s="1"/>
  <c r="Z954" i="71" a="1"/>
  <c r="Z954" i="71" s="1"/>
  <c r="Y954" i="71" a="1"/>
  <c r="Y954" i="71" s="1"/>
  <c r="X954" i="71" a="1"/>
  <c r="X954" i="71" s="1"/>
  <c r="W954" i="71" a="1"/>
  <c r="W954" i="71" s="1"/>
  <c r="AM953" i="71" a="1"/>
  <c r="AM953" i="71" s="1"/>
  <c r="AL953" i="71" a="1"/>
  <c r="AL953" i="71" s="1"/>
  <c r="AK953" i="71" a="1"/>
  <c r="AK953" i="71" s="1"/>
  <c r="AJ953" i="71" a="1"/>
  <c r="AJ953" i="71" s="1"/>
  <c r="AI953" i="71" a="1"/>
  <c r="AI953" i="71" s="1"/>
  <c r="AH953" i="71" a="1"/>
  <c r="AH953" i="71" s="1"/>
  <c r="AG953" i="71" a="1"/>
  <c r="AG953" i="71" s="1"/>
  <c r="AF953" i="71" a="1"/>
  <c r="AF953" i="71" s="1"/>
  <c r="AE953" i="71" a="1"/>
  <c r="AE953" i="71" s="1"/>
  <c r="AD953" i="71" a="1"/>
  <c r="AD953" i="71" s="1"/>
  <c r="AC953" i="71" a="1"/>
  <c r="AC953" i="71" s="1"/>
  <c r="AB953" i="71" a="1"/>
  <c r="AB953" i="71" s="1"/>
  <c r="AA953" i="71" a="1"/>
  <c r="AA953" i="71" s="1"/>
  <c r="Z953" i="71" a="1"/>
  <c r="Z953" i="71" s="1"/>
  <c r="Y953" i="71" a="1"/>
  <c r="Y953" i="71" s="1"/>
  <c r="X953" i="71" a="1"/>
  <c r="X953" i="71" s="1"/>
  <c r="W953" i="71" a="1"/>
  <c r="W953" i="71" s="1"/>
  <c r="AM952" i="71" a="1"/>
  <c r="AM952" i="71" s="1"/>
  <c r="AL952" i="71" a="1"/>
  <c r="AL952" i="71" s="1"/>
  <c r="AK952" i="71" a="1"/>
  <c r="AK952" i="71" s="1"/>
  <c r="AJ952" i="71" a="1"/>
  <c r="AJ952" i="71" s="1"/>
  <c r="AI952" i="71" a="1"/>
  <c r="AI952" i="71" s="1"/>
  <c r="AH952" i="71" a="1"/>
  <c r="AH952" i="71" s="1"/>
  <c r="AG952" i="71" a="1"/>
  <c r="AG952" i="71" s="1"/>
  <c r="AF952" i="71" a="1"/>
  <c r="AF952" i="71" s="1"/>
  <c r="AE952" i="71" a="1"/>
  <c r="AE952" i="71" s="1"/>
  <c r="AD952" i="71" a="1"/>
  <c r="AD952" i="71" s="1"/>
  <c r="AC952" i="71" a="1"/>
  <c r="AC952" i="71" s="1"/>
  <c r="AB952" i="71" a="1"/>
  <c r="AB952" i="71" s="1"/>
  <c r="AA952" i="71" a="1"/>
  <c r="AA952" i="71" s="1"/>
  <c r="Z952" i="71" a="1"/>
  <c r="Z952" i="71" s="1"/>
  <c r="Y952" i="71" a="1"/>
  <c r="Y952" i="71" s="1"/>
  <c r="X952" i="71" a="1"/>
  <c r="X952" i="71" s="1"/>
  <c r="W952" i="71" a="1"/>
  <c r="W952" i="71" s="1"/>
  <c r="AM951" i="71" a="1"/>
  <c r="AM951" i="71" s="1"/>
  <c r="AL951" i="71" a="1"/>
  <c r="AL951" i="71" s="1"/>
  <c r="AK951" i="71" a="1"/>
  <c r="AK951" i="71" s="1"/>
  <c r="AJ951" i="71" a="1"/>
  <c r="AJ951" i="71" s="1"/>
  <c r="AI951" i="71" a="1"/>
  <c r="AI951" i="71" s="1"/>
  <c r="AH951" i="71" a="1"/>
  <c r="AH951" i="71" s="1"/>
  <c r="AG951" i="71" a="1"/>
  <c r="AG951" i="71" s="1"/>
  <c r="AF951" i="71" a="1"/>
  <c r="AF951" i="71" s="1"/>
  <c r="AE951" i="71" a="1"/>
  <c r="AE951" i="71" s="1"/>
  <c r="AD951" i="71" a="1"/>
  <c r="AD951" i="71" s="1"/>
  <c r="AC951" i="71" a="1"/>
  <c r="AC951" i="71" s="1"/>
  <c r="AB951" i="71" a="1"/>
  <c r="AB951" i="71" s="1"/>
  <c r="AA951" i="71" a="1"/>
  <c r="AA951" i="71" s="1"/>
  <c r="Z951" i="71" a="1"/>
  <c r="Z951" i="71" s="1"/>
  <c r="Y951" i="71" a="1"/>
  <c r="Y951" i="71" s="1"/>
  <c r="X951" i="71" a="1"/>
  <c r="X951" i="71" s="1"/>
  <c r="W951" i="71" a="1"/>
  <c r="W951" i="71" s="1"/>
  <c r="AM950" i="71" a="1"/>
  <c r="AM950" i="71" s="1"/>
  <c r="AL950" i="71" a="1"/>
  <c r="AL950" i="71" s="1"/>
  <c r="AK950" i="71" a="1"/>
  <c r="AK950" i="71" s="1"/>
  <c r="AJ950" i="71" a="1"/>
  <c r="AJ950" i="71" s="1"/>
  <c r="AI950" i="71" a="1"/>
  <c r="AI950" i="71" s="1"/>
  <c r="AH950" i="71" a="1"/>
  <c r="AH950" i="71" s="1"/>
  <c r="AG950" i="71" a="1"/>
  <c r="AG950" i="71" s="1"/>
  <c r="AF950" i="71" a="1"/>
  <c r="AF950" i="71" s="1"/>
  <c r="AE950" i="71" a="1"/>
  <c r="AE950" i="71" s="1"/>
  <c r="AD950" i="71" a="1"/>
  <c r="AD950" i="71" s="1"/>
  <c r="AC950" i="71" a="1"/>
  <c r="AC950" i="71" s="1"/>
  <c r="AB950" i="71" a="1"/>
  <c r="AB950" i="71" s="1"/>
  <c r="AA950" i="71" a="1"/>
  <c r="AA950" i="71" s="1"/>
  <c r="Z950" i="71" a="1"/>
  <c r="Z950" i="71" s="1"/>
  <c r="Y950" i="71" a="1"/>
  <c r="Y950" i="71" s="1"/>
  <c r="X950" i="71" a="1"/>
  <c r="X950" i="71" s="1"/>
  <c r="W950" i="71" a="1"/>
  <c r="W950" i="71" s="1"/>
  <c r="AM949" i="71" a="1"/>
  <c r="AM949" i="71" s="1"/>
  <c r="AL949" i="71" a="1"/>
  <c r="AL949" i="71" s="1"/>
  <c r="AK949" i="71" a="1"/>
  <c r="AK949" i="71" s="1"/>
  <c r="AJ949" i="71" a="1"/>
  <c r="AJ949" i="71" s="1"/>
  <c r="AI949" i="71" a="1"/>
  <c r="AI949" i="71" s="1"/>
  <c r="AH949" i="71" a="1"/>
  <c r="AH949" i="71" s="1"/>
  <c r="AG949" i="71" a="1"/>
  <c r="AG949" i="71" s="1"/>
  <c r="AF949" i="71" a="1"/>
  <c r="AF949" i="71" s="1"/>
  <c r="AE949" i="71" a="1"/>
  <c r="AE949" i="71" s="1"/>
  <c r="AD949" i="71" a="1"/>
  <c r="AD949" i="71" s="1"/>
  <c r="AC949" i="71" a="1"/>
  <c r="AC949" i="71" s="1"/>
  <c r="AB949" i="71" a="1"/>
  <c r="AB949" i="71" s="1"/>
  <c r="AA949" i="71" a="1"/>
  <c r="AA949" i="71" s="1"/>
  <c r="Z949" i="71" a="1"/>
  <c r="Z949" i="71" s="1"/>
  <c r="Y949" i="71" a="1"/>
  <c r="Y949" i="71" s="1"/>
  <c r="X949" i="71" a="1"/>
  <c r="X949" i="71" s="1"/>
  <c r="W949" i="71" a="1"/>
  <c r="W949" i="71" s="1"/>
  <c r="AM948" i="71" a="1"/>
  <c r="AM948" i="71" s="1"/>
  <c r="AL948" i="71" a="1"/>
  <c r="AL948" i="71" s="1"/>
  <c r="AK948" i="71" a="1"/>
  <c r="AK948" i="71" s="1"/>
  <c r="AJ948" i="71" a="1"/>
  <c r="AJ948" i="71" s="1"/>
  <c r="AI948" i="71" a="1"/>
  <c r="AI948" i="71" s="1"/>
  <c r="AH948" i="71" a="1"/>
  <c r="AH948" i="71" s="1"/>
  <c r="AG948" i="71" a="1"/>
  <c r="AG948" i="71" s="1"/>
  <c r="AF948" i="71" a="1"/>
  <c r="AF948" i="71" s="1"/>
  <c r="AE948" i="71" a="1"/>
  <c r="AE948" i="71" s="1"/>
  <c r="AD948" i="71" a="1"/>
  <c r="AD948" i="71" s="1"/>
  <c r="AC948" i="71" a="1"/>
  <c r="AC948" i="71" s="1"/>
  <c r="AB948" i="71" a="1"/>
  <c r="AB948" i="71" s="1"/>
  <c r="AA948" i="71" a="1"/>
  <c r="AA948" i="71" s="1"/>
  <c r="Z948" i="71" a="1"/>
  <c r="Z948" i="71" s="1"/>
  <c r="Y948" i="71" a="1"/>
  <c r="Y948" i="71" s="1"/>
  <c r="X948" i="71" a="1"/>
  <c r="X948" i="71" s="1"/>
  <c r="W948" i="71" a="1"/>
  <c r="W948" i="71" s="1"/>
  <c r="AM947" i="71" a="1"/>
  <c r="AM947" i="71" s="1"/>
  <c r="AL947" i="71" a="1"/>
  <c r="AL947" i="71" s="1"/>
  <c r="AK947" i="71" a="1"/>
  <c r="AK947" i="71" s="1"/>
  <c r="AJ947" i="71" a="1"/>
  <c r="AJ947" i="71" s="1"/>
  <c r="AI947" i="71" a="1"/>
  <c r="AI947" i="71" s="1"/>
  <c r="AH947" i="71" a="1"/>
  <c r="AH947" i="71" s="1"/>
  <c r="AG947" i="71" a="1"/>
  <c r="AG947" i="71" s="1"/>
  <c r="AF947" i="71" a="1"/>
  <c r="AF947" i="71" s="1"/>
  <c r="AE947" i="71" a="1"/>
  <c r="AE947" i="71" s="1"/>
  <c r="AD947" i="71" a="1"/>
  <c r="AD947" i="71" s="1"/>
  <c r="AC947" i="71" a="1"/>
  <c r="AC947" i="71" s="1"/>
  <c r="AB947" i="71" a="1"/>
  <c r="AB947" i="71" s="1"/>
  <c r="AA947" i="71" a="1"/>
  <c r="AA947" i="71" s="1"/>
  <c r="Z947" i="71" a="1"/>
  <c r="Z947" i="71" s="1"/>
  <c r="Y947" i="71" a="1"/>
  <c r="Y947" i="71" s="1"/>
  <c r="X947" i="71" a="1"/>
  <c r="X947" i="71" s="1"/>
  <c r="W947" i="71" a="1"/>
  <c r="W947" i="71" s="1"/>
  <c r="AM946" i="71" a="1"/>
  <c r="AM946" i="71" s="1"/>
  <c r="AL946" i="71" a="1"/>
  <c r="AL946" i="71" s="1"/>
  <c r="AK946" i="71" a="1"/>
  <c r="AK946" i="71" s="1"/>
  <c r="AJ946" i="71" a="1"/>
  <c r="AJ946" i="71" s="1"/>
  <c r="AI946" i="71" a="1"/>
  <c r="AI946" i="71" s="1"/>
  <c r="AH946" i="71" a="1"/>
  <c r="AH946" i="71" s="1"/>
  <c r="AG946" i="71" a="1"/>
  <c r="AG946" i="71" s="1"/>
  <c r="AF946" i="71" a="1"/>
  <c r="AF946" i="71" s="1"/>
  <c r="AE946" i="71" a="1"/>
  <c r="AE946" i="71" s="1"/>
  <c r="AD946" i="71" a="1"/>
  <c r="AD946" i="71" s="1"/>
  <c r="AC946" i="71" a="1"/>
  <c r="AC946" i="71" s="1"/>
  <c r="AB946" i="71" a="1"/>
  <c r="AB946" i="71" s="1"/>
  <c r="AA946" i="71" a="1"/>
  <c r="AA946" i="71" s="1"/>
  <c r="Z946" i="71" a="1"/>
  <c r="Z946" i="71" s="1"/>
  <c r="Y946" i="71" a="1"/>
  <c r="Y946" i="71" s="1"/>
  <c r="X946" i="71" a="1"/>
  <c r="X946" i="71" s="1"/>
  <c r="W946" i="71" a="1"/>
  <c r="W946" i="71" s="1"/>
  <c r="AM945" i="71" a="1"/>
  <c r="AM945" i="71" s="1"/>
  <c r="AL945" i="71" a="1"/>
  <c r="AL945" i="71" s="1"/>
  <c r="AK945" i="71" a="1"/>
  <c r="AK945" i="71" s="1"/>
  <c r="AJ945" i="71" a="1"/>
  <c r="AJ945" i="71" s="1"/>
  <c r="AI945" i="71" a="1"/>
  <c r="AI945" i="71" s="1"/>
  <c r="AH945" i="71" a="1"/>
  <c r="AH945" i="71" s="1"/>
  <c r="AG945" i="71" a="1"/>
  <c r="AG945" i="71" s="1"/>
  <c r="AF945" i="71" a="1"/>
  <c r="AF945" i="71" s="1"/>
  <c r="AE945" i="71" a="1"/>
  <c r="AE945" i="71" s="1"/>
  <c r="AD945" i="71" a="1"/>
  <c r="AD945" i="71" s="1"/>
  <c r="AC945" i="71" a="1"/>
  <c r="AC945" i="71" s="1"/>
  <c r="AB945" i="71" a="1"/>
  <c r="AB945" i="71" s="1"/>
  <c r="AA945" i="71" a="1"/>
  <c r="AA945" i="71" s="1"/>
  <c r="Z945" i="71" a="1"/>
  <c r="Z945" i="71" s="1"/>
  <c r="Y945" i="71" a="1"/>
  <c r="Y945" i="71" s="1"/>
  <c r="X945" i="71" a="1"/>
  <c r="X945" i="71" s="1"/>
  <c r="W945" i="71" a="1"/>
  <c r="W945" i="71" s="1"/>
  <c r="AM944" i="71" a="1"/>
  <c r="AM944" i="71" s="1"/>
  <c r="AL944" i="71" a="1"/>
  <c r="AL944" i="71" s="1"/>
  <c r="AK944" i="71" a="1"/>
  <c r="AK944" i="71" s="1"/>
  <c r="AJ944" i="71" a="1"/>
  <c r="AJ944" i="71" s="1"/>
  <c r="AI944" i="71" a="1"/>
  <c r="AI944" i="71" s="1"/>
  <c r="AH944" i="71" a="1"/>
  <c r="AH944" i="71" s="1"/>
  <c r="AG944" i="71" a="1"/>
  <c r="AG944" i="71" s="1"/>
  <c r="AF944" i="71" a="1"/>
  <c r="AF944" i="71" s="1"/>
  <c r="AE944" i="71" a="1"/>
  <c r="AE944" i="71" s="1"/>
  <c r="AD944" i="71" a="1"/>
  <c r="AD944" i="71" s="1"/>
  <c r="AC944" i="71" a="1"/>
  <c r="AC944" i="71" s="1"/>
  <c r="AB944" i="71" a="1"/>
  <c r="AB944" i="71" s="1"/>
  <c r="AA944" i="71" a="1"/>
  <c r="AA944" i="71" s="1"/>
  <c r="Z944" i="71" a="1"/>
  <c r="Z944" i="71" s="1"/>
  <c r="Y944" i="71" a="1"/>
  <c r="Y944" i="71" s="1"/>
  <c r="X944" i="71" a="1"/>
  <c r="X944" i="71" s="1"/>
  <c r="W944" i="71" a="1"/>
  <c r="W944" i="71" s="1"/>
  <c r="AM943" i="71" a="1"/>
  <c r="AM943" i="71" s="1"/>
  <c r="AL943" i="71" a="1"/>
  <c r="AL943" i="71" s="1"/>
  <c r="AK943" i="71" a="1"/>
  <c r="AK943" i="71" s="1"/>
  <c r="AJ943" i="71" a="1"/>
  <c r="AJ943" i="71" s="1"/>
  <c r="AI943" i="71" a="1"/>
  <c r="AI943" i="71" s="1"/>
  <c r="AH943" i="71" a="1"/>
  <c r="AH943" i="71" s="1"/>
  <c r="AG943" i="71" a="1"/>
  <c r="AG943" i="71" s="1"/>
  <c r="AF943" i="71" a="1"/>
  <c r="AF943" i="71" s="1"/>
  <c r="AE943" i="71" a="1"/>
  <c r="AE943" i="71" s="1"/>
  <c r="AD943" i="71" a="1"/>
  <c r="AD943" i="71" s="1"/>
  <c r="AC943" i="71" a="1"/>
  <c r="AC943" i="71" s="1"/>
  <c r="AB943" i="71" a="1"/>
  <c r="AB943" i="71" s="1"/>
  <c r="AA943" i="71" a="1"/>
  <c r="AA943" i="71" s="1"/>
  <c r="Z943" i="71" a="1"/>
  <c r="Z943" i="71" s="1"/>
  <c r="Y943" i="71" a="1"/>
  <c r="Y943" i="71" s="1"/>
  <c r="X943" i="71" a="1"/>
  <c r="X943" i="71" s="1"/>
  <c r="W943" i="71" a="1"/>
  <c r="W943" i="71" s="1"/>
  <c r="AM942" i="71" a="1"/>
  <c r="AM942" i="71" s="1"/>
  <c r="AL942" i="71" a="1"/>
  <c r="AL942" i="71" s="1"/>
  <c r="AK942" i="71" a="1"/>
  <c r="AK942" i="71" s="1"/>
  <c r="AJ942" i="71" a="1"/>
  <c r="AJ942" i="71" s="1"/>
  <c r="AI942" i="71" a="1"/>
  <c r="AI942" i="71" s="1"/>
  <c r="AH942" i="71" a="1"/>
  <c r="AH942" i="71" s="1"/>
  <c r="AG942" i="71" a="1"/>
  <c r="AG942" i="71" s="1"/>
  <c r="AF942" i="71" a="1"/>
  <c r="AF942" i="71" s="1"/>
  <c r="AE942" i="71" a="1"/>
  <c r="AE942" i="71" s="1"/>
  <c r="AD942" i="71" a="1"/>
  <c r="AD942" i="71" s="1"/>
  <c r="AC942" i="71" a="1"/>
  <c r="AC942" i="71" s="1"/>
  <c r="AB942" i="71" a="1"/>
  <c r="AB942" i="71" s="1"/>
  <c r="AA942" i="71" a="1"/>
  <c r="AA942" i="71" s="1"/>
  <c r="Z942" i="71" a="1"/>
  <c r="Z942" i="71" s="1"/>
  <c r="Y942" i="71" a="1"/>
  <c r="Y942" i="71" s="1"/>
  <c r="X942" i="71" a="1"/>
  <c r="X942" i="71" s="1"/>
  <c r="W942" i="71" a="1"/>
  <c r="W942" i="71" s="1"/>
  <c r="AM941" i="71" a="1"/>
  <c r="AM941" i="71" s="1"/>
  <c r="AL941" i="71" a="1"/>
  <c r="AL941" i="71" s="1"/>
  <c r="AK941" i="71" a="1"/>
  <c r="AK941" i="71" s="1"/>
  <c r="AJ941" i="71" a="1"/>
  <c r="AJ941" i="71" s="1"/>
  <c r="AI941" i="71" a="1"/>
  <c r="AI941" i="71" s="1"/>
  <c r="AH941" i="71" a="1"/>
  <c r="AH941" i="71" s="1"/>
  <c r="AG941" i="71" a="1"/>
  <c r="AG941" i="71" s="1"/>
  <c r="AF941" i="71" a="1"/>
  <c r="AF941" i="71" s="1"/>
  <c r="AE941" i="71" a="1"/>
  <c r="AE941" i="71" s="1"/>
  <c r="AD941" i="71" a="1"/>
  <c r="AD941" i="71" s="1"/>
  <c r="AC941" i="71" a="1"/>
  <c r="AC941" i="71" s="1"/>
  <c r="AB941" i="71" a="1"/>
  <c r="AB941" i="71" s="1"/>
  <c r="AA941" i="71" a="1"/>
  <c r="AA941" i="71" s="1"/>
  <c r="Z941" i="71" a="1"/>
  <c r="Z941" i="71" s="1"/>
  <c r="Y941" i="71" a="1"/>
  <c r="Y941" i="71" s="1"/>
  <c r="X941" i="71" a="1"/>
  <c r="X941" i="71" s="1"/>
  <c r="W941" i="71" a="1"/>
  <c r="W941" i="71" s="1"/>
  <c r="AM940" i="71" a="1"/>
  <c r="AM940" i="71" s="1"/>
  <c r="AL940" i="71" a="1"/>
  <c r="AL940" i="71" s="1"/>
  <c r="AK940" i="71" a="1"/>
  <c r="AK940" i="71" s="1"/>
  <c r="AJ940" i="71" a="1"/>
  <c r="AJ940" i="71" s="1"/>
  <c r="AI940" i="71" a="1"/>
  <c r="AI940" i="71" s="1"/>
  <c r="AH940" i="71" a="1"/>
  <c r="AH940" i="71" s="1"/>
  <c r="AG940" i="71" a="1"/>
  <c r="AG940" i="71" s="1"/>
  <c r="AF940" i="71" a="1"/>
  <c r="AF940" i="71" s="1"/>
  <c r="AE940" i="71" a="1"/>
  <c r="AE940" i="71" s="1"/>
  <c r="AD940" i="71" a="1"/>
  <c r="AD940" i="71" s="1"/>
  <c r="AC940" i="71" a="1"/>
  <c r="AC940" i="71" s="1"/>
  <c r="AB940" i="71" a="1"/>
  <c r="AB940" i="71" s="1"/>
  <c r="AA940" i="71" a="1"/>
  <c r="AA940" i="71" s="1"/>
  <c r="Z940" i="71" a="1"/>
  <c r="Z940" i="71" s="1"/>
  <c r="Y940" i="71" a="1"/>
  <c r="Y940" i="71" s="1"/>
  <c r="X940" i="71" a="1"/>
  <c r="X940" i="71" s="1"/>
  <c r="W940" i="71" a="1"/>
  <c r="W940" i="71" s="1"/>
  <c r="AM939" i="71" a="1"/>
  <c r="AM939" i="71" s="1"/>
  <c r="AL939" i="71" a="1"/>
  <c r="AL939" i="71" s="1"/>
  <c r="AK939" i="71" a="1"/>
  <c r="AK939" i="71" s="1"/>
  <c r="AJ939" i="71" a="1"/>
  <c r="AJ939" i="71" s="1"/>
  <c r="AI939" i="71" a="1"/>
  <c r="AI939" i="71" s="1"/>
  <c r="AH939" i="71" a="1"/>
  <c r="AH939" i="71" s="1"/>
  <c r="AG939" i="71" a="1"/>
  <c r="AG939" i="71" s="1"/>
  <c r="AF939" i="71" a="1"/>
  <c r="AF939" i="71" s="1"/>
  <c r="AE939" i="71" a="1"/>
  <c r="AE939" i="71" s="1"/>
  <c r="AD939" i="71" a="1"/>
  <c r="AD939" i="71" s="1"/>
  <c r="AC939" i="71" a="1"/>
  <c r="AC939" i="71" s="1"/>
  <c r="AB939" i="71" a="1"/>
  <c r="AB939" i="71" s="1"/>
  <c r="AA939" i="71" a="1"/>
  <c r="AA939" i="71" s="1"/>
  <c r="Z939" i="71" a="1"/>
  <c r="Z939" i="71" s="1"/>
  <c r="Y939" i="71" a="1"/>
  <c r="Y939" i="71" s="1"/>
  <c r="X939" i="71" a="1"/>
  <c r="X939" i="71" s="1"/>
  <c r="W939" i="71" a="1"/>
  <c r="W939" i="71" s="1"/>
  <c r="AM938" i="71" a="1"/>
  <c r="AM938" i="71" s="1"/>
  <c r="AL938" i="71" a="1"/>
  <c r="AL938" i="71" s="1"/>
  <c r="AK938" i="71" a="1"/>
  <c r="AK938" i="71" s="1"/>
  <c r="AJ938" i="71" a="1"/>
  <c r="AJ938" i="71" s="1"/>
  <c r="AI938" i="71" a="1"/>
  <c r="AI938" i="71" s="1"/>
  <c r="AH938" i="71" a="1"/>
  <c r="AH938" i="71" s="1"/>
  <c r="AG938" i="71" a="1"/>
  <c r="AG938" i="71" s="1"/>
  <c r="AF938" i="71" a="1"/>
  <c r="AF938" i="71" s="1"/>
  <c r="AE938" i="71" a="1"/>
  <c r="AE938" i="71" s="1"/>
  <c r="AD938" i="71" a="1"/>
  <c r="AD938" i="71" s="1"/>
  <c r="AC938" i="71" a="1"/>
  <c r="AC938" i="71" s="1"/>
  <c r="AB938" i="71" a="1"/>
  <c r="AB938" i="71" s="1"/>
  <c r="AA938" i="71" a="1"/>
  <c r="AA938" i="71" s="1"/>
  <c r="Z938" i="71" a="1"/>
  <c r="Z938" i="71" s="1"/>
  <c r="Y938" i="71" a="1"/>
  <c r="Y938" i="71" s="1"/>
  <c r="X938" i="71" a="1"/>
  <c r="X938" i="71" s="1"/>
  <c r="W938" i="71" a="1"/>
  <c r="W938" i="71" s="1"/>
  <c r="AM937" i="71" a="1"/>
  <c r="AM937" i="71" s="1"/>
  <c r="AL937" i="71" a="1"/>
  <c r="AL937" i="71" s="1"/>
  <c r="AK937" i="71" a="1"/>
  <c r="AK937" i="71" s="1"/>
  <c r="AJ937" i="71" a="1"/>
  <c r="AJ937" i="71" s="1"/>
  <c r="AI937" i="71" a="1"/>
  <c r="AI937" i="71" s="1"/>
  <c r="AH937" i="71" a="1"/>
  <c r="AH937" i="71" s="1"/>
  <c r="AG937" i="71" a="1"/>
  <c r="AG937" i="71" s="1"/>
  <c r="AF937" i="71" a="1"/>
  <c r="AF937" i="71" s="1"/>
  <c r="AE937" i="71" a="1"/>
  <c r="AE937" i="71" s="1"/>
  <c r="AD937" i="71" a="1"/>
  <c r="AD937" i="71" s="1"/>
  <c r="AC937" i="71" a="1"/>
  <c r="AC937" i="71" s="1"/>
  <c r="AB937" i="71" a="1"/>
  <c r="AB937" i="71" s="1"/>
  <c r="AA937" i="71" a="1"/>
  <c r="AA937" i="71" s="1"/>
  <c r="Z937" i="71" a="1"/>
  <c r="Z937" i="71" s="1"/>
  <c r="Y937" i="71" a="1"/>
  <c r="Y937" i="71" s="1"/>
  <c r="X937" i="71" a="1"/>
  <c r="X937" i="71" s="1"/>
  <c r="W937" i="71" a="1"/>
  <c r="W937" i="71" s="1"/>
  <c r="AM936" i="71" a="1"/>
  <c r="AM936" i="71" s="1"/>
  <c r="AL936" i="71" a="1"/>
  <c r="AL936" i="71" s="1"/>
  <c r="AK936" i="71" a="1"/>
  <c r="AK936" i="71" s="1"/>
  <c r="AJ936" i="71" a="1"/>
  <c r="AJ936" i="71" s="1"/>
  <c r="AI936" i="71" a="1"/>
  <c r="AI936" i="71" s="1"/>
  <c r="AH936" i="71" a="1"/>
  <c r="AH936" i="71" s="1"/>
  <c r="AG936" i="71" a="1"/>
  <c r="AG936" i="71" s="1"/>
  <c r="AF936" i="71" a="1"/>
  <c r="AF936" i="71" s="1"/>
  <c r="AE936" i="71" a="1"/>
  <c r="AE936" i="71" s="1"/>
  <c r="AD936" i="71" a="1"/>
  <c r="AD936" i="71" s="1"/>
  <c r="AC936" i="71" a="1"/>
  <c r="AC936" i="71" s="1"/>
  <c r="AB936" i="71" a="1"/>
  <c r="AB936" i="71" s="1"/>
  <c r="AA936" i="71" a="1"/>
  <c r="AA936" i="71" s="1"/>
  <c r="Z936" i="71" a="1"/>
  <c r="Z936" i="71" s="1"/>
  <c r="Y936" i="71" a="1"/>
  <c r="Y936" i="71" s="1"/>
  <c r="X936" i="71" a="1"/>
  <c r="X936" i="71" s="1"/>
  <c r="W936" i="71" a="1"/>
  <c r="W936" i="71" s="1"/>
  <c r="AM935" i="71" a="1"/>
  <c r="AM935" i="71" s="1"/>
  <c r="AL935" i="71" a="1"/>
  <c r="AL935" i="71" s="1"/>
  <c r="AK935" i="71" a="1"/>
  <c r="AK935" i="71" s="1"/>
  <c r="AJ935" i="71" a="1"/>
  <c r="AJ935" i="71" s="1"/>
  <c r="AI935" i="71" a="1"/>
  <c r="AI935" i="71" s="1"/>
  <c r="AH935" i="71" a="1"/>
  <c r="AH935" i="71" s="1"/>
  <c r="AG935" i="71" a="1"/>
  <c r="AG935" i="71" s="1"/>
  <c r="AF935" i="71" a="1"/>
  <c r="AF935" i="71" s="1"/>
  <c r="AE935" i="71" a="1"/>
  <c r="AE935" i="71" s="1"/>
  <c r="AD935" i="71" a="1"/>
  <c r="AD935" i="71" s="1"/>
  <c r="AC935" i="71" a="1"/>
  <c r="AC935" i="71" s="1"/>
  <c r="AB935" i="71" a="1"/>
  <c r="AB935" i="71" s="1"/>
  <c r="AA935" i="71" a="1"/>
  <c r="AA935" i="71" s="1"/>
  <c r="Z935" i="71" a="1"/>
  <c r="Z935" i="71" s="1"/>
  <c r="Y935" i="71" a="1"/>
  <c r="Y935" i="71" s="1"/>
  <c r="X935" i="71" a="1"/>
  <c r="X935" i="71" s="1"/>
  <c r="W935" i="71" a="1"/>
  <c r="W935" i="71" s="1"/>
  <c r="AM934" i="71" a="1"/>
  <c r="AM934" i="71" s="1"/>
  <c r="AL934" i="71" a="1"/>
  <c r="AL934" i="71" s="1"/>
  <c r="AK934" i="71" a="1"/>
  <c r="AK934" i="71" s="1"/>
  <c r="AJ934" i="71" a="1"/>
  <c r="AJ934" i="71" s="1"/>
  <c r="AI934" i="71" a="1"/>
  <c r="AI934" i="71" s="1"/>
  <c r="AH934" i="71" a="1"/>
  <c r="AH934" i="71" s="1"/>
  <c r="AG934" i="71" a="1"/>
  <c r="AG934" i="71" s="1"/>
  <c r="AF934" i="71" a="1"/>
  <c r="AF934" i="71" s="1"/>
  <c r="AE934" i="71" a="1"/>
  <c r="AE934" i="71" s="1"/>
  <c r="AD934" i="71" a="1"/>
  <c r="AD934" i="71" s="1"/>
  <c r="AC934" i="71" a="1"/>
  <c r="AC934" i="71" s="1"/>
  <c r="AB934" i="71" a="1"/>
  <c r="AB934" i="71" s="1"/>
  <c r="AA934" i="71" a="1"/>
  <c r="AA934" i="71" s="1"/>
  <c r="Z934" i="71" a="1"/>
  <c r="Z934" i="71" s="1"/>
  <c r="Y934" i="71" a="1"/>
  <c r="Y934" i="71" s="1"/>
  <c r="X934" i="71" a="1"/>
  <c r="X934" i="71" s="1"/>
  <c r="W934" i="71" a="1"/>
  <c r="W934" i="71" s="1"/>
  <c r="AM933" i="71" a="1"/>
  <c r="AM933" i="71" s="1"/>
  <c r="AL933" i="71" a="1"/>
  <c r="AL933" i="71" s="1"/>
  <c r="AK933" i="71" a="1"/>
  <c r="AK933" i="71" s="1"/>
  <c r="AJ933" i="71" a="1"/>
  <c r="AJ933" i="71" s="1"/>
  <c r="AI933" i="71" a="1"/>
  <c r="AI933" i="71" s="1"/>
  <c r="AH933" i="71" a="1"/>
  <c r="AH933" i="71" s="1"/>
  <c r="AG933" i="71" a="1"/>
  <c r="AG933" i="71" s="1"/>
  <c r="AF933" i="71" a="1"/>
  <c r="AF933" i="71" s="1"/>
  <c r="AE933" i="71" a="1"/>
  <c r="AE933" i="71" s="1"/>
  <c r="AD933" i="71" a="1"/>
  <c r="AD933" i="71" s="1"/>
  <c r="AC933" i="71" a="1"/>
  <c r="AC933" i="71" s="1"/>
  <c r="AB933" i="71" a="1"/>
  <c r="AB933" i="71" s="1"/>
  <c r="AA933" i="71" a="1"/>
  <c r="AA933" i="71" s="1"/>
  <c r="Z933" i="71" a="1"/>
  <c r="Z933" i="71" s="1"/>
  <c r="Y933" i="71" a="1"/>
  <c r="Y933" i="71" s="1"/>
  <c r="X933" i="71" a="1"/>
  <c r="X933" i="71" s="1"/>
  <c r="W933" i="71" a="1"/>
  <c r="W933" i="71" s="1"/>
  <c r="AM932" i="71" a="1"/>
  <c r="AM932" i="71" s="1"/>
  <c r="AL932" i="71" a="1"/>
  <c r="AL932" i="71" s="1"/>
  <c r="AK932" i="71" a="1"/>
  <c r="AK932" i="71" s="1"/>
  <c r="AJ932" i="71" a="1"/>
  <c r="AJ932" i="71" s="1"/>
  <c r="AI932" i="71" a="1"/>
  <c r="AI932" i="71" s="1"/>
  <c r="AH932" i="71" a="1"/>
  <c r="AH932" i="71" s="1"/>
  <c r="AG932" i="71" a="1"/>
  <c r="AG932" i="71" s="1"/>
  <c r="AF932" i="71" a="1"/>
  <c r="AF932" i="71" s="1"/>
  <c r="AE932" i="71" a="1"/>
  <c r="AE932" i="71" s="1"/>
  <c r="AD932" i="71" a="1"/>
  <c r="AD932" i="71" s="1"/>
  <c r="AC932" i="71" a="1"/>
  <c r="AC932" i="71" s="1"/>
  <c r="AB932" i="71" a="1"/>
  <c r="AB932" i="71" s="1"/>
  <c r="AA932" i="71" a="1"/>
  <c r="AA932" i="71" s="1"/>
  <c r="Z932" i="71" a="1"/>
  <c r="Z932" i="71" s="1"/>
  <c r="Y932" i="71" a="1"/>
  <c r="Y932" i="71" s="1"/>
  <c r="X932" i="71" a="1"/>
  <c r="X932" i="71" s="1"/>
  <c r="W932" i="71" a="1"/>
  <c r="W932" i="71" s="1"/>
  <c r="AM931" i="71" a="1"/>
  <c r="AM931" i="71" s="1"/>
  <c r="AL931" i="71" a="1"/>
  <c r="AL931" i="71" s="1"/>
  <c r="AK931" i="71" a="1"/>
  <c r="AK931" i="71" s="1"/>
  <c r="AJ931" i="71" a="1"/>
  <c r="AJ931" i="71" s="1"/>
  <c r="AI931" i="71" a="1"/>
  <c r="AI931" i="71" s="1"/>
  <c r="AH931" i="71" a="1"/>
  <c r="AH931" i="71" s="1"/>
  <c r="AG931" i="71" a="1"/>
  <c r="AG931" i="71" s="1"/>
  <c r="AF931" i="71" a="1"/>
  <c r="AF931" i="71" s="1"/>
  <c r="AE931" i="71" a="1"/>
  <c r="AE931" i="71" s="1"/>
  <c r="AD931" i="71" a="1"/>
  <c r="AD931" i="71" s="1"/>
  <c r="AC931" i="71" a="1"/>
  <c r="AC931" i="71" s="1"/>
  <c r="AB931" i="71" a="1"/>
  <c r="AB931" i="71" s="1"/>
  <c r="AA931" i="71" a="1"/>
  <c r="AA931" i="71" s="1"/>
  <c r="Z931" i="71" a="1"/>
  <c r="Z931" i="71" s="1"/>
  <c r="Y931" i="71" a="1"/>
  <c r="Y931" i="71" s="1"/>
  <c r="X931" i="71" a="1"/>
  <c r="X931" i="71" s="1"/>
  <c r="W931" i="71" a="1"/>
  <c r="W931" i="71" s="1"/>
  <c r="AM930" i="71" a="1"/>
  <c r="AM930" i="71" s="1"/>
  <c r="AL930" i="71" a="1"/>
  <c r="AL930" i="71" s="1"/>
  <c r="AK930" i="71" a="1"/>
  <c r="AK930" i="71" s="1"/>
  <c r="AJ930" i="71" a="1"/>
  <c r="AJ930" i="71" s="1"/>
  <c r="AI930" i="71" a="1"/>
  <c r="AI930" i="71" s="1"/>
  <c r="AH930" i="71" a="1"/>
  <c r="AH930" i="71" s="1"/>
  <c r="AG930" i="71" a="1"/>
  <c r="AG930" i="71" s="1"/>
  <c r="AF930" i="71" a="1"/>
  <c r="AF930" i="71" s="1"/>
  <c r="AE930" i="71" a="1"/>
  <c r="AE930" i="71" s="1"/>
  <c r="AD930" i="71" a="1"/>
  <c r="AD930" i="71" s="1"/>
  <c r="AC930" i="71" a="1"/>
  <c r="AC930" i="71" s="1"/>
  <c r="AB930" i="71" a="1"/>
  <c r="AB930" i="71" s="1"/>
  <c r="AA930" i="71" a="1"/>
  <c r="AA930" i="71" s="1"/>
  <c r="Z930" i="71" a="1"/>
  <c r="Z930" i="71" s="1"/>
  <c r="Y930" i="71" a="1"/>
  <c r="Y930" i="71" s="1"/>
  <c r="X930" i="71" a="1"/>
  <c r="X930" i="71" s="1"/>
  <c r="W930" i="71" a="1"/>
  <c r="W930" i="71" s="1"/>
  <c r="AM929" i="71" a="1"/>
  <c r="AM929" i="71" s="1"/>
  <c r="AL929" i="71" a="1"/>
  <c r="AL929" i="71" s="1"/>
  <c r="AK929" i="71" a="1"/>
  <c r="AK929" i="71" s="1"/>
  <c r="AJ929" i="71" a="1"/>
  <c r="AJ929" i="71" s="1"/>
  <c r="AI929" i="71" a="1"/>
  <c r="AI929" i="71" s="1"/>
  <c r="AH929" i="71" a="1"/>
  <c r="AH929" i="71" s="1"/>
  <c r="AG929" i="71" a="1"/>
  <c r="AG929" i="71" s="1"/>
  <c r="AF929" i="71" a="1"/>
  <c r="AF929" i="71" s="1"/>
  <c r="AE929" i="71" a="1"/>
  <c r="AE929" i="71" s="1"/>
  <c r="AD929" i="71" a="1"/>
  <c r="AD929" i="71" s="1"/>
  <c r="AC929" i="71" a="1"/>
  <c r="AC929" i="71" s="1"/>
  <c r="AB929" i="71" a="1"/>
  <c r="AB929" i="71" s="1"/>
  <c r="AA929" i="71" a="1"/>
  <c r="AA929" i="71" s="1"/>
  <c r="Z929" i="71" a="1"/>
  <c r="Z929" i="71" s="1"/>
  <c r="Y929" i="71" a="1"/>
  <c r="Y929" i="71" s="1"/>
  <c r="X929" i="71" a="1"/>
  <c r="X929" i="71" s="1"/>
  <c r="W929" i="71" a="1"/>
  <c r="W929" i="71" s="1"/>
  <c r="AM928" i="71" a="1"/>
  <c r="AM928" i="71" s="1"/>
  <c r="AL928" i="71" a="1"/>
  <c r="AL928" i="71" s="1"/>
  <c r="AK928" i="71" a="1"/>
  <c r="AK928" i="71" s="1"/>
  <c r="AJ928" i="71" a="1"/>
  <c r="AJ928" i="71" s="1"/>
  <c r="AI928" i="71" a="1"/>
  <c r="AI928" i="71" s="1"/>
  <c r="AH928" i="71" a="1"/>
  <c r="AH928" i="71" s="1"/>
  <c r="AG928" i="71" a="1"/>
  <c r="AG928" i="71" s="1"/>
  <c r="AF928" i="71" a="1"/>
  <c r="AF928" i="71" s="1"/>
  <c r="AE928" i="71" a="1"/>
  <c r="AE928" i="71" s="1"/>
  <c r="AD928" i="71" a="1"/>
  <c r="AD928" i="71" s="1"/>
  <c r="AC928" i="71" a="1"/>
  <c r="AC928" i="71" s="1"/>
  <c r="AB928" i="71" a="1"/>
  <c r="AB928" i="71" s="1"/>
  <c r="AA928" i="71" a="1"/>
  <c r="AA928" i="71" s="1"/>
  <c r="Z928" i="71" a="1"/>
  <c r="Z928" i="71" s="1"/>
  <c r="Y928" i="71" a="1"/>
  <c r="Y928" i="71" s="1"/>
  <c r="X928" i="71" a="1"/>
  <c r="X928" i="71" s="1"/>
  <c r="W928" i="71" a="1"/>
  <c r="W928" i="71" s="1"/>
  <c r="AM927" i="71" a="1"/>
  <c r="AM927" i="71" s="1"/>
  <c r="AL927" i="71" a="1"/>
  <c r="AL927" i="71" s="1"/>
  <c r="AK927" i="71" a="1"/>
  <c r="AK927" i="71" s="1"/>
  <c r="AJ927" i="71" a="1"/>
  <c r="AJ927" i="71" s="1"/>
  <c r="AI927" i="71" a="1"/>
  <c r="AI927" i="71" s="1"/>
  <c r="AH927" i="71" a="1"/>
  <c r="AH927" i="71" s="1"/>
  <c r="AG927" i="71" a="1"/>
  <c r="AG927" i="71" s="1"/>
  <c r="AF927" i="71" a="1"/>
  <c r="AF927" i="71" s="1"/>
  <c r="AE927" i="71" a="1"/>
  <c r="AE927" i="71" s="1"/>
  <c r="AD927" i="71" a="1"/>
  <c r="AD927" i="71" s="1"/>
  <c r="AC927" i="71" a="1"/>
  <c r="AC927" i="71" s="1"/>
  <c r="AB927" i="71" a="1"/>
  <c r="AB927" i="71" s="1"/>
  <c r="AA927" i="71" a="1"/>
  <c r="AA927" i="71" s="1"/>
  <c r="Z927" i="71" a="1"/>
  <c r="Z927" i="71" s="1"/>
  <c r="Y927" i="71" a="1"/>
  <c r="Y927" i="71" s="1"/>
  <c r="X927" i="71" a="1"/>
  <c r="X927" i="71" s="1"/>
  <c r="W927" i="71" a="1"/>
  <c r="W927" i="71" s="1"/>
  <c r="AM926" i="71" a="1"/>
  <c r="AM926" i="71" s="1"/>
  <c r="AL926" i="71" a="1"/>
  <c r="AL926" i="71" s="1"/>
  <c r="AK926" i="71" a="1"/>
  <c r="AK926" i="71" s="1"/>
  <c r="AJ926" i="71" a="1"/>
  <c r="AJ926" i="71" s="1"/>
  <c r="AI926" i="71" a="1"/>
  <c r="AI926" i="71" s="1"/>
  <c r="AH926" i="71" a="1"/>
  <c r="AH926" i="71" s="1"/>
  <c r="AG926" i="71" a="1"/>
  <c r="AG926" i="71" s="1"/>
  <c r="AF926" i="71" a="1"/>
  <c r="AF926" i="71" s="1"/>
  <c r="AE926" i="71" a="1"/>
  <c r="AE926" i="71" s="1"/>
  <c r="AD926" i="71" a="1"/>
  <c r="AD926" i="71" s="1"/>
  <c r="AC926" i="71" a="1"/>
  <c r="AC926" i="71" s="1"/>
  <c r="AB926" i="71" a="1"/>
  <c r="AB926" i="71" s="1"/>
  <c r="AA926" i="71" a="1"/>
  <c r="AA926" i="71" s="1"/>
  <c r="Z926" i="71" a="1"/>
  <c r="Z926" i="71" s="1"/>
  <c r="Y926" i="71" a="1"/>
  <c r="Y926" i="71" s="1"/>
  <c r="X926" i="71" a="1"/>
  <c r="X926" i="71" s="1"/>
  <c r="W926" i="71" a="1"/>
  <c r="W926" i="71" s="1"/>
  <c r="AM925" i="71" a="1"/>
  <c r="AM925" i="71" s="1"/>
  <c r="AL925" i="71" a="1"/>
  <c r="AL925" i="71" s="1"/>
  <c r="AK925" i="71" a="1"/>
  <c r="AK925" i="71" s="1"/>
  <c r="AJ925" i="71" a="1"/>
  <c r="AJ925" i="71" s="1"/>
  <c r="AI925" i="71" a="1"/>
  <c r="AI925" i="71" s="1"/>
  <c r="AH925" i="71" a="1"/>
  <c r="AH925" i="71" s="1"/>
  <c r="AG925" i="71" a="1"/>
  <c r="AG925" i="71" s="1"/>
  <c r="AF925" i="71" a="1"/>
  <c r="AF925" i="71" s="1"/>
  <c r="AE925" i="71" a="1"/>
  <c r="AE925" i="71" s="1"/>
  <c r="AD925" i="71" a="1"/>
  <c r="AD925" i="71" s="1"/>
  <c r="AC925" i="71" a="1"/>
  <c r="AC925" i="71" s="1"/>
  <c r="AB925" i="71" a="1"/>
  <c r="AB925" i="71" s="1"/>
  <c r="AA925" i="71" a="1"/>
  <c r="AA925" i="71" s="1"/>
  <c r="Z925" i="71" a="1"/>
  <c r="Z925" i="71" s="1"/>
  <c r="Y925" i="71" a="1"/>
  <c r="Y925" i="71" s="1"/>
  <c r="X925" i="71" a="1"/>
  <c r="X925" i="71" s="1"/>
  <c r="W925" i="71" a="1"/>
  <c r="W925" i="71" s="1"/>
  <c r="AM924" i="71" a="1"/>
  <c r="AM924" i="71" s="1"/>
  <c r="AL924" i="71" a="1"/>
  <c r="AL924" i="71" s="1"/>
  <c r="AK924" i="71" a="1"/>
  <c r="AK924" i="71" s="1"/>
  <c r="AJ924" i="71" a="1"/>
  <c r="AJ924" i="71" s="1"/>
  <c r="AI924" i="71" a="1"/>
  <c r="AI924" i="71" s="1"/>
  <c r="AH924" i="71" a="1"/>
  <c r="AH924" i="71" s="1"/>
  <c r="AG924" i="71" a="1"/>
  <c r="AG924" i="71" s="1"/>
  <c r="AF924" i="71" a="1"/>
  <c r="AF924" i="71" s="1"/>
  <c r="AE924" i="71" a="1"/>
  <c r="AE924" i="71" s="1"/>
  <c r="AD924" i="71" a="1"/>
  <c r="AD924" i="71" s="1"/>
  <c r="AC924" i="71" a="1"/>
  <c r="AC924" i="71" s="1"/>
  <c r="AB924" i="71" a="1"/>
  <c r="AB924" i="71" s="1"/>
  <c r="AA924" i="71" a="1"/>
  <c r="AA924" i="71" s="1"/>
  <c r="Z924" i="71" a="1"/>
  <c r="Z924" i="71" s="1"/>
  <c r="Y924" i="71" a="1"/>
  <c r="Y924" i="71" s="1"/>
  <c r="X924" i="71" a="1"/>
  <c r="X924" i="71" s="1"/>
  <c r="W924" i="71" a="1"/>
  <c r="W924" i="71" s="1"/>
  <c r="AM923" i="71" a="1"/>
  <c r="AM923" i="71" s="1"/>
  <c r="AL923" i="71" a="1"/>
  <c r="AL923" i="71" s="1"/>
  <c r="AK923" i="71" a="1"/>
  <c r="AK923" i="71" s="1"/>
  <c r="AJ923" i="71" a="1"/>
  <c r="AJ923" i="71" s="1"/>
  <c r="AI923" i="71" a="1"/>
  <c r="AI923" i="71" s="1"/>
  <c r="AH923" i="71" a="1"/>
  <c r="AH923" i="71" s="1"/>
  <c r="AG923" i="71" a="1"/>
  <c r="AG923" i="71" s="1"/>
  <c r="AF923" i="71" a="1"/>
  <c r="AF923" i="71" s="1"/>
  <c r="AE923" i="71" a="1"/>
  <c r="AE923" i="71" s="1"/>
  <c r="AD923" i="71" a="1"/>
  <c r="AD923" i="71" s="1"/>
  <c r="AC923" i="71" a="1"/>
  <c r="AC923" i="71" s="1"/>
  <c r="AB923" i="71" a="1"/>
  <c r="AB923" i="71" s="1"/>
  <c r="AA923" i="71" a="1"/>
  <c r="AA923" i="71" s="1"/>
  <c r="Z923" i="71" a="1"/>
  <c r="Z923" i="71" s="1"/>
  <c r="Y923" i="71" a="1"/>
  <c r="Y923" i="71" s="1"/>
  <c r="X923" i="71" a="1"/>
  <c r="X923" i="71" s="1"/>
  <c r="W923" i="71" a="1"/>
  <c r="W923" i="71" s="1"/>
  <c r="AM922" i="71" a="1"/>
  <c r="AM922" i="71" s="1"/>
  <c r="AL922" i="71" a="1"/>
  <c r="AL922" i="71" s="1"/>
  <c r="AK922" i="71" a="1"/>
  <c r="AK922" i="71" s="1"/>
  <c r="AJ922" i="71" a="1"/>
  <c r="AJ922" i="71" s="1"/>
  <c r="AI922" i="71" a="1"/>
  <c r="AI922" i="71" s="1"/>
  <c r="AH922" i="71" a="1"/>
  <c r="AH922" i="71" s="1"/>
  <c r="AG922" i="71" a="1"/>
  <c r="AG922" i="71" s="1"/>
  <c r="AF922" i="71" a="1"/>
  <c r="AF922" i="71" s="1"/>
  <c r="AE922" i="71" a="1"/>
  <c r="AE922" i="71" s="1"/>
  <c r="AD922" i="71" a="1"/>
  <c r="AD922" i="71" s="1"/>
  <c r="AC922" i="71" a="1"/>
  <c r="AC922" i="71" s="1"/>
  <c r="AB922" i="71" a="1"/>
  <c r="AB922" i="71" s="1"/>
  <c r="AA922" i="71" a="1"/>
  <c r="AA922" i="71" s="1"/>
  <c r="Z922" i="71" a="1"/>
  <c r="Z922" i="71" s="1"/>
  <c r="Y922" i="71" a="1"/>
  <c r="Y922" i="71" s="1"/>
  <c r="X922" i="71" a="1"/>
  <c r="X922" i="71" s="1"/>
  <c r="W922" i="71" a="1"/>
  <c r="W922" i="71" s="1"/>
  <c r="AM921" i="71" a="1"/>
  <c r="AM921" i="71" s="1"/>
  <c r="AL921" i="71" a="1"/>
  <c r="AL921" i="71" s="1"/>
  <c r="AK921" i="71" a="1"/>
  <c r="AK921" i="71" s="1"/>
  <c r="AJ921" i="71" a="1"/>
  <c r="AJ921" i="71" s="1"/>
  <c r="AI921" i="71" a="1"/>
  <c r="AI921" i="71" s="1"/>
  <c r="AH921" i="71" a="1"/>
  <c r="AH921" i="71" s="1"/>
  <c r="AG921" i="71" a="1"/>
  <c r="AG921" i="71" s="1"/>
  <c r="AF921" i="71" a="1"/>
  <c r="AF921" i="71" s="1"/>
  <c r="AE921" i="71" a="1"/>
  <c r="AE921" i="71" s="1"/>
  <c r="AD921" i="71" a="1"/>
  <c r="AD921" i="71" s="1"/>
  <c r="AC921" i="71" a="1"/>
  <c r="AC921" i="71" s="1"/>
  <c r="AB921" i="71" a="1"/>
  <c r="AB921" i="71" s="1"/>
  <c r="AA921" i="71" a="1"/>
  <c r="AA921" i="71" s="1"/>
  <c r="Z921" i="71" a="1"/>
  <c r="Z921" i="71" s="1"/>
  <c r="Y921" i="71" a="1"/>
  <c r="Y921" i="71" s="1"/>
  <c r="X921" i="71" a="1"/>
  <c r="X921" i="71" s="1"/>
  <c r="W921" i="71" a="1"/>
  <c r="W921" i="71" s="1"/>
  <c r="AM920" i="71" a="1"/>
  <c r="AM920" i="71" s="1"/>
  <c r="AL920" i="71" a="1"/>
  <c r="AL920" i="71" s="1"/>
  <c r="AK920" i="71" a="1"/>
  <c r="AK920" i="71" s="1"/>
  <c r="AJ920" i="71" a="1"/>
  <c r="AJ920" i="71" s="1"/>
  <c r="AI920" i="71" a="1"/>
  <c r="AI920" i="71" s="1"/>
  <c r="AH920" i="71" a="1"/>
  <c r="AH920" i="71" s="1"/>
  <c r="AG920" i="71" a="1"/>
  <c r="AG920" i="71" s="1"/>
  <c r="AF920" i="71" a="1"/>
  <c r="AF920" i="71" s="1"/>
  <c r="AE920" i="71" a="1"/>
  <c r="AE920" i="71" s="1"/>
  <c r="AD920" i="71" a="1"/>
  <c r="AD920" i="71" s="1"/>
  <c r="AC920" i="71" a="1"/>
  <c r="AC920" i="71" s="1"/>
  <c r="AB920" i="71" a="1"/>
  <c r="AB920" i="71" s="1"/>
  <c r="AA920" i="71" a="1"/>
  <c r="AA920" i="71" s="1"/>
  <c r="Z920" i="71" a="1"/>
  <c r="Z920" i="71" s="1"/>
  <c r="Y920" i="71" a="1"/>
  <c r="Y920" i="71" s="1"/>
  <c r="X920" i="71" a="1"/>
  <c r="X920" i="71" s="1"/>
  <c r="W920" i="71" a="1"/>
  <c r="W920" i="71" s="1"/>
  <c r="AM919" i="71" a="1"/>
  <c r="AM919" i="71" s="1"/>
  <c r="AL919" i="71" a="1"/>
  <c r="AL919" i="71" s="1"/>
  <c r="AK919" i="71" a="1"/>
  <c r="AK919" i="71" s="1"/>
  <c r="AJ919" i="71" a="1"/>
  <c r="AJ919" i="71" s="1"/>
  <c r="AI919" i="71" a="1"/>
  <c r="AI919" i="71" s="1"/>
  <c r="AH919" i="71" a="1"/>
  <c r="AH919" i="71" s="1"/>
  <c r="AG919" i="71" a="1"/>
  <c r="AG919" i="71" s="1"/>
  <c r="AF919" i="71" a="1"/>
  <c r="AF919" i="71" s="1"/>
  <c r="AE919" i="71" a="1"/>
  <c r="AE919" i="71" s="1"/>
  <c r="AD919" i="71" a="1"/>
  <c r="AD919" i="71" s="1"/>
  <c r="AC919" i="71" a="1"/>
  <c r="AC919" i="71" s="1"/>
  <c r="AB919" i="71" a="1"/>
  <c r="AB919" i="71" s="1"/>
  <c r="AA919" i="71" a="1"/>
  <c r="AA919" i="71" s="1"/>
  <c r="Z919" i="71" a="1"/>
  <c r="Z919" i="71" s="1"/>
  <c r="Y919" i="71" a="1"/>
  <c r="Y919" i="71" s="1"/>
  <c r="X919" i="71" a="1"/>
  <c r="X919" i="71" s="1"/>
  <c r="W919" i="71" a="1"/>
  <c r="W919" i="71" s="1"/>
  <c r="AM918" i="71" a="1"/>
  <c r="AM918" i="71" s="1"/>
  <c r="AL918" i="71" a="1"/>
  <c r="AL918" i="71" s="1"/>
  <c r="AK918" i="71" a="1"/>
  <c r="AK918" i="71" s="1"/>
  <c r="AJ918" i="71" a="1"/>
  <c r="AJ918" i="71" s="1"/>
  <c r="AI918" i="71" a="1"/>
  <c r="AI918" i="71" s="1"/>
  <c r="AH918" i="71" a="1"/>
  <c r="AH918" i="71" s="1"/>
  <c r="AG918" i="71" a="1"/>
  <c r="AG918" i="71" s="1"/>
  <c r="AF918" i="71" a="1"/>
  <c r="AF918" i="71" s="1"/>
  <c r="AE918" i="71" a="1"/>
  <c r="AE918" i="71" s="1"/>
  <c r="AD918" i="71" a="1"/>
  <c r="AD918" i="71" s="1"/>
  <c r="AC918" i="71" a="1"/>
  <c r="AC918" i="71" s="1"/>
  <c r="AB918" i="71" a="1"/>
  <c r="AB918" i="71" s="1"/>
  <c r="AA918" i="71" a="1"/>
  <c r="AA918" i="71" s="1"/>
  <c r="Z918" i="71" a="1"/>
  <c r="Z918" i="71" s="1"/>
  <c r="Y918" i="71" a="1"/>
  <c r="Y918" i="71" s="1"/>
  <c r="X918" i="71" a="1"/>
  <c r="X918" i="71" s="1"/>
  <c r="W918" i="71" a="1"/>
  <c r="W918" i="71" s="1"/>
  <c r="AM917" i="71" a="1"/>
  <c r="AM917" i="71" s="1"/>
  <c r="AL917" i="71" a="1"/>
  <c r="AL917" i="71" s="1"/>
  <c r="AK917" i="71" a="1"/>
  <c r="AK917" i="71" s="1"/>
  <c r="AJ917" i="71" a="1"/>
  <c r="AJ917" i="71" s="1"/>
  <c r="AI917" i="71" a="1"/>
  <c r="AI917" i="71" s="1"/>
  <c r="AH917" i="71" a="1"/>
  <c r="AH917" i="71" s="1"/>
  <c r="AG917" i="71" a="1"/>
  <c r="AG917" i="71" s="1"/>
  <c r="AF917" i="71" a="1"/>
  <c r="AF917" i="71" s="1"/>
  <c r="AE917" i="71" a="1"/>
  <c r="AE917" i="71" s="1"/>
  <c r="AD917" i="71" a="1"/>
  <c r="AD917" i="71" s="1"/>
  <c r="AC917" i="71" a="1"/>
  <c r="AC917" i="71" s="1"/>
  <c r="AB917" i="71" a="1"/>
  <c r="AB917" i="71" s="1"/>
  <c r="AA917" i="71" a="1"/>
  <c r="AA917" i="71" s="1"/>
  <c r="Z917" i="71" a="1"/>
  <c r="Z917" i="71" s="1"/>
  <c r="Y917" i="71" a="1"/>
  <c r="Y917" i="71" s="1"/>
  <c r="X917" i="71" a="1"/>
  <c r="X917" i="71" s="1"/>
  <c r="W917" i="71" a="1"/>
  <c r="W917" i="71" s="1"/>
  <c r="AM916" i="71" a="1"/>
  <c r="AM916" i="71" s="1"/>
  <c r="AL916" i="71" a="1"/>
  <c r="AL916" i="71" s="1"/>
  <c r="AK916" i="71" a="1"/>
  <c r="AK916" i="71" s="1"/>
  <c r="AJ916" i="71" a="1"/>
  <c r="AJ916" i="71" s="1"/>
  <c r="AI916" i="71" a="1"/>
  <c r="AI916" i="71" s="1"/>
  <c r="AH916" i="71" a="1"/>
  <c r="AH916" i="71" s="1"/>
  <c r="AG916" i="71" a="1"/>
  <c r="AG916" i="71" s="1"/>
  <c r="AF916" i="71" a="1"/>
  <c r="AF916" i="71" s="1"/>
  <c r="AE916" i="71" a="1"/>
  <c r="AE916" i="71" s="1"/>
  <c r="AD916" i="71" a="1"/>
  <c r="AD916" i="71" s="1"/>
  <c r="AC916" i="71" a="1"/>
  <c r="AC916" i="71" s="1"/>
  <c r="AB916" i="71" a="1"/>
  <c r="AB916" i="71" s="1"/>
  <c r="AA916" i="71" a="1"/>
  <c r="AA916" i="71" s="1"/>
  <c r="Z916" i="71" a="1"/>
  <c r="Z916" i="71" s="1"/>
  <c r="Y916" i="71" a="1"/>
  <c r="Y916" i="71" s="1"/>
  <c r="X916" i="71" a="1"/>
  <c r="X916" i="71" s="1"/>
  <c r="W916" i="71" a="1"/>
  <c r="W916" i="71" s="1"/>
  <c r="AM915" i="71" a="1"/>
  <c r="AM915" i="71" s="1"/>
  <c r="AL915" i="71" a="1"/>
  <c r="AL915" i="71" s="1"/>
  <c r="AK915" i="71" a="1"/>
  <c r="AK915" i="71" s="1"/>
  <c r="AJ915" i="71" a="1"/>
  <c r="AJ915" i="71" s="1"/>
  <c r="AI915" i="71" a="1"/>
  <c r="AI915" i="71" s="1"/>
  <c r="AH915" i="71" a="1"/>
  <c r="AH915" i="71" s="1"/>
  <c r="AG915" i="71" a="1"/>
  <c r="AG915" i="71" s="1"/>
  <c r="AF915" i="71" a="1"/>
  <c r="AF915" i="71" s="1"/>
  <c r="AE915" i="71" a="1"/>
  <c r="AE915" i="71" s="1"/>
  <c r="AD915" i="71" a="1"/>
  <c r="AD915" i="71" s="1"/>
  <c r="AC915" i="71" a="1"/>
  <c r="AC915" i="71" s="1"/>
  <c r="AB915" i="71" a="1"/>
  <c r="AB915" i="71" s="1"/>
  <c r="AA915" i="71" a="1"/>
  <c r="AA915" i="71" s="1"/>
  <c r="Z915" i="71" a="1"/>
  <c r="Z915" i="71" s="1"/>
  <c r="Y915" i="71" a="1"/>
  <c r="Y915" i="71" s="1"/>
  <c r="X915" i="71" a="1"/>
  <c r="X915" i="71" s="1"/>
  <c r="W915" i="71" a="1"/>
  <c r="W915" i="71" s="1"/>
  <c r="AM914" i="71" a="1"/>
  <c r="AM914" i="71" s="1"/>
  <c r="AL914" i="71" a="1"/>
  <c r="AL914" i="71" s="1"/>
  <c r="AK914" i="71" a="1"/>
  <c r="AK914" i="71" s="1"/>
  <c r="AJ914" i="71" a="1"/>
  <c r="AJ914" i="71" s="1"/>
  <c r="AI914" i="71" a="1"/>
  <c r="AI914" i="71" s="1"/>
  <c r="AH914" i="71" a="1"/>
  <c r="AH914" i="71" s="1"/>
  <c r="AG914" i="71" a="1"/>
  <c r="AG914" i="71" s="1"/>
  <c r="AF914" i="71" a="1"/>
  <c r="AF914" i="71" s="1"/>
  <c r="AE914" i="71" a="1"/>
  <c r="AE914" i="71" s="1"/>
  <c r="AD914" i="71" a="1"/>
  <c r="AD914" i="71" s="1"/>
  <c r="AC914" i="71" a="1"/>
  <c r="AC914" i="71" s="1"/>
  <c r="AB914" i="71" a="1"/>
  <c r="AB914" i="71" s="1"/>
  <c r="AA914" i="71" a="1"/>
  <c r="AA914" i="71" s="1"/>
  <c r="Z914" i="71" a="1"/>
  <c r="Z914" i="71" s="1"/>
  <c r="Y914" i="71" a="1"/>
  <c r="Y914" i="71" s="1"/>
  <c r="X914" i="71" a="1"/>
  <c r="X914" i="71" s="1"/>
  <c r="W914" i="71" a="1"/>
  <c r="W914" i="71" s="1"/>
  <c r="AM913" i="71" a="1"/>
  <c r="AM913" i="71" s="1"/>
  <c r="AL913" i="71" a="1"/>
  <c r="AL913" i="71" s="1"/>
  <c r="AK913" i="71" a="1"/>
  <c r="AK913" i="71" s="1"/>
  <c r="AJ913" i="71" a="1"/>
  <c r="AJ913" i="71" s="1"/>
  <c r="AI913" i="71" a="1"/>
  <c r="AI913" i="71" s="1"/>
  <c r="AH913" i="71" a="1"/>
  <c r="AH913" i="71" s="1"/>
  <c r="AG913" i="71" a="1"/>
  <c r="AG913" i="71" s="1"/>
  <c r="AF913" i="71" a="1"/>
  <c r="AF913" i="71" s="1"/>
  <c r="AE913" i="71" a="1"/>
  <c r="AE913" i="71" s="1"/>
  <c r="AD913" i="71" a="1"/>
  <c r="AD913" i="71" s="1"/>
  <c r="AC913" i="71" a="1"/>
  <c r="AC913" i="71" s="1"/>
  <c r="AB913" i="71" a="1"/>
  <c r="AB913" i="71" s="1"/>
  <c r="AA913" i="71" a="1"/>
  <c r="AA913" i="71" s="1"/>
  <c r="Z913" i="71" a="1"/>
  <c r="Z913" i="71" s="1"/>
  <c r="Y913" i="71" a="1"/>
  <c r="Y913" i="71" s="1"/>
  <c r="X913" i="71" a="1"/>
  <c r="X913" i="71" s="1"/>
  <c r="W913" i="71" a="1"/>
  <c r="W913" i="71" s="1"/>
  <c r="AM912" i="71" a="1"/>
  <c r="AM912" i="71" s="1"/>
  <c r="AL912" i="71" a="1"/>
  <c r="AL912" i="71" s="1"/>
  <c r="AK912" i="71" a="1"/>
  <c r="AK912" i="71" s="1"/>
  <c r="AJ912" i="71" a="1"/>
  <c r="AJ912" i="71" s="1"/>
  <c r="AI912" i="71" a="1"/>
  <c r="AI912" i="71" s="1"/>
  <c r="AH912" i="71" a="1"/>
  <c r="AH912" i="71" s="1"/>
  <c r="AG912" i="71" a="1"/>
  <c r="AG912" i="71" s="1"/>
  <c r="AF912" i="71" a="1"/>
  <c r="AF912" i="71" s="1"/>
  <c r="AE912" i="71" a="1"/>
  <c r="AE912" i="71" s="1"/>
  <c r="AD912" i="71" a="1"/>
  <c r="AD912" i="71" s="1"/>
  <c r="AC912" i="71" a="1"/>
  <c r="AC912" i="71" s="1"/>
  <c r="AB912" i="71" a="1"/>
  <c r="AB912" i="71" s="1"/>
  <c r="AA912" i="71" a="1"/>
  <c r="AA912" i="71" s="1"/>
  <c r="Z912" i="71" a="1"/>
  <c r="Z912" i="71" s="1"/>
  <c r="Y912" i="71" a="1"/>
  <c r="Y912" i="71" s="1"/>
  <c r="X912" i="71" a="1"/>
  <c r="X912" i="71" s="1"/>
  <c r="W912" i="71" a="1"/>
  <c r="W912" i="71" s="1"/>
  <c r="AM911" i="71" a="1"/>
  <c r="AM911" i="71" s="1"/>
  <c r="AL911" i="71" a="1"/>
  <c r="AL911" i="71" s="1"/>
  <c r="AK911" i="71" a="1"/>
  <c r="AK911" i="71" s="1"/>
  <c r="AJ911" i="71" a="1"/>
  <c r="AJ911" i="71" s="1"/>
  <c r="AI911" i="71" a="1"/>
  <c r="AI911" i="71" s="1"/>
  <c r="AH911" i="71" a="1"/>
  <c r="AH911" i="71" s="1"/>
  <c r="AG911" i="71" a="1"/>
  <c r="AG911" i="71" s="1"/>
  <c r="AF911" i="71" a="1"/>
  <c r="AF911" i="71" s="1"/>
  <c r="AE911" i="71" a="1"/>
  <c r="AE911" i="71" s="1"/>
  <c r="AD911" i="71" a="1"/>
  <c r="AD911" i="71" s="1"/>
  <c r="AC911" i="71" a="1"/>
  <c r="AC911" i="71" s="1"/>
  <c r="AB911" i="71" a="1"/>
  <c r="AB911" i="71" s="1"/>
  <c r="AA911" i="71" a="1"/>
  <c r="AA911" i="71" s="1"/>
  <c r="Z911" i="71" a="1"/>
  <c r="Z911" i="71" s="1"/>
  <c r="Y911" i="71" a="1"/>
  <c r="Y911" i="71" s="1"/>
  <c r="X911" i="71" a="1"/>
  <c r="X911" i="71" s="1"/>
  <c r="W911" i="71" a="1"/>
  <c r="W911" i="71" s="1"/>
  <c r="AM910" i="71" a="1"/>
  <c r="AM910" i="71" s="1"/>
  <c r="AL910" i="71" a="1"/>
  <c r="AL910" i="71" s="1"/>
  <c r="AK910" i="71" a="1"/>
  <c r="AK910" i="71" s="1"/>
  <c r="AJ910" i="71" a="1"/>
  <c r="AJ910" i="71" s="1"/>
  <c r="AI910" i="71" a="1"/>
  <c r="AI910" i="71" s="1"/>
  <c r="AH910" i="71" a="1"/>
  <c r="AH910" i="71" s="1"/>
  <c r="AG910" i="71" a="1"/>
  <c r="AG910" i="71" s="1"/>
  <c r="AF910" i="71" a="1"/>
  <c r="AF910" i="71" s="1"/>
  <c r="AE910" i="71" a="1"/>
  <c r="AE910" i="71" s="1"/>
  <c r="AD910" i="71" a="1"/>
  <c r="AD910" i="71" s="1"/>
  <c r="AC910" i="71" a="1"/>
  <c r="AC910" i="71" s="1"/>
  <c r="AB910" i="71" a="1"/>
  <c r="AB910" i="71" s="1"/>
  <c r="AA910" i="71" a="1"/>
  <c r="AA910" i="71" s="1"/>
  <c r="Z910" i="71" a="1"/>
  <c r="Z910" i="71" s="1"/>
  <c r="Y910" i="71" a="1"/>
  <c r="Y910" i="71" s="1"/>
  <c r="X910" i="71" a="1"/>
  <c r="X910" i="71" s="1"/>
  <c r="W910" i="71" a="1"/>
  <c r="W910" i="71" s="1"/>
  <c r="AM909" i="71" a="1"/>
  <c r="AM909" i="71" s="1"/>
  <c r="AL909" i="71" a="1"/>
  <c r="AL909" i="71" s="1"/>
  <c r="AK909" i="71" a="1"/>
  <c r="AK909" i="71" s="1"/>
  <c r="AJ909" i="71" a="1"/>
  <c r="AJ909" i="71" s="1"/>
  <c r="AI909" i="71" a="1"/>
  <c r="AI909" i="71" s="1"/>
  <c r="AH909" i="71" a="1"/>
  <c r="AH909" i="71" s="1"/>
  <c r="AG909" i="71" a="1"/>
  <c r="AG909" i="71" s="1"/>
  <c r="AF909" i="71" a="1"/>
  <c r="AF909" i="71" s="1"/>
  <c r="AE909" i="71" a="1"/>
  <c r="AE909" i="71" s="1"/>
  <c r="AD909" i="71" a="1"/>
  <c r="AD909" i="71" s="1"/>
  <c r="AC909" i="71" a="1"/>
  <c r="AC909" i="71" s="1"/>
  <c r="AB909" i="71" a="1"/>
  <c r="AB909" i="71" s="1"/>
  <c r="AA909" i="71" a="1"/>
  <c r="AA909" i="71" s="1"/>
  <c r="Z909" i="71" a="1"/>
  <c r="Z909" i="71" s="1"/>
  <c r="Y909" i="71" a="1"/>
  <c r="Y909" i="71" s="1"/>
  <c r="X909" i="71" a="1"/>
  <c r="X909" i="71" s="1"/>
  <c r="W909" i="71" a="1"/>
  <c r="W909" i="71" s="1"/>
  <c r="AM908" i="71" a="1"/>
  <c r="AM908" i="71" s="1"/>
  <c r="AL908" i="71" a="1"/>
  <c r="AL908" i="71" s="1"/>
  <c r="AK908" i="71" a="1"/>
  <c r="AK908" i="71" s="1"/>
  <c r="AJ908" i="71" a="1"/>
  <c r="AJ908" i="71" s="1"/>
  <c r="AI908" i="71" a="1"/>
  <c r="AI908" i="71" s="1"/>
  <c r="AH908" i="71" a="1"/>
  <c r="AH908" i="71" s="1"/>
  <c r="AG908" i="71" a="1"/>
  <c r="AG908" i="71" s="1"/>
  <c r="AF908" i="71" a="1"/>
  <c r="AF908" i="71" s="1"/>
  <c r="AE908" i="71" a="1"/>
  <c r="AE908" i="71" s="1"/>
  <c r="AD908" i="71" a="1"/>
  <c r="AD908" i="71" s="1"/>
  <c r="AC908" i="71" a="1"/>
  <c r="AC908" i="71" s="1"/>
  <c r="AB908" i="71" a="1"/>
  <c r="AB908" i="71" s="1"/>
  <c r="AA908" i="71" a="1"/>
  <c r="AA908" i="71" s="1"/>
  <c r="Z908" i="71" a="1"/>
  <c r="Z908" i="71" s="1"/>
  <c r="Y908" i="71" a="1"/>
  <c r="Y908" i="71" s="1"/>
  <c r="X908" i="71" a="1"/>
  <c r="X908" i="71" s="1"/>
  <c r="W908" i="71" a="1"/>
  <c r="W908" i="71" s="1"/>
  <c r="AM907" i="71" a="1"/>
  <c r="AM907" i="71" s="1"/>
  <c r="AL907" i="71" a="1"/>
  <c r="AL907" i="71" s="1"/>
  <c r="AK907" i="71" a="1"/>
  <c r="AK907" i="71" s="1"/>
  <c r="AJ907" i="71" a="1"/>
  <c r="AJ907" i="71" s="1"/>
  <c r="AI907" i="71" a="1"/>
  <c r="AI907" i="71" s="1"/>
  <c r="AH907" i="71" a="1"/>
  <c r="AH907" i="71" s="1"/>
  <c r="AG907" i="71" a="1"/>
  <c r="AG907" i="71" s="1"/>
  <c r="AF907" i="71" a="1"/>
  <c r="AF907" i="71" s="1"/>
  <c r="AE907" i="71" a="1"/>
  <c r="AE907" i="71" s="1"/>
  <c r="AD907" i="71" a="1"/>
  <c r="AD907" i="71" s="1"/>
  <c r="AC907" i="71" a="1"/>
  <c r="AC907" i="71" s="1"/>
  <c r="AB907" i="71" a="1"/>
  <c r="AB907" i="71" s="1"/>
  <c r="AA907" i="71" a="1"/>
  <c r="AA907" i="71" s="1"/>
  <c r="Z907" i="71" a="1"/>
  <c r="Z907" i="71" s="1"/>
  <c r="Y907" i="71" a="1"/>
  <c r="Y907" i="71" s="1"/>
  <c r="X907" i="71" a="1"/>
  <c r="X907" i="71" s="1"/>
  <c r="W907" i="71" a="1"/>
  <c r="W907" i="71" s="1"/>
  <c r="AM906" i="71" a="1"/>
  <c r="AM906" i="71" s="1"/>
  <c r="AL906" i="71" a="1"/>
  <c r="AL906" i="71" s="1"/>
  <c r="AK906" i="71" a="1"/>
  <c r="AK906" i="71" s="1"/>
  <c r="AJ906" i="71" a="1"/>
  <c r="AJ906" i="71" s="1"/>
  <c r="AI906" i="71" a="1"/>
  <c r="AI906" i="71" s="1"/>
  <c r="AH906" i="71" a="1"/>
  <c r="AH906" i="71" s="1"/>
  <c r="AG906" i="71" a="1"/>
  <c r="AG906" i="71" s="1"/>
  <c r="AF906" i="71" a="1"/>
  <c r="AF906" i="71" s="1"/>
  <c r="AE906" i="71" a="1"/>
  <c r="AE906" i="71" s="1"/>
  <c r="AD906" i="71" a="1"/>
  <c r="AD906" i="71" s="1"/>
  <c r="AC906" i="71" a="1"/>
  <c r="AC906" i="71" s="1"/>
  <c r="AB906" i="71" a="1"/>
  <c r="AB906" i="71" s="1"/>
  <c r="AA906" i="71" a="1"/>
  <c r="AA906" i="71" s="1"/>
  <c r="Z906" i="71" a="1"/>
  <c r="Z906" i="71" s="1"/>
  <c r="Y906" i="71" a="1"/>
  <c r="Y906" i="71" s="1"/>
  <c r="X906" i="71" a="1"/>
  <c r="X906" i="71" s="1"/>
  <c r="W906" i="71" a="1"/>
  <c r="W906" i="71" s="1"/>
  <c r="AM905" i="71" a="1"/>
  <c r="AM905" i="71" s="1"/>
  <c r="AL905" i="71" a="1"/>
  <c r="AL905" i="71" s="1"/>
  <c r="AK905" i="71" a="1"/>
  <c r="AK905" i="71" s="1"/>
  <c r="AJ905" i="71" a="1"/>
  <c r="AJ905" i="71" s="1"/>
  <c r="AI905" i="71" a="1"/>
  <c r="AI905" i="71" s="1"/>
  <c r="AH905" i="71" a="1"/>
  <c r="AH905" i="71" s="1"/>
  <c r="AG905" i="71" a="1"/>
  <c r="AG905" i="71" s="1"/>
  <c r="AF905" i="71" a="1"/>
  <c r="AF905" i="71" s="1"/>
  <c r="AE905" i="71" a="1"/>
  <c r="AE905" i="71" s="1"/>
  <c r="AD905" i="71" a="1"/>
  <c r="AD905" i="71" s="1"/>
  <c r="AC905" i="71" a="1"/>
  <c r="AC905" i="71" s="1"/>
  <c r="AB905" i="71" a="1"/>
  <c r="AB905" i="71" s="1"/>
  <c r="AA905" i="71" a="1"/>
  <c r="AA905" i="71" s="1"/>
  <c r="Z905" i="71" a="1"/>
  <c r="Z905" i="71" s="1"/>
  <c r="Y905" i="71" a="1"/>
  <c r="Y905" i="71" s="1"/>
  <c r="X905" i="71" a="1"/>
  <c r="X905" i="71" s="1"/>
  <c r="W905" i="71" a="1"/>
  <c r="W905" i="71" s="1"/>
  <c r="AM904" i="71" a="1"/>
  <c r="AM904" i="71" s="1"/>
  <c r="AL904" i="71" a="1"/>
  <c r="AL904" i="71" s="1"/>
  <c r="AK904" i="71" a="1"/>
  <c r="AK904" i="71" s="1"/>
  <c r="AJ904" i="71" a="1"/>
  <c r="AJ904" i="71" s="1"/>
  <c r="AI904" i="71" a="1"/>
  <c r="AI904" i="71" s="1"/>
  <c r="AH904" i="71" a="1"/>
  <c r="AH904" i="71" s="1"/>
  <c r="AG904" i="71" a="1"/>
  <c r="AG904" i="71" s="1"/>
  <c r="AF904" i="71" a="1"/>
  <c r="AF904" i="71" s="1"/>
  <c r="AE904" i="71" a="1"/>
  <c r="AE904" i="71" s="1"/>
  <c r="AD904" i="71" a="1"/>
  <c r="AD904" i="71" s="1"/>
  <c r="AC904" i="71" a="1"/>
  <c r="AC904" i="71" s="1"/>
  <c r="AB904" i="71" a="1"/>
  <c r="AB904" i="71" s="1"/>
  <c r="AA904" i="71" a="1"/>
  <c r="AA904" i="71" s="1"/>
  <c r="Z904" i="71" a="1"/>
  <c r="Z904" i="71" s="1"/>
  <c r="Y904" i="71" a="1"/>
  <c r="Y904" i="71" s="1"/>
  <c r="X904" i="71" a="1"/>
  <c r="X904" i="71" s="1"/>
  <c r="W904" i="71" a="1"/>
  <c r="W904" i="71" s="1"/>
  <c r="AM903" i="71" a="1"/>
  <c r="AM903" i="71" s="1"/>
  <c r="AL903" i="71" a="1"/>
  <c r="AL903" i="71" s="1"/>
  <c r="AK903" i="71" a="1"/>
  <c r="AK903" i="71" s="1"/>
  <c r="AJ903" i="71" a="1"/>
  <c r="AJ903" i="71" s="1"/>
  <c r="AI903" i="71" a="1"/>
  <c r="AI903" i="71" s="1"/>
  <c r="AH903" i="71" a="1"/>
  <c r="AH903" i="71" s="1"/>
  <c r="AG903" i="71" a="1"/>
  <c r="AG903" i="71" s="1"/>
  <c r="AF903" i="71" a="1"/>
  <c r="AF903" i="71" s="1"/>
  <c r="AE903" i="71" a="1"/>
  <c r="AE903" i="71" s="1"/>
  <c r="AD903" i="71" a="1"/>
  <c r="AD903" i="71" s="1"/>
  <c r="AC903" i="71" a="1"/>
  <c r="AC903" i="71" s="1"/>
  <c r="AB903" i="71" a="1"/>
  <c r="AB903" i="71" s="1"/>
  <c r="AA903" i="71" a="1"/>
  <c r="AA903" i="71" s="1"/>
  <c r="Z903" i="71" a="1"/>
  <c r="Z903" i="71" s="1"/>
  <c r="Y903" i="71" a="1"/>
  <c r="Y903" i="71" s="1"/>
  <c r="X903" i="71" a="1"/>
  <c r="X903" i="71" s="1"/>
  <c r="W903" i="71" a="1"/>
  <c r="W903" i="71" s="1"/>
  <c r="AM902" i="71" a="1"/>
  <c r="AM902" i="71" s="1"/>
  <c r="AL902" i="71" a="1"/>
  <c r="AL902" i="71" s="1"/>
  <c r="AK902" i="71" a="1"/>
  <c r="AK902" i="71" s="1"/>
  <c r="AJ902" i="71" a="1"/>
  <c r="AJ902" i="71" s="1"/>
  <c r="AI902" i="71" a="1"/>
  <c r="AI902" i="71" s="1"/>
  <c r="AH902" i="71" a="1"/>
  <c r="AH902" i="71" s="1"/>
  <c r="AG902" i="71" a="1"/>
  <c r="AG902" i="71" s="1"/>
  <c r="AF902" i="71" a="1"/>
  <c r="AF902" i="71" s="1"/>
  <c r="AE902" i="71" a="1"/>
  <c r="AE902" i="71" s="1"/>
  <c r="AD902" i="71" a="1"/>
  <c r="AD902" i="71" s="1"/>
  <c r="AC902" i="71" a="1"/>
  <c r="AC902" i="71" s="1"/>
  <c r="AB902" i="71" a="1"/>
  <c r="AB902" i="71" s="1"/>
  <c r="AA902" i="71" a="1"/>
  <c r="AA902" i="71" s="1"/>
  <c r="Z902" i="71" a="1"/>
  <c r="Z902" i="71" s="1"/>
  <c r="Y902" i="71" a="1"/>
  <c r="Y902" i="71" s="1"/>
  <c r="X902" i="71" a="1"/>
  <c r="X902" i="71" s="1"/>
  <c r="W902" i="71" a="1"/>
  <c r="W902" i="71" s="1"/>
  <c r="AM901" i="71" a="1"/>
  <c r="AM901" i="71" s="1"/>
  <c r="AL901" i="71" a="1"/>
  <c r="AL901" i="71" s="1"/>
  <c r="AK901" i="71" a="1"/>
  <c r="AK901" i="71" s="1"/>
  <c r="AJ901" i="71" a="1"/>
  <c r="AJ901" i="71" s="1"/>
  <c r="AI901" i="71" a="1"/>
  <c r="AI901" i="71" s="1"/>
  <c r="AH901" i="71" a="1"/>
  <c r="AH901" i="71" s="1"/>
  <c r="AG901" i="71" a="1"/>
  <c r="AG901" i="71" s="1"/>
  <c r="AF901" i="71" a="1"/>
  <c r="AF901" i="71" s="1"/>
  <c r="AE901" i="71" a="1"/>
  <c r="AE901" i="71" s="1"/>
  <c r="AD901" i="71" a="1"/>
  <c r="AD901" i="71" s="1"/>
  <c r="AC901" i="71" a="1"/>
  <c r="AC901" i="71" s="1"/>
  <c r="AB901" i="71" a="1"/>
  <c r="AB901" i="71" s="1"/>
  <c r="AA901" i="71" a="1"/>
  <c r="AA901" i="71" s="1"/>
  <c r="Z901" i="71" a="1"/>
  <c r="Z901" i="71" s="1"/>
  <c r="Y901" i="71" a="1"/>
  <c r="Y901" i="71" s="1"/>
  <c r="X901" i="71" a="1"/>
  <c r="X901" i="71" s="1"/>
  <c r="W901" i="71" a="1"/>
  <c r="W901" i="71" s="1"/>
  <c r="AM900" i="71" a="1"/>
  <c r="AM900" i="71" s="1"/>
  <c r="AL900" i="71" a="1"/>
  <c r="AL900" i="71" s="1"/>
  <c r="AK900" i="71" a="1"/>
  <c r="AK900" i="71" s="1"/>
  <c r="AJ900" i="71" a="1"/>
  <c r="AJ900" i="71" s="1"/>
  <c r="AI900" i="71" a="1"/>
  <c r="AI900" i="71" s="1"/>
  <c r="AH900" i="71" a="1"/>
  <c r="AH900" i="71" s="1"/>
  <c r="AG900" i="71" a="1"/>
  <c r="AG900" i="71" s="1"/>
  <c r="AF900" i="71" a="1"/>
  <c r="AF900" i="71" s="1"/>
  <c r="AE900" i="71" a="1"/>
  <c r="AE900" i="71" s="1"/>
  <c r="AD900" i="71" a="1"/>
  <c r="AD900" i="71" s="1"/>
  <c r="AC900" i="71" a="1"/>
  <c r="AC900" i="71" s="1"/>
  <c r="AB900" i="71" a="1"/>
  <c r="AB900" i="71" s="1"/>
  <c r="AA900" i="71" a="1"/>
  <c r="AA900" i="71" s="1"/>
  <c r="Z900" i="71" a="1"/>
  <c r="Z900" i="71" s="1"/>
  <c r="Y900" i="71" a="1"/>
  <c r="Y900" i="71" s="1"/>
  <c r="X900" i="71" a="1"/>
  <c r="X900" i="71" s="1"/>
  <c r="W900" i="71" a="1"/>
  <c r="W900" i="71" s="1"/>
  <c r="AM899" i="71" a="1"/>
  <c r="AM899" i="71" s="1"/>
  <c r="AL899" i="71" a="1"/>
  <c r="AL899" i="71" s="1"/>
  <c r="AK899" i="71" a="1"/>
  <c r="AK899" i="71" s="1"/>
  <c r="AJ899" i="71" a="1"/>
  <c r="AJ899" i="71" s="1"/>
  <c r="AI899" i="71" a="1"/>
  <c r="AI899" i="71" s="1"/>
  <c r="AH899" i="71" a="1"/>
  <c r="AH899" i="71" s="1"/>
  <c r="AG899" i="71" a="1"/>
  <c r="AG899" i="71" s="1"/>
  <c r="AF899" i="71" a="1"/>
  <c r="AF899" i="71" s="1"/>
  <c r="AE899" i="71" a="1"/>
  <c r="AE899" i="71" s="1"/>
  <c r="AD899" i="71" a="1"/>
  <c r="AD899" i="71" s="1"/>
  <c r="AC899" i="71" a="1"/>
  <c r="AC899" i="71" s="1"/>
  <c r="AB899" i="71" a="1"/>
  <c r="AB899" i="71" s="1"/>
  <c r="AA899" i="71" a="1"/>
  <c r="AA899" i="71" s="1"/>
  <c r="Z899" i="71" a="1"/>
  <c r="Z899" i="71" s="1"/>
  <c r="Y899" i="71" a="1"/>
  <c r="Y899" i="71" s="1"/>
  <c r="X899" i="71" a="1"/>
  <c r="X899" i="71" s="1"/>
  <c r="W899" i="71" a="1"/>
  <c r="W899" i="71" s="1"/>
  <c r="AM898" i="71" a="1"/>
  <c r="AM898" i="71" s="1"/>
  <c r="AL898" i="71" a="1"/>
  <c r="AL898" i="71" s="1"/>
  <c r="AK898" i="71" a="1"/>
  <c r="AK898" i="71" s="1"/>
  <c r="AJ898" i="71" a="1"/>
  <c r="AJ898" i="71" s="1"/>
  <c r="AI898" i="71" a="1"/>
  <c r="AI898" i="71" s="1"/>
  <c r="AH898" i="71" a="1"/>
  <c r="AH898" i="71" s="1"/>
  <c r="AG898" i="71" a="1"/>
  <c r="AG898" i="71" s="1"/>
  <c r="AF898" i="71" a="1"/>
  <c r="AF898" i="71" s="1"/>
  <c r="AE898" i="71" a="1"/>
  <c r="AE898" i="71" s="1"/>
  <c r="AD898" i="71" a="1"/>
  <c r="AD898" i="71" s="1"/>
  <c r="AC898" i="71" a="1"/>
  <c r="AC898" i="71" s="1"/>
  <c r="AB898" i="71" a="1"/>
  <c r="AB898" i="71" s="1"/>
  <c r="AA898" i="71" a="1"/>
  <c r="AA898" i="71" s="1"/>
  <c r="Z898" i="71" a="1"/>
  <c r="Z898" i="71" s="1"/>
  <c r="Y898" i="71" a="1"/>
  <c r="Y898" i="71" s="1"/>
  <c r="X898" i="71" a="1"/>
  <c r="X898" i="71" s="1"/>
  <c r="W898" i="71" a="1"/>
  <c r="W898" i="71" s="1"/>
  <c r="AM897" i="71" a="1"/>
  <c r="AM897" i="71" s="1"/>
  <c r="AL897" i="71" a="1"/>
  <c r="AL897" i="71" s="1"/>
  <c r="AK897" i="71" a="1"/>
  <c r="AK897" i="71" s="1"/>
  <c r="AJ897" i="71" a="1"/>
  <c r="AJ897" i="71" s="1"/>
  <c r="AI897" i="71" a="1"/>
  <c r="AI897" i="71" s="1"/>
  <c r="AH897" i="71" a="1"/>
  <c r="AH897" i="71" s="1"/>
  <c r="AG897" i="71" a="1"/>
  <c r="AG897" i="71" s="1"/>
  <c r="AF897" i="71" a="1"/>
  <c r="AF897" i="71" s="1"/>
  <c r="AE897" i="71" a="1"/>
  <c r="AE897" i="71" s="1"/>
  <c r="AD897" i="71" a="1"/>
  <c r="AD897" i="71" s="1"/>
  <c r="AC897" i="71" a="1"/>
  <c r="AC897" i="71" s="1"/>
  <c r="AB897" i="71" a="1"/>
  <c r="AB897" i="71" s="1"/>
  <c r="AA897" i="71" a="1"/>
  <c r="AA897" i="71" s="1"/>
  <c r="Z897" i="71" a="1"/>
  <c r="Z897" i="71" s="1"/>
  <c r="Y897" i="71" a="1"/>
  <c r="Y897" i="71" s="1"/>
  <c r="X897" i="71" a="1"/>
  <c r="X897" i="71" s="1"/>
  <c r="W897" i="71" a="1"/>
  <c r="W897" i="71" s="1"/>
  <c r="AM896" i="71" a="1"/>
  <c r="AM896" i="71" s="1"/>
  <c r="AL896" i="71" a="1"/>
  <c r="AL896" i="71" s="1"/>
  <c r="AK896" i="71" a="1"/>
  <c r="AK896" i="71" s="1"/>
  <c r="AJ896" i="71" a="1"/>
  <c r="AJ896" i="71" s="1"/>
  <c r="AI896" i="71" a="1"/>
  <c r="AI896" i="71" s="1"/>
  <c r="AH896" i="71" a="1"/>
  <c r="AH896" i="71" s="1"/>
  <c r="AG896" i="71" a="1"/>
  <c r="AG896" i="71" s="1"/>
  <c r="AF896" i="71" a="1"/>
  <c r="AF896" i="71" s="1"/>
  <c r="AE896" i="71" a="1"/>
  <c r="AE896" i="71" s="1"/>
  <c r="AD896" i="71" a="1"/>
  <c r="AD896" i="71" s="1"/>
  <c r="AC896" i="71" a="1"/>
  <c r="AC896" i="71" s="1"/>
  <c r="AB896" i="71" a="1"/>
  <c r="AB896" i="71" s="1"/>
  <c r="AA896" i="71" a="1"/>
  <c r="AA896" i="71" s="1"/>
  <c r="Z896" i="71" a="1"/>
  <c r="Z896" i="71" s="1"/>
  <c r="Y896" i="71" a="1"/>
  <c r="Y896" i="71" s="1"/>
  <c r="X896" i="71" a="1"/>
  <c r="X896" i="71" s="1"/>
  <c r="W896" i="71" a="1"/>
  <c r="W896" i="71" s="1"/>
  <c r="AM895" i="71" a="1"/>
  <c r="AM895" i="71" s="1"/>
  <c r="AL895" i="71" a="1"/>
  <c r="AL895" i="71" s="1"/>
  <c r="AK895" i="71" a="1"/>
  <c r="AK895" i="71" s="1"/>
  <c r="AJ895" i="71" a="1"/>
  <c r="AJ895" i="71" s="1"/>
  <c r="AI895" i="71" a="1"/>
  <c r="AI895" i="71" s="1"/>
  <c r="AH895" i="71" a="1"/>
  <c r="AH895" i="71" s="1"/>
  <c r="AG895" i="71" a="1"/>
  <c r="AG895" i="71" s="1"/>
  <c r="AF895" i="71" a="1"/>
  <c r="AF895" i="71" s="1"/>
  <c r="AE895" i="71" a="1"/>
  <c r="AE895" i="71" s="1"/>
  <c r="AD895" i="71" a="1"/>
  <c r="AD895" i="71" s="1"/>
  <c r="AC895" i="71" a="1"/>
  <c r="AC895" i="71" s="1"/>
  <c r="AB895" i="71" a="1"/>
  <c r="AB895" i="71" s="1"/>
  <c r="AA895" i="71" a="1"/>
  <c r="AA895" i="71" s="1"/>
  <c r="Z895" i="71" a="1"/>
  <c r="Z895" i="71" s="1"/>
  <c r="Y895" i="71" a="1"/>
  <c r="Y895" i="71" s="1"/>
  <c r="X895" i="71" a="1"/>
  <c r="X895" i="71" s="1"/>
  <c r="W895" i="71" a="1"/>
  <c r="W895" i="71" s="1"/>
  <c r="AM894" i="71" a="1"/>
  <c r="AM894" i="71" s="1"/>
  <c r="AL894" i="71" a="1"/>
  <c r="AL894" i="71" s="1"/>
  <c r="AK894" i="71" a="1"/>
  <c r="AK894" i="71" s="1"/>
  <c r="AJ894" i="71" a="1"/>
  <c r="AJ894" i="71" s="1"/>
  <c r="AI894" i="71" a="1"/>
  <c r="AI894" i="71" s="1"/>
  <c r="AH894" i="71" a="1"/>
  <c r="AH894" i="71" s="1"/>
  <c r="AG894" i="71" a="1"/>
  <c r="AG894" i="71" s="1"/>
  <c r="AF894" i="71" a="1"/>
  <c r="AF894" i="71" s="1"/>
  <c r="AE894" i="71" a="1"/>
  <c r="AE894" i="71" s="1"/>
  <c r="AD894" i="71" a="1"/>
  <c r="AD894" i="71" s="1"/>
  <c r="AC894" i="71" a="1"/>
  <c r="AC894" i="71" s="1"/>
  <c r="AB894" i="71" a="1"/>
  <c r="AB894" i="71" s="1"/>
  <c r="AA894" i="71" a="1"/>
  <c r="AA894" i="71" s="1"/>
  <c r="Z894" i="71" a="1"/>
  <c r="Z894" i="71" s="1"/>
  <c r="Y894" i="71" a="1"/>
  <c r="Y894" i="71" s="1"/>
  <c r="X894" i="71" a="1"/>
  <c r="X894" i="71" s="1"/>
  <c r="W894" i="71" a="1"/>
  <c r="W894" i="71" s="1"/>
  <c r="AM893" i="71" a="1"/>
  <c r="AM893" i="71" s="1"/>
  <c r="AL893" i="71" a="1"/>
  <c r="AL893" i="71" s="1"/>
  <c r="AK893" i="71" a="1"/>
  <c r="AK893" i="71" s="1"/>
  <c r="AJ893" i="71" a="1"/>
  <c r="AJ893" i="71" s="1"/>
  <c r="AI893" i="71" a="1"/>
  <c r="AI893" i="71" s="1"/>
  <c r="AH893" i="71" a="1"/>
  <c r="AH893" i="71" s="1"/>
  <c r="AG893" i="71" a="1"/>
  <c r="AG893" i="71" s="1"/>
  <c r="AF893" i="71" a="1"/>
  <c r="AF893" i="71" s="1"/>
  <c r="AE893" i="71" a="1"/>
  <c r="AE893" i="71" s="1"/>
  <c r="AD893" i="71" a="1"/>
  <c r="AD893" i="71" s="1"/>
  <c r="AC893" i="71" a="1"/>
  <c r="AC893" i="71" s="1"/>
  <c r="AB893" i="71" a="1"/>
  <c r="AB893" i="71" s="1"/>
  <c r="AA893" i="71" a="1"/>
  <c r="AA893" i="71" s="1"/>
  <c r="Z893" i="71" a="1"/>
  <c r="Z893" i="71" s="1"/>
  <c r="Y893" i="71" a="1"/>
  <c r="Y893" i="71" s="1"/>
  <c r="X893" i="71" a="1"/>
  <c r="X893" i="71" s="1"/>
  <c r="W893" i="71" a="1"/>
  <c r="W893" i="71" s="1"/>
  <c r="AM892" i="71" a="1"/>
  <c r="AM892" i="71" s="1"/>
  <c r="AL892" i="71" a="1"/>
  <c r="AL892" i="71" s="1"/>
  <c r="AK892" i="71" a="1"/>
  <c r="AK892" i="71" s="1"/>
  <c r="AJ892" i="71" a="1"/>
  <c r="AJ892" i="71" s="1"/>
  <c r="AI892" i="71" a="1"/>
  <c r="AI892" i="71" s="1"/>
  <c r="AH892" i="71" a="1"/>
  <c r="AH892" i="71" s="1"/>
  <c r="AG892" i="71" a="1"/>
  <c r="AG892" i="71" s="1"/>
  <c r="AF892" i="71" a="1"/>
  <c r="AF892" i="71" s="1"/>
  <c r="AE892" i="71" a="1"/>
  <c r="AE892" i="71" s="1"/>
  <c r="AD892" i="71" a="1"/>
  <c r="AD892" i="71" s="1"/>
  <c r="AC892" i="71" a="1"/>
  <c r="AC892" i="71" s="1"/>
  <c r="AB892" i="71" a="1"/>
  <c r="AB892" i="71" s="1"/>
  <c r="AA892" i="71" a="1"/>
  <c r="AA892" i="71" s="1"/>
  <c r="Z892" i="71" a="1"/>
  <c r="Z892" i="71" s="1"/>
  <c r="Y892" i="71" a="1"/>
  <c r="Y892" i="71" s="1"/>
  <c r="X892" i="71" a="1"/>
  <c r="X892" i="71" s="1"/>
  <c r="W892" i="71" a="1"/>
  <c r="W892" i="71" s="1"/>
  <c r="AM891" i="71" a="1"/>
  <c r="AM891" i="71" s="1"/>
  <c r="AL891" i="71" a="1"/>
  <c r="AL891" i="71" s="1"/>
  <c r="AK891" i="71" a="1"/>
  <c r="AK891" i="71" s="1"/>
  <c r="AJ891" i="71" a="1"/>
  <c r="AJ891" i="71" s="1"/>
  <c r="AI891" i="71" a="1"/>
  <c r="AI891" i="71" s="1"/>
  <c r="AH891" i="71" a="1"/>
  <c r="AH891" i="71" s="1"/>
  <c r="AG891" i="71" a="1"/>
  <c r="AG891" i="71" s="1"/>
  <c r="AF891" i="71" a="1"/>
  <c r="AF891" i="71" s="1"/>
  <c r="AE891" i="71" a="1"/>
  <c r="AE891" i="71" s="1"/>
  <c r="AD891" i="71" a="1"/>
  <c r="AD891" i="71" s="1"/>
  <c r="AC891" i="71" a="1"/>
  <c r="AC891" i="71" s="1"/>
  <c r="AB891" i="71" a="1"/>
  <c r="AB891" i="71" s="1"/>
  <c r="AA891" i="71" a="1"/>
  <c r="AA891" i="71" s="1"/>
  <c r="Z891" i="71" a="1"/>
  <c r="Z891" i="71" s="1"/>
  <c r="Y891" i="71" a="1"/>
  <c r="Y891" i="71" s="1"/>
  <c r="X891" i="71" a="1"/>
  <c r="X891" i="71" s="1"/>
  <c r="W891" i="71" a="1"/>
  <c r="W891" i="71" s="1"/>
  <c r="AM890" i="71" a="1"/>
  <c r="AM890" i="71" s="1"/>
  <c r="AL890" i="71" a="1"/>
  <c r="AL890" i="71" s="1"/>
  <c r="AK890" i="71" a="1"/>
  <c r="AK890" i="71" s="1"/>
  <c r="AJ890" i="71" a="1"/>
  <c r="AJ890" i="71" s="1"/>
  <c r="AI890" i="71" a="1"/>
  <c r="AI890" i="71" s="1"/>
  <c r="AH890" i="71" a="1"/>
  <c r="AH890" i="71" s="1"/>
  <c r="AG890" i="71" a="1"/>
  <c r="AG890" i="71" s="1"/>
  <c r="AF890" i="71" a="1"/>
  <c r="AF890" i="71" s="1"/>
  <c r="AE890" i="71" a="1"/>
  <c r="AE890" i="71" s="1"/>
  <c r="AD890" i="71" a="1"/>
  <c r="AD890" i="71" s="1"/>
  <c r="AC890" i="71" a="1"/>
  <c r="AC890" i="71" s="1"/>
  <c r="AB890" i="71" a="1"/>
  <c r="AB890" i="71" s="1"/>
  <c r="AA890" i="71" a="1"/>
  <c r="AA890" i="71" s="1"/>
  <c r="Z890" i="71" a="1"/>
  <c r="Z890" i="71" s="1"/>
  <c r="Y890" i="71" a="1"/>
  <c r="Y890" i="71" s="1"/>
  <c r="X890" i="71" a="1"/>
  <c r="X890" i="71" s="1"/>
  <c r="W890" i="71" a="1"/>
  <c r="W890" i="71" s="1"/>
  <c r="AM889" i="71" a="1"/>
  <c r="AM889" i="71" s="1"/>
  <c r="AL889" i="71" a="1"/>
  <c r="AL889" i="71" s="1"/>
  <c r="AK889" i="71" a="1"/>
  <c r="AK889" i="71" s="1"/>
  <c r="AJ889" i="71" a="1"/>
  <c r="AJ889" i="71" s="1"/>
  <c r="AI889" i="71" a="1"/>
  <c r="AI889" i="71" s="1"/>
  <c r="AH889" i="71" a="1"/>
  <c r="AH889" i="71" s="1"/>
  <c r="AG889" i="71" a="1"/>
  <c r="AG889" i="71" s="1"/>
  <c r="AF889" i="71" a="1"/>
  <c r="AF889" i="71" s="1"/>
  <c r="AE889" i="71" a="1"/>
  <c r="AE889" i="71" s="1"/>
  <c r="AD889" i="71" a="1"/>
  <c r="AD889" i="71" s="1"/>
  <c r="AC889" i="71" a="1"/>
  <c r="AC889" i="71" s="1"/>
  <c r="AB889" i="71" a="1"/>
  <c r="AB889" i="71" s="1"/>
  <c r="AA889" i="71" a="1"/>
  <c r="AA889" i="71" s="1"/>
  <c r="Z889" i="71" a="1"/>
  <c r="Z889" i="71" s="1"/>
  <c r="Y889" i="71" a="1"/>
  <c r="Y889" i="71" s="1"/>
  <c r="X889" i="71" a="1"/>
  <c r="X889" i="71" s="1"/>
  <c r="W889" i="71" a="1"/>
  <c r="W889" i="71" s="1"/>
  <c r="AM888" i="71" a="1"/>
  <c r="AM888" i="71" s="1"/>
  <c r="AL888" i="71" a="1"/>
  <c r="AL888" i="71" s="1"/>
  <c r="AK888" i="71" a="1"/>
  <c r="AK888" i="71" s="1"/>
  <c r="AJ888" i="71" a="1"/>
  <c r="AJ888" i="71" s="1"/>
  <c r="AI888" i="71" a="1"/>
  <c r="AI888" i="71" s="1"/>
  <c r="AH888" i="71" a="1"/>
  <c r="AH888" i="71" s="1"/>
  <c r="AG888" i="71" a="1"/>
  <c r="AG888" i="71" s="1"/>
  <c r="AF888" i="71" a="1"/>
  <c r="AF888" i="71" s="1"/>
  <c r="AE888" i="71" a="1"/>
  <c r="AE888" i="71" s="1"/>
  <c r="AD888" i="71" a="1"/>
  <c r="AD888" i="71" s="1"/>
  <c r="AC888" i="71" a="1"/>
  <c r="AC888" i="71" s="1"/>
  <c r="AB888" i="71" a="1"/>
  <c r="AB888" i="71" s="1"/>
  <c r="AA888" i="71" a="1"/>
  <c r="AA888" i="71" s="1"/>
  <c r="Z888" i="71" a="1"/>
  <c r="Z888" i="71" s="1"/>
  <c r="Y888" i="71" a="1"/>
  <c r="Y888" i="71" s="1"/>
  <c r="X888" i="71" a="1"/>
  <c r="X888" i="71" s="1"/>
  <c r="W888" i="71" a="1"/>
  <c r="W888" i="71" s="1"/>
  <c r="AM887" i="71" a="1"/>
  <c r="AM887" i="71" s="1"/>
  <c r="AL887" i="71" a="1"/>
  <c r="AL887" i="71" s="1"/>
  <c r="AK887" i="71" a="1"/>
  <c r="AK887" i="71" s="1"/>
  <c r="AJ887" i="71" a="1"/>
  <c r="AJ887" i="71" s="1"/>
  <c r="AI887" i="71" a="1"/>
  <c r="AI887" i="71" s="1"/>
  <c r="AH887" i="71" a="1"/>
  <c r="AH887" i="71" s="1"/>
  <c r="AG887" i="71" a="1"/>
  <c r="AG887" i="71" s="1"/>
  <c r="AF887" i="71" a="1"/>
  <c r="AF887" i="71" s="1"/>
  <c r="AE887" i="71" a="1"/>
  <c r="AE887" i="71" s="1"/>
  <c r="AD887" i="71" a="1"/>
  <c r="AD887" i="71" s="1"/>
  <c r="AC887" i="71" a="1"/>
  <c r="AC887" i="71" s="1"/>
  <c r="AB887" i="71" a="1"/>
  <c r="AB887" i="71" s="1"/>
  <c r="AA887" i="71" a="1"/>
  <c r="AA887" i="71" s="1"/>
  <c r="Z887" i="71" a="1"/>
  <c r="Z887" i="71" s="1"/>
  <c r="Y887" i="71" a="1"/>
  <c r="Y887" i="71" s="1"/>
  <c r="X887" i="71" a="1"/>
  <c r="X887" i="71" s="1"/>
  <c r="W887" i="71" a="1"/>
  <c r="W887" i="71" s="1"/>
  <c r="AM886" i="71" a="1"/>
  <c r="AM886" i="71" s="1"/>
  <c r="AL886" i="71" a="1"/>
  <c r="AL886" i="71" s="1"/>
  <c r="AK886" i="71" a="1"/>
  <c r="AK886" i="71" s="1"/>
  <c r="AJ886" i="71" a="1"/>
  <c r="AJ886" i="71" s="1"/>
  <c r="AI886" i="71" a="1"/>
  <c r="AI886" i="71" s="1"/>
  <c r="AH886" i="71" a="1"/>
  <c r="AH886" i="71" s="1"/>
  <c r="AG886" i="71" a="1"/>
  <c r="AG886" i="71" s="1"/>
  <c r="AF886" i="71" a="1"/>
  <c r="AF886" i="71" s="1"/>
  <c r="AE886" i="71" a="1"/>
  <c r="AE886" i="71" s="1"/>
  <c r="AD886" i="71" a="1"/>
  <c r="AD886" i="71" s="1"/>
  <c r="AC886" i="71" a="1"/>
  <c r="AC886" i="71" s="1"/>
  <c r="AB886" i="71" a="1"/>
  <c r="AB886" i="71" s="1"/>
  <c r="AA886" i="71" a="1"/>
  <c r="AA886" i="71" s="1"/>
  <c r="Z886" i="71" a="1"/>
  <c r="Z886" i="71" s="1"/>
  <c r="Y886" i="71" a="1"/>
  <c r="Y886" i="71" s="1"/>
  <c r="X886" i="71" a="1"/>
  <c r="X886" i="71" s="1"/>
  <c r="W886" i="71" a="1"/>
  <c r="W886" i="71" s="1"/>
  <c r="AM885" i="71" a="1"/>
  <c r="AM885" i="71" s="1"/>
  <c r="AL885" i="71" a="1"/>
  <c r="AL885" i="71" s="1"/>
  <c r="AK885" i="71" a="1"/>
  <c r="AK885" i="71" s="1"/>
  <c r="AJ885" i="71" a="1"/>
  <c r="AJ885" i="71" s="1"/>
  <c r="AI885" i="71" a="1"/>
  <c r="AI885" i="71" s="1"/>
  <c r="AH885" i="71" a="1"/>
  <c r="AH885" i="71" s="1"/>
  <c r="AG885" i="71" a="1"/>
  <c r="AG885" i="71" s="1"/>
  <c r="AF885" i="71" a="1"/>
  <c r="AF885" i="71" s="1"/>
  <c r="AE885" i="71" a="1"/>
  <c r="AE885" i="71" s="1"/>
  <c r="AD885" i="71" a="1"/>
  <c r="AD885" i="71" s="1"/>
  <c r="AC885" i="71" a="1"/>
  <c r="AC885" i="71" s="1"/>
  <c r="AB885" i="71" a="1"/>
  <c r="AB885" i="71" s="1"/>
  <c r="AA885" i="71" a="1"/>
  <c r="AA885" i="71" s="1"/>
  <c r="Z885" i="71" a="1"/>
  <c r="Z885" i="71" s="1"/>
  <c r="Y885" i="71" a="1"/>
  <c r="Y885" i="71" s="1"/>
  <c r="X885" i="71" a="1"/>
  <c r="X885" i="71" s="1"/>
  <c r="W885" i="71" a="1"/>
  <c r="W885" i="71" s="1"/>
  <c r="AM884" i="71" a="1"/>
  <c r="AM884" i="71" s="1"/>
  <c r="AL884" i="71" a="1"/>
  <c r="AL884" i="71" s="1"/>
  <c r="AK884" i="71" a="1"/>
  <c r="AK884" i="71" s="1"/>
  <c r="AJ884" i="71" a="1"/>
  <c r="AJ884" i="71" s="1"/>
  <c r="AI884" i="71" a="1"/>
  <c r="AI884" i="71" s="1"/>
  <c r="AH884" i="71" a="1"/>
  <c r="AH884" i="71" s="1"/>
  <c r="AG884" i="71" a="1"/>
  <c r="AG884" i="71" s="1"/>
  <c r="AF884" i="71" a="1"/>
  <c r="AF884" i="71" s="1"/>
  <c r="AE884" i="71" a="1"/>
  <c r="AE884" i="71" s="1"/>
  <c r="AD884" i="71" a="1"/>
  <c r="AD884" i="71" s="1"/>
  <c r="AC884" i="71" a="1"/>
  <c r="AC884" i="71" s="1"/>
  <c r="AB884" i="71" a="1"/>
  <c r="AB884" i="71" s="1"/>
  <c r="AA884" i="71" a="1"/>
  <c r="AA884" i="71" s="1"/>
  <c r="Z884" i="71" a="1"/>
  <c r="Z884" i="71" s="1"/>
  <c r="Y884" i="71" a="1"/>
  <c r="Y884" i="71" s="1"/>
  <c r="X884" i="71" a="1"/>
  <c r="X884" i="71" s="1"/>
  <c r="W884" i="71" a="1"/>
  <c r="W884" i="71" s="1"/>
  <c r="AM883" i="71" a="1"/>
  <c r="AM883" i="71" s="1"/>
  <c r="AL883" i="71" a="1"/>
  <c r="AL883" i="71" s="1"/>
  <c r="AK883" i="71" a="1"/>
  <c r="AK883" i="71" s="1"/>
  <c r="AJ883" i="71" a="1"/>
  <c r="AJ883" i="71" s="1"/>
  <c r="AI883" i="71" a="1"/>
  <c r="AI883" i="71" s="1"/>
  <c r="AH883" i="71" a="1"/>
  <c r="AH883" i="71" s="1"/>
  <c r="AG883" i="71" a="1"/>
  <c r="AG883" i="71" s="1"/>
  <c r="AF883" i="71" a="1"/>
  <c r="AF883" i="71" s="1"/>
  <c r="AE883" i="71" a="1"/>
  <c r="AE883" i="71" s="1"/>
  <c r="AD883" i="71" a="1"/>
  <c r="AD883" i="71" s="1"/>
  <c r="AC883" i="71" a="1"/>
  <c r="AC883" i="71" s="1"/>
  <c r="AB883" i="71" a="1"/>
  <c r="AB883" i="71" s="1"/>
  <c r="AA883" i="71" a="1"/>
  <c r="AA883" i="71" s="1"/>
  <c r="Z883" i="71" a="1"/>
  <c r="Z883" i="71" s="1"/>
  <c r="Y883" i="71" a="1"/>
  <c r="Y883" i="71" s="1"/>
  <c r="X883" i="71" a="1"/>
  <c r="X883" i="71" s="1"/>
  <c r="W883" i="71" a="1"/>
  <c r="W883" i="71" s="1"/>
  <c r="AM882" i="71" a="1"/>
  <c r="AM882" i="71" s="1"/>
  <c r="AL882" i="71" a="1"/>
  <c r="AL882" i="71" s="1"/>
  <c r="AK882" i="71" a="1"/>
  <c r="AK882" i="71" s="1"/>
  <c r="AJ882" i="71" a="1"/>
  <c r="AJ882" i="71" s="1"/>
  <c r="AI882" i="71" a="1"/>
  <c r="AI882" i="71" s="1"/>
  <c r="AH882" i="71" a="1"/>
  <c r="AH882" i="71" s="1"/>
  <c r="AG882" i="71" a="1"/>
  <c r="AG882" i="71" s="1"/>
  <c r="AF882" i="71" a="1"/>
  <c r="AF882" i="71" s="1"/>
  <c r="AE882" i="71" a="1"/>
  <c r="AE882" i="71" s="1"/>
  <c r="AD882" i="71" a="1"/>
  <c r="AD882" i="71" s="1"/>
  <c r="AC882" i="71" a="1"/>
  <c r="AC882" i="71" s="1"/>
  <c r="AB882" i="71" a="1"/>
  <c r="AB882" i="71" s="1"/>
  <c r="AA882" i="71" a="1"/>
  <c r="AA882" i="71" s="1"/>
  <c r="Z882" i="71" a="1"/>
  <c r="Z882" i="71" s="1"/>
  <c r="Y882" i="71" a="1"/>
  <c r="Y882" i="71" s="1"/>
  <c r="X882" i="71" a="1"/>
  <c r="X882" i="71" s="1"/>
  <c r="W882" i="71" a="1"/>
  <c r="W882" i="71" s="1"/>
  <c r="AM881" i="71" a="1"/>
  <c r="AM881" i="71" s="1"/>
  <c r="AL881" i="71" a="1"/>
  <c r="AL881" i="71" s="1"/>
  <c r="AK881" i="71" a="1"/>
  <c r="AK881" i="71" s="1"/>
  <c r="AJ881" i="71" a="1"/>
  <c r="AJ881" i="71" s="1"/>
  <c r="AI881" i="71" a="1"/>
  <c r="AI881" i="71" s="1"/>
  <c r="AH881" i="71" a="1"/>
  <c r="AH881" i="71" s="1"/>
  <c r="AG881" i="71" a="1"/>
  <c r="AG881" i="71" s="1"/>
  <c r="AF881" i="71" a="1"/>
  <c r="AF881" i="71" s="1"/>
  <c r="AE881" i="71" a="1"/>
  <c r="AE881" i="71" s="1"/>
  <c r="AD881" i="71" a="1"/>
  <c r="AD881" i="71" s="1"/>
  <c r="AC881" i="71" a="1"/>
  <c r="AC881" i="71" s="1"/>
  <c r="AB881" i="71" a="1"/>
  <c r="AB881" i="71" s="1"/>
  <c r="AA881" i="71" a="1"/>
  <c r="AA881" i="71" s="1"/>
  <c r="Z881" i="71" a="1"/>
  <c r="Z881" i="71" s="1"/>
  <c r="Y881" i="71" a="1"/>
  <c r="Y881" i="71" s="1"/>
  <c r="X881" i="71" a="1"/>
  <c r="X881" i="71" s="1"/>
  <c r="W881" i="71" a="1"/>
  <c r="W881" i="71" s="1"/>
  <c r="AM880" i="71" a="1"/>
  <c r="AM880" i="71" s="1"/>
  <c r="AL880" i="71" a="1"/>
  <c r="AL880" i="71" s="1"/>
  <c r="AK880" i="71" a="1"/>
  <c r="AK880" i="71" s="1"/>
  <c r="AJ880" i="71" a="1"/>
  <c r="AJ880" i="71" s="1"/>
  <c r="AI880" i="71" a="1"/>
  <c r="AI880" i="71" s="1"/>
  <c r="AH880" i="71" a="1"/>
  <c r="AH880" i="71" s="1"/>
  <c r="AG880" i="71" a="1"/>
  <c r="AG880" i="71" s="1"/>
  <c r="AF880" i="71" a="1"/>
  <c r="AF880" i="71" s="1"/>
  <c r="AE880" i="71" a="1"/>
  <c r="AE880" i="71" s="1"/>
  <c r="AD880" i="71" a="1"/>
  <c r="AD880" i="71" s="1"/>
  <c r="AC880" i="71" a="1"/>
  <c r="AC880" i="71" s="1"/>
  <c r="AB880" i="71" a="1"/>
  <c r="AB880" i="71" s="1"/>
  <c r="AA880" i="71" a="1"/>
  <c r="AA880" i="71" s="1"/>
  <c r="Z880" i="71" a="1"/>
  <c r="Z880" i="71" s="1"/>
  <c r="Y880" i="71" a="1"/>
  <c r="Y880" i="71" s="1"/>
  <c r="X880" i="71" a="1"/>
  <c r="X880" i="71" s="1"/>
  <c r="W880" i="71" a="1"/>
  <c r="W880" i="71" s="1"/>
  <c r="AM879" i="71" a="1"/>
  <c r="AM879" i="71" s="1"/>
  <c r="AL879" i="71" a="1"/>
  <c r="AL879" i="71" s="1"/>
  <c r="AK879" i="71" a="1"/>
  <c r="AK879" i="71" s="1"/>
  <c r="AJ879" i="71" a="1"/>
  <c r="AJ879" i="71" s="1"/>
  <c r="AI879" i="71" a="1"/>
  <c r="AI879" i="71" s="1"/>
  <c r="AH879" i="71" a="1"/>
  <c r="AH879" i="71" s="1"/>
  <c r="AG879" i="71" a="1"/>
  <c r="AG879" i="71" s="1"/>
  <c r="AF879" i="71" a="1"/>
  <c r="AF879" i="71" s="1"/>
  <c r="AE879" i="71" a="1"/>
  <c r="AE879" i="71" s="1"/>
  <c r="AD879" i="71" a="1"/>
  <c r="AD879" i="71" s="1"/>
  <c r="AC879" i="71" a="1"/>
  <c r="AC879" i="71" s="1"/>
  <c r="AB879" i="71" a="1"/>
  <c r="AB879" i="71" s="1"/>
  <c r="AA879" i="71" a="1"/>
  <c r="AA879" i="71" s="1"/>
  <c r="Z879" i="71" a="1"/>
  <c r="Z879" i="71" s="1"/>
  <c r="Y879" i="71" a="1"/>
  <c r="Y879" i="71" s="1"/>
  <c r="X879" i="71" a="1"/>
  <c r="X879" i="71" s="1"/>
  <c r="W879" i="71" a="1"/>
  <c r="W879" i="71" s="1"/>
  <c r="AM878" i="71" a="1"/>
  <c r="AM878" i="71" s="1"/>
  <c r="AL878" i="71" a="1"/>
  <c r="AL878" i="71" s="1"/>
  <c r="AK878" i="71" a="1"/>
  <c r="AK878" i="71" s="1"/>
  <c r="AJ878" i="71" a="1"/>
  <c r="AJ878" i="71" s="1"/>
  <c r="AI878" i="71" a="1"/>
  <c r="AI878" i="71" s="1"/>
  <c r="AH878" i="71" a="1"/>
  <c r="AH878" i="71" s="1"/>
  <c r="AG878" i="71" a="1"/>
  <c r="AG878" i="71" s="1"/>
  <c r="AF878" i="71" a="1"/>
  <c r="AF878" i="71" s="1"/>
  <c r="AE878" i="71" a="1"/>
  <c r="AE878" i="71" s="1"/>
  <c r="AD878" i="71" a="1"/>
  <c r="AD878" i="71" s="1"/>
  <c r="AC878" i="71" a="1"/>
  <c r="AC878" i="71" s="1"/>
  <c r="AB878" i="71" a="1"/>
  <c r="AB878" i="71" s="1"/>
  <c r="AA878" i="71" a="1"/>
  <c r="AA878" i="71" s="1"/>
  <c r="Z878" i="71" a="1"/>
  <c r="Z878" i="71" s="1"/>
  <c r="Y878" i="71" a="1"/>
  <c r="Y878" i="71" s="1"/>
  <c r="X878" i="71" a="1"/>
  <c r="X878" i="71" s="1"/>
  <c r="W878" i="71" a="1"/>
  <c r="W878" i="71" s="1"/>
  <c r="AM877" i="71" a="1"/>
  <c r="AM877" i="71" s="1"/>
  <c r="AL877" i="71" a="1"/>
  <c r="AL877" i="71" s="1"/>
  <c r="AK877" i="71" a="1"/>
  <c r="AK877" i="71" s="1"/>
  <c r="AJ877" i="71" a="1"/>
  <c r="AJ877" i="71" s="1"/>
  <c r="AI877" i="71" a="1"/>
  <c r="AI877" i="71" s="1"/>
  <c r="AH877" i="71" a="1"/>
  <c r="AH877" i="71" s="1"/>
  <c r="AG877" i="71" a="1"/>
  <c r="AG877" i="71" s="1"/>
  <c r="AF877" i="71" a="1"/>
  <c r="AF877" i="71" s="1"/>
  <c r="AE877" i="71" a="1"/>
  <c r="AE877" i="71" s="1"/>
  <c r="AD877" i="71" a="1"/>
  <c r="AD877" i="71" s="1"/>
  <c r="AC877" i="71" a="1"/>
  <c r="AC877" i="71" s="1"/>
  <c r="AB877" i="71" a="1"/>
  <c r="AB877" i="71" s="1"/>
  <c r="AA877" i="71" a="1"/>
  <c r="AA877" i="71" s="1"/>
  <c r="Z877" i="71" a="1"/>
  <c r="Z877" i="71" s="1"/>
  <c r="Y877" i="71" a="1"/>
  <c r="Y877" i="71" s="1"/>
  <c r="X877" i="71" a="1"/>
  <c r="X877" i="71" s="1"/>
  <c r="W877" i="71" a="1"/>
  <c r="W877" i="71" s="1"/>
  <c r="AM876" i="71" a="1"/>
  <c r="AM876" i="71" s="1"/>
  <c r="AL876" i="71" a="1"/>
  <c r="AL876" i="71" s="1"/>
  <c r="AK876" i="71" a="1"/>
  <c r="AK876" i="71" s="1"/>
  <c r="AJ876" i="71" a="1"/>
  <c r="AJ876" i="71" s="1"/>
  <c r="AI876" i="71" a="1"/>
  <c r="AI876" i="71" s="1"/>
  <c r="AH876" i="71" a="1"/>
  <c r="AH876" i="71" s="1"/>
  <c r="AG876" i="71" a="1"/>
  <c r="AG876" i="71" s="1"/>
  <c r="AF876" i="71" a="1"/>
  <c r="AF876" i="71" s="1"/>
  <c r="AE876" i="71" a="1"/>
  <c r="AE876" i="71" s="1"/>
  <c r="AD876" i="71" a="1"/>
  <c r="AD876" i="71" s="1"/>
  <c r="AC876" i="71" a="1"/>
  <c r="AC876" i="71" s="1"/>
  <c r="AB876" i="71" a="1"/>
  <c r="AB876" i="71" s="1"/>
  <c r="AA876" i="71" a="1"/>
  <c r="AA876" i="71" s="1"/>
  <c r="Z876" i="71" a="1"/>
  <c r="Z876" i="71" s="1"/>
  <c r="Y876" i="71" a="1"/>
  <c r="Y876" i="71" s="1"/>
  <c r="X876" i="71" a="1"/>
  <c r="X876" i="71" s="1"/>
  <c r="W876" i="71" a="1"/>
  <c r="W876" i="71" s="1"/>
  <c r="AM875" i="71" a="1"/>
  <c r="AM875" i="71" s="1"/>
  <c r="AL875" i="71" a="1"/>
  <c r="AL875" i="71" s="1"/>
  <c r="AK875" i="71" a="1"/>
  <c r="AK875" i="71" s="1"/>
  <c r="AJ875" i="71" a="1"/>
  <c r="AJ875" i="71" s="1"/>
  <c r="AI875" i="71" a="1"/>
  <c r="AI875" i="71" s="1"/>
  <c r="AH875" i="71" a="1"/>
  <c r="AH875" i="71" s="1"/>
  <c r="AG875" i="71" a="1"/>
  <c r="AG875" i="71" s="1"/>
  <c r="AF875" i="71" a="1"/>
  <c r="AF875" i="71" s="1"/>
  <c r="AE875" i="71" a="1"/>
  <c r="AE875" i="71" s="1"/>
  <c r="AD875" i="71" a="1"/>
  <c r="AD875" i="71" s="1"/>
  <c r="AC875" i="71" a="1"/>
  <c r="AC875" i="71" s="1"/>
  <c r="AB875" i="71" a="1"/>
  <c r="AB875" i="71" s="1"/>
  <c r="AA875" i="71" a="1"/>
  <c r="AA875" i="71" s="1"/>
  <c r="Z875" i="71" a="1"/>
  <c r="Z875" i="71" s="1"/>
  <c r="Y875" i="71" a="1"/>
  <c r="Y875" i="71" s="1"/>
  <c r="X875" i="71" a="1"/>
  <c r="X875" i="71" s="1"/>
  <c r="W875" i="71" a="1"/>
  <c r="W875" i="71" s="1"/>
  <c r="AM874" i="71" a="1"/>
  <c r="AM874" i="71" s="1"/>
  <c r="AL874" i="71" a="1"/>
  <c r="AL874" i="71" s="1"/>
  <c r="AK874" i="71" a="1"/>
  <c r="AK874" i="71" s="1"/>
  <c r="AJ874" i="71" a="1"/>
  <c r="AJ874" i="71" s="1"/>
  <c r="AI874" i="71" a="1"/>
  <c r="AI874" i="71" s="1"/>
  <c r="AH874" i="71" a="1"/>
  <c r="AH874" i="71" s="1"/>
  <c r="AG874" i="71" a="1"/>
  <c r="AG874" i="71" s="1"/>
  <c r="AF874" i="71" a="1"/>
  <c r="AF874" i="71" s="1"/>
  <c r="AE874" i="71" a="1"/>
  <c r="AE874" i="71" s="1"/>
  <c r="AD874" i="71" a="1"/>
  <c r="AD874" i="71" s="1"/>
  <c r="AC874" i="71" a="1"/>
  <c r="AC874" i="71" s="1"/>
  <c r="AB874" i="71" a="1"/>
  <c r="AB874" i="71" s="1"/>
  <c r="AA874" i="71" a="1"/>
  <c r="AA874" i="71" s="1"/>
  <c r="Z874" i="71" a="1"/>
  <c r="Z874" i="71" s="1"/>
  <c r="Y874" i="71" a="1"/>
  <c r="Y874" i="71" s="1"/>
  <c r="X874" i="71" a="1"/>
  <c r="X874" i="71" s="1"/>
  <c r="W874" i="71" a="1"/>
  <c r="W874" i="71" s="1"/>
  <c r="AM873" i="71" a="1"/>
  <c r="AM873" i="71" s="1"/>
  <c r="AL873" i="71" a="1"/>
  <c r="AL873" i="71" s="1"/>
  <c r="AK873" i="71" a="1"/>
  <c r="AK873" i="71" s="1"/>
  <c r="AJ873" i="71" a="1"/>
  <c r="AJ873" i="71" s="1"/>
  <c r="AI873" i="71" a="1"/>
  <c r="AI873" i="71" s="1"/>
  <c r="AH873" i="71" a="1"/>
  <c r="AH873" i="71" s="1"/>
  <c r="AG873" i="71" a="1"/>
  <c r="AG873" i="71" s="1"/>
  <c r="AF873" i="71" a="1"/>
  <c r="AF873" i="71" s="1"/>
  <c r="AE873" i="71" a="1"/>
  <c r="AE873" i="71" s="1"/>
  <c r="AD873" i="71" a="1"/>
  <c r="AD873" i="71" s="1"/>
  <c r="AC873" i="71" a="1"/>
  <c r="AC873" i="71" s="1"/>
  <c r="AB873" i="71" a="1"/>
  <c r="AB873" i="71" s="1"/>
  <c r="AA873" i="71" a="1"/>
  <c r="AA873" i="71" s="1"/>
  <c r="Z873" i="71" a="1"/>
  <c r="Z873" i="71" s="1"/>
  <c r="Y873" i="71" a="1"/>
  <c r="Y873" i="71" s="1"/>
  <c r="X873" i="71" a="1"/>
  <c r="X873" i="71" s="1"/>
  <c r="W873" i="71" a="1"/>
  <c r="W873" i="71" s="1"/>
  <c r="AM872" i="71" a="1"/>
  <c r="AM872" i="71" s="1"/>
  <c r="AL872" i="71" a="1"/>
  <c r="AL872" i="71" s="1"/>
  <c r="AK872" i="71" a="1"/>
  <c r="AK872" i="71" s="1"/>
  <c r="AJ872" i="71" a="1"/>
  <c r="AJ872" i="71" s="1"/>
  <c r="AI872" i="71" a="1"/>
  <c r="AI872" i="71" s="1"/>
  <c r="AH872" i="71" a="1"/>
  <c r="AH872" i="71" s="1"/>
  <c r="AG872" i="71" a="1"/>
  <c r="AG872" i="71" s="1"/>
  <c r="AF872" i="71" a="1"/>
  <c r="AF872" i="71" s="1"/>
  <c r="AE872" i="71" a="1"/>
  <c r="AE872" i="71" s="1"/>
  <c r="AD872" i="71" a="1"/>
  <c r="AD872" i="71" s="1"/>
  <c r="AC872" i="71" a="1"/>
  <c r="AC872" i="71" s="1"/>
  <c r="AB872" i="71" a="1"/>
  <c r="AB872" i="71" s="1"/>
  <c r="AA872" i="71" a="1"/>
  <c r="AA872" i="71" s="1"/>
  <c r="Z872" i="71" a="1"/>
  <c r="Z872" i="71" s="1"/>
  <c r="Y872" i="71" a="1"/>
  <c r="Y872" i="71" s="1"/>
  <c r="X872" i="71" a="1"/>
  <c r="X872" i="71" s="1"/>
  <c r="W872" i="71" a="1"/>
  <c r="W872" i="71" s="1"/>
  <c r="AM871" i="71" a="1"/>
  <c r="AM871" i="71" s="1"/>
  <c r="AL871" i="71" a="1"/>
  <c r="AL871" i="71" s="1"/>
  <c r="AK871" i="71" a="1"/>
  <c r="AK871" i="71" s="1"/>
  <c r="AJ871" i="71" a="1"/>
  <c r="AJ871" i="71" s="1"/>
  <c r="AI871" i="71" a="1"/>
  <c r="AI871" i="71" s="1"/>
  <c r="AH871" i="71" a="1"/>
  <c r="AH871" i="71" s="1"/>
  <c r="AG871" i="71" a="1"/>
  <c r="AG871" i="71" s="1"/>
  <c r="AF871" i="71" a="1"/>
  <c r="AF871" i="71" s="1"/>
  <c r="AE871" i="71" a="1"/>
  <c r="AE871" i="71" s="1"/>
  <c r="AD871" i="71" a="1"/>
  <c r="AD871" i="71" s="1"/>
  <c r="AC871" i="71" a="1"/>
  <c r="AC871" i="71" s="1"/>
  <c r="AB871" i="71" a="1"/>
  <c r="AB871" i="71" s="1"/>
  <c r="AA871" i="71" a="1"/>
  <c r="AA871" i="71" s="1"/>
  <c r="Z871" i="71" a="1"/>
  <c r="Z871" i="71" s="1"/>
  <c r="Y871" i="71" a="1"/>
  <c r="Y871" i="71" s="1"/>
  <c r="X871" i="71" a="1"/>
  <c r="X871" i="71" s="1"/>
  <c r="W871" i="71" a="1"/>
  <c r="W871" i="71" s="1"/>
  <c r="AM870" i="71" a="1"/>
  <c r="AM870" i="71" s="1"/>
  <c r="AL870" i="71" a="1"/>
  <c r="AL870" i="71" s="1"/>
  <c r="AK870" i="71" a="1"/>
  <c r="AK870" i="71" s="1"/>
  <c r="AJ870" i="71" a="1"/>
  <c r="AJ870" i="71" s="1"/>
  <c r="AI870" i="71" a="1"/>
  <c r="AI870" i="71" s="1"/>
  <c r="AH870" i="71" a="1"/>
  <c r="AH870" i="71" s="1"/>
  <c r="AG870" i="71" a="1"/>
  <c r="AG870" i="71" s="1"/>
  <c r="AF870" i="71" a="1"/>
  <c r="AF870" i="71" s="1"/>
  <c r="AE870" i="71" a="1"/>
  <c r="AE870" i="71" s="1"/>
  <c r="AD870" i="71" a="1"/>
  <c r="AD870" i="71" s="1"/>
  <c r="AC870" i="71" a="1"/>
  <c r="AC870" i="71" s="1"/>
  <c r="AB870" i="71" a="1"/>
  <c r="AB870" i="71" s="1"/>
  <c r="AA870" i="71" a="1"/>
  <c r="AA870" i="71" s="1"/>
  <c r="Z870" i="71" a="1"/>
  <c r="Z870" i="71" s="1"/>
  <c r="Y870" i="71" a="1"/>
  <c r="Y870" i="71" s="1"/>
  <c r="X870" i="71" a="1"/>
  <c r="X870" i="71" s="1"/>
  <c r="W870" i="71" a="1"/>
  <c r="W870" i="71" s="1"/>
  <c r="AM869" i="71" a="1"/>
  <c r="AM869" i="71" s="1"/>
  <c r="AL869" i="71" a="1"/>
  <c r="AL869" i="71" s="1"/>
  <c r="AK869" i="71" a="1"/>
  <c r="AK869" i="71" s="1"/>
  <c r="AJ869" i="71" a="1"/>
  <c r="AJ869" i="71" s="1"/>
  <c r="AI869" i="71" a="1"/>
  <c r="AI869" i="71" s="1"/>
  <c r="AH869" i="71" a="1"/>
  <c r="AH869" i="71" s="1"/>
  <c r="AG869" i="71" a="1"/>
  <c r="AG869" i="71" s="1"/>
  <c r="AF869" i="71" a="1"/>
  <c r="AF869" i="71" s="1"/>
  <c r="AE869" i="71" a="1"/>
  <c r="AE869" i="71" s="1"/>
  <c r="AD869" i="71" a="1"/>
  <c r="AD869" i="71" s="1"/>
  <c r="AC869" i="71" a="1"/>
  <c r="AC869" i="71" s="1"/>
  <c r="AB869" i="71" a="1"/>
  <c r="AB869" i="71" s="1"/>
  <c r="AA869" i="71" a="1"/>
  <c r="AA869" i="71" s="1"/>
  <c r="Z869" i="71" a="1"/>
  <c r="Z869" i="71" s="1"/>
  <c r="Y869" i="71" a="1"/>
  <c r="Y869" i="71" s="1"/>
  <c r="X869" i="71" a="1"/>
  <c r="X869" i="71" s="1"/>
  <c r="W869" i="71" a="1"/>
  <c r="W869" i="71" s="1"/>
  <c r="AM868" i="71" a="1"/>
  <c r="AM868" i="71" s="1"/>
  <c r="AL868" i="71" a="1"/>
  <c r="AL868" i="71" s="1"/>
  <c r="AK868" i="71" a="1"/>
  <c r="AK868" i="71" s="1"/>
  <c r="AJ868" i="71" a="1"/>
  <c r="AJ868" i="71" s="1"/>
  <c r="AI868" i="71" a="1"/>
  <c r="AI868" i="71" s="1"/>
  <c r="AH868" i="71" a="1"/>
  <c r="AH868" i="71" s="1"/>
  <c r="AG868" i="71" a="1"/>
  <c r="AG868" i="71" s="1"/>
  <c r="AF868" i="71" a="1"/>
  <c r="AF868" i="71" s="1"/>
  <c r="AE868" i="71" a="1"/>
  <c r="AE868" i="71" s="1"/>
  <c r="AD868" i="71" a="1"/>
  <c r="AD868" i="71" s="1"/>
  <c r="AC868" i="71" a="1"/>
  <c r="AC868" i="71" s="1"/>
  <c r="AB868" i="71" a="1"/>
  <c r="AB868" i="71" s="1"/>
  <c r="AA868" i="71" a="1"/>
  <c r="AA868" i="71" s="1"/>
  <c r="Z868" i="71" a="1"/>
  <c r="Z868" i="71" s="1"/>
  <c r="Y868" i="71" a="1"/>
  <c r="Y868" i="71" s="1"/>
  <c r="X868" i="71" a="1"/>
  <c r="X868" i="71" s="1"/>
  <c r="W868" i="71" a="1"/>
  <c r="W868" i="71" s="1"/>
  <c r="AM867" i="71" a="1"/>
  <c r="AM867" i="71" s="1"/>
  <c r="AL867" i="71" a="1"/>
  <c r="AL867" i="71" s="1"/>
  <c r="AK867" i="71" a="1"/>
  <c r="AK867" i="71" s="1"/>
  <c r="AJ867" i="71" a="1"/>
  <c r="AJ867" i="71" s="1"/>
  <c r="AI867" i="71" a="1"/>
  <c r="AI867" i="71" s="1"/>
  <c r="AH867" i="71" a="1"/>
  <c r="AH867" i="71" s="1"/>
  <c r="AG867" i="71" a="1"/>
  <c r="AG867" i="71" s="1"/>
  <c r="AF867" i="71" a="1"/>
  <c r="AF867" i="71" s="1"/>
  <c r="AE867" i="71" a="1"/>
  <c r="AE867" i="71" s="1"/>
  <c r="AD867" i="71" a="1"/>
  <c r="AD867" i="71" s="1"/>
  <c r="AC867" i="71" a="1"/>
  <c r="AC867" i="71" s="1"/>
  <c r="AB867" i="71" a="1"/>
  <c r="AB867" i="71" s="1"/>
  <c r="AA867" i="71" a="1"/>
  <c r="AA867" i="71" s="1"/>
  <c r="Z867" i="71" a="1"/>
  <c r="Z867" i="71" s="1"/>
  <c r="Y867" i="71" a="1"/>
  <c r="Y867" i="71" s="1"/>
  <c r="X867" i="71" a="1"/>
  <c r="X867" i="71" s="1"/>
  <c r="W867" i="71" a="1"/>
  <c r="W867" i="71" s="1"/>
  <c r="AM866" i="71" a="1"/>
  <c r="AM866" i="71" s="1"/>
  <c r="AL866" i="71" a="1"/>
  <c r="AL866" i="71" s="1"/>
  <c r="AK866" i="71" a="1"/>
  <c r="AK866" i="71" s="1"/>
  <c r="AJ866" i="71" a="1"/>
  <c r="AJ866" i="71" s="1"/>
  <c r="AI866" i="71" a="1"/>
  <c r="AI866" i="71" s="1"/>
  <c r="AH866" i="71" a="1"/>
  <c r="AH866" i="71" s="1"/>
  <c r="AG866" i="71" a="1"/>
  <c r="AG866" i="71" s="1"/>
  <c r="AF866" i="71" a="1"/>
  <c r="AF866" i="71" s="1"/>
  <c r="AE866" i="71" a="1"/>
  <c r="AE866" i="71" s="1"/>
  <c r="AD866" i="71" a="1"/>
  <c r="AD866" i="71" s="1"/>
  <c r="AC866" i="71" a="1"/>
  <c r="AC866" i="71" s="1"/>
  <c r="AB866" i="71" a="1"/>
  <c r="AB866" i="71" s="1"/>
  <c r="AA866" i="71" a="1"/>
  <c r="AA866" i="71" s="1"/>
  <c r="Z866" i="71" a="1"/>
  <c r="Z866" i="71" s="1"/>
  <c r="Y866" i="71" a="1"/>
  <c r="Y866" i="71" s="1"/>
  <c r="X866" i="71" a="1"/>
  <c r="X866" i="71" s="1"/>
  <c r="W866" i="71" a="1"/>
  <c r="W866" i="71" s="1"/>
  <c r="AM865" i="71" a="1"/>
  <c r="AM865" i="71" s="1"/>
  <c r="AL865" i="71" a="1"/>
  <c r="AL865" i="71" s="1"/>
  <c r="AK865" i="71" a="1"/>
  <c r="AK865" i="71" s="1"/>
  <c r="AJ865" i="71" a="1"/>
  <c r="AJ865" i="71" s="1"/>
  <c r="AI865" i="71" a="1"/>
  <c r="AI865" i="71" s="1"/>
  <c r="AH865" i="71" a="1"/>
  <c r="AH865" i="71" s="1"/>
  <c r="AG865" i="71" a="1"/>
  <c r="AG865" i="71" s="1"/>
  <c r="AF865" i="71" a="1"/>
  <c r="AF865" i="71" s="1"/>
  <c r="AE865" i="71" a="1"/>
  <c r="AE865" i="71" s="1"/>
  <c r="AD865" i="71" a="1"/>
  <c r="AD865" i="71" s="1"/>
  <c r="AC865" i="71" a="1"/>
  <c r="AC865" i="71" s="1"/>
  <c r="AB865" i="71" a="1"/>
  <c r="AB865" i="71" s="1"/>
  <c r="AA865" i="71" a="1"/>
  <c r="AA865" i="71" s="1"/>
  <c r="Z865" i="71" a="1"/>
  <c r="Z865" i="71" s="1"/>
  <c r="Y865" i="71" a="1"/>
  <c r="Y865" i="71" s="1"/>
  <c r="X865" i="71" a="1"/>
  <c r="X865" i="71" s="1"/>
  <c r="W865" i="71" a="1"/>
  <c r="W865" i="71" s="1"/>
  <c r="AM864" i="71" a="1"/>
  <c r="AM864" i="71" s="1"/>
  <c r="AL864" i="71" a="1"/>
  <c r="AL864" i="71" s="1"/>
  <c r="AK864" i="71" a="1"/>
  <c r="AK864" i="71" s="1"/>
  <c r="AJ864" i="71" a="1"/>
  <c r="AJ864" i="71" s="1"/>
  <c r="AI864" i="71" a="1"/>
  <c r="AI864" i="71" s="1"/>
  <c r="AH864" i="71" a="1"/>
  <c r="AH864" i="71" s="1"/>
  <c r="AG864" i="71" a="1"/>
  <c r="AG864" i="71" s="1"/>
  <c r="AF864" i="71" a="1"/>
  <c r="AF864" i="71" s="1"/>
  <c r="AE864" i="71" a="1"/>
  <c r="AE864" i="71" s="1"/>
  <c r="AD864" i="71" a="1"/>
  <c r="AD864" i="71" s="1"/>
  <c r="AC864" i="71" a="1"/>
  <c r="AC864" i="71" s="1"/>
  <c r="AB864" i="71" a="1"/>
  <c r="AB864" i="71" s="1"/>
  <c r="AA864" i="71" a="1"/>
  <c r="AA864" i="71" s="1"/>
  <c r="Z864" i="71" a="1"/>
  <c r="Z864" i="71" s="1"/>
  <c r="Y864" i="71" a="1"/>
  <c r="Y864" i="71" s="1"/>
  <c r="X864" i="71" a="1"/>
  <c r="X864" i="71" s="1"/>
  <c r="W864" i="71" a="1"/>
  <c r="W864" i="71" s="1"/>
  <c r="AM863" i="71" a="1"/>
  <c r="AM863" i="71" s="1"/>
  <c r="AL863" i="71" a="1"/>
  <c r="AL863" i="71" s="1"/>
  <c r="AK863" i="71" a="1"/>
  <c r="AK863" i="71" s="1"/>
  <c r="AJ863" i="71" a="1"/>
  <c r="AJ863" i="71" s="1"/>
  <c r="AI863" i="71" a="1"/>
  <c r="AI863" i="71" s="1"/>
  <c r="AH863" i="71" a="1"/>
  <c r="AH863" i="71" s="1"/>
  <c r="AG863" i="71" a="1"/>
  <c r="AG863" i="71" s="1"/>
  <c r="AF863" i="71" a="1"/>
  <c r="AF863" i="71" s="1"/>
  <c r="AE863" i="71" a="1"/>
  <c r="AE863" i="71" s="1"/>
  <c r="AD863" i="71" a="1"/>
  <c r="AD863" i="71" s="1"/>
  <c r="AC863" i="71" a="1"/>
  <c r="AC863" i="71" s="1"/>
  <c r="AB863" i="71" a="1"/>
  <c r="AB863" i="71" s="1"/>
  <c r="AA863" i="71" a="1"/>
  <c r="AA863" i="71" s="1"/>
  <c r="Z863" i="71" a="1"/>
  <c r="Z863" i="71" s="1"/>
  <c r="Y863" i="71" a="1"/>
  <c r="Y863" i="71" s="1"/>
  <c r="X863" i="71" a="1"/>
  <c r="X863" i="71" s="1"/>
  <c r="W863" i="71" a="1"/>
  <c r="W863" i="71" s="1"/>
  <c r="AM862" i="71" a="1"/>
  <c r="AM862" i="71" s="1"/>
  <c r="AL862" i="71" a="1"/>
  <c r="AL862" i="71" s="1"/>
  <c r="AK862" i="71" a="1"/>
  <c r="AK862" i="71" s="1"/>
  <c r="AJ862" i="71" a="1"/>
  <c r="AJ862" i="71" s="1"/>
  <c r="AI862" i="71" a="1"/>
  <c r="AI862" i="71" s="1"/>
  <c r="AH862" i="71" a="1"/>
  <c r="AH862" i="71" s="1"/>
  <c r="AG862" i="71" a="1"/>
  <c r="AG862" i="71" s="1"/>
  <c r="AF862" i="71" a="1"/>
  <c r="AF862" i="71" s="1"/>
  <c r="AE862" i="71" a="1"/>
  <c r="AE862" i="71" s="1"/>
  <c r="AD862" i="71" a="1"/>
  <c r="AD862" i="71" s="1"/>
  <c r="AC862" i="71" a="1"/>
  <c r="AC862" i="71" s="1"/>
  <c r="AB862" i="71" a="1"/>
  <c r="AB862" i="71" s="1"/>
  <c r="AA862" i="71" a="1"/>
  <c r="AA862" i="71" s="1"/>
  <c r="Z862" i="71" a="1"/>
  <c r="Z862" i="71" s="1"/>
  <c r="Y862" i="71" a="1"/>
  <c r="Y862" i="71" s="1"/>
  <c r="X862" i="71" a="1"/>
  <c r="X862" i="71" s="1"/>
  <c r="W862" i="71" a="1"/>
  <c r="W862" i="71" s="1"/>
  <c r="AM861" i="71" a="1"/>
  <c r="AM861" i="71" s="1"/>
  <c r="AL861" i="71" a="1"/>
  <c r="AL861" i="71" s="1"/>
  <c r="AK861" i="71" a="1"/>
  <c r="AK861" i="71" s="1"/>
  <c r="AJ861" i="71" a="1"/>
  <c r="AJ861" i="71" s="1"/>
  <c r="AI861" i="71" a="1"/>
  <c r="AI861" i="71" s="1"/>
  <c r="AH861" i="71" a="1"/>
  <c r="AH861" i="71" s="1"/>
  <c r="AG861" i="71" a="1"/>
  <c r="AG861" i="71" s="1"/>
  <c r="AF861" i="71" a="1"/>
  <c r="AF861" i="71" s="1"/>
  <c r="AE861" i="71" a="1"/>
  <c r="AE861" i="71" s="1"/>
  <c r="AD861" i="71" a="1"/>
  <c r="AD861" i="71" s="1"/>
  <c r="AC861" i="71" a="1"/>
  <c r="AC861" i="71" s="1"/>
  <c r="AB861" i="71" a="1"/>
  <c r="AB861" i="71" s="1"/>
  <c r="AA861" i="71" a="1"/>
  <c r="AA861" i="71" s="1"/>
  <c r="Z861" i="71" a="1"/>
  <c r="Z861" i="71" s="1"/>
  <c r="Y861" i="71" a="1"/>
  <c r="Y861" i="71" s="1"/>
  <c r="X861" i="71" a="1"/>
  <c r="X861" i="71" s="1"/>
  <c r="W861" i="71" a="1"/>
  <c r="W861" i="71" s="1"/>
  <c r="AM860" i="71" a="1"/>
  <c r="AM860" i="71" s="1"/>
  <c r="AL860" i="71" a="1"/>
  <c r="AL860" i="71" s="1"/>
  <c r="AK860" i="71" a="1"/>
  <c r="AK860" i="71" s="1"/>
  <c r="AJ860" i="71" a="1"/>
  <c r="AJ860" i="71" s="1"/>
  <c r="AI860" i="71" a="1"/>
  <c r="AI860" i="71" s="1"/>
  <c r="AH860" i="71" a="1"/>
  <c r="AH860" i="71" s="1"/>
  <c r="AG860" i="71" a="1"/>
  <c r="AG860" i="71" s="1"/>
  <c r="AF860" i="71" a="1"/>
  <c r="AF860" i="71" s="1"/>
  <c r="AE860" i="71" a="1"/>
  <c r="AE860" i="71" s="1"/>
  <c r="AD860" i="71" a="1"/>
  <c r="AD860" i="71" s="1"/>
  <c r="AC860" i="71" a="1"/>
  <c r="AC860" i="71" s="1"/>
  <c r="AB860" i="71" a="1"/>
  <c r="AB860" i="71" s="1"/>
  <c r="AA860" i="71" a="1"/>
  <c r="AA860" i="71" s="1"/>
  <c r="Z860" i="71" a="1"/>
  <c r="Z860" i="71" s="1"/>
  <c r="Y860" i="71" a="1"/>
  <c r="Y860" i="71" s="1"/>
  <c r="X860" i="71" a="1"/>
  <c r="X860" i="71" s="1"/>
  <c r="W860" i="71" a="1"/>
  <c r="W860" i="71" s="1"/>
  <c r="AM859" i="71" a="1"/>
  <c r="AM859" i="71" s="1"/>
  <c r="AL859" i="71" a="1"/>
  <c r="AL859" i="71" s="1"/>
  <c r="AK859" i="71" a="1"/>
  <c r="AK859" i="71" s="1"/>
  <c r="AJ859" i="71" a="1"/>
  <c r="AJ859" i="71" s="1"/>
  <c r="AI859" i="71" a="1"/>
  <c r="AI859" i="71" s="1"/>
  <c r="AH859" i="71" a="1"/>
  <c r="AH859" i="71" s="1"/>
  <c r="AG859" i="71" a="1"/>
  <c r="AG859" i="71" s="1"/>
  <c r="AF859" i="71" a="1"/>
  <c r="AF859" i="71" s="1"/>
  <c r="AE859" i="71" a="1"/>
  <c r="AE859" i="71" s="1"/>
  <c r="AD859" i="71" a="1"/>
  <c r="AD859" i="71" s="1"/>
  <c r="AC859" i="71" a="1"/>
  <c r="AC859" i="71" s="1"/>
  <c r="AB859" i="71" a="1"/>
  <c r="AB859" i="71" s="1"/>
  <c r="AA859" i="71" a="1"/>
  <c r="AA859" i="71" s="1"/>
  <c r="Z859" i="71" a="1"/>
  <c r="Z859" i="71" s="1"/>
  <c r="Y859" i="71" a="1"/>
  <c r="Y859" i="71" s="1"/>
  <c r="X859" i="71" a="1"/>
  <c r="X859" i="71" s="1"/>
  <c r="W859" i="71" a="1"/>
  <c r="W859" i="71" s="1"/>
  <c r="AM858" i="71" a="1"/>
  <c r="AM858" i="71" s="1"/>
  <c r="AL858" i="71" a="1"/>
  <c r="AL858" i="71" s="1"/>
  <c r="AK858" i="71" a="1"/>
  <c r="AK858" i="71" s="1"/>
  <c r="AJ858" i="71" a="1"/>
  <c r="AJ858" i="71" s="1"/>
  <c r="AI858" i="71" a="1"/>
  <c r="AI858" i="71" s="1"/>
  <c r="AH858" i="71" a="1"/>
  <c r="AH858" i="71" s="1"/>
  <c r="AG858" i="71" a="1"/>
  <c r="AG858" i="71" s="1"/>
  <c r="AF858" i="71" a="1"/>
  <c r="AF858" i="71" s="1"/>
  <c r="AE858" i="71" a="1"/>
  <c r="AE858" i="71" s="1"/>
  <c r="AD858" i="71" a="1"/>
  <c r="AD858" i="71" s="1"/>
  <c r="AC858" i="71" a="1"/>
  <c r="AC858" i="71" s="1"/>
  <c r="AB858" i="71" a="1"/>
  <c r="AB858" i="71" s="1"/>
  <c r="AA858" i="71" a="1"/>
  <c r="AA858" i="71" s="1"/>
  <c r="Z858" i="71" a="1"/>
  <c r="Z858" i="71" s="1"/>
  <c r="Y858" i="71" a="1"/>
  <c r="Y858" i="71" s="1"/>
  <c r="X858" i="71" a="1"/>
  <c r="X858" i="71" s="1"/>
  <c r="W858" i="71" a="1"/>
  <c r="W858" i="71" s="1"/>
  <c r="AM857" i="71" a="1"/>
  <c r="AM857" i="71" s="1"/>
  <c r="AL857" i="71" a="1"/>
  <c r="AL857" i="71" s="1"/>
  <c r="AK857" i="71" a="1"/>
  <c r="AK857" i="71" s="1"/>
  <c r="AJ857" i="71" a="1"/>
  <c r="AJ857" i="71" s="1"/>
  <c r="AI857" i="71" a="1"/>
  <c r="AI857" i="71" s="1"/>
  <c r="AH857" i="71" a="1"/>
  <c r="AH857" i="71" s="1"/>
  <c r="AG857" i="71" a="1"/>
  <c r="AG857" i="71" s="1"/>
  <c r="AF857" i="71" a="1"/>
  <c r="AF857" i="71" s="1"/>
  <c r="AE857" i="71" a="1"/>
  <c r="AE857" i="71" s="1"/>
  <c r="AD857" i="71" a="1"/>
  <c r="AD857" i="71" s="1"/>
  <c r="AC857" i="71" a="1"/>
  <c r="AC857" i="71" s="1"/>
  <c r="AB857" i="71" a="1"/>
  <c r="AB857" i="71" s="1"/>
  <c r="AA857" i="71" a="1"/>
  <c r="AA857" i="71" s="1"/>
  <c r="Z857" i="71" a="1"/>
  <c r="Z857" i="71" s="1"/>
  <c r="Y857" i="71" a="1"/>
  <c r="Y857" i="71" s="1"/>
  <c r="X857" i="71" a="1"/>
  <c r="X857" i="71" s="1"/>
  <c r="W857" i="71" a="1"/>
  <c r="W857" i="71" s="1"/>
  <c r="AM856" i="71" a="1"/>
  <c r="AM856" i="71" s="1"/>
  <c r="AL856" i="71" a="1"/>
  <c r="AL856" i="71" s="1"/>
  <c r="AK856" i="71" a="1"/>
  <c r="AK856" i="71" s="1"/>
  <c r="AJ856" i="71" a="1"/>
  <c r="AJ856" i="71" s="1"/>
  <c r="AI856" i="71" a="1"/>
  <c r="AI856" i="71" s="1"/>
  <c r="AH856" i="71" a="1"/>
  <c r="AH856" i="71" s="1"/>
  <c r="AG856" i="71" a="1"/>
  <c r="AG856" i="71" s="1"/>
  <c r="AF856" i="71" a="1"/>
  <c r="AF856" i="71" s="1"/>
  <c r="AE856" i="71" a="1"/>
  <c r="AE856" i="71" s="1"/>
  <c r="AD856" i="71" a="1"/>
  <c r="AD856" i="71" s="1"/>
  <c r="AC856" i="71" a="1"/>
  <c r="AC856" i="71" s="1"/>
  <c r="AB856" i="71" a="1"/>
  <c r="AB856" i="71" s="1"/>
  <c r="AA856" i="71" a="1"/>
  <c r="AA856" i="71" s="1"/>
  <c r="Z856" i="71" a="1"/>
  <c r="Z856" i="71" s="1"/>
  <c r="Y856" i="71" a="1"/>
  <c r="Y856" i="71" s="1"/>
  <c r="X856" i="71" a="1"/>
  <c r="X856" i="71" s="1"/>
  <c r="W856" i="71" a="1"/>
  <c r="W856" i="71" s="1"/>
  <c r="AM855" i="71" a="1"/>
  <c r="AM855" i="71" s="1"/>
  <c r="AL855" i="71" a="1"/>
  <c r="AL855" i="71" s="1"/>
  <c r="AK855" i="71" a="1"/>
  <c r="AK855" i="71" s="1"/>
  <c r="AJ855" i="71" a="1"/>
  <c r="AJ855" i="71" s="1"/>
  <c r="AI855" i="71" a="1"/>
  <c r="AI855" i="71" s="1"/>
  <c r="AH855" i="71" a="1"/>
  <c r="AH855" i="71" s="1"/>
  <c r="AG855" i="71" a="1"/>
  <c r="AG855" i="71" s="1"/>
  <c r="AF855" i="71" a="1"/>
  <c r="AF855" i="71" s="1"/>
  <c r="AE855" i="71" a="1"/>
  <c r="AE855" i="71" s="1"/>
  <c r="AD855" i="71" a="1"/>
  <c r="AD855" i="71" s="1"/>
  <c r="AC855" i="71" a="1"/>
  <c r="AC855" i="71" s="1"/>
  <c r="AB855" i="71" a="1"/>
  <c r="AB855" i="71" s="1"/>
  <c r="AA855" i="71" a="1"/>
  <c r="AA855" i="71" s="1"/>
  <c r="Z855" i="71" a="1"/>
  <c r="Z855" i="71" s="1"/>
  <c r="Y855" i="71" a="1"/>
  <c r="Y855" i="71" s="1"/>
  <c r="X855" i="71" a="1"/>
  <c r="X855" i="71" s="1"/>
  <c r="W855" i="71" a="1"/>
  <c r="W855" i="71" s="1"/>
  <c r="AM854" i="71" a="1"/>
  <c r="AM854" i="71" s="1"/>
  <c r="AL854" i="71" a="1"/>
  <c r="AL854" i="71" s="1"/>
  <c r="AK854" i="71" a="1"/>
  <c r="AK854" i="71" s="1"/>
  <c r="AJ854" i="71" a="1"/>
  <c r="AJ854" i="71" s="1"/>
  <c r="AI854" i="71" a="1"/>
  <c r="AI854" i="71" s="1"/>
  <c r="AH854" i="71" a="1"/>
  <c r="AH854" i="71" s="1"/>
  <c r="AG854" i="71" a="1"/>
  <c r="AG854" i="71" s="1"/>
  <c r="AF854" i="71" a="1"/>
  <c r="AF854" i="71" s="1"/>
  <c r="AE854" i="71" a="1"/>
  <c r="AE854" i="71" s="1"/>
  <c r="AD854" i="71" a="1"/>
  <c r="AD854" i="71" s="1"/>
  <c r="AC854" i="71" a="1"/>
  <c r="AC854" i="71" s="1"/>
  <c r="AB854" i="71" a="1"/>
  <c r="AB854" i="71" s="1"/>
  <c r="AA854" i="71" a="1"/>
  <c r="AA854" i="71" s="1"/>
  <c r="Z854" i="71" a="1"/>
  <c r="Z854" i="71" s="1"/>
  <c r="Y854" i="71" a="1"/>
  <c r="Y854" i="71" s="1"/>
  <c r="X854" i="71" a="1"/>
  <c r="X854" i="71" s="1"/>
  <c r="W854" i="71" a="1"/>
  <c r="W854" i="71" s="1"/>
  <c r="AM853" i="71" a="1"/>
  <c r="AM853" i="71" s="1"/>
  <c r="AL853" i="71" a="1"/>
  <c r="AL853" i="71" s="1"/>
  <c r="AK853" i="71" a="1"/>
  <c r="AK853" i="71" s="1"/>
  <c r="AJ853" i="71" a="1"/>
  <c r="AJ853" i="71" s="1"/>
  <c r="AI853" i="71" a="1"/>
  <c r="AI853" i="71" s="1"/>
  <c r="AH853" i="71" a="1"/>
  <c r="AH853" i="71" s="1"/>
  <c r="AG853" i="71" a="1"/>
  <c r="AG853" i="71" s="1"/>
  <c r="AF853" i="71" a="1"/>
  <c r="AF853" i="71" s="1"/>
  <c r="AE853" i="71" a="1"/>
  <c r="AE853" i="71" s="1"/>
  <c r="AD853" i="71" a="1"/>
  <c r="AD853" i="71" s="1"/>
  <c r="AC853" i="71" a="1"/>
  <c r="AC853" i="71" s="1"/>
  <c r="AB853" i="71" a="1"/>
  <c r="AB853" i="71" s="1"/>
  <c r="AA853" i="71" a="1"/>
  <c r="AA853" i="71" s="1"/>
  <c r="Z853" i="71" a="1"/>
  <c r="Z853" i="71" s="1"/>
  <c r="Y853" i="71" a="1"/>
  <c r="Y853" i="71" s="1"/>
  <c r="X853" i="71" a="1"/>
  <c r="X853" i="71" s="1"/>
  <c r="W853" i="71" a="1"/>
  <c r="W853" i="71" s="1"/>
  <c r="AM852" i="71" a="1"/>
  <c r="AM852" i="71" s="1"/>
  <c r="AL852" i="71" a="1"/>
  <c r="AL852" i="71" s="1"/>
  <c r="AK852" i="71" a="1"/>
  <c r="AK852" i="71" s="1"/>
  <c r="AJ852" i="71" a="1"/>
  <c r="AJ852" i="71" s="1"/>
  <c r="AI852" i="71" a="1"/>
  <c r="AI852" i="71" s="1"/>
  <c r="AH852" i="71" a="1"/>
  <c r="AH852" i="71" s="1"/>
  <c r="AG852" i="71" a="1"/>
  <c r="AG852" i="71" s="1"/>
  <c r="AF852" i="71" a="1"/>
  <c r="AF852" i="71" s="1"/>
  <c r="AE852" i="71" a="1"/>
  <c r="AE852" i="71" s="1"/>
  <c r="AD852" i="71" a="1"/>
  <c r="AD852" i="71" s="1"/>
  <c r="AC852" i="71" a="1"/>
  <c r="AC852" i="71" s="1"/>
  <c r="AB852" i="71" a="1"/>
  <c r="AB852" i="71" s="1"/>
  <c r="AA852" i="71" a="1"/>
  <c r="AA852" i="71" s="1"/>
  <c r="Z852" i="71" a="1"/>
  <c r="Z852" i="71" s="1"/>
  <c r="Y852" i="71" a="1"/>
  <c r="Y852" i="71" s="1"/>
  <c r="X852" i="71" a="1"/>
  <c r="X852" i="71" s="1"/>
  <c r="W852" i="71" a="1"/>
  <c r="W852" i="71" s="1"/>
  <c r="AM851" i="71" a="1"/>
  <c r="AM851" i="71" s="1"/>
  <c r="AL851" i="71" a="1"/>
  <c r="AL851" i="71" s="1"/>
  <c r="AK851" i="71" a="1"/>
  <c r="AK851" i="71" s="1"/>
  <c r="AJ851" i="71" a="1"/>
  <c r="AJ851" i="71" s="1"/>
  <c r="AI851" i="71" a="1"/>
  <c r="AI851" i="71" s="1"/>
  <c r="AH851" i="71" a="1"/>
  <c r="AH851" i="71" s="1"/>
  <c r="AG851" i="71" a="1"/>
  <c r="AG851" i="71" s="1"/>
  <c r="AF851" i="71" a="1"/>
  <c r="AF851" i="71" s="1"/>
  <c r="AE851" i="71" a="1"/>
  <c r="AE851" i="71" s="1"/>
  <c r="AD851" i="71" a="1"/>
  <c r="AD851" i="71" s="1"/>
  <c r="AC851" i="71" a="1"/>
  <c r="AC851" i="71" s="1"/>
  <c r="AB851" i="71" a="1"/>
  <c r="AB851" i="71" s="1"/>
  <c r="AA851" i="71" a="1"/>
  <c r="AA851" i="71" s="1"/>
  <c r="Z851" i="71" a="1"/>
  <c r="Z851" i="71" s="1"/>
  <c r="Y851" i="71" a="1"/>
  <c r="Y851" i="71" s="1"/>
  <c r="X851" i="71" a="1"/>
  <c r="X851" i="71" s="1"/>
  <c r="W851" i="71" a="1"/>
  <c r="W851" i="71" s="1"/>
  <c r="AM850" i="71" a="1"/>
  <c r="AM850" i="71" s="1"/>
  <c r="AL850" i="71" a="1"/>
  <c r="AL850" i="71" s="1"/>
  <c r="AK850" i="71" a="1"/>
  <c r="AK850" i="71" s="1"/>
  <c r="AJ850" i="71" a="1"/>
  <c r="AJ850" i="71" s="1"/>
  <c r="AI850" i="71" a="1"/>
  <c r="AI850" i="71" s="1"/>
  <c r="AH850" i="71" a="1"/>
  <c r="AH850" i="71" s="1"/>
  <c r="AG850" i="71" a="1"/>
  <c r="AG850" i="71" s="1"/>
  <c r="AF850" i="71" a="1"/>
  <c r="AF850" i="71" s="1"/>
  <c r="AE850" i="71" a="1"/>
  <c r="AE850" i="71" s="1"/>
  <c r="AD850" i="71" a="1"/>
  <c r="AD850" i="71" s="1"/>
  <c r="AC850" i="71" a="1"/>
  <c r="AC850" i="71" s="1"/>
  <c r="AB850" i="71" a="1"/>
  <c r="AB850" i="71" s="1"/>
  <c r="AA850" i="71" a="1"/>
  <c r="AA850" i="71" s="1"/>
  <c r="Z850" i="71" a="1"/>
  <c r="Z850" i="71" s="1"/>
  <c r="Y850" i="71" a="1"/>
  <c r="Y850" i="71" s="1"/>
  <c r="X850" i="71" a="1"/>
  <c r="X850" i="71" s="1"/>
  <c r="W850" i="71" a="1"/>
  <c r="W850" i="71" s="1"/>
  <c r="AM849" i="71" a="1"/>
  <c r="AM849" i="71" s="1"/>
  <c r="AL849" i="71" a="1"/>
  <c r="AL849" i="71" s="1"/>
  <c r="AK849" i="71" a="1"/>
  <c r="AK849" i="71" s="1"/>
  <c r="AJ849" i="71" a="1"/>
  <c r="AJ849" i="71" s="1"/>
  <c r="AI849" i="71" a="1"/>
  <c r="AI849" i="71" s="1"/>
  <c r="AH849" i="71" a="1"/>
  <c r="AH849" i="71" s="1"/>
  <c r="AG849" i="71" a="1"/>
  <c r="AG849" i="71" s="1"/>
  <c r="AF849" i="71" a="1"/>
  <c r="AF849" i="71" s="1"/>
  <c r="AE849" i="71" a="1"/>
  <c r="AE849" i="71" s="1"/>
  <c r="AD849" i="71" a="1"/>
  <c r="AD849" i="71" s="1"/>
  <c r="AC849" i="71" a="1"/>
  <c r="AC849" i="71" s="1"/>
  <c r="AB849" i="71" a="1"/>
  <c r="AB849" i="71" s="1"/>
  <c r="AA849" i="71" a="1"/>
  <c r="AA849" i="71" s="1"/>
  <c r="Z849" i="71" a="1"/>
  <c r="Z849" i="71" s="1"/>
  <c r="Y849" i="71" a="1"/>
  <c r="Y849" i="71" s="1"/>
  <c r="X849" i="71" a="1"/>
  <c r="X849" i="71" s="1"/>
  <c r="W849" i="71" a="1"/>
  <c r="W849" i="71" s="1"/>
  <c r="AM848" i="71" a="1"/>
  <c r="AM848" i="71" s="1"/>
  <c r="AL848" i="71" a="1"/>
  <c r="AL848" i="71" s="1"/>
  <c r="AK848" i="71" a="1"/>
  <c r="AK848" i="71" s="1"/>
  <c r="AJ848" i="71" a="1"/>
  <c r="AJ848" i="71" s="1"/>
  <c r="AI848" i="71" a="1"/>
  <c r="AI848" i="71" s="1"/>
  <c r="AH848" i="71" a="1"/>
  <c r="AH848" i="71" s="1"/>
  <c r="AG848" i="71" a="1"/>
  <c r="AG848" i="71" s="1"/>
  <c r="AF848" i="71" a="1"/>
  <c r="AF848" i="71" s="1"/>
  <c r="AE848" i="71" a="1"/>
  <c r="AE848" i="71" s="1"/>
  <c r="AD848" i="71" a="1"/>
  <c r="AD848" i="71" s="1"/>
  <c r="AC848" i="71" a="1"/>
  <c r="AC848" i="71" s="1"/>
  <c r="AB848" i="71" a="1"/>
  <c r="AB848" i="71" s="1"/>
  <c r="AA848" i="71" a="1"/>
  <c r="AA848" i="71" s="1"/>
  <c r="Z848" i="71" a="1"/>
  <c r="Z848" i="71" s="1"/>
  <c r="Y848" i="71" a="1"/>
  <c r="Y848" i="71" s="1"/>
  <c r="X848" i="71" a="1"/>
  <c r="X848" i="71" s="1"/>
  <c r="W848" i="71" a="1"/>
  <c r="W848" i="71" s="1"/>
  <c r="AM847" i="71" a="1"/>
  <c r="AM847" i="71" s="1"/>
  <c r="AL847" i="71" a="1"/>
  <c r="AL847" i="71" s="1"/>
  <c r="AK847" i="71" a="1"/>
  <c r="AK847" i="71" s="1"/>
  <c r="AJ847" i="71" a="1"/>
  <c r="AJ847" i="71" s="1"/>
  <c r="AI847" i="71" a="1"/>
  <c r="AI847" i="71" s="1"/>
  <c r="AH847" i="71" a="1"/>
  <c r="AH847" i="71" s="1"/>
  <c r="AG847" i="71" a="1"/>
  <c r="AG847" i="71" s="1"/>
  <c r="AF847" i="71" a="1"/>
  <c r="AF847" i="71" s="1"/>
  <c r="AE847" i="71" a="1"/>
  <c r="AE847" i="71" s="1"/>
  <c r="AD847" i="71" a="1"/>
  <c r="AD847" i="71" s="1"/>
  <c r="AC847" i="71" a="1"/>
  <c r="AC847" i="71" s="1"/>
  <c r="AB847" i="71" a="1"/>
  <c r="AB847" i="71" s="1"/>
  <c r="AA847" i="71" a="1"/>
  <c r="AA847" i="71" s="1"/>
  <c r="Z847" i="71" a="1"/>
  <c r="Z847" i="71" s="1"/>
  <c r="Y847" i="71" a="1"/>
  <c r="Y847" i="71" s="1"/>
  <c r="X847" i="71" a="1"/>
  <c r="X847" i="71" s="1"/>
  <c r="W847" i="71" a="1"/>
  <c r="W847" i="71" s="1"/>
  <c r="AM846" i="71" a="1"/>
  <c r="AM846" i="71" s="1"/>
  <c r="AL846" i="71" a="1"/>
  <c r="AL846" i="71" s="1"/>
  <c r="AK846" i="71" a="1"/>
  <c r="AK846" i="71" s="1"/>
  <c r="AJ846" i="71" a="1"/>
  <c r="AJ846" i="71" s="1"/>
  <c r="AI846" i="71" a="1"/>
  <c r="AI846" i="71" s="1"/>
  <c r="AH846" i="71" a="1"/>
  <c r="AH846" i="71" s="1"/>
  <c r="AG846" i="71" a="1"/>
  <c r="AG846" i="71" s="1"/>
  <c r="AF846" i="71" a="1"/>
  <c r="AF846" i="71" s="1"/>
  <c r="AE846" i="71" a="1"/>
  <c r="AE846" i="71" s="1"/>
  <c r="AD846" i="71" a="1"/>
  <c r="AD846" i="71" s="1"/>
  <c r="AC846" i="71" a="1"/>
  <c r="AC846" i="71" s="1"/>
  <c r="AB846" i="71" a="1"/>
  <c r="AB846" i="71" s="1"/>
  <c r="AA846" i="71" a="1"/>
  <c r="AA846" i="71" s="1"/>
  <c r="Z846" i="71" a="1"/>
  <c r="Z846" i="71" s="1"/>
  <c r="Y846" i="71" a="1"/>
  <c r="Y846" i="71" s="1"/>
  <c r="X846" i="71" a="1"/>
  <c r="X846" i="71" s="1"/>
  <c r="W846" i="71" a="1"/>
  <c r="W846" i="71" s="1"/>
  <c r="AM845" i="71" a="1"/>
  <c r="AM845" i="71" s="1"/>
  <c r="AL845" i="71" a="1"/>
  <c r="AL845" i="71" s="1"/>
  <c r="AK845" i="71" a="1"/>
  <c r="AK845" i="71" s="1"/>
  <c r="AJ845" i="71" a="1"/>
  <c r="AJ845" i="71" s="1"/>
  <c r="AI845" i="71" a="1"/>
  <c r="AI845" i="71" s="1"/>
  <c r="AH845" i="71" a="1"/>
  <c r="AH845" i="71" s="1"/>
  <c r="AG845" i="71" a="1"/>
  <c r="AG845" i="71" s="1"/>
  <c r="AF845" i="71" a="1"/>
  <c r="AF845" i="71" s="1"/>
  <c r="AE845" i="71" a="1"/>
  <c r="AE845" i="71" s="1"/>
  <c r="AD845" i="71" a="1"/>
  <c r="AD845" i="71" s="1"/>
  <c r="AC845" i="71" a="1"/>
  <c r="AC845" i="71" s="1"/>
  <c r="AB845" i="71" a="1"/>
  <c r="AB845" i="71" s="1"/>
  <c r="AA845" i="71" a="1"/>
  <c r="AA845" i="71" s="1"/>
  <c r="Z845" i="71" a="1"/>
  <c r="Z845" i="71" s="1"/>
  <c r="Y845" i="71" a="1"/>
  <c r="Y845" i="71" s="1"/>
  <c r="X845" i="71" a="1"/>
  <c r="X845" i="71" s="1"/>
  <c r="W845" i="71" a="1"/>
  <c r="W845" i="71" s="1"/>
  <c r="AM844" i="71" a="1"/>
  <c r="AM844" i="71" s="1"/>
  <c r="AL844" i="71" a="1"/>
  <c r="AL844" i="71" s="1"/>
  <c r="AK844" i="71" a="1"/>
  <c r="AK844" i="71" s="1"/>
  <c r="AJ844" i="71" a="1"/>
  <c r="AJ844" i="71" s="1"/>
  <c r="AI844" i="71" a="1"/>
  <c r="AI844" i="71" s="1"/>
  <c r="AH844" i="71" a="1"/>
  <c r="AH844" i="71" s="1"/>
  <c r="AG844" i="71" a="1"/>
  <c r="AG844" i="71" s="1"/>
  <c r="AF844" i="71" a="1"/>
  <c r="AF844" i="71" s="1"/>
  <c r="AE844" i="71" a="1"/>
  <c r="AE844" i="71" s="1"/>
  <c r="AD844" i="71" a="1"/>
  <c r="AD844" i="71" s="1"/>
  <c r="AC844" i="71" a="1"/>
  <c r="AC844" i="71" s="1"/>
  <c r="AB844" i="71" a="1"/>
  <c r="AB844" i="71" s="1"/>
  <c r="AA844" i="71" a="1"/>
  <c r="AA844" i="71" s="1"/>
  <c r="Z844" i="71" a="1"/>
  <c r="Z844" i="71" s="1"/>
  <c r="Y844" i="71" a="1"/>
  <c r="Y844" i="71" s="1"/>
  <c r="X844" i="71" a="1"/>
  <c r="X844" i="71" s="1"/>
  <c r="W844" i="71" a="1"/>
  <c r="W844" i="71" s="1"/>
  <c r="AM843" i="71" a="1"/>
  <c r="AM843" i="71" s="1"/>
  <c r="AL843" i="71" a="1"/>
  <c r="AL843" i="71" s="1"/>
  <c r="AK843" i="71" a="1"/>
  <c r="AK843" i="71" s="1"/>
  <c r="AJ843" i="71" a="1"/>
  <c r="AJ843" i="71" s="1"/>
  <c r="AI843" i="71" a="1"/>
  <c r="AI843" i="71" s="1"/>
  <c r="AH843" i="71" a="1"/>
  <c r="AH843" i="71" s="1"/>
  <c r="AG843" i="71" a="1"/>
  <c r="AG843" i="71" s="1"/>
  <c r="AF843" i="71" a="1"/>
  <c r="AF843" i="71" s="1"/>
  <c r="AE843" i="71" a="1"/>
  <c r="AE843" i="71" s="1"/>
  <c r="AD843" i="71" a="1"/>
  <c r="AD843" i="71" s="1"/>
  <c r="AC843" i="71" a="1"/>
  <c r="AC843" i="71" s="1"/>
  <c r="AB843" i="71" a="1"/>
  <c r="AB843" i="71" s="1"/>
  <c r="AA843" i="71" a="1"/>
  <c r="AA843" i="71" s="1"/>
  <c r="Z843" i="71" a="1"/>
  <c r="Z843" i="71" s="1"/>
  <c r="Y843" i="71" a="1"/>
  <c r="Y843" i="71" s="1"/>
  <c r="X843" i="71" a="1"/>
  <c r="X843" i="71" s="1"/>
  <c r="W843" i="71" a="1"/>
  <c r="W843" i="71" s="1"/>
  <c r="AM842" i="71" a="1"/>
  <c r="AM842" i="71" s="1"/>
  <c r="AL842" i="71" a="1"/>
  <c r="AL842" i="71" s="1"/>
  <c r="AK842" i="71" a="1"/>
  <c r="AK842" i="71" s="1"/>
  <c r="AJ842" i="71" a="1"/>
  <c r="AJ842" i="71" s="1"/>
  <c r="AI842" i="71" a="1"/>
  <c r="AI842" i="71" s="1"/>
  <c r="AH842" i="71" a="1"/>
  <c r="AH842" i="71" s="1"/>
  <c r="AG842" i="71" a="1"/>
  <c r="AG842" i="71" s="1"/>
  <c r="AF842" i="71" a="1"/>
  <c r="AF842" i="71" s="1"/>
  <c r="AE842" i="71" a="1"/>
  <c r="AE842" i="71" s="1"/>
  <c r="AD842" i="71" a="1"/>
  <c r="AD842" i="71" s="1"/>
  <c r="AC842" i="71" a="1"/>
  <c r="AC842" i="71" s="1"/>
  <c r="AB842" i="71" a="1"/>
  <c r="AB842" i="71" s="1"/>
  <c r="AA842" i="71" a="1"/>
  <c r="AA842" i="71" s="1"/>
  <c r="Z842" i="71" a="1"/>
  <c r="Z842" i="71" s="1"/>
  <c r="Y842" i="71" a="1"/>
  <c r="Y842" i="71" s="1"/>
  <c r="X842" i="71" a="1"/>
  <c r="X842" i="71" s="1"/>
  <c r="W842" i="71" a="1"/>
  <c r="W842" i="71" s="1"/>
  <c r="AM841" i="71" a="1"/>
  <c r="AM841" i="71" s="1"/>
  <c r="AL841" i="71" a="1"/>
  <c r="AL841" i="71" s="1"/>
  <c r="AK841" i="71" a="1"/>
  <c r="AK841" i="71" s="1"/>
  <c r="AJ841" i="71" a="1"/>
  <c r="AJ841" i="71" s="1"/>
  <c r="AI841" i="71" a="1"/>
  <c r="AI841" i="71" s="1"/>
  <c r="AH841" i="71" a="1"/>
  <c r="AH841" i="71" s="1"/>
  <c r="AG841" i="71" a="1"/>
  <c r="AG841" i="71" s="1"/>
  <c r="AF841" i="71" a="1"/>
  <c r="AF841" i="71" s="1"/>
  <c r="AE841" i="71" a="1"/>
  <c r="AE841" i="71" s="1"/>
  <c r="AD841" i="71" a="1"/>
  <c r="AD841" i="71" s="1"/>
  <c r="AC841" i="71" a="1"/>
  <c r="AC841" i="71" s="1"/>
  <c r="AB841" i="71" a="1"/>
  <c r="AB841" i="71" s="1"/>
  <c r="AA841" i="71" a="1"/>
  <c r="AA841" i="71" s="1"/>
  <c r="Z841" i="71" a="1"/>
  <c r="Z841" i="71" s="1"/>
  <c r="Y841" i="71" a="1"/>
  <c r="Y841" i="71" s="1"/>
  <c r="X841" i="71" a="1"/>
  <c r="X841" i="71" s="1"/>
  <c r="W841" i="71" a="1"/>
  <c r="W841" i="71" s="1"/>
  <c r="AM840" i="71" a="1"/>
  <c r="AM840" i="71" s="1"/>
  <c r="AL840" i="71" a="1"/>
  <c r="AL840" i="71" s="1"/>
  <c r="AK840" i="71" a="1"/>
  <c r="AK840" i="71" s="1"/>
  <c r="AJ840" i="71" a="1"/>
  <c r="AJ840" i="71" s="1"/>
  <c r="AI840" i="71" a="1"/>
  <c r="AI840" i="71" s="1"/>
  <c r="AH840" i="71" a="1"/>
  <c r="AH840" i="71" s="1"/>
  <c r="AG840" i="71" a="1"/>
  <c r="AG840" i="71" s="1"/>
  <c r="AF840" i="71" a="1"/>
  <c r="AF840" i="71" s="1"/>
  <c r="AE840" i="71" a="1"/>
  <c r="AE840" i="71" s="1"/>
  <c r="AD840" i="71" a="1"/>
  <c r="AD840" i="71" s="1"/>
  <c r="AC840" i="71" a="1"/>
  <c r="AC840" i="71" s="1"/>
  <c r="AB840" i="71" a="1"/>
  <c r="AB840" i="71" s="1"/>
  <c r="AA840" i="71" a="1"/>
  <c r="AA840" i="71" s="1"/>
  <c r="Z840" i="71" a="1"/>
  <c r="Z840" i="71" s="1"/>
  <c r="Y840" i="71" a="1"/>
  <c r="Y840" i="71" s="1"/>
  <c r="X840" i="71" a="1"/>
  <c r="X840" i="71" s="1"/>
  <c r="W840" i="71" a="1"/>
  <c r="W840" i="71" s="1"/>
  <c r="AM839" i="71" a="1"/>
  <c r="AM839" i="71" s="1"/>
  <c r="AL839" i="71" a="1"/>
  <c r="AL839" i="71" s="1"/>
  <c r="AK839" i="71" a="1"/>
  <c r="AK839" i="71" s="1"/>
  <c r="AJ839" i="71" a="1"/>
  <c r="AJ839" i="71" s="1"/>
  <c r="AI839" i="71" a="1"/>
  <c r="AI839" i="71" s="1"/>
  <c r="AH839" i="71" a="1"/>
  <c r="AH839" i="71" s="1"/>
  <c r="AG839" i="71" a="1"/>
  <c r="AG839" i="71" s="1"/>
  <c r="AF839" i="71" a="1"/>
  <c r="AF839" i="71" s="1"/>
  <c r="AE839" i="71" a="1"/>
  <c r="AE839" i="71" s="1"/>
  <c r="AD839" i="71" a="1"/>
  <c r="AD839" i="71" s="1"/>
  <c r="AC839" i="71" a="1"/>
  <c r="AC839" i="71" s="1"/>
  <c r="AB839" i="71" a="1"/>
  <c r="AB839" i="71" s="1"/>
  <c r="AA839" i="71" a="1"/>
  <c r="AA839" i="71" s="1"/>
  <c r="Z839" i="71" a="1"/>
  <c r="Z839" i="71" s="1"/>
  <c r="Y839" i="71" a="1"/>
  <c r="Y839" i="71" s="1"/>
  <c r="X839" i="71" a="1"/>
  <c r="X839" i="71" s="1"/>
  <c r="W839" i="71" a="1"/>
  <c r="W839" i="71" s="1"/>
  <c r="AM838" i="71" a="1"/>
  <c r="AM838" i="71" s="1"/>
  <c r="AL838" i="71" a="1"/>
  <c r="AL838" i="71" s="1"/>
  <c r="AK838" i="71" a="1"/>
  <c r="AK838" i="71" s="1"/>
  <c r="AJ838" i="71" a="1"/>
  <c r="AJ838" i="71" s="1"/>
  <c r="AI838" i="71" a="1"/>
  <c r="AI838" i="71" s="1"/>
  <c r="AH838" i="71" a="1"/>
  <c r="AH838" i="71" s="1"/>
  <c r="AG838" i="71" a="1"/>
  <c r="AG838" i="71" s="1"/>
  <c r="AF838" i="71" a="1"/>
  <c r="AF838" i="71" s="1"/>
  <c r="AE838" i="71" a="1"/>
  <c r="AE838" i="71" s="1"/>
  <c r="AD838" i="71" a="1"/>
  <c r="AD838" i="71" s="1"/>
  <c r="AC838" i="71" a="1"/>
  <c r="AC838" i="71" s="1"/>
  <c r="AB838" i="71" a="1"/>
  <c r="AB838" i="71" s="1"/>
  <c r="AA838" i="71" a="1"/>
  <c r="AA838" i="71" s="1"/>
  <c r="Z838" i="71" a="1"/>
  <c r="Z838" i="71" s="1"/>
  <c r="Y838" i="71" a="1"/>
  <c r="Y838" i="71" s="1"/>
  <c r="X838" i="71" a="1"/>
  <c r="X838" i="71" s="1"/>
  <c r="W838" i="71" a="1"/>
  <c r="W838" i="71" s="1"/>
  <c r="AM837" i="71" a="1"/>
  <c r="AM837" i="71" s="1"/>
  <c r="AL837" i="71" a="1"/>
  <c r="AL837" i="71" s="1"/>
  <c r="AK837" i="71" a="1"/>
  <c r="AK837" i="71" s="1"/>
  <c r="AJ837" i="71" a="1"/>
  <c r="AJ837" i="71" s="1"/>
  <c r="AI837" i="71" a="1"/>
  <c r="AI837" i="71" s="1"/>
  <c r="AH837" i="71" a="1"/>
  <c r="AH837" i="71" s="1"/>
  <c r="AG837" i="71" a="1"/>
  <c r="AG837" i="71" s="1"/>
  <c r="AF837" i="71" a="1"/>
  <c r="AF837" i="71" s="1"/>
  <c r="AE837" i="71" a="1"/>
  <c r="AE837" i="71" s="1"/>
  <c r="AD837" i="71" a="1"/>
  <c r="AD837" i="71" s="1"/>
  <c r="AC837" i="71" a="1"/>
  <c r="AC837" i="71" s="1"/>
  <c r="AB837" i="71" a="1"/>
  <c r="AB837" i="71" s="1"/>
  <c r="AA837" i="71" a="1"/>
  <c r="AA837" i="71" s="1"/>
  <c r="Z837" i="71" a="1"/>
  <c r="Z837" i="71" s="1"/>
  <c r="Y837" i="71" a="1"/>
  <c r="Y837" i="71" s="1"/>
  <c r="X837" i="71" a="1"/>
  <c r="X837" i="71" s="1"/>
  <c r="W837" i="71" a="1"/>
  <c r="W837" i="71" s="1"/>
  <c r="AM836" i="71" a="1"/>
  <c r="AM836" i="71" s="1"/>
  <c r="AL836" i="71" a="1"/>
  <c r="AL836" i="71" s="1"/>
  <c r="AK836" i="71" a="1"/>
  <c r="AK836" i="71" s="1"/>
  <c r="AJ836" i="71" a="1"/>
  <c r="AJ836" i="71" s="1"/>
  <c r="AI836" i="71" a="1"/>
  <c r="AI836" i="71" s="1"/>
  <c r="AH836" i="71" a="1"/>
  <c r="AH836" i="71" s="1"/>
  <c r="AG836" i="71" a="1"/>
  <c r="AG836" i="71" s="1"/>
  <c r="AF836" i="71" a="1"/>
  <c r="AF836" i="71" s="1"/>
  <c r="AE836" i="71" a="1"/>
  <c r="AE836" i="71" s="1"/>
  <c r="AD836" i="71" a="1"/>
  <c r="AD836" i="71" s="1"/>
  <c r="AC836" i="71" a="1"/>
  <c r="AC836" i="71" s="1"/>
  <c r="AB836" i="71" a="1"/>
  <c r="AB836" i="71" s="1"/>
  <c r="AA836" i="71" a="1"/>
  <c r="AA836" i="71" s="1"/>
  <c r="Z836" i="71" a="1"/>
  <c r="Z836" i="71" s="1"/>
  <c r="Y836" i="71" a="1"/>
  <c r="Y836" i="71" s="1"/>
  <c r="X836" i="71" a="1"/>
  <c r="X836" i="71" s="1"/>
  <c r="W836" i="71" a="1"/>
  <c r="W836" i="71" s="1"/>
  <c r="AM835" i="71" a="1"/>
  <c r="AM835" i="71" s="1"/>
  <c r="AL835" i="71" a="1"/>
  <c r="AL835" i="71" s="1"/>
  <c r="AK835" i="71" a="1"/>
  <c r="AK835" i="71" s="1"/>
  <c r="AJ835" i="71" a="1"/>
  <c r="AJ835" i="71" s="1"/>
  <c r="AI835" i="71" a="1"/>
  <c r="AI835" i="71" s="1"/>
  <c r="AH835" i="71" a="1"/>
  <c r="AH835" i="71" s="1"/>
  <c r="AG835" i="71" a="1"/>
  <c r="AG835" i="71" s="1"/>
  <c r="AF835" i="71" a="1"/>
  <c r="AF835" i="71" s="1"/>
  <c r="AE835" i="71" a="1"/>
  <c r="AE835" i="71" s="1"/>
  <c r="AD835" i="71" a="1"/>
  <c r="AD835" i="71" s="1"/>
  <c r="AC835" i="71" a="1"/>
  <c r="AC835" i="71" s="1"/>
  <c r="AB835" i="71" a="1"/>
  <c r="AB835" i="71" s="1"/>
  <c r="AA835" i="71" a="1"/>
  <c r="AA835" i="71" s="1"/>
  <c r="Z835" i="71" a="1"/>
  <c r="Z835" i="71" s="1"/>
  <c r="Y835" i="71" a="1"/>
  <c r="Y835" i="71" s="1"/>
  <c r="X835" i="71" a="1"/>
  <c r="X835" i="71" s="1"/>
  <c r="W835" i="71" a="1"/>
  <c r="W835" i="71" s="1"/>
  <c r="AM834" i="71" a="1"/>
  <c r="AM834" i="71" s="1"/>
  <c r="AL834" i="71" a="1"/>
  <c r="AL834" i="71" s="1"/>
  <c r="AK834" i="71" a="1"/>
  <c r="AK834" i="71" s="1"/>
  <c r="AJ834" i="71" a="1"/>
  <c r="AJ834" i="71" s="1"/>
  <c r="AI834" i="71" a="1"/>
  <c r="AI834" i="71" s="1"/>
  <c r="AH834" i="71" a="1"/>
  <c r="AH834" i="71" s="1"/>
  <c r="AG834" i="71" a="1"/>
  <c r="AG834" i="71" s="1"/>
  <c r="AF834" i="71" a="1"/>
  <c r="AF834" i="71" s="1"/>
  <c r="AE834" i="71" a="1"/>
  <c r="AE834" i="71" s="1"/>
  <c r="AD834" i="71" a="1"/>
  <c r="AD834" i="71" s="1"/>
  <c r="AC834" i="71" a="1"/>
  <c r="AC834" i="71" s="1"/>
  <c r="AB834" i="71" a="1"/>
  <c r="AB834" i="71" s="1"/>
  <c r="AA834" i="71" a="1"/>
  <c r="AA834" i="71" s="1"/>
  <c r="Z834" i="71" a="1"/>
  <c r="Z834" i="71" s="1"/>
  <c r="Y834" i="71" a="1"/>
  <c r="Y834" i="71" s="1"/>
  <c r="X834" i="71" a="1"/>
  <c r="X834" i="71" s="1"/>
  <c r="W834" i="71" a="1"/>
  <c r="W834" i="71" s="1"/>
  <c r="AM833" i="71" a="1"/>
  <c r="AM833" i="71" s="1"/>
  <c r="AL833" i="71" a="1"/>
  <c r="AL833" i="71" s="1"/>
  <c r="AK833" i="71" a="1"/>
  <c r="AK833" i="71" s="1"/>
  <c r="AJ833" i="71" a="1"/>
  <c r="AJ833" i="71" s="1"/>
  <c r="AI833" i="71" a="1"/>
  <c r="AI833" i="71" s="1"/>
  <c r="AH833" i="71" a="1"/>
  <c r="AH833" i="71" s="1"/>
  <c r="AG833" i="71" a="1"/>
  <c r="AG833" i="71" s="1"/>
  <c r="AF833" i="71" a="1"/>
  <c r="AF833" i="71" s="1"/>
  <c r="AE833" i="71" a="1"/>
  <c r="AE833" i="71" s="1"/>
  <c r="AD833" i="71" a="1"/>
  <c r="AD833" i="71" s="1"/>
  <c r="AC833" i="71" a="1"/>
  <c r="AC833" i="71" s="1"/>
  <c r="AB833" i="71" a="1"/>
  <c r="AB833" i="71" s="1"/>
  <c r="AA833" i="71" a="1"/>
  <c r="AA833" i="71" s="1"/>
  <c r="Z833" i="71" a="1"/>
  <c r="Z833" i="71" s="1"/>
  <c r="Y833" i="71" a="1"/>
  <c r="Y833" i="71" s="1"/>
  <c r="X833" i="71" a="1"/>
  <c r="X833" i="71" s="1"/>
  <c r="W833" i="71" a="1"/>
  <c r="W833" i="71" s="1"/>
  <c r="AM832" i="71" a="1"/>
  <c r="AM832" i="71" s="1"/>
  <c r="AL832" i="71" a="1"/>
  <c r="AL832" i="71" s="1"/>
  <c r="AK832" i="71" a="1"/>
  <c r="AK832" i="71" s="1"/>
  <c r="AJ832" i="71" a="1"/>
  <c r="AJ832" i="71" s="1"/>
  <c r="AI832" i="71" a="1"/>
  <c r="AI832" i="71" s="1"/>
  <c r="AH832" i="71" a="1"/>
  <c r="AH832" i="71" s="1"/>
  <c r="AG832" i="71" a="1"/>
  <c r="AG832" i="71" s="1"/>
  <c r="AF832" i="71" a="1"/>
  <c r="AF832" i="71" s="1"/>
  <c r="AE832" i="71" a="1"/>
  <c r="AE832" i="71" s="1"/>
  <c r="AD832" i="71" a="1"/>
  <c r="AD832" i="71" s="1"/>
  <c r="AC832" i="71" a="1"/>
  <c r="AC832" i="71" s="1"/>
  <c r="AB832" i="71" a="1"/>
  <c r="AB832" i="71" s="1"/>
  <c r="AA832" i="71" a="1"/>
  <c r="AA832" i="71" s="1"/>
  <c r="Z832" i="71" a="1"/>
  <c r="Z832" i="71" s="1"/>
  <c r="Y832" i="71" a="1"/>
  <c r="Y832" i="71" s="1"/>
  <c r="X832" i="71" a="1"/>
  <c r="X832" i="71" s="1"/>
  <c r="W832" i="71" a="1"/>
  <c r="W832" i="71" s="1"/>
  <c r="AM831" i="71" a="1"/>
  <c r="AM831" i="71" s="1"/>
  <c r="AL831" i="71" a="1"/>
  <c r="AL831" i="71" s="1"/>
  <c r="AK831" i="71" a="1"/>
  <c r="AK831" i="71" s="1"/>
  <c r="AJ831" i="71" a="1"/>
  <c r="AJ831" i="71" s="1"/>
  <c r="AI831" i="71" a="1"/>
  <c r="AI831" i="71" s="1"/>
  <c r="AH831" i="71" a="1"/>
  <c r="AH831" i="71" s="1"/>
  <c r="AG831" i="71" a="1"/>
  <c r="AG831" i="71" s="1"/>
  <c r="AF831" i="71" a="1"/>
  <c r="AF831" i="71" s="1"/>
  <c r="AE831" i="71" a="1"/>
  <c r="AE831" i="71" s="1"/>
  <c r="AD831" i="71" a="1"/>
  <c r="AD831" i="71" s="1"/>
  <c r="AC831" i="71" a="1"/>
  <c r="AC831" i="71" s="1"/>
  <c r="AB831" i="71" a="1"/>
  <c r="AB831" i="71" s="1"/>
  <c r="AA831" i="71" a="1"/>
  <c r="AA831" i="71" s="1"/>
  <c r="Z831" i="71" a="1"/>
  <c r="Z831" i="71" s="1"/>
  <c r="Y831" i="71" a="1"/>
  <c r="Y831" i="71" s="1"/>
  <c r="X831" i="71" a="1"/>
  <c r="X831" i="71" s="1"/>
  <c r="W831" i="71" a="1"/>
  <c r="W831" i="71" s="1"/>
  <c r="AM830" i="71" a="1"/>
  <c r="AM830" i="71" s="1"/>
  <c r="AL830" i="71" a="1"/>
  <c r="AL830" i="71" s="1"/>
  <c r="AK830" i="71" a="1"/>
  <c r="AK830" i="71" s="1"/>
  <c r="AJ830" i="71" a="1"/>
  <c r="AJ830" i="71" s="1"/>
  <c r="AI830" i="71" a="1"/>
  <c r="AI830" i="71" s="1"/>
  <c r="AH830" i="71" a="1"/>
  <c r="AH830" i="71" s="1"/>
  <c r="AG830" i="71" a="1"/>
  <c r="AG830" i="71" s="1"/>
  <c r="AF830" i="71" a="1"/>
  <c r="AF830" i="71" s="1"/>
  <c r="AE830" i="71" a="1"/>
  <c r="AE830" i="71" s="1"/>
  <c r="AD830" i="71" a="1"/>
  <c r="AD830" i="71" s="1"/>
  <c r="AC830" i="71" a="1"/>
  <c r="AC830" i="71" s="1"/>
  <c r="AB830" i="71" a="1"/>
  <c r="AB830" i="71" s="1"/>
  <c r="AA830" i="71" a="1"/>
  <c r="AA830" i="71" s="1"/>
  <c r="Z830" i="71" a="1"/>
  <c r="Z830" i="71" s="1"/>
  <c r="Y830" i="71" a="1"/>
  <c r="Y830" i="71" s="1"/>
  <c r="X830" i="71" a="1"/>
  <c r="X830" i="71" s="1"/>
  <c r="W830" i="71" a="1"/>
  <c r="W830" i="71" s="1"/>
  <c r="AM829" i="71" a="1"/>
  <c r="AM829" i="71" s="1"/>
  <c r="AL829" i="71" a="1"/>
  <c r="AL829" i="71" s="1"/>
  <c r="AK829" i="71" a="1"/>
  <c r="AK829" i="71" s="1"/>
  <c r="AJ829" i="71" a="1"/>
  <c r="AJ829" i="71" s="1"/>
  <c r="AI829" i="71" a="1"/>
  <c r="AI829" i="71" s="1"/>
  <c r="AH829" i="71" a="1"/>
  <c r="AH829" i="71" s="1"/>
  <c r="AG829" i="71" a="1"/>
  <c r="AG829" i="71" s="1"/>
  <c r="AF829" i="71" a="1"/>
  <c r="AF829" i="71" s="1"/>
  <c r="AE829" i="71" a="1"/>
  <c r="AE829" i="71" s="1"/>
  <c r="AD829" i="71" a="1"/>
  <c r="AD829" i="71" s="1"/>
  <c r="AC829" i="71" a="1"/>
  <c r="AC829" i="71" s="1"/>
  <c r="AB829" i="71" a="1"/>
  <c r="AB829" i="71" s="1"/>
  <c r="AA829" i="71" a="1"/>
  <c r="AA829" i="71" s="1"/>
  <c r="Z829" i="71" a="1"/>
  <c r="Z829" i="71" s="1"/>
  <c r="Y829" i="71" a="1"/>
  <c r="Y829" i="71" s="1"/>
  <c r="X829" i="71" a="1"/>
  <c r="X829" i="71" s="1"/>
  <c r="W829" i="71" a="1"/>
  <c r="W829" i="71" s="1"/>
  <c r="AM828" i="71" a="1"/>
  <c r="AM828" i="71" s="1"/>
  <c r="AL828" i="71" a="1"/>
  <c r="AL828" i="71" s="1"/>
  <c r="AK828" i="71" a="1"/>
  <c r="AK828" i="71" s="1"/>
  <c r="AJ828" i="71" a="1"/>
  <c r="AJ828" i="71" s="1"/>
  <c r="AI828" i="71" a="1"/>
  <c r="AI828" i="71" s="1"/>
  <c r="AH828" i="71" a="1"/>
  <c r="AH828" i="71" s="1"/>
  <c r="AG828" i="71" a="1"/>
  <c r="AG828" i="71" s="1"/>
  <c r="AF828" i="71" a="1"/>
  <c r="AF828" i="71" s="1"/>
  <c r="AE828" i="71" a="1"/>
  <c r="AE828" i="71" s="1"/>
  <c r="AD828" i="71" a="1"/>
  <c r="AD828" i="71" s="1"/>
  <c r="AC828" i="71" a="1"/>
  <c r="AC828" i="71" s="1"/>
  <c r="AB828" i="71" a="1"/>
  <c r="AB828" i="71" s="1"/>
  <c r="AA828" i="71" a="1"/>
  <c r="AA828" i="71" s="1"/>
  <c r="Z828" i="71" a="1"/>
  <c r="Z828" i="71" s="1"/>
  <c r="Y828" i="71" a="1"/>
  <c r="Y828" i="71" s="1"/>
  <c r="X828" i="71" a="1"/>
  <c r="X828" i="71" s="1"/>
  <c r="W828" i="71" a="1"/>
  <c r="W828" i="71" s="1"/>
  <c r="AM827" i="71" a="1"/>
  <c r="AM827" i="71" s="1"/>
  <c r="AL827" i="71" a="1"/>
  <c r="AL827" i="71" s="1"/>
  <c r="AK827" i="71" a="1"/>
  <c r="AK827" i="71" s="1"/>
  <c r="AJ827" i="71" a="1"/>
  <c r="AJ827" i="71" s="1"/>
  <c r="AI827" i="71" a="1"/>
  <c r="AI827" i="71" s="1"/>
  <c r="AH827" i="71" a="1"/>
  <c r="AH827" i="71" s="1"/>
  <c r="AG827" i="71" a="1"/>
  <c r="AG827" i="71" s="1"/>
  <c r="AF827" i="71" a="1"/>
  <c r="AF827" i="71" s="1"/>
  <c r="AE827" i="71" a="1"/>
  <c r="AE827" i="71" s="1"/>
  <c r="AD827" i="71" a="1"/>
  <c r="AD827" i="71" s="1"/>
  <c r="AC827" i="71" a="1"/>
  <c r="AC827" i="71" s="1"/>
  <c r="AB827" i="71" a="1"/>
  <c r="AB827" i="71" s="1"/>
  <c r="AA827" i="71" a="1"/>
  <c r="AA827" i="71" s="1"/>
  <c r="Z827" i="71" a="1"/>
  <c r="Z827" i="71" s="1"/>
  <c r="Y827" i="71" a="1"/>
  <c r="Y827" i="71" s="1"/>
  <c r="X827" i="71" a="1"/>
  <c r="X827" i="71" s="1"/>
  <c r="W827" i="71" a="1"/>
  <c r="W827" i="71" s="1"/>
  <c r="AM826" i="71" a="1"/>
  <c r="AM826" i="71" s="1"/>
  <c r="AL826" i="71" a="1"/>
  <c r="AL826" i="71" s="1"/>
  <c r="AK826" i="71" a="1"/>
  <c r="AK826" i="71" s="1"/>
  <c r="AJ826" i="71" a="1"/>
  <c r="AJ826" i="71" s="1"/>
  <c r="AI826" i="71" a="1"/>
  <c r="AI826" i="71" s="1"/>
  <c r="AH826" i="71" a="1"/>
  <c r="AH826" i="71" s="1"/>
  <c r="AG826" i="71" a="1"/>
  <c r="AG826" i="71" s="1"/>
  <c r="AF826" i="71" a="1"/>
  <c r="AF826" i="71" s="1"/>
  <c r="AE826" i="71" a="1"/>
  <c r="AE826" i="71" s="1"/>
  <c r="AD826" i="71" a="1"/>
  <c r="AD826" i="71" s="1"/>
  <c r="AC826" i="71" a="1"/>
  <c r="AC826" i="71" s="1"/>
  <c r="AB826" i="71" a="1"/>
  <c r="AB826" i="71" s="1"/>
  <c r="AA826" i="71" a="1"/>
  <c r="AA826" i="71" s="1"/>
  <c r="Z826" i="71" a="1"/>
  <c r="Z826" i="71" s="1"/>
  <c r="Y826" i="71" a="1"/>
  <c r="Y826" i="71" s="1"/>
  <c r="X826" i="71" a="1"/>
  <c r="X826" i="71" s="1"/>
  <c r="W826" i="71" a="1"/>
  <c r="W826" i="71" s="1"/>
  <c r="AM825" i="71" a="1"/>
  <c r="AM825" i="71" s="1"/>
  <c r="AL825" i="71" a="1"/>
  <c r="AL825" i="71" s="1"/>
  <c r="AK825" i="71" a="1"/>
  <c r="AK825" i="71" s="1"/>
  <c r="AJ825" i="71" a="1"/>
  <c r="AJ825" i="71" s="1"/>
  <c r="AI825" i="71" a="1"/>
  <c r="AI825" i="71" s="1"/>
  <c r="AH825" i="71" a="1"/>
  <c r="AH825" i="71" s="1"/>
  <c r="AG825" i="71" a="1"/>
  <c r="AG825" i="71" s="1"/>
  <c r="AF825" i="71" a="1"/>
  <c r="AF825" i="71" s="1"/>
  <c r="AE825" i="71" a="1"/>
  <c r="AE825" i="71" s="1"/>
  <c r="AD825" i="71" a="1"/>
  <c r="AD825" i="71" s="1"/>
  <c r="AC825" i="71" a="1"/>
  <c r="AC825" i="71" s="1"/>
  <c r="AB825" i="71" a="1"/>
  <c r="AB825" i="71" s="1"/>
  <c r="AA825" i="71" a="1"/>
  <c r="AA825" i="71" s="1"/>
  <c r="Z825" i="71" a="1"/>
  <c r="Z825" i="71" s="1"/>
  <c r="Y825" i="71" a="1"/>
  <c r="Y825" i="71" s="1"/>
  <c r="X825" i="71" a="1"/>
  <c r="X825" i="71" s="1"/>
  <c r="W825" i="71" a="1"/>
  <c r="W825" i="71" s="1"/>
  <c r="AM824" i="71" a="1"/>
  <c r="AM824" i="71" s="1"/>
  <c r="AL824" i="71" a="1"/>
  <c r="AL824" i="71" s="1"/>
  <c r="AK824" i="71" a="1"/>
  <c r="AK824" i="71" s="1"/>
  <c r="AJ824" i="71" a="1"/>
  <c r="AJ824" i="71" s="1"/>
  <c r="AI824" i="71" a="1"/>
  <c r="AI824" i="71" s="1"/>
  <c r="AH824" i="71" a="1"/>
  <c r="AH824" i="71" s="1"/>
  <c r="AG824" i="71" a="1"/>
  <c r="AG824" i="71" s="1"/>
  <c r="AF824" i="71" a="1"/>
  <c r="AF824" i="71" s="1"/>
  <c r="AE824" i="71" a="1"/>
  <c r="AE824" i="71" s="1"/>
  <c r="AD824" i="71" a="1"/>
  <c r="AD824" i="71" s="1"/>
  <c r="AC824" i="71" a="1"/>
  <c r="AC824" i="71" s="1"/>
  <c r="AB824" i="71" a="1"/>
  <c r="AB824" i="71" s="1"/>
  <c r="AA824" i="71" a="1"/>
  <c r="AA824" i="71" s="1"/>
  <c r="Z824" i="71" a="1"/>
  <c r="Z824" i="71" s="1"/>
  <c r="Y824" i="71" a="1"/>
  <c r="Y824" i="71" s="1"/>
  <c r="X824" i="71" a="1"/>
  <c r="X824" i="71" s="1"/>
  <c r="W824" i="71" a="1"/>
  <c r="W824" i="71" s="1"/>
  <c r="AM823" i="71" a="1"/>
  <c r="AM823" i="71" s="1"/>
  <c r="AL823" i="71" a="1"/>
  <c r="AL823" i="71" s="1"/>
  <c r="AK823" i="71" a="1"/>
  <c r="AK823" i="71" s="1"/>
  <c r="AJ823" i="71" a="1"/>
  <c r="AJ823" i="71" s="1"/>
  <c r="AI823" i="71" a="1"/>
  <c r="AI823" i="71" s="1"/>
  <c r="AH823" i="71" a="1"/>
  <c r="AH823" i="71" s="1"/>
  <c r="AG823" i="71" a="1"/>
  <c r="AG823" i="71" s="1"/>
  <c r="AF823" i="71" a="1"/>
  <c r="AF823" i="71" s="1"/>
  <c r="AE823" i="71" a="1"/>
  <c r="AE823" i="71" s="1"/>
  <c r="AD823" i="71" a="1"/>
  <c r="AD823" i="71" s="1"/>
  <c r="AC823" i="71" a="1"/>
  <c r="AC823" i="71" s="1"/>
  <c r="AB823" i="71" a="1"/>
  <c r="AB823" i="71" s="1"/>
  <c r="AA823" i="71" a="1"/>
  <c r="AA823" i="71" s="1"/>
  <c r="Z823" i="71" a="1"/>
  <c r="Z823" i="71" s="1"/>
  <c r="Y823" i="71" a="1"/>
  <c r="Y823" i="71" s="1"/>
  <c r="X823" i="71" a="1"/>
  <c r="X823" i="71" s="1"/>
  <c r="W823" i="71" a="1"/>
  <c r="W823" i="71" s="1"/>
  <c r="AM822" i="71" a="1"/>
  <c r="AM822" i="71" s="1"/>
  <c r="AL822" i="71" a="1"/>
  <c r="AL822" i="71" s="1"/>
  <c r="AK822" i="71" a="1"/>
  <c r="AK822" i="71" s="1"/>
  <c r="AJ822" i="71" a="1"/>
  <c r="AJ822" i="71" s="1"/>
  <c r="AI822" i="71" a="1"/>
  <c r="AI822" i="71" s="1"/>
  <c r="AH822" i="71" a="1"/>
  <c r="AH822" i="71" s="1"/>
  <c r="AG822" i="71" a="1"/>
  <c r="AG822" i="71" s="1"/>
  <c r="AF822" i="71" a="1"/>
  <c r="AF822" i="71" s="1"/>
  <c r="AE822" i="71" a="1"/>
  <c r="AE822" i="71" s="1"/>
  <c r="AD822" i="71" a="1"/>
  <c r="AD822" i="71" s="1"/>
  <c r="AC822" i="71" a="1"/>
  <c r="AC822" i="71" s="1"/>
  <c r="AB822" i="71" a="1"/>
  <c r="AB822" i="71" s="1"/>
  <c r="AA822" i="71" a="1"/>
  <c r="AA822" i="71" s="1"/>
  <c r="Z822" i="71" a="1"/>
  <c r="Z822" i="71" s="1"/>
  <c r="Y822" i="71" a="1"/>
  <c r="Y822" i="71" s="1"/>
  <c r="X822" i="71" a="1"/>
  <c r="X822" i="71" s="1"/>
  <c r="W822" i="71" a="1"/>
  <c r="W822" i="71" s="1"/>
  <c r="AM821" i="71" a="1"/>
  <c r="AM821" i="71" s="1"/>
  <c r="AL821" i="71" a="1"/>
  <c r="AL821" i="71" s="1"/>
  <c r="AK821" i="71" a="1"/>
  <c r="AK821" i="71" s="1"/>
  <c r="AJ821" i="71" a="1"/>
  <c r="AJ821" i="71" s="1"/>
  <c r="AI821" i="71" a="1"/>
  <c r="AI821" i="71" s="1"/>
  <c r="AH821" i="71" a="1"/>
  <c r="AH821" i="71" s="1"/>
  <c r="AG821" i="71" a="1"/>
  <c r="AG821" i="71" s="1"/>
  <c r="AF821" i="71" a="1"/>
  <c r="AF821" i="71" s="1"/>
  <c r="AE821" i="71" a="1"/>
  <c r="AE821" i="71" s="1"/>
  <c r="AD821" i="71" a="1"/>
  <c r="AD821" i="71" s="1"/>
  <c r="AC821" i="71" a="1"/>
  <c r="AC821" i="71" s="1"/>
  <c r="AB821" i="71" a="1"/>
  <c r="AB821" i="71" s="1"/>
  <c r="AA821" i="71" a="1"/>
  <c r="AA821" i="71" s="1"/>
  <c r="Z821" i="71" a="1"/>
  <c r="Z821" i="71" s="1"/>
  <c r="Y821" i="71" a="1"/>
  <c r="Y821" i="71" s="1"/>
  <c r="X821" i="71" a="1"/>
  <c r="X821" i="71" s="1"/>
  <c r="W821" i="71" a="1"/>
  <c r="W821" i="71" s="1"/>
  <c r="AM820" i="71" a="1"/>
  <c r="AM820" i="71" s="1"/>
  <c r="AL820" i="71" a="1"/>
  <c r="AL820" i="71" s="1"/>
  <c r="AK820" i="71" a="1"/>
  <c r="AK820" i="71" s="1"/>
  <c r="AJ820" i="71" a="1"/>
  <c r="AJ820" i="71" s="1"/>
  <c r="AI820" i="71" a="1"/>
  <c r="AI820" i="71" s="1"/>
  <c r="AH820" i="71" a="1"/>
  <c r="AH820" i="71" s="1"/>
  <c r="AG820" i="71" a="1"/>
  <c r="AG820" i="71" s="1"/>
  <c r="AF820" i="71" a="1"/>
  <c r="AF820" i="71" s="1"/>
  <c r="AE820" i="71" a="1"/>
  <c r="AE820" i="71" s="1"/>
  <c r="AD820" i="71" a="1"/>
  <c r="AD820" i="71" s="1"/>
  <c r="AC820" i="71" a="1"/>
  <c r="AC820" i="71" s="1"/>
  <c r="AB820" i="71" a="1"/>
  <c r="AB820" i="71" s="1"/>
  <c r="AA820" i="71" a="1"/>
  <c r="AA820" i="71" s="1"/>
  <c r="Z820" i="71" a="1"/>
  <c r="Z820" i="71" s="1"/>
  <c r="Y820" i="71" a="1"/>
  <c r="Y820" i="71" s="1"/>
  <c r="X820" i="71" a="1"/>
  <c r="X820" i="71" s="1"/>
  <c r="W820" i="71" a="1"/>
  <c r="W820" i="71" s="1"/>
  <c r="AM819" i="71" a="1"/>
  <c r="AM819" i="71" s="1"/>
  <c r="AL819" i="71" a="1"/>
  <c r="AL819" i="71" s="1"/>
  <c r="AK819" i="71" a="1"/>
  <c r="AK819" i="71" s="1"/>
  <c r="AJ819" i="71" a="1"/>
  <c r="AJ819" i="71" s="1"/>
  <c r="AI819" i="71" a="1"/>
  <c r="AI819" i="71" s="1"/>
  <c r="AH819" i="71" a="1"/>
  <c r="AH819" i="71" s="1"/>
  <c r="AG819" i="71" a="1"/>
  <c r="AG819" i="71" s="1"/>
  <c r="AF819" i="71" a="1"/>
  <c r="AF819" i="71" s="1"/>
  <c r="AE819" i="71" a="1"/>
  <c r="AE819" i="71" s="1"/>
  <c r="AD819" i="71" a="1"/>
  <c r="AD819" i="71" s="1"/>
  <c r="AC819" i="71" a="1"/>
  <c r="AC819" i="71" s="1"/>
  <c r="AB819" i="71" a="1"/>
  <c r="AB819" i="71" s="1"/>
  <c r="AA819" i="71" a="1"/>
  <c r="AA819" i="71" s="1"/>
  <c r="Z819" i="71" a="1"/>
  <c r="Z819" i="71" s="1"/>
  <c r="Y819" i="71" a="1"/>
  <c r="Y819" i="71" s="1"/>
  <c r="X819" i="71" a="1"/>
  <c r="X819" i="71" s="1"/>
  <c r="W819" i="71" a="1"/>
  <c r="W819" i="71" s="1"/>
  <c r="AM818" i="71" a="1"/>
  <c r="AM818" i="71" s="1"/>
  <c r="AL818" i="71" a="1"/>
  <c r="AL818" i="71" s="1"/>
  <c r="AK818" i="71" a="1"/>
  <c r="AK818" i="71" s="1"/>
  <c r="AJ818" i="71" a="1"/>
  <c r="AJ818" i="71" s="1"/>
  <c r="AI818" i="71" a="1"/>
  <c r="AI818" i="71" s="1"/>
  <c r="AH818" i="71" a="1"/>
  <c r="AH818" i="71" s="1"/>
  <c r="AG818" i="71" a="1"/>
  <c r="AG818" i="71" s="1"/>
  <c r="AF818" i="71" a="1"/>
  <c r="AF818" i="71" s="1"/>
  <c r="AE818" i="71" a="1"/>
  <c r="AE818" i="71" s="1"/>
  <c r="AD818" i="71" a="1"/>
  <c r="AD818" i="71" s="1"/>
  <c r="AC818" i="71" a="1"/>
  <c r="AC818" i="71" s="1"/>
  <c r="AB818" i="71" a="1"/>
  <c r="AB818" i="71" s="1"/>
  <c r="AA818" i="71" a="1"/>
  <c r="AA818" i="71" s="1"/>
  <c r="Z818" i="71" a="1"/>
  <c r="Z818" i="71" s="1"/>
  <c r="Y818" i="71" a="1"/>
  <c r="Y818" i="71" s="1"/>
  <c r="X818" i="71" a="1"/>
  <c r="X818" i="71" s="1"/>
  <c r="W818" i="71" a="1"/>
  <c r="W818" i="71" s="1"/>
  <c r="AM817" i="71" a="1"/>
  <c r="AM817" i="71" s="1"/>
  <c r="AL817" i="71" a="1"/>
  <c r="AL817" i="71" s="1"/>
  <c r="AK817" i="71" a="1"/>
  <c r="AK817" i="71" s="1"/>
  <c r="AJ817" i="71" a="1"/>
  <c r="AJ817" i="71" s="1"/>
  <c r="AI817" i="71" a="1"/>
  <c r="AI817" i="71" s="1"/>
  <c r="AH817" i="71" a="1"/>
  <c r="AH817" i="71" s="1"/>
  <c r="AG817" i="71" a="1"/>
  <c r="AG817" i="71" s="1"/>
  <c r="AF817" i="71" a="1"/>
  <c r="AF817" i="71" s="1"/>
  <c r="AE817" i="71" a="1"/>
  <c r="AE817" i="71" s="1"/>
  <c r="AD817" i="71" a="1"/>
  <c r="AD817" i="71" s="1"/>
  <c r="AC817" i="71" a="1"/>
  <c r="AC817" i="71" s="1"/>
  <c r="AB817" i="71" a="1"/>
  <c r="AB817" i="71" s="1"/>
  <c r="AA817" i="71" a="1"/>
  <c r="AA817" i="71" s="1"/>
  <c r="Z817" i="71" a="1"/>
  <c r="Z817" i="71" s="1"/>
  <c r="Y817" i="71" a="1"/>
  <c r="Y817" i="71" s="1"/>
  <c r="X817" i="71" a="1"/>
  <c r="X817" i="71" s="1"/>
  <c r="W817" i="71" a="1"/>
  <c r="W817" i="71" s="1"/>
  <c r="AM816" i="71" a="1"/>
  <c r="AM816" i="71" s="1"/>
  <c r="AL816" i="71" a="1"/>
  <c r="AL816" i="71" s="1"/>
  <c r="AK816" i="71" a="1"/>
  <c r="AK816" i="71" s="1"/>
  <c r="AJ816" i="71" a="1"/>
  <c r="AJ816" i="71" s="1"/>
  <c r="AI816" i="71" a="1"/>
  <c r="AI816" i="71" s="1"/>
  <c r="AH816" i="71" a="1"/>
  <c r="AH816" i="71" s="1"/>
  <c r="AG816" i="71" a="1"/>
  <c r="AG816" i="71" s="1"/>
  <c r="AF816" i="71" a="1"/>
  <c r="AF816" i="71" s="1"/>
  <c r="AE816" i="71" a="1"/>
  <c r="AE816" i="71" s="1"/>
  <c r="AD816" i="71" a="1"/>
  <c r="AD816" i="71" s="1"/>
  <c r="AC816" i="71" a="1"/>
  <c r="AC816" i="71" s="1"/>
  <c r="AB816" i="71" a="1"/>
  <c r="AB816" i="71" s="1"/>
  <c r="AA816" i="71" a="1"/>
  <c r="AA816" i="71" s="1"/>
  <c r="Z816" i="71" a="1"/>
  <c r="Z816" i="71" s="1"/>
  <c r="Y816" i="71" a="1"/>
  <c r="Y816" i="71" s="1"/>
  <c r="X816" i="71" a="1"/>
  <c r="X816" i="71" s="1"/>
  <c r="W816" i="71" a="1"/>
  <c r="W816" i="71" s="1"/>
  <c r="AM815" i="71" a="1"/>
  <c r="AM815" i="71" s="1"/>
  <c r="AL815" i="71" a="1"/>
  <c r="AL815" i="71" s="1"/>
  <c r="AK815" i="71" a="1"/>
  <c r="AK815" i="71" s="1"/>
  <c r="AJ815" i="71" a="1"/>
  <c r="AJ815" i="71" s="1"/>
  <c r="AI815" i="71" a="1"/>
  <c r="AI815" i="71" s="1"/>
  <c r="AH815" i="71" a="1"/>
  <c r="AH815" i="71" s="1"/>
  <c r="AG815" i="71" a="1"/>
  <c r="AG815" i="71" s="1"/>
  <c r="AF815" i="71" a="1"/>
  <c r="AF815" i="71" s="1"/>
  <c r="AE815" i="71" a="1"/>
  <c r="AE815" i="71" s="1"/>
  <c r="AD815" i="71" a="1"/>
  <c r="AD815" i="71" s="1"/>
  <c r="AC815" i="71" a="1"/>
  <c r="AC815" i="71" s="1"/>
  <c r="AB815" i="71" a="1"/>
  <c r="AB815" i="71" s="1"/>
  <c r="AA815" i="71" a="1"/>
  <c r="AA815" i="71" s="1"/>
  <c r="Z815" i="71" a="1"/>
  <c r="Z815" i="71" s="1"/>
  <c r="Y815" i="71" a="1"/>
  <c r="Y815" i="71" s="1"/>
  <c r="X815" i="71" a="1"/>
  <c r="X815" i="71" s="1"/>
  <c r="W815" i="71" a="1"/>
  <c r="W815" i="71" s="1"/>
  <c r="AM814" i="71" a="1"/>
  <c r="AM814" i="71" s="1"/>
  <c r="AL814" i="71" a="1"/>
  <c r="AL814" i="71" s="1"/>
  <c r="AK814" i="71" a="1"/>
  <c r="AK814" i="71" s="1"/>
  <c r="AJ814" i="71" a="1"/>
  <c r="AJ814" i="71" s="1"/>
  <c r="AI814" i="71" a="1"/>
  <c r="AI814" i="71" s="1"/>
  <c r="AH814" i="71" a="1"/>
  <c r="AH814" i="71" s="1"/>
  <c r="AG814" i="71" a="1"/>
  <c r="AG814" i="71" s="1"/>
  <c r="AF814" i="71" a="1"/>
  <c r="AF814" i="71" s="1"/>
  <c r="AE814" i="71" a="1"/>
  <c r="AE814" i="71" s="1"/>
  <c r="AD814" i="71" a="1"/>
  <c r="AD814" i="71" s="1"/>
  <c r="AC814" i="71" a="1"/>
  <c r="AC814" i="71" s="1"/>
  <c r="AB814" i="71" a="1"/>
  <c r="AB814" i="71" s="1"/>
  <c r="AA814" i="71" a="1"/>
  <c r="AA814" i="71" s="1"/>
  <c r="Z814" i="71" a="1"/>
  <c r="Z814" i="71" s="1"/>
  <c r="Y814" i="71" a="1"/>
  <c r="Y814" i="71" s="1"/>
  <c r="X814" i="71" a="1"/>
  <c r="X814" i="71" s="1"/>
  <c r="W814" i="71" a="1"/>
  <c r="W814" i="71" s="1"/>
  <c r="AM813" i="71" a="1"/>
  <c r="AM813" i="71" s="1"/>
  <c r="AL813" i="71" a="1"/>
  <c r="AL813" i="71" s="1"/>
  <c r="AK813" i="71" a="1"/>
  <c r="AK813" i="71" s="1"/>
  <c r="AJ813" i="71" a="1"/>
  <c r="AJ813" i="71" s="1"/>
  <c r="AI813" i="71" a="1"/>
  <c r="AI813" i="71" s="1"/>
  <c r="AH813" i="71" a="1"/>
  <c r="AH813" i="71" s="1"/>
  <c r="AG813" i="71" a="1"/>
  <c r="AG813" i="71" s="1"/>
  <c r="AF813" i="71" a="1"/>
  <c r="AF813" i="71" s="1"/>
  <c r="AE813" i="71" a="1"/>
  <c r="AE813" i="71" s="1"/>
  <c r="AD813" i="71" a="1"/>
  <c r="AD813" i="71" s="1"/>
  <c r="AC813" i="71" a="1"/>
  <c r="AC813" i="71" s="1"/>
  <c r="AB813" i="71" a="1"/>
  <c r="AB813" i="71" s="1"/>
  <c r="AA813" i="71" a="1"/>
  <c r="AA813" i="71" s="1"/>
  <c r="Z813" i="71" a="1"/>
  <c r="Z813" i="71" s="1"/>
  <c r="Y813" i="71" a="1"/>
  <c r="Y813" i="71" s="1"/>
  <c r="X813" i="71" a="1"/>
  <c r="X813" i="71" s="1"/>
  <c r="W813" i="71" a="1"/>
  <c r="W813" i="71" s="1"/>
  <c r="AM812" i="71" a="1"/>
  <c r="AM812" i="71" s="1"/>
  <c r="AL812" i="71" a="1"/>
  <c r="AL812" i="71" s="1"/>
  <c r="AK812" i="71" a="1"/>
  <c r="AK812" i="71" s="1"/>
  <c r="AJ812" i="71" a="1"/>
  <c r="AJ812" i="71" s="1"/>
  <c r="AI812" i="71" a="1"/>
  <c r="AI812" i="71" s="1"/>
  <c r="AH812" i="71" a="1"/>
  <c r="AH812" i="71" s="1"/>
  <c r="AG812" i="71" a="1"/>
  <c r="AG812" i="71" s="1"/>
  <c r="AF812" i="71" a="1"/>
  <c r="AF812" i="71" s="1"/>
  <c r="AE812" i="71" a="1"/>
  <c r="AE812" i="71" s="1"/>
  <c r="AD812" i="71" a="1"/>
  <c r="AD812" i="71" s="1"/>
  <c r="AC812" i="71" a="1"/>
  <c r="AC812" i="71" s="1"/>
  <c r="AB812" i="71" a="1"/>
  <c r="AB812" i="71" s="1"/>
  <c r="AA812" i="71" a="1"/>
  <c r="AA812" i="71" s="1"/>
  <c r="Z812" i="71" a="1"/>
  <c r="Z812" i="71" s="1"/>
  <c r="Y812" i="71" a="1"/>
  <c r="Y812" i="71" s="1"/>
  <c r="X812" i="71" a="1"/>
  <c r="X812" i="71" s="1"/>
  <c r="W812" i="71" a="1"/>
  <c r="W812" i="71" s="1"/>
  <c r="AM811" i="71" a="1"/>
  <c r="AM811" i="71" s="1"/>
  <c r="AL811" i="71" a="1"/>
  <c r="AL811" i="71" s="1"/>
  <c r="AK811" i="71" a="1"/>
  <c r="AK811" i="71" s="1"/>
  <c r="AJ811" i="71" a="1"/>
  <c r="AJ811" i="71" s="1"/>
  <c r="AI811" i="71" a="1"/>
  <c r="AI811" i="71" s="1"/>
  <c r="AH811" i="71" a="1"/>
  <c r="AH811" i="71" s="1"/>
  <c r="AG811" i="71" a="1"/>
  <c r="AG811" i="71" s="1"/>
  <c r="AF811" i="71" a="1"/>
  <c r="AF811" i="71" s="1"/>
  <c r="AE811" i="71" a="1"/>
  <c r="AE811" i="71" s="1"/>
  <c r="AD811" i="71" a="1"/>
  <c r="AD811" i="71" s="1"/>
  <c r="AC811" i="71" a="1"/>
  <c r="AC811" i="71" s="1"/>
  <c r="AB811" i="71" a="1"/>
  <c r="AB811" i="71" s="1"/>
  <c r="AA811" i="71" a="1"/>
  <c r="AA811" i="71" s="1"/>
  <c r="Z811" i="71" a="1"/>
  <c r="Z811" i="71" s="1"/>
  <c r="Y811" i="71" a="1"/>
  <c r="Y811" i="71" s="1"/>
  <c r="X811" i="71" a="1"/>
  <c r="X811" i="71" s="1"/>
  <c r="W811" i="71" a="1"/>
  <c r="W811" i="71" s="1"/>
  <c r="AM810" i="71" a="1"/>
  <c r="AM810" i="71" s="1"/>
  <c r="AL810" i="71" a="1"/>
  <c r="AL810" i="71" s="1"/>
  <c r="AK810" i="71" a="1"/>
  <c r="AK810" i="71" s="1"/>
  <c r="AJ810" i="71" a="1"/>
  <c r="AJ810" i="71" s="1"/>
  <c r="AI810" i="71" a="1"/>
  <c r="AI810" i="71" s="1"/>
  <c r="AH810" i="71" a="1"/>
  <c r="AH810" i="71" s="1"/>
  <c r="AG810" i="71" a="1"/>
  <c r="AG810" i="71" s="1"/>
  <c r="AF810" i="71" a="1"/>
  <c r="AF810" i="71" s="1"/>
  <c r="AE810" i="71" a="1"/>
  <c r="AE810" i="71" s="1"/>
  <c r="AD810" i="71" a="1"/>
  <c r="AD810" i="71" s="1"/>
  <c r="AC810" i="71" a="1"/>
  <c r="AC810" i="71" s="1"/>
  <c r="AB810" i="71" a="1"/>
  <c r="AB810" i="71" s="1"/>
  <c r="AA810" i="71" a="1"/>
  <c r="AA810" i="71" s="1"/>
  <c r="Z810" i="71" a="1"/>
  <c r="Z810" i="71" s="1"/>
  <c r="Y810" i="71" a="1"/>
  <c r="Y810" i="71" s="1"/>
  <c r="X810" i="71" a="1"/>
  <c r="X810" i="71" s="1"/>
  <c r="W810" i="71" a="1"/>
  <c r="W810" i="71" s="1"/>
  <c r="AM809" i="71" a="1"/>
  <c r="AM809" i="71" s="1"/>
  <c r="AL809" i="71" a="1"/>
  <c r="AL809" i="71" s="1"/>
  <c r="AK809" i="71" a="1"/>
  <c r="AK809" i="71" s="1"/>
  <c r="AJ809" i="71" a="1"/>
  <c r="AJ809" i="71" s="1"/>
  <c r="AI809" i="71" a="1"/>
  <c r="AI809" i="71" s="1"/>
  <c r="AH809" i="71" a="1"/>
  <c r="AH809" i="71" s="1"/>
  <c r="AG809" i="71" a="1"/>
  <c r="AG809" i="71" s="1"/>
  <c r="AF809" i="71" a="1"/>
  <c r="AF809" i="71" s="1"/>
  <c r="AE809" i="71" a="1"/>
  <c r="AE809" i="71" s="1"/>
  <c r="AD809" i="71" a="1"/>
  <c r="AD809" i="71" s="1"/>
  <c r="AC809" i="71" a="1"/>
  <c r="AC809" i="71" s="1"/>
  <c r="AB809" i="71" a="1"/>
  <c r="AB809" i="71" s="1"/>
  <c r="AA809" i="71" a="1"/>
  <c r="AA809" i="71" s="1"/>
  <c r="Z809" i="71" a="1"/>
  <c r="Z809" i="71" s="1"/>
  <c r="Y809" i="71" a="1"/>
  <c r="Y809" i="71" s="1"/>
  <c r="X809" i="71" a="1"/>
  <c r="X809" i="71" s="1"/>
  <c r="W809" i="71" a="1"/>
  <c r="W809" i="71" s="1"/>
  <c r="AM808" i="71" a="1"/>
  <c r="AM808" i="71" s="1"/>
  <c r="AL808" i="71" a="1"/>
  <c r="AL808" i="71" s="1"/>
  <c r="AK808" i="71" a="1"/>
  <c r="AK808" i="71" s="1"/>
  <c r="AJ808" i="71" a="1"/>
  <c r="AJ808" i="71" s="1"/>
  <c r="AI808" i="71" a="1"/>
  <c r="AI808" i="71" s="1"/>
  <c r="AH808" i="71" a="1"/>
  <c r="AH808" i="71" s="1"/>
  <c r="AG808" i="71" a="1"/>
  <c r="AG808" i="71" s="1"/>
  <c r="AF808" i="71" a="1"/>
  <c r="AF808" i="71" s="1"/>
  <c r="AE808" i="71" a="1"/>
  <c r="AE808" i="71" s="1"/>
  <c r="AD808" i="71" a="1"/>
  <c r="AD808" i="71" s="1"/>
  <c r="AC808" i="71" a="1"/>
  <c r="AC808" i="71" s="1"/>
  <c r="AB808" i="71" a="1"/>
  <c r="AB808" i="71" s="1"/>
  <c r="AA808" i="71" a="1"/>
  <c r="AA808" i="71" s="1"/>
  <c r="Z808" i="71" a="1"/>
  <c r="Z808" i="71" s="1"/>
  <c r="Y808" i="71" a="1"/>
  <c r="Y808" i="71" s="1"/>
  <c r="X808" i="71" a="1"/>
  <c r="X808" i="71" s="1"/>
  <c r="W808" i="71" a="1"/>
  <c r="W808" i="71" s="1"/>
  <c r="AM807" i="71" a="1"/>
  <c r="AM807" i="71" s="1"/>
  <c r="AL807" i="71" a="1"/>
  <c r="AL807" i="71" s="1"/>
  <c r="AK807" i="71" a="1"/>
  <c r="AK807" i="71" s="1"/>
  <c r="AJ807" i="71" a="1"/>
  <c r="AJ807" i="71" s="1"/>
  <c r="AI807" i="71" a="1"/>
  <c r="AI807" i="71" s="1"/>
  <c r="AH807" i="71" a="1"/>
  <c r="AH807" i="71" s="1"/>
  <c r="AG807" i="71" a="1"/>
  <c r="AG807" i="71" s="1"/>
  <c r="AF807" i="71" a="1"/>
  <c r="AF807" i="71" s="1"/>
  <c r="AE807" i="71" a="1"/>
  <c r="AE807" i="71" s="1"/>
  <c r="AD807" i="71" a="1"/>
  <c r="AD807" i="71" s="1"/>
  <c r="AC807" i="71" a="1"/>
  <c r="AC807" i="71" s="1"/>
  <c r="AB807" i="71" a="1"/>
  <c r="AB807" i="71" s="1"/>
  <c r="AA807" i="71" a="1"/>
  <c r="AA807" i="71" s="1"/>
  <c r="Z807" i="71" a="1"/>
  <c r="Z807" i="71" s="1"/>
  <c r="Y807" i="71" a="1"/>
  <c r="Y807" i="71" s="1"/>
  <c r="X807" i="71" a="1"/>
  <c r="X807" i="71" s="1"/>
  <c r="W807" i="71" a="1"/>
  <c r="W807" i="71" s="1"/>
  <c r="AM806" i="71" a="1"/>
  <c r="AM806" i="71" s="1"/>
  <c r="AL806" i="71" a="1"/>
  <c r="AL806" i="71" s="1"/>
  <c r="AK806" i="71" a="1"/>
  <c r="AK806" i="71" s="1"/>
  <c r="AJ806" i="71" a="1"/>
  <c r="AJ806" i="71" s="1"/>
  <c r="AI806" i="71" a="1"/>
  <c r="AI806" i="71" s="1"/>
  <c r="AH806" i="71" a="1"/>
  <c r="AH806" i="71" s="1"/>
  <c r="AG806" i="71" a="1"/>
  <c r="AG806" i="71" s="1"/>
  <c r="AF806" i="71" a="1"/>
  <c r="AF806" i="71" s="1"/>
  <c r="AE806" i="71" a="1"/>
  <c r="AE806" i="71" s="1"/>
  <c r="AD806" i="71" a="1"/>
  <c r="AD806" i="71" s="1"/>
  <c r="AC806" i="71" a="1"/>
  <c r="AC806" i="71" s="1"/>
  <c r="AB806" i="71" a="1"/>
  <c r="AB806" i="71" s="1"/>
  <c r="AA806" i="71" a="1"/>
  <c r="AA806" i="71" s="1"/>
  <c r="Z806" i="71" a="1"/>
  <c r="Z806" i="71" s="1"/>
  <c r="Y806" i="71" a="1"/>
  <c r="Y806" i="71" s="1"/>
  <c r="X806" i="71" a="1"/>
  <c r="X806" i="71" s="1"/>
  <c r="W806" i="71" a="1"/>
  <c r="W806" i="71" s="1"/>
  <c r="AM805" i="71" a="1"/>
  <c r="AM805" i="71" s="1"/>
  <c r="AL805" i="71" a="1"/>
  <c r="AL805" i="71" s="1"/>
  <c r="AK805" i="71" a="1"/>
  <c r="AK805" i="71" s="1"/>
  <c r="AJ805" i="71" a="1"/>
  <c r="AJ805" i="71" s="1"/>
  <c r="AI805" i="71" a="1"/>
  <c r="AI805" i="71" s="1"/>
  <c r="AH805" i="71" a="1"/>
  <c r="AH805" i="71" s="1"/>
  <c r="AG805" i="71" a="1"/>
  <c r="AG805" i="71" s="1"/>
  <c r="AF805" i="71" a="1"/>
  <c r="AF805" i="71" s="1"/>
  <c r="AE805" i="71" a="1"/>
  <c r="AE805" i="71" s="1"/>
  <c r="AD805" i="71" a="1"/>
  <c r="AD805" i="71" s="1"/>
  <c r="AC805" i="71" a="1"/>
  <c r="AC805" i="71" s="1"/>
  <c r="AB805" i="71" a="1"/>
  <c r="AB805" i="71" s="1"/>
  <c r="AA805" i="71" a="1"/>
  <c r="AA805" i="71" s="1"/>
  <c r="Z805" i="71" a="1"/>
  <c r="Z805" i="71" s="1"/>
  <c r="Y805" i="71" a="1"/>
  <c r="Y805" i="71" s="1"/>
  <c r="X805" i="71" a="1"/>
  <c r="X805" i="71" s="1"/>
  <c r="W805" i="71" a="1"/>
  <c r="W805" i="71" s="1"/>
  <c r="AM804" i="71" a="1"/>
  <c r="AM804" i="71" s="1"/>
  <c r="AL804" i="71" a="1"/>
  <c r="AL804" i="71" s="1"/>
  <c r="AK804" i="71" a="1"/>
  <c r="AK804" i="71" s="1"/>
  <c r="AJ804" i="71" a="1"/>
  <c r="AJ804" i="71" s="1"/>
  <c r="AI804" i="71" a="1"/>
  <c r="AI804" i="71" s="1"/>
  <c r="AH804" i="71" a="1"/>
  <c r="AH804" i="71" s="1"/>
  <c r="AG804" i="71" a="1"/>
  <c r="AG804" i="71" s="1"/>
  <c r="AF804" i="71" a="1"/>
  <c r="AF804" i="71" s="1"/>
  <c r="AE804" i="71" a="1"/>
  <c r="AE804" i="71" s="1"/>
  <c r="AD804" i="71" a="1"/>
  <c r="AD804" i="71" s="1"/>
  <c r="AC804" i="71" a="1"/>
  <c r="AC804" i="71" s="1"/>
  <c r="AB804" i="71" a="1"/>
  <c r="AB804" i="71" s="1"/>
  <c r="AA804" i="71" a="1"/>
  <c r="AA804" i="71" s="1"/>
  <c r="Z804" i="71" a="1"/>
  <c r="Z804" i="71" s="1"/>
  <c r="Y804" i="71" a="1"/>
  <c r="Y804" i="71" s="1"/>
  <c r="X804" i="71" a="1"/>
  <c r="X804" i="71" s="1"/>
  <c r="W804" i="71" a="1"/>
  <c r="W804" i="71" s="1"/>
  <c r="AM803" i="71" a="1"/>
  <c r="AM803" i="71" s="1"/>
  <c r="AL803" i="71" a="1"/>
  <c r="AL803" i="71" s="1"/>
  <c r="AK803" i="71" a="1"/>
  <c r="AK803" i="71" s="1"/>
  <c r="AJ803" i="71" a="1"/>
  <c r="AJ803" i="71" s="1"/>
  <c r="AI803" i="71" a="1"/>
  <c r="AI803" i="71" s="1"/>
  <c r="AH803" i="71" a="1"/>
  <c r="AH803" i="71" s="1"/>
  <c r="AG803" i="71" a="1"/>
  <c r="AG803" i="71" s="1"/>
  <c r="AF803" i="71" a="1"/>
  <c r="AF803" i="71" s="1"/>
  <c r="AE803" i="71" a="1"/>
  <c r="AE803" i="71" s="1"/>
  <c r="AD803" i="71" a="1"/>
  <c r="AD803" i="71" s="1"/>
  <c r="AC803" i="71" a="1"/>
  <c r="AC803" i="71" s="1"/>
  <c r="AB803" i="71" a="1"/>
  <c r="AB803" i="71" s="1"/>
  <c r="AA803" i="71" a="1"/>
  <c r="AA803" i="71" s="1"/>
  <c r="Z803" i="71" a="1"/>
  <c r="Z803" i="71" s="1"/>
  <c r="Y803" i="71" a="1"/>
  <c r="Y803" i="71" s="1"/>
  <c r="X803" i="71" a="1"/>
  <c r="X803" i="71" s="1"/>
  <c r="W803" i="71" a="1"/>
  <c r="W803" i="71" s="1"/>
  <c r="AM802" i="71" a="1"/>
  <c r="AM802" i="71" s="1"/>
  <c r="AL802" i="71" a="1"/>
  <c r="AL802" i="71" s="1"/>
  <c r="AK802" i="71" a="1"/>
  <c r="AK802" i="71" s="1"/>
  <c r="AJ802" i="71" a="1"/>
  <c r="AJ802" i="71" s="1"/>
  <c r="AI802" i="71" a="1"/>
  <c r="AI802" i="71" s="1"/>
  <c r="AH802" i="71" a="1"/>
  <c r="AH802" i="71" s="1"/>
  <c r="AG802" i="71" a="1"/>
  <c r="AG802" i="71" s="1"/>
  <c r="AF802" i="71" a="1"/>
  <c r="AF802" i="71" s="1"/>
  <c r="AE802" i="71" a="1"/>
  <c r="AE802" i="71" s="1"/>
  <c r="AD802" i="71" a="1"/>
  <c r="AD802" i="71" s="1"/>
  <c r="AC802" i="71" a="1"/>
  <c r="AC802" i="71" s="1"/>
  <c r="AB802" i="71" a="1"/>
  <c r="AB802" i="71" s="1"/>
  <c r="AA802" i="71" a="1"/>
  <c r="AA802" i="71" s="1"/>
  <c r="Z802" i="71" a="1"/>
  <c r="Z802" i="71" s="1"/>
  <c r="Y802" i="71" a="1"/>
  <c r="Y802" i="71" s="1"/>
  <c r="X802" i="71" a="1"/>
  <c r="X802" i="71" s="1"/>
  <c r="W802" i="71" a="1"/>
  <c r="W802" i="71" s="1"/>
  <c r="AM801" i="71" a="1"/>
  <c r="AM801" i="71" s="1"/>
  <c r="AL801" i="71" a="1"/>
  <c r="AL801" i="71" s="1"/>
  <c r="AK801" i="71" a="1"/>
  <c r="AK801" i="71" s="1"/>
  <c r="AJ801" i="71" a="1"/>
  <c r="AJ801" i="71" s="1"/>
  <c r="AI801" i="71" a="1"/>
  <c r="AI801" i="71" s="1"/>
  <c r="AH801" i="71" a="1"/>
  <c r="AH801" i="71" s="1"/>
  <c r="AG801" i="71" a="1"/>
  <c r="AG801" i="71" s="1"/>
  <c r="AF801" i="71" a="1"/>
  <c r="AF801" i="71" s="1"/>
  <c r="AE801" i="71" a="1"/>
  <c r="AE801" i="71" s="1"/>
  <c r="AD801" i="71" a="1"/>
  <c r="AD801" i="71" s="1"/>
  <c r="AC801" i="71" a="1"/>
  <c r="AC801" i="71" s="1"/>
  <c r="AB801" i="71" a="1"/>
  <c r="AB801" i="71" s="1"/>
  <c r="AA801" i="71" a="1"/>
  <c r="AA801" i="71" s="1"/>
  <c r="Z801" i="71" a="1"/>
  <c r="Z801" i="71" s="1"/>
  <c r="Y801" i="71" a="1"/>
  <c r="Y801" i="71" s="1"/>
  <c r="X801" i="71" a="1"/>
  <c r="X801" i="71" s="1"/>
  <c r="W801" i="71" a="1"/>
  <c r="W801" i="71" s="1"/>
  <c r="AM800" i="71" a="1"/>
  <c r="AM800" i="71" s="1"/>
  <c r="AL800" i="71" a="1"/>
  <c r="AL800" i="71" s="1"/>
  <c r="AK800" i="71" a="1"/>
  <c r="AK800" i="71" s="1"/>
  <c r="AJ800" i="71" a="1"/>
  <c r="AJ800" i="71" s="1"/>
  <c r="AI800" i="71" a="1"/>
  <c r="AI800" i="71" s="1"/>
  <c r="AH800" i="71" a="1"/>
  <c r="AH800" i="71" s="1"/>
  <c r="AG800" i="71" a="1"/>
  <c r="AG800" i="71" s="1"/>
  <c r="AF800" i="71" a="1"/>
  <c r="AF800" i="71" s="1"/>
  <c r="AE800" i="71" a="1"/>
  <c r="AE800" i="71" s="1"/>
  <c r="AD800" i="71" a="1"/>
  <c r="AD800" i="71" s="1"/>
  <c r="AC800" i="71" a="1"/>
  <c r="AC800" i="71" s="1"/>
  <c r="AB800" i="71" a="1"/>
  <c r="AB800" i="71" s="1"/>
  <c r="AA800" i="71" a="1"/>
  <c r="AA800" i="71" s="1"/>
  <c r="Z800" i="71" a="1"/>
  <c r="Z800" i="71" s="1"/>
  <c r="Y800" i="71" a="1"/>
  <c r="Y800" i="71" s="1"/>
  <c r="X800" i="71" a="1"/>
  <c r="X800" i="71" s="1"/>
  <c r="W800" i="71" a="1"/>
  <c r="W800" i="71" s="1"/>
  <c r="AM799" i="71" a="1"/>
  <c r="AM799" i="71" s="1"/>
  <c r="AL799" i="71" a="1"/>
  <c r="AL799" i="71" s="1"/>
  <c r="AK799" i="71" a="1"/>
  <c r="AK799" i="71" s="1"/>
  <c r="AJ799" i="71" a="1"/>
  <c r="AJ799" i="71" s="1"/>
  <c r="AI799" i="71" a="1"/>
  <c r="AI799" i="71" s="1"/>
  <c r="AH799" i="71" a="1"/>
  <c r="AH799" i="71" s="1"/>
  <c r="AG799" i="71" a="1"/>
  <c r="AG799" i="71" s="1"/>
  <c r="AF799" i="71" a="1"/>
  <c r="AF799" i="71" s="1"/>
  <c r="AE799" i="71" a="1"/>
  <c r="AE799" i="71" s="1"/>
  <c r="AD799" i="71" a="1"/>
  <c r="AD799" i="71" s="1"/>
  <c r="AC799" i="71" a="1"/>
  <c r="AC799" i="71" s="1"/>
  <c r="AB799" i="71" a="1"/>
  <c r="AB799" i="71" s="1"/>
  <c r="AA799" i="71" a="1"/>
  <c r="AA799" i="71" s="1"/>
  <c r="Z799" i="71" a="1"/>
  <c r="Z799" i="71" s="1"/>
  <c r="Y799" i="71" a="1"/>
  <c r="Y799" i="71" s="1"/>
  <c r="X799" i="71" a="1"/>
  <c r="X799" i="71" s="1"/>
  <c r="W799" i="71" a="1"/>
  <c r="W799" i="71" s="1"/>
  <c r="AM798" i="71" a="1"/>
  <c r="AM798" i="71" s="1"/>
  <c r="AL798" i="71" a="1"/>
  <c r="AL798" i="71" s="1"/>
  <c r="AK798" i="71" a="1"/>
  <c r="AK798" i="71" s="1"/>
  <c r="AJ798" i="71" a="1"/>
  <c r="AJ798" i="71" s="1"/>
  <c r="AI798" i="71" a="1"/>
  <c r="AI798" i="71" s="1"/>
  <c r="AH798" i="71" a="1"/>
  <c r="AH798" i="71" s="1"/>
  <c r="AG798" i="71" a="1"/>
  <c r="AG798" i="71" s="1"/>
  <c r="AF798" i="71" a="1"/>
  <c r="AF798" i="71" s="1"/>
  <c r="AE798" i="71" a="1"/>
  <c r="AE798" i="71" s="1"/>
  <c r="AD798" i="71" a="1"/>
  <c r="AD798" i="71" s="1"/>
  <c r="AC798" i="71" a="1"/>
  <c r="AC798" i="71" s="1"/>
  <c r="AB798" i="71" a="1"/>
  <c r="AB798" i="71" s="1"/>
  <c r="AA798" i="71" a="1"/>
  <c r="AA798" i="71" s="1"/>
  <c r="Z798" i="71" a="1"/>
  <c r="Z798" i="71" s="1"/>
  <c r="Y798" i="71" a="1"/>
  <c r="Y798" i="71" s="1"/>
  <c r="X798" i="71" a="1"/>
  <c r="X798" i="71" s="1"/>
  <c r="W798" i="71" a="1"/>
  <c r="W798" i="71" s="1"/>
  <c r="AM797" i="71" a="1"/>
  <c r="AM797" i="71" s="1"/>
  <c r="AL797" i="71" a="1"/>
  <c r="AL797" i="71" s="1"/>
  <c r="AK797" i="71" a="1"/>
  <c r="AK797" i="71" s="1"/>
  <c r="AJ797" i="71" a="1"/>
  <c r="AJ797" i="71" s="1"/>
  <c r="AI797" i="71" a="1"/>
  <c r="AI797" i="71" s="1"/>
  <c r="AH797" i="71" a="1"/>
  <c r="AH797" i="71" s="1"/>
  <c r="AG797" i="71" a="1"/>
  <c r="AG797" i="71" s="1"/>
  <c r="AF797" i="71" a="1"/>
  <c r="AF797" i="71" s="1"/>
  <c r="AE797" i="71" a="1"/>
  <c r="AE797" i="71" s="1"/>
  <c r="AD797" i="71" a="1"/>
  <c r="AD797" i="71" s="1"/>
  <c r="AC797" i="71" a="1"/>
  <c r="AC797" i="71" s="1"/>
  <c r="AB797" i="71" a="1"/>
  <c r="AB797" i="71" s="1"/>
  <c r="AA797" i="71" a="1"/>
  <c r="AA797" i="71" s="1"/>
  <c r="Z797" i="71" a="1"/>
  <c r="Z797" i="71" s="1"/>
  <c r="Y797" i="71" a="1"/>
  <c r="Y797" i="71" s="1"/>
  <c r="X797" i="71" a="1"/>
  <c r="X797" i="71" s="1"/>
  <c r="W797" i="71" a="1"/>
  <c r="W797" i="71" s="1"/>
  <c r="AM796" i="71" a="1"/>
  <c r="AM796" i="71" s="1"/>
  <c r="AL796" i="71" a="1"/>
  <c r="AL796" i="71" s="1"/>
  <c r="AK796" i="71" a="1"/>
  <c r="AK796" i="71" s="1"/>
  <c r="AJ796" i="71" a="1"/>
  <c r="AJ796" i="71" s="1"/>
  <c r="AI796" i="71" a="1"/>
  <c r="AI796" i="71" s="1"/>
  <c r="AH796" i="71" a="1"/>
  <c r="AH796" i="71" s="1"/>
  <c r="AG796" i="71" a="1"/>
  <c r="AG796" i="71" s="1"/>
  <c r="AF796" i="71" a="1"/>
  <c r="AF796" i="71" s="1"/>
  <c r="AE796" i="71" a="1"/>
  <c r="AE796" i="71" s="1"/>
  <c r="AD796" i="71" a="1"/>
  <c r="AD796" i="71" s="1"/>
  <c r="AC796" i="71" a="1"/>
  <c r="AC796" i="71" s="1"/>
  <c r="AB796" i="71" a="1"/>
  <c r="AB796" i="71" s="1"/>
  <c r="AA796" i="71" a="1"/>
  <c r="AA796" i="71" s="1"/>
  <c r="Z796" i="71" a="1"/>
  <c r="Z796" i="71" s="1"/>
  <c r="Y796" i="71" a="1"/>
  <c r="Y796" i="71" s="1"/>
  <c r="X796" i="71" a="1"/>
  <c r="X796" i="71" s="1"/>
  <c r="W796" i="71" a="1"/>
  <c r="W796" i="71" s="1"/>
  <c r="AM795" i="71" a="1"/>
  <c r="AM795" i="71" s="1"/>
  <c r="AL795" i="71" a="1"/>
  <c r="AL795" i="71" s="1"/>
  <c r="AK795" i="71" a="1"/>
  <c r="AK795" i="71" s="1"/>
  <c r="AJ795" i="71" a="1"/>
  <c r="AJ795" i="71" s="1"/>
  <c r="AI795" i="71" a="1"/>
  <c r="AI795" i="71" s="1"/>
  <c r="AH795" i="71" a="1"/>
  <c r="AH795" i="71" s="1"/>
  <c r="AG795" i="71" a="1"/>
  <c r="AG795" i="71" s="1"/>
  <c r="AF795" i="71" a="1"/>
  <c r="AF795" i="71" s="1"/>
  <c r="AE795" i="71" a="1"/>
  <c r="AE795" i="71" s="1"/>
  <c r="AD795" i="71" a="1"/>
  <c r="AD795" i="71" s="1"/>
  <c r="AC795" i="71" a="1"/>
  <c r="AC795" i="71" s="1"/>
  <c r="AB795" i="71" a="1"/>
  <c r="AB795" i="71" s="1"/>
  <c r="AA795" i="71" a="1"/>
  <c r="AA795" i="71" s="1"/>
  <c r="Z795" i="71" a="1"/>
  <c r="Z795" i="71" s="1"/>
  <c r="Y795" i="71" a="1"/>
  <c r="Y795" i="71" s="1"/>
  <c r="X795" i="71" a="1"/>
  <c r="X795" i="71" s="1"/>
  <c r="W795" i="71" a="1"/>
  <c r="W795" i="71" s="1"/>
  <c r="AM794" i="71" a="1"/>
  <c r="AM794" i="71" s="1"/>
  <c r="AL794" i="71" a="1"/>
  <c r="AL794" i="71" s="1"/>
  <c r="AK794" i="71" a="1"/>
  <c r="AK794" i="71" s="1"/>
  <c r="AJ794" i="71" a="1"/>
  <c r="AJ794" i="71" s="1"/>
  <c r="AI794" i="71" a="1"/>
  <c r="AI794" i="71" s="1"/>
  <c r="AH794" i="71" a="1"/>
  <c r="AH794" i="71" s="1"/>
  <c r="AG794" i="71" a="1"/>
  <c r="AG794" i="71" s="1"/>
  <c r="AF794" i="71" a="1"/>
  <c r="AF794" i="71" s="1"/>
  <c r="AE794" i="71" a="1"/>
  <c r="AE794" i="71" s="1"/>
  <c r="AD794" i="71" a="1"/>
  <c r="AD794" i="71" s="1"/>
  <c r="AC794" i="71" a="1"/>
  <c r="AC794" i="71" s="1"/>
  <c r="AB794" i="71" a="1"/>
  <c r="AB794" i="71" s="1"/>
  <c r="AA794" i="71" a="1"/>
  <c r="AA794" i="71" s="1"/>
  <c r="Z794" i="71" a="1"/>
  <c r="Z794" i="71" s="1"/>
  <c r="Y794" i="71" a="1"/>
  <c r="Y794" i="71" s="1"/>
  <c r="X794" i="71" a="1"/>
  <c r="X794" i="71" s="1"/>
  <c r="W794" i="71" a="1"/>
  <c r="W794" i="71" s="1"/>
  <c r="AM793" i="71" a="1"/>
  <c r="AM793" i="71" s="1"/>
  <c r="AL793" i="71" a="1"/>
  <c r="AL793" i="71" s="1"/>
  <c r="AK793" i="71" a="1"/>
  <c r="AK793" i="71" s="1"/>
  <c r="AJ793" i="71" a="1"/>
  <c r="AJ793" i="71" s="1"/>
  <c r="AI793" i="71" a="1"/>
  <c r="AI793" i="71" s="1"/>
  <c r="AH793" i="71" a="1"/>
  <c r="AH793" i="71" s="1"/>
  <c r="AG793" i="71" a="1"/>
  <c r="AG793" i="71" s="1"/>
  <c r="AF793" i="71" a="1"/>
  <c r="AF793" i="71" s="1"/>
  <c r="AE793" i="71" a="1"/>
  <c r="AE793" i="71" s="1"/>
  <c r="AD793" i="71" a="1"/>
  <c r="AD793" i="71" s="1"/>
  <c r="AC793" i="71" a="1"/>
  <c r="AC793" i="71" s="1"/>
  <c r="AB793" i="71" a="1"/>
  <c r="AB793" i="71" s="1"/>
  <c r="AA793" i="71" a="1"/>
  <c r="AA793" i="71" s="1"/>
  <c r="Z793" i="71" a="1"/>
  <c r="Z793" i="71" s="1"/>
  <c r="Y793" i="71" a="1"/>
  <c r="Y793" i="71" s="1"/>
  <c r="X793" i="71" a="1"/>
  <c r="X793" i="71" s="1"/>
  <c r="W793" i="71" a="1"/>
  <c r="W793" i="71" s="1"/>
  <c r="AM792" i="71" a="1"/>
  <c r="AM792" i="71" s="1"/>
  <c r="AL792" i="71" a="1"/>
  <c r="AL792" i="71" s="1"/>
  <c r="AK792" i="71" a="1"/>
  <c r="AK792" i="71" s="1"/>
  <c r="AJ792" i="71" a="1"/>
  <c r="AJ792" i="71" s="1"/>
  <c r="AI792" i="71" a="1"/>
  <c r="AI792" i="71" s="1"/>
  <c r="AH792" i="71" a="1"/>
  <c r="AH792" i="71" s="1"/>
  <c r="AG792" i="71" a="1"/>
  <c r="AG792" i="71" s="1"/>
  <c r="AF792" i="71" a="1"/>
  <c r="AF792" i="71" s="1"/>
  <c r="AE792" i="71" a="1"/>
  <c r="AE792" i="71" s="1"/>
  <c r="AD792" i="71" a="1"/>
  <c r="AD792" i="71" s="1"/>
  <c r="AC792" i="71" a="1"/>
  <c r="AC792" i="71" s="1"/>
  <c r="AB792" i="71" a="1"/>
  <c r="AB792" i="71" s="1"/>
  <c r="AA792" i="71" a="1"/>
  <c r="AA792" i="71" s="1"/>
  <c r="Z792" i="71" a="1"/>
  <c r="Z792" i="71" s="1"/>
  <c r="Y792" i="71" a="1"/>
  <c r="Y792" i="71" s="1"/>
  <c r="X792" i="71" a="1"/>
  <c r="X792" i="71" s="1"/>
  <c r="W792" i="71" a="1"/>
  <c r="W792" i="71" s="1"/>
  <c r="AM791" i="71" a="1"/>
  <c r="AM791" i="71" s="1"/>
  <c r="AL791" i="71" a="1"/>
  <c r="AL791" i="71" s="1"/>
  <c r="AK791" i="71" a="1"/>
  <c r="AK791" i="71" s="1"/>
  <c r="AJ791" i="71" a="1"/>
  <c r="AJ791" i="71" s="1"/>
  <c r="AI791" i="71" a="1"/>
  <c r="AI791" i="71" s="1"/>
  <c r="AH791" i="71" a="1"/>
  <c r="AH791" i="71" s="1"/>
  <c r="AG791" i="71" a="1"/>
  <c r="AG791" i="71" s="1"/>
  <c r="AF791" i="71" a="1"/>
  <c r="AF791" i="71" s="1"/>
  <c r="AE791" i="71" a="1"/>
  <c r="AE791" i="71" s="1"/>
  <c r="AD791" i="71" a="1"/>
  <c r="AD791" i="71" s="1"/>
  <c r="AC791" i="71" a="1"/>
  <c r="AC791" i="71" s="1"/>
  <c r="AB791" i="71" a="1"/>
  <c r="AB791" i="71" s="1"/>
  <c r="AA791" i="71" a="1"/>
  <c r="AA791" i="71" s="1"/>
  <c r="Z791" i="71" a="1"/>
  <c r="Z791" i="71" s="1"/>
  <c r="Y791" i="71" a="1"/>
  <c r="Y791" i="71" s="1"/>
  <c r="X791" i="71" a="1"/>
  <c r="X791" i="71" s="1"/>
  <c r="W791" i="71" a="1"/>
  <c r="W791" i="71" s="1"/>
  <c r="AM790" i="71" a="1"/>
  <c r="AM790" i="71" s="1"/>
  <c r="AL790" i="71" a="1"/>
  <c r="AL790" i="71" s="1"/>
  <c r="AK790" i="71" a="1"/>
  <c r="AK790" i="71" s="1"/>
  <c r="AJ790" i="71" a="1"/>
  <c r="AJ790" i="71" s="1"/>
  <c r="AI790" i="71" a="1"/>
  <c r="AI790" i="71" s="1"/>
  <c r="AH790" i="71" a="1"/>
  <c r="AH790" i="71" s="1"/>
  <c r="AG790" i="71" a="1"/>
  <c r="AG790" i="71" s="1"/>
  <c r="AF790" i="71" a="1"/>
  <c r="AF790" i="71" s="1"/>
  <c r="AE790" i="71" a="1"/>
  <c r="AE790" i="71" s="1"/>
  <c r="AD790" i="71" a="1"/>
  <c r="AD790" i="71" s="1"/>
  <c r="AC790" i="71" a="1"/>
  <c r="AC790" i="71" s="1"/>
  <c r="AB790" i="71" a="1"/>
  <c r="AB790" i="71" s="1"/>
  <c r="AA790" i="71" a="1"/>
  <c r="AA790" i="71" s="1"/>
  <c r="Z790" i="71" a="1"/>
  <c r="Z790" i="71" s="1"/>
  <c r="Y790" i="71" a="1"/>
  <c r="Y790" i="71" s="1"/>
  <c r="X790" i="71" a="1"/>
  <c r="X790" i="71" s="1"/>
  <c r="W790" i="71" a="1"/>
  <c r="W790" i="71" s="1"/>
  <c r="AM789" i="71" a="1"/>
  <c r="AM789" i="71" s="1"/>
  <c r="AL789" i="71" a="1"/>
  <c r="AL789" i="71" s="1"/>
  <c r="AK789" i="71" a="1"/>
  <c r="AK789" i="71" s="1"/>
  <c r="AJ789" i="71" a="1"/>
  <c r="AJ789" i="71" s="1"/>
  <c r="AI789" i="71" a="1"/>
  <c r="AI789" i="71" s="1"/>
  <c r="AH789" i="71" a="1"/>
  <c r="AH789" i="71" s="1"/>
  <c r="AG789" i="71" a="1"/>
  <c r="AG789" i="71" s="1"/>
  <c r="AF789" i="71" a="1"/>
  <c r="AF789" i="71" s="1"/>
  <c r="AE789" i="71" a="1"/>
  <c r="AE789" i="71" s="1"/>
  <c r="AD789" i="71" a="1"/>
  <c r="AD789" i="71" s="1"/>
  <c r="AC789" i="71" a="1"/>
  <c r="AC789" i="71" s="1"/>
  <c r="AB789" i="71" a="1"/>
  <c r="AB789" i="71" s="1"/>
  <c r="AA789" i="71" a="1"/>
  <c r="AA789" i="71" s="1"/>
  <c r="Z789" i="71" a="1"/>
  <c r="Z789" i="71" s="1"/>
  <c r="Y789" i="71" a="1"/>
  <c r="Y789" i="71" s="1"/>
  <c r="X789" i="71" a="1"/>
  <c r="X789" i="71" s="1"/>
  <c r="W789" i="71" a="1"/>
  <c r="W789" i="71" s="1"/>
  <c r="AM788" i="71" a="1"/>
  <c r="AM788" i="71" s="1"/>
  <c r="AL788" i="71" a="1"/>
  <c r="AL788" i="71" s="1"/>
  <c r="AK788" i="71" a="1"/>
  <c r="AK788" i="71" s="1"/>
  <c r="AJ788" i="71" a="1"/>
  <c r="AJ788" i="71" s="1"/>
  <c r="AI788" i="71" a="1"/>
  <c r="AI788" i="71" s="1"/>
  <c r="AH788" i="71" a="1"/>
  <c r="AH788" i="71" s="1"/>
  <c r="AG788" i="71" a="1"/>
  <c r="AG788" i="71" s="1"/>
  <c r="AF788" i="71" a="1"/>
  <c r="AF788" i="71" s="1"/>
  <c r="AE788" i="71" a="1"/>
  <c r="AE788" i="71" s="1"/>
  <c r="AD788" i="71" a="1"/>
  <c r="AD788" i="71" s="1"/>
  <c r="AC788" i="71" a="1"/>
  <c r="AC788" i="71" s="1"/>
  <c r="AB788" i="71" a="1"/>
  <c r="AB788" i="71" s="1"/>
  <c r="AA788" i="71" a="1"/>
  <c r="AA788" i="71" s="1"/>
  <c r="Z788" i="71" a="1"/>
  <c r="Z788" i="71" s="1"/>
  <c r="Y788" i="71" a="1"/>
  <c r="Y788" i="71" s="1"/>
  <c r="X788" i="71" a="1"/>
  <c r="X788" i="71" s="1"/>
  <c r="W788" i="71" a="1"/>
  <c r="W788" i="71" s="1"/>
  <c r="AM787" i="71" a="1"/>
  <c r="AM787" i="71" s="1"/>
  <c r="AL787" i="71" a="1"/>
  <c r="AL787" i="71" s="1"/>
  <c r="AK787" i="71" a="1"/>
  <c r="AK787" i="71" s="1"/>
  <c r="AJ787" i="71" a="1"/>
  <c r="AJ787" i="71" s="1"/>
  <c r="AI787" i="71" a="1"/>
  <c r="AI787" i="71" s="1"/>
  <c r="AH787" i="71" a="1"/>
  <c r="AH787" i="71" s="1"/>
  <c r="AG787" i="71" a="1"/>
  <c r="AG787" i="71" s="1"/>
  <c r="AF787" i="71" a="1"/>
  <c r="AF787" i="71" s="1"/>
  <c r="AE787" i="71" a="1"/>
  <c r="AE787" i="71" s="1"/>
  <c r="AD787" i="71" a="1"/>
  <c r="AD787" i="71" s="1"/>
  <c r="AC787" i="71" a="1"/>
  <c r="AC787" i="71" s="1"/>
  <c r="AB787" i="71" a="1"/>
  <c r="AB787" i="71" s="1"/>
  <c r="AA787" i="71" a="1"/>
  <c r="AA787" i="71" s="1"/>
  <c r="Z787" i="71" a="1"/>
  <c r="Z787" i="71" s="1"/>
  <c r="Y787" i="71" a="1"/>
  <c r="Y787" i="71" s="1"/>
  <c r="X787" i="71" a="1"/>
  <c r="X787" i="71" s="1"/>
  <c r="W787" i="71" a="1"/>
  <c r="W787" i="71" s="1"/>
  <c r="AM786" i="71" a="1"/>
  <c r="AM786" i="71" s="1"/>
  <c r="AL786" i="71" a="1"/>
  <c r="AL786" i="71" s="1"/>
  <c r="AK786" i="71" a="1"/>
  <c r="AK786" i="71" s="1"/>
  <c r="AJ786" i="71" a="1"/>
  <c r="AJ786" i="71" s="1"/>
  <c r="AI786" i="71" a="1"/>
  <c r="AI786" i="71" s="1"/>
  <c r="AH786" i="71" a="1"/>
  <c r="AH786" i="71" s="1"/>
  <c r="AG786" i="71" a="1"/>
  <c r="AG786" i="71" s="1"/>
  <c r="AF786" i="71" a="1"/>
  <c r="AF786" i="71" s="1"/>
  <c r="AE786" i="71" a="1"/>
  <c r="AE786" i="71" s="1"/>
  <c r="AD786" i="71" a="1"/>
  <c r="AD786" i="71" s="1"/>
  <c r="AC786" i="71" a="1"/>
  <c r="AC786" i="71" s="1"/>
  <c r="AB786" i="71" a="1"/>
  <c r="AB786" i="71" s="1"/>
  <c r="AA786" i="71" a="1"/>
  <c r="AA786" i="71" s="1"/>
  <c r="Z786" i="71" a="1"/>
  <c r="Z786" i="71" s="1"/>
  <c r="Y786" i="71" a="1"/>
  <c r="Y786" i="71" s="1"/>
  <c r="X786" i="71" a="1"/>
  <c r="X786" i="71" s="1"/>
  <c r="W786" i="71" a="1"/>
  <c r="W786" i="71" s="1"/>
  <c r="AM785" i="71" a="1"/>
  <c r="AM785" i="71" s="1"/>
  <c r="AL785" i="71" a="1"/>
  <c r="AL785" i="71" s="1"/>
  <c r="AK785" i="71" a="1"/>
  <c r="AK785" i="71" s="1"/>
  <c r="AJ785" i="71" a="1"/>
  <c r="AJ785" i="71" s="1"/>
  <c r="AI785" i="71" a="1"/>
  <c r="AI785" i="71" s="1"/>
  <c r="AH785" i="71" a="1"/>
  <c r="AH785" i="71" s="1"/>
  <c r="AG785" i="71" a="1"/>
  <c r="AG785" i="71" s="1"/>
  <c r="AF785" i="71" a="1"/>
  <c r="AF785" i="71" s="1"/>
  <c r="AE785" i="71" a="1"/>
  <c r="AE785" i="71" s="1"/>
  <c r="AD785" i="71" a="1"/>
  <c r="AD785" i="71" s="1"/>
  <c r="AC785" i="71" a="1"/>
  <c r="AC785" i="71" s="1"/>
  <c r="AB785" i="71" a="1"/>
  <c r="AB785" i="71" s="1"/>
  <c r="AA785" i="71" a="1"/>
  <c r="AA785" i="71" s="1"/>
  <c r="Z785" i="71" a="1"/>
  <c r="Z785" i="71" s="1"/>
  <c r="Y785" i="71" a="1"/>
  <c r="Y785" i="71" s="1"/>
  <c r="X785" i="71" a="1"/>
  <c r="X785" i="71" s="1"/>
  <c r="W785" i="71" a="1"/>
  <c r="W785" i="71" s="1"/>
  <c r="AM784" i="71" a="1"/>
  <c r="AM784" i="71" s="1"/>
  <c r="AL784" i="71" a="1"/>
  <c r="AL784" i="71" s="1"/>
  <c r="AK784" i="71" a="1"/>
  <c r="AK784" i="71" s="1"/>
  <c r="AJ784" i="71" a="1"/>
  <c r="AJ784" i="71" s="1"/>
  <c r="AI784" i="71" a="1"/>
  <c r="AI784" i="71" s="1"/>
  <c r="AH784" i="71" a="1"/>
  <c r="AH784" i="71" s="1"/>
  <c r="AG784" i="71" a="1"/>
  <c r="AG784" i="71" s="1"/>
  <c r="AF784" i="71" a="1"/>
  <c r="AF784" i="71" s="1"/>
  <c r="AE784" i="71" a="1"/>
  <c r="AE784" i="71" s="1"/>
  <c r="AD784" i="71" a="1"/>
  <c r="AD784" i="71" s="1"/>
  <c r="AC784" i="71" a="1"/>
  <c r="AC784" i="71" s="1"/>
  <c r="AB784" i="71" a="1"/>
  <c r="AB784" i="71" s="1"/>
  <c r="AA784" i="71" a="1"/>
  <c r="AA784" i="71" s="1"/>
  <c r="Z784" i="71" a="1"/>
  <c r="Z784" i="71" s="1"/>
  <c r="Y784" i="71" a="1"/>
  <c r="Y784" i="71" s="1"/>
  <c r="X784" i="71" a="1"/>
  <c r="X784" i="71" s="1"/>
  <c r="W784" i="71" a="1"/>
  <c r="W784" i="71" s="1"/>
  <c r="AM783" i="71" a="1"/>
  <c r="AM783" i="71" s="1"/>
  <c r="AL783" i="71" a="1"/>
  <c r="AL783" i="71" s="1"/>
  <c r="AK783" i="71" a="1"/>
  <c r="AK783" i="71" s="1"/>
  <c r="AJ783" i="71" a="1"/>
  <c r="AJ783" i="71" s="1"/>
  <c r="AI783" i="71" a="1"/>
  <c r="AI783" i="71" s="1"/>
  <c r="AH783" i="71" a="1"/>
  <c r="AH783" i="71" s="1"/>
  <c r="AG783" i="71" a="1"/>
  <c r="AG783" i="71" s="1"/>
  <c r="AF783" i="71" a="1"/>
  <c r="AF783" i="71" s="1"/>
  <c r="AE783" i="71" a="1"/>
  <c r="AE783" i="71" s="1"/>
  <c r="AD783" i="71" a="1"/>
  <c r="AD783" i="71" s="1"/>
  <c r="AC783" i="71" a="1"/>
  <c r="AC783" i="71" s="1"/>
  <c r="AB783" i="71" a="1"/>
  <c r="AB783" i="71" s="1"/>
  <c r="AA783" i="71" a="1"/>
  <c r="AA783" i="71" s="1"/>
  <c r="Z783" i="71" a="1"/>
  <c r="Z783" i="71" s="1"/>
  <c r="Y783" i="71" a="1"/>
  <c r="Y783" i="71" s="1"/>
  <c r="X783" i="71" a="1"/>
  <c r="X783" i="71" s="1"/>
  <c r="W783" i="71" a="1"/>
  <c r="W783" i="71" s="1"/>
  <c r="AM782" i="71" a="1"/>
  <c r="AM782" i="71" s="1"/>
  <c r="AL782" i="71" a="1"/>
  <c r="AL782" i="71" s="1"/>
  <c r="AK782" i="71" a="1"/>
  <c r="AK782" i="71" s="1"/>
  <c r="AJ782" i="71" a="1"/>
  <c r="AJ782" i="71" s="1"/>
  <c r="AI782" i="71" a="1"/>
  <c r="AI782" i="71" s="1"/>
  <c r="AH782" i="71" a="1"/>
  <c r="AH782" i="71" s="1"/>
  <c r="AG782" i="71" a="1"/>
  <c r="AG782" i="71" s="1"/>
  <c r="AF782" i="71" a="1"/>
  <c r="AF782" i="71" s="1"/>
  <c r="AE782" i="71" a="1"/>
  <c r="AE782" i="71" s="1"/>
  <c r="AD782" i="71" a="1"/>
  <c r="AD782" i="71" s="1"/>
  <c r="AC782" i="71" a="1"/>
  <c r="AC782" i="71" s="1"/>
  <c r="AB782" i="71" a="1"/>
  <c r="AB782" i="71" s="1"/>
  <c r="AA782" i="71" a="1"/>
  <c r="AA782" i="71" s="1"/>
  <c r="Z782" i="71" a="1"/>
  <c r="Z782" i="71" s="1"/>
  <c r="Y782" i="71" a="1"/>
  <c r="Y782" i="71" s="1"/>
  <c r="X782" i="71" a="1"/>
  <c r="X782" i="71" s="1"/>
  <c r="W782" i="71" a="1"/>
  <c r="W782" i="71" s="1"/>
  <c r="AM781" i="71" a="1"/>
  <c r="AM781" i="71" s="1"/>
  <c r="AL781" i="71" a="1"/>
  <c r="AL781" i="71" s="1"/>
  <c r="AK781" i="71" a="1"/>
  <c r="AK781" i="71" s="1"/>
  <c r="AJ781" i="71" a="1"/>
  <c r="AJ781" i="71" s="1"/>
  <c r="AI781" i="71" a="1"/>
  <c r="AI781" i="71" s="1"/>
  <c r="AH781" i="71" a="1"/>
  <c r="AH781" i="71" s="1"/>
  <c r="AG781" i="71" a="1"/>
  <c r="AG781" i="71" s="1"/>
  <c r="AF781" i="71" a="1"/>
  <c r="AF781" i="71" s="1"/>
  <c r="AE781" i="71" a="1"/>
  <c r="AE781" i="71" s="1"/>
  <c r="AD781" i="71" a="1"/>
  <c r="AD781" i="71" s="1"/>
  <c r="AC781" i="71" a="1"/>
  <c r="AC781" i="71" s="1"/>
  <c r="AB781" i="71" a="1"/>
  <c r="AB781" i="71" s="1"/>
  <c r="AA781" i="71" a="1"/>
  <c r="AA781" i="71" s="1"/>
  <c r="Z781" i="71" a="1"/>
  <c r="Z781" i="71" s="1"/>
  <c r="Y781" i="71" a="1"/>
  <c r="Y781" i="71" s="1"/>
  <c r="X781" i="71" a="1"/>
  <c r="X781" i="71" s="1"/>
  <c r="W781" i="71" a="1"/>
  <c r="W781" i="71" s="1"/>
  <c r="AM780" i="71" a="1"/>
  <c r="AM780" i="71" s="1"/>
  <c r="AL780" i="71" a="1"/>
  <c r="AL780" i="71" s="1"/>
  <c r="AK780" i="71" a="1"/>
  <c r="AK780" i="71" s="1"/>
  <c r="AJ780" i="71" a="1"/>
  <c r="AJ780" i="71" s="1"/>
  <c r="AI780" i="71" a="1"/>
  <c r="AI780" i="71" s="1"/>
  <c r="AH780" i="71" a="1"/>
  <c r="AH780" i="71" s="1"/>
  <c r="AG780" i="71" a="1"/>
  <c r="AG780" i="71" s="1"/>
  <c r="AF780" i="71" a="1"/>
  <c r="AF780" i="71" s="1"/>
  <c r="AE780" i="71" a="1"/>
  <c r="AE780" i="71" s="1"/>
  <c r="AD780" i="71" a="1"/>
  <c r="AD780" i="71" s="1"/>
  <c r="AC780" i="71" a="1"/>
  <c r="AC780" i="71" s="1"/>
  <c r="AB780" i="71" a="1"/>
  <c r="AB780" i="71" s="1"/>
  <c r="AA780" i="71" a="1"/>
  <c r="AA780" i="71" s="1"/>
  <c r="Z780" i="71" a="1"/>
  <c r="Z780" i="71" s="1"/>
  <c r="Y780" i="71" a="1"/>
  <c r="Y780" i="71" s="1"/>
  <c r="X780" i="71" a="1"/>
  <c r="X780" i="71" s="1"/>
  <c r="W780" i="71" a="1"/>
  <c r="W780" i="71" s="1"/>
  <c r="AM779" i="71" a="1"/>
  <c r="AM779" i="71" s="1"/>
  <c r="AL779" i="71" a="1"/>
  <c r="AL779" i="71" s="1"/>
  <c r="AK779" i="71" a="1"/>
  <c r="AK779" i="71" s="1"/>
  <c r="AJ779" i="71" a="1"/>
  <c r="AJ779" i="71" s="1"/>
  <c r="AI779" i="71" a="1"/>
  <c r="AI779" i="71" s="1"/>
  <c r="AH779" i="71" a="1"/>
  <c r="AH779" i="71" s="1"/>
  <c r="AG779" i="71" a="1"/>
  <c r="AG779" i="71" s="1"/>
  <c r="AF779" i="71" a="1"/>
  <c r="AF779" i="71" s="1"/>
  <c r="AE779" i="71" a="1"/>
  <c r="AE779" i="71" s="1"/>
  <c r="AD779" i="71" a="1"/>
  <c r="AD779" i="71" s="1"/>
  <c r="AC779" i="71" a="1"/>
  <c r="AC779" i="71" s="1"/>
  <c r="AB779" i="71" a="1"/>
  <c r="AB779" i="71" s="1"/>
  <c r="AA779" i="71" a="1"/>
  <c r="AA779" i="71" s="1"/>
  <c r="Z779" i="71" a="1"/>
  <c r="Z779" i="71" s="1"/>
  <c r="Y779" i="71" a="1"/>
  <c r="Y779" i="71" s="1"/>
  <c r="X779" i="71" a="1"/>
  <c r="X779" i="71" s="1"/>
  <c r="W779" i="71" a="1"/>
  <c r="W779" i="71" s="1"/>
  <c r="AM778" i="71" a="1"/>
  <c r="AM778" i="71" s="1"/>
  <c r="AL778" i="71" a="1"/>
  <c r="AL778" i="71" s="1"/>
  <c r="AK778" i="71" a="1"/>
  <c r="AK778" i="71" s="1"/>
  <c r="AJ778" i="71" a="1"/>
  <c r="AJ778" i="71" s="1"/>
  <c r="AI778" i="71" a="1"/>
  <c r="AI778" i="71" s="1"/>
  <c r="AH778" i="71" a="1"/>
  <c r="AH778" i="71" s="1"/>
  <c r="AG778" i="71" a="1"/>
  <c r="AG778" i="71" s="1"/>
  <c r="AF778" i="71" a="1"/>
  <c r="AF778" i="71" s="1"/>
  <c r="AE778" i="71" a="1"/>
  <c r="AE778" i="71" s="1"/>
  <c r="AD778" i="71" a="1"/>
  <c r="AD778" i="71" s="1"/>
  <c r="AC778" i="71" a="1"/>
  <c r="AC778" i="71" s="1"/>
  <c r="AB778" i="71" a="1"/>
  <c r="AB778" i="71" s="1"/>
  <c r="AA778" i="71" a="1"/>
  <c r="AA778" i="71" s="1"/>
  <c r="Z778" i="71" a="1"/>
  <c r="Z778" i="71" s="1"/>
  <c r="Y778" i="71" a="1"/>
  <c r="Y778" i="71" s="1"/>
  <c r="X778" i="71" a="1"/>
  <c r="X778" i="71" s="1"/>
  <c r="W778" i="71" a="1"/>
  <c r="W778" i="71" s="1"/>
  <c r="AM777" i="71" a="1"/>
  <c r="AM777" i="71" s="1"/>
  <c r="AL777" i="71" a="1"/>
  <c r="AL777" i="71" s="1"/>
  <c r="AK777" i="71" a="1"/>
  <c r="AK777" i="71" s="1"/>
  <c r="AJ777" i="71" a="1"/>
  <c r="AJ777" i="71" s="1"/>
  <c r="AI777" i="71" a="1"/>
  <c r="AI777" i="71" s="1"/>
  <c r="AH777" i="71" a="1"/>
  <c r="AH777" i="71" s="1"/>
  <c r="AG777" i="71" a="1"/>
  <c r="AG777" i="71" s="1"/>
  <c r="AF777" i="71" a="1"/>
  <c r="AF777" i="71" s="1"/>
  <c r="AE777" i="71" a="1"/>
  <c r="AE777" i="71" s="1"/>
  <c r="AD777" i="71" a="1"/>
  <c r="AD777" i="71" s="1"/>
  <c r="AC777" i="71" a="1"/>
  <c r="AC777" i="71" s="1"/>
  <c r="AB777" i="71" a="1"/>
  <c r="AB777" i="71" s="1"/>
  <c r="AA777" i="71" a="1"/>
  <c r="AA777" i="71" s="1"/>
  <c r="Z777" i="71" a="1"/>
  <c r="Z777" i="71" s="1"/>
  <c r="Y777" i="71" a="1"/>
  <c r="Y777" i="71" s="1"/>
  <c r="X777" i="71" a="1"/>
  <c r="X777" i="71" s="1"/>
  <c r="W777" i="71" a="1"/>
  <c r="W777" i="71" s="1"/>
  <c r="AM776" i="71" a="1"/>
  <c r="AM776" i="71" s="1"/>
  <c r="AL776" i="71" a="1"/>
  <c r="AL776" i="71" s="1"/>
  <c r="AK776" i="71" a="1"/>
  <c r="AK776" i="71" s="1"/>
  <c r="AJ776" i="71" a="1"/>
  <c r="AJ776" i="71" s="1"/>
  <c r="AI776" i="71" a="1"/>
  <c r="AI776" i="71" s="1"/>
  <c r="AH776" i="71" a="1"/>
  <c r="AH776" i="71" s="1"/>
  <c r="AG776" i="71" a="1"/>
  <c r="AG776" i="71" s="1"/>
  <c r="AF776" i="71" a="1"/>
  <c r="AF776" i="71" s="1"/>
  <c r="AE776" i="71" a="1"/>
  <c r="AE776" i="71" s="1"/>
  <c r="AD776" i="71" a="1"/>
  <c r="AD776" i="71" s="1"/>
  <c r="AC776" i="71" a="1"/>
  <c r="AC776" i="71" s="1"/>
  <c r="AB776" i="71" a="1"/>
  <c r="AB776" i="71" s="1"/>
  <c r="AA776" i="71" a="1"/>
  <c r="AA776" i="71" s="1"/>
  <c r="Z776" i="71" a="1"/>
  <c r="Z776" i="71" s="1"/>
  <c r="Y776" i="71" a="1"/>
  <c r="Y776" i="71" s="1"/>
  <c r="X776" i="71" a="1"/>
  <c r="X776" i="71" s="1"/>
  <c r="W776" i="71" a="1"/>
  <c r="W776" i="71" s="1"/>
  <c r="AM775" i="71" a="1"/>
  <c r="AM775" i="71" s="1"/>
  <c r="AL775" i="71" a="1"/>
  <c r="AL775" i="71" s="1"/>
  <c r="AK775" i="71" a="1"/>
  <c r="AK775" i="71" s="1"/>
  <c r="AJ775" i="71" a="1"/>
  <c r="AJ775" i="71" s="1"/>
  <c r="AI775" i="71" a="1"/>
  <c r="AI775" i="71" s="1"/>
  <c r="AH775" i="71" a="1"/>
  <c r="AH775" i="71" s="1"/>
  <c r="AG775" i="71" a="1"/>
  <c r="AG775" i="71" s="1"/>
  <c r="AF775" i="71" a="1"/>
  <c r="AF775" i="71" s="1"/>
  <c r="AE775" i="71" a="1"/>
  <c r="AE775" i="71" s="1"/>
  <c r="AD775" i="71" a="1"/>
  <c r="AD775" i="71" s="1"/>
  <c r="AC775" i="71" a="1"/>
  <c r="AC775" i="71" s="1"/>
  <c r="AB775" i="71" a="1"/>
  <c r="AB775" i="71" s="1"/>
  <c r="AA775" i="71" a="1"/>
  <c r="AA775" i="71" s="1"/>
  <c r="Z775" i="71" a="1"/>
  <c r="Z775" i="71" s="1"/>
  <c r="Y775" i="71" a="1"/>
  <c r="Y775" i="71" s="1"/>
  <c r="X775" i="71" a="1"/>
  <c r="X775" i="71" s="1"/>
  <c r="W775" i="71" a="1"/>
  <c r="W775" i="71" s="1"/>
  <c r="AM774" i="71" a="1"/>
  <c r="AM774" i="71" s="1"/>
  <c r="AL774" i="71" a="1"/>
  <c r="AL774" i="71" s="1"/>
  <c r="AK774" i="71" a="1"/>
  <c r="AK774" i="71" s="1"/>
  <c r="AJ774" i="71" a="1"/>
  <c r="AJ774" i="71" s="1"/>
  <c r="AI774" i="71" a="1"/>
  <c r="AI774" i="71" s="1"/>
  <c r="AH774" i="71" a="1"/>
  <c r="AH774" i="71" s="1"/>
  <c r="AG774" i="71" a="1"/>
  <c r="AG774" i="71" s="1"/>
  <c r="AF774" i="71" a="1"/>
  <c r="AF774" i="71" s="1"/>
  <c r="AE774" i="71" a="1"/>
  <c r="AE774" i="71" s="1"/>
  <c r="AD774" i="71" a="1"/>
  <c r="AD774" i="71" s="1"/>
  <c r="AC774" i="71" a="1"/>
  <c r="AC774" i="71" s="1"/>
  <c r="AB774" i="71" a="1"/>
  <c r="AB774" i="71" s="1"/>
  <c r="AA774" i="71" a="1"/>
  <c r="AA774" i="71" s="1"/>
  <c r="Z774" i="71" a="1"/>
  <c r="Z774" i="71" s="1"/>
  <c r="Y774" i="71" a="1"/>
  <c r="Y774" i="71" s="1"/>
  <c r="X774" i="71" a="1"/>
  <c r="X774" i="71" s="1"/>
  <c r="W774" i="71" a="1"/>
  <c r="W774" i="71" s="1"/>
  <c r="AM773" i="71" a="1"/>
  <c r="AM773" i="71" s="1"/>
  <c r="AL773" i="71" a="1"/>
  <c r="AL773" i="71" s="1"/>
  <c r="AK773" i="71" a="1"/>
  <c r="AK773" i="71" s="1"/>
  <c r="AJ773" i="71" a="1"/>
  <c r="AJ773" i="71" s="1"/>
  <c r="AI773" i="71" a="1"/>
  <c r="AI773" i="71" s="1"/>
  <c r="AH773" i="71" a="1"/>
  <c r="AH773" i="71" s="1"/>
  <c r="AG773" i="71" a="1"/>
  <c r="AG773" i="71" s="1"/>
  <c r="AF773" i="71" a="1"/>
  <c r="AF773" i="71" s="1"/>
  <c r="AE773" i="71" a="1"/>
  <c r="AE773" i="71" s="1"/>
  <c r="AD773" i="71" a="1"/>
  <c r="AD773" i="71" s="1"/>
  <c r="AC773" i="71" a="1"/>
  <c r="AC773" i="71" s="1"/>
  <c r="AB773" i="71" a="1"/>
  <c r="AB773" i="71" s="1"/>
  <c r="AA773" i="71" a="1"/>
  <c r="AA773" i="71" s="1"/>
  <c r="Z773" i="71" a="1"/>
  <c r="Z773" i="71" s="1"/>
  <c r="Y773" i="71" a="1"/>
  <c r="Y773" i="71" s="1"/>
  <c r="X773" i="71" a="1"/>
  <c r="X773" i="71" s="1"/>
  <c r="W773" i="71" a="1"/>
  <c r="W773" i="71" s="1"/>
  <c r="AM772" i="71" a="1"/>
  <c r="AM772" i="71" s="1"/>
  <c r="AL772" i="71" a="1"/>
  <c r="AL772" i="71" s="1"/>
  <c r="AK772" i="71" a="1"/>
  <c r="AK772" i="71" s="1"/>
  <c r="AJ772" i="71" a="1"/>
  <c r="AJ772" i="71" s="1"/>
  <c r="AI772" i="71" a="1"/>
  <c r="AI772" i="71" s="1"/>
  <c r="AH772" i="71" a="1"/>
  <c r="AH772" i="71" s="1"/>
  <c r="AG772" i="71" a="1"/>
  <c r="AG772" i="71" s="1"/>
  <c r="AF772" i="71" a="1"/>
  <c r="AF772" i="71" s="1"/>
  <c r="AE772" i="71" a="1"/>
  <c r="AE772" i="71" s="1"/>
  <c r="AD772" i="71" a="1"/>
  <c r="AD772" i="71" s="1"/>
  <c r="AC772" i="71" a="1"/>
  <c r="AC772" i="71" s="1"/>
  <c r="AB772" i="71" a="1"/>
  <c r="AB772" i="71" s="1"/>
  <c r="AA772" i="71" a="1"/>
  <c r="AA772" i="71" s="1"/>
  <c r="Z772" i="71" a="1"/>
  <c r="Z772" i="71" s="1"/>
  <c r="Y772" i="71" a="1"/>
  <c r="Y772" i="71" s="1"/>
  <c r="X772" i="71" a="1"/>
  <c r="X772" i="71" s="1"/>
  <c r="W772" i="71" a="1"/>
  <c r="W772" i="71" s="1"/>
  <c r="AM771" i="71" a="1"/>
  <c r="AM771" i="71" s="1"/>
  <c r="AL771" i="71" a="1"/>
  <c r="AL771" i="71" s="1"/>
  <c r="AK771" i="71" a="1"/>
  <c r="AK771" i="71" s="1"/>
  <c r="AJ771" i="71" a="1"/>
  <c r="AJ771" i="71" s="1"/>
  <c r="AI771" i="71" a="1"/>
  <c r="AI771" i="71" s="1"/>
  <c r="AH771" i="71" a="1"/>
  <c r="AH771" i="71" s="1"/>
  <c r="AG771" i="71" a="1"/>
  <c r="AG771" i="71" s="1"/>
  <c r="AF771" i="71" a="1"/>
  <c r="AF771" i="71" s="1"/>
  <c r="AE771" i="71" a="1"/>
  <c r="AE771" i="71" s="1"/>
  <c r="AD771" i="71" a="1"/>
  <c r="AD771" i="71" s="1"/>
  <c r="AC771" i="71" a="1"/>
  <c r="AC771" i="71" s="1"/>
  <c r="AB771" i="71" a="1"/>
  <c r="AB771" i="71" s="1"/>
  <c r="AA771" i="71" a="1"/>
  <c r="AA771" i="71" s="1"/>
  <c r="Z771" i="71" a="1"/>
  <c r="Z771" i="71" s="1"/>
  <c r="Y771" i="71" a="1"/>
  <c r="Y771" i="71" s="1"/>
  <c r="X771" i="71" a="1"/>
  <c r="X771" i="71" s="1"/>
  <c r="W771" i="71" a="1"/>
  <c r="W771" i="71" s="1"/>
  <c r="AM770" i="71" a="1"/>
  <c r="AM770" i="71" s="1"/>
  <c r="AL770" i="71" a="1"/>
  <c r="AL770" i="71" s="1"/>
  <c r="AK770" i="71" a="1"/>
  <c r="AK770" i="71" s="1"/>
  <c r="AJ770" i="71" a="1"/>
  <c r="AJ770" i="71" s="1"/>
  <c r="AI770" i="71" a="1"/>
  <c r="AI770" i="71" s="1"/>
  <c r="AH770" i="71" a="1"/>
  <c r="AH770" i="71" s="1"/>
  <c r="AG770" i="71" a="1"/>
  <c r="AG770" i="71" s="1"/>
  <c r="AF770" i="71" a="1"/>
  <c r="AF770" i="71" s="1"/>
  <c r="AE770" i="71" a="1"/>
  <c r="AE770" i="71" s="1"/>
  <c r="AD770" i="71" a="1"/>
  <c r="AD770" i="71" s="1"/>
  <c r="AC770" i="71" a="1"/>
  <c r="AC770" i="71" s="1"/>
  <c r="AB770" i="71" a="1"/>
  <c r="AB770" i="71" s="1"/>
  <c r="AA770" i="71" a="1"/>
  <c r="AA770" i="71" s="1"/>
  <c r="Z770" i="71" a="1"/>
  <c r="Z770" i="71" s="1"/>
  <c r="Y770" i="71" a="1"/>
  <c r="Y770" i="71" s="1"/>
  <c r="X770" i="71" a="1"/>
  <c r="X770" i="71" s="1"/>
  <c r="W770" i="71" a="1"/>
  <c r="W770" i="71" s="1"/>
  <c r="AM769" i="71" a="1"/>
  <c r="AM769" i="71" s="1"/>
  <c r="AL769" i="71" a="1"/>
  <c r="AL769" i="71" s="1"/>
  <c r="AK769" i="71" a="1"/>
  <c r="AK769" i="71" s="1"/>
  <c r="AJ769" i="71" a="1"/>
  <c r="AJ769" i="71" s="1"/>
  <c r="AI769" i="71" a="1"/>
  <c r="AI769" i="71" s="1"/>
  <c r="AH769" i="71" a="1"/>
  <c r="AH769" i="71" s="1"/>
  <c r="AG769" i="71" a="1"/>
  <c r="AG769" i="71" s="1"/>
  <c r="AF769" i="71" a="1"/>
  <c r="AF769" i="71" s="1"/>
  <c r="AE769" i="71" a="1"/>
  <c r="AE769" i="71" s="1"/>
  <c r="AD769" i="71" a="1"/>
  <c r="AD769" i="71" s="1"/>
  <c r="AC769" i="71" a="1"/>
  <c r="AC769" i="71" s="1"/>
  <c r="AB769" i="71" a="1"/>
  <c r="AB769" i="71" s="1"/>
  <c r="AA769" i="71" a="1"/>
  <c r="AA769" i="71" s="1"/>
  <c r="Z769" i="71" a="1"/>
  <c r="Z769" i="71" s="1"/>
  <c r="Y769" i="71" a="1"/>
  <c r="Y769" i="71" s="1"/>
  <c r="X769" i="71" a="1"/>
  <c r="X769" i="71" s="1"/>
  <c r="W769" i="71" a="1"/>
  <c r="W769" i="71" s="1"/>
  <c r="AM768" i="71" a="1"/>
  <c r="AM768" i="71" s="1"/>
  <c r="AL768" i="71" a="1"/>
  <c r="AL768" i="71" s="1"/>
  <c r="AK768" i="71" a="1"/>
  <c r="AK768" i="71" s="1"/>
  <c r="AJ768" i="71" a="1"/>
  <c r="AJ768" i="71" s="1"/>
  <c r="AI768" i="71" a="1"/>
  <c r="AI768" i="71" s="1"/>
  <c r="AH768" i="71" a="1"/>
  <c r="AH768" i="71" s="1"/>
  <c r="AG768" i="71" a="1"/>
  <c r="AG768" i="71" s="1"/>
  <c r="AF768" i="71" a="1"/>
  <c r="AF768" i="71" s="1"/>
  <c r="AE768" i="71" a="1"/>
  <c r="AE768" i="71" s="1"/>
  <c r="AD768" i="71" a="1"/>
  <c r="AD768" i="71" s="1"/>
  <c r="AC768" i="71" a="1"/>
  <c r="AC768" i="71" s="1"/>
  <c r="AB768" i="71" a="1"/>
  <c r="AB768" i="71" s="1"/>
  <c r="AA768" i="71" a="1"/>
  <c r="AA768" i="71" s="1"/>
  <c r="Z768" i="71" a="1"/>
  <c r="Z768" i="71" s="1"/>
  <c r="Y768" i="71" a="1"/>
  <c r="Y768" i="71" s="1"/>
  <c r="X768" i="71" a="1"/>
  <c r="X768" i="71" s="1"/>
  <c r="W768" i="71" a="1"/>
  <c r="W768" i="71" s="1"/>
  <c r="AM767" i="71" a="1"/>
  <c r="AM767" i="71" s="1"/>
  <c r="AL767" i="71" a="1"/>
  <c r="AL767" i="71" s="1"/>
  <c r="AK767" i="71" a="1"/>
  <c r="AK767" i="71" s="1"/>
  <c r="AJ767" i="71" a="1"/>
  <c r="AJ767" i="71" s="1"/>
  <c r="AI767" i="71" a="1"/>
  <c r="AI767" i="71" s="1"/>
  <c r="AH767" i="71" a="1"/>
  <c r="AH767" i="71" s="1"/>
  <c r="AG767" i="71" a="1"/>
  <c r="AG767" i="71" s="1"/>
  <c r="AF767" i="71" a="1"/>
  <c r="AF767" i="71" s="1"/>
  <c r="AE767" i="71" a="1"/>
  <c r="AE767" i="71" s="1"/>
  <c r="AD767" i="71" a="1"/>
  <c r="AD767" i="71" s="1"/>
  <c r="AC767" i="71" a="1"/>
  <c r="AC767" i="71" s="1"/>
  <c r="AB767" i="71" a="1"/>
  <c r="AB767" i="71" s="1"/>
  <c r="AA767" i="71" a="1"/>
  <c r="AA767" i="71" s="1"/>
  <c r="Z767" i="71" a="1"/>
  <c r="Z767" i="71" s="1"/>
  <c r="Y767" i="71" a="1"/>
  <c r="Y767" i="71" s="1"/>
  <c r="X767" i="71" a="1"/>
  <c r="X767" i="71" s="1"/>
  <c r="W767" i="71" a="1"/>
  <c r="W767" i="71" s="1"/>
  <c r="AM766" i="71" a="1"/>
  <c r="AM766" i="71" s="1"/>
  <c r="AL766" i="71" a="1"/>
  <c r="AL766" i="71" s="1"/>
  <c r="AK766" i="71" a="1"/>
  <c r="AK766" i="71" s="1"/>
  <c r="AJ766" i="71" a="1"/>
  <c r="AJ766" i="71" s="1"/>
  <c r="AI766" i="71" a="1"/>
  <c r="AI766" i="71" s="1"/>
  <c r="AH766" i="71" a="1"/>
  <c r="AH766" i="71" s="1"/>
  <c r="AG766" i="71" a="1"/>
  <c r="AG766" i="71" s="1"/>
  <c r="AF766" i="71" a="1"/>
  <c r="AF766" i="71" s="1"/>
  <c r="AE766" i="71" a="1"/>
  <c r="AE766" i="71" s="1"/>
  <c r="AD766" i="71" a="1"/>
  <c r="AD766" i="71" s="1"/>
  <c r="AC766" i="71" a="1"/>
  <c r="AC766" i="71" s="1"/>
  <c r="AB766" i="71" a="1"/>
  <c r="AB766" i="71" s="1"/>
  <c r="AA766" i="71" a="1"/>
  <c r="AA766" i="71" s="1"/>
  <c r="Z766" i="71" a="1"/>
  <c r="Z766" i="71" s="1"/>
  <c r="Y766" i="71" a="1"/>
  <c r="Y766" i="71" s="1"/>
  <c r="X766" i="71" a="1"/>
  <c r="X766" i="71" s="1"/>
  <c r="W766" i="71" a="1"/>
  <c r="W766" i="71" s="1"/>
  <c r="AM765" i="71" a="1"/>
  <c r="AM765" i="71" s="1"/>
  <c r="AL765" i="71" a="1"/>
  <c r="AL765" i="71" s="1"/>
  <c r="AK765" i="71" a="1"/>
  <c r="AK765" i="71" s="1"/>
  <c r="AJ765" i="71" a="1"/>
  <c r="AJ765" i="71" s="1"/>
  <c r="AI765" i="71" a="1"/>
  <c r="AI765" i="71" s="1"/>
  <c r="AH765" i="71" a="1"/>
  <c r="AH765" i="71" s="1"/>
  <c r="AG765" i="71" a="1"/>
  <c r="AG765" i="71" s="1"/>
  <c r="AF765" i="71" a="1"/>
  <c r="AF765" i="71" s="1"/>
  <c r="AE765" i="71" a="1"/>
  <c r="AE765" i="71" s="1"/>
  <c r="AD765" i="71" a="1"/>
  <c r="AD765" i="71" s="1"/>
  <c r="AC765" i="71" a="1"/>
  <c r="AC765" i="71" s="1"/>
  <c r="AB765" i="71" a="1"/>
  <c r="AB765" i="71" s="1"/>
  <c r="AA765" i="71" a="1"/>
  <c r="AA765" i="71" s="1"/>
  <c r="Z765" i="71" a="1"/>
  <c r="Z765" i="71" s="1"/>
  <c r="Y765" i="71" a="1"/>
  <c r="Y765" i="71" s="1"/>
  <c r="X765" i="71" a="1"/>
  <c r="X765" i="71" s="1"/>
  <c r="W765" i="71" a="1"/>
  <c r="W765" i="71" s="1"/>
  <c r="AM764" i="71" a="1"/>
  <c r="AM764" i="71" s="1"/>
  <c r="AL764" i="71" a="1"/>
  <c r="AL764" i="71" s="1"/>
  <c r="AK764" i="71" a="1"/>
  <c r="AK764" i="71" s="1"/>
  <c r="AJ764" i="71" a="1"/>
  <c r="AJ764" i="71" s="1"/>
  <c r="AI764" i="71" a="1"/>
  <c r="AI764" i="71" s="1"/>
  <c r="AH764" i="71" a="1"/>
  <c r="AH764" i="71" s="1"/>
  <c r="AG764" i="71" a="1"/>
  <c r="AG764" i="71" s="1"/>
  <c r="AF764" i="71" a="1"/>
  <c r="AF764" i="71" s="1"/>
  <c r="AE764" i="71" a="1"/>
  <c r="AE764" i="71" s="1"/>
  <c r="AD764" i="71" a="1"/>
  <c r="AD764" i="71" s="1"/>
  <c r="AC764" i="71" a="1"/>
  <c r="AC764" i="71" s="1"/>
  <c r="AB764" i="71" a="1"/>
  <c r="AB764" i="71" s="1"/>
  <c r="AA764" i="71" a="1"/>
  <c r="AA764" i="71" s="1"/>
  <c r="Z764" i="71" a="1"/>
  <c r="Z764" i="71" s="1"/>
  <c r="Y764" i="71" a="1"/>
  <c r="Y764" i="71" s="1"/>
  <c r="X764" i="71" a="1"/>
  <c r="X764" i="71" s="1"/>
  <c r="W764" i="71" a="1"/>
  <c r="W764" i="71" s="1"/>
  <c r="AM763" i="71" a="1"/>
  <c r="AM763" i="71" s="1"/>
  <c r="AL763" i="71" a="1"/>
  <c r="AL763" i="71" s="1"/>
  <c r="AK763" i="71" a="1"/>
  <c r="AK763" i="71" s="1"/>
  <c r="AJ763" i="71" a="1"/>
  <c r="AJ763" i="71" s="1"/>
  <c r="AI763" i="71" a="1"/>
  <c r="AI763" i="71" s="1"/>
  <c r="AH763" i="71" a="1"/>
  <c r="AH763" i="71" s="1"/>
  <c r="AG763" i="71" a="1"/>
  <c r="AG763" i="71" s="1"/>
  <c r="AF763" i="71" a="1"/>
  <c r="AF763" i="71" s="1"/>
  <c r="AE763" i="71" a="1"/>
  <c r="AE763" i="71" s="1"/>
  <c r="AD763" i="71" a="1"/>
  <c r="AD763" i="71" s="1"/>
  <c r="AC763" i="71" a="1"/>
  <c r="AC763" i="71" s="1"/>
  <c r="AB763" i="71" a="1"/>
  <c r="AB763" i="71" s="1"/>
  <c r="AA763" i="71" a="1"/>
  <c r="AA763" i="71" s="1"/>
  <c r="Z763" i="71" a="1"/>
  <c r="Z763" i="71" s="1"/>
  <c r="Y763" i="71" a="1"/>
  <c r="Y763" i="71" s="1"/>
  <c r="X763" i="71" a="1"/>
  <c r="X763" i="71" s="1"/>
  <c r="W763" i="71" a="1"/>
  <c r="W763" i="71" s="1"/>
  <c r="AM762" i="71" a="1"/>
  <c r="AM762" i="71" s="1"/>
  <c r="AL762" i="71" a="1"/>
  <c r="AL762" i="71" s="1"/>
  <c r="AK762" i="71" a="1"/>
  <c r="AK762" i="71" s="1"/>
  <c r="AJ762" i="71" a="1"/>
  <c r="AJ762" i="71" s="1"/>
  <c r="AI762" i="71" a="1"/>
  <c r="AI762" i="71" s="1"/>
  <c r="AH762" i="71" a="1"/>
  <c r="AH762" i="71" s="1"/>
  <c r="AG762" i="71" a="1"/>
  <c r="AG762" i="71" s="1"/>
  <c r="AF762" i="71" a="1"/>
  <c r="AF762" i="71" s="1"/>
  <c r="AE762" i="71" a="1"/>
  <c r="AE762" i="71" s="1"/>
  <c r="AD762" i="71" a="1"/>
  <c r="AD762" i="71" s="1"/>
  <c r="AC762" i="71" a="1"/>
  <c r="AC762" i="71" s="1"/>
  <c r="AB762" i="71" a="1"/>
  <c r="AB762" i="71" s="1"/>
  <c r="AA762" i="71" a="1"/>
  <c r="AA762" i="71" s="1"/>
  <c r="Z762" i="71" a="1"/>
  <c r="Z762" i="71" s="1"/>
  <c r="Y762" i="71" a="1"/>
  <c r="Y762" i="71" s="1"/>
  <c r="X762" i="71" a="1"/>
  <c r="X762" i="71" s="1"/>
  <c r="W762" i="71" a="1"/>
  <c r="W762" i="71" s="1"/>
  <c r="AM761" i="71" a="1"/>
  <c r="AM761" i="71" s="1"/>
  <c r="AL761" i="71" a="1"/>
  <c r="AL761" i="71" s="1"/>
  <c r="AK761" i="71" a="1"/>
  <c r="AK761" i="71" s="1"/>
  <c r="AJ761" i="71" a="1"/>
  <c r="AJ761" i="71" s="1"/>
  <c r="AI761" i="71" a="1"/>
  <c r="AI761" i="71" s="1"/>
  <c r="AH761" i="71" a="1"/>
  <c r="AH761" i="71" s="1"/>
  <c r="AG761" i="71" a="1"/>
  <c r="AG761" i="71" s="1"/>
  <c r="AF761" i="71" a="1"/>
  <c r="AF761" i="71" s="1"/>
  <c r="AE761" i="71" a="1"/>
  <c r="AE761" i="71" s="1"/>
  <c r="AD761" i="71" a="1"/>
  <c r="AD761" i="71" s="1"/>
  <c r="AC761" i="71" a="1"/>
  <c r="AC761" i="71" s="1"/>
  <c r="AB761" i="71" a="1"/>
  <c r="AB761" i="71" s="1"/>
  <c r="AA761" i="71" a="1"/>
  <c r="AA761" i="71" s="1"/>
  <c r="Z761" i="71" a="1"/>
  <c r="Z761" i="71" s="1"/>
  <c r="Y761" i="71" a="1"/>
  <c r="Y761" i="71" s="1"/>
  <c r="X761" i="71" a="1"/>
  <c r="X761" i="71" s="1"/>
  <c r="W761" i="71" a="1"/>
  <c r="W761" i="71" s="1"/>
  <c r="AM760" i="71" a="1"/>
  <c r="AM760" i="71" s="1"/>
  <c r="AL760" i="71" a="1"/>
  <c r="AL760" i="71" s="1"/>
  <c r="AK760" i="71" a="1"/>
  <c r="AK760" i="71" s="1"/>
  <c r="AJ760" i="71" a="1"/>
  <c r="AJ760" i="71" s="1"/>
  <c r="AI760" i="71" a="1"/>
  <c r="AI760" i="71" s="1"/>
  <c r="AH760" i="71" a="1"/>
  <c r="AH760" i="71" s="1"/>
  <c r="AG760" i="71" a="1"/>
  <c r="AG760" i="71" s="1"/>
  <c r="AF760" i="71" a="1"/>
  <c r="AF760" i="71" s="1"/>
  <c r="AE760" i="71" a="1"/>
  <c r="AE760" i="71" s="1"/>
  <c r="AD760" i="71" a="1"/>
  <c r="AD760" i="71" s="1"/>
  <c r="AC760" i="71" a="1"/>
  <c r="AC760" i="71" s="1"/>
  <c r="AB760" i="71" a="1"/>
  <c r="AB760" i="71" s="1"/>
  <c r="AA760" i="71" a="1"/>
  <c r="AA760" i="71" s="1"/>
  <c r="Z760" i="71" a="1"/>
  <c r="Z760" i="71" s="1"/>
  <c r="Y760" i="71" a="1"/>
  <c r="Y760" i="71" s="1"/>
  <c r="X760" i="71" a="1"/>
  <c r="X760" i="71" s="1"/>
  <c r="W760" i="71" a="1"/>
  <c r="W760" i="71" s="1"/>
  <c r="AM759" i="71" a="1"/>
  <c r="AM759" i="71" s="1"/>
  <c r="AL759" i="71" a="1"/>
  <c r="AL759" i="71" s="1"/>
  <c r="AK759" i="71" a="1"/>
  <c r="AK759" i="71" s="1"/>
  <c r="AJ759" i="71" a="1"/>
  <c r="AJ759" i="71" s="1"/>
  <c r="AI759" i="71" a="1"/>
  <c r="AI759" i="71" s="1"/>
  <c r="AH759" i="71" a="1"/>
  <c r="AH759" i="71" s="1"/>
  <c r="AG759" i="71" a="1"/>
  <c r="AG759" i="71" s="1"/>
  <c r="AF759" i="71" a="1"/>
  <c r="AF759" i="71" s="1"/>
  <c r="AE759" i="71" a="1"/>
  <c r="AE759" i="71" s="1"/>
  <c r="AD759" i="71" a="1"/>
  <c r="AD759" i="71" s="1"/>
  <c r="AC759" i="71" a="1"/>
  <c r="AC759" i="71" s="1"/>
  <c r="AB759" i="71" a="1"/>
  <c r="AB759" i="71" s="1"/>
  <c r="AA759" i="71" a="1"/>
  <c r="AA759" i="71" s="1"/>
  <c r="Z759" i="71" a="1"/>
  <c r="Z759" i="71" s="1"/>
  <c r="Y759" i="71" a="1"/>
  <c r="Y759" i="71" s="1"/>
  <c r="X759" i="71" a="1"/>
  <c r="X759" i="71" s="1"/>
  <c r="W759" i="71" a="1"/>
  <c r="W759" i="71" s="1"/>
  <c r="AM758" i="71" a="1"/>
  <c r="AM758" i="71" s="1"/>
  <c r="AL758" i="71" a="1"/>
  <c r="AL758" i="71" s="1"/>
  <c r="AK758" i="71" a="1"/>
  <c r="AK758" i="71" s="1"/>
  <c r="AJ758" i="71" a="1"/>
  <c r="AJ758" i="71" s="1"/>
  <c r="AI758" i="71" a="1"/>
  <c r="AI758" i="71" s="1"/>
  <c r="AH758" i="71" a="1"/>
  <c r="AH758" i="71" s="1"/>
  <c r="AG758" i="71" a="1"/>
  <c r="AG758" i="71" s="1"/>
  <c r="AF758" i="71" a="1"/>
  <c r="AF758" i="71" s="1"/>
  <c r="AE758" i="71" a="1"/>
  <c r="AE758" i="71" s="1"/>
  <c r="AD758" i="71" a="1"/>
  <c r="AD758" i="71" s="1"/>
  <c r="AC758" i="71" a="1"/>
  <c r="AC758" i="71" s="1"/>
  <c r="AB758" i="71" a="1"/>
  <c r="AB758" i="71" s="1"/>
  <c r="AA758" i="71" a="1"/>
  <c r="AA758" i="71" s="1"/>
  <c r="Z758" i="71" a="1"/>
  <c r="Z758" i="71" s="1"/>
  <c r="Y758" i="71" a="1"/>
  <c r="Y758" i="71" s="1"/>
  <c r="X758" i="71" a="1"/>
  <c r="X758" i="71" s="1"/>
  <c r="W758" i="71" a="1"/>
  <c r="W758" i="71" s="1"/>
  <c r="AM757" i="71" a="1"/>
  <c r="AM757" i="71" s="1"/>
  <c r="AL757" i="71" a="1"/>
  <c r="AL757" i="71" s="1"/>
  <c r="AK757" i="71" a="1"/>
  <c r="AK757" i="71" s="1"/>
  <c r="AJ757" i="71" a="1"/>
  <c r="AJ757" i="71" s="1"/>
  <c r="AI757" i="71" a="1"/>
  <c r="AI757" i="71" s="1"/>
  <c r="AH757" i="71" a="1"/>
  <c r="AH757" i="71" s="1"/>
  <c r="AG757" i="71" a="1"/>
  <c r="AG757" i="71" s="1"/>
  <c r="AF757" i="71" a="1"/>
  <c r="AF757" i="71" s="1"/>
  <c r="AE757" i="71" a="1"/>
  <c r="AE757" i="71" s="1"/>
  <c r="AD757" i="71" a="1"/>
  <c r="AD757" i="71" s="1"/>
  <c r="AC757" i="71" a="1"/>
  <c r="AC757" i="71" s="1"/>
  <c r="AB757" i="71" a="1"/>
  <c r="AB757" i="71" s="1"/>
  <c r="AA757" i="71" a="1"/>
  <c r="AA757" i="71" s="1"/>
  <c r="Z757" i="71" a="1"/>
  <c r="Z757" i="71" s="1"/>
  <c r="Y757" i="71" a="1"/>
  <c r="Y757" i="71" s="1"/>
  <c r="X757" i="71" a="1"/>
  <c r="X757" i="71" s="1"/>
  <c r="W757" i="71" a="1"/>
  <c r="W757" i="71" s="1"/>
  <c r="AM756" i="71" a="1"/>
  <c r="AM756" i="71" s="1"/>
  <c r="AL756" i="71" a="1"/>
  <c r="AL756" i="71" s="1"/>
  <c r="AK756" i="71" a="1"/>
  <c r="AK756" i="71" s="1"/>
  <c r="AJ756" i="71" a="1"/>
  <c r="AJ756" i="71" s="1"/>
  <c r="AI756" i="71" a="1"/>
  <c r="AI756" i="71" s="1"/>
  <c r="AH756" i="71" a="1"/>
  <c r="AH756" i="71" s="1"/>
  <c r="AG756" i="71" a="1"/>
  <c r="AG756" i="71" s="1"/>
  <c r="AF756" i="71" a="1"/>
  <c r="AF756" i="71" s="1"/>
  <c r="AE756" i="71" a="1"/>
  <c r="AE756" i="71" s="1"/>
  <c r="AD756" i="71" a="1"/>
  <c r="AD756" i="71" s="1"/>
  <c r="AC756" i="71" a="1"/>
  <c r="AC756" i="71" s="1"/>
  <c r="AB756" i="71" a="1"/>
  <c r="AB756" i="71" s="1"/>
  <c r="AA756" i="71" a="1"/>
  <c r="AA756" i="71" s="1"/>
  <c r="Z756" i="71" a="1"/>
  <c r="Z756" i="71" s="1"/>
  <c r="Y756" i="71" a="1"/>
  <c r="Y756" i="71" s="1"/>
  <c r="X756" i="71" a="1"/>
  <c r="X756" i="71" s="1"/>
  <c r="W756" i="71" a="1"/>
  <c r="W756" i="71" s="1"/>
  <c r="AM755" i="71" a="1"/>
  <c r="AM755" i="71" s="1"/>
  <c r="AL755" i="71" a="1"/>
  <c r="AL755" i="71" s="1"/>
  <c r="AK755" i="71" a="1"/>
  <c r="AK755" i="71" s="1"/>
  <c r="AJ755" i="71" a="1"/>
  <c r="AJ755" i="71" s="1"/>
  <c r="AI755" i="71" a="1"/>
  <c r="AI755" i="71" s="1"/>
  <c r="AH755" i="71" a="1"/>
  <c r="AH755" i="71" s="1"/>
  <c r="AG755" i="71" a="1"/>
  <c r="AG755" i="71" s="1"/>
  <c r="AF755" i="71" a="1"/>
  <c r="AF755" i="71" s="1"/>
  <c r="AE755" i="71" a="1"/>
  <c r="AE755" i="71" s="1"/>
  <c r="AD755" i="71" a="1"/>
  <c r="AD755" i="71" s="1"/>
  <c r="AC755" i="71" a="1"/>
  <c r="AC755" i="71" s="1"/>
  <c r="AB755" i="71" a="1"/>
  <c r="AB755" i="71" s="1"/>
  <c r="AA755" i="71" a="1"/>
  <c r="AA755" i="71" s="1"/>
  <c r="Z755" i="71" a="1"/>
  <c r="Z755" i="71" s="1"/>
  <c r="Y755" i="71" a="1"/>
  <c r="Y755" i="71" s="1"/>
  <c r="X755" i="71" a="1"/>
  <c r="X755" i="71" s="1"/>
  <c r="W755" i="71" a="1"/>
  <c r="W755" i="71" s="1"/>
  <c r="AM754" i="71" a="1"/>
  <c r="AM754" i="71" s="1"/>
  <c r="AL754" i="71" a="1"/>
  <c r="AL754" i="71" s="1"/>
  <c r="AK754" i="71" a="1"/>
  <c r="AK754" i="71" s="1"/>
  <c r="AJ754" i="71" a="1"/>
  <c r="AJ754" i="71" s="1"/>
  <c r="AI754" i="71" a="1"/>
  <c r="AI754" i="71" s="1"/>
  <c r="AH754" i="71" a="1"/>
  <c r="AH754" i="71" s="1"/>
  <c r="AG754" i="71" a="1"/>
  <c r="AG754" i="71" s="1"/>
  <c r="AF754" i="71" a="1"/>
  <c r="AF754" i="71" s="1"/>
  <c r="AE754" i="71" a="1"/>
  <c r="AE754" i="71" s="1"/>
  <c r="AD754" i="71" a="1"/>
  <c r="AD754" i="71" s="1"/>
  <c r="AC754" i="71" a="1"/>
  <c r="AC754" i="71" s="1"/>
  <c r="AB754" i="71" a="1"/>
  <c r="AB754" i="71" s="1"/>
  <c r="AA754" i="71" a="1"/>
  <c r="AA754" i="71" s="1"/>
  <c r="Z754" i="71" a="1"/>
  <c r="Z754" i="71" s="1"/>
  <c r="Y754" i="71" a="1"/>
  <c r="Y754" i="71" s="1"/>
  <c r="X754" i="71" a="1"/>
  <c r="X754" i="71" s="1"/>
  <c r="W754" i="71" a="1"/>
  <c r="W754" i="71" s="1"/>
  <c r="AM753" i="71" a="1"/>
  <c r="AM753" i="71" s="1"/>
  <c r="AL753" i="71" a="1"/>
  <c r="AL753" i="71" s="1"/>
  <c r="AK753" i="71" a="1"/>
  <c r="AK753" i="71" s="1"/>
  <c r="AJ753" i="71" a="1"/>
  <c r="AJ753" i="71" s="1"/>
  <c r="AI753" i="71" a="1"/>
  <c r="AI753" i="71" s="1"/>
  <c r="AH753" i="71" a="1"/>
  <c r="AH753" i="71" s="1"/>
  <c r="AG753" i="71" a="1"/>
  <c r="AG753" i="71" s="1"/>
  <c r="AF753" i="71" a="1"/>
  <c r="AF753" i="71" s="1"/>
  <c r="AE753" i="71" a="1"/>
  <c r="AE753" i="71" s="1"/>
  <c r="AD753" i="71" a="1"/>
  <c r="AD753" i="71" s="1"/>
  <c r="AC753" i="71" a="1"/>
  <c r="AC753" i="71" s="1"/>
  <c r="AB753" i="71" a="1"/>
  <c r="AB753" i="71" s="1"/>
  <c r="AA753" i="71" a="1"/>
  <c r="AA753" i="71" s="1"/>
  <c r="Z753" i="71" a="1"/>
  <c r="Z753" i="71" s="1"/>
  <c r="Y753" i="71" a="1"/>
  <c r="Y753" i="71" s="1"/>
  <c r="X753" i="71" a="1"/>
  <c r="X753" i="71" s="1"/>
  <c r="W753" i="71" a="1"/>
  <c r="W753" i="71" s="1"/>
  <c r="AM752" i="71" a="1"/>
  <c r="AM752" i="71" s="1"/>
  <c r="AL752" i="71" a="1"/>
  <c r="AL752" i="71" s="1"/>
  <c r="AK752" i="71" a="1"/>
  <c r="AK752" i="71" s="1"/>
  <c r="AJ752" i="71" a="1"/>
  <c r="AJ752" i="71" s="1"/>
  <c r="AI752" i="71" a="1"/>
  <c r="AI752" i="71" s="1"/>
  <c r="AH752" i="71" a="1"/>
  <c r="AH752" i="71" s="1"/>
  <c r="AG752" i="71" a="1"/>
  <c r="AG752" i="71" s="1"/>
  <c r="AF752" i="71" a="1"/>
  <c r="AF752" i="71" s="1"/>
  <c r="AE752" i="71" a="1"/>
  <c r="AE752" i="71" s="1"/>
  <c r="AD752" i="71" a="1"/>
  <c r="AD752" i="71" s="1"/>
  <c r="AC752" i="71" a="1"/>
  <c r="AC752" i="71" s="1"/>
  <c r="AB752" i="71" a="1"/>
  <c r="AB752" i="71" s="1"/>
  <c r="AA752" i="71" a="1"/>
  <c r="AA752" i="71" s="1"/>
  <c r="Z752" i="71" a="1"/>
  <c r="Z752" i="71" s="1"/>
  <c r="Y752" i="71" a="1"/>
  <c r="Y752" i="71" s="1"/>
  <c r="X752" i="71" a="1"/>
  <c r="X752" i="71" s="1"/>
  <c r="W752" i="71" a="1"/>
  <c r="W752" i="71" s="1"/>
  <c r="AM751" i="71" a="1"/>
  <c r="AM751" i="71" s="1"/>
  <c r="AL751" i="71" a="1"/>
  <c r="AL751" i="71" s="1"/>
  <c r="AK751" i="71" a="1"/>
  <c r="AK751" i="71" s="1"/>
  <c r="AJ751" i="71" a="1"/>
  <c r="AJ751" i="71" s="1"/>
  <c r="AI751" i="71" a="1"/>
  <c r="AI751" i="71" s="1"/>
  <c r="AH751" i="71" a="1"/>
  <c r="AH751" i="71" s="1"/>
  <c r="AG751" i="71" a="1"/>
  <c r="AG751" i="71" s="1"/>
  <c r="AF751" i="71" a="1"/>
  <c r="AF751" i="71" s="1"/>
  <c r="AE751" i="71" a="1"/>
  <c r="AE751" i="71" s="1"/>
  <c r="AD751" i="71" a="1"/>
  <c r="AD751" i="71" s="1"/>
  <c r="AC751" i="71" a="1"/>
  <c r="AC751" i="71" s="1"/>
  <c r="AB751" i="71" a="1"/>
  <c r="AB751" i="71" s="1"/>
  <c r="AA751" i="71" a="1"/>
  <c r="AA751" i="71" s="1"/>
  <c r="Z751" i="71" a="1"/>
  <c r="Z751" i="71" s="1"/>
  <c r="Y751" i="71" a="1"/>
  <c r="Y751" i="71" s="1"/>
  <c r="X751" i="71" a="1"/>
  <c r="X751" i="71" s="1"/>
  <c r="W751" i="71" a="1"/>
  <c r="W751" i="71" s="1"/>
  <c r="AM750" i="71" a="1"/>
  <c r="AM750" i="71" s="1"/>
  <c r="AL750" i="71" a="1"/>
  <c r="AL750" i="71" s="1"/>
  <c r="AK750" i="71" a="1"/>
  <c r="AK750" i="71" s="1"/>
  <c r="AJ750" i="71" a="1"/>
  <c r="AJ750" i="71" s="1"/>
  <c r="AI750" i="71" a="1"/>
  <c r="AI750" i="71" s="1"/>
  <c r="AH750" i="71" a="1"/>
  <c r="AH750" i="71" s="1"/>
  <c r="AG750" i="71" a="1"/>
  <c r="AG750" i="71" s="1"/>
  <c r="AF750" i="71" a="1"/>
  <c r="AF750" i="71" s="1"/>
  <c r="AE750" i="71" a="1"/>
  <c r="AE750" i="71" s="1"/>
  <c r="AD750" i="71" a="1"/>
  <c r="AD750" i="71" s="1"/>
  <c r="AC750" i="71" a="1"/>
  <c r="AC750" i="71" s="1"/>
  <c r="AB750" i="71" a="1"/>
  <c r="AB750" i="71" s="1"/>
  <c r="AA750" i="71" a="1"/>
  <c r="AA750" i="71" s="1"/>
  <c r="Z750" i="71" a="1"/>
  <c r="Z750" i="71" s="1"/>
  <c r="Y750" i="71" a="1"/>
  <c r="Y750" i="71" s="1"/>
  <c r="X750" i="71" a="1"/>
  <c r="X750" i="71" s="1"/>
  <c r="W750" i="71" a="1"/>
  <c r="W750" i="71" s="1"/>
  <c r="AM749" i="71" a="1"/>
  <c r="AM749" i="71" s="1"/>
  <c r="AL749" i="71" a="1"/>
  <c r="AL749" i="71" s="1"/>
  <c r="AK749" i="71" a="1"/>
  <c r="AK749" i="71" s="1"/>
  <c r="AJ749" i="71" a="1"/>
  <c r="AJ749" i="71" s="1"/>
  <c r="AI749" i="71" a="1"/>
  <c r="AI749" i="71" s="1"/>
  <c r="AH749" i="71" a="1"/>
  <c r="AH749" i="71" s="1"/>
  <c r="AG749" i="71" a="1"/>
  <c r="AG749" i="71" s="1"/>
  <c r="AF749" i="71" a="1"/>
  <c r="AF749" i="71" s="1"/>
  <c r="AE749" i="71" a="1"/>
  <c r="AE749" i="71" s="1"/>
  <c r="AD749" i="71" a="1"/>
  <c r="AD749" i="71" s="1"/>
  <c r="AC749" i="71" a="1"/>
  <c r="AC749" i="71" s="1"/>
  <c r="AB749" i="71" a="1"/>
  <c r="AB749" i="71" s="1"/>
  <c r="AA749" i="71" a="1"/>
  <c r="AA749" i="71" s="1"/>
  <c r="Z749" i="71" a="1"/>
  <c r="Z749" i="71" s="1"/>
  <c r="Y749" i="71" a="1"/>
  <c r="Y749" i="71" s="1"/>
  <c r="X749" i="71" a="1"/>
  <c r="X749" i="71" s="1"/>
  <c r="W749" i="71" a="1"/>
  <c r="W749" i="71" s="1"/>
  <c r="AM748" i="71" a="1"/>
  <c r="AM748" i="71" s="1"/>
  <c r="AL748" i="71" a="1"/>
  <c r="AL748" i="71" s="1"/>
  <c r="AK748" i="71" a="1"/>
  <c r="AK748" i="71" s="1"/>
  <c r="AJ748" i="71" a="1"/>
  <c r="AJ748" i="71" s="1"/>
  <c r="AI748" i="71" a="1"/>
  <c r="AI748" i="71" s="1"/>
  <c r="AH748" i="71" a="1"/>
  <c r="AH748" i="71" s="1"/>
  <c r="AG748" i="71" a="1"/>
  <c r="AG748" i="71" s="1"/>
  <c r="AF748" i="71" a="1"/>
  <c r="AF748" i="71" s="1"/>
  <c r="AE748" i="71" a="1"/>
  <c r="AE748" i="71" s="1"/>
  <c r="AD748" i="71" a="1"/>
  <c r="AD748" i="71" s="1"/>
  <c r="AC748" i="71" a="1"/>
  <c r="AC748" i="71" s="1"/>
  <c r="AB748" i="71" a="1"/>
  <c r="AB748" i="71" s="1"/>
  <c r="AA748" i="71" a="1"/>
  <c r="AA748" i="71" s="1"/>
  <c r="Z748" i="71" a="1"/>
  <c r="Z748" i="71" s="1"/>
  <c r="Y748" i="71" a="1"/>
  <c r="Y748" i="71" s="1"/>
  <c r="X748" i="71" a="1"/>
  <c r="X748" i="71" s="1"/>
  <c r="W748" i="71" a="1"/>
  <c r="W748" i="71" s="1"/>
  <c r="AM747" i="71" a="1"/>
  <c r="AM747" i="71" s="1"/>
  <c r="AL747" i="71" a="1"/>
  <c r="AL747" i="71" s="1"/>
  <c r="AK747" i="71" a="1"/>
  <c r="AK747" i="71" s="1"/>
  <c r="AJ747" i="71" a="1"/>
  <c r="AJ747" i="71" s="1"/>
  <c r="AI747" i="71" a="1"/>
  <c r="AI747" i="71" s="1"/>
  <c r="AH747" i="71" a="1"/>
  <c r="AH747" i="71" s="1"/>
  <c r="AG747" i="71" a="1"/>
  <c r="AG747" i="71" s="1"/>
  <c r="AF747" i="71" a="1"/>
  <c r="AF747" i="71" s="1"/>
  <c r="AE747" i="71" a="1"/>
  <c r="AE747" i="71" s="1"/>
  <c r="AD747" i="71" a="1"/>
  <c r="AD747" i="71" s="1"/>
  <c r="AC747" i="71" a="1"/>
  <c r="AC747" i="71" s="1"/>
  <c r="AB747" i="71" a="1"/>
  <c r="AB747" i="71" s="1"/>
  <c r="AA747" i="71" a="1"/>
  <c r="AA747" i="71" s="1"/>
  <c r="Z747" i="71" a="1"/>
  <c r="Z747" i="71" s="1"/>
  <c r="Y747" i="71" a="1"/>
  <c r="Y747" i="71" s="1"/>
  <c r="X747" i="71" a="1"/>
  <c r="X747" i="71" s="1"/>
  <c r="W747" i="71" a="1"/>
  <c r="W747" i="71" s="1"/>
  <c r="AM746" i="71" a="1"/>
  <c r="AM746" i="71" s="1"/>
  <c r="AL746" i="71" a="1"/>
  <c r="AL746" i="71" s="1"/>
  <c r="AK746" i="71" a="1"/>
  <c r="AK746" i="71" s="1"/>
  <c r="AJ746" i="71" a="1"/>
  <c r="AJ746" i="71" s="1"/>
  <c r="AI746" i="71" a="1"/>
  <c r="AI746" i="71" s="1"/>
  <c r="AH746" i="71" a="1"/>
  <c r="AH746" i="71" s="1"/>
  <c r="AG746" i="71" a="1"/>
  <c r="AG746" i="71" s="1"/>
  <c r="AF746" i="71" a="1"/>
  <c r="AF746" i="71" s="1"/>
  <c r="AE746" i="71" a="1"/>
  <c r="AE746" i="71" s="1"/>
  <c r="AD746" i="71" a="1"/>
  <c r="AD746" i="71" s="1"/>
  <c r="AC746" i="71" a="1"/>
  <c r="AC746" i="71" s="1"/>
  <c r="AB746" i="71" a="1"/>
  <c r="AB746" i="71" s="1"/>
  <c r="AA746" i="71" a="1"/>
  <c r="AA746" i="71" s="1"/>
  <c r="Z746" i="71" a="1"/>
  <c r="Z746" i="71" s="1"/>
  <c r="Y746" i="71" a="1"/>
  <c r="Y746" i="71" s="1"/>
  <c r="X746" i="71" a="1"/>
  <c r="X746" i="71" s="1"/>
  <c r="W746" i="71" a="1"/>
  <c r="W746" i="71" s="1"/>
  <c r="AM745" i="71" a="1"/>
  <c r="AM745" i="71" s="1"/>
  <c r="AL745" i="71" a="1"/>
  <c r="AL745" i="71" s="1"/>
  <c r="AK745" i="71" a="1"/>
  <c r="AK745" i="71" s="1"/>
  <c r="AJ745" i="71" a="1"/>
  <c r="AJ745" i="71" s="1"/>
  <c r="AI745" i="71" a="1"/>
  <c r="AI745" i="71" s="1"/>
  <c r="AH745" i="71" a="1"/>
  <c r="AH745" i="71" s="1"/>
  <c r="AG745" i="71" a="1"/>
  <c r="AG745" i="71" s="1"/>
  <c r="AF745" i="71" a="1"/>
  <c r="AF745" i="71" s="1"/>
  <c r="AE745" i="71" a="1"/>
  <c r="AE745" i="71" s="1"/>
  <c r="AD745" i="71" a="1"/>
  <c r="AD745" i="71" s="1"/>
  <c r="AC745" i="71" a="1"/>
  <c r="AC745" i="71" s="1"/>
  <c r="AB745" i="71" a="1"/>
  <c r="AB745" i="71" s="1"/>
  <c r="AA745" i="71" a="1"/>
  <c r="AA745" i="71" s="1"/>
  <c r="Z745" i="71" a="1"/>
  <c r="Z745" i="71" s="1"/>
  <c r="Y745" i="71" a="1"/>
  <c r="Y745" i="71" s="1"/>
  <c r="X745" i="71" a="1"/>
  <c r="X745" i="71" s="1"/>
  <c r="W745" i="71" a="1"/>
  <c r="W745" i="71" s="1"/>
  <c r="AM744" i="71" a="1"/>
  <c r="AM744" i="71" s="1"/>
  <c r="AL744" i="71" a="1"/>
  <c r="AL744" i="71" s="1"/>
  <c r="AK744" i="71" a="1"/>
  <c r="AK744" i="71" s="1"/>
  <c r="AJ744" i="71" a="1"/>
  <c r="AJ744" i="71" s="1"/>
  <c r="AI744" i="71" a="1"/>
  <c r="AI744" i="71" s="1"/>
  <c r="AH744" i="71" a="1"/>
  <c r="AH744" i="71" s="1"/>
  <c r="AG744" i="71" a="1"/>
  <c r="AG744" i="71" s="1"/>
  <c r="AF744" i="71" a="1"/>
  <c r="AF744" i="71" s="1"/>
  <c r="AE744" i="71" a="1"/>
  <c r="AE744" i="71" s="1"/>
  <c r="AD744" i="71" a="1"/>
  <c r="AD744" i="71" s="1"/>
  <c r="AC744" i="71" a="1"/>
  <c r="AC744" i="71" s="1"/>
  <c r="AB744" i="71" a="1"/>
  <c r="AB744" i="71" s="1"/>
  <c r="AA744" i="71" a="1"/>
  <c r="AA744" i="71" s="1"/>
  <c r="Z744" i="71" a="1"/>
  <c r="Z744" i="71" s="1"/>
  <c r="Y744" i="71" a="1"/>
  <c r="Y744" i="71" s="1"/>
  <c r="X744" i="71" a="1"/>
  <c r="X744" i="71" s="1"/>
  <c r="W744" i="71" a="1"/>
  <c r="W744" i="71" s="1"/>
  <c r="AM743" i="71" a="1"/>
  <c r="AM743" i="71" s="1"/>
  <c r="AL743" i="71" a="1"/>
  <c r="AL743" i="71" s="1"/>
  <c r="AK743" i="71" a="1"/>
  <c r="AK743" i="71" s="1"/>
  <c r="AJ743" i="71" a="1"/>
  <c r="AJ743" i="71" s="1"/>
  <c r="AI743" i="71" a="1"/>
  <c r="AI743" i="71" s="1"/>
  <c r="AH743" i="71" a="1"/>
  <c r="AH743" i="71" s="1"/>
  <c r="AG743" i="71" a="1"/>
  <c r="AG743" i="71" s="1"/>
  <c r="AF743" i="71" a="1"/>
  <c r="AF743" i="71" s="1"/>
  <c r="AE743" i="71" a="1"/>
  <c r="AE743" i="71" s="1"/>
  <c r="AD743" i="71" a="1"/>
  <c r="AD743" i="71" s="1"/>
  <c r="AC743" i="71" a="1"/>
  <c r="AC743" i="71" s="1"/>
  <c r="AB743" i="71" a="1"/>
  <c r="AB743" i="71" s="1"/>
  <c r="AA743" i="71" a="1"/>
  <c r="AA743" i="71" s="1"/>
  <c r="Z743" i="71" a="1"/>
  <c r="Z743" i="71" s="1"/>
  <c r="Y743" i="71" a="1"/>
  <c r="Y743" i="71" s="1"/>
  <c r="X743" i="71" a="1"/>
  <c r="X743" i="71" s="1"/>
  <c r="W743" i="71" a="1"/>
  <c r="W743" i="71" s="1"/>
  <c r="AM742" i="71" a="1"/>
  <c r="AM742" i="71" s="1"/>
  <c r="AL742" i="71" a="1"/>
  <c r="AL742" i="71" s="1"/>
  <c r="AK742" i="71" a="1"/>
  <c r="AK742" i="71" s="1"/>
  <c r="AJ742" i="71" a="1"/>
  <c r="AJ742" i="71" s="1"/>
  <c r="AI742" i="71" a="1"/>
  <c r="AI742" i="71" s="1"/>
  <c r="AH742" i="71" a="1"/>
  <c r="AH742" i="71" s="1"/>
  <c r="AG742" i="71" a="1"/>
  <c r="AG742" i="71" s="1"/>
  <c r="AF742" i="71" a="1"/>
  <c r="AF742" i="71" s="1"/>
  <c r="AE742" i="71" a="1"/>
  <c r="AE742" i="71" s="1"/>
  <c r="AD742" i="71" a="1"/>
  <c r="AD742" i="71" s="1"/>
  <c r="AC742" i="71" a="1"/>
  <c r="AC742" i="71" s="1"/>
  <c r="AB742" i="71" a="1"/>
  <c r="AB742" i="71" s="1"/>
  <c r="AA742" i="71" a="1"/>
  <c r="AA742" i="71" s="1"/>
  <c r="Z742" i="71" a="1"/>
  <c r="Z742" i="71" s="1"/>
  <c r="Y742" i="71" a="1"/>
  <c r="Y742" i="71" s="1"/>
  <c r="X742" i="71" a="1"/>
  <c r="X742" i="71" s="1"/>
  <c r="W742" i="71" a="1"/>
  <c r="W742" i="71" s="1"/>
  <c r="AM741" i="71" a="1"/>
  <c r="AM741" i="71" s="1"/>
  <c r="AL741" i="71" a="1"/>
  <c r="AL741" i="71" s="1"/>
  <c r="AK741" i="71" a="1"/>
  <c r="AK741" i="71" s="1"/>
  <c r="AJ741" i="71" a="1"/>
  <c r="AJ741" i="71" s="1"/>
  <c r="AI741" i="71" a="1"/>
  <c r="AI741" i="71" s="1"/>
  <c r="AH741" i="71" a="1"/>
  <c r="AH741" i="71" s="1"/>
  <c r="AG741" i="71" a="1"/>
  <c r="AG741" i="71" s="1"/>
  <c r="AF741" i="71" a="1"/>
  <c r="AF741" i="71" s="1"/>
  <c r="AE741" i="71" a="1"/>
  <c r="AE741" i="71" s="1"/>
  <c r="AD741" i="71" a="1"/>
  <c r="AD741" i="71" s="1"/>
  <c r="AC741" i="71" a="1"/>
  <c r="AC741" i="71" s="1"/>
  <c r="AB741" i="71" a="1"/>
  <c r="AB741" i="71" s="1"/>
  <c r="AA741" i="71" a="1"/>
  <c r="AA741" i="71" s="1"/>
  <c r="Z741" i="71" a="1"/>
  <c r="Z741" i="71" s="1"/>
  <c r="Y741" i="71" a="1"/>
  <c r="Y741" i="71" s="1"/>
  <c r="X741" i="71" a="1"/>
  <c r="X741" i="71" s="1"/>
  <c r="W741" i="71" a="1"/>
  <c r="W741" i="71" s="1"/>
  <c r="AM740" i="71" a="1"/>
  <c r="AM740" i="71" s="1"/>
  <c r="AL740" i="71" a="1"/>
  <c r="AL740" i="71" s="1"/>
  <c r="AK740" i="71" a="1"/>
  <c r="AK740" i="71" s="1"/>
  <c r="AJ740" i="71" a="1"/>
  <c r="AJ740" i="71" s="1"/>
  <c r="AI740" i="71" a="1"/>
  <c r="AI740" i="71" s="1"/>
  <c r="AH740" i="71" a="1"/>
  <c r="AH740" i="71" s="1"/>
  <c r="AG740" i="71" a="1"/>
  <c r="AG740" i="71" s="1"/>
  <c r="AF740" i="71" a="1"/>
  <c r="AF740" i="71" s="1"/>
  <c r="AE740" i="71" a="1"/>
  <c r="AE740" i="71" s="1"/>
  <c r="AD740" i="71" a="1"/>
  <c r="AD740" i="71" s="1"/>
  <c r="AC740" i="71" a="1"/>
  <c r="AC740" i="71" s="1"/>
  <c r="AB740" i="71" a="1"/>
  <c r="AB740" i="71" s="1"/>
  <c r="AA740" i="71" a="1"/>
  <c r="AA740" i="71" s="1"/>
  <c r="Z740" i="71" a="1"/>
  <c r="Z740" i="71" s="1"/>
  <c r="Y740" i="71" a="1"/>
  <c r="Y740" i="71" s="1"/>
  <c r="X740" i="71" a="1"/>
  <c r="X740" i="71" s="1"/>
  <c r="W740" i="71" a="1"/>
  <c r="W740" i="71" s="1"/>
  <c r="AM739" i="71" a="1"/>
  <c r="AM739" i="71" s="1"/>
  <c r="AL739" i="71" a="1"/>
  <c r="AL739" i="71" s="1"/>
  <c r="AK739" i="71" a="1"/>
  <c r="AK739" i="71" s="1"/>
  <c r="AJ739" i="71" a="1"/>
  <c r="AJ739" i="71" s="1"/>
  <c r="AI739" i="71" a="1"/>
  <c r="AI739" i="71" s="1"/>
  <c r="AH739" i="71" a="1"/>
  <c r="AH739" i="71" s="1"/>
  <c r="AG739" i="71" a="1"/>
  <c r="AG739" i="71" s="1"/>
  <c r="AF739" i="71" a="1"/>
  <c r="AF739" i="71" s="1"/>
  <c r="AE739" i="71" a="1"/>
  <c r="AE739" i="71" s="1"/>
  <c r="AD739" i="71" a="1"/>
  <c r="AD739" i="71" s="1"/>
  <c r="AC739" i="71" a="1"/>
  <c r="AC739" i="71" s="1"/>
  <c r="AB739" i="71" a="1"/>
  <c r="AB739" i="71" s="1"/>
  <c r="AA739" i="71" a="1"/>
  <c r="AA739" i="71" s="1"/>
  <c r="Z739" i="71" a="1"/>
  <c r="Z739" i="71" s="1"/>
  <c r="Y739" i="71" a="1"/>
  <c r="Y739" i="71" s="1"/>
  <c r="X739" i="71" a="1"/>
  <c r="X739" i="71" s="1"/>
  <c r="W739" i="71" a="1"/>
  <c r="W739" i="71" s="1"/>
  <c r="AM738" i="71" a="1"/>
  <c r="AM738" i="71" s="1"/>
  <c r="AL738" i="71" a="1"/>
  <c r="AL738" i="71" s="1"/>
  <c r="AK738" i="71" a="1"/>
  <c r="AK738" i="71" s="1"/>
  <c r="AJ738" i="71" a="1"/>
  <c r="AJ738" i="71" s="1"/>
  <c r="AI738" i="71" a="1"/>
  <c r="AI738" i="71" s="1"/>
  <c r="AH738" i="71" a="1"/>
  <c r="AH738" i="71" s="1"/>
  <c r="AG738" i="71" a="1"/>
  <c r="AG738" i="71" s="1"/>
  <c r="AF738" i="71" a="1"/>
  <c r="AF738" i="71" s="1"/>
  <c r="AE738" i="71" a="1"/>
  <c r="AE738" i="71" s="1"/>
  <c r="AD738" i="71" a="1"/>
  <c r="AD738" i="71" s="1"/>
  <c r="AC738" i="71" a="1"/>
  <c r="AC738" i="71" s="1"/>
  <c r="AB738" i="71" a="1"/>
  <c r="AB738" i="71" s="1"/>
  <c r="AA738" i="71" a="1"/>
  <c r="AA738" i="71" s="1"/>
  <c r="Z738" i="71" a="1"/>
  <c r="Z738" i="71" s="1"/>
  <c r="Y738" i="71" a="1"/>
  <c r="Y738" i="71" s="1"/>
  <c r="X738" i="71" a="1"/>
  <c r="X738" i="71" s="1"/>
  <c r="W738" i="71" a="1"/>
  <c r="W738" i="71" s="1"/>
  <c r="AM737" i="71" a="1"/>
  <c r="AM737" i="71" s="1"/>
  <c r="AL737" i="71" a="1"/>
  <c r="AL737" i="71" s="1"/>
  <c r="AK737" i="71" a="1"/>
  <c r="AK737" i="71" s="1"/>
  <c r="AJ737" i="71" a="1"/>
  <c r="AJ737" i="71" s="1"/>
  <c r="AI737" i="71" a="1"/>
  <c r="AI737" i="71" s="1"/>
  <c r="AH737" i="71" a="1"/>
  <c r="AH737" i="71" s="1"/>
  <c r="AG737" i="71" a="1"/>
  <c r="AG737" i="71" s="1"/>
  <c r="AF737" i="71" a="1"/>
  <c r="AF737" i="71" s="1"/>
  <c r="AE737" i="71" a="1"/>
  <c r="AE737" i="71" s="1"/>
  <c r="AD737" i="71" a="1"/>
  <c r="AD737" i="71" s="1"/>
  <c r="AC737" i="71" a="1"/>
  <c r="AC737" i="71" s="1"/>
  <c r="AB737" i="71" a="1"/>
  <c r="AB737" i="71" s="1"/>
  <c r="AA737" i="71" a="1"/>
  <c r="AA737" i="71" s="1"/>
  <c r="Z737" i="71" a="1"/>
  <c r="Z737" i="71" s="1"/>
  <c r="Y737" i="71" a="1"/>
  <c r="Y737" i="71" s="1"/>
  <c r="X737" i="71" a="1"/>
  <c r="X737" i="71" s="1"/>
  <c r="W737" i="71" a="1"/>
  <c r="W737" i="71" s="1"/>
  <c r="AM736" i="71" a="1"/>
  <c r="AM736" i="71" s="1"/>
  <c r="AL736" i="71" a="1"/>
  <c r="AL736" i="71" s="1"/>
  <c r="AK736" i="71" a="1"/>
  <c r="AK736" i="71" s="1"/>
  <c r="AJ736" i="71" a="1"/>
  <c r="AJ736" i="71" s="1"/>
  <c r="AI736" i="71" a="1"/>
  <c r="AI736" i="71" s="1"/>
  <c r="AH736" i="71" a="1"/>
  <c r="AH736" i="71" s="1"/>
  <c r="AG736" i="71" a="1"/>
  <c r="AG736" i="71" s="1"/>
  <c r="AF736" i="71" a="1"/>
  <c r="AF736" i="71" s="1"/>
  <c r="AE736" i="71" a="1"/>
  <c r="AE736" i="71" s="1"/>
  <c r="AD736" i="71" a="1"/>
  <c r="AD736" i="71" s="1"/>
  <c r="AC736" i="71" a="1"/>
  <c r="AC736" i="71" s="1"/>
  <c r="AB736" i="71" a="1"/>
  <c r="AB736" i="71" s="1"/>
  <c r="AA736" i="71" a="1"/>
  <c r="AA736" i="71" s="1"/>
  <c r="Z736" i="71" a="1"/>
  <c r="Z736" i="71" s="1"/>
  <c r="Y736" i="71" a="1"/>
  <c r="Y736" i="71" s="1"/>
  <c r="X736" i="71" a="1"/>
  <c r="X736" i="71" s="1"/>
  <c r="W736" i="71" a="1"/>
  <c r="W736" i="71" s="1"/>
  <c r="AM735" i="71" a="1"/>
  <c r="AM735" i="71" s="1"/>
  <c r="AL735" i="71" a="1"/>
  <c r="AL735" i="71" s="1"/>
  <c r="AK735" i="71" a="1"/>
  <c r="AK735" i="71" s="1"/>
  <c r="AJ735" i="71" a="1"/>
  <c r="AJ735" i="71" s="1"/>
  <c r="AI735" i="71" a="1"/>
  <c r="AI735" i="71" s="1"/>
  <c r="AH735" i="71" a="1"/>
  <c r="AH735" i="71" s="1"/>
  <c r="AG735" i="71" a="1"/>
  <c r="AG735" i="71" s="1"/>
  <c r="AF735" i="71" a="1"/>
  <c r="AF735" i="71" s="1"/>
  <c r="AE735" i="71" a="1"/>
  <c r="AE735" i="71" s="1"/>
  <c r="AD735" i="71" a="1"/>
  <c r="AD735" i="71" s="1"/>
  <c r="AC735" i="71" a="1"/>
  <c r="AC735" i="71" s="1"/>
  <c r="AB735" i="71" a="1"/>
  <c r="AB735" i="71" s="1"/>
  <c r="AA735" i="71" a="1"/>
  <c r="AA735" i="71" s="1"/>
  <c r="Z735" i="71" a="1"/>
  <c r="Z735" i="71" s="1"/>
  <c r="Y735" i="71" a="1"/>
  <c r="Y735" i="71" s="1"/>
  <c r="X735" i="71" a="1"/>
  <c r="X735" i="71" s="1"/>
  <c r="W735" i="71" a="1"/>
  <c r="W735" i="71" s="1"/>
  <c r="AM734" i="71" a="1"/>
  <c r="AM734" i="71" s="1"/>
  <c r="AL734" i="71" a="1"/>
  <c r="AL734" i="71" s="1"/>
  <c r="AK734" i="71" a="1"/>
  <c r="AK734" i="71" s="1"/>
  <c r="AJ734" i="71" a="1"/>
  <c r="AJ734" i="71" s="1"/>
  <c r="AI734" i="71" a="1"/>
  <c r="AI734" i="71" s="1"/>
  <c r="AH734" i="71" a="1"/>
  <c r="AH734" i="71" s="1"/>
  <c r="AG734" i="71" a="1"/>
  <c r="AG734" i="71" s="1"/>
  <c r="AF734" i="71" a="1"/>
  <c r="AF734" i="71" s="1"/>
  <c r="AE734" i="71" a="1"/>
  <c r="AE734" i="71" s="1"/>
  <c r="AD734" i="71" a="1"/>
  <c r="AD734" i="71" s="1"/>
  <c r="AC734" i="71" a="1"/>
  <c r="AC734" i="71" s="1"/>
  <c r="AB734" i="71" a="1"/>
  <c r="AB734" i="71" s="1"/>
  <c r="AA734" i="71" a="1"/>
  <c r="AA734" i="71" s="1"/>
  <c r="Z734" i="71" a="1"/>
  <c r="Z734" i="71" s="1"/>
  <c r="Y734" i="71" a="1"/>
  <c r="Y734" i="71" s="1"/>
  <c r="X734" i="71" a="1"/>
  <c r="X734" i="71" s="1"/>
  <c r="W734" i="71" a="1"/>
  <c r="W734" i="71" s="1"/>
  <c r="AM733" i="71" a="1"/>
  <c r="AM733" i="71" s="1"/>
  <c r="AL733" i="71" a="1"/>
  <c r="AL733" i="71" s="1"/>
  <c r="AK733" i="71" a="1"/>
  <c r="AK733" i="71" s="1"/>
  <c r="AJ733" i="71" a="1"/>
  <c r="AJ733" i="71" s="1"/>
  <c r="AI733" i="71" a="1"/>
  <c r="AI733" i="71" s="1"/>
  <c r="AH733" i="71" a="1"/>
  <c r="AH733" i="71" s="1"/>
  <c r="AG733" i="71" a="1"/>
  <c r="AG733" i="71" s="1"/>
  <c r="AF733" i="71" a="1"/>
  <c r="AF733" i="71" s="1"/>
  <c r="AE733" i="71" a="1"/>
  <c r="AE733" i="71" s="1"/>
  <c r="AD733" i="71" a="1"/>
  <c r="AD733" i="71" s="1"/>
  <c r="AC733" i="71" a="1"/>
  <c r="AC733" i="71" s="1"/>
  <c r="AB733" i="71" a="1"/>
  <c r="AB733" i="71" s="1"/>
  <c r="AA733" i="71" a="1"/>
  <c r="AA733" i="71" s="1"/>
  <c r="Z733" i="71" a="1"/>
  <c r="Z733" i="71" s="1"/>
  <c r="Y733" i="71" a="1"/>
  <c r="Y733" i="71" s="1"/>
  <c r="X733" i="71" a="1"/>
  <c r="X733" i="71" s="1"/>
  <c r="W733" i="71" a="1"/>
  <c r="W733" i="71" s="1"/>
  <c r="AM732" i="71" a="1"/>
  <c r="AM732" i="71" s="1"/>
  <c r="AL732" i="71" a="1"/>
  <c r="AL732" i="71" s="1"/>
  <c r="AK732" i="71" a="1"/>
  <c r="AK732" i="71" s="1"/>
  <c r="AJ732" i="71" a="1"/>
  <c r="AJ732" i="71" s="1"/>
  <c r="AI732" i="71" a="1"/>
  <c r="AI732" i="71" s="1"/>
  <c r="AH732" i="71" a="1"/>
  <c r="AH732" i="71" s="1"/>
  <c r="AG732" i="71" a="1"/>
  <c r="AG732" i="71" s="1"/>
  <c r="AF732" i="71" a="1"/>
  <c r="AF732" i="71" s="1"/>
  <c r="AE732" i="71" a="1"/>
  <c r="AE732" i="71" s="1"/>
  <c r="AD732" i="71" a="1"/>
  <c r="AD732" i="71" s="1"/>
  <c r="AC732" i="71" a="1"/>
  <c r="AC732" i="71" s="1"/>
  <c r="AB732" i="71" a="1"/>
  <c r="AB732" i="71" s="1"/>
  <c r="AA732" i="71" a="1"/>
  <c r="AA732" i="71" s="1"/>
  <c r="Z732" i="71" a="1"/>
  <c r="Z732" i="71" s="1"/>
  <c r="Y732" i="71" a="1"/>
  <c r="Y732" i="71" s="1"/>
  <c r="X732" i="71" a="1"/>
  <c r="X732" i="71" s="1"/>
  <c r="W732" i="71" a="1"/>
  <c r="W732" i="71" s="1"/>
  <c r="AM731" i="71" a="1"/>
  <c r="AM731" i="71" s="1"/>
  <c r="AL731" i="71" a="1"/>
  <c r="AL731" i="71" s="1"/>
  <c r="AK731" i="71" a="1"/>
  <c r="AK731" i="71" s="1"/>
  <c r="AJ731" i="71" a="1"/>
  <c r="AJ731" i="71" s="1"/>
  <c r="AI731" i="71" a="1"/>
  <c r="AI731" i="71" s="1"/>
  <c r="AH731" i="71" a="1"/>
  <c r="AH731" i="71" s="1"/>
  <c r="AG731" i="71" a="1"/>
  <c r="AG731" i="71" s="1"/>
  <c r="AF731" i="71" a="1"/>
  <c r="AF731" i="71" s="1"/>
  <c r="AE731" i="71" a="1"/>
  <c r="AE731" i="71" s="1"/>
  <c r="AD731" i="71" a="1"/>
  <c r="AD731" i="71" s="1"/>
  <c r="AC731" i="71" a="1"/>
  <c r="AC731" i="71" s="1"/>
  <c r="AB731" i="71" a="1"/>
  <c r="AB731" i="71" s="1"/>
  <c r="AA731" i="71" a="1"/>
  <c r="AA731" i="71" s="1"/>
  <c r="Z731" i="71" a="1"/>
  <c r="Z731" i="71" s="1"/>
  <c r="Y731" i="71" a="1"/>
  <c r="Y731" i="71" s="1"/>
  <c r="X731" i="71" a="1"/>
  <c r="X731" i="71" s="1"/>
  <c r="W731" i="71" a="1"/>
  <c r="W731" i="71" s="1"/>
  <c r="AM730" i="71" a="1"/>
  <c r="AM730" i="71" s="1"/>
  <c r="AL730" i="71" a="1"/>
  <c r="AL730" i="71" s="1"/>
  <c r="AK730" i="71" a="1"/>
  <c r="AK730" i="71" s="1"/>
  <c r="AJ730" i="71" a="1"/>
  <c r="AJ730" i="71" s="1"/>
  <c r="AI730" i="71" a="1"/>
  <c r="AI730" i="71" s="1"/>
  <c r="AH730" i="71" a="1"/>
  <c r="AH730" i="71" s="1"/>
  <c r="AG730" i="71" a="1"/>
  <c r="AG730" i="71" s="1"/>
  <c r="AF730" i="71" a="1"/>
  <c r="AF730" i="71" s="1"/>
  <c r="AE730" i="71" a="1"/>
  <c r="AE730" i="71" s="1"/>
  <c r="AD730" i="71" a="1"/>
  <c r="AD730" i="71" s="1"/>
  <c r="AC730" i="71" a="1"/>
  <c r="AC730" i="71" s="1"/>
  <c r="AB730" i="71" a="1"/>
  <c r="AB730" i="71" s="1"/>
  <c r="AA730" i="71" a="1"/>
  <c r="AA730" i="71" s="1"/>
  <c r="Z730" i="71" a="1"/>
  <c r="Z730" i="71" s="1"/>
  <c r="Y730" i="71" a="1"/>
  <c r="Y730" i="71" s="1"/>
  <c r="X730" i="71" a="1"/>
  <c r="X730" i="71" s="1"/>
  <c r="W730" i="71" a="1"/>
  <c r="W730" i="71" s="1"/>
  <c r="AM729" i="71" a="1"/>
  <c r="AM729" i="71" s="1"/>
  <c r="AL729" i="71" a="1"/>
  <c r="AL729" i="71" s="1"/>
  <c r="AK729" i="71" a="1"/>
  <c r="AK729" i="71" s="1"/>
  <c r="AJ729" i="71" a="1"/>
  <c r="AJ729" i="71" s="1"/>
  <c r="AI729" i="71" a="1"/>
  <c r="AI729" i="71" s="1"/>
  <c r="AH729" i="71" a="1"/>
  <c r="AH729" i="71" s="1"/>
  <c r="AG729" i="71" a="1"/>
  <c r="AG729" i="71" s="1"/>
  <c r="AF729" i="71" a="1"/>
  <c r="AF729" i="71" s="1"/>
  <c r="AE729" i="71" a="1"/>
  <c r="AE729" i="71" s="1"/>
  <c r="AD729" i="71" a="1"/>
  <c r="AD729" i="71" s="1"/>
  <c r="AC729" i="71" a="1"/>
  <c r="AC729" i="71" s="1"/>
  <c r="AB729" i="71" a="1"/>
  <c r="AB729" i="71" s="1"/>
  <c r="AA729" i="71" a="1"/>
  <c r="AA729" i="71" s="1"/>
  <c r="Z729" i="71" a="1"/>
  <c r="Z729" i="71" s="1"/>
  <c r="Y729" i="71" a="1"/>
  <c r="Y729" i="71" s="1"/>
  <c r="X729" i="71" a="1"/>
  <c r="X729" i="71" s="1"/>
  <c r="W729" i="71" a="1"/>
  <c r="W729" i="71" s="1"/>
  <c r="AM728" i="71" a="1"/>
  <c r="AM728" i="71" s="1"/>
  <c r="AL728" i="71" a="1"/>
  <c r="AL728" i="71" s="1"/>
  <c r="AK728" i="71" a="1"/>
  <c r="AK728" i="71" s="1"/>
  <c r="AJ728" i="71" a="1"/>
  <c r="AJ728" i="71" s="1"/>
  <c r="AI728" i="71" a="1"/>
  <c r="AI728" i="71" s="1"/>
  <c r="AH728" i="71" a="1"/>
  <c r="AH728" i="71" s="1"/>
  <c r="AG728" i="71" a="1"/>
  <c r="AG728" i="71" s="1"/>
  <c r="AF728" i="71" a="1"/>
  <c r="AF728" i="71" s="1"/>
  <c r="AE728" i="71" a="1"/>
  <c r="AE728" i="71" s="1"/>
  <c r="AD728" i="71" a="1"/>
  <c r="AD728" i="71" s="1"/>
  <c r="AC728" i="71" a="1"/>
  <c r="AC728" i="71" s="1"/>
  <c r="AB728" i="71" a="1"/>
  <c r="AB728" i="71" s="1"/>
  <c r="AA728" i="71" a="1"/>
  <c r="AA728" i="71" s="1"/>
  <c r="Z728" i="71" a="1"/>
  <c r="Z728" i="71" s="1"/>
  <c r="Y728" i="71" a="1"/>
  <c r="Y728" i="71" s="1"/>
  <c r="X728" i="71" a="1"/>
  <c r="X728" i="71" s="1"/>
  <c r="W728" i="71" a="1"/>
  <c r="W728" i="71" s="1"/>
  <c r="AM727" i="71" a="1"/>
  <c r="AM727" i="71" s="1"/>
  <c r="AL727" i="71" a="1"/>
  <c r="AL727" i="71" s="1"/>
  <c r="AK727" i="71" a="1"/>
  <c r="AK727" i="71" s="1"/>
  <c r="AJ727" i="71" a="1"/>
  <c r="AJ727" i="71" s="1"/>
  <c r="AI727" i="71" a="1"/>
  <c r="AI727" i="71" s="1"/>
  <c r="AH727" i="71" a="1"/>
  <c r="AH727" i="71" s="1"/>
  <c r="AG727" i="71" a="1"/>
  <c r="AG727" i="71" s="1"/>
  <c r="AF727" i="71" a="1"/>
  <c r="AF727" i="71" s="1"/>
  <c r="AE727" i="71" a="1"/>
  <c r="AE727" i="71" s="1"/>
  <c r="AD727" i="71" a="1"/>
  <c r="AD727" i="71" s="1"/>
  <c r="AC727" i="71" a="1"/>
  <c r="AC727" i="71" s="1"/>
  <c r="AB727" i="71" a="1"/>
  <c r="AB727" i="71" s="1"/>
  <c r="AA727" i="71" a="1"/>
  <c r="AA727" i="71" s="1"/>
  <c r="Z727" i="71" a="1"/>
  <c r="Z727" i="71" s="1"/>
  <c r="Y727" i="71" a="1"/>
  <c r="Y727" i="71" s="1"/>
  <c r="X727" i="71" a="1"/>
  <c r="X727" i="71" s="1"/>
  <c r="W727" i="71" a="1"/>
  <c r="W727" i="71" s="1"/>
  <c r="AM726" i="71" a="1"/>
  <c r="AM726" i="71" s="1"/>
  <c r="AL726" i="71" a="1"/>
  <c r="AL726" i="71" s="1"/>
  <c r="AK726" i="71" a="1"/>
  <c r="AK726" i="71" s="1"/>
  <c r="AJ726" i="71" a="1"/>
  <c r="AJ726" i="71" s="1"/>
  <c r="AI726" i="71" a="1"/>
  <c r="AI726" i="71" s="1"/>
  <c r="AH726" i="71" a="1"/>
  <c r="AH726" i="71" s="1"/>
  <c r="AG726" i="71" a="1"/>
  <c r="AG726" i="71" s="1"/>
  <c r="AF726" i="71" a="1"/>
  <c r="AF726" i="71" s="1"/>
  <c r="AE726" i="71" a="1"/>
  <c r="AE726" i="71" s="1"/>
  <c r="AD726" i="71" a="1"/>
  <c r="AD726" i="71" s="1"/>
  <c r="AC726" i="71" a="1"/>
  <c r="AC726" i="71" s="1"/>
  <c r="AB726" i="71" a="1"/>
  <c r="AB726" i="71" s="1"/>
  <c r="AA726" i="71" a="1"/>
  <c r="AA726" i="71" s="1"/>
  <c r="Z726" i="71" a="1"/>
  <c r="Z726" i="71" s="1"/>
  <c r="Y726" i="71" a="1"/>
  <c r="Y726" i="71" s="1"/>
  <c r="X726" i="71" a="1"/>
  <c r="X726" i="71" s="1"/>
  <c r="W726" i="71" a="1"/>
  <c r="W726" i="71" s="1"/>
  <c r="AM725" i="71" a="1"/>
  <c r="AM725" i="71" s="1"/>
  <c r="AL725" i="71" a="1"/>
  <c r="AL725" i="71" s="1"/>
  <c r="AK725" i="71" a="1"/>
  <c r="AK725" i="71" s="1"/>
  <c r="AJ725" i="71" a="1"/>
  <c r="AJ725" i="71" s="1"/>
  <c r="AI725" i="71" a="1"/>
  <c r="AI725" i="71" s="1"/>
  <c r="AH725" i="71" a="1"/>
  <c r="AH725" i="71" s="1"/>
  <c r="AG725" i="71" a="1"/>
  <c r="AG725" i="71" s="1"/>
  <c r="AF725" i="71" a="1"/>
  <c r="AF725" i="71" s="1"/>
  <c r="AE725" i="71" a="1"/>
  <c r="AE725" i="71" s="1"/>
  <c r="AD725" i="71" a="1"/>
  <c r="AD725" i="71" s="1"/>
  <c r="AC725" i="71" a="1"/>
  <c r="AC725" i="71" s="1"/>
  <c r="AB725" i="71" a="1"/>
  <c r="AB725" i="71" s="1"/>
  <c r="AA725" i="71" a="1"/>
  <c r="AA725" i="71" s="1"/>
  <c r="Z725" i="71" a="1"/>
  <c r="Z725" i="71" s="1"/>
  <c r="Y725" i="71" a="1"/>
  <c r="Y725" i="71" s="1"/>
  <c r="X725" i="71" a="1"/>
  <c r="X725" i="71" s="1"/>
  <c r="W725" i="71" a="1"/>
  <c r="W725" i="71" s="1"/>
  <c r="AM724" i="71" a="1"/>
  <c r="AM724" i="71" s="1"/>
  <c r="AL724" i="71" a="1"/>
  <c r="AL724" i="71" s="1"/>
  <c r="AK724" i="71" a="1"/>
  <c r="AK724" i="71" s="1"/>
  <c r="AJ724" i="71" a="1"/>
  <c r="AJ724" i="71" s="1"/>
  <c r="AI724" i="71" a="1"/>
  <c r="AI724" i="71" s="1"/>
  <c r="AH724" i="71" a="1"/>
  <c r="AH724" i="71" s="1"/>
  <c r="AG724" i="71" a="1"/>
  <c r="AG724" i="71" s="1"/>
  <c r="AF724" i="71" a="1"/>
  <c r="AF724" i="71" s="1"/>
  <c r="AE724" i="71" a="1"/>
  <c r="AE724" i="71" s="1"/>
  <c r="AD724" i="71" a="1"/>
  <c r="AD724" i="71" s="1"/>
  <c r="AC724" i="71" a="1"/>
  <c r="AC724" i="71" s="1"/>
  <c r="AB724" i="71" a="1"/>
  <c r="AB724" i="71" s="1"/>
  <c r="AA724" i="71" a="1"/>
  <c r="AA724" i="71" s="1"/>
  <c r="Z724" i="71" a="1"/>
  <c r="Z724" i="71" s="1"/>
  <c r="Y724" i="71" a="1"/>
  <c r="Y724" i="71" s="1"/>
  <c r="X724" i="71" a="1"/>
  <c r="X724" i="71" s="1"/>
  <c r="W724" i="71" a="1"/>
  <c r="W724" i="71" s="1"/>
  <c r="AM723" i="71" a="1"/>
  <c r="AM723" i="71" s="1"/>
  <c r="AL723" i="71" a="1"/>
  <c r="AL723" i="71" s="1"/>
  <c r="AK723" i="71" a="1"/>
  <c r="AK723" i="71" s="1"/>
  <c r="AJ723" i="71" a="1"/>
  <c r="AJ723" i="71" s="1"/>
  <c r="AI723" i="71" a="1"/>
  <c r="AI723" i="71" s="1"/>
  <c r="AH723" i="71" a="1"/>
  <c r="AH723" i="71" s="1"/>
  <c r="AG723" i="71" a="1"/>
  <c r="AG723" i="71" s="1"/>
  <c r="AF723" i="71" a="1"/>
  <c r="AF723" i="71" s="1"/>
  <c r="AE723" i="71" a="1"/>
  <c r="AE723" i="71" s="1"/>
  <c r="AD723" i="71" a="1"/>
  <c r="AD723" i="71" s="1"/>
  <c r="AC723" i="71" a="1"/>
  <c r="AC723" i="71" s="1"/>
  <c r="AB723" i="71" a="1"/>
  <c r="AB723" i="71" s="1"/>
  <c r="AA723" i="71" a="1"/>
  <c r="AA723" i="71" s="1"/>
  <c r="Z723" i="71" a="1"/>
  <c r="Z723" i="71" s="1"/>
  <c r="Y723" i="71" a="1"/>
  <c r="Y723" i="71" s="1"/>
  <c r="X723" i="71" a="1"/>
  <c r="X723" i="71" s="1"/>
  <c r="W723" i="71" a="1"/>
  <c r="W723" i="71" s="1"/>
  <c r="AM722" i="71" a="1"/>
  <c r="AM722" i="71" s="1"/>
  <c r="AL722" i="71" a="1"/>
  <c r="AL722" i="71" s="1"/>
  <c r="AK722" i="71" a="1"/>
  <c r="AK722" i="71" s="1"/>
  <c r="AJ722" i="71" a="1"/>
  <c r="AJ722" i="71" s="1"/>
  <c r="AI722" i="71" a="1"/>
  <c r="AI722" i="71" s="1"/>
  <c r="AH722" i="71" a="1"/>
  <c r="AH722" i="71" s="1"/>
  <c r="AG722" i="71" a="1"/>
  <c r="AG722" i="71" s="1"/>
  <c r="AF722" i="71" a="1"/>
  <c r="AF722" i="71" s="1"/>
  <c r="AE722" i="71" a="1"/>
  <c r="AE722" i="71" s="1"/>
  <c r="AD722" i="71" a="1"/>
  <c r="AD722" i="71" s="1"/>
  <c r="AC722" i="71" a="1"/>
  <c r="AC722" i="71" s="1"/>
  <c r="AB722" i="71" a="1"/>
  <c r="AB722" i="71" s="1"/>
  <c r="AA722" i="71" a="1"/>
  <c r="AA722" i="71" s="1"/>
  <c r="Z722" i="71" a="1"/>
  <c r="Z722" i="71" s="1"/>
  <c r="Y722" i="71" a="1"/>
  <c r="Y722" i="71" s="1"/>
  <c r="X722" i="71" a="1"/>
  <c r="X722" i="71" s="1"/>
  <c r="W722" i="71" a="1"/>
  <c r="W722" i="71" s="1"/>
  <c r="AM721" i="71" a="1"/>
  <c r="AM721" i="71" s="1"/>
  <c r="AL721" i="71" a="1"/>
  <c r="AL721" i="71" s="1"/>
  <c r="AK721" i="71" a="1"/>
  <c r="AK721" i="71" s="1"/>
  <c r="AJ721" i="71" a="1"/>
  <c r="AJ721" i="71" s="1"/>
  <c r="AI721" i="71" a="1"/>
  <c r="AI721" i="71" s="1"/>
  <c r="AH721" i="71" a="1"/>
  <c r="AH721" i="71" s="1"/>
  <c r="AG721" i="71" a="1"/>
  <c r="AG721" i="71" s="1"/>
  <c r="AF721" i="71" a="1"/>
  <c r="AF721" i="71" s="1"/>
  <c r="AE721" i="71" a="1"/>
  <c r="AE721" i="71" s="1"/>
  <c r="AD721" i="71" a="1"/>
  <c r="AD721" i="71" s="1"/>
  <c r="AC721" i="71" a="1"/>
  <c r="AC721" i="71" s="1"/>
  <c r="AB721" i="71" a="1"/>
  <c r="AB721" i="71" s="1"/>
  <c r="AA721" i="71" a="1"/>
  <c r="AA721" i="71" s="1"/>
  <c r="Z721" i="71" a="1"/>
  <c r="Z721" i="71" s="1"/>
  <c r="Y721" i="71" a="1"/>
  <c r="Y721" i="71" s="1"/>
  <c r="X721" i="71" a="1"/>
  <c r="X721" i="71" s="1"/>
  <c r="W721" i="71" a="1"/>
  <c r="W721" i="71" s="1"/>
  <c r="AM720" i="71" a="1"/>
  <c r="AM720" i="71" s="1"/>
  <c r="AL720" i="71" a="1"/>
  <c r="AL720" i="71" s="1"/>
  <c r="AK720" i="71" a="1"/>
  <c r="AK720" i="71" s="1"/>
  <c r="AJ720" i="71" a="1"/>
  <c r="AJ720" i="71" s="1"/>
  <c r="AI720" i="71" a="1"/>
  <c r="AI720" i="71" s="1"/>
  <c r="AH720" i="71" a="1"/>
  <c r="AH720" i="71" s="1"/>
  <c r="AG720" i="71" a="1"/>
  <c r="AG720" i="71" s="1"/>
  <c r="AF720" i="71" a="1"/>
  <c r="AF720" i="71" s="1"/>
  <c r="AE720" i="71" a="1"/>
  <c r="AE720" i="71" s="1"/>
  <c r="AD720" i="71" a="1"/>
  <c r="AD720" i="71" s="1"/>
  <c r="AC720" i="71" a="1"/>
  <c r="AC720" i="71" s="1"/>
  <c r="AB720" i="71" a="1"/>
  <c r="AB720" i="71" s="1"/>
  <c r="AA720" i="71" a="1"/>
  <c r="AA720" i="71" s="1"/>
  <c r="Z720" i="71" a="1"/>
  <c r="Z720" i="71" s="1"/>
  <c r="Y720" i="71" a="1"/>
  <c r="Y720" i="71" s="1"/>
  <c r="X720" i="71" a="1"/>
  <c r="X720" i="71" s="1"/>
  <c r="W720" i="71" a="1"/>
  <c r="W720" i="71" s="1"/>
  <c r="AM719" i="71" a="1"/>
  <c r="AM719" i="71" s="1"/>
  <c r="AL719" i="71" a="1"/>
  <c r="AL719" i="71" s="1"/>
  <c r="AK719" i="71" a="1"/>
  <c r="AK719" i="71" s="1"/>
  <c r="AJ719" i="71" a="1"/>
  <c r="AJ719" i="71" s="1"/>
  <c r="AI719" i="71" a="1"/>
  <c r="AI719" i="71" s="1"/>
  <c r="AH719" i="71" a="1"/>
  <c r="AH719" i="71" s="1"/>
  <c r="AG719" i="71" a="1"/>
  <c r="AG719" i="71" s="1"/>
  <c r="AF719" i="71" a="1"/>
  <c r="AF719" i="71" s="1"/>
  <c r="AE719" i="71" a="1"/>
  <c r="AE719" i="71" s="1"/>
  <c r="AD719" i="71" a="1"/>
  <c r="AD719" i="71" s="1"/>
  <c r="AC719" i="71" a="1"/>
  <c r="AC719" i="71" s="1"/>
  <c r="AB719" i="71" a="1"/>
  <c r="AB719" i="71" s="1"/>
  <c r="AA719" i="71" a="1"/>
  <c r="AA719" i="71" s="1"/>
  <c r="Z719" i="71" a="1"/>
  <c r="Z719" i="71" s="1"/>
  <c r="Y719" i="71" a="1"/>
  <c r="Y719" i="71" s="1"/>
  <c r="X719" i="71" a="1"/>
  <c r="X719" i="71" s="1"/>
  <c r="W719" i="71" a="1"/>
  <c r="W719" i="71" s="1"/>
  <c r="AM718" i="71" a="1"/>
  <c r="AM718" i="71" s="1"/>
  <c r="AL718" i="71" a="1"/>
  <c r="AL718" i="71" s="1"/>
  <c r="AK718" i="71" a="1"/>
  <c r="AK718" i="71" s="1"/>
  <c r="AJ718" i="71" a="1"/>
  <c r="AJ718" i="71" s="1"/>
  <c r="AI718" i="71" a="1"/>
  <c r="AI718" i="71" s="1"/>
  <c r="AH718" i="71" a="1"/>
  <c r="AH718" i="71" s="1"/>
  <c r="AG718" i="71" a="1"/>
  <c r="AG718" i="71" s="1"/>
  <c r="AF718" i="71" a="1"/>
  <c r="AF718" i="71" s="1"/>
  <c r="AE718" i="71" a="1"/>
  <c r="AE718" i="71" s="1"/>
  <c r="AD718" i="71" a="1"/>
  <c r="AD718" i="71" s="1"/>
  <c r="AC718" i="71" a="1"/>
  <c r="AC718" i="71" s="1"/>
  <c r="AB718" i="71" a="1"/>
  <c r="AB718" i="71" s="1"/>
  <c r="AA718" i="71" a="1"/>
  <c r="AA718" i="71" s="1"/>
  <c r="Z718" i="71" a="1"/>
  <c r="Z718" i="71" s="1"/>
  <c r="Y718" i="71" a="1"/>
  <c r="Y718" i="71" s="1"/>
  <c r="X718" i="71" a="1"/>
  <c r="X718" i="71" s="1"/>
  <c r="W718" i="71" a="1"/>
  <c r="W718" i="71" s="1"/>
  <c r="AM717" i="71" a="1"/>
  <c r="AM717" i="71" s="1"/>
  <c r="AL717" i="71" a="1"/>
  <c r="AL717" i="71" s="1"/>
  <c r="AK717" i="71" a="1"/>
  <c r="AK717" i="71" s="1"/>
  <c r="AJ717" i="71" a="1"/>
  <c r="AJ717" i="71" s="1"/>
  <c r="AI717" i="71" a="1"/>
  <c r="AI717" i="71" s="1"/>
  <c r="AH717" i="71" a="1"/>
  <c r="AH717" i="71" s="1"/>
  <c r="AG717" i="71" a="1"/>
  <c r="AG717" i="71" s="1"/>
  <c r="AF717" i="71" a="1"/>
  <c r="AF717" i="71" s="1"/>
  <c r="AE717" i="71" a="1"/>
  <c r="AE717" i="71" s="1"/>
  <c r="AD717" i="71" a="1"/>
  <c r="AD717" i="71" s="1"/>
  <c r="AC717" i="71" a="1"/>
  <c r="AC717" i="71" s="1"/>
  <c r="AB717" i="71" a="1"/>
  <c r="AB717" i="71" s="1"/>
  <c r="AA717" i="71" a="1"/>
  <c r="AA717" i="71" s="1"/>
  <c r="Z717" i="71" a="1"/>
  <c r="Z717" i="71" s="1"/>
  <c r="Y717" i="71" a="1"/>
  <c r="Y717" i="71" s="1"/>
  <c r="X717" i="71" a="1"/>
  <c r="X717" i="71" s="1"/>
  <c r="W717" i="71" a="1"/>
  <c r="W717" i="71" s="1"/>
  <c r="AM716" i="71" a="1"/>
  <c r="AM716" i="71" s="1"/>
  <c r="AL716" i="71" a="1"/>
  <c r="AL716" i="71" s="1"/>
  <c r="AK716" i="71" a="1"/>
  <c r="AK716" i="71" s="1"/>
  <c r="AJ716" i="71" a="1"/>
  <c r="AJ716" i="71" s="1"/>
  <c r="AI716" i="71" a="1"/>
  <c r="AI716" i="71" s="1"/>
  <c r="AH716" i="71" a="1"/>
  <c r="AH716" i="71" s="1"/>
  <c r="AG716" i="71" a="1"/>
  <c r="AG716" i="71" s="1"/>
  <c r="AF716" i="71" a="1"/>
  <c r="AF716" i="71" s="1"/>
  <c r="AE716" i="71" a="1"/>
  <c r="AE716" i="71" s="1"/>
  <c r="AD716" i="71" a="1"/>
  <c r="AD716" i="71" s="1"/>
  <c r="AC716" i="71" a="1"/>
  <c r="AC716" i="71" s="1"/>
  <c r="AB716" i="71" a="1"/>
  <c r="AB716" i="71" s="1"/>
  <c r="AA716" i="71" a="1"/>
  <c r="AA716" i="71" s="1"/>
  <c r="Z716" i="71" a="1"/>
  <c r="Z716" i="71" s="1"/>
  <c r="Y716" i="71" a="1"/>
  <c r="Y716" i="71" s="1"/>
  <c r="X716" i="71" a="1"/>
  <c r="X716" i="71" s="1"/>
  <c r="W716" i="71" a="1"/>
  <c r="W716" i="71" s="1"/>
  <c r="AM715" i="71" a="1"/>
  <c r="AM715" i="71" s="1"/>
  <c r="AL715" i="71" a="1"/>
  <c r="AL715" i="71" s="1"/>
  <c r="AK715" i="71" a="1"/>
  <c r="AK715" i="71" s="1"/>
  <c r="AJ715" i="71" a="1"/>
  <c r="AJ715" i="71" s="1"/>
  <c r="AI715" i="71" a="1"/>
  <c r="AI715" i="71" s="1"/>
  <c r="AH715" i="71" a="1"/>
  <c r="AH715" i="71" s="1"/>
  <c r="AG715" i="71" a="1"/>
  <c r="AG715" i="71" s="1"/>
  <c r="AF715" i="71" a="1"/>
  <c r="AF715" i="71" s="1"/>
  <c r="AE715" i="71" a="1"/>
  <c r="AE715" i="71" s="1"/>
  <c r="AD715" i="71" a="1"/>
  <c r="AD715" i="71" s="1"/>
  <c r="AC715" i="71" a="1"/>
  <c r="AC715" i="71" s="1"/>
  <c r="AB715" i="71" a="1"/>
  <c r="AB715" i="71" s="1"/>
  <c r="AA715" i="71" a="1"/>
  <c r="AA715" i="71" s="1"/>
  <c r="Z715" i="71" a="1"/>
  <c r="Z715" i="71" s="1"/>
  <c r="Y715" i="71" a="1"/>
  <c r="Y715" i="71" s="1"/>
  <c r="X715" i="71" a="1"/>
  <c r="X715" i="71" s="1"/>
  <c r="W715" i="71" a="1"/>
  <c r="W715" i="71" s="1"/>
  <c r="AM714" i="71" a="1"/>
  <c r="AM714" i="71" s="1"/>
  <c r="AL714" i="71" a="1"/>
  <c r="AL714" i="71" s="1"/>
  <c r="AK714" i="71" a="1"/>
  <c r="AK714" i="71" s="1"/>
  <c r="AJ714" i="71" a="1"/>
  <c r="AJ714" i="71" s="1"/>
  <c r="AI714" i="71" a="1"/>
  <c r="AI714" i="71" s="1"/>
  <c r="AH714" i="71" a="1"/>
  <c r="AH714" i="71" s="1"/>
  <c r="AG714" i="71" a="1"/>
  <c r="AG714" i="71" s="1"/>
  <c r="AF714" i="71" a="1"/>
  <c r="AF714" i="71" s="1"/>
  <c r="AE714" i="71" a="1"/>
  <c r="AE714" i="71" s="1"/>
  <c r="AD714" i="71" a="1"/>
  <c r="AD714" i="71" s="1"/>
  <c r="AC714" i="71" a="1"/>
  <c r="AC714" i="71" s="1"/>
  <c r="AB714" i="71" a="1"/>
  <c r="AB714" i="71" s="1"/>
  <c r="AA714" i="71" a="1"/>
  <c r="AA714" i="71" s="1"/>
  <c r="Z714" i="71" a="1"/>
  <c r="Z714" i="71" s="1"/>
  <c r="Y714" i="71" a="1"/>
  <c r="Y714" i="71" s="1"/>
  <c r="X714" i="71" a="1"/>
  <c r="X714" i="71" s="1"/>
  <c r="W714" i="71" a="1"/>
  <c r="W714" i="71" s="1"/>
  <c r="AM713" i="71" a="1"/>
  <c r="AM713" i="71" s="1"/>
  <c r="AL713" i="71" a="1"/>
  <c r="AL713" i="71" s="1"/>
  <c r="AK713" i="71" a="1"/>
  <c r="AK713" i="71" s="1"/>
  <c r="AJ713" i="71" a="1"/>
  <c r="AJ713" i="71" s="1"/>
  <c r="AI713" i="71" a="1"/>
  <c r="AI713" i="71" s="1"/>
  <c r="AH713" i="71" a="1"/>
  <c r="AH713" i="71" s="1"/>
  <c r="AG713" i="71" a="1"/>
  <c r="AG713" i="71" s="1"/>
  <c r="AF713" i="71" a="1"/>
  <c r="AF713" i="71" s="1"/>
  <c r="AE713" i="71" a="1"/>
  <c r="AE713" i="71" s="1"/>
  <c r="AD713" i="71" a="1"/>
  <c r="AD713" i="71" s="1"/>
  <c r="AC713" i="71" a="1"/>
  <c r="AC713" i="71" s="1"/>
  <c r="AB713" i="71" a="1"/>
  <c r="AB713" i="71" s="1"/>
  <c r="AA713" i="71" a="1"/>
  <c r="AA713" i="71" s="1"/>
  <c r="Z713" i="71" a="1"/>
  <c r="Z713" i="71" s="1"/>
  <c r="Y713" i="71" a="1"/>
  <c r="Y713" i="71" s="1"/>
  <c r="X713" i="71" a="1"/>
  <c r="X713" i="71" s="1"/>
  <c r="W713" i="71" a="1"/>
  <c r="W713" i="71" s="1"/>
  <c r="AM712" i="71" a="1"/>
  <c r="AM712" i="71" s="1"/>
  <c r="AL712" i="71" a="1"/>
  <c r="AL712" i="71" s="1"/>
  <c r="AK712" i="71" a="1"/>
  <c r="AK712" i="71" s="1"/>
  <c r="AJ712" i="71" a="1"/>
  <c r="AJ712" i="71" s="1"/>
  <c r="AI712" i="71" a="1"/>
  <c r="AI712" i="71" s="1"/>
  <c r="AH712" i="71" a="1"/>
  <c r="AH712" i="71" s="1"/>
  <c r="AG712" i="71" a="1"/>
  <c r="AG712" i="71" s="1"/>
  <c r="AF712" i="71" a="1"/>
  <c r="AF712" i="71" s="1"/>
  <c r="AE712" i="71" a="1"/>
  <c r="AE712" i="71" s="1"/>
  <c r="AD712" i="71" a="1"/>
  <c r="AD712" i="71" s="1"/>
  <c r="AC712" i="71" a="1"/>
  <c r="AC712" i="71" s="1"/>
  <c r="AB712" i="71" a="1"/>
  <c r="AB712" i="71" s="1"/>
  <c r="AA712" i="71" a="1"/>
  <c r="AA712" i="71" s="1"/>
  <c r="Z712" i="71" a="1"/>
  <c r="Z712" i="71" s="1"/>
  <c r="Y712" i="71" a="1"/>
  <c r="Y712" i="71" s="1"/>
  <c r="X712" i="71" a="1"/>
  <c r="X712" i="71" s="1"/>
  <c r="W712" i="71" a="1"/>
  <c r="W712" i="71" s="1"/>
  <c r="AM711" i="71" a="1"/>
  <c r="AM711" i="71" s="1"/>
  <c r="AL711" i="71" a="1"/>
  <c r="AL711" i="71" s="1"/>
  <c r="AK711" i="71" a="1"/>
  <c r="AK711" i="71" s="1"/>
  <c r="AJ711" i="71" a="1"/>
  <c r="AJ711" i="71" s="1"/>
  <c r="AI711" i="71" a="1"/>
  <c r="AI711" i="71" s="1"/>
  <c r="AH711" i="71" a="1"/>
  <c r="AH711" i="71" s="1"/>
  <c r="AG711" i="71" a="1"/>
  <c r="AG711" i="71" s="1"/>
  <c r="AF711" i="71" a="1"/>
  <c r="AF711" i="71" s="1"/>
  <c r="AE711" i="71" a="1"/>
  <c r="AE711" i="71" s="1"/>
  <c r="AD711" i="71" a="1"/>
  <c r="AD711" i="71" s="1"/>
  <c r="AC711" i="71" a="1"/>
  <c r="AC711" i="71" s="1"/>
  <c r="AB711" i="71" a="1"/>
  <c r="AB711" i="71" s="1"/>
  <c r="AA711" i="71" a="1"/>
  <c r="AA711" i="71" s="1"/>
  <c r="Z711" i="71" a="1"/>
  <c r="Z711" i="71" s="1"/>
  <c r="Y711" i="71" a="1"/>
  <c r="Y711" i="71" s="1"/>
  <c r="X711" i="71" a="1"/>
  <c r="X711" i="71" s="1"/>
  <c r="W711" i="71" a="1"/>
  <c r="W711" i="71" s="1"/>
  <c r="AM710" i="71" a="1"/>
  <c r="AM710" i="71" s="1"/>
  <c r="AL710" i="71" a="1"/>
  <c r="AL710" i="71" s="1"/>
  <c r="AK710" i="71" a="1"/>
  <c r="AK710" i="71" s="1"/>
  <c r="AJ710" i="71" a="1"/>
  <c r="AJ710" i="71" s="1"/>
  <c r="AI710" i="71" a="1"/>
  <c r="AI710" i="71" s="1"/>
  <c r="AH710" i="71" a="1"/>
  <c r="AH710" i="71" s="1"/>
  <c r="AG710" i="71" a="1"/>
  <c r="AG710" i="71" s="1"/>
  <c r="AF710" i="71" a="1"/>
  <c r="AF710" i="71" s="1"/>
  <c r="AE710" i="71" a="1"/>
  <c r="AE710" i="71" s="1"/>
  <c r="AD710" i="71" a="1"/>
  <c r="AD710" i="71" s="1"/>
  <c r="AC710" i="71" a="1"/>
  <c r="AC710" i="71" s="1"/>
  <c r="AB710" i="71" a="1"/>
  <c r="AB710" i="71" s="1"/>
  <c r="AA710" i="71" a="1"/>
  <c r="AA710" i="71" s="1"/>
  <c r="Z710" i="71" a="1"/>
  <c r="Z710" i="71" s="1"/>
  <c r="Y710" i="71" a="1"/>
  <c r="Y710" i="71" s="1"/>
  <c r="X710" i="71" a="1"/>
  <c r="X710" i="71" s="1"/>
  <c r="W710" i="71" a="1"/>
  <c r="W710" i="71" s="1"/>
  <c r="AM709" i="71" a="1"/>
  <c r="AM709" i="71" s="1"/>
  <c r="AL709" i="71" a="1"/>
  <c r="AL709" i="71" s="1"/>
  <c r="AK709" i="71" a="1"/>
  <c r="AK709" i="71" s="1"/>
  <c r="AJ709" i="71" a="1"/>
  <c r="AJ709" i="71" s="1"/>
  <c r="AI709" i="71" a="1"/>
  <c r="AI709" i="71" s="1"/>
  <c r="AH709" i="71" a="1"/>
  <c r="AH709" i="71" s="1"/>
  <c r="AG709" i="71" a="1"/>
  <c r="AG709" i="71" s="1"/>
  <c r="AF709" i="71" a="1"/>
  <c r="AF709" i="71" s="1"/>
  <c r="AE709" i="71" a="1"/>
  <c r="AE709" i="71" s="1"/>
  <c r="AD709" i="71" a="1"/>
  <c r="AD709" i="71" s="1"/>
  <c r="AC709" i="71" a="1"/>
  <c r="AC709" i="71" s="1"/>
  <c r="AB709" i="71" a="1"/>
  <c r="AB709" i="71" s="1"/>
  <c r="AA709" i="71" a="1"/>
  <c r="AA709" i="71" s="1"/>
  <c r="Z709" i="71" a="1"/>
  <c r="Z709" i="71" s="1"/>
  <c r="Y709" i="71" a="1"/>
  <c r="Y709" i="71" s="1"/>
  <c r="X709" i="71" a="1"/>
  <c r="X709" i="71" s="1"/>
  <c r="W709" i="71" a="1"/>
  <c r="W709" i="71" s="1"/>
  <c r="AM708" i="71" a="1"/>
  <c r="AM708" i="71" s="1"/>
  <c r="AL708" i="71" a="1"/>
  <c r="AL708" i="71" s="1"/>
  <c r="AK708" i="71" a="1"/>
  <c r="AK708" i="71" s="1"/>
  <c r="AJ708" i="71" a="1"/>
  <c r="AJ708" i="71" s="1"/>
  <c r="AI708" i="71" a="1"/>
  <c r="AI708" i="71" s="1"/>
  <c r="AH708" i="71" a="1"/>
  <c r="AH708" i="71" s="1"/>
  <c r="AG708" i="71" a="1"/>
  <c r="AG708" i="71" s="1"/>
  <c r="AF708" i="71" a="1"/>
  <c r="AF708" i="71" s="1"/>
  <c r="AE708" i="71" a="1"/>
  <c r="AE708" i="71" s="1"/>
  <c r="AD708" i="71" a="1"/>
  <c r="AD708" i="71" s="1"/>
  <c r="AC708" i="71" a="1"/>
  <c r="AC708" i="71" s="1"/>
  <c r="AB708" i="71" a="1"/>
  <c r="AB708" i="71" s="1"/>
  <c r="AA708" i="71" a="1"/>
  <c r="AA708" i="71" s="1"/>
  <c r="Z708" i="71" a="1"/>
  <c r="Z708" i="71" s="1"/>
  <c r="Y708" i="71" a="1"/>
  <c r="Y708" i="71" s="1"/>
  <c r="X708" i="71" a="1"/>
  <c r="X708" i="71" s="1"/>
  <c r="W708" i="71" a="1"/>
  <c r="W708" i="71" s="1"/>
  <c r="AM707" i="71" a="1"/>
  <c r="AM707" i="71" s="1"/>
  <c r="AL707" i="71" a="1"/>
  <c r="AL707" i="71" s="1"/>
  <c r="AK707" i="71" a="1"/>
  <c r="AK707" i="71" s="1"/>
  <c r="AJ707" i="71" a="1"/>
  <c r="AJ707" i="71" s="1"/>
  <c r="AI707" i="71" a="1"/>
  <c r="AI707" i="71" s="1"/>
  <c r="AH707" i="71" a="1"/>
  <c r="AH707" i="71" s="1"/>
  <c r="AG707" i="71" a="1"/>
  <c r="AG707" i="71" s="1"/>
  <c r="AF707" i="71" a="1"/>
  <c r="AF707" i="71" s="1"/>
  <c r="AE707" i="71" a="1"/>
  <c r="AE707" i="71" s="1"/>
  <c r="AD707" i="71" a="1"/>
  <c r="AD707" i="71" s="1"/>
  <c r="AC707" i="71" a="1"/>
  <c r="AC707" i="71" s="1"/>
  <c r="AB707" i="71" a="1"/>
  <c r="AB707" i="71" s="1"/>
  <c r="AA707" i="71" a="1"/>
  <c r="AA707" i="71" s="1"/>
  <c r="Z707" i="71" a="1"/>
  <c r="Z707" i="71" s="1"/>
  <c r="Y707" i="71" a="1"/>
  <c r="Y707" i="71" s="1"/>
  <c r="X707" i="71" a="1"/>
  <c r="X707" i="71" s="1"/>
  <c r="W707" i="71" a="1"/>
  <c r="W707" i="71" s="1"/>
  <c r="AM706" i="71" a="1"/>
  <c r="AM706" i="71" s="1"/>
  <c r="AL706" i="71" a="1"/>
  <c r="AL706" i="71" s="1"/>
  <c r="AK706" i="71" a="1"/>
  <c r="AK706" i="71" s="1"/>
  <c r="AJ706" i="71" a="1"/>
  <c r="AJ706" i="71" s="1"/>
  <c r="AI706" i="71" a="1"/>
  <c r="AI706" i="71" s="1"/>
  <c r="AH706" i="71" a="1"/>
  <c r="AH706" i="71" s="1"/>
  <c r="AG706" i="71" a="1"/>
  <c r="AG706" i="71" s="1"/>
  <c r="AF706" i="71" a="1"/>
  <c r="AF706" i="71" s="1"/>
  <c r="AE706" i="71" a="1"/>
  <c r="AE706" i="71" s="1"/>
  <c r="AD706" i="71" a="1"/>
  <c r="AD706" i="71" s="1"/>
  <c r="AC706" i="71" a="1"/>
  <c r="AC706" i="71" s="1"/>
  <c r="AB706" i="71" a="1"/>
  <c r="AB706" i="71" s="1"/>
  <c r="AA706" i="71" a="1"/>
  <c r="AA706" i="71" s="1"/>
  <c r="Z706" i="71" a="1"/>
  <c r="Z706" i="71" s="1"/>
  <c r="Y706" i="71" a="1"/>
  <c r="Y706" i="71" s="1"/>
  <c r="X706" i="71" a="1"/>
  <c r="X706" i="71" s="1"/>
  <c r="W706" i="71" a="1"/>
  <c r="W706" i="71" s="1"/>
  <c r="AM705" i="71" a="1"/>
  <c r="AM705" i="71" s="1"/>
  <c r="AL705" i="71" a="1"/>
  <c r="AL705" i="71" s="1"/>
  <c r="AK705" i="71" a="1"/>
  <c r="AK705" i="71" s="1"/>
  <c r="AJ705" i="71" a="1"/>
  <c r="AJ705" i="71" s="1"/>
  <c r="AI705" i="71" a="1"/>
  <c r="AI705" i="71" s="1"/>
  <c r="AH705" i="71" a="1"/>
  <c r="AH705" i="71" s="1"/>
  <c r="AG705" i="71" a="1"/>
  <c r="AG705" i="71" s="1"/>
  <c r="AF705" i="71" a="1"/>
  <c r="AF705" i="71" s="1"/>
  <c r="AE705" i="71" a="1"/>
  <c r="AE705" i="71" s="1"/>
  <c r="AD705" i="71" a="1"/>
  <c r="AD705" i="71" s="1"/>
  <c r="AC705" i="71" a="1"/>
  <c r="AC705" i="71" s="1"/>
  <c r="AB705" i="71" a="1"/>
  <c r="AB705" i="71" s="1"/>
  <c r="AA705" i="71" a="1"/>
  <c r="AA705" i="71" s="1"/>
  <c r="Z705" i="71" a="1"/>
  <c r="Z705" i="71" s="1"/>
  <c r="Y705" i="71" a="1"/>
  <c r="Y705" i="71" s="1"/>
  <c r="X705" i="71" a="1"/>
  <c r="X705" i="71" s="1"/>
  <c r="W705" i="71" a="1"/>
  <c r="W705" i="71" s="1"/>
  <c r="AM704" i="71" a="1"/>
  <c r="AM704" i="71" s="1"/>
  <c r="AL704" i="71" a="1"/>
  <c r="AL704" i="71" s="1"/>
  <c r="AK704" i="71" a="1"/>
  <c r="AK704" i="71" s="1"/>
  <c r="AJ704" i="71" a="1"/>
  <c r="AJ704" i="71" s="1"/>
  <c r="AI704" i="71" a="1"/>
  <c r="AI704" i="71" s="1"/>
  <c r="AH704" i="71" a="1"/>
  <c r="AH704" i="71" s="1"/>
  <c r="AG704" i="71" a="1"/>
  <c r="AG704" i="71" s="1"/>
  <c r="AF704" i="71" a="1"/>
  <c r="AF704" i="71" s="1"/>
  <c r="AE704" i="71" a="1"/>
  <c r="AE704" i="71" s="1"/>
  <c r="AD704" i="71" a="1"/>
  <c r="AD704" i="71" s="1"/>
  <c r="AC704" i="71" a="1"/>
  <c r="AC704" i="71" s="1"/>
  <c r="AB704" i="71" a="1"/>
  <c r="AB704" i="71" s="1"/>
  <c r="AA704" i="71" a="1"/>
  <c r="AA704" i="71" s="1"/>
  <c r="Z704" i="71" a="1"/>
  <c r="Z704" i="71" s="1"/>
  <c r="Y704" i="71" a="1"/>
  <c r="Y704" i="71" s="1"/>
  <c r="X704" i="71" a="1"/>
  <c r="X704" i="71" s="1"/>
  <c r="W704" i="71" a="1"/>
  <c r="W704" i="71" s="1"/>
  <c r="AM703" i="71" a="1"/>
  <c r="AM703" i="71" s="1"/>
  <c r="AL703" i="71" a="1"/>
  <c r="AL703" i="71" s="1"/>
  <c r="AK703" i="71" a="1"/>
  <c r="AK703" i="71" s="1"/>
  <c r="AJ703" i="71" a="1"/>
  <c r="AJ703" i="71" s="1"/>
  <c r="AI703" i="71" a="1"/>
  <c r="AI703" i="71" s="1"/>
  <c r="AH703" i="71" a="1"/>
  <c r="AH703" i="71" s="1"/>
  <c r="AG703" i="71" a="1"/>
  <c r="AG703" i="71" s="1"/>
  <c r="AF703" i="71" a="1"/>
  <c r="AF703" i="71" s="1"/>
  <c r="AE703" i="71" a="1"/>
  <c r="AE703" i="71" s="1"/>
  <c r="AD703" i="71" a="1"/>
  <c r="AD703" i="71" s="1"/>
  <c r="AC703" i="71" a="1"/>
  <c r="AC703" i="71" s="1"/>
  <c r="AB703" i="71" a="1"/>
  <c r="AB703" i="71" s="1"/>
  <c r="AA703" i="71" a="1"/>
  <c r="AA703" i="71" s="1"/>
  <c r="Z703" i="71" a="1"/>
  <c r="Z703" i="71" s="1"/>
  <c r="Y703" i="71" a="1"/>
  <c r="Y703" i="71" s="1"/>
  <c r="X703" i="71" a="1"/>
  <c r="X703" i="71" s="1"/>
  <c r="W703" i="71" a="1"/>
  <c r="W703" i="71" s="1"/>
  <c r="AM702" i="71" a="1"/>
  <c r="AM702" i="71" s="1"/>
  <c r="AL702" i="71" a="1"/>
  <c r="AL702" i="71" s="1"/>
  <c r="AK702" i="71" a="1"/>
  <c r="AK702" i="71" s="1"/>
  <c r="AJ702" i="71" a="1"/>
  <c r="AJ702" i="71" s="1"/>
  <c r="AI702" i="71" a="1"/>
  <c r="AI702" i="71" s="1"/>
  <c r="AH702" i="71" a="1"/>
  <c r="AH702" i="71" s="1"/>
  <c r="AG702" i="71" a="1"/>
  <c r="AG702" i="71" s="1"/>
  <c r="AF702" i="71" a="1"/>
  <c r="AF702" i="71" s="1"/>
  <c r="AE702" i="71" a="1"/>
  <c r="AE702" i="71" s="1"/>
  <c r="AD702" i="71" a="1"/>
  <c r="AD702" i="71" s="1"/>
  <c r="AC702" i="71" a="1"/>
  <c r="AC702" i="71" s="1"/>
  <c r="AB702" i="71" a="1"/>
  <c r="AB702" i="71" s="1"/>
  <c r="AA702" i="71" a="1"/>
  <c r="AA702" i="71" s="1"/>
  <c r="Z702" i="71" a="1"/>
  <c r="Z702" i="71" s="1"/>
  <c r="Y702" i="71" a="1"/>
  <c r="Y702" i="71" s="1"/>
  <c r="X702" i="71" a="1"/>
  <c r="X702" i="71" s="1"/>
  <c r="W702" i="71" a="1"/>
  <c r="W702" i="71" s="1"/>
  <c r="AM701" i="71" a="1"/>
  <c r="AM701" i="71" s="1"/>
  <c r="AL701" i="71" a="1"/>
  <c r="AL701" i="71" s="1"/>
  <c r="AK701" i="71" a="1"/>
  <c r="AK701" i="71" s="1"/>
  <c r="AJ701" i="71" a="1"/>
  <c r="AJ701" i="71" s="1"/>
  <c r="AI701" i="71" a="1"/>
  <c r="AI701" i="71" s="1"/>
  <c r="AH701" i="71" a="1"/>
  <c r="AH701" i="71" s="1"/>
  <c r="AG701" i="71" a="1"/>
  <c r="AG701" i="71" s="1"/>
  <c r="AF701" i="71" a="1"/>
  <c r="AF701" i="71" s="1"/>
  <c r="AE701" i="71" a="1"/>
  <c r="AE701" i="71" s="1"/>
  <c r="AD701" i="71" a="1"/>
  <c r="AD701" i="71" s="1"/>
  <c r="AC701" i="71" a="1"/>
  <c r="AC701" i="71" s="1"/>
  <c r="AB701" i="71" a="1"/>
  <c r="AB701" i="71" s="1"/>
  <c r="AA701" i="71" a="1"/>
  <c r="AA701" i="71" s="1"/>
  <c r="Z701" i="71" a="1"/>
  <c r="Z701" i="71" s="1"/>
  <c r="Y701" i="71" a="1"/>
  <c r="Y701" i="71" s="1"/>
  <c r="X701" i="71" a="1"/>
  <c r="X701" i="71" s="1"/>
  <c r="W701" i="71" a="1"/>
  <c r="W701" i="71" s="1"/>
  <c r="AM700" i="71" a="1"/>
  <c r="AM700" i="71" s="1"/>
  <c r="AL700" i="71" a="1"/>
  <c r="AL700" i="71" s="1"/>
  <c r="AK700" i="71" a="1"/>
  <c r="AK700" i="71" s="1"/>
  <c r="AJ700" i="71" a="1"/>
  <c r="AJ700" i="71" s="1"/>
  <c r="AI700" i="71" a="1"/>
  <c r="AI700" i="71" s="1"/>
  <c r="AH700" i="71" a="1"/>
  <c r="AH700" i="71" s="1"/>
  <c r="AG700" i="71" a="1"/>
  <c r="AG700" i="71" s="1"/>
  <c r="AF700" i="71" a="1"/>
  <c r="AF700" i="71" s="1"/>
  <c r="AE700" i="71" a="1"/>
  <c r="AE700" i="71" s="1"/>
  <c r="AD700" i="71" a="1"/>
  <c r="AD700" i="71" s="1"/>
  <c r="AC700" i="71" a="1"/>
  <c r="AC700" i="71" s="1"/>
  <c r="AB700" i="71" a="1"/>
  <c r="AB700" i="71" s="1"/>
  <c r="AA700" i="71" a="1"/>
  <c r="AA700" i="71" s="1"/>
  <c r="Z700" i="71" a="1"/>
  <c r="Z700" i="71" s="1"/>
  <c r="Y700" i="71" a="1"/>
  <c r="Y700" i="71" s="1"/>
  <c r="X700" i="71" a="1"/>
  <c r="X700" i="71" s="1"/>
  <c r="W700" i="71" a="1"/>
  <c r="W700" i="71" s="1"/>
  <c r="AM699" i="71" a="1"/>
  <c r="AM699" i="71" s="1"/>
  <c r="AL699" i="71" a="1"/>
  <c r="AL699" i="71" s="1"/>
  <c r="AK699" i="71" a="1"/>
  <c r="AK699" i="71" s="1"/>
  <c r="AJ699" i="71" a="1"/>
  <c r="AJ699" i="71" s="1"/>
  <c r="AI699" i="71" a="1"/>
  <c r="AI699" i="71" s="1"/>
  <c r="AH699" i="71" a="1"/>
  <c r="AH699" i="71" s="1"/>
  <c r="AG699" i="71" a="1"/>
  <c r="AG699" i="71" s="1"/>
  <c r="AF699" i="71" a="1"/>
  <c r="AF699" i="71" s="1"/>
  <c r="AE699" i="71" a="1"/>
  <c r="AE699" i="71" s="1"/>
  <c r="AD699" i="71" a="1"/>
  <c r="AD699" i="71" s="1"/>
  <c r="AC699" i="71" a="1"/>
  <c r="AC699" i="71" s="1"/>
  <c r="AB699" i="71" a="1"/>
  <c r="AB699" i="71" s="1"/>
  <c r="AA699" i="71" a="1"/>
  <c r="AA699" i="71" s="1"/>
  <c r="Z699" i="71" a="1"/>
  <c r="Z699" i="71" s="1"/>
  <c r="Y699" i="71" a="1"/>
  <c r="Y699" i="71" s="1"/>
  <c r="X699" i="71" a="1"/>
  <c r="X699" i="71" s="1"/>
  <c r="W699" i="71" a="1"/>
  <c r="W699" i="71" s="1"/>
  <c r="AM698" i="71" a="1"/>
  <c r="AM698" i="71" s="1"/>
  <c r="AL698" i="71" a="1"/>
  <c r="AL698" i="71" s="1"/>
  <c r="AK698" i="71" a="1"/>
  <c r="AK698" i="71" s="1"/>
  <c r="AJ698" i="71" a="1"/>
  <c r="AJ698" i="71" s="1"/>
  <c r="AI698" i="71" a="1"/>
  <c r="AI698" i="71" s="1"/>
  <c r="AH698" i="71" a="1"/>
  <c r="AH698" i="71" s="1"/>
  <c r="AG698" i="71" a="1"/>
  <c r="AG698" i="71" s="1"/>
  <c r="AF698" i="71" a="1"/>
  <c r="AF698" i="71" s="1"/>
  <c r="AE698" i="71" a="1"/>
  <c r="AE698" i="71" s="1"/>
  <c r="AD698" i="71" a="1"/>
  <c r="AD698" i="71" s="1"/>
  <c r="AC698" i="71" a="1"/>
  <c r="AC698" i="71" s="1"/>
  <c r="AB698" i="71" a="1"/>
  <c r="AB698" i="71" s="1"/>
  <c r="AA698" i="71" a="1"/>
  <c r="AA698" i="71" s="1"/>
  <c r="Z698" i="71" a="1"/>
  <c r="Z698" i="71" s="1"/>
  <c r="Y698" i="71" a="1"/>
  <c r="Y698" i="71" s="1"/>
  <c r="X698" i="71" a="1"/>
  <c r="X698" i="71" s="1"/>
  <c r="W698" i="71" a="1"/>
  <c r="W698" i="71" s="1"/>
  <c r="AM697" i="71" a="1"/>
  <c r="AM697" i="71" s="1"/>
  <c r="AL697" i="71" a="1"/>
  <c r="AL697" i="71" s="1"/>
  <c r="AK697" i="71" a="1"/>
  <c r="AK697" i="71" s="1"/>
  <c r="AJ697" i="71" a="1"/>
  <c r="AJ697" i="71" s="1"/>
  <c r="AI697" i="71" a="1"/>
  <c r="AI697" i="71" s="1"/>
  <c r="AH697" i="71" a="1"/>
  <c r="AH697" i="71" s="1"/>
  <c r="AG697" i="71" a="1"/>
  <c r="AG697" i="71" s="1"/>
  <c r="AF697" i="71" a="1"/>
  <c r="AF697" i="71" s="1"/>
  <c r="AE697" i="71" a="1"/>
  <c r="AE697" i="71" s="1"/>
  <c r="AD697" i="71" a="1"/>
  <c r="AD697" i="71" s="1"/>
  <c r="AC697" i="71" a="1"/>
  <c r="AC697" i="71" s="1"/>
  <c r="AB697" i="71" a="1"/>
  <c r="AB697" i="71" s="1"/>
  <c r="AA697" i="71" a="1"/>
  <c r="AA697" i="71" s="1"/>
  <c r="Z697" i="71" a="1"/>
  <c r="Z697" i="71" s="1"/>
  <c r="Y697" i="71" a="1"/>
  <c r="Y697" i="71" s="1"/>
  <c r="X697" i="71" a="1"/>
  <c r="X697" i="71" s="1"/>
  <c r="W697" i="71" a="1"/>
  <c r="W697" i="71" s="1"/>
  <c r="AM696" i="71" a="1"/>
  <c r="AM696" i="71" s="1"/>
  <c r="AL696" i="71" a="1"/>
  <c r="AL696" i="71" s="1"/>
  <c r="AK696" i="71" a="1"/>
  <c r="AK696" i="71" s="1"/>
  <c r="AJ696" i="71" a="1"/>
  <c r="AJ696" i="71" s="1"/>
  <c r="AI696" i="71" a="1"/>
  <c r="AI696" i="71" s="1"/>
  <c r="AH696" i="71" a="1"/>
  <c r="AH696" i="71" s="1"/>
  <c r="AG696" i="71" a="1"/>
  <c r="AG696" i="71" s="1"/>
  <c r="AF696" i="71" a="1"/>
  <c r="AF696" i="71" s="1"/>
  <c r="AE696" i="71" a="1"/>
  <c r="AE696" i="71" s="1"/>
  <c r="AD696" i="71" a="1"/>
  <c r="AD696" i="71" s="1"/>
  <c r="AC696" i="71" a="1"/>
  <c r="AC696" i="71" s="1"/>
  <c r="AB696" i="71" a="1"/>
  <c r="AB696" i="71" s="1"/>
  <c r="AA696" i="71" a="1"/>
  <c r="AA696" i="71" s="1"/>
  <c r="Z696" i="71" a="1"/>
  <c r="Z696" i="71" s="1"/>
  <c r="Y696" i="71" a="1"/>
  <c r="Y696" i="71" s="1"/>
  <c r="X696" i="71" a="1"/>
  <c r="X696" i="71" s="1"/>
  <c r="W696" i="71" a="1"/>
  <c r="W696" i="71" s="1"/>
  <c r="AM695" i="71" a="1"/>
  <c r="AM695" i="71" s="1"/>
  <c r="AL695" i="71" a="1"/>
  <c r="AL695" i="71" s="1"/>
  <c r="AK695" i="71" a="1"/>
  <c r="AK695" i="71" s="1"/>
  <c r="AJ695" i="71" a="1"/>
  <c r="AJ695" i="71" s="1"/>
  <c r="AI695" i="71" a="1"/>
  <c r="AI695" i="71" s="1"/>
  <c r="AH695" i="71" a="1"/>
  <c r="AH695" i="71" s="1"/>
  <c r="AG695" i="71" a="1"/>
  <c r="AG695" i="71" s="1"/>
  <c r="AF695" i="71" a="1"/>
  <c r="AF695" i="71" s="1"/>
  <c r="AE695" i="71" a="1"/>
  <c r="AE695" i="71" s="1"/>
  <c r="AD695" i="71" a="1"/>
  <c r="AD695" i="71" s="1"/>
  <c r="AC695" i="71" a="1"/>
  <c r="AC695" i="71" s="1"/>
  <c r="AB695" i="71" a="1"/>
  <c r="AB695" i="71" s="1"/>
  <c r="AA695" i="71" a="1"/>
  <c r="AA695" i="71" s="1"/>
  <c r="Z695" i="71" a="1"/>
  <c r="Z695" i="71" s="1"/>
  <c r="Y695" i="71" a="1"/>
  <c r="Y695" i="71" s="1"/>
  <c r="X695" i="71" a="1"/>
  <c r="X695" i="71" s="1"/>
  <c r="W695" i="71" a="1"/>
  <c r="W695" i="71" s="1"/>
  <c r="AM694" i="71" a="1"/>
  <c r="AM694" i="71" s="1"/>
  <c r="AL694" i="71" a="1"/>
  <c r="AL694" i="71" s="1"/>
  <c r="AK694" i="71" a="1"/>
  <c r="AK694" i="71" s="1"/>
  <c r="AJ694" i="71" a="1"/>
  <c r="AJ694" i="71" s="1"/>
  <c r="AI694" i="71" a="1"/>
  <c r="AI694" i="71" s="1"/>
  <c r="AH694" i="71" a="1"/>
  <c r="AH694" i="71" s="1"/>
  <c r="AG694" i="71" a="1"/>
  <c r="AG694" i="71" s="1"/>
  <c r="AF694" i="71" a="1"/>
  <c r="AF694" i="71" s="1"/>
  <c r="AE694" i="71" a="1"/>
  <c r="AE694" i="71" s="1"/>
  <c r="AD694" i="71" a="1"/>
  <c r="AD694" i="71" s="1"/>
  <c r="AC694" i="71" a="1"/>
  <c r="AC694" i="71" s="1"/>
  <c r="AB694" i="71" a="1"/>
  <c r="AB694" i="71" s="1"/>
  <c r="AA694" i="71" a="1"/>
  <c r="AA694" i="71" s="1"/>
  <c r="Z694" i="71" a="1"/>
  <c r="Z694" i="71" s="1"/>
  <c r="Y694" i="71" a="1"/>
  <c r="Y694" i="71" s="1"/>
  <c r="X694" i="71" a="1"/>
  <c r="X694" i="71" s="1"/>
  <c r="W694" i="71" a="1"/>
  <c r="W694" i="71" s="1"/>
  <c r="AM693" i="71" a="1"/>
  <c r="AM693" i="71" s="1"/>
  <c r="AL693" i="71" a="1"/>
  <c r="AL693" i="71" s="1"/>
  <c r="AK693" i="71" a="1"/>
  <c r="AK693" i="71" s="1"/>
  <c r="AJ693" i="71" a="1"/>
  <c r="AJ693" i="71" s="1"/>
  <c r="AI693" i="71" a="1"/>
  <c r="AI693" i="71" s="1"/>
  <c r="AH693" i="71" a="1"/>
  <c r="AH693" i="71" s="1"/>
  <c r="AG693" i="71" a="1"/>
  <c r="AG693" i="71" s="1"/>
  <c r="AF693" i="71" a="1"/>
  <c r="AF693" i="71" s="1"/>
  <c r="AE693" i="71" a="1"/>
  <c r="AE693" i="71" s="1"/>
  <c r="AD693" i="71" a="1"/>
  <c r="AD693" i="71" s="1"/>
  <c r="AC693" i="71" a="1"/>
  <c r="AC693" i="71" s="1"/>
  <c r="AB693" i="71" a="1"/>
  <c r="AB693" i="71" s="1"/>
  <c r="AA693" i="71" a="1"/>
  <c r="AA693" i="71" s="1"/>
  <c r="Z693" i="71" a="1"/>
  <c r="Z693" i="71" s="1"/>
  <c r="Y693" i="71" a="1"/>
  <c r="Y693" i="71" s="1"/>
  <c r="X693" i="71" a="1"/>
  <c r="X693" i="71" s="1"/>
  <c r="W693" i="71" a="1"/>
  <c r="W693" i="71" s="1"/>
  <c r="AM692" i="71" a="1"/>
  <c r="AM692" i="71" s="1"/>
  <c r="AL692" i="71" a="1"/>
  <c r="AL692" i="71" s="1"/>
  <c r="AK692" i="71" a="1"/>
  <c r="AK692" i="71" s="1"/>
  <c r="AJ692" i="71" a="1"/>
  <c r="AJ692" i="71" s="1"/>
  <c r="AI692" i="71" a="1"/>
  <c r="AI692" i="71" s="1"/>
  <c r="AH692" i="71" a="1"/>
  <c r="AH692" i="71" s="1"/>
  <c r="AG692" i="71" a="1"/>
  <c r="AG692" i="71" s="1"/>
  <c r="AF692" i="71" a="1"/>
  <c r="AF692" i="71" s="1"/>
  <c r="AE692" i="71" a="1"/>
  <c r="AE692" i="71" s="1"/>
  <c r="AD692" i="71" a="1"/>
  <c r="AD692" i="71" s="1"/>
  <c r="AC692" i="71" a="1"/>
  <c r="AC692" i="71" s="1"/>
  <c r="AB692" i="71" a="1"/>
  <c r="AB692" i="71" s="1"/>
  <c r="AA692" i="71" a="1"/>
  <c r="AA692" i="71" s="1"/>
  <c r="Z692" i="71" a="1"/>
  <c r="Z692" i="71" s="1"/>
  <c r="Y692" i="71" a="1"/>
  <c r="Y692" i="71" s="1"/>
  <c r="X692" i="71" a="1"/>
  <c r="X692" i="71" s="1"/>
  <c r="W692" i="71" a="1"/>
  <c r="W692" i="71" s="1"/>
  <c r="AM691" i="71" a="1"/>
  <c r="AM691" i="71" s="1"/>
  <c r="AL691" i="71" a="1"/>
  <c r="AL691" i="71" s="1"/>
  <c r="AK691" i="71" a="1"/>
  <c r="AK691" i="71" s="1"/>
  <c r="AJ691" i="71" a="1"/>
  <c r="AJ691" i="71" s="1"/>
  <c r="AI691" i="71" a="1"/>
  <c r="AI691" i="71" s="1"/>
  <c r="AH691" i="71" a="1"/>
  <c r="AH691" i="71" s="1"/>
  <c r="AG691" i="71" a="1"/>
  <c r="AG691" i="71" s="1"/>
  <c r="AF691" i="71" a="1"/>
  <c r="AF691" i="71" s="1"/>
  <c r="AE691" i="71" a="1"/>
  <c r="AE691" i="71" s="1"/>
  <c r="AD691" i="71" a="1"/>
  <c r="AD691" i="71" s="1"/>
  <c r="AC691" i="71" a="1"/>
  <c r="AC691" i="71" s="1"/>
  <c r="AB691" i="71" a="1"/>
  <c r="AB691" i="71" s="1"/>
  <c r="AA691" i="71" a="1"/>
  <c r="AA691" i="71" s="1"/>
  <c r="Z691" i="71" a="1"/>
  <c r="Z691" i="71" s="1"/>
  <c r="Y691" i="71" a="1"/>
  <c r="Y691" i="71" s="1"/>
  <c r="X691" i="71" a="1"/>
  <c r="X691" i="71" s="1"/>
  <c r="W691" i="71" a="1"/>
  <c r="W691" i="71" s="1"/>
  <c r="AM690" i="71" a="1"/>
  <c r="AM690" i="71" s="1"/>
  <c r="AL690" i="71" a="1"/>
  <c r="AL690" i="71" s="1"/>
  <c r="AK690" i="71" a="1"/>
  <c r="AK690" i="71" s="1"/>
  <c r="AJ690" i="71" a="1"/>
  <c r="AJ690" i="71" s="1"/>
  <c r="AI690" i="71" a="1"/>
  <c r="AI690" i="71" s="1"/>
  <c r="AH690" i="71" a="1"/>
  <c r="AH690" i="71" s="1"/>
  <c r="AG690" i="71" a="1"/>
  <c r="AG690" i="71" s="1"/>
  <c r="AF690" i="71" a="1"/>
  <c r="AF690" i="71" s="1"/>
  <c r="AE690" i="71" a="1"/>
  <c r="AE690" i="71" s="1"/>
  <c r="AD690" i="71" a="1"/>
  <c r="AD690" i="71" s="1"/>
  <c r="AC690" i="71" a="1"/>
  <c r="AC690" i="71" s="1"/>
  <c r="AB690" i="71" a="1"/>
  <c r="AB690" i="71" s="1"/>
  <c r="AA690" i="71" a="1"/>
  <c r="AA690" i="71" s="1"/>
  <c r="Z690" i="71" a="1"/>
  <c r="Z690" i="71" s="1"/>
  <c r="Y690" i="71" a="1"/>
  <c r="Y690" i="71" s="1"/>
  <c r="X690" i="71" a="1"/>
  <c r="X690" i="71" s="1"/>
  <c r="W690" i="71" a="1"/>
  <c r="W690" i="71" s="1"/>
  <c r="AM689" i="71" a="1"/>
  <c r="AM689" i="71" s="1"/>
  <c r="AL689" i="71" a="1"/>
  <c r="AL689" i="71" s="1"/>
  <c r="AK689" i="71" a="1"/>
  <c r="AK689" i="71" s="1"/>
  <c r="AJ689" i="71" a="1"/>
  <c r="AJ689" i="71" s="1"/>
  <c r="AI689" i="71" a="1"/>
  <c r="AI689" i="71" s="1"/>
  <c r="AH689" i="71" a="1"/>
  <c r="AH689" i="71" s="1"/>
  <c r="AG689" i="71" a="1"/>
  <c r="AG689" i="71" s="1"/>
  <c r="AF689" i="71" a="1"/>
  <c r="AF689" i="71" s="1"/>
  <c r="AE689" i="71" a="1"/>
  <c r="AE689" i="71" s="1"/>
  <c r="AD689" i="71" a="1"/>
  <c r="AD689" i="71" s="1"/>
  <c r="AC689" i="71" a="1"/>
  <c r="AC689" i="71" s="1"/>
  <c r="AB689" i="71" a="1"/>
  <c r="AB689" i="71" s="1"/>
  <c r="AA689" i="71" a="1"/>
  <c r="AA689" i="71" s="1"/>
  <c r="Z689" i="71" a="1"/>
  <c r="Z689" i="71" s="1"/>
  <c r="Y689" i="71" a="1"/>
  <c r="Y689" i="71" s="1"/>
  <c r="X689" i="71" a="1"/>
  <c r="X689" i="71" s="1"/>
  <c r="W689" i="71" a="1"/>
  <c r="W689" i="71" s="1"/>
  <c r="AM688" i="71" a="1"/>
  <c r="AM688" i="71" s="1"/>
  <c r="AL688" i="71" a="1"/>
  <c r="AL688" i="71" s="1"/>
  <c r="AK688" i="71" a="1"/>
  <c r="AK688" i="71" s="1"/>
  <c r="AJ688" i="71" a="1"/>
  <c r="AJ688" i="71" s="1"/>
  <c r="AI688" i="71" a="1"/>
  <c r="AI688" i="71" s="1"/>
  <c r="AH688" i="71" a="1"/>
  <c r="AH688" i="71" s="1"/>
  <c r="AG688" i="71" a="1"/>
  <c r="AG688" i="71" s="1"/>
  <c r="AF688" i="71" a="1"/>
  <c r="AF688" i="71" s="1"/>
  <c r="AE688" i="71" a="1"/>
  <c r="AE688" i="71" s="1"/>
  <c r="AD688" i="71" a="1"/>
  <c r="AD688" i="71" s="1"/>
  <c r="AC688" i="71" a="1"/>
  <c r="AC688" i="71" s="1"/>
  <c r="AB688" i="71" a="1"/>
  <c r="AB688" i="71" s="1"/>
  <c r="AA688" i="71" a="1"/>
  <c r="AA688" i="71" s="1"/>
  <c r="Z688" i="71" a="1"/>
  <c r="Z688" i="71" s="1"/>
  <c r="Y688" i="71" a="1"/>
  <c r="Y688" i="71" s="1"/>
  <c r="X688" i="71" a="1"/>
  <c r="X688" i="71" s="1"/>
  <c r="W688" i="71" a="1"/>
  <c r="W688" i="71" s="1"/>
  <c r="AM687" i="71" a="1"/>
  <c r="AM687" i="71" s="1"/>
  <c r="AL687" i="71" a="1"/>
  <c r="AL687" i="71" s="1"/>
  <c r="AK687" i="71" a="1"/>
  <c r="AK687" i="71" s="1"/>
  <c r="AJ687" i="71" a="1"/>
  <c r="AJ687" i="71" s="1"/>
  <c r="AI687" i="71" a="1"/>
  <c r="AI687" i="71" s="1"/>
  <c r="AH687" i="71" a="1"/>
  <c r="AH687" i="71" s="1"/>
  <c r="AG687" i="71" a="1"/>
  <c r="AG687" i="71" s="1"/>
  <c r="AF687" i="71" a="1"/>
  <c r="AF687" i="71" s="1"/>
  <c r="AE687" i="71" a="1"/>
  <c r="AE687" i="71" s="1"/>
  <c r="AD687" i="71" a="1"/>
  <c r="AD687" i="71" s="1"/>
  <c r="AC687" i="71" a="1"/>
  <c r="AC687" i="71" s="1"/>
  <c r="AB687" i="71" a="1"/>
  <c r="AB687" i="71" s="1"/>
  <c r="AA687" i="71" a="1"/>
  <c r="AA687" i="71" s="1"/>
  <c r="Z687" i="71" a="1"/>
  <c r="Z687" i="71" s="1"/>
  <c r="Y687" i="71" a="1"/>
  <c r="Y687" i="71" s="1"/>
  <c r="X687" i="71" a="1"/>
  <c r="X687" i="71" s="1"/>
  <c r="W687" i="71" a="1"/>
  <c r="W687" i="71" s="1"/>
  <c r="AM686" i="71" a="1"/>
  <c r="AM686" i="71" s="1"/>
  <c r="AL686" i="71" a="1"/>
  <c r="AL686" i="71" s="1"/>
  <c r="AK686" i="71" a="1"/>
  <c r="AK686" i="71" s="1"/>
  <c r="AJ686" i="71" a="1"/>
  <c r="AJ686" i="71" s="1"/>
  <c r="AI686" i="71" a="1"/>
  <c r="AI686" i="71" s="1"/>
  <c r="AH686" i="71" a="1"/>
  <c r="AH686" i="71" s="1"/>
  <c r="AG686" i="71" a="1"/>
  <c r="AG686" i="71" s="1"/>
  <c r="AF686" i="71" a="1"/>
  <c r="AF686" i="71" s="1"/>
  <c r="AE686" i="71" a="1"/>
  <c r="AE686" i="71" s="1"/>
  <c r="AD686" i="71" a="1"/>
  <c r="AD686" i="71" s="1"/>
  <c r="AC686" i="71" a="1"/>
  <c r="AC686" i="71" s="1"/>
  <c r="AB686" i="71" a="1"/>
  <c r="AB686" i="71" s="1"/>
  <c r="AA686" i="71" a="1"/>
  <c r="AA686" i="71" s="1"/>
  <c r="Z686" i="71" a="1"/>
  <c r="Z686" i="71" s="1"/>
  <c r="Y686" i="71" a="1"/>
  <c r="Y686" i="71" s="1"/>
  <c r="X686" i="71" a="1"/>
  <c r="X686" i="71" s="1"/>
  <c r="W686" i="71" a="1"/>
  <c r="W686" i="71" s="1"/>
  <c r="AM685" i="71" a="1"/>
  <c r="AM685" i="71" s="1"/>
  <c r="AL685" i="71" a="1"/>
  <c r="AL685" i="71" s="1"/>
  <c r="AK685" i="71" a="1"/>
  <c r="AK685" i="71" s="1"/>
  <c r="AJ685" i="71" a="1"/>
  <c r="AJ685" i="71" s="1"/>
  <c r="AI685" i="71" a="1"/>
  <c r="AI685" i="71" s="1"/>
  <c r="AH685" i="71" a="1"/>
  <c r="AH685" i="71" s="1"/>
  <c r="AG685" i="71" a="1"/>
  <c r="AG685" i="71" s="1"/>
  <c r="AF685" i="71" a="1"/>
  <c r="AF685" i="71" s="1"/>
  <c r="AE685" i="71" a="1"/>
  <c r="AE685" i="71" s="1"/>
  <c r="AD685" i="71" a="1"/>
  <c r="AD685" i="71" s="1"/>
  <c r="AC685" i="71" a="1"/>
  <c r="AC685" i="71" s="1"/>
  <c r="AB685" i="71" a="1"/>
  <c r="AB685" i="71" s="1"/>
  <c r="AA685" i="71" a="1"/>
  <c r="AA685" i="71" s="1"/>
  <c r="Z685" i="71" a="1"/>
  <c r="Z685" i="71" s="1"/>
  <c r="Y685" i="71" a="1"/>
  <c r="Y685" i="71" s="1"/>
  <c r="X685" i="71" a="1"/>
  <c r="X685" i="71" s="1"/>
  <c r="W685" i="71" a="1"/>
  <c r="W685" i="71" s="1"/>
  <c r="AM684" i="71" a="1"/>
  <c r="AM684" i="71" s="1"/>
  <c r="AL684" i="71" a="1"/>
  <c r="AL684" i="71" s="1"/>
  <c r="AK684" i="71" a="1"/>
  <c r="AK684" i="71" s="1"/>
  <c r="AJ684" i="71" a="1"/>
  <c r="AJ684" i="71" s="1"/>
  <c r="AI684" i="71" a="1"/>
  <c r="AI684" i="71" s="1"/>
  <c r="AH684" i="71" a="1"/>
  <c r="AH684" i="71" s="1"/>
  <c r="AG684" i="71" a="1"/>
  <c r="AG684" i="71" s="1"/>
  <c r="AF684" i="71" a="1"/>
  <c r="AF684" i="71" s="1"/>
  <c r="AE684" i="71" a="1"/>
  <c r="AE684" i="71" s="1"/>
  <c r="AD684" i="71" a="1"/>
  <c r="AD684" i="71" s="1"/>
  <c r="AC684" i="71" a="1"/>
  <c r="AC684" i="71" s="1"/>
  <c r="AB684" i="71" a="1"/>
  <c r="AB684" i="71" s="1"/>
  <c r="AA684" i="71" a="1"/>
  <c r="AA684" i="71" s="1"/>
  <c r="Z684" i="71" a="1"/>
  <c r="Z684" i="71" s="1"/>
  <c r="Y684" i="71" a="1"/>
  <c r="Y684" i="71" s="1"/>
  <c r="X684" i="71" a="1"/>
  <c r="X684" i="71" s="1"/>
  <c r="W684" i="71" a="1"/>
  <c r="W684" i="71" s="1"/>
  <c r="AM683" i="71" a="1"/>
  <c r="AM683" i="71" s="1"/>
  <c r="AL683" i="71" a="1"/>
  <c r="AL683" i="71" s="1"/>
  <c r="AK683" i="71" a="1"/>
  <c r="AK683" i="71" s="1"/>
  <c r="AJ683" i="71" a="1"/>
  <c r="AJ683" i="71" s="1"/>
  <c r="AI683" i="71" a="1"/>
  <c r="AI683" i="71" s="1"/>
  <c r="AH683" i="71" a="1"/>
  <c r="AH683" i="71" s="1"/>
  <c r="AG683" i="71" a="1"/>
  <c r="AG683" i="71" s="1"/>
  <c r="AF683" i="71" a="1"/>
  <c r="AF683" i="71" s="1"/>
  <c r="AE683" i="71" a="1"/>
  <c r="AE683" i="71" s="1"/>
  <c r="AD683" i="71" a="1"/>
  <c r="AD683" i="71" s="1"/>
  <c r="AC683" i="71" a="1"/>
  <c r="AC683" i="71" s="1"/>
  <c r="AB683" i="71" a="1"/>
  <c r="AB683" i="71" s="1"/>
  <c r="AA683" i="71" a="1"/>
  <c r="AA683" i="71" s="1"/>
  <c r="Z683" i="71" a="1"/>
  <c r="Z683" i="71" s="1"/>
  <c r="Y683" i="71" a="1"/>
  <c r="Y683" i="71" s="1"/>
  <c r="X683" i="71" a="1"/>
  <c r="X683" i="71" s="1"/>
  <c r="W683" i="71" a="1"/>
  <c r="W683" i="71" s="1"/>
  <c r="AM682" i="71" a="1"/>
  <c r="AM682" i="71" s="1"/>
  <c r="AL682" i="71" a="1"/>
  <c r="AL682" i="71" s="1"/>
  <c r="AK682" i="71" a="1"/>
  <c r="AK682" i="71" s="1"/>
  <c r="AJ682" i="71" a="1"/>
  <c r="AJ682" i="71" s="1"/>
  <c r="AI682" i="71" a="1"/>
  <c r="AI682" i="71" s="1"/>
  <c r="AH682" i="71" a="1"/>
  <c r="AH682" i="71" s="1"/>
  <c r="AG682" i="71" a="1"/>
  <c r="AG682" i="71" s="1"/>
  <c r="AF682" i="71" a="1"/>
  <c r="AF682" i="71" s="1"/>
  <c r="AE682" i="71" a="1"/>
  <c r="AE682" i="71" s="1"/>
  <c r="AD682" i="71" a="1"/>
  <c r="AD682" i="71" s="1"/>
  <c r="AC682" i="71" a="1"/>
  <c r="AC682" i="71" s="1"/>
  <c r="AB682" i="71" a="1"/>
  <c r="AB682" i="71" s="1"/>
  <c r="AA682" i="71" a="1"/>
  <c r="AA682" i="71" s="1"/>
  <c r="Z682" i="71" a="1"/>
  <c r="Z682" i="71" s="1"/>
  <c r="Y682" i="71" a="1"/>
  <c r="Y682" i="71" s="1"/>
  <c r="X682" i="71" a="1"/>
  <c r="X682" i="71" s="1"/>
  <c r="W682" i="71" a="1"/>
  <c r="W682" i="71" s="1"/>
  <c r="AM681" i="71" a="1"/>
  <c r="AM681" i="71" s="1"/>
  <c r="AL681" i="71" a="1"/>
  <c r="AL681" i="71" s="1"/>
  <c r="AK681" i="71" a="1"/>
  <c r="AK681" i="71" s="1"/>
  <c r="AJ681" i="71" a="1"/>
  <c r="AJ681" i="71" s="1"/>
  <c r="AI681" i="71" a="1"/>
  <c r="AI681" i="71" s="1"/>
  <c r="AH681" i="71" a="1"/>
  <c r="AH681" i="71" s="1"/>
  <c r="AG681" i="71" a="1"/>
  <c r="AG681" i="71" s="1"/>
  <c r="AF681" i="71" a="1"/>
  <c r="AF681" i="71" s="1"/>
  <c r="AE681" i="71" a="1"/>
  <c r="AE681" i="71" s="1"/>
  <c r="AD681" i="71" a="1"/>
  <c r="AD681" i="71" s="1"/>
  <c r="AC681" i="71" a="1"/>
  <c r="AC681" i="71" s="1"/>
  <c r="AB681" i="71" a="1"/>
  <c r="AB681" i="71" s="1"/>
  <c r="AA681" i="71" a="1"/>
  <c r="AA681" i="71" s="1"/>
  <c r="Z681" i="71" a="1"/>
  <c r="Z681" i="71" s="1"/>
  <c r="Y681" i="71" a="1"/>
  <c r="Y681" i="71" s="1"/>
  <c r="X681" i="71" a="1"/>
  <c r="X681" i="71" s="1"/>
  <c r="W681" i="71" a="1"/>
  <c r="W681" i="71" s="1"/>
  <c r="AM680" i="71" a="1"/>
  <c r="AM680" i="71" s="1"/>
  <c r="AL680" i="71" a="1"/>
  <c r="AL680" i="71" s="1"/>
  <c r="AK680" i="71" a="1"/>
  <c r="AK680" i="71" s="1"/>
  <c r="AJ680" i="71" a="1"/>
  <c r="AJ680" i="71" s="1"/>
  <c r="AI680" i="71" a="1"/>
  <c r="AI680" i="71" s="1"/>
  <c r="AH680" i="71" a="1"/>
  <c r="AH680" i="71" s="1"/>
  <c r="AG680" i="71" a="1"/>
  <c r="AG680" i="71" s="1"/>
  <c r="AF680" i="71" a="1"/>
  <c r="AF680" i="71" s="1"/>
  <c r="AE680" i="71" a="1"/>
  <c r="AE680" i="71" s="1"/>
  <c r="AD680" i="71" a="1"/>
  <c r="AD680" i="71" s="1"/>
  <c r="AC680" i="71" a="1"/>
  <c r="AC680" i="71" s="1"/>
  <c r="AB680" i="71" a="1"/>
  <c r="AB680" i="71" s="1"/>
  <c r="AA680" i="71" a="1"/>
  <c r="AA680" i="71" s="1"/>
  <c r="Z680" i="71" a="1"/>
  <c r="Z680" i="71" s="1"/>
  <c r="Y680" i="71" a="1"/>
  <c r="Y680" i="71" s="1"/>
  <c r="X680" i="71" a="1"/>
  <c r="X680" i="71" s="1"/>
  <c r="W680" i="71" a="1"/>
  <c r="W680" i="71" s="1"/>
  <c r="AM679" i="71" a="1"/>
  <c r="AM679" i="71" s="1"/>
  <c r="AL679" i="71" a="1"/>
  <c r="AL679" i="71" s="1"/>
  <c r="AK679" i="71" a="1"/>
  <c r="AK679" i="71" s="1"/>
  <c r="AJ679" i="71" a="1"/>
  <c r="AJ679" i="71" s="1"/>
  <c r="AI679" i="71" a="1"/>
  <c r="AI679" i="71" s="1"/>
  <c r="AH679" i="71" a="1"/>
  <c r="AH679" i="71" s="1"/>
  <c r="AG679" i="71" a="1"/>
  <c r="AG679" i="71" s="1"/>
  <c r="AF679" i="71" a="1"/>
  <c r="AF679" i="71" s="1"/>
  <c r="AE679" i="71" a="1"/>
  <c r="AE679" i="71" s="1"/>
  <c r="AD679" i="71" a="1"/>
  <c r="AD679" i="71" s="1"/>
  <c r="AC679" i="71" a="1"/>
  <c r="AC679" i="71" s="1"/>
  <c r="AB679" i="71" a="1"/>
  <c r="AB679" i="71" s="1"/>
  <c r="AA679" i="71" a="1"/>
  <c r="AA679" i="71" s="1"/>
  <c r="Z679" i="71" a="1"/>
  <c r="Z679" i="71" s="1"/>
  <c r="Y679" i="71" a="1"/>
  <c r="Y679" i="71" s="1"/>
  <c r="X679" i="71" a="1"/>
  <c r="X679" i="71" s="1"/>
  <c r="W679" i="71" a="1"/>
  <c r="W679" i="71" s="1"/>
  <c r="AM678" i="71" a="1"/>
  <c r="AM678" i="71" s="1"/>
  <c r="AL678" i="71" a="1"/>
  <c r="AL678" i="71" s="1"/>
  <c r="AK678" i="71" a="1"/>
  <c r="AK678" i="71" s="1"/>
  <c r="AJ678" i="71" a="1"/>
  <c r="AJ678" i="71" s="1"/>
  <c r="AI678" i="71" a="1"/>
  <c r="AI678" i="71" s="1"/>
  <c r="AH678" i="71" a="1"/>
  <c r="AH678" i="71" s="1"/>
  <c r="AG678" i="71" a="1"/>
  <c r="AG678" i="71" s="1"/>
  <c r="AF678" i="71" a="1"/>
  <c r="AF678" i="71" s="1"/>
  <c r="AE678" i="71" a="1"/>
  <c r="AE678" i="71" s="1"/>
  <c r="AD678" i="71" a="1"/>
  <c r="AD678" i="71" s="1"/>
  <c r="AC678" i="71" a="1"/>
  <c r="AC678" i="71" s="1"/>
  <c r="AB678" i="71" a="1"/>
  <c r="AB678" i="71" s="1"/>
  <c r="AA678" i="71" a="1"/>
  <c r="AA678" i="71" s="1"/>
  <c r="Z678" i="71" a="1"/>
  <c r="Z678" i="71" s="1"/>
  <c r="Y678" i="71" a="1"/>
  <c r="Y678" i="71" s="1"/>
  <c r="X678" i="71" a="1"/>
  <c r="X678" i="71" s="1"/>
  <c r="W678" i="71" a="1"/>
  <c r="W678" i="71" s="1"/>
  <c r="AM677" i="71" a="1"/>
  <c r="AM677" i="71" s="1"/>
  <c r="AL677" i="71" a="1"/>
  <c r="AL677" i="71" s="1"/>
  <c r="AK677" i="71" a="1"/>
  <c r="AK677" i="71" s="1"/>
  <c r="AJ677" i="71" a="1"/>
  <c r="AJ677" i="71" s="1"/>
  <c r="AI677" i="71" a="1"/>
  <c r="AI677" i="71" s="1"/>
  <c r="AH677" i="71" a="1"/>
  <c r="AH677" i="71" s="1"/>
  <c r="AG677" i="71" a="1"/>
  <c r="AG677" i="71" s="1"/>
  <c r="AF677" i="71" a="1"/>
  <c r="AF677" i="71" s="1"/>
  <c r="AE677" i="71" a="1"/>
  <c r="AE677" i="71" s="1"/>
  <c r="AD677" i="71" a="1"/>
  <c r="AD677" i="71" s="1"/>
  <c r="AC677" i="71" a="1"/>
  <c r="AC677" i="71" s="1"/>
  <c r="AB677" i="71" a="1"/>
  <c r="AB677" i="71" s="1"/>
  <c r="AA677" i="71" a="1"/>
  <c r="AA677" i="71" s="1"/>
  <c r="Z677" i="71" a="1"/>
  <c r="Z677" i="71" s="1"/>
  <c r="Y677" i="71" a="1"/>
  <c r="Y677" i="71" s="1"/>
  <c r="X677" i="71" a="1"/>
  <c r="X677" i="71" s="1"/>
  <c r="W677" i="71" a="1"/>
  <c r="W677" i="71" s="1"/>
  <c r="AM676" i="71" a="1"/>
  <c r="AM676" i="71" s="1"/>
  <c r="AL676" i="71" a="1"/>
  <c r="AL676" i="71" s="1"/>
  <c r="AK676" i="71" a="1"/>
  <c r="AK676" i="71" s="1"/>
  <c r="AJ676" i="71" a="1"/>
  <c r="AJ676" i="71" s="1"/>
  <c r="AI676" i="71" a="1"/>
  <c r="AI676" i="71" s="1"/>
  <c r="AH676" i="71" a="1"/>
  <c r="AH676" i="71" s="1"/>
  <c r="AG676" i="71" a="1"/>
  <c r="AG676" i="71" s="1"/>
  <c r="AF676" i="71" a="1"/>
  <c r="AF676" i="71" s="1"/>
  <c r="AE676" i="71" a="1"/>
  <c r="AE676" i="71" s="1"/>
  <c r="AD676" i="71" a="1"/>
  <c r="AD676" i="71" s="1"/>
  <c r="AC676" i="71" a="1"/>
  <c r="AC676" i="71" s="1"/>
  <c r="AB676" i="71" a="1"/>
  <c r="AB676" i="71" s="1"/>
  <c r="AA676" i="71" a="1"/>
  <c r="AA676" i="71" s="1"/>
  <c r="Z676" i="71" a="1"/>
  <c r="Z676" i="71" s="1"/>
  <c r="Y676" i="71" a="1"/>
  <c r="Y676" i="71" s="1"/>
  <c r="X676" i="71" a="1"/>
  <c r="X676" i="71" s="1"/>
  <c r="W676" i="71" a="1"/>
  <c r="W676" i="71" s="1"/>
  <c r="AM675" i="71" a="1"/>
  <c r="AM675" i="71" s="1"/>
  <c r="AL675" i="71" a="1"/>
  <c r="AL675" i="71" s="1"/>
  <c r="AK675" i="71" a="1"/>
  <c r="AK675" i="71" s="1"/>
  <c r="AJ675" i="71" a="1"/>
  <c r="AJ675" i="71" s="1"/>
  <c r="AI675" i="71" a="1"/>
  <c r="AI675" i="71" s="1"/>
  <c r="AH675" i="71" a="1"/>
  <c r="AH675" i="71" s="1"/>
  <c r="AG675" i="71" a="1"/>
  <c r="AG675" i="71" s="1"/>
  <c r="AF675" i="71" a="1"/>
  <c r="AF675" i="71" s="1"/>
  <c r="AE675" i="71" a="1"/>
  <c r="AE675" i="71" s="1"/>
  <c r="AD675" i="71" a="1"/>
  <c r="AD675" i="71" s="1"/>
  <c r="AC675" i="71" a="1"/>
  <c r="AC675" i="71" s="1"/>
  <c r="AB675" i="71" a="1"/>
  <c r="AB675" i="71" s="1"/>
  <c r="AA675" i="71" a="1"/>
  <c r="AA675" i="71" s="1"/>
  <c r="Z675" i="71" a="1"/>
  <c r="Z675" i="71" s="1"/>
  <c r="Y675" i="71" a="1"/>
  <c r="Y675" i="71" s="1"/>
  <c r="X675" i="71" a="1"/>
  <c r="X675" i="71" s="1"/>
  <c r="W675" i="71" a="1"/>
  <c r="W675" i="71" s="1"/>
  <c r="AM674" i="71" a="1"/>
  <c r="AM674" i="71" s="1"/>
  <c r="AL674" i="71" a="1"/>
  <c r="AL674" i="71" s="1"/>
  <c r="AK674" i="71" a="1"/>
  <c r="AK674" i="71" s="1"/>
  <c r="AJ674" i="71" a="1"/>
  <c r="AJ674" i="71" s="1"/>
  <c r="AI674" i="71" a="1"/>
  <c r="AI674" i="71" s="1"/>
  <c r="AH674" i="71" a="1"/>
  <c r="AH674" i="71" s="1"/>
  <c r="AG674" i="71" a="1"/>
  <c r="AG674" i="71" s="1"/>
  <c r="AF674" i="71" a="1"/>
  <c r="AF674" i="71" s="1"/>
  <c r="AE674" i="71" a="1"/>
  <c r="AE674" i="71" s="1"/>
  <c r="AD674" i="71" a="1"/>
  <c r="AD674" i="71" s="1"/>
  <c r="AC674" i="71" a="1"/>
  <c r="AC674" i="71" s="1"/>
  <c r="AB674" i="71" a="1"/>
  <c r="AB674" i="71" s="1"/>
  <c r="AA674" i="71" a="1"/>
  <c r="AA674" i="71" s="1"/>
  <c r="Z674" i="71" a="1"/>
  <c r="Z674" i="71" s="1"/>
  <c r="Y674" i="71" a="1"/>
  <c r="Y674" i="71" s="1"/>
  <c r="X674" i="71" a="1"/>
  <c r="X674" i="71" s="1"/>
  <c r="W674" i="71" a="1"/>
  <c r="W674" i="71" s="1"/>
  <c r="AM673" i="71" a="1"/>
  <c r="AM673" i="71" s="1"/>
  <c r="AL673" i="71" a="1"/>
  <c r="AL673" i="71" s="1"/>
  <c r="AK673" i="71" a="1"/>
  <c r="AK673" i="71" s="1"/>
  <c r="AJ673" i="71" a="1"/>
  <c r="AJ673" i="71" s="1"/>
  <c r="AI673" i="71" a="1"/>
  <c r="AI673" i="71" s="1"/>
  <c r="AH673" i="71" a="1"/>
  <c r="AH673" i="71" s="1"/>
  <c r="AG673" i="71" a="1"/>
  <c r="AG673" i="71" s="1"/>
  <c r="AF673" i="71" a="1"/>
  <c r="AF673" i="71" s="1"/>
  <c r="AE673" i="71" a="1"/>
  <c r="AE673" i="71" s="1"/>
  <c r="AD673" i="71" a="1"/>
  <c r="AD673" i="71" s="1"/>
  <c r="AC673" i="71" a="1"/>
  <c r="AC673" i="71" s="1"/>
  <c r="AB673" i="71" a="1"/>
  <c r="AB673" i="71" s="1"/>
  <c r="AA673" i="71" a="1"/>
  <c r="AA673" i="71" s="1"/>
  <c r="Z673" i="71" a="1"/>
  <c r="Z673" i="71" s="1"/>
  <c r="Y673" i="71" a="1"/>
  <c r="Y673" i="71" s="1"/>
  <c r="X673" i="71" a="1"/>
  <c r="X673" i="71" s="1"/>
  <c r="W673" i="71" a="1"/>
  <c r="W673" i="71" s="1"/>
  <c r="AM672" i="71" a="1"/>
  <c r="AM672" i="71" s="1"/>
  <c r="AL672" i="71" a="1"/>
  <c r="AL672" i="71" s="1"/>
  <c r="AK672" i="71" a="1"/>
  <c r="AK672" i="71" s="1"/>
  <c r="AJ672" i="71" a="1"/>
  <c r="AJ672" i="71" s="1"/>
  <c r="AI672" i="71" a="1"/>
  <c r="AI672" i="71" s="1"/>
  <c r="AH672" i="71" a="1"/>
  <c r="AH672" i="71" s="1"/>
  <c r="AG672" i="71" a="1"/>
  <c r="AG672" i="71" s="1"/>
  <c r="AF672" i="71" a="1"/>
  <c r="AF672" i="71" s="1"/>
  <c r="AE672" i="71" a="1"/>
  <c r="AE672" i="71" s="1"/>
  <c r="AD672" i="71" a="1"/>
  <c r="AD672" i="71" s="1"/>
  <c r="AC672" i="71" a="1"/>
  <c r="AC672" i="71" s="1"/>
  <c r="AB672" i="71" a="1"/>
  <c r="AB672" i="71" s="1"/>
  <c r="AA672" i="71" a="1"/>
  <c r="AA672" i="71" s="1"/>
  <c r="Z672" i="71" a="1"/>
  <c r="Z672" i="71" s="1"/>
  <c r="Y672" i="71" a="1"/>
  <c r="Y672" i="71" s="1"/>
  <c r="X672" i="71" a="1"/>
  <c r="X672" i="71" s="1"/>
  <c r="W672" i="71" a="1"/>
  <c r="W672" i="71" s="1"/>
  <c r="AM671" i="71" a="1"/>
  <c r="AM671" i="71" s="1"/>
  <c r="AL671" i="71" a="1"/>
  <c r="AL671" i="71" s="1"/>
  <c r="AK671" i="71" a="1"/>
  <c r="AK671" i="71" s="1"/>
  <c r="AJ671" i="71" a="1"/>
  <c r="AJ671" i="71" s="1"/>
  <c r="AI671" i="71" a="1"/>
  <c r="AI671" i="71" s="1"/>
  <c r="AH671" i="71" a="1"/>
  <c r="AH671" i="71" s="1"/>
  <c r="AG671" i="71" a="1"/>
  <c r="AG671" i="71" s="1"/>
  <c r="AF671" i="71" a="1"/>
  <c r="AF671" i="71" s="1"/>
  <c r="AE671" i="71" a="1"/>
  <c r="AE671" i="71" s="1"/>
  <c r="AD671" i="71" a="1"/>
  <c r="AD671" i="71" s="1"/>
  <c r="AC671" i="71" a="1"/>
  <c r="AC671" i="71" s="1"/>
  <c r="AB671" i="71" a="1"/>
  <c r="AB671" i="71" s="1"/>
  <c r="AA671" i="71" a="1"/>
  <c r="AA671" i="71" s="1"/>
  <c r="Z671" i="71" a="1"/>
  <c r="Z671" i="71" s="1"/>
  <c r="Y671" i="71" a="1"/>
  <c r="Y671" i="71" s="1"/>
  <c r="X671" i="71" a="1"/>
  <c r="X671" i="71" s="1"/>
  <c r="W671" i="71" a="1"/>
  <c r="W671" i="71" s="1"/>
  <c r="AM670" i="71" a="1"/>
  <c r="AM670" i="71" s="1"/>
  <c r="AL670" i="71" a="1"/>
  <c r="AL670" i="71" s="1"/>
  <c r="AK670" i="71" a="1"/>
  <c r="AK670" i="71" s="1"/>
  <c r="AJ670" i="71" a="1"/>
  <c r="AJ670" i="71" s="1"/>
  <c r="AI670" i="71" a="1"/>
  <c r="AI670" i="71" s="1"/>
  <c r="AH670" i="71" a="1"/>
  <c r="AH670" i="71" s="1"/>
  <c r="AG670" i="71" a="1"/>
  <c r="AG670" i="71" s="1"/>
  <c r="AF670" i="71" a="1"/>
  <c r="AF670" i="71" s="1"/>
  <c r="AE670" i="71" a="1"/>
  <c r="AE670" i="71" s="1"/>
  <c r="AD670" i="71" a="1"/>
  <c r="AD670" i="71" s="1"/>
  <c r="AC670" i="71" a="1"/>
  <c r="AC670" i="71" s="1"/>
  <c r="AB670" i="71" a="1"/>
  <c r="AB670" i="71" s="1"/>
  <c r="AA670" i="71" a="1"/>
  <c r="AA670" i="71" s="1"/>
  <c r="Z670" i="71" a="1"/>
  <c r="Z670" i="71" s="1"/>
  <c r="Y670" i="71" a="1"/>
  <c r="Y670" i="71" s="1"/>
  <c r="X670" i="71" a="1"/>
  <c r="X670" i="71" s="1"/>
  <c r="W670" i="71" a="1"/>
  <c r="W670" i="71" s="1"/>
  <c r="AM669" i="71" a="1"/>
  <c r="AM669" i="71" s="1"/>
  <c r="AL669" i="71" a="1"/>
  <c r="AL669" i="71" s="1"/>
  <c r="AK669" i="71" a="1"/>
  <c r="AK669" i="71" s="1"/>
  <c r="AJ669" i="71" a="1"/>
  <c r="AJ669" i="71" s="1"/>
  <c r="AI669" i="71" a="1"/>
  <c r="AI669" i="71" s="1"/>
  <c r="AH669" i="71" a="1"/>
  <c r="AH669" i="71" s="1"/>
  <c r="AG669" i="71" a="1"/>
  <c r="AG669" i="71" s="1"/>
  <c r="AF669" i="71" a="1"/>
  <c r="AF669" i="71" s="1"/>
  <c r="AE669" i="71" a="1"/>
  <c r="AE669" i="71" s="1"/>
  <c r="AD669" i="71" a="1"/>
  <c r="AD669" i="71" s="1"/>
  <c r="AC669" i="71" a="1"/>
  <c r="AC669" i="71" s="1"/>
  <c r="AB669" i="71" a="1"/>
  <c r="AB669" i="71" s="1"/>
  <c r="AA669" i="71" a="1"/>
  <c r="AA669" i="71" s="1"/>
  <c r="Z669" i="71" a="1"/>
  <c r="Z669" i="71" s="1"/>
  <c r="Y669" i="71" a="1"/>
  <c r="Y669" i="71" s="1"/>
  <c r="X669" i="71" a="1"/>
  <c r="X669" i="71" s="1"/>
  <c r="W669" i="71" a="1"/>
  <c r="W669" i="71" s="1"/>
  <c r="AM668" i="71" a="1"/>
  <c r="AM668" i="71" s="1"/>
  <c r="AL668" i="71" a="1"/>
  <c r="AL668" i="71" s="1"/>
  <c r="AK668" i="71" a="1"/>
  <c r="AK668" i="71" s="1"/>
  <c r="AJ668" i="71" a="1"/>
  <c r="AJ668" i="71" s="1"/>
  <c r="AI668" i="71" a="1"/>
  <c r="AI668" i="71" s="1"/>
  <c r="AH668" i="71" a="1"/>
  <c r="AH668" i="71" s="1"/>
  <c r="AG668" i="71" a="1"/>
  <c r="AG668" i="71" s="1"/>
  <c r="AF668" i="71" a="1"/>
  <c r="AF668" i="71" s="1"/>
  <c r="AE668" i="71" a="1"/>
  <c r="AE668" i="71" s="1"/>
  <c r="AD668" i="71" a="1"/>
  <c r="AD668" i="71" s="1"/>
  <c r="AC668" i="71" a="1"/>
  <c r="AC668" i="71" s="1"/>
  <c r="AB668" i="71" a="1"/>
  <c r="AB668" i="71" s="1"/>
  <c r="AA668" i="71" a="1"/>
  <c r="AA668" i="71" s="1"/>
  <c r="Z668" i="71" a="1"/>
  <c r="Z668" i="71" s="1"/>
  <c r="Y668" i="71" a="1"/>
  <c r="Y668" i="71" s="1"/>
  <c r="X668" i="71" a="1"/>
  <c r="X668" i="71" s="1"/>
  <c r="W668" i="71" a="1"/>
  <c r="W668" i="71" s="1"/>
  <c r="AM667" i="71" a="1"/>
  <c r="AM667" i="71" s="1"/>
  <c r="AL667" i="71" a="1"/>
  <c r="AL667" i="71" s="1"/>
  <c r="AK667" i="71" a="1"/>
  <c r="AK667" i="71" s="1"/>
  <c r="AJ667" i="71" a="1"/>
  <c r="AJ667" i="71" s="1"/>
  <c r="AI667" i="71" a="1"/>
  <c r="AI667" i="71" s="1"/>
  <c r="AH667" i="71" a="1"/>
  <c r="AH667" i="71" s="1"/>
  <c r="AG667" i="71" a="1"/>
  <c r="AG667" i="71" s="1"/>
  <c r="AF667" i="71" a="1"/>
  <c r="AF667" i="71" s="1"/>
  <c r="AE667" i="71" a="1"/>
  <c r="AE667" i="71" s="1"/>
  <c r="AD667" i="71" a="1"/>
  <c r="AD667" i="71" s="1"/>
  <c r="AC667" i="71" a="1"/>
  <c r="AC667" i="71" s="1"/>
  <c r="AB667" i="71" a="1"/>
  <c r="AB667" i="71" s="1"/>
  <c r="AA667" i="71" a="1"/>
  <c r="AA667" i="71" s="1"/>
  <c r="Z667" i="71" a="1"/>
  <c r="Z667" i="71" s="1"/>
  <c r="Y667" i="71" a="1"/>
  <c r="Y667" i="71" s="1"/>
  <c r="X667" i="71" a="1"/>
  <c r="X667" i="71" s="1"/>
  <c r="W667" i="71" a="1"/>
  <c r="W667" i="71" s="1"/>
  <c r="AM666" i="71" a="1"/>
  <c r="AM666" i="71" s="1"/>
  <c r="AL666" i="71" a="1"/>
  <c r="AL666" i="71" s="1"/>
  <c r="AK666" i="71" a="1"/>
  <c r="AK666" i="71" s="1"/>
  <c r="AJ666" i="71" a="1"/>
  <c r="AJ666" i="71" s="1"/>
  <c r="AI666" i="71" a="1"/>
  <c r="AI666" i="71" s="1"/>
  <c r="AH666" i="71" a="1"/>
  <c r="AH666" i="71" s="1"/>
  <c r="AG666" i="71" a="1"/>
  <c r="AG666" i="71" s="1"/>
  <c r="AF666" i="71" a="1"/>
  <c r="AF666" i="71" s="1"/>
  <c r="AE666" i="71" a="1"/>
  <c r="AE666" i="71" s="1"/>
  <c r="AD666" i="71" a="1"/>
  <c r="AD666" i="71" s="1"/>
  <c r="AC666" i="71" a="1"/>
  <c r="AC666" i="71" s="1"/>
  <c r="AB666" i="71" a="1"/>
  <c r="AB666" i="71" s="1"/>
  <c r="AA666" i="71" a="1"/>
  <c r="AA666" i="71" s="1"/>
  <c r="Z666" i="71" a="1"/>
  <c r="Z666" i="71" s="1"/>
  <c r="Y666" i="71" a="1"/>
  <c r="Y666" i="71" s="1"/>
  <c r="X666" i="71" a="1"/>
  <c r="X666" i="71" s="1"/>
  <c r="W666" i="71" a="1"/>
  <c r="W666" i="71" s="1"/>
  <c r="AM665" i="71" a="1"/>
  <c r="AM665" i="71" s="1"/>
  <c r="AL665" i="71" a="1"/>
  <c r="AL665" i="71" s="1"/>
  <c r="AK665" i="71" a="1"/>
  <c r="AK665" i="71" s="1"/>
  <c r="AJ665" i="71" a="1"/>
  <c r="AJ665" i="71" s="1"/>
  <c r="AI665" i="71" a="1"/>
  <c r="AI665" i="71" s="1"/>
  <c r="AH665" i="71" a="1"/>
  <c r="AH665" i="71" s="1"/>
  <c r="AG665" i="71" a="1"/>
  <c r="AG665" i="71" s="1"/>
  <c r="AF665" i="71" a="1"/>
  <c r="AF665" i="71" s="1"/>
  <c r="AE665" i="71" a="1"/>
  <c r="AE665" i="71" s="1"/>
  <c r="AD665" i="71" a="1"/>
  <c r="AD665" i="71" s="1"/>
  <c r="AC665" i="71" a="1"/>
  <c r="AC665" i="71" s="1"/>
  <c r="AB665" i="71" a="1"/>
  <c r="AB665" i="71" s="1"/>
  <c r="AA665" i="71" a="1"/>
  <c r="AA665" i="71" s="1"/>
  <c r="Z665" i="71" a="1"/>
  <c r="Z665" i="71" s="1"/>
  <c r="Y665" i="71" a="1"/>
  <c r="Y665" i="71" s="1"/>
  <c r="X665" i="71" a="1"/>
  <c r="X665" i="71" s="1"/>
  <c r="W665" i="71" a="1"/>
  <c r="W665" i="71" s="1"/>
  <c r="AM664" i="71" a="1"/>
  <c r="AM664" i="71" s="1"/>
  <c r="AL664" i="71" a="1"/>
  <c r="AL664" i="71" s="1"/>
  <c r="AK664" i="71" a="1"/>
  <c r="AK664" i="71" s="1"/>
  <c r="AJ664" i="71" a="1"/>
  <c r="AJ664" i="71" s="1"/>
  <c r="AI664" i="71" a="1"/>
  <c r="AI664" i="71" s="1"/>
  <c r="AH664" i="71" a="1"/>
  <c r="AH664" i="71" s="1"/>
  <c r="AG664" i="71" a="1"/>
  <c r="AG664" i="71" s="1"/>
  <c r="AF664" i="71" a="1"/>
  <c r="AF664" i="71" s="1"/>
  <c r="AE664" i="71" a="1"/>
  <c r="AE664" i="71" s="1"/>
  <c r="AD664" i="71" a="1"/>
  <c r="AD664" i="71" s="1"/>
  <c r="AC664" i="71" a="1"/>
  <c r="AC664" i="71" s="1"/>
  <c r="AB664" i="71" a="1"/>
  <c r="AB664" i="71" s="1"/>
  <c r="AA664" i="71" a="1"/>
  <c r="AA664" i="71" s="1"/>
  <c r="Z664" i="71" a="1"/>
  <c r="Z664" i="71" s="1"/>
  <c r="Y664" i="71" a="1"/>
  <c r="Y664" i="71" s="1"/>
  <c r="X664" i="71" a="1"/>
  <c r="X664" i="71" s="1"/>
  <c r="W664" i="71" a="1"/>
  <c r="W664" i="71" s="1"/>
  <c r="AM663" i="71" a="1"/>
  <c r="AM663" i="71" s="1"/>
  <c r="AL663" i="71" a="1"/>
  <c r="AL663" i="71" s="1"/>
  <c r="AK663" i="71" a="1"/>
  <c r="AK663" i="71" s="1"/>
  <c r="AJ663" i="71" a="1"/>
  <c r="AJ663" i="71" s="1"/>
  <c r="AI663" i="71" a="1"/>
  <c r="AI663" i="71" s="1"/>
  <c r="AH663" i="71" a="1"/>
  <c r="AH663" i="71" s="1"/>
  <c r="AG663" i="71" a="1"/>
  <c r="AG663" i="71" s="1"/>
  <c r="AF663" i="71" a="1"/>
  <c r="AF663" i="71" s="1"/>
  <c r="AE663" i="71" a="1"/>
  <c r="AE663" i="71" s="1"/>
  <c r="AD663" i="71" a="1"/>
  <c r="AD663" i="71" s="1"/>
  <c r="AC663" i="71" a="1"/>
  <c r="AC663" i="71" s="1"/>
  <c r="AB663" i="71" a="1"/>
  <c r="AB663" i="71" s="1"/>
  <c r="AA663" i="71" a="1"/>
  <c r="AA663" i="71" s="1"/>
  <c r="Z663" i="71" a="1"/>
  <c r="Z663" i="71" s="1"/>
  <c r="Y663" i="71" a="1"/>
  <c r="Y663" i="71" s="1"/>
  <c r="X663" i="71" a="1"/>
  <c r="X663" i="71" s="1"/>
  <c r="W663" i="71" a="1"/>
  <c r="W663" i="71" s="1"/>
  <c r="AM662" i="71" a="1"/>
  <c r="AM662" i="71" s="1"/>
  <c r="AL662" i="71" a="1"/>
  <c r="AL662" i="71" s="1"/>
  <c r="AK662" i="71" a="1"/>
  <c r="AK662" i="71" s="1"/>
  <c r="AJ662" i="71" a="1"/>
  <c r="AJ662" i="71" s="1"/>
  <c r="AI662" i="71" a="1"/>
  <c r="AI662" i="71" s="1"/>
  <c r="AH662" i="71" a="1"/>
  <c r="AH662" i="71" s="1"/>
  <c r="AG662" i="71" a="1"/>
  <c r="AG662" i="71" s="1"/>
  <c r="AF662" i="71" a="1"/>
  <c r="AF662" i="71" s="1"/>
  <c r="AE662" i="71" a="1"/>
  <c r="AE662" i="71" s="1"/>
  <c r="AD662" i="71" a="1"/>
  <c r="AD662" i="71" s="1"/>
  <c r="AC662" i="71" a="1"/>
  <c r="AC662" i="71" s="1"/>
  <c r="AB662" i="71" a="1"/>
  <c r="AB662" i="71" s="1"/>
  <c r="AA662" i="71" a="1"/>
  <c r="AA662" i="71" s="1"/>
  <c r="Z662" i="71" a="1"/>
  <c r="Z662" i="71" s="1"/>
  <c r="Y662" i="71" a="1"/>
  <c r="Y662" i="71" s="1"/>
  <c r="X662" i="71" a="1"/>
  <c r="X662" i="71" s="1"/>
  <c r="W662" i="71" a="1"/>
  <c r="W662" i="71" s="1"/>
  <c r="AM661" i="71" a="1"/>
  <c r="AM661" i="71" s="1"/>
  <c r="AL661" i="71" a="1"/>
  <c r="AL661" i="71" s="1"/>
  <c r="AK661" i="71" a="1"/>
  <c r="AK661" i="71" s="1"/>
  <c r="AJ661" i="71" a="1"/>
  <c r="AJ661" i="71" s="1"/>
  <c r="AI661" i="71" a="1"/>
  <c r="AI661" i="71" s="1"/>
  <c r="AH661" i="71" a="1"/>
  <c r="AH661" i="71" s="1"/>
  <c r="AG661" i="71" a="1"/>
  <c r="AG661" i="71" s="1"/>
  <c r="AF661" i="71" a="1"/>
  <c r="AF661" i="71" s="1"/>
  <c r="AE661" i="71" a="1"/>
  <c r="AE661" i="71" s="1"/>
  <c r="AD661" i="71" a="1"/>
  <c r="AD661" i="71" s="1"/>
  <c r="AC661" i="71" a="1"/>
  <c r="AC661" i="71" s="1"/>
  <c r="AB661" i="71" a="1"/>
  <c r="AB661" i="71" s="1"/>
  <c r="AA661" i="71" a="1"/>
  <c r="AA661" i="71" s="1"/>
  <c r="Z661" i="71" a="1"/>
  <c r="Z661" i="71" s="1"/>
  <c r="Y661" i="71" a="1"/>
  <c r="Y661" i="71" s="1"/>
  <c r="X661" i="71" a="1"/>
  <c r="X661" i="71" s="1"/>
  <c r="W661" i="71" a="1"/>
  <c r="W661" i="71" s="1"/>
  <c r="AM660" i="71" a="1"/>
  <c r="AM660" i="71" s="1"/>
  <c r="AL660" i="71" a="1"/>
  <c r="AL660" i="71" s="1"/>
  <c r="AK660" i="71" a="1"/>
  <c r="AK660" i="71" s="1"/>
  <c r="AJ660" i="71" a="1"/>
  <c r="AJ660" i="71" s="1"/>
  <c r="AI660" i="71" a="1"/>
  <c r="AI660" i="71" s="1"/>
  <c r="AH660" i="71" a="1"/>
  <c r="AH660" i="71" s="1"/>
  <c r="AG660" i="71" a="1"/>
  <c r="AG660" i="71" s="1"/>
  <c r="AF660" i="71" a="1"/>
  <c r="AF660" i="71" s="1"/>
  <c r="AE660" i="71" a="1"/>
  <c r="AE660" i="71" s="1"/>
  <c r="AD660" i="71" a="1"/>
  <c r="AD660" i="71" s="1"/>
  <c r="AC660" i="71" a="1"/>
  <c r="AC660" i="71" s="1"/>
  <c r="AB660" i="71" a="1"/>
  <c r="AB660" i="71" s="1"/>
  <c r="AA660" i="71" a="1"/>
  <c r="AA660" i="71" s="1"/>
  <c r="Z660" i="71" a="1"/>
  <c r="Z660" i="71" s="1"/>
  <c r="Y660" i="71" a="1"/>
  <c r="Y660" i="71" s="1"/>
  <c r="X660" i="71" a="1"/>
  <c r="X660" i="71" s="1"/>
  <c r="W660" i="71" a="1"/>
  <c r="W660" i="71" s="1"/>
  <c r="AM659" i="71" a="1"/>
  <c r="AM659" i="71" s="1"/>
  <c r="AL659" i="71" a="1"/>
  <c r="AL659" i="71" s="1"/>
  <c r="AK659" i="71" a="1"/>
  <c r="AK659" i="71" s="1"/>
  <c r="AJ659" i="71" a="1"/>
  <c r="AJ659" i="71" s="1"/>
  <c r="AI659" i="71" a="1"/>
  <c r="AI659" i="71" s="1"/>
  <c r="AH659" i="71" a="1"/>
  <c r="AH659" i="71" s="1"/>
  <c r="AG659" i="71" a="1"/>
  <c r="AG659" i="71" s="1"/>
  <c r="AF659" i="71" a="1"/>
  <c r="AF659" i="71" s="1"/>
  <c r="AE659" i="71" a="1"/>
  <c r="AE659" i="71" s="1"/>
  <c r="AD659" i="71" a="1"/>
  <c r="AD659" i="71" s="1"/>
  <c r="AC659" i="71" a="1"/>
  <c r="AC659" i="71" s="1"/>
  <c r="AB659" i="71" a="1"/>
  <c r="AB659" i="71" s="1"/>
  <c r="AA659" i="71" a="1"/>
  <c r="AA659" i="71" s="1"/>
  <c r="Z659" i="71" a="1"/>
  <c r="Z659" i="71" s="1"/>
  <c r="Y659" i="71" a="1"/>
  <c r="Y659" i="71" s="1"/>
  <c r="X659" i="71" a="1"/>
  <c r="X659" i="71" s="1"/>
  <c r="W659" i="71" a="1"/>
  <c r="W659" i="71" s="1"/>
  <c r="AM658" i="71" a="1"/>
  <c r="AM658" i="71" s="1"/>
  <c r="AL658" i="71" a="1"/>
  <c r="AL658" i="71" s="1"/>
  <c r="AK658" i="71" a="1"/>
  <c r="AK658" i="71" s="1"/>
  <c r="AJ658" i="71" a="1"/>
  <c r="AJ658" i="71" s="1"/>
  <c r="AI658" i="71" a="1"/>
  <c r="AI658" i="71" s="1"/>
  <c r="AH658" i="71" a="1"/>
  <c r="AH658" i="71" s="1"/>
  <c r="AG658" i="71" a="1"/>
  <c r="AG658" i="71" s="1"/>
  <c r="AF658" i="71" a="1"/>
  <c r="AF658" i="71" s="1"/>
  <c r="AE658" i="71" a="1"/>
  <c r="AE658" i="71" s="1"/>
  <c r="AD658" i="71" a="1"/>
  <c r="AD658" i="71" s="1"/>
  <c r="AC658" i="71" a="1"/>
  <c r="AC658" i="71" s="1"/>
  <c r="AB658" i="71" a="1"/>
  <c r="AB658" i="71" s="1"/>
  <c r="AA658" i="71" a="1"/>
  <c r="AA658" i="71" s="1"/>
  <c r="Z658" i="71" a="1"/>
  <c r="Z658" i="71" s="1"/>
  <c r="Y658" i="71" a="1"/>
  <c r="Y658" i="71" s="1"/>
  <c r="X658" i="71" a="1"/>
  <c r="X658" i="71" s="1"/>
  <c r="W658" i="71" a="1"/>
  <c r="W658" i="71" s="1"/>
  <c r="AM657" i="71" a="1"/>
  <c r="AM657" i="71" s="1"/>
  <c r="AL657" i="71" a="1"/>
  <c r="AL657" i="71" s="1"/>
  <c r="AK657" i="71" a="1"/>
  <c r="AK657" i="71" s="1"/>
  <c r="AJ657" i="71" a="1"/>
  <c r="AJ657" i="71" s="1"/>
  <c r="AI657" i="71" a="1"/>
  <c r="AI657" i="71" s="1"/>
  <c r="AH657" i="71" a="1"/>
  <c r="AH657" i="71" s="1"/>
  <c r="AG657" i="71" a="1"/>
  <c r="AG657" i="71" s="1"/>
  <c r="AF657" i="71" a="1"/>
  <c r="AF657" i="71" s="1"/>
  <c r="AE657" i="71" a="1"/>
  <c r="AE657" i="71" s="1"/>
  <c r="AD657" i="71" a="1"/>
  <c r="AD657" i="71" s="1"/>
  <c r="AC657" i="71" a="1"/>
  <c r="AC657" i="71" s="1"/>
  <c r="AB657" i="71" a="1"/>
  <c r="AB657" i="71" s="1"/>
  <c r="AA657" i="71" a="1"/>
  <c r="AA657" i="71" s="1"/>
  <c r="Z657" i="71" a="1"/>
  <c r="Z657" i="71" s="1"/>
  <c r="Y657" i="71" a="1"/>
  <c r="Y657" i="71" s="1"/>
  <c r="X657" i="71" a="1"/>
  <c r="X657" i="71" s="1"/>
  <c r="W657" i="71" a="1"/>
  <c r="W657" i="71" s="1"/>
  <c r="AM656" i="71" a="1"/>
  <c r="AM656" i="71" s="1"/>
  <c r="AL656" i="71" a="1"/>
  <c r="AL656" i="71" s="1"/>
  <c r="AK656" i="71" a="1"/>
  <c r="AK656" i="71" s="1"/>
  <c r="AJ656" i="71" a="1"/>
  <c r="AJ656" i="71" s="1"/>
  <c r="AI656" i="71" a="1"/>
  <c r="AI656" i="71" s="1"/>
  <c r="AH656" i="71" a="1"/>
  <c r="AH656" i="71" s="1"/>
  <c r="AG656" i="71" a="1"/>
  <c r="AG656" i="71" s="1"/>
  <c r="AF656" i="71" a="1"/>
  <c r="AF656" i="71" s="1"/>
  <c r="AE656" i="71" a="1"/>
  <c r="AE656" i="71" s="1"/>
  <c r="AD656" i="71" a="1"/>
  <c r="AD656" i="71" s="1"/>
  <c r="AC656" i="71" a="1"/>
  <c r="AC656" i="71" s="1"/>
  <c r="AB656" i="71" a="1"/>
  <c r="AB656" i="71" s="1"/>
  <c r="AA656" i="71" a="1"/>
  <c r="AA656" i="71" s="1"/>
  <c r="Z656" i="71" a="1"/>
  <c r="Z656" i="71" s="1"/>
  <c r="Y656" i="71" a="1"/>
  <c r="Y656" i="71" s="1"/>
  <c r="X656" i="71" a="1"/>
  <c r="X656" i="71" s="1"/>
  <c r="W656" i="71" a="1"/>
  <c r="W656" i="71" s="1"/>
  <c r="AM655" i="71" a="1"/>
  <c r="AM655" i="71" s="1"/>
  <c r="AL655" i="71" a="1"/>
  <c r="AL655" i="71" s="1"/>
  <c r="AK655" i="71" a="1"/>
  <c r="AK655" i="71" s="1"/>
  <c r="AJ655" i="71" a="1"/>
  <c r="AJ655" i="71" s="1"/>
  <c r="AI655" i="71" a="1"/>
  <c r="AI655" i="71" s="1"/>
  <c r="AH655" i="71" a="1"/>
  <c r="AH655" i="71" s="1"/>
  <c r="AG655" i="71" a="1"/>
  <c r="AG655" i="71" s="1"/>
  <c r="AF655" i="71" a="1"/>
  <c r="AF655" i="71" s="1"/>
  <c r="AE655" i="71" a="1"/>
  <c r="AE655" i="71" s="1"/>
  <c r="AD655" i="71" a="1"/>
  <c r="AD655" i="71" s="1"/>
  <c r="AC655" i="71" a="1"/>
  <c r="AC655" i="71" s="1"/>
  <c r="AB655" i="71" a="1"/>
  <c r="AB655" i="71" s="1"/>
  <c r="AA655" i="71" a="1"/>
  <c r="AA655" i="71" s="1"/>
  <c r="Z655" i="71" a="1"/>
  <c r="Z655" i="71" s="1"/>
  <c r="Y655" i="71" a="1"/>
  <c r="Y655" i="71" s="1"/>
  <c r="X655" i="71" a="1"/>
  <c r="X655" i="71" s="1"/>
  <c r="W655" i="71" a="1"/>
  <c r="W655" i="71" s="1"/>
  <c r="AM654" i="71" a="1"/>
  <c r="AM654" i="71" s="1"/>
  <c r="AL654" i="71" a="1"/>
  <c r="AL654" i="71" s="1"/>
  <c r="AK654" i="71" a="1"/>
  <c r="AK654" i="71" s="1"/>
  <c r="AJ654" i="71" a="1"/>
  <c r="AJ654" i="71" s="1"/>
  <c r="AI654" i="71" a="1"/>
  <c r="AI654" i="71" s="1"/>
  <c r="AH654" i="71" a="1"/>
  <c r="AH654" i="71" s="1"/>
  <c r="AG654" i="71" a="1"/>
  <c r="AG654" i="71" s="1"/>
  <c r="AF654" i="71" a="1"/>
  <c r="AF654" i="71" s="1"/>
  <c r="AE654" i="71" a="1"/>
  <c r="AE654" i="71" s="1"/>
  <c r="AD654" i="71" a="1"/>
  <c r="AD654" i="71" s="1"/>
  <c r="AC654" i="71" a="1"/>
  <c r="AC654" i="71" s="1"/>
  <c r="AB654" i="71" a="1"/>
  <c r="AB654" i="71" s="1"/>
  <c r="AA654" i="71" a="1"/>
  <c r="AA654" i="71" s="1"/>
  <c r="Z654" i="71" a="1"/>
  <c r="Z654" i="71" s="1"/>
  <c r="Y654" i="71" a="1"/>
  <c r="Y654" i="71" s="1"/>
  <c r="X654" i="71" a="1"/>
  <c r="X654" i="71" s="1"/>
  <c r="W654" i="71" a="1"/>
  <c r="W654" i="71" s="1"/>
  <c r="AM653" i="71" a="1"/>
  <c r="AM653" i="71" s="1"/>
  <c r="AL653" i="71" a="1"/>
  <c r="AL653" i="71" s="1"/>
  <c r="AK653" i="71" a="1"/>
  <c r="AK653" i="71" s="1"/>
  <c r="AJ653" i="71" a="1"/>
  <c r="AJ653" i="71" s="1"/>
  <c r="AI653" i="71" a="1"/>
  <c r="AI653" i="71" s="1"/>
  <c r="AH653" i="71" a="1"/>
  <c r="AH653" i="71" s="1"/>
  <c r="AG653" i="71" a="1"/>
  <c r="AG653" i="71" s="1"/>
  <c r="AF653" i="71" a="1"/>
  <c r="AF653" i="71" s="1"/>
  <c r="AE653" i="71" a="1"/>
  <c r="AE653" i="71" s="1"/>
  <c r="AD653" i="71" a="1"/>
  <c r="AD653" i="71" s="1"/>
  <c r="AC653" i="71" a="1"/>
  <c r="AC653" i="71" s="1"/>
  <c r="AB653" i="71" a="1"/>
  <c r="AB653" i="71" s="1"/>
  <c r="AA653" i="71" a="1"/>
  <c r="AA653" i="71" s="1"/>
  <c r="Z653" i="71" a="1"/>
  <c r="Z653" i="71" s="1"/>
  <c r="Y653" i="71" a="1"/>
  <c r="Y653" i="71" s="1"/>
  <c r="X653" i="71" a="1"/>
  <c r="X653" i="71" s="1"/>
  <c r="W653" i="71" a="1"/>
  <c r="W653" i="71" s="1"/>
  <c r="AM652" i="71" a="1"/>
  <c r="AM652" i="71" s="1"/>
  <c r="AL652" i="71" a="1"/>
  <c r="AL652" i="71" s="1"/>
  <c r="AK652" i="71" a="1"/>
  <c r="AK652" i="71" s="1"/>
  <c r="AJ652" i="71" a="1"/>
  <c r="AJ652" i="71" s="1"/>
  <c r="AI652" i="71" a="1"/>
  <c r="AI652" i="71" s="1"/>
  <c r="AH652" i="71" a="1"/>
  <c r="AH652" i="71" s="1"/>
  <c r="AG652" i="71" a="1"/>
  <c r="AG652" i="71" s="1"/>
  <c r="AF652" i="71" a="1"/>
  <c r="AF652" i="71" s="1"/>
  <c r="AE652" i="71" a="1"/>
  <c r="AE652" i="71" s="1"/>
  <c r="AD652" i="71" a="1"/>
  <c r="AD652" i="71" s="1"/>
  <c r="AC652" i="71" a="1"/>
  <c r="AC652" i="71" s="1"/>
  <c r="AB652" i="71" a="1"/>
  <c r="AB652" i="71" s="1"/>
  <c r="AA652" i="71" a="1"/>
  <c r="AA652" i="71" s="1"/>
  <c r="Z652" i="71" a="1"/>
  <c r="Z652" i="71" s="1"/>
  <c r="Y652" i="71" a="1"/>
  <c r="Y652" i="71" s="1"/>
  <c r="X652" i="71" a="1"/>
  <c r="X652" i="71" s="1"/>
  <c r="W652" i="71" a="1"/>
  <c r="W652" i="71" s="1"/>
  <c r="AM651" i="71" a="1"/>
  <c r="AM651" i="71" s="1"/>
  <c r="AL651" i="71" a="1"/>
  <c r="AL651" i="71" s="1"/>
  <c r="AK651" i="71" a="1"/>
  <c r="AK651" i="71" s="1"/>
  <c r="AJ651" i="71" a="1"/>
  <c r="AJ651" i="71" s="1"/>
  <c r="AI651" i="71" a="1"/>
  <c r="AI651" i="71" s="1"/>
  <c r="AH651" i="71" a="1"/>
  <c r="AH651" i="71" s="1"/>
  <c r="AG651" i="71" a="1"/>
  <c r="AG651" i="71" s="1"/>
  <c r="AF651" i="71" a="1"/>
  <c r="AF651" i="71" s="1"/>
  <c r="AE651" i="71" a="1"/>
  <c r="AE651" i="71" s="1"/>
  <c r="AD651" i="71" a="1"/>
  <c r="AD651" i="71" s="1"/>
  <c r="AC651" i="71" a="1"/>
  <c r="AC651" i="71" s="1"/>
  <c r="AB651" i="71" a="1"/>
  <c r="AB651" i="71" s="1"/>
  <c r="AA651" i="71" a="1"/>
  <c r="AA651" i="71" s="1"/>
  <c r="Z651" i="71" a="1"/>
  <c r="Z651" i="71" s="1"/>
  <c r="Y651" i="71" a="1"/>
  <c r="Y651" i="71" s="1"/>
  <c r="X651" i="71" a="1"/>
  <c r="X651" i="71" s="1"/>
  <c r="W651" i="71" a="1"/>
  <c r="W651" i="71" s="1"/>
  <c r="AM650" i="71" a="1"/>
  <c r="AM650" i="71" s="1"/>
  <c r="AL650" i="71" a="1"/>
  <c r="AL650" i="71" s="1"/>
  <c r="AK650" i="71" a="1"/>
  <c r="AK650" i="71" s="1"/>
  <c r="AJ650" i="71" a="1"/>
  <c r="AJ650" i="71" s="1"/>
  <c r="AI650" i="71" a="1"/>
  <c r="AI650" i="71" s="1"/>
  <c r="AH650" i="71" a="1"/>
  <c r="AH650" i="71" s="1"/>
  <c r="AG650" i="71" a="1"/>
  <c r="AG650" i="71" s="1"/>
  <c r="AF650" i="71" a="1"/>
  <c r="AF650" i="71" s="1"/>
  <c r="AE650" i="71" a="1"/>
  <c r="AE650" i="71" s="1"/>
  <c r="AD650" i="71" a="1"/>
  <c r="AD650" i="71" s="1"/>
  <c r="AC650" i="71" a="1"/>
  <c r="AC650" i="71" s="1"/>
  <c r="AB650" i="71" a="1"/>
  <c r="AB650" i="71" s="1"/>
  <c r="AA650" i="71" a="1"/>
  <c r="AA650" i="71" s="1"/>
  <c r="Z650" i="71" a="1"/>
  <c r="Z650" i="71" s="1"/>
  <c r="Y650" i="71" a="1"/>
  <c r="Y650" i="71" s="1"/>
  <c r="X650" i="71" a="1"/>
  <c r="X650" i="71" s="1"/>
  <c r="W650" i="71" a="1"/>
  <c r="W650" i="71" s="1"/>
  <c r="AM649" i="71" a="1"/>
  <c r="AM649" i="71" s="1"/>
  <c r="AL649" i="71" a="1"/>
  <c r="AL649" i="71" s="1"/>
  <c r="AK649" i="71" a="1"/>
  <c r="AK649" i="71" s="1"/>
  <c r="AJ649" i="71" a="1"/>
  <c r="AJ649" i="71" s="1"/>
  <c r="AI649" i="71" a="1"/>
  <c r="AI649" i="71" s="1"/>
  <c r="AH649" i="71" a="1"/>
  <c r="AH649" i="71" s="1"/>
  <c r="AG649" i="71" a="1"/>
  <c r="AG649" i="71" s="1"/>
  <c r="AF649" i="71" a="1"/>
  <c r="AF649" i="71" s="1"/>
  <c r="AE649" i="71" a="1"/>
  <c r="AE649" i="71" s="1"/>
  <c r="AD649" i="71" a="1"/>
  <c r="AD649" i="71" s="1"/>
  <c r="AC649" i="71" a="1"/>
  <c r="AC649" i="71" s="1"/>
  <c r="AB649" i="71" a="1"/>
  <c r="AB649" i="71" s="1"/>
  <c r="AA649" i="71" a="1"/>
  <c r="AA649" i="71" s="1"/>
  <c r="Z649" i="71" a="1"/>
  <c r="Z649" i="71" s="1"/>
  <c r="Y649" i="71" a="1"/>
  <c r="Y649" i="71" s="1"/>
  <c r="X649" i="71" a="1"/>
  <c r="X649" i="71" s="1"/>
  <c r="W649" i="71" a="1"/>
  <c r="W649" i="71" s="1"/>
  <c r="AM648" i="71" a="1"/>
  <c r="AM648" i="71" s="1"/>
  <c r="AL648" i="71" a="1"/>
  <c r="AL648" i="71" s="1"/>
  <c r="AK648" i="71" a="1"/>
  <c r="AK648" i="71" s="1"/>
  <c r="AJ648" i="71" a="1"/>
  <c r="AJ648" i="71" s="1"/>
  <c r="AI648" i="71" a="1"/>
  <c r="AI648" i="71" s="1"/>
  <c r="AH648" i="71" a="1"/>
  <c r="AH648" i="71" s="1"/>
  <c r="AG648" i="71" a="1"/>
  <c r="AG648" i="71" s="1"/>
  <c r="AF648" i="71" a="1"/>
  <c r="AF648" i="71" s="1"/>
  <c r="AE648" i="71" a="1"/>
  <c r="AE648" i="71" s="1"/>
  <c r="AD648" i="71" a="1"/>
  <c r="AD648" i="71" s="1"/>
  <c r="AC648" i="71" a="1"/>
  <c r="AC648" i="71" s="1"/>
  <c r="AB648" i="71" a="1"/>
  <c r="AB648" i="71" s="1"/>
  <c r="AA648" i="71" a="1"/>
  <c r="AA648" i="71" s="1"/>
  <c r="Z648" i="71" a="1"/>
  <c r="Z648" i="71" s="1"/>
  <c r="Y648" i="71" a="1"/>
  <c r="Y648" i="71" s="1"/>
  <c r="X648" i="71" a="1"/>
  <c r="X648" i="71" s="1"/>
  <c r="W648" i="71" a="1"/>
  <c r="W648" i="71" s="1"/>
  <c r="AM647" i="71" a="1"/>
  <c r="AM647" i="71" s="1"/>
  <c r="AL647" i="71" a="1"/>
  <c r="AL647" i="71" s="1"/>
  <c r="AK647" i="71" a="1"/>
  <c r="AK647" i="71" s="1"/>
  <c r="AJ647" i="71" a="1"/>
  <c r="AJ647" i="71" s="1"/>
  <c r="AI647" i="71" a="1"/>
  <c r="AI647" i="71" s="1"/>
  <c r="AH647" i="71" a="1"/>
  <c r="AH647" i="71" s="1"/>
  <c r="AG647" i="71" a="1"/>
  <c r="AG647" i="71" s="1"/>
  <c r="AF647" i="71" a="1"/>
  <c r="AF647" i="71" s="1"/>
  <c r="AE647" i="71" a="1"/>
  <c r="AE647" i="71" s="1"/>
  <c r="AD647" i="71" a="1"/>
  <c r="AD647" i="71" s="1"/>
  <c r="AC647" i="71" a="1"/>
  <c r="AC647" i="71" s="1"/>
  <c r="AB647" i="71" a="1"/>
  <c r="AB647" i="71" s="1"/>
  <c r="AA647" i="71" a="1"/>
  <c r="AA647" i="71" s="1"/>
  <c r="Z647" i="71" a="1"/>
  <c r="Z647" i="71" s="1"/>
  <c r="Y647" i="71" a="1"/>
  <c r="Y647" i="71" s="1"/>
  <c r="X647" i="71" a="1"/>
  <c r="X647" i="71" s="1"/>
  <c r="W647" i="71" a="1"/>
  <c r="W647" i="71" s="1"/>
  <c r="AM646" i="71" a="1"/>
  <c r="AM646" i="71" s="1"/>
  <c r="AL646" i="71" a="1"/>
  <c r="AL646" i="71" s="1"/>
  <c r="AK646" i="71" a="1"/>
  <c r="AK646" i="71" s="1"/>
  <c r="AJ646" i="71" a="1"/>
  <c r="AJ646" i="71" s="1"/>
  <c r="AI646" i="71" a="1"/>
  <c r="AI646" i="71" s="1"/>
  <c r="AH646" i="71" a="1"/>
  <c r="AH646" i="71" s="1"/>
  <c r="AG646" i="71" a="1"/>
  <c r="AG646" i="71" s="1"/>
  <c r="AF646" i="71" a="1"/>
  <c r="AF646" i="71" s="1"/>
  <c r="AE646" i="71" a="1"/>
  <c r="AE646" i="71" s="1"/>
  <c r="AD646" i="71" a="1"/>
  <c r="AD646" i="71" s="1"/>
  <c r="AC646" i="71" a="1"/>
  <c r="AC646" i="71" s="1"/>
  <c r="AB646" i="71" a="1"/>
  <c r="AB646" i="71" s="1"/>
  <c r="AA646" i="71" a="1"/>
  <c r="AA646" i="71" s="1"/>
  <c r="Z646" i="71" a="1"/>
  <c r="Z646" i="71" s="1"/>
  <c r="Y646" i="71" a="1"/>
  <c r="Y646" i="71" s="1"/>
  <c r="X646" i="71" a="1"/>
  <c r="X646" i="71" s="1"/>
  <c r="W646" i="71" a="1"/>
  <c r="W646" i="71" s="1"/>
  <c r="AM645" i="71" a="1"/>
  <c r="AM645" i="71" s="1"/>
  <c r="AL645" i="71" a="1"/>
  <c r="AL645" i="71" s="1"/>
  <c r="AK645" i="71" a="1"/>
  <c r="AK645" i="71" s="1"/>
  <c r="AJ645" i="71" a="1"/>
  <c r="AJ645" i="71" s="1"/>
  <c r="AI645" i="71" a="1"/>
  <c r="AI645" i="71" s="1"/>
  <c r="AH645" i="71" a="1"/>
  <c r="AH645" i="71" s="1"/>
  <c r="AG645" i="71" a="1"/>
  <c r="AG645" i="71" s="1"/>
  <c r="AF645" i="71" a="1"/>
  <c r="AF645" i="71" s="1"/>
  <c r="AE645" i="71" a="1"/>
  <c r="AE645" i="71" s="1"/>
  <c r="AD645" i="71" a="1"/>
  <c r="AD645" i="71" s="1"/>
  <c r="AC645" i="71" a="1"/>
  <c r="AC645" i="71" s="1"/>
  <c r="AB645" i="71" a="1"/>
  <c r="AB645" i="71" s="1"/>
  <c r="AA645" i="71" a="1"/>
  <c r="AA645" i="71" s="1"/>
  <c r="Z645" i="71" a="1"/>
  <c r="Z645" i="71" s="1"/>
  <c r="Y645" i="71" a="1"/>
  <c r="Y645" i="71" s="1"/>
  <c r="X645" i="71" a="1"/>
  <c r="X645" i="71" s="1"/>
  <c r="W645" i="71" a="1"/>
  <c r="W645" i="71" s="1"/>
  <c r="AM644" i="71" a="1"/>
  <c r="AM644" i="71" s="1"/>
  <c r="AL644" i="71" a="1"/>
  <c r="AL644" i="71" s="1"/>
  <c r="AK644" i="71" a="1"/>
  <c r="AK644" i="71" s="1"/>
  <c r="AJ644" i="71" a="1"/>
  <c r="AJ644" i="71" s="1"/>
  <c r="AI644" i="71" a="1"/>
  <c r="AI644" i="71" s="1"/>
  <c r="AH644" i="71" a="1"/>
  <c r="AH644" i="71" s="1"/>
  <c r="AG644" i="71" a="1"/>
  <c r="AG644" i="71" s="1"/>
  <c r="AF644" i="71" a="1"/>
  <c r="AF644" i="71" s="1"/>
  <c r="AE644" i="71" a="1"/>
  <c r="AE644" i="71" s="1"/>
  <c r="AD644" i="71" a="1"/>
  <c r="AD644" i="71" s="1"/>
  <c r="AC644" i="71" a="1"/>
  <c r="AC644" i="71" s="1"/>
  <c r="AB644" i="71" a="1"/>
  <c r="AB644" i="71" s="1"/>
  <c r="AA644" i="71" a="1"/>
  <c r="AA644" i="71" s="1"/>
  <c r="Z644" i="71" a="1"/>
  <c r="Z644" i="71" s="1"/>
  <c r="Y644" i="71" a="1"/>
  <c r="Y644" i="71" s="1"/>
  <c r="X644" i="71" a="1"/>
  <c r="X644" i="71" s="1"/>
  <c r="W644" i="71" a="1"/>
  <c r="W644" i="71" s="1"/>
  <c r="AM643" i="71" a="1"/>
  <c r="AM643" i="71" s="1"/>
  <c r="AL643" i="71" a="1"/>
  <c r="AL643" i="71" s="1"/>
  <c r="AK643" i="71" a="1"/>
  <c r="AK643" i="71" s="1"/>
  <c r="AJ643" i="71" a="1"/>
  <c r="AJ643" i="71" s="1"/>
  <c r="AI643" i="71" a="1"/>
  <c r="AI643" i="71" s="1"/>
  <c r="AH643" i="71" a="1"/>
  <c r="AH643" i="71" s="1"/>
  <c r="AG643" i="71" a="1"/>
  <c r="AG643" i="71" s="1"/>
  <c r="AF643" i="71" a="1"/>
  <c r="AF643" i="71" s="1"/>
  <c r="AE643" i="71" a="1"/>
  <c r="AE643" i="71" s="1"/>
  <c r="AD643" i="71" a="1"/>
  <c r="AD643" i="71" s="1"/>
  <c r="AC643" i="71" a="1"/>
  <c r="AC643" i="71" s="1"/>
  <c r="AB643" i="71" a="1"/>
  <c r="AB643" i="71" s="1"/>
  <c r="AA643" i="71" a="1"/>
  <c r="AA643" i="71" s="1"/>
  <c r="Z643" i="71" a="1"/>
  <c r="Z643" i="71" s="1"/>
  <c r="Y643" i="71" a="1"/>
  <c r="Y643" i="71" s="1"/>
  <c r="X643" i="71" a="1"/>
  <c r="X643" i="71" s="1"/>
  <c r="W643" i="71" a="1"/>
  <c r="W643" i="71" s="1"/>
  <c r="AM642" i="71" a="1"/>
  <c r="AM642" i="71" s="1"/>
  <c r="AL642" i="71" a="1"/>
  <c r="AL642" i="71" s="1"/>
  <c r="AK642" i="71" a="1"/>
  <c r="AK642" i="71" s="1"/>
  <c r="AJ642" i="71" a="1"/>
  <c r="AJ642" i="71" s="1"/>
  <c r="AI642" i="71" a="1"/>
  <c r="AI642" i="71" s="1"/>
  <c r="AH642" i="71" a="1"/>
  <c r="AH642" i="71" s="1"/>
  <c r="AG642" i="71" a="1"/>
  <c r="AG642" i="71" s="1"/>
  <c r="AF642" i="71" a="1"/>
  <c r="AF642" i="71" s="1"/>
  <c r="AE642" i="71" a="1"/>
  <c r="AE642" i="71" s="1"/>
  <c r="AD642" i="71" a="1"/>
  <c r="AD642" i="71" s="1"/>
  <c r="AC642" i="71" a="1"/>
  <c r="AC642" i="71" s="1"/>
  <c r="AB642" i="71" a="1"/>
  <c r="AB642" i="71" s="1"/>
  <c r="AA642" i="71" a="1"/>
  <c r="AA642" i="71" s="1"/>
  <c r="Z642" i="71" a="1"/>
  <c r="Z642" i="71" s="1"/>
  <c r="Y642" i="71" a="1"/>
  <c r="Y642" i="71" s="1"/>
  <c r="X642" i="71" a="1"/>
  <c r="X642" i="71" s="1"/>
  <c r="W642" i="71" a="1"/>
  <c r="W642" i="71" s="1"/>
  <c r="AM641" i="71" a="1"/>
  <c r="AM641" i="71" s="1"/>
  <c r="AL641" i="71" a="1"/>
  <c r="AL641" i="71" s="1"/>
  <c r="AK641" i="71" a="1"/>
  <c r="AK641" i="71" s="1"/>
  <c r="AJ641" i="71" a="1"/>
  <c r="AJ641" i="71" s="1"/>
  <c r="AI641" i="71" a="1"/>
  <c r="AI641" i="71" s="1"/>
  <c r="AH641" i="71" a="1"/>
  <c r="AH641" i="71" s="1"/>
  <c r="AG641" i="71" a="1"/>
  <c r="AG641" i="71" s="1"/>
  <c r="AF641" i="71" a="1"/>
  <c r="AF641" i="71" s="1"/>
  <c r="AE641" i="71" a="1"/>
  <c r="AE641" i="71" s="1"/>
  <c r="AD641" i="71" a="1"/>
  <c r="AD641" i="71" s="1"/>
  <c r="AC641" i="71" a="1"/>
  <c r="AC641" i="71" s="1"/>
  <c r="AB641" i="71" a="1"/>
  <c r="AB641" i="71" s="1"/>
  <c r="AA641" i="71" a="1"/>
  <c r="AA641" i="71" s="1"/>
  <c r="Z641" i="71" a="1"/>
  <c r="Z641" i="71" s="1"/>
  <c r="Y641" i="71" a="1"/>
  <c r="Y641" i="71" s="1"/>
  <c r="X641" i="71" a="1"/>
  <c r="X641" i="71" s="1"/>
  <c r="W641" i="71" a="1"/>
  <c r="W641" i="71" s="1"/>
  <c r="AM640" i="71" a="1"/>
  <c r="AM640" i="71" s="1"/>
  <c r="AL640" i="71" a="1"/>
  <c r="AL640" i="71" s="1"/>
  <c r="AK640" i="71" a="1"/>
  <c r="AK640" i="71" s="1"/>
  <c r="AJ640" i="71" a="1"/>
  <c r="AJ640" i="71" s="1"/>
  <c r="AI640" i="71" a="1"/>
  <c r="AI640" i="71" s="1"/>
  <c r="AH640" i="71" a="1"/>
  <c r="AH640" i="71" s="1"/>
  <c r="AG640" i="71" a="1"/>
  <c r="AG640" i="71" s="1"/>
  <c r="AF640" i="71" a="1"/>
  <c r="AF640" i="71" s="1"/>
  <c r="AE640" i="71" a="1"/>
  <c r="AE640" i="71" s="1"/>
  <c r="AD640" i="71" a="1"/>
  <c r="AD640" i="71" s="1"/>
  <c r="AC640" i="71" a="1"/>
  <c r="AC640" i="71" s="1"/>
  <c r="AB640" i="71" a="1"/>
  <c r="AB640" i="71" s="1"/>
  <c r="AA640" i="71" a="1"/>
  <c r="AA640" i="71" s="1"/>
  <c r="Z640" i="71" a="1"/>
  <c r="Z640" i="71" s="1"/>
  <c r="Y640" i="71" a="1"/>
  <c r="Y640" i="71" s="1"/>
  <c r="X640" i="71" a="1"/>
  <c r="X640" i="71" s="1"/>
  <c r="W640" i="71" a="1"/>
  <c r="W640" i="71" s="1"/>
  <c r="AM639" i="71" a="1"/>
  <c r="AM639" i="71" s="1"/>
  <c r="AL639" i="71" a="1"/>
  <c r="AL639" i="71" s="1"/>
  <c r="AK639" i="71" a="1"/>
  <c r="AK639" i="71" s="1"/>
  <c r="AJ639" i="71" a="1"/>
  <c r="AJ639" i="71" s="1"/>
  <c r="AI639" i="71" a="1"/>
  <c r="AI639" i="71" s="1"/>
  <c r="AH639" i="71" a="1"/>
  <c r="AH639" i="71" s="1"/>
  <c r="AG639" i="71" a="1"/>
  <c r="AG639" i="71" s="1"/>
  <c r="AF639" i="71" a="1"/>
  <c r="AF639" i="71" s="1"/>
  <c r="AE639" i="71" a="1"/>
  <c r="AE639" i="71" s="1"/>
  <c r="AD639" i="71" a="1"/>
  <c r="AD639" i="71" s="1"/>
  <c r="AC639" i="71" a="1"/>
  <c r="AC639" i="71" s="1"/>
  <c r="AB639" i="71" a="1"/>
  <c r="AB639" i="71" s="1"/>
  <c r="AA639" i="71" a="1"/>
  <c r="AA639" i="71" s="1"/>
  <c r="Z639" i="71" a="1"/>
  <c r="Z639" i="71" s="1"/>
  <c r="Y639" i="71" a="1"/>
  <c r="Y639" i="71" s="1"/>
  <c r="X639" i="71" a="1"/>
  <c r="X639" i="71" s="1"/>
  <c r="W639" i="71" a="1"/>
  <c r="W639" i="71" s="1"/>
  <c r="AM638" i="71" a="1"/>
  <c r="AM638" i="71" s="1"/>
  <c r="AL638" i="71" a="1"/>
  <c r="AL638" i="71" s="1"/>
  <c r="AK638" i="71" a="1"/>
  <c r="AK638" i="71" s="1"/>
  <c r="AJ638" i="71" a="1"/>
  <c r="AJ638" i="71" s="1"/>
  <c r="AI638" i="71" a="1"/>
  <c r="AI638" i="71" s="1"/>
  <c r="AH638" i="71" a="1"/>
  <c r="AH638" i="71" s="1"/>
  <c r="AG638" i="71" a="1"/>
  <c r="AG638" i="71" s="1"/>
  <c r="AF638" i="71" a="1"/>
  <c r="AF638" i="71" s="1"/>
  <c r="AE638" i="71" a="1"/>
  <c r="AE638" i="71" s="1"/>
  <c r="AD638" i="71" a="1"/>
  <c r="AD638" i="71" s="1"/>
  <c r="AC638" i="71" a="1"/>
  <c r="AC638" i="71" s="1"/>
  <c r="AB638" i="71" a="1"/>
  <c r="AB638" i="71" s="1"/>
  <c r="AA638" i="71" a="1"/>
  <c r="AA638" i="71" s="1"/>
  <c r="Z638" i="71" a="1"/>
  <c r="Z638" i="71" s="1"/>
  <c r="Y638" i="71" a="1"/>
  <c r="Y638" i="71" s="1"/>
  <c r="X638" i="71" a="1"/>
  <c r="X638" i="71" s="1"/>
  <c r="W638" i="71" a="1"/>
  <c r="W638" i="71" s="1"/>
  <c r="AM637" i="71" a="1"/>
  <c r="AM637" i="71" s="1"/>
  <c r="AL637" i="71" a="1"/>
  <c r="AL637" i="71" s="1"/>
  <c r="AK637" i="71" a="1"/>
  <c r="AK637" i="71" s="1"/>
  <c r="AJ637" i="71" a="1"/>
  <c r="AJ637" i="71" s="1"/>
  <c r="AI637" i="71" a="1"/>
  <c r="AI637" i="71" s="1"/>
  <c r="AH637" i="71" a="1"/>
  <c r="AH637" i="71" s="1"/>
  <c r="AG637" i="71" a="1"/>
  <c r="AG637" i="71" s="1"/>
  <c r="AF637" i="71" a="1"/>
  <c r="AF637" i="71" s="1"/>
  <c r="AE637" i="71" a="1"/>
  <c r="AE637" i="71" s="1"/>
  <c r="AD637" i="71" a="1"/>
  <c r="AD637" i="71" s="1"/>
  <c r="AC637" i="71" a="1"/>
  <c r="AC637" i="71" s="1"/>
  <c r="AB637" i="71" a="1"/>
  <c r="AB637" i="71" s="1"/>
  <c r="AA637" i="71" a="1"/>
  <c r="AA637" i="71" s="1"/>
  <c r="Z637" i="71" a="1"/>
  <c r="Z637" i="71" s="1"/>
  <c r="Y637" i="71" a="1"/>
  <c r="Y637" i="71" s="1"/>
  <c r="X637" i="71" a="1"/>
  <c r="X637" i="71" s="1"/>
  <c r="W637" i="71" a="1"/>
  <c r="W637" i="71" s="1"/>
  <c r="AM636" i="71" a="1"/>
  <c r="AM636" i="71" s="1"/>
  <c r="AL636" i="71" a="1"/>
  <c r="AL636" i="71" s="1"/>
  <c r="AK636" i="71" a="1"/>
  <c r="AK636" i="71" s="1"/>
  <c r="AJ636" i="71" a="1"/>
  <c r="AJ636" i="71" s="1"/>
  <c r="AI636" i="71" a="1"/>
  <c r="AI636" i="71" s="1"/>
  <c r="AH636" i="71" a="1"/>
  <c r="AH636" i="71" s="1"/>
  <c r="AG636" i="71" a="1"/>
  <c r="AG636" i="71" s="1"/>
  <c r="AF636" i="71" a="1"/>
  <c r="AF636" i="71" s="1"/>
  <c r="AE636" i="71" a="1"/>
  <c r="AE636" i="71" s="1"/>
  <c r="AD636" i="71" a="1"/>
  <c r="AD636" i="71" s="1"/>
  <c r="AC636" i="71" a="1"/>
  <c r="AC636" i="71" s="1"/>
  <c r="AB636" i="71" a="1"/>
  <c r="AB636" i="71" s="1"/>
  <c r="AA636" i="71" a="1"/>
  <c r="AA636" i="71" s="1"/>
  <c r="Z636" i="71" a="1"/>
  <c r="Z636" i="71" s="1"/>
  <c r="Y636" i="71" a="1"/>
  <c r="Y636" i="71" s="1"/>
  <c r="X636" i="71" a="1"/>
  <c r="X636" i="71" s="1"/>
  <c r="W636" i="71" a="1"/>
  <c r="W636" i="71" s="1"/>
  <c r="AM635" i="71" a="1"/>
  <c r="AM635" i="71" s="1"/>
  <c r="AL635" i="71" a="1"/>
  <c r="AL635" i="71" s="1"/>
  <c r="AK635" i="71" a="1"/>
  <c r="AK635" i="71" s="1"/>
  <c r="AJ635" i="71" a="1"/>
  <c r="AJ635" i="71" s="1"/>
  <c r="AI635" i="71" a="1"/>
  <c r="AI635" i="71" s="1"/>
  <c r="AH635" i="71" a="1"/>
  <c r="AH635" i="71" s="1"/>
  <c r="AG635" i="71" a="1"/>
  <c r="AG635" i="71" s="1"/>
  <c r="AF635" i="71" a="1"/>
  <c r="AF635" i="71" s="1"/>
  <c r="AE635" i="71" a="1"/>
  <c r="AE635" i="71" s="1"/>
  <c r="AD635" i="71" a="1"/>
  <c r="AD635" i="71" s="1"/>
  <c r="AC635" i="71" a="1"/>
  <c r="AC635" i="71" s="1"/>
  <c r="AB635" i="71" a="1"/>
  <c r="AB635" i="71" s="1"/>
  <c r="AA635" i="71" a="1"/>
  <c r="AA635" i="71" s="1"/>
  <c r="Z635" i="71" a="1"/>
  <c r="Z635" i="71" s="1"/>
  <c r="Y635" i="71" a="1"/>
  <c r="Y635" i="71" s="1"/>
  <c r="X635" i="71" a="1"/>
  <c r="X635" i="71" s="1"/>
  <c r="W635" i="71" a="1"/>
  <c r="W635" i="71" s="1"/>
  <c r="AM634" i="71" a="1"/>
  <c r="AM634" i="71" s="1"/>
  <c r="AL634" i="71" a="1"/>
  <c r="AL634" i="71" s="1"/>
  <c r="AK634" i="71" a="1"/>
  <c r="AK634" i="71" s="1"/>
  <c r="AJ634" i="71" a="1"/>
  <c r="AJ634" i="71" s="1"/>
  <c r="AI634" i="71" a="1"/>
  <c r="AI634" i="71" s="1"/>
  <c r="AH634" i="71" a="1"/>
  <c r="AH634" i="71" s="1"/>
  <c r="AG634" i="71" a="1"/>
  <c r="AG634" i="71" s="1"/>
  <c r="AF634" i="71" a="1"/>
  <c r="AF634" i="71" s="1"/>
  <c r="AE634" i="71" a="1"/>
  <c r="AE634" i="71" s="1"/>
  <c r="AD634" i="71" a="1"/>
  <c r="AD634" i="71" s="1"/>
  <c r="AC634" i="71" a="1"/>
  <c r="AC634" i="71" s="1"/>
  <c r="AB634" i="71" a="1"/>
  <c r="AB634" i="71" s="1"/>
  <c r="AA634" i="71" a="1"/>
  <c r="AA634" i="71" s="1"/>
  <c r="Z634" i="71" a="1"/>
  <c r="Z634" i="71" s="1"/>
  <c r="Y634" i="71" a="1"/>
  <c r="Y634" i="71" s="1"/>
  <c r="X634" i="71" a="1"/>
  <c r="X634" i="71" s="1"/>
  <c r="W634" i="71" a="1"/>
  <c r="W634" i="71" s="1"/>
  <c r="AM633" i="71" a="1"/>
  <c r="AM633" i="71" s="1"/>
  <c r="AL633" i="71" a="1"/>
  <c r="AL633" i="71" s="1"/>
  <c r="AK633" i="71" a="1"/>
  <c r="AK633" i="71" s="1"/>
  <c r="AJ633" i="71" a="1"/>
  <c r="AJ633" i="71" s="1"/>
  <c r="AI633" i="71" a="1"/>
  <c r="AI633" i="71" s="1"/>
  <c r="AH633" i="71" a="1"/>
  <c r="AH633" i="71" s="1"/>
  <c r="AG633" i="71" a="1"/>
  <c r="AG633" i="71" s="1"/>
  <c r="AF633" i="71" a="1"/>
  <c r="AF633" i="71" s="1"/>
  <c r="AE633" i="71" a="1"/>
  <c r="AE633" i="71" s="1"/>
  <c r="AD633" i="71" a="1"/>
  <c r="AD633" i="71" s="1"/>
  <c r="AC633" i="71" a="1"/>
  <c r="AC633" i="71" s="1"/>
  <c r="AB633" i="71" a="1"/>
  <c r="AB633" i="71" s="1"/>
  <c r="AA633" i="71" a="1"/>
  <c r="AA633" i="71" s="1"/>
  <c r="Z633" i="71" a="1"/>
  <c r="Z633" i="71" s="1"/>
  <c r="Y633" i="71" a="1"/>
  <c r="Y633" i="71" s="1"/>
  <c r="X633" i="71" a="1"/>
  <c r="X633" i="71" s="1"/>
  <c r="W633" i="71" a="1"/>
  <c r="W633" i="71" s="1"/>
  <c r="AM632" i="71" a="1"/>
  <c r="AM632" i="71" s="1"/>
  <c r="AL632" i="71" a="1"/>
  <c r="AL632" i="71" s="1"/>
  <c r="AK632" i="71" a="1"/>
  <c r="AK632" i="71" s="1"/>
  <c r="AJ632" i="71" a="1"/>
  <c r="AJ632" i="71" s="1"/>
  <c r="AI632" i="71" a="1"/>
  <c r="AI632" i="71" s="1"/>
  <c r="AH632" i="71" a="1"/>
  <c r="AH632" i="71" s="1"/>
  <c r="AG632" i="71" a="1"/>
  <c r="AG632" i="71" s="1"/>
  <c r="AF632" i="71" a="1"/>
  <c r="AF632" i="71" s="1"/>
  <c r="AE632" i="71" a="1"/>
  <c r="AE632" i="71" s="1"/>
  <c r="AD632" i="71" a="1"/>
  <c r="AD632" i="71" s="1"/>
  <c r="AC632" i="71" a="1"/>
  <c r="AC632" i="71" s="1"/>
  <c r="AB632" i="71" a="1"/>
  <c r="AB632" i="71" s="1"/>
  <c r="AA632" i="71" a="1"/>
  <c r="AA632" i="71" s="1"/>
  <c r="Z632" i="71" a="1"/>
  <c r="Z632" i="71" s="1"/>
  <c r="Y632" i="71" a="1"/>
  <c r="Y632" i="71" s="1"/>
  <c r="X632" i="71" a="1"/>
  <c r="X632" i="71" s="1"/>
  <c r="W632" i="71" a="1"/>
  <c r="W632" i="71" s="1"/>
  <c r="AM631" i="71" a="1"/>
  <c r="AM631" i="71" s="1"/>
  <c r="AL631" i="71" a="1"/>
  <c r="AL631" i="71" s="1"/>
  <c r="AK631" i="71" a="1"/>
  <c r="AK631" i="71" s="1"/>
  <c r="AJ631" i="71" a="1"/>
  <c r="AJ631" i="71" s="1"/>
  <c r="AI631" i="71" a="1"/>
  <c r="AI631" i="71" s="1"/>
  <c r="AH631" i="71" a="1"/>
  <c r="AH631" i="71" s="1"/>
  <c r="AG631" i="71" a="1"/>
  <c r="AG631" i="71" s="1"/>
  <c r="AF631" i="71" a="1"/>
  <c r="AF631" i="71" s="1"/>
  <c r="AE631" i="71" a="1"/>
  <c r="AE631" i="71" s="1"/>
  <c r="AD631" i="71" a="1"/>
  <c r="AD631" i="71" s="1"/>
  <c r="AC631" i="71" a="1"/>
  <c r="AC631" i="71" s="1"/>
  <c r="AB631" i="71" a="1"/>
  <c r="AB631" i="71" s="1"/>
  <c r="AA631" i="71" a="1"/>
  <c r="AA631" i="71" s="1"/>
  <c r="Z631" i="71" a="1"/>
  <c r="Z631" i="71" s="1"/>
  <c r="Y631" i="71" a="1"/>
  <c r="Y631" i="71" s="1"/>
  <c r="X631" i="71" a="1"/>
  <c r="X631" i="71" s="1"/>
  <c r="W631" i="71" a="1"/>
  <c r="W631" i="71" s="1"/>
  <c r="AM630" i="71" a="1"/>
  <c r="AM630" i="71" s="1"/>
  <c r="AL630" i="71" a="1"/>
  <c r="AL630" i="71" s="1"/>
  <c r="AK630" i="71" a="1"/>
  <c r="AK630" i="71" s="1"/>
  <c r="AJ630" i="71" a="1"/>
  <c r="AJ630" i="71" s="1"/>
  <c r="AI630" i="71" a="1"/>
  <c r="AI630" i="71" s="1"/>
  <c r="AH630" i="71" a="1"/>
  <c r="AH630" i="71" s="1"/>
  <c r="AG630" i="71" a="1"/>
  <c r="AG630" i="71" s="1"/>
  <c r="AF630" i="71" a="1"/>
  <c r="AF630" i="71" s="1"/>
  <c r="AE630" i="71" a="1"/>
  <c r="AE630" i="71" s="1"/>
  <c r="AD630" i="71" a="1"/>
  <c r="AD630" i="71" s="1"/>
  <c r="AC630" i="71" a="1"/>
  <c r="AC630" i="71" s="1"/>
  <c r="AB630" i="71" a="1"/>
  <c r="AB630" i="71" s="1"/>
  <c r="AA630" i="71" a="1"/>
  <c r="AA630" i="71" s="1"/>
  <c r="Z630" i="71" a="1"/>
  <c r="Z630" i="71" s="1"/>
  <c r="Y630" i="71" a="1"/>
  <c r="Y630" i="71" s="1"/>
  <c r="X630" i="71" a="1"/>
  <c r="X630" i="71" s="1"/>
  <c r="W630" i="71" a="1"/>
  <c r="W630" i="71" s="1"/>
  <c r="AM629" i="71" a="1"/>
  <c r="AM629" i="71" s="1"/>
  <c r="AL629" i="71" a="1"/>
  <c r="AL629" i="71" s="1"/>
  <c r="AK629" i="71" a="1"/>
  <c r="AK629" i="71" s="1"/>
  <c r="AJ629" i="71" a="1"/>
  <c r="AJ629" i="71" s="1"/>
  <c r="AI629" i="71" a="1"/>
  <c r="AI629" i="71" s="1"/>
  <c r="AH629" i="71" a="1"/>
  <c r="AH629" i="71" s="1"/>
  <c r="AG629" i="71" a="1"/>
  <c r="AG629" i="71" s="1"/>
  <c r="AF629" i="71" a="1"/>
  <c r="AF629" i="71" s="1"/>
  <c r="AE629" i="71" a="1"/>
  <c r="AE629" i="71" s="1"/>
  <c r="AD629" i="71" a="1"/>
  <c r="AD629" i="71" s="1"/>
  <c r="AC629" i="71" a="1"/>
  <c r="AC629" i="71" s="1"/>
  <c r="AB629" i="71" a="1"/>
  <c r="AB629" i="71" s="1"/>
  <c r="AA629" i="71" a="1"/>
  <c r="AA629" i="71" s="1"/>
  <c r="Z629" i="71" a="1"/>
  <c r="Z629" i="71" s="1"/>
  <c r="Y629" i="71" a="1"/>
  <c r="Y629" i="71" s="1"/>
  <c r="X629" i="71" a="1"/>
  <c r="X629" i="71" s="1"/>
  <c r="W629" i="71" a="1"/>
  <c r="W629" i="71" s="1"/>
  <c r="AM628" i="71" a="1"/>
  <c r="AM628" i="71" s="1"/>
  <c r="AL628" i="71" a="1"/>
  <c r="AL628" i="71" s="1"/>
  <c r="AK628" i="71" a="1"/>
  <c r="AK628" i="71" s="1"/>
  <c r="AJ628" i="71" a="1"/>
  <c r="AJ628" i="71" s="1"/>
  <c r="AI628" i="71" a="1"/>
  <c r="AI628" i="71" s="1"/>
  <c r="AH628" i="71" a="1"/>
  <c r="AH628" i="71" s="1"/>
  <c r="AG628" i="71" a="1"/>
  <c r="AG628" i="71" s="1"/>
  <c r="AF628" i="71" a="1"/>
  <c r="AF628" i="71" s="1"/>
  <c r="AE628" i="71" a="1"/>
  <c r="AE628" i="71" s="1"/>
  <c r="AD628" i="71" a="1"/>
  <c r="AD628" i="71" s="1"/>
  <c r="AC628" i="71" a="1"/>
  <c r="AC628" i="71" s="1"/>
  <c r="AB628" i="71" a="1"/>
  <c r="AB628" i="71" s="1"/>
  <c r="AA628" i="71" a="1"/>
  <c r="AA628" i="71" s="1"/>
  <c r="Z628" i="71" a="1"/>
  <c r="Z628" i="71" s="1"/>
  <c r="Y628" i="71" a="1"/>
  <c r="Y628" i="71" s="1"/>
  <c r="X628" i="71" a="1"/>
  <c r="X628" i="71" s="1"/>
  <c r="W628" i="71" a="1"/>
  <c r="W628" i="71" s="1"/>
  <c r="AM627" i="71" a="1"/>
  <c r="AM627" i="71" s="1"/>
  <c r="AL627" i="71" a="1"/>
  <c r="AL627" i="71" s="1"/>
  <c r="AK627" i="71" a="1"/>
  <c r="AK627" i="71" s="1"/>
  <c r="AJ627" i="71" a="1"/>
  <c r="AJ627" i="71" s="1"/>
  <c r="AI627" i="71" a="1"/>
  <c r="AI627" i="71" s="1"/>
  <c r="AH627" i="71" a="1"/>
  <c r="AH627" i="71" s="1"/>
  <c r="AG627" i="71" a="1"/>
  <c r="AG627" i="71" s="1"/>
  <c r="AF627" i="71" a="1"/>
  <c r="AF627" i="71" s="1"/>
  <c r="AE627" i="71" a="1"/>
  <c r="AE627" i="71" s="1"/>
  <c r="AD627" i="71" a="1"/>
  <c r="AD627" i="71" s="1"/>
  <c r="AC627" i="71" a="1"/>
  <c r="AC627" i="71" s="1"/>
  <c r="AB627" i="71" a="1"/>
  <c r="AB627" i="71" s="1"/>
  <c r="AA627" i="71" a="1"/>
  <c r="AA627" i="71" s="1"/>
  <c r="Z627" i="71" a="1"/>
  <c r="Z627" i="71" s="1"/>
  <c r="Y627" i="71" a="1"/>
  <c r="Y627" i="71" s="1"/>
  <c r="X627" i="71" a="1"/>
  <c r="X627" i="71" s="1"/>
  <c r="W627" i="71" a="1"/>
  <c r="W627" i="71" s="1"/>
  <c r="AM626" i="71" a="1"/>
  <c r="AM626" i="71" s="1"/>
  <c r="AL626" i="71" a="1"/>
  <c r="AL626" i="71" s="1"/>
  <c r="AK626" i="71" a="1"/>
  <c r="AK626" i="71" s="1"/>
  <c r="AJ626" i="71" a="1"/>
  <c r="AJ626" i="71" s="1"/>
  <c r="AI626" i="71" a="1"/>
  <c r="AI626" i="71" s="1"/>
  <c r="AH626" i="71" a="1"/>
  <c r="AH626" i="71" s="1"/>
  <c r="AG626" i="71" a="1"/>
  <c r="AG626" i="71" s="1"/>
  <c r="AF626" i="71" a="1"/>
  <c r="AF626" i="71" s="1"/>
  <c r="AE626" i="71" a="1"/>
  <c r="AE626" i="71" s="1"/>
  <c r="AD626" i="71" a="1"/>
  <c r="AD626" i="71" s="1"/>
  <c r="AC626" i="71" a="1"/>
  <c r="AC626" i="71" s="1"/>
  <c r="AB626" i="71" a="1"/>
  <c r="AB626" i="71" s="1"/>
  <c r="AA626" i="71" a="1"/>
  <c r="AA626" i="71" s="1"/>
  <c r="Z626" i="71" a="1"/>
  <c r="Z626" i="71" s="1"/>
  <c r="Y626" i="71" a="1"/>
  <c r="Y626" i="71" s="1"/>
  <c r="X626" i="71" a="1"/>
  <c r="X626" i="71" s="1"/>
  <c r="W626" i="71" a="1"/>
  <c r="W626" i="71" s="1"/>
  <c r="AM625" i="71" a="1"/>
  <c r="AM625" i="71" s="1"/>
  <c r="AL625" i="71" a="1"/>
  <c r="AL625" i="71" s="1"/>
  <c r="AK625" i="71" a="1"/>
  <c r="AK625" i="71" s="1"/>
  <c r="AJ625" i="71" a="1"/>
  <c r="AJ625" i="71" s="1"/>
  <c r="AI625" i="71" a="1"/>
  <c r="AI625" i="71" s="1"/>
  <c r="AH625" i="71" a="1"/>
  <c r="AH625" i="71" s="1"/>
  <c r="AG625" i="71" a="1"/>
  <c r="AG625" i="71" s="1"/>
  <c r="AF625" i="71" a="1"/>
  <c r="AF625" i="71" s="1"/>
  <c r="AE625" i="71" a="1"/>
  <c r="AE625" i="71" s="1"/>
  <c r="AD625" i="71" a="1"/>
  <c r="AD625" i="71" s="1"/>
  <c r="AC625" i="71" a="1"/>
  <c r="AC625" i="71" s="1"/>
  <c r="AB625" i="71" a="1"/>
  <c r="AB625" i="71" s="1"/>
  <c r="AA625" i="71" a="1"/>
  <c r="AA625" i="71" s="1"/>
  <c r="Z625" i="71" a="1"/>
  <c r="Z625" i="71" s="1"/>
  <c r="Y625" i="71" a="1"/>
  <c r="Y625" i="71" s="1"/>
  <c r="X625" i="71" a="1"/>
  <c r="X625" i="71" s="1"/>
  <c r="W625" i="71" a="1"/>
  <c r="W625" i="71" s="1"/>
  <c r="AM624" i="71" a="1"/>
  <c r="AM624" i="71" s="1"/>
  <c r="AL624" i="71" a="1"/>
  <c r="AL624" i="71" s="1"/>
  <c r="AK624" i="71" a="1"/>
  <c r="AK624" i="71" s="1"/>
  <c r="AJ624" i="71" a="1"/>
  <c r="AJ624" i="71" s="1"/>
  <c r="AI624" i="71" a="1"/>
  <c r="AI624" i="71" s="1"/>
  <c r="AH624" i="71" a="1"/>
  <c r="AH624" i="71" s="1"/>
  <c r="AG624" i="71" a="1"/>
  <c r="AG624" i="71" s="1"/>
  <c r="AF624" i="71" a="1"/>
  <c r="AF624" i="71" s="1"/>
  <c r="AE624" i="71" a="1"/>
  <c r="AE624" i="71" s="1"/>
  <c r="AD624" i="71" a="1"/>
  <c r="AD624" i="71" s="1"/>
  <c r="AC624" i="71" a="1"/>
  <c r="AC624" i="71" s="1"/>
  <c r="AB624" i="71" a="1"/>
  <c r="AB624" i="71" s="1"/>
  <c r="AA624" i="71" a="1"/>
  <c r="AA624" i="71" s="1"/>
  <c r="Z624" i="71" a="1"/>
  <c r="Z624" i="71" s="1"/>
  <c r="Y624" i="71" a="1"/>
  <c r="Y624" i="71" s="1"/>
  <c r="X624" i="71" a="1"/>
  <c r="X624" i="71" s="1"/>
  <c r="W624" i="71" a="1"/>
  <c r="W624" i="71" s="1"/>
  <c r="AM623" i="71" a="1"/>
  <c r="AM623" i="71" s="1"/>
  <c r="AL623" i="71" a="1"/>
  <c r="AL623" i="71" s="1"/>
  <c r="AK623" i="71" a="1"/>
  <c r="AK623" i="71" s="1"/>
  <c r="AJ623" i="71" a="1"/>
  <c r="AJ623" i="71" s="1"/>
  <c r="AI623" i="71" a="1"/>
  <c r="AI623" i="71" s="1"/>
  <c r="AH623" i="71" a="1"/>
  <c r="AH623" i="71" s="1"/>
  <c r="AG623" i="71" a="1"/>
  <c r="AG623" i="71" s="1"/>
  <c r="AF623" i="71" a="1"/>
  <c r="AF623" i="71" s="1"/>
  <c r="AE623" i="71" a="1"/>
  <c r="AE623" i="71" s="1"/>
  <c r="AD623" i="71" a="1"/>
  <c r="AD623" i="71" s="1"/>
  <c r="AC623" i="71" a="1"/>
  <c r="AC623" i="71" s="1"/>
  <c r="AB623" i="71" a="1"/>
  <c r="AB623" i="71" s="1"/>
  <c r="AA623" i="71" a="1"/>
  <c r="AA623" i="71" s="1"/>
  <c r="Z623" i="71" a="1"/>
  <c r="Z623" i="71" s="1"/>
  <c r="Y623" i="71" a="1"/>
  <c r="Y623" i="71" s="1"/>
  <c r="X623" i="71" a="1"/>
  <c r="X623" i="71" s="1"/>
  <c r="W623" i="71" a="1"/>
  <c r="W623" i="71" s="1"/>
  <c r="AM622" i="71" a="1"/>
  <c r="AM622" i="71" s="1"/>
  <c r="AL622" i="71" a="1"/>
  <c r="AL622" i="71" s="1"/>
  <c r="AK622" i="71" a="1"/>
  <c r="AK622" i="71" s="1"/>
  <c r="AJ622" i="71" a="1"/>
  <c r="AJ622" i="71" s="1"/>
  <c r="AI622" i="71" a="1"/>
  <c r="AI622" i="71" s="1"/>
  <c r="AH622" i="71" a="1"/>
  <c r="AH622" i="71" s="1"/>
  <c r="AG622" i="71" a="1"/>
  <c r="AG622" i="71" s="1"/>
  <c r="AF622" i="71" a="1"/>
  <c r="AF622" i="71" s="1"/>
  <c r="AE622" i="71" a="1"/>
  <c r="AE622" i="71" s="1"/>
  <c r="AD622" i="71" a="1"/>
  <c r="AD622" i="71" s="1"/>
  <c r="AC622" i="71" a="1"/>
  <c r="AC622" i="71" s="1"/>
  <c r="AB622" i="71" a="1"/>
  <c r="AB622" i="71" s="1"/>
  <c r="AA622" i="71" a="1"/>
  <c r="AA622" i="71" s="1"/>
  <c r="Z622" i="71" a="1"/>
  <c r="Z622" i="71" s="1"/>
  <c r="Y622" i="71" a="1"/>
  <c r="Y622" i="71" s="1"/>
  <c r="X622" i="71" a="1"/>
  <c r="X622" i="71" s="1"/>
  <c r="W622" i="71" a="1"/>
  <c r="W622" i="71" s="1"/>
  <c r="AM621" i="71" a="1"/>
  <c r="AM621" i="71" s="1"/>
  <c r="AL621" i="71" a="1"/>
  <c r="AL621" i="71" s="1"/>
  <c r="AK621" i="71" a="1"/>
  <c r="AK621" i="71" s="1"/>
  <c r="AJ621" i="71" a="1"/>
  <c r="AJ621" i="71" s="1"/>
  <c r="AI621" i="71" a="1"/>
  <c r="AI621" i="71" s="1"/>
  <c r="AH621" i="71" a="1"/>
  <c r="AH621" i="71" s="1"/>
  <c r="AG621" i="71" a="1"/>
  <c r="AG621" i="71" s="1"/>
  <c r="AF621" i="71" a="1"/>
  <c r="AF621" i="71" s="1"/>
  <c r="AE621" i="71" a="1"/>
  <c r="AE621" i="71" s="1"/>
  <c r="AD621" i="71" a="1"/>
  <c r="AD621" i="71" s="1"/>
  <c r="AC621" i="71" a="1"/>
  <c r="AC621" i="71" s="1"/>
  <c r="AB621" i="71" a="1"/>
  <c r="AB621" i="71" s="1"/>
  <c r="AA621" i="71" a="1"/>
  <c r="AA621" i="71" s="1"/>
  <c r="Z621" i="71" a="1"/>
  <c r="Z621" i="71" s="1"/>
  <c r="Y621" i="71" a="1"/>
  <c r="Y621" i="71" s="1"/>
  <c r="X621" i="71" a="1"/>
  <c r="X621" i="71" s="1"/>
  <c r="W621" i="71" a="1"/>
  <c r="W621" i="71" s="1"/>
  <c r="AM620" i="71" a="1"/>
  <c r="AM620" i="71" s="1"/>
  <c r="AL620" i="71" a="1"/>
  <c r="AL620" i="71" s="1"/>
  <c r="AK620" i="71" a="1"/>
  <c r="AK620" i="71" s="1"/>
  <c r="AJ620" i="71" a="1"/>
  <c r="AJ620" i="71" s="1"/>
  <c r="AI620" i="71" a="1"/>
  <c r="AI620" i="71" s="1"/>
  <c r="AH620" i="71" a="1"/>
  <c r="AH620" i="71" s="1"/>
  <c r="AG620" i="71" a="1"/>
  <c r="AG620" i="71" s="1"/>
  <c r="AF620" i="71" a="1"/>
  <c r="AF620" i="71" s="1"/>
  <c r="AE620" i="71" a="1"/>
  <c r="AE620" i="71" s="1"/>
  <c r="AD620" i="71" a="1"/>
  <c r="AD620" i="71" s="1"/>
  <c r="AC620" i="71" a="1"/>
  <c r="AC620" i="71" s="1"/>
  <c r="AB620" i="71" a="1"/>
  <c r="AB620" i="71" s="1"/>
  <c r="AA620" i="71" a="1"/>
  <c r="AA620" i="71" s="1"/>
  <c r="Z620" i="71" a="1"/>
  <c r="Z620" i="71" s="1"/>
  <c r="Y620" i="71" a="1"/>
  <c r="Y620" i="71" s="1"/>
  <c r="X620" i="71" a="1"/>
  <c r="X620" i="71" s="1"/>
  <c r="W620" i="71" a="1"/>
  <c r="W620" i="71" s="1"/>
  <c r="AM619" i="71" a="1"/>
  <c r="AM619" i="71" s="1"/>
  <c r="AL619" i="71" a="1"/>
  <c r="AL619" i="71" s="1"/>
  <c r="AK619" i="71" a="1"/>
  <c r="AK619" i="71" s="1"/>
  <c r="AJ619" i="71" a="1"/>
  <c r="AJ619" i="71" s="1"/>
  <c r="AI619" i="71" a="1"/>
  <c r="AI619" i="71" s="1"/>
  <c r="AH619" i="71" a="1"/>
  <c r="AH619" i="71" s="1"/>
  <c r="AG619" i="71" a="1"/>
  <c r="AG619" i="71" s="1"/>
  <c r="AF619" i="71" a="1"/>
  <c r="AF619" i="71" s="1"/>
  <c r="AE619" i="71" a="1"/>
  <c r="AE619" i="71" s="1"/>
  <c r="AD619" i="71" a="1"/>
  <c r="AD619" i="71" s="1"/>
  <c r="AC619" i="71" a="1"/>
  <c r="AC619" i="71" s="1"/>
  <c r="AB619" i="71" a="1"/>
  <c r="AB619" i="71" s="1"/>
  <c r="AA619" i="71" a="1"/>
  <c r="AA619" i="71" s="1"/>
  <c r="Z619" i="71" a="1"/>
  <c r="Z619" i="71" s="1"/>
  <c r="Y619" i="71" a="1"/>
  <c r="Y619" i="71" s="1"/>
  <c r="X619" i="71" a="1"/>
  <c r="X619" i="71" s="1"/>
  <c r="W619" i="71" a="1"/>
  <c r="W619" i="71" s="1"/>
  <c r="AM618" i="71" a="1"/>
  <c r="AM618" i="71" s="1"/>
  <c r="AL618" i="71" a="1"/>
  <c r="AL618" i="71" s="1"/>
  <c r="AK618" i="71" a="1"/>
  <c r="AK618" i="71" s="1"/>
  <c r="AJ618" i="71" a="1"/>
  <c r="AJ618" i="71" s="1"/>
  <c r="AI618" i="71" a="1"/>
  <c r="AI618" i="71" s="1"/>
  <c r="AH618" i="71" a="1"/>
  <c r="AH618" i="71" s="1"/>
  <c r="AG618" i="71" a="1"/>
  <c r="AG618" i="71" s="1"/>
  <c r="AF618" i="71" a="1"/>
  <c r="AF618" i="71" s="1"/>
  <c r="AE618" i="71" a="1"/>
  <c r="AE618" i="71" s="1"/>
  <c r="AD618" i="71" a="1"/>
  <c r="AD618" i="71" s="1"/>
  <c r="AC618" i="71" a="1"/>
  <c r="AC618" i="71" s="1"/>
  <c r="AB618" i="71" a="1"/>
  <c r="AB618" i="71" s="1"/>
  <c r="AA618" i="71" a="1"/>
  <c r="AA618" i="71" s="1"/>
  <c r="Z618" i="71" a="1"/>
  <c r="Z618" i="71" s="1"/>
  <c r="Y618" i="71" a="1"/>
  <c r="Y618" i="71" s="1"/>
  <c r="X618" i="71" a="1"/>
  <c r="X618" i="71" s="1"/>
  <c r="W618" i="71" a="1"/>
  <c r="W618" i="71" s="1"/>
  <c r="AM617" i="71" a="1"/>
  <c r="AM617" i="71" s="1"/>
  <c r="AL617" i="71" a="1"/>
  <c r="AL617" i="71" s="1"/>
  <c r="AK617" i="71" a="1"/>
  <c r="AK617" i="71" s="1"/>
  <c r="AJ617" i="71" a="1"/>
  <c r="AJ617" i="71" s="1"/>
  <c r="AI617" i="71" a="1"/>
  <c r="AI617" i="71" s="1"/>
  <c r="AH617" i="71" a="1"/>
  <c r="AH617" i="71" s="1"/>
  <c r="AG617" i="71" a="1"/>
  <c r="AG617" i="71" s="1"/>
  <c r="AF617" i="71" a="1"/>
  <c r="AF617" i="71" s="1"/>
  <c r="AE617" i="71" a="1"/>
  <c r="AE617" i="71" s="1"/>
  <c r="AD617" i="71" a="1"/>
  <c r="AD617" i="71" s="1"/>
  <c r="AC617" i="71" a="1"/>
  <c r="AC617" i="71" s="1"/>
  <c r="AB617" i="71" a="1"/>
  <c r="AB617" i="71" s="1"/>
  <c r="AA617" i="71" a="1"/>
  <c r="AA617" i="71" s="1"/>
  <c r="Z617" i="71" a="1"/>
  <c r="Z617" i="71" s="1"/>
  <c r="Y617" i="71" a="1"/>
  <c r="Y617" i="71" s="1"/>
  <c r="X617" i="71" a="1"/>
  <c r="X617" i="71" s="1"/>
  <c r="W617" i="71" a="1"/>
  <c r="W617" i="71" s="1"/>
  <c r="AM616" i="71" a="1"/>
  <c r="AM616" i="71" s="1"/>
  <c r="AL616" i="71" a="1"/>
  <c r="AL616" i="71" s="1"/>
  <c r="AK616" i="71" a="1"/>
  <c r="AK616" i="71" s="1"/>
  <c r="AJ616" i="71" a="1"/>
  <c r="AJ616" i="71" s="1"/>
  <c r="AI616" i="71" a="1"/>
  <c r="AI616" i="71" s="1"/>
  <c r="AH616" i="71" a="1"/>
  <c r="AH616" i="71" s="1"/>
  <c r="AG616" i="71" a="1"/>
  <c r="AG616" i="71" s="1"/>
  <c r="AF616" i="71" a="1"/>
  <c r="AF616" i="71" s="1"/>
  <c r="AE616" i="71" a="1"/>
  <c r="AE616" i="71" s="1"/>
  <c r="AD616" i="71" a="1"/>
  <c r="AD616" i="71" s="1"/>
  <c r="AC616" i="71" a="1"/>
  <c r="AC616" i="71" s="1"/>
  <c r="AB616" i="71" a="1"/>
  <c r="AB616" i="71" s="1"/>
  <c r="AA616" i="71" a="1"/>
  <c r="AA616" i="71" s="1"/>
  <c r="Z616" i="71" a="1"/>
  <c r="Z616" i="71" s="1"/>
  <c r="Y616" i="71" a="1"/>
  <c r="Y616" i="71" s="1"/>
  <c r="X616" i="71" a="1"/>
  <c r="X616" i="71" s="1"/>
  <c r="W616" i="71" a="1"/>
  <c r="W616" i="71" s="1"/>
  <c r="AM615" i="71" a="1"/>
  <c r="AM615" i="71" s="1"/>
  <c r="AL615" i="71" a="1"/>
  <c r="AL615" i="71" s="1"/>
  <c r="AK615" i="71" a="1"/>
  <c r="AK615" i="71" s="1"/>
  <c r="AJ615" i="71" a="1"/>
  <c r="AJ615" i="71" s="1"/>
  <c r="AI615" i="71" a="1"/>
  <c r="AI615" i="71" s="1"/>
  <c r="AH615" i="71" a="1"/>
  <c r="AH615" i="71" s="1"/>
  <c r="AG615" i="71" a="1"/>
  <c r="AG615" i="71" s="1"/>
  <c r="AF615" i="71" a="1"/>
  <c r="AF615" i="71" s="1"/>
  <c r="AE615" i="71" a="1"/>
  <c r="AE615" i="71" s="1"/>
  <c r="AD615" i="71" a="1"/>
  <c r="AD615" i="71" s="1"/>
  <c r="AC615" i="71" a="1"/>
  <c r="AC615" i="71" s="1"/>
  <c r="AB615" i="71" a="1"/>
  <c r="AB615" i="71" s="1"/>
  <c r="AA615" i="71" a="1"/>
  <c r="AA615" i="71" s="1"/>
  <c r="Z615" i="71" a="1"/>
  <c r="Z615" i="71" s="1"/>
  <c r="Y615" i="71" a="1"/>
  <c r="Y615" i="71" s="1"/>
  <c r="X615" i="71" a="1"/>
  <c r="X615" i="71" s="1"/>
  <c r="W615" i="71" a="1"/>
  <c r="W615" i="71" s="1"/>
  <c r="AM614" i="71" a="1"/>
  <c r="AM614" i="71" s="1"/>
  <c r="AL614" i="71" a="1"/>
  <c r="AL614" i="71" s="1"/>
  <c r="AK614" i="71" a="1"/>
  <c r="AK614" i="71" s="1"/>
  <c r="AJ614" i="71" a="1"/>
  <c r="AJ614" i="71" s="1"/>
  <c r="AI614" i="71" a="1"/>
  <c r="AI614" i="71" s="1"/>
  <c r="AH614" i="71" a="1"/>
  <c r="AH614" i="71" s="1"/>
  <c r="AG614" i="71" a="1"/>
  <c r="AG614" i="71" s="1"/>
  <c r="AF614" i="71" a="1"/>
  <c r="AF614" i="71" s="1"/>
  <c r="AE614" i="71" a="1"/>
  <c r="AE614" i="71" s="1"/>
  <c r="AD614" i="71" a="1"/>
  <c r="AD614" i="71" s="1"/>
  <c r="AC614" i="71" a="1"/>
  <c r="AC614" i="71" s="1"/>
  <c r="AB614" i="71" a="1"/>
  <c r="AB614" i="71" s="1"/>
  <c r="AA614" i="71" a="1"/>
  <c r="AA614" i="71" s="1"/>
  <c r="Z614" i="71" a="1"/>
  <c r="Z614" i="71" s="1"/>
  <c r="Y614" i="71" a="1"/>
  <c r="Y614" i="71" s="1"/>
  <c r="X614" i="71" a="1"/>
  <c r="X614" i="71" s="1"/>
  <c r="W614" i="71" a="1"/>
  <c r="W614" i="71" s="1"/>
  <c r="AM613" i="71" a="1"/>
  <c r="AM613" i="71" s="1"/>
  <c r="AL613" i="71" a="1"/>
  <c r="AL613" i="71" s="1"/>
  <c r="AK613" i="71" a="1"/>
  <c r="AK613" i="71" s="1"/>
  <c r="AJ613" i="71" a="1"/>
  <c r="AJ613" i="71" s="1"/>
  <c r="AI613" i="71" a="1"/>
  <c r="AI613" i="71" s="1"/>
  <c r="AH613" i="71" a="1"/>
  <c r="AH613" i="71" s="1"/>
  <c r="AG613" i="71" a="1"/>
  <c r="AG613" i="71" s="1"/>
  <c r="AF613" i="71" a="1"/>
  <c r="AF613" i="71" s="1"/>
  <c r="AE613" i="71" a="1"/>
  <c r="AE613" i="71" s="1"/>
  <c r="AD613" i="71" a="1"/>
  <c r="AD613" i="71" s="1"/>
  <c r="AC613" i="71" a="1"/>
  <c r="AC613" i="71" s="1"/>
  <c r="AB613" i="71" a="1"/>
  <c r="AB613" i="71" s="1"/>
  <c r="AA613" i="71" a="1"/>
  <c r="AA613" i="71" s="1"/>
  <c r="Z613" i="71" a="1"/>
  <c r="Z613" i="71" s="1"/>
  <c r="Y613" i="71" a="1"/>
  <c r="Y613" i="71" s="1"/>
  <c r="X613" i="71" a="1"/>
  <c r="X613" i="71" s="1"/>
  <c r="W613" i="71" a="1"/>
  <c r="W613" i="71" s="1"/>
  <c r="AM612" i="71" a="1"/>
  <c r="AM612" i="71" s="1"/>
  <c r="AL612" i="71" a="1"/>
  <c r="AL612" i="71" s="1"/>
  <c r="AK612" i="71" a="1"/>
  <c r="AK612" i="71" s="1"/>
  <c r="AJ612" i="71" a="1"/>
  <c r="AJ612" i="71" s="1"/>
  <c r="AI612" i="71" a="1"/>
  <c r="AI612" i="71" s="1"/>
  <c r="AH612" i="71" a="1"/>
  <c r="AH612" i="71" s="1"/>
  <c r="AG612" i="71" a="1"/>
  <c r="AG612" i="71" s="1"/>
  <c r="AF612" i="71" a="1"/>
  <c r="AF612" i="71" s="1"/>
  <c r="AE612" i="71" a="1"/>
  <c r="AE612" i="71" s="1"/>
  <c r="AD612" i="71" a="1"/>
  <c r="AD612" i="71" s="1"/>
  <c r="AC612" i="71" a="1"/>
  <c r="AC612" i="71" s="1"/>
  <c r="AB612" i="71" a="1"/>
  <c r="AB612" i="71" s="1"/>
  <c r="AA612" i="71" a="1"/>
  <c r="AA612" i="71" s="1"/>
  <c r="Z612" i="71" a="1"/>
  <c r="Z612" i="71" s="1"/>
  <c r="Y612" i="71" a="1"/>
  <c r="Y612" i="71" s="1"/>
  <c r="X612" i="71" a="1"/>
  <c r="X612" i="71" s="1"/>
  <c r="W612" i="71" a="1"/>
  <c r="W612" i="71" s="1"/>
  <c r="AM611" i="71" a="1"/>
  <c r="AM611" i="71" s="1"/>
  <c r="AL611" i="71" a="1"/>
  <c r="AL611" i="71" s="1"/>
  <c r="AK611" i="71" a="1"/>
  <c r="AK611" i="71" s="1"/>
  <c r="AJ611" i="71" a="1"/>
  <c r="AJ611" i="71" s="1"/>
  <c r="AI611" i="71" a="1"/>
  <c r="AI611" i="71" s="1"/>
  <c r="AH611" i="71" a="1"/>
  <c r="AH611" i="71" s="1"/>
  <c r="AG611" i="71" a="1"/>
  <c r="AG611" i="71" s="1"/>
  <c r="AF611" i="71" a="1"/>
  <c r="AF611" i="71" s="1"/>
  <c r="AE611" i="71" a="1"/>
  <c r="AE611" i="71" s="1"/>
  <c r="AD611" i="71" a="1"/>
  <c r="AD611" i="71" s="1"/>
  <c r="AC611" i="71" a="1"/>
  <c r="AC611" i="71" s="1"/>
  <c r="AB611" i="71" a="1"/>
  <c r="AB611" i="71" s="1"/>
  <c r="AA611" i="71" a="1"/>
  <c r="AA611" i="71" s="1"/>
  <c r="Z611" i="71" a="1"/>
  <c r="Z611" i="71" s="1"/>
  <c r="Y611" i="71" a="1"/>
  <c r="Y611" i="71" s="1"/>
  <c r="X611" i="71" a="1"/>
  <c r="X611" i="71" s="1"/>
  <c r="W611" i="71" a="1"/>
  <c r="W611" i="71" s="1"/>
  <c r="AM610" i="71" a="1"/>
  <c r="AM610" i="71" s="1"/>
  <c r="AL610" i="71" a="1"/>
  <c r="AL610" i="71" s="1"/>
  <c r="AK610" i="71" a="1"/>
  <c r="AK610" i="71" s="1"/>
  <c r="AJ610" i="71" a="1"/>
  <c r="AJ610" i="71" s="1"/>
  <c r="AI610" i="71" a="1"/>
  <c r="AI610" i="71" s="1"/>
  <c r="AH610" i="71" a="1"/>
  <c r="AH610" i="71" s="1"/>
  <c r="AG610" i="71" a="1"/>
  <c r="AG610" i="71" s="1"/>
  <c r="AF610" i="71" a="1"/>
  <c r="AF610" i="71" s="1"/>
  <c r="AE610" i="71" a="1"/>
  <c r="AE610" i="71" s="1"/>
  <c r="AD610" i="71" a="1"/>
  <c r="AD610" i="71" s="1"/>
  <c r="AC610" i="71" a="1"/>
  <c r="AC610" i="71" s="1"/>
  <c r="AB610" i="71" a="1"/>
  <c r="AB610" i="71" s="1"/>
  <c r="AA610" i="71" a="1"/>
  <c r="AA610" i="71" s="1"/>
  <c r="Z610" i="71" a="1"/>
  <c r="Z610" i="71" s="1"/>
  <c r="Y610" i="71" a="1"/>
  <c r="Y610" i="71" s="1"/>
  <c r="X610" i="71" a="1"/>
  <c r="X610" i="71" s="1"/>
  <c r="W610" i="71" a="1"/>
  <c r="W610" i="71" s="1"/>
  <c r="AM609" i="71" a="1"/>
  <c r="AM609" i="71" s="1"/>
  <c r="AL609" i="71" a="1"/>
  <c r="AL609" i="71" s="1"/>
  <c r="AK609" i="71" a="1"/>
  <c r="AK609" i="71" s="1"/>
  <c r="AJ609" i="71" a="1"/>
  <c r="AJ609" i="71" s="1"/>
  <c r="AI609" i="71" a="1"/>
  <c r="AI609" i="71" s="1"/>
  <c r="AH609" i="71" a="1"/>
  <c r="AH609" i="71" s="1"/>
  <c r="AG609" i="71" a="1"/>
  <c r="AG609" i="71" s="1"/>
  <c r="AF609" i="71" a="1"/>
  <c r="AF609" i="71" s="1"/>
  <c r="AE609" i="71" a="1"/>
  <c r="AE609" i="71" s="1"/>
  <c r="AD609" i="71" a="1"/>
  <c r="AD609" i="71" s="1"/>
  <c r="AC609" i="71" a="1"/>
  <c r="AC609" i="71" s="1"/>
  <c r="AB609" i="71" a="1"/>
  <c r="AB609" i="71" s="1"/>
  <c r="AA609" i="71" a="1"/>
  <c r="AA609" i="71" s="1"/>
  <c r="Z609" i="71" a="1"/>
  <c r="Z609" i="71" s="1"/>
  <c r="Y609" i="71" a="1"/>
  <c r="Y609" i="71" s="1"/>
  <c r="X609" i="71" a="1"/>
  <c r="X609" i="71" s="1"/>
  <c r="W609" i="71" a="1"/>
  <c r="W609" i="71" s="1"/>
  <c r="AM608" i="71" a="1"/>
  <c r="AM608" i="71" s="1"/>
  <c r="AL608" i="71" a="1"/>
  <c r="AL608" i="71" s="1"/>
  <c r="AK608" i="71" a="1"/>
  <c r="AK608" i="71" s="1"/>
  <c r="AJ608" i="71" a="1"/>
  <c r="AJ608" i="71" s="1"/>
  <c r="AI608" i="71" a="1"/>
  <c r="AI608" i="71" s="1"/>
  <c r="AH608" i="71" a="1"/>
  <c r="AH608" i="71" s="1"/>
  <c r="AG608" i="71" a="1"/>
  <c r="AG608" i="71" s="1"/>
  <c r="AF608" i="71" a="1"/>
  <c r="AF608" i="71" s="1"/>
  <c r="AE608" i="71" a="1"/>
  <c r="AE608" i="71" s="1"/>
  <c r="AD608" i="71" a="1"/>
  <c r="AD608" i="71" s="1"/>
  <c r="AC608" i="71" a="1"/>
  <c r="AC608" i="71" s="1"/>
  <c r="AB608" i="71" a="1"/>
  <c r="AB608" i="71" s="1"/>
  <c r="AA608" i="71" a="1"/>
  <c r="AA608" i="71" s="1"/>
  <c r="Z608" i="71" a="1"/>
  <c r="Z608" i="71" s="1"/>
  <c r="Y608" i="71" a="1"/>
  <c r="Y608" i="71" s="1"/>
  <c r="X608" i="71" a="1"/>
  <c r="X608" i="71" s="1"/>
  <c r="W608" i="71" a="1"/>
  <c r="W608" i="71" s="1"/>
  <c r="AM607" i="71" a="1"/>
  <c r="AM607" i="71" s="1"/>
  <c r="AL607" i="71" a="1"/>
  <c r="AL607" i="71" s="1"/>
  <c r="AK607" i="71" a="1"/>
  <c r="AK607" i="71" s="1"/>
  <c r="AJ607" i="71" a="1"/>
  <c r="AJ607" i="71" s="1"/>
  <c r="AI607" i="71" a="1"/>
  <c r="AI607" i="71" s="1"/>
  <c r="AH607" i="71" a="1"/>
  <c r="AH607" i="71" s="1"/>
  <c r="AG607" i="71" a="1"/>
  <c r="AG607" i="71" s="1"/>
  <c r="AF607" i="71" a="1"/>
  <c r="AF607" i="71" s="1"/>
  <c r="AE607" i="71" a="1"/>
  <c r="AE607" i="71" s="1"/>
  <c r="AD607" i="71" a="1"/>
  <c r="AD607" i="71" s="1"/>
  <c r="AC607" i="71" a="1"/>
  <c r="AC607" i="71" s="1"/>
  <c r="AB607" i="71" a="1"/>
  <c r="AB607" i="71" s="1"/>
  <c r="AA607" i="71" a="1"/>
  <c r="AA607" i="71" s="1"/>
  <c r="Z607" i="71" a="1"/>
  <c r="Z607" i="71" s="1"/>
  <c r="Y607" i="71" a="1"/>
  <c r="Y607" i="71" s="1"/>
  <c r="X607" i="71" a="1"/>
  <c r="X607" i="71" s="1"/>
  <c r="W607" i="71" a="1"/>
  <c r="W607" i="71" s="1"/>
  <c r="AM606" i="71" a="1"/>
  <c r="AM606" i="71" s="1"/>
  <c r="AL606" i="71" a="1"/>
  <c r="AL606" i="71" s="1"/>
  <c r="AK606" i="71" a="1"/>
  <c r="AK606" i="71" s="1"/>
  <c r="AJ606" i="71" a="1"/>
  <c r="AJ606" i="71" s="1"/>
  <c r="AI606" i="71" a="1"/>
  <c r="AI606" i="71" s="1"/>
  <c r="AH606" i="71" a="1"/>
  <c r="AH606" i="71" s="1"/>
  <c r="AG606" i="71" a="1"/>
  <c r="AG606" i="71" s="1"/>
  <c r="AF606" i="71" a="1"/>
  <c r="AF606" i="71" s="1"/>
  <c r="AE606" i="71" a="1"/>
  <c r="AE606" i="71" s="1"/>
  <c r="AD606" i="71" a="1"/>
  <c r="AD606" i="71" s="1"/>
  <c r="AC606" i="71" a="1"/>
  <c r="AC606" i="71" s="1"/>
  <c r="AB606" i="71" a="1"/>
  <c r="AB606" i="71" s="1"/>
  <c r="AA606" i="71" a="1"/>
  <c r="AA606" i="71" s="1"/>
  <c r="Z606" i="71" a="1"/>
  <c r="Z606" i="71" s="1"/>
  <c r="Y606" i="71" a="1"/>
  <c r="Y606" i="71" s="1"/>
  <c r="X606" i="71" a="1"/>
  <c r="X606" i="71" s="1"/>
  <c r="W606" i="71" a="1"/>
  <c r="W606" i="71" s="1"/>
  <c r="AM605" i="71" a="1"/>
  <c r="AM605" i="71" s="1"/>
  <c r="AL605" i="71" a="1"/>
  <c r="AL605" i="71" s="1"/>
  <c r="AK605" i="71" a="1"/>
  <c r="AK605" i="71" s="1"/>
  <c r="AJ605" i="71" a="1"/>
  <c r="AJ605" i="71" s="1"/>
  <c r="AI605" i="71" a="1"/>
  <c r="AI605" i="71" s="1"/>
  <c r="AH605" i="71" a="1"/>
  <c r="AH605" i="71" s="1"/>
  <c r="AG605" i="71" a="1"/>
  <c r="AG605" i="71" s="1"/>
  <c r="AF605" i="71" a="1"/>
  <c r="AF605" i="71" s="1"/>
  <c r="AE605" i="71" a="1"/>
  <c r="AE605" i="71" s="1"/>
  <c r="AD605" i="71" a="1"/>
  <c r="AD605" i="71" s="1"/>
  <c r="AC605" i="71" a="1"/>
  <c r="AC605" i="71" s="1"/>
  <c r="AB605" i="71" a="1"/>
  <c r="AB605" i="71" s="1"/>
  <c r="AA605" i="71" a="1"/>
  <c r="AA605" i="71" s="1"/>
  <c r="Z605" i="71" a="1"/>
  <c r="Z605" i="71" s="1"/>
  <c r="Y605" i="71" a="1"/>
  <c r="Y605" i="71" s="1"/>
  <c r="X605" i="71" a="1"/>
  <c r="X605" i="71" s="1"/>
  <c r="W605" i="71" a="1"/>
  <c r="W605" i="71" s="1"/>
  <c r="AM604" i="71" a="1"/>
  <c r="AM604" i="71" s="1"/>
  <c r="AL604" i="71" a="1"/>
  <c r="AL604" i="71" s="1"/>
  <c r="AK604" i="71" a="1"/>
  <c r="AK604" i="71" s="1"/>
  <c r="AJ604" i="71" a="1"/>
  <c r="AJ604" i="71" s="1"/>
  <c r="AI604" i="71" a="1"/>
  <c r="AI604" i="71" s="1"/>
  <c r="AH604" i="71" a="1"/>
  <c r="AH604" i="71" s="1"/>
  <c r="AG604" i="71" a="1"/>
  <c r="AG604" i="71" s="1"/>
  <c r="AF604" i="71" a="1"/>
  <c r="AF604" i="71" s="1"/>
  <c r="AE604" i="71" a="1"/>
  <c r="AE604" i="71" s="1"/>
  <c r="AD604" i="71" a="1"/>
  <c r="AD604" i="71" s="1"/>
  <c r="AC604" i="71" a="1"/>
  <c r="AC604" i="71" s="1"/>
  <c r="AB604" i="71" a="1"/>
  <c r="AB604" i="71" s="1"/>
  <c r="AA604" i="71" a="1"/>
  <c r="AA604" i="71" s="1"/>
  <c r="Z604" i="71" a="1"/>
  <c r="Z604" i="71" s="1"/>
  <c r="Y604" i="71" a="1"/>
  <c r="Y604" i="71" s="1"/>
  <c r="X604" i="71" a="1"/>
  <c r="X604" i="71" s="1"/>
  <c r="W604" i="71" a="1"/>
  <c r="W604" i="71" s="1"/>
  <c r="AM603" i="71" a="1"/>
  <c r="AM603" i="71" s="1"/>
  <c r="AL603" i="71" a="1"/>
  <c r="AL603" i="71" s="1"/>
  <c r="AK603" i="71" a="1"/>
  <c r="AK603" i="71" s="1"/>
  <c r="AJ603" i="71" a="1"/>
  <c r="AJ603" i="71" s="1"/>
  <c r="AI603" i="71" a="1"/>
  <c r="AI603" i="71" s="1"/>
  <c r="AH603" i="71" a="1"/>
  <c r="AH603" i="71" s="1"/>
  <c r="AG603" i="71" a="1"/>
  <c r="AG603" i="71" s="1"/>
  <c r="AF603" i="71" a="1"/>
  <c r="AF603" i="71" s="1"/>
  <c r="AE603" i="71" a="1"/>
  <c r="AE603" i="71" s="1"/>
  <c r="AD603" i="71" a="1"/>
  <c r="AD603" i="71" s="1"/>
  <c r="AC603" i="71" a="1"/>
  <c r="AC603" i="71" s="1"/>
  <c r="AB603" i="71" a="1"/>
  <c r="AB603" i="71" s="1"/>
  <c r="AA603" i="71" a="1"/>
  <c r="AA603" i="71" s="1"/>
  <c r="Z603" i="71" a="1"/>
  <c r="Z603" i="71" s="1"/>
  <c r="Y603" i="71" a="1"/>
  <c r="Y603" i="71" s="1"/>
  <c r="X603" i="71" a="1"/>
  <c r="X603" i="71" s="1"/>
  <c r="W603" i="71" a="1"/>
  <c r="W603" i="71" s="1"/>
  <c r="AM602" i="71" a="1"/>
  <c r="AM602" i="71" s="1"/>
  <c r="AL602" i="71" a="1"/>
  <c r="AL602" i="71" s="1"/>
  <c r="AK602" i="71" a="1"/>
  <c r="AK602" i="71" s="1"/>
  <c r="AJ602" i="71" a="1"/>
  <c r="AJ602" i="71" s="1"/>
  <c r="AI602" i="71" a="1"/>
  <c r="AI602" i="71" s="1"/>
  <c r="AH602" i="71" a="1"/>
  <c r="AH602" i="71" s="1"/>
  <c r="AG602" i="71" a="1"/>
  <c r="AG602" i="71" s="1"/>
  <c r="AF602" i="71" a="1"/>
  <c r="AF602" i="71" s="1"/>
  <c r="AE602" i="71" a="1"/>
  <c r="AE602" i="71" s="1"/>
  <c r="AD602" i="71" a="1"/>
  <c r="AD602" i="71" s="1"/>
  <c r="AC602" i="71" a="1"/>
  <c r="AC602" i="71" s="1"/>
  <c r="AB602" i="71" a="1"/>
  <c r="AB602" i="71" s="1"/>
  <c r="AA602" i="71" a="1"/>
  <c r="AA602" i="71" s="1"/>
  <c r="Z602" i="71" a="1"/>
  <c r="Z602" i="71" s="1"/>
  <c r="Y602" i="71" a="1"/>
  <c r="Y602" i="71" s="1"/>
  <c r="X602" i="71" a="1"/>
  <c r="X602" i="71" s="1"/>
  <c r="W602" i="71" a="1"/>
  <c r="W602" i="71" s="1"/>
  <c r="AM601" i="71" a="1"/>
  <c r="AM601" i="71" s="1"/>
  <c r="AL601" i="71" a="1"/>
  <c r="AL601" i="71" s="1"/>
  <c r="AK601" i="71" a="1"/>
  <c r="AK601" i="71" s="1"/>
  <c r="AJ601" i="71" a="1"/>
  <c r="AJ601" i="71" s="1"/>
  <c r="AI601" i="71" a="1"/>
  <c r="AI601" i="71" s="1"/>
  <c r="AH601" i="71" a="1"/>
  <c r="AH601" i="71" s="1"/>
  <c r="AG601" i="71" a="1"/>
  <c r="AG601" i="71" s="1"/>
  <c r="AF601" i="71" a="1"/>
  <c r="AF601" i="71" s="1"/>
  <c r="AE601" i="71" a="1"/>
  <c r="AE601" i="71" s="1"/>
  <c r="AD601" i="71" a="1"/>
  <c r="AD601" i="71" s="1"/>
  <c r="AC601" i="71" a="1"/>
  <c r="AC601" i="71" s="1"/>
  <c r="AB601" i="71" a="1"/>
  <c r="AB601" i="71" s="1"/>
  <c r="AA601" i="71" a="1"/>
  <c r="AA601" i="71" s="1"/>
  <c r="Z601" i="71" a="1"/>
  <c r="Z601" i="71" s="1"/>
  <c r="Y601" i="71" a="1"/>
  <c r="Y601" i="71" s="1"/>
  <c r="X601" i="71" a="1"/>
  <c r="X601" i="71" s="1"/>
  <c r="W601" i="71" a="1"/>
  <c r="W601" i="71" s="1"/>
  <c r="AM600" i="71" a="1"/>
  <c r="AM600" i="71" s="1"/>
  <c r="AL600" i="71" a="1"/>
  <c r="AL600" i="71" s="1"/>
  <c r="AK600" i="71" a="1"/>
  <c r="AK600" i="71" s="1"/>
  <c r="AJ600" i="71" a="1"/>
  <c r="AJ600" i="71" s="1"/>
  <c r="AI600" i="71" a="1"/>
  <c r="AI600" i="71" s="1"/>
  <c r="AH600" i="71" a="1"/>
  <c r="AH600" i="71" s="1"/>
  <c r="AG600" i="71" a="1"/>
  <c r="AG600" i="71" s="1"/>
  <c r="AF600" i="71" a="1"/>
  <c r="AF600" i="71" s="1"/>
  <c r="AE600" i="71" a="1"/>
  <c r="AE600" i="71" s="1"/>
  <c r="AD600" i="71" a="1"/>
  <c r="AD600" i="71" s="1"/>
  <c r="AC600" i="71" a="1"/>
  <c r="AC600" i="71" s="1"/>
  <c r="AB600" i="71" a="1"/>
  <c r="AB600" i="71" s="1"/>
  <c r="AA600" i="71" a="1"/>
  <c r="AA600" i="71" s="1"/>
  <c r="Z600" i="71" a="1"/>
  <c r="Z600" i="71" s="1"/>
  <c r="Y600" i="71" a="1"/>
  <c r="Y600" i="71" s="1"/>
  <c r="X600" i="71" a="1"/>
  <c r="X600" i="71" s="1"/>
  <c r="W600" i="71" a="1"/>
  <c r="W600" i="71" s="1"/>
  <c r="AM599" i="71" a="1"/>
  <c r="AM599" i="71" s="1"/>
  <c r="AL599" i="71" a="1"/>
  <c r="AL599" i="71" s="1"/>
  <c r="AK599" i="71" a="1"/>
  <c r="AK599" i="71" s="1"/>
  <c r="AJ599" i="71" a="1"/>
  <c r="AJ599" i="71" s="1"/>
  <c r="AI599" i="71" a="1"/>
  <c r="AI599" i="71" s="1"/>
  <c r="AH599" i="71" a="1"/>
  <c r="AH599" i="71" s="1"/>
  <c r="AG599" i="71" a="1"/>
  <c r="AG599" i="71" s="1"/>
  <c r="AF599" i="71" a="1"/>
  <c r="AF599" i="71" s="1"/>
  <c r="AE599" i="71" a="1"/>
  <c r="AE599" i="71" s="1"/>
  <c r="AD599" i="71" a="1"/>
  <c r="AD599" i="71" s="1"/>
  <c r="AC599" i="71" a="1"/>
  <c r="AC599" i="71" s="1"/>
  <c r="AB599" i="71" a="1"/>
  <c r="AB599" i="71" s="1"/>
  <c r="AA599" i="71" a="1"/>
  <c r="AA599" i="71" s="1"/>
  <c r="Z599" i="71" a="1"/>
  <c r="Z599" i="71" s="1"/>
  <c r="Y599" i="71" a="1"/>
  <c r="Y599" i="71" s="1"/>
  <c r="X599" i="71" a="1"/>
  <c r="X599" i="71" s="1"/>
  <c r="W599" i="71" a="1"/>
  <c r="W599" i="71" s="1"/>
  <c r="AM598" i="71" a="1"/>
  <c r="AM598" i="71" s="1"/>
  <c r="AL598" i="71" a="1"/>
  <c r="AL598" i="71" s="1"/>
  <c r="AK598" i="71" a="1"/>
  <c r="AK598" i="71" s="1"/>
  <c r="AJ598" i="71" a="1"/>
  <c r="AJ598" i="71" s="1"/>
  <c r="AI598" i="71" a="1"/>
  <c r="AI598" i="71" s="1"/>
  <c r="AH598" i="71" a="1"/>
  <c r="AH598" i="71" s="1"/>
  <c r="AG598" i="71" a="1"/>
  <c r="AG598" i="71" s="1"/>
  <c r="AF598" i="71" a="1"/>
  <c r="AF598" i="71" s="1"/>
  <c r="AE598" i="71" a="1"/>
  <c r="AE598" i="71" s="1"/>
  <c r="AD598" i="71" a="1"/>
  <c r="AD598" i="71" s="1"/>
  <c r="AC598" i="71" a="1"/>
  <c r="AC598" i="71" s="1"/>
  <c r="AB598" i="71" a="1"/>
  <c r="AB598" i="71" s="1"/>
  <c r="AA598" i="71" a="1"/>
  <c r="AA598" i="71" s="1"/>
  <c r="Z598" i="71" a="1"/>
  <c r="Z598" i="71" s="1"/>
  <c r="Y598" i="71" a="1"/>
  <c r="Y598" i="71" s="1"/>
  <c r="X598" i="71" a="1"/>
  <c r="X598" i="71" s="1"/>
  <c r="W598" i="71" a="1"/>
  <c r="W598" i="71" s="1"/>
  <c r="AM597" i="71" a="1"/>
  <c r="AM597" i="71" s="1"/>
  <c r="AL597" i="71" a="1"/>
  <c r="AL597" i="71" s="1"/>
  <c r="AK597" i="71" a="1"/>
  <c r="AK597" i="71" s="1"/>
  <c r="AJ597" i="71" a="1"/>
  <c r="AJ597" i="71" s="1"/>
  <c r="AI597" i="71" a="1"/>
  <c r="AI597" i="71" s="1"/>
  <c r="AH597" i="71" a="1"/>
  <c r="AH597" i="71" s="1"/>
  <c r="AG597" i="71" a="1"/>
  <c r="AG597" i="71" s="1"/>
  <c r="AF597" i="71" a="1"/>
  <c r="AF597" i="71" s="1"/>
  <c r="AE597" i="71" a="1"/>
  <c r="AE597" i="71" s="1"/>
  <c r="AD597" i="71" a="1"/>
  <c r="AD597" i="71" s="1"/>
  <c r="AC597" i="71" a="1"/>
  <c r="AC597" i="71" s="1"/>
  <c r="AB597" i="71" a="1"/>
  <c r="AB597" i="71" s="1"/>
  <c r="AA597" i="71" a="1"/>
  <c r="AA597" i="71" s="1"/>
  <c r="Z597" i="71" a="1"/>
  <c r="Z597" i="71" s="1"/>
  <c r="Y597" i="71" a="1"/>
  <c r="Y597" i="71" s="1"/>
  <c r="X597" i="71" a="1"/>
  <c r="X597" i="71" s="1"/>
  <c r="W597" i="71" a="1"/>
  <c r="W597" i="71" s="1"/>
  <c r="AM596" i="71" a="1"/>
  <c r="AM596" i="71" s="1"/>
  <c r="AL596" i="71" a="1"/>
  <c r="AL596" i="71" s="1"/>
  <c r="AK596" i="71" a="1"/>
  <c r="AK596" i="71" s="1"/>
  <c r="AJ596" i="71" a="1"/>
  <c r="AJ596" i="71" s="1"/>
  <c r="AI596" i="71" a="1"/>
  <c r="AI596" i="71" s="1"/>
  <c r="AH596" i="71" a="1"/>
  <c r="AH596" i="71" s="1"/>
  <c r="AG596" i="71" a="1"/>
  <c r="AG596" i="71" s="1"/>
  <c r="AF596" i="71" a="1"/>
  <c r="AF596" i="71" s="1"/>
  <c r="AE596" i="71" a="1"/>
  <c r="AE596" i="71" s="1"/>
  <c r="AD596" i="71" a="1"/>
  <c r="AD596" i="71" s="1"/>
  <c r="AC596" i="71" a="1"/>
  <c r="AC596" i="71" s="1"/>
  <c r="AB596" i="71" a="1"/>
  <c r="AB596" i="71" s="1"/>
  <c r="AA596" i="71" a="1"/>
  <c r="AA596" i="71" s="1"/>
  <c r="Z596" i="71" a="1"/>
  <c r="Z596" i="71" s="1"/>
  <c r="Y596" i="71" a="1"/>
  <c r="Y596" i="71" s="1"/>
  <c r="X596" i="71" a="1"/>
  <c r="X596" i="71" s="1"/>
  <c r="W596" i="71" a="1"/>
  <c r="W596" i="71" s="1"/>
  <c r="AM595" i="71" a="1"/>
  <c r="AM595" i="71" s="1"/>
  <c r="AL595" i="71" a="1"/>
  <c r="AL595" i="71" s="1"/>
  <c r="AK595" i="71" a="1"/>
  <c r="AK595" i="71" s="1"/>
  <c r="AJ595" i="71" a="1"/>
  <c r="AJ595" i="71" s="1"/>
  <c r="AI595" i="71" a="1"/>
  <c r="AI595" i="71" s="1"/>
  <c r="AH595" i="71" a="1"/>
  <c r="AH595" i="71" s="1"/>
  <c r="AG595" i="71" a="1"/>
  <c r="AG595" i="71" s="1"/>
  <c r="AF595" i="71" a="1"/>
  <c r="AF595" i="71" s="1"/>
  <c r="AE595" i="71" a="1"/>
  <c r="AE595" i="71" s="1"/>
  <c r="AD595" i="71" a="1"/>
  <c r="AD595" i="71" s="1"/>
  <c r="AC595" i="71" a="1"/>
  <c r="AC595" i="71" s="1"/>
  <c r="AB595" i="71" a="1"/>
  <c r="AB595" i="71" s="1"/>
  <c r="AA595" i="71" a="1"/>
  <c r="AA595" i="71" s="1"/>
  <c r="Z595" i="71" a="1"/>
  <c r="Z595" i="71" s="1"/>
  <c r="Y595" i="71" a="1"/>
  <c r="Y595" i="71" s="1"/>
  <c r="X595" i="71" a="1"/>
  <c r="X595" i="71" s="1"/>
  <c r="W595" i="71" a="1"/>
  <c r="W595" i="71" s="1"/>
  <c r="AM594" i="71" a="1"/>
  <c r="AM594" i="71" s="1"/>
  <c r="AL594" i="71" a="1"/>
  <c r="AL594" i="71" s="1"/>
  <c r="AK594" i="71" a="1"/>
  <c r="AK594" i="71" s="1"/>
  <c r="AJ594" i="71" a="1"/>
  <c r="AJ594" i="71" s="1"/>
  <c r="AI594" i="71" a="1"/>
  <c r="AI594" i="71" s="1"/>
  <c r="AH594" i="71" a="1"/>
  <c r="AH594" i="71" s="1"/>
  <c r="AG594" i="71" a="1"/>
  <c r="AG594" i="71" s="1"/>
  <c r="AF594" i="71" a="1"/>
  <c r="AF594" i="71" s="1"/>
  <c r="AE594" i="71" a="1"/>
  <c r="AE594" i="71" s="1"/>
  <c r="AD594" i="71" a="1"/>
  <c r="AD594" i="71" s="1"/>
  <c r="AC594" i="71" a="1"/>
  <c r="AC594" i="71" s="1"/>
  <c r="AB594" i="71" a="1"/>
  <c r="AB594" i="71" s="1"/>
  <c r="AA594" i="71" a="1"/>
  <c r="AA594" i="71" s="1"/>
  <c r="Z594" i="71" a="1"/>
  <c r="Z594" i="71" s="1"/>
  <c r="Y594" i="71" a="1"/>
  <c r="Y594" i="71" s="1"/>
  <c r="X594" i="71" a="1"/>
  <c r="X594" i="71" s="1"/>
  <c r="W594" i="71" a="1"/>
  <c r="W594" i="71" s="1"/>
  <c r="AM593" i="71" a="1"/>
  <c r="AM593" i="71" s="1"/>
  <c r="AL593" i="71" a="1"/>
  <c r="AL593" i="71" s="1"/>
  <c r="AK593" i="71" a="1"/>
  <c r="AK593" i="71" s="1"/>
  <c r="AJ593" i="71" a="1"/>
  <c r="AJ593" i="71" s="1"/>
  <c r="AI593" i="71" a="1"/>
  <c r="AI593" i="71" s="1"/>
  <c r="AH593" i="71" a="1"/>
  <c r="AH593" i="71" s="1"/>
  <c r="AG593" i="71" a="1"/>
  <c r="AG593" i="71" s="1"/>
  <c r="AF593" i="71" a="1"/>
  <c r="AF593" i="71" s="1"/>
  <c r="AE593" i="71" a="1"/>
  <c r="AE593" i="71" s="1"/>
  <c r="AD593" i="71" a="1"/>
  <c r="AD593" i="71" s="1"/>
  <c r="AC593" i="71" a="1"/>
  <c r="AC593" i="71" s="1"/>
  <c r="AB593" i="71" a="1"/>
  <c r="AB593" i="71" s="1"/>
  <c r="AA593" i="71" a="1"/>
  <c r="AA593" i="71" s="1"/>
  <c r="Z593" i="71" a="1"/>
  <c r="Z593" i="71" s="1"/>
  <c r="Y593" i="71" a="1"/>
  <c r="Y593" i="71" s="1"/>
  <c r="X593" i="71" a="1"/>
  <c r="X593" i="71" s="1"/>
  <c r="W593" i="71" a="1"/>
  <c r="W593" i="71" s="1"/>
  <c r="AM592" i="71" a="1"/>
  <c r="AM592" i="71" s="1"/>
  <c r="AL592" i="71" a="1"/>
  <c r="AL592" i="71" s="1"/>
  <c r="AK592" i="71" a="1"/>
  <c r="AK592" i="71" s="1"/>
  <c r="AJ592" i="71" a="1"/>
  <c r="AJ592" i="71" s="1"/>
  <c r="AI592" i="71" a="1"/>
  <c r="AI592" i="71" s="1"/>
  <c r="AH592" i="71" a="1"/>
  <c r="AH592" i="71" s="1"/>
  <c r="AG592" i="71" a="1"/>
  <c r="AG592" i="71" s="1"/>
  <c r="AF592" i="71" a="1"/>
  <c r="AF592" i="71" s="1"/>
  <c r="AE592" i="71" a="1"/>
  <c r="AE592" i="71" s="1"/>
  <c r="AD592" i="71" a="1"/>
  <c r="AD592" i="71" s="1"/>
  <c r="AC592" i="71" a="1"/>
  <c r="AC592" i="71" s="1"/>
  <c r="AB592" i="71" a="1"/>
  <c r="AB592" i="71" s="1"/>
  <c r="AA592" i="71" a="1"/>
  <c r="AA592" i="71" s="1"/>
  <c r="Z592" i="71" a="1"/>
  <c r="Z592" i="71" s="1"/>
  <c r="Y592" i="71" a="1"/>
  <c r="Y592" i="71" s="1"/>
  <c r="X592" i="71" a="1"/>
  <c r="X592" i="71" s="1"/>
  <c r="W592" i="71" a="1"/>
  <c r="W592" i="71" s="1"/>
  <c r="AM591" i="71" a="1"/>
  <c r="AM591" i="71" s="1"/>
  <c r="AL591" i="71" a="1"/>
  <c r="AL591" i="71" s="1"/>
  <c r="AK591" i="71" a="1"/>
  <c r="AK591" i="71" s="1"/>
  <c r="AJ591" i="71" a="1"/>
  <c r="AJ591" i="71" s="1"/>
  <c r="AI591" i="71" a="1"/>
  <c r="AI591" i="71" s="1"/>
  <c r="AH591" i="71" a="1"/>
  <c r="AH591" i="71" s="1"/>
  <c r="AG591" i="71" a="1"/>
  <c r="AG591" i="71" s="1"/>
  <c r="AF591" i="71" a="1"/>
  <c r="AF591" i="71" s="1"/>
  <c r="AE591" i="71" a="1"/>
  <c r="AE591" i="71" s="1"/>
  <c r="AD591" i="71" a="1"/>
  <c r="AD591" i="71" s="1"/>
  <c r="AC591" i="71" a="1"/>
  <c r="AC591" i="71" s="1"/>
  <c r="AB591" i="71" a="1"/>
  <c r="AB591" i="71" s="1"/>
  <c r="AA591" i="71" a="1"/>
  <c r="AA591" i="71" s="1"/>
  <c r="Z591" i="71" a="1"/>
  <c r="Z591" i="71" s="1"/>
  <c r="Y591" i="71" a="1"/>
  <c r="Y591" i="71" s="1"/>
  <c r="X591" i="71" a="1"/>
  <c r="X591" i="71" s="1"/>
  <c r="W591" i="71" a="1"/>
  <c r="W591" i="71" s="1"/>
  <c r="AM590" i="71" a="1"/>
  <c r="AM590" i="71" s="1"/>
  <c r="AL590" i="71" a="1"/>
  <c r="AL590" i="71" s="1"/>
  <c r="AK590" i="71" a="1"/>
  <c r="AK590" i="71" s="1"/>
  <c r="AJ590" i="71" a="1"/>
  <c r="AJ590" i="71" s="1"/>
  <c r="AI590" i="71" a="1"/>
  <c r="AI590" i="71" s="1"/>
  <c r="AH590" i="71" a="1"/>
  <c r="AH590" i="71" s="1"/>
  <c r="AG590" i="71" a="1"/>
  <c r="AG590" i="71" s="1"/>
  <c r="AF590" i="71" a="1"/>
  <c r="AF590" i="71" s="1"/>
  <c r="AE590" i="71" a="1"/>
  <c r="AE590" i="71" s="1"/>
  <c r="AD590" i="71" a="1"/>
  <c r="AD590" i="71" s="1"/>
  <c r="AC590" i="71" a="1"/>
  <c r="AC590" i="71" s="1"/>
  <c r="AB590" i="71" a="1"/>
  <c r="AB590" i="71" s="1"/>
  <c r="AA590" i="71" a="1"/>
  <c r="AA590" i="71" s="1"/>
  <c r="Z590" i="71" a="1"/>
  <c r="Z590" i="71" s="1"/>
  <c r="Y590" i="71" a="1"/>
  <c r="Y590" i="71" s="1"/>
  <c r="X590" i="71" a="1"/>
  <c r="X590" i="71" s="1"/>
  <c r="W590" i="71" a="1"/>
  <c r="W590" i="71" s="1"/>
  <c r="AM589" i="71" a="1"/>
  <c r="AM589" i="71" s="1"/>
  <c r="AL589" i="71" a="1"/>
  <c r="AL589" i="71" s="1"/>
  <c r="AK589" i="71" a="1"/>
  <c r="AK589" i="71" s="1"/>
  <c r="AJ589" i="71" a="1"/>
  <c r="AJ589" i="71" s="1"/>
  <c r="AI589" i="71" a="1"/>
  <c r="AI589" i="71" s="1"/>
  <c r="AH589" i="71" a="1"/>
  <c r="AH589" i="71" s="1"/>
  <c r="AG589" i="71" a="1"/>
  <c r="AG589" i="71" s="1"/>
  <c r="AF589" i="71" a="1"/>
  <c r="AF589" i="71" s="1"/>
  <c r="AE589" i="71" a="1"/>
  <c r="AE589" i="71" s="1"/>
  <c r="AD589" i="71" a="1"/>
  <c r="AD589" i="71" s="1"/>
  <c r="AC589" i="71" a="1"/>
  <c r="AC589" i="71" s="1"/>
  <c r="AB589" i="71" a="1"/>
  <c r="AB589" i="71" s="1"/>
  <c r="AA589" i="71" a="1"/>
  <c r="AA589" i="71" s="1"/>
  <c r="Z589" i="71" a="1"/>
  <c r="Z589" i="71" s="1"/>
  <c r="Y589" i="71" a="1"/>
  <c r="Y589" i="71" s="1"/>
  <c r="X589" i="71" a="1"/>
  <c r="X589" i="71" s="1"/>
  <c r="W589" i="71" a="1"/>
  <c r="W589" i="71" s="1"/>
  <c r="AM588" i="71" a="1"/>
  <c r="AM588" i="71" s="1"/>
  <c r="AL588" i="71" a="1"/>
  <c r="AL588" i="71" s="1"/>
  <c r="AK588" i="71" a="1"/>
  <c r="AK588" i="71" s="1"/>
  <c r="AJ588" i="71" a="1"/>
  <c r="AJ588" i="71" s="1"/>
  <c r="AI588" i="71" a="1"/>
  <c r="AI588" i="71" s="1"/>
  <c r="AH588" i="71" a="1"/>
  <c r="AH588" i="71" s="1"/>
  <c r="AG588" i="71" a="1"/>
  <c r="AG588" i="71" s="1"/>
  <c r="AF588" i="71" a="1"/>
  <c r="AF588" i="71" s="1"/>
  <c r="AE588" i="71" a="1"/>
  <c r="AE588" i="71" s="1"/>
  <c r="AD588" i="71" a="1"/>
  <c r="AD588" i="71" s="1"/>
  <c r="AC588" i="71" a="1"/>
  <c r="AC588" i="71" s="1"/>
  <c r="AB588" i="71" a="1"/>
  <c r="AB588" i="71" s="1"/>
  <c r="AA588" i="71" a="1"/>
  <c r="AA588" i="71" s="1"/>
  <c r="Z588" i="71" a="1"/>
  <c r="Z588" i="71" s="1"/>
  <c r="Y588" i="71" a="1"/>
  <c r="Y588" i="71" s="1"/>
  <c r="X588" i="71" a="1"/>
  <c r="X588" i="71" s="1"/>
  <c r="W588" i="71" a="1"/>
  <c r="W588" i="71" s="1"/>
  <c r="AM587" i="71" a="1"/>
  <c r="AM587" i="71" s="1"/>
  <c r="AL587" i="71" a="1"/>
  <c r="AL587" i="71" s="1"/>
  <c r="AK587" i="71" a="1"/>
  <c r="AK587" i="71" s="1"/>
  <c r="AJ587" i="71" a="1"/>
  <c r="AJ587" i="71" s="1"/>
  <c r="AI587" i="71" a="1"/>
  <c r="AI587" i="71" s="1"/>
  <c r="AH587" i="71" a="1"/>
  <c r="AH587" i="71" s="1"/>
  <c r="AG587" i="71" a="1"/>
  <c r="AG587" i="71" s="1"/>
  <c r="AF587" i="71" a="1"/>
  <c r="AF587" i="71" s="1"/>
  <c r="AE587" i="71" a="1"/>
  <c r="AE587" i="71" s="1"/>
  <c r="AD587" i="71" a="1"/>
  <c r="AD587" i="71" s="1"/>
  <c r="AC587" i="71" a="1"/>
  <c r="AC587" i="71" s="1"/>
  <c r="AB587" i="71" a="1"/>
  <c r="AB587" i="71" s="1"/>
  <c r="AA587" i="71" a="1"/>
  <c r="AA587" i="71" s="1"/>
  <c r="Z587" i="71" a="1"/>
  <c r="Z587" i="71" s="1"/>
  <c r="Y587" i="71" a="1"/>
  <c r="Y587" i="71" s="1"/>
  <c r="X587" i="71" a="1"/>
  <c r="X587" i="71" s="1"/>
  <c r="W587" i="71" a="1"/>
  <c r="W587" i="71" s="1"/>
  <c r="AM586" i="71" a="1"/>
  <c r="AM586" i="71" s="1"/>
  <c r="AL586" i="71" a="1"/>
  <c r="AL586" i="71" s="1"/>
  <c r="AK586" i="71" a="1"/>
  <c r="AK586" i="71" s="1"/>
  <c r="AJ586" i="71" a="1"/>
  <c r="AJ586" i="71" s="1"/>
  <c r="AI586" i="71" a="1"/>
  <c r="AI586" i="71" s="1"/>
  <c r="AH586" i="71" a="1"/>
  <c r="AH586" i="71" s="1"/>
  <c r="AG586" i="71" a="1"/>
  <c r="AG586" i="71" s="1"/>
  <c r="AF586" i="71" a="1"/>
  <c r="AF586" i="71" s="1"/>
  <c r="AE586" i="71" a="1"/>
  <c r="AE586" i="71" s="1"/>
  <c r="AD586" i="71" a="1"/>
  <c r="AD586" i="71" s="1"/>
  <c r="AC586" i="71" a="1"/>
  <c r="AC586" i="71" s="1"/>
  <c r="AB586" i="71" a="1"/>
  <c r="AB586" i="71" s="1"/>
  <c r="AA586" i="71" a="1"/>
  <c r="AA586" i="71" s="1"/>
  <c r="Z586" i="71" a="1"/>
  <c r="Z586" i="71" s="1"/>
  <c r="Y586" i="71" a="1"/>
  <c r="Y586" i="71" s="1"/>
  <c r="X586" i="71" a="1"/>
  <c r="X586" i="71" s="1"/>
  <c r="W586" i="71" a="1"/>
  <c r="W586" i="71" s="1"/>
  <c r="AM585" i="71" a="1"/>
  <c r="AM585" i="71" s="1"/>
  <c r="AL585" i="71" a="1"/>
  <c r="AL585" i="71" s="1"/>
  <c r="AK585" i="71" a="1"/>
  <c r="AK585" i="71" s="1"/>
  <c r="AJ585" i="71" a="1"/>
  <c r="AJ585" i="71" s="1"/>
  <c r="AI585" i="71" a="1"/>
  <c r="AI585" i="71" s="1"/>
  <c r="AH585" i="71" a="1"/>
  <c r="AH585" i="71" s="1"/>
  <c r="AG585" i="71" a="1"/>
  <c r="AG585" i="71" s="1"/>
  <c r="AF585" i="71" a="1"/>
  <c r="AF585" i="71" s="1"/>
  <c r="AE585" i="71" a="1"/>
  <c r="AE585" i="71" s="1"/>
  <c r="AD585" i="71" a="1"/>
  <c r="AD585" i="71" s="1"/>
  <c r="AC585" i="71" a="1"/>
  <c r="AC585" i="71" s="1"/>
  <c r="AB585" i="71" a="1"/>
  <c r="AB585" i="71" s="1"/>
  <c r="AA585" i="71" a="1"/>
  <c r="AA585" i="71" s="1"/>
  <c r="Z585" i="71" a="1"/>
  <c r="Z585" i="71" s="1"/>
  <c r="Y585" i="71" a="1"/>
  <c r="Y585" i="71" s="1"/>
  <c r="X585" i="71" a="1"/>
  <c r="X585" i="71" s="1"/>
  <c r="W585" i="71" a="1"/>
  <c r="W585" i="71" s="1"/>
  <c r="AM584" i="71" a="1"/>
  <c r="AM584" i="71" s="1"/>
  <c r="AL584" i="71" a="1"/>
  <c r="AL584" i="71" s="1"/>
  <c r="AK584" i="71" a="1"/>
  <c r="AK584" i="71" s="1"/>
  <c r="AJ584" i="71" a="1"/>
  <c r="AJ584" i="71" s="1"/>
  <c r="AI584" i="71" a="1"/>
  <c r="AI584" i="71" s="1"/>
  <c r="AH584" i="71" a="1"/>
  <c r="AH584" i="71" s="1"/>
  <c r="AG584" i="71" a="1"/>
  <c r="AG584" i="71" s="1"/>
  <c r="AF584" i="71" a="1"/>
  <c r="AF584" i="71" s="1"/>
  <c r="AE584" i="71" a="1"/>
  <c r="AE584" i="71" s="1"/>
  <c r="AD584" i="71" a="1"/>
  <c r="AD584" i="71" s="1"/>
  <c r="AC584" i="71" a="1"/>
  <c r="AC584" i="71" s="1"/>
  <c r="AB584" i="71" a="1"/>
  <c r="AB584" i="71" s="1"/>
  <c r="AA584" i="71" a="1"/>
  <c r="AA584" i="71" s="1"/>
  <c r="Z584" i="71" a="1"/>
  <c r="Z584" i="71" s="1"/>
  <c r="Y584" i="71" a="1"/>
  <c r="Y584" i="71" s="1"/>
  <c r="X584" i="71" a="1"/>
  <c r="X584" i="71" s="1"/>
  <c r="W584" i="71" a="1"/>
  <c r="W584" i="71" s="1"/>
  <c r="AM583" i="71" a="1"/>
  <c r="AM583" i="71" s="1"/>
  <c r="AL583" i="71" a="1"/>
  <c r="AL583" i="71" s="1"/>
  <c r="AK583" i="71" a="1"/>
  <c r="AK583" i="71" s="1"/>
  <c r="AJ583" i="71" a="1"/>
  <c r="AJ583" i="71" s="1"/>
  <c r="AI583" i="71" a="1"/>
  <c r="AI583" i="71" s="1"/>
  <c r="AH583" i="71" a="1"/>
  <c r="AH583" i="71" s="1"/>
  <c r="AG583" i="71" a="1"/>
  <c r="AG583" i="71" s="1"/>
  <c r="AF583" i="71" a="1"/>
  <c r="AF583" i="71" s="1"/>
  <c r="AE583" i="71" a="1"/>
  <c r="AE583" i="71" s="1"/>
  <c r="AD583" i="71" a="1"/>
  <c r="AD583" i="71" s="1"/>
  <c r="AC583" i="71" a="1"/>
  <c r="AC583" i="71" s="1"/>
  <c r="AB583" i="71" a="1"/>
  <c r="AB583" i="71" s="1"/>
  <c r="AA583" i="71" a="1"/>
  <c r="AA583" i="71" s="1"/>
  <c r="Z583" i="71" a="1"/>
  <c r="Z583" i="71" s="1"/>
  <c r="Y583" i="71" a="1"/>
  <c r="Y583" i="71" s="1"/>
  <c r="X583" i="71" a="1"/>
  <c r="X583" i="71" s="1"/>
  <c r="W583" i="71" a="1"/>
  <c r="W583" i="71" s="1"/>
  <c r="AM582" i="71" a="1"/>
  <c r="AM582" i="71" s="1"/>
  <c r="AL582" i="71" a="1"/>
  <c r="AL582" i="71" s="1"/>
  <c r="AK582" i="71" a="1"/>
  <c r="AK582" i="71" s="1"/>
  <c r="AJ582" i="71" a="1"/>
  <c r="AJ582" i="71" s="1"/>
  <c r="AI582" i="71" a="1"/>
  <c r="AI582" i="71" s="1"/>
  <c r="AH582" i="71" a="1"/>
  <c r="AH582" i="71" s="1"/>
  <c r="AG582" i="71" a="1"/>
  <c r="AG582" i="71" s="1"/>
  <c r="AF582" i="71" a="1"/>
  <c r="AF582" i="71" s="1"/>
  <c r="AE582" i="71" a="1"/>
  <c r="AE582" i="71" s="1"/>
  <c r="AD582" i="71" a="1"/>
  <c r="AD582" i="71" s="1"/>
  <c r="AC582" i="71" a="1"/>
  <c r="AC582" i="71" s="1"/>
  <c r="AB582" i="71" a="1"/>
  <c r="AB582" i="71" s="1"/>
  <c r="AA582" i="71" a="1"/>
  <c r="AA582" i="71" s="1"/>
  <c r="Z582" i="71" a="1"/>
  <c r="Z582" i="71" s="1"/>
  <c r="Y582" i="71" a="1"/>
  <c r="Y582" i="71" s="1"/>
  <c r="X582" i="71" a="1"/>
  <c r="X582" i="71" s="1"/>
  <c r="W582" i="71" a="1"/>
  <c r="W582" i="71" s="1"/>
  <c r="AM581" i="71" a="1"/>
  <c r="AM581" i="71" s="1"/>
  <c r="AL581" i="71" a="1"/>
  <c r="AL581" i="71" s="1"/>
  <c r="AK581" i="71" a="1"/>
  <c r="AK581" i="71" s="1"/>
  <c r="AJ581" i="71" a="1"/>
  <c r="AJ581" i="71" s="1"/>
  <c r="AI581" i="71" a="1"/>
  <c r="AI581" i="71" s="1"/>
  <c r="AH581" i="71" a="1"/>
  <c r="AH581" i="71" s="1"/>
  <c r="AG581" i="71" a="1"/>
  <c r="AG581" i="71" s="1"/>
  <c r="AF581" i="71" a="1"/>
  <c r="AF581" i="71" s="1"/>
  <c r="AE581" i="71" a="1"/>
  <c r="AE581" i="71" s="1"/>
  <c r="AD581" i="71" a="1"/>
  <c r="AD581" i="71" s="1"/>
  <c r="AC581" i="71" a="1"/>
  <c r="AC581" i="71" s="1"/>
  <c r="AB581" i="71" a="1"/>
  <c r="AB581" i="71" s="1"/>
  <c r="AA581" i="71" a="1"/>
  <c r="AA581" i="71" s="1"/>
  <c r="Z581" i="71" a="1"/>
  <c r="Z581" i="71" s="1"/>
  <c r="Y581" i="71" a="1"/>
  <c r="Y581" i="71" s="1"/>
  <c r="X581" i="71" a="1"/>
  <c r="X581" i="71" s="1"/>
  <c r="W581" i="71" a="1"/>
  <c r="W581" i="71" s="1"/>
  <c r="AM580" i="71" a="1"/>
  <c r="AM580" i="71" s="1"/>
  <c r="AL580" i="71" a="1"/>
  <c r="AL580" i="71" s="1"/>
  <c r="AK580" i="71" a="1"/>
  <c r="AK580" i="71" s="1"/>
  <c r="AJ580" i="71" a="1"/>
  <c r="AJ580" i="71" s="1"/>
  <c r="AI580" i="71" a="1"/>
  <c r="AI580" i="71" s="1"/>
  <c r="AH580" i="71" a="1"/>
  <c r="AH580" i="71" s="1"/>
  <c r="AG580" i="71" a="1"/>
  <c r="AG580" i="71" s="1"/>
  <c r="AF580" i="71" a="1"/>
  <c r="AF580" i="71" s="1"/>
  <c r="AE580" i="71" a="1"/>
  <c r="AE580" i="71" s="1"/>
  <c r="AD580" i="71" a="1"/>
  <c r="AD580" i="71" s="1"/>
  <c r="AC580" i="71" a="1"/>
  <c r="AC580" i="71" s="1"/>
  <c r="AB580" i="71" a="1"/>
  <c r="AB580" i="71" s="1"/>
  <c r="AA580" i="71" a="1"/>
  <c r="AA580" i="71" s="1"/>
  <c r="Z580" i="71" a="1"/>
  <c r="Z580" i="71" s="1"/>
  <c r="Y580" i="71" a="1"/>
  <c r="Y580" i="71" s="1"/>
  <c r="X580" i="71" a="1"/>
  <c r="X580" i="71" s="1"/>
  <c r="W580" i="71" a="1"/>
  <c r="W580" i="71" s="1"/>
  <c r="AM579" i="71" a="1"/>
  <c r="AM579" i="71" s="1"/>
  <c r="AL579" i="71" a="1"/>
  <c r="AL579" i="71" s="1"/>
  <c r="AK579" i="71" a="1"/>
  <c r="AK579" i="71" s="1"/>
  <c r="AJ579" i="71" a="1"/>
  <c r="AJ579" i="71" s="1"/>
  <c r="AI579" i="71" a="1"/>
  <c r="AI579" i="71" s="1"/>
  <c r="AH579" i="71" a="1"/>
  <c r="AH579" i="71" s="1"/>
  <c r="AG579" i="71" a="1"/>
  <c r="AG579" i="71" s="1"/>
  <c r="AF579" i="71" a="1"/>
  <c r="AF579" i="71" s="1"/>
  <c r="AE579" i="71" a="1"/>
  <c r="AE579" i="71" s="1"/>
  <c r="AD579" i="71" a="1"/>
  <c r="AD579" i="71" s="1"/>
  <c r="AC579" i="71" a="1"/>
  <c r="AC579" i="71" s="1"/>
  <c r="AB579" i="71" a="1"/>
  <c r="AB579" i="71" s="1"/>
  <c r="AA579" i="71" a="1"/>
  <c r="AA579" i="71" s="1"/>
  <c r="Z579" i="71" a="1"/>
  <c r="Z579" i="71" s="1"/>
  <c r="Y579" i="71" a="1"/>
  <c r="Y579" i="71" s="1"/>
  <c r="X579" i="71" a="1"/>
  <c r="X579" i="71" s="1"/>
  <c r="W579" i="71" a="1"/>
  <c r="W579" i="71" s="1"/>
  <c r="AM578" i="71" a="1"/>
  <c r="AM578" i="71" s="1"/>
  <c r="AL578" i="71" a="1"/>
  <c r="AL578" i="71" s="1"/>
  <c r="AK578" i="71" a="1"/>
  <c r="AK578" i="71" s="1"/>
  <c r="AJ578" i="71" a="1"/>
  <c r="AJ578" i="71" s="1"/>
  <c r="AI578" i="71" a="1"/>
  <c r="AI578" i="71" s="1"/>
  <c r="AH578" i="71" a="1"/>
  <c r="AH578" i="71" s="1"/>
  <c r="AG578" i="71" a="1"/>
  <c r="AG578" i="71" s="1"/>
  <c r="AF578" i="71" a="1"/>
  <c r="AF578" i="71" s="1"/>
  <c r="AE578" i="71" a="1"/>
  <c r="AE578" i="71" s="1"/>
  <c r="AD578" i="71" a="1"/>
  <c r="AD578" i="71" s="1"/>
  <c r="AC578" i="71" a="1"/>
  <c r="AC578" i="71" s="1"/>
  <c r="AB578" i="71" a="1"/>
  <c r="AB578" i="71" s="1"/>
  <c r="AA578" i="71" a="1"/>
  <c r="AA578" i="71" s="1"/>
  <c r="Z578" i="71" a="1"/>
  <c r="Z578" i="71" s="1"/>
  <c r="Y578" i="71" a="1"/>
  <c r="Y578" i="71" s="1"/>
  <c r="X578" i="71" a="1"/>
  <c r="X578" i="71" s="1"/>
  <c r="W578" i="71" a="1"/>
  <c r="W578" i="71" s="1"/>
  <c r="AM577" i="71" a="1"/>
  <c r="AM577" i="71" s="1"/>
  <c r="AL577" i="71" a="1"/>
  <c r="AL577" i="71" s="1"/>
  <c r="AK577" i="71" a="1"/>
  <c r="AK577" i="71" s="1"/>
  <c r="AJ577" i="71" a="1"/>
  <c r="AJ577" i="71" s="1"/>
  <c r="AI577" i="71" a="1"/>
  <c r="AI577" i="71" s="1"/>
  <c r="AH577" i="71" a="1"/>
  <c r="AH577" i="71" s="1"/>
  <c r="AG577" i="71" a="1"/>
  <c r="AG577" i="71" s="1"/>
  <c r="AF577" i="71" a="1"/>
  <c r="AF577" i="71" s="1"/>
  <c r="AE577" i="71" a="1"/>
  <c r="AE577" i="71" s="1"/>
  <c r="AD577" i="71" a="1"/>
  <c r="AD577" i="71" s="1"/>
  <c r="AC577" i="71" a="1"/>
  <c r="AC577" i="71" s="1"/>
  <c r="AB577" i="71" a="1"/>
  <c r="AB577" i="71" s="1"/>
  <c r="AA577" i="71" a="1"/>
  <c r="AA577" i="71" s="1"/>
  <c r="Z577" i="71" a="1"/>
  <c r="Z577" i="71" s="1"/>
  <c r="Y577" i="71" a="1"/>
  <c r="Y577" i="71" s="1"/>
  <c r="X577" i="71" a="1"/>
  <c r="X577" i="71" s="1"/>
  <c r="W577" i="71" a="1"/>
  <c r="W577" i="71" s="1"/>
  <c r="AM576" i="71" a="1"/>
  <c r="AM576" i="71" s="1"/>
  <c r="AL576" i="71" a="1"/>
  <c r="AL576" i="71" s="1"/>
  <c r="AK576" i="71" a="1"/>
  <c r="AK576" i="71" s="1"/>
  <c r="AJ576" i="71" a="1"/>
  <c r="AJ576" i="71" s="1"/>
  <c r="AI576" i="71" a="1"/>
  <c r="AI576" i="71" s="1"/>
  <c r="AH576" i="71" a="1"/>
  <c r="AH576" i="71" s="1"/>
  <c r="AG576" i="71" a="1"/>
  <c r="AG576" i="71" s="1"/>
  <c r="AF576" i="71" a="1"/>
  <c r="AF576" i="71" s="1"/>
  <c r="AE576" i="71" a="1"/>
  <c r="AE576" i="71" s="1"/>
  <c r="AD576" i="71" a="1"/>
  <c r="AD576" i="71" s="1"/>
  <c r="AC576" i="71" a="1"/>
  <c r="AC576" i="71" s="1"/>
  <c r="AB576" i="71" a="1"/>
  <c r="AB576" i="71" s="1"/>
  <c r="AA576" i="71" a="1"/>
  <c r="AA576" i="71" s="1"/>
  <c r="Z576" i="71" a="1"/>
  <c r="Z576" i="71" s="1"/>
  <c r="Y576" i="71" a="1"/>
  <c r="Y576" i="71" s="1"/>
  <c r="X576" i="71" a="1"/>
  <c r="X576" i="71" s="1"/>
  <c r="W576" i="71" a="1"/>
  <c r="W576" i="71" s="1"/>
  <c r="AM575" i="71" a="1"/>
  <c r="AM575" i="71" s="1"/>
  <c r="AL575" i="71" a="1"/>
  <c r="AL575" i="71" s="1"/>
  <c r="AK575" i="71" a="1"/>
  <c r="AK575" i="71" s="1"/>
  <c r="AJ575" i="71" a="1"/>
  <c r="AJ575" i="71" s="1"/>
  <c r="AI575" i="71" a="1"/>
  <c r="AI575" i="71" s="1"/>
  <c r="AH575" i="71" a="1"/>
  <c r="AH575" i="71" s="1"/>
  <c r="AG575" i="71" a="1"/>
  <c r="AG575" i="71" s="1"/>
  <c r="AF575" i="71" a="1"/>
  <c r="AF575" i="71" s="1"/>
  <c r="AE575" i="71" a="1"/>
  <c r="AE575" i="71" s="1"/>
  <c r="AD575" i="71" a="1"/>
  <c r="AD575" i="71" s="1"/>
  <c r="AC575" i="71" a="1"/>
  <c r="AC575" i="71" s="1"/>
  <c r="AB575" i="71" a="1"/>
  <c r="AB575" i="71" s="1"/>
  <c r="AA575" i="71" a="1"/>
  <c r="AA575" i="71" s="1"/>
  <c r="Z575" i="71" a="1"/>
  <c r="Z575" i="71" s="1"/>
  <c r="Y575" i="71" a="1"/>
  <c r="Y575" i="71" s="1"/>
  <c r="X575" i="71" a="1"/>
  <c r="X575" i="71" s="1"/>
  <c r="W575" i="71" a="1"/>
  <c r="W575" i="71" s="1"/>
  <c r="AM574" i="71" a="1"/>
  <c r="AM574" i="71" s="1"/>
  <c r="AL574" i="71" a="1"/>
  <c r="AL574" i="71" s="1"/>
  <c r="AK574" i="71" a="1"/>
  <c r="AK574" i="71" s="1"/>
  <c r="AJ574" i="71" a="1"/>
  <c r="AJ574" i="71" s="1"/>
  <c r="AI574" i="71" a="1"/>
  <c r="AI574" i="71" s="1"/>
  <c r="AH574" i="71" a="1"/>
  <c r="AH574" i="71" s="1"/>
  <c r="AG574" i="71" a="1"/>
  <c r="AG574" i="71" s="1"/>
  <c r="AF574" i="71" a="1"/>
  <c r="AF574" i="71" s="1"/>
  <c r="AE574" i="71" a="1"/>
  <c r="AE574" i="71" s="1"/>
  <c r="AD574" i="71" a="1"/>
  <c r="AD574" i="71" s="1"/>
  <c r="AC574" i="71" a="1"/>
  <c r="AC574" i="71" s="1"/>
  <c r="AB574" i="71" a="1"/>
  <c r="AB574" i="71" s="1"/>
  <c r="AA574" i="71" a="1"/>
  <c r="AA574" i="71" s="1"/>
  <c r="Z574" i="71" a="1"/>
  <c r="Z574" i="71" s="1"/>
  <c r="Y574" i="71" a="1"/>
  <c r="Y574" i="71" s="1"/>
  <c r="X574" i="71" a="1"/>
  <c r="X574" i="71" s="1"/>
  <c r="W574" i="71" a="1"/>
  <c r="W574" i="71" s="1"/>
  <c r="AM573" i="71" a="1"/>
  <c r="AM573" i="71" s="1"/>
  <c r="AL573" i="71" a="1"/>
  <c r="AL573" i="71" s="1"/>
  <c r="AK573" i="71" a="1"/>
  <c r="AK573" i="71" s="1"/>
  <c r="AJ573" i="71" a="1"/>
  <c r="AJ573" i="71" s="1"/>
  <c r="AI573" i="71" a="1"/>
  <c r="AI573" i="71" s="1"/>
  <c r="AH573" i="71" a="1"/>
  <c r="AH573" i="71" s="1"/>
  <c r="AG573" i="71" a="1"/>
  <c r="AG573" i="71" s="1"/>
  <c r="AF573" i="71" a="1"/>
  <c r="AF573" i="71" s="1"/>
  <c r="AE573" i="71" a="1"/>
  <c r="AE573" i="71" s="1"/>
  <c r="AD573" i="71" a="1"/>
  <c r="AD573" i="71" s="1"/>
  <c r="AC573" i="71" a="1"/>
  <c r="AC573" i="71" s="1"/>
  <c r="AB573" i="71" a="1"/>
  <c r="AB573" i="71" s="1"/>
  <c r="AA573" i="71" a="1"/>
  <c r="AA573" i="71" s="1"/>
  <c r="Z573" i="71" a="1"/>
  <c r="Z573" i="71" s="1"/>
  <c r="Y573" i="71" a="1"/>
  <c r="Y573" i="71" s="1"/>
  <c r="X573" i="71" a="1"/>
  <c r="X573" i="71" s="1"/>
  <c r="W573" i="71" a="1"/>
  <c r="W573" i="71" s="1"/>
  <c r="AM572" i="71" a="1"/>
  <c r="AM572" i="71" s="1"/>
  <c r="AL572" i="71" a="1"/>
  <c r="AL572" i="71" s="1"/>
  <c r="AK572" i="71" a="1"/>
  <c r="AK572" i="71" s="1"/>
  <c r="AJ572" i="71" a="1"/>
  <c r="AJ572" i="71" s="1"/>
  <c r="AI572" i="71" a="1"/>
  <c r="AI572" i="71" s="1"/>
  <c r="AH572" i="71" a="1"/>
  <c r="AH572" i="71" s="1"/>
  <c r="AG572" i="71" a="1"/>
  <c r="AG572" i="71" s="1"/>
  <c r="AF572" i="71" a="1"/>
  <c r="AF572" i="71" s="1"/>
  <c r="AE572" i="71" a="1"/>
  <c r="AE572" i="71" s="1"/>
  <c r="AD572" i="71" a="1"/>
  <c r="AD572" i="71" s="1"/>
  <c r="AC572" i="71" a="1"/>
  <c r="AC572" i="71" s="1"/>
  <c r="AB572" i="71" a="1"/>
  <c r="AB572" i="71" s="1"/>
  <c r="AA572" i="71" a="1"/>
  <c r="AA572" i="71" s="1"/>
  <c r="Z572" i="71" a="1"/>
  <c r="Z572" i="71" s="1"/>
  <c r="Y572" i="71" a="1"/>
  <c r="Y572" i="71" s="1"/>
  <c r="X572" i="71" a="1"/>
  <c r="X572" i="71" s="1"/>
  <c r="W572" i="71" a="1"/>
  <c r="W572" i="71" s="1"/>
  <c r="AM571" i="71" a="1"/>
  <c r="AM571" i="71" s="1"/>
  <c r="AL571" i="71" a="1"/>
  <c r="AL571" i="71" s="1"/>
  <c r="AK571" i="71" a="1"/>
  <c r="AK571" i="71" s="1"/>
  <c r="AJ571" i="71" a="1"/>
  <c r="AJ571" i="71" s="1"/>
  <c r="AI571" i="71" a="1"/>
  <c r="AI571" i="71" s="1"/>
  <c r="AH571" i="71" a="1"/>
  <c r="AH571" i="71" s="1"/>
  <c r="AG571" i="71" a="1"/>
  <c r="AG571" i="71" s="1"/>
  <c r="AF571" i="71" a="1"/>
  <c r="AF571" i="71" s="1"/>
  <c r="AE571" i="71" a="1"/>
  <c r="AE571" i="71" s="1"/>
  <c r="AD571" i="71" a="1"/>
  <c r="AD571" i="71" s="1"/>
  <c r="AC571" i="71" a="1"/>
  <c r="AC571" i="71" s="1"/>
  <c r="AB571" i="71" a="1"/>
  <c r="AB571" i="71" s="1"/>
  <c r="AA571" i="71" a="1"/>
  <c r="AA571" i="71" s="1"/>
  <c r="Z571" i="71" a="1"/>
  <c r="Z571" i="71" s="1"/>
  <c r="Y571" i="71" a="1"/>
  <c r="Y571" i="71" s="1"/>
  <c r="X571" i="71" a="1"/>
  <c r="X571" i="71" s="1"/>
  <c r="W571" i="71" a="1"/>
  <c r="W571" i="71" s="1"/>
  <c r="AM570" i="71" a="1"/>
  <c r="AM570" i="71" s="1"/>
  <c r="AL570" i="71" a="1"/>
  <c r="AL570" i="71" s="1"/>
  <c r="AK570" i="71" a="1"/>
  <c r="AK570" i="71" s="1"/>
  <c r="AJ570" i="71" a="1"/>
  <c r="AJ570" i="71" s="1"/>
  <c r="AI570" i="71" a="1"/>
  <c r="AI570" i="71" s="1"/>
  <c r="AH570" i="71" a="1"/>
  <c r="AH570" i="71" s="1"/>
  <c r="AG570" i="71" a="1"/>
  <c r="AG570" i="71" s="1"/>
  <c r="AF570" i="71" a="1"/>
  <c r="AF570" i="71" s="1"/>
  <c r="AE570" i="71" a="1"/>
  <c r="AE570" i="71" s="1"/>
  <c r="AD570" i="71" a="1"/>
  <c r="AD570" i="71" s="1"/>
  <c r="AC570" i="71" a="1"/>
  <c r="AC570" i="71" s="1"/>
  <c r="AB570" i="71" a="1"/>
  <c r="AB570" i="71" s="1"/>
  <c r="AA570" i="71" a="1"/>
  <c r="AA570" i="71" s="1"/>
  <c r="Z570" i="71" a="1"/>
  <c r="Z570" i="71" s="1"/>
  <c r="Y570" i="71" a="1"/>
  <c r="Y570" i="71" s="1"/>
  <c r="X570" i="71" a="1"/>
  <c r="X570" i="71" s="1"/>
  <c r="W570" i="71" a="1"/>
  <c r="W570" i="71" s="1"/>
  <c r="AM569" i="71" a="1"/>
  <c r="AM569" i="71" s="1"/>
  <c r="AL569" i="71" a="1"/>
  <c r="AL569" i="71" s="1"/>
  <c r="AK569" i="71" a="1"/>
  <c r="AK569" i="71" s="1"/>
  <c r="AJ569" i="71" a="1"/>
  <c r="AJ569" i="71" s="1"/>
  <c r="AI569" i="71" a="1"/>
  <c r="AI569" i="71" s="1"/>
  <c r="AH569" i="71" a="1"/>
  <c r="AH569" i="71" s="1"/>
  <c r="AG569" i="71" a="1"/>
  <c r="AG569" i="71" s="1"/>
  <c r="AF569" i="71" a="1"/>
  <c r="AF569" i="71" s="1"/>
  <c r="AE569" i="71" a="1"/>
  <c r="AE569" i="71" s="1"/>
  <c r="AD569" i="71" a="1"/>
  <c r="AD569" i="71" s="1"/>
  <c r="AC569" i="71" a="1"/>
  <c r="AC569" i="71" s="1"/>
  <c r="AB569" i="71" a="1"/>
  <c r="AB569" i="71" s="1"/>
  <c r="AA569" i="71" a="1"/>
  <c r="AA569" i="71" s="1"/>
  <c r="Z569" i="71" a="1"/>
  <c r="Z569" i="71" s="1"/>
  <c r="Y569" i="71" a="1"/>
  <c r="Y569" i="71" s="1"/>
  <c r="X569" i="71" a="1"/>
  <c r="X569" i="71" s="1"/>
  <c r="W569" i="71" a="1"/>
  <c r="W569" i="71" s="1"/>
  <c r="AM568" i="71" a="1"/>
  <c r="AM568" i="71" s="1"/>
  <c r="AL568" i="71" a="1"/>
  <c r="AL568" i="71" s="1"/>
  <c r="AK568" i="71" a="1"/>
  <c r="AK568" i="71" s="1"/>
  <c r="AJ568" i="71" a="1"/>
  <c r="AJ568" i="71" s="1"/>
  <c r="AI568" i="71" a="1"/>
  <c r="AI568" i="71" s="1"/>
  <c r="AH568" i="71" a="1"/>
  <c r="AH568" i="71" s="1"/>
  <c r="AG568" i="71" a="1"/>
  <c r="AG568" i="71" s="1"/>
  <c r="AF568" i="71" a="1"/>
  <c r="AF568" i="71" s="1"/>
  <c r="AE568" i="71" a="1"/>
  <c r="AE568" i="71" s="1"/>
  <c r="AD568" i="71" a="1"/>
  <c r="AD568" i="71" s="1"/>
  <c r="AC568" i="71" a="1"/>
  <c r="AC568" i="71" s="1"/>
  <c r="AB568" i="71" a="1"/>
  <c r="AB568" i="71" s="1"/>
  <c r="AA568" i="71" a="1"/>
  <c r="AA568" i="71" s="1"/>
  <c r="Z568" i="71" a="1"/>
  <c r="Z568" i="71" s="1"/>
  <c r="Y568" i="71" a="1"/>
  <c r="Y568" i="71" s="1"/>
  <c r="X568" i="71" a="1"/>
  <c r="X568" i="71" s="1"/>
  <c r="W568" i="71" a="1"/>
  <c r="W568" i="71" s="1"/>
  <c r="AM567" i="71" a="1"/>
  <c r="AM567" i="71" s="1"/>
  <c r="AL567" i="71" a="1"/>
  <c r="AL567" i="71" s="1"/>
  <c r="AK567" i="71" a="1"/>
  <c r="AK567" i="71" s="1"/>
  <c r="AJ567" i="71" a="1"/>
  <c r="AJ567" i="71" s="1"/>
  <c r="AI567" i="71" a="1"/>
  <c r="AI567" i="71" s="1"/>
  <c r="AH567" i="71" a="1"/>
  <c r="AH567" i="71" s="1"/>
  <c r="AG567" i="71" a="1"/>
  <c r="AG567" i="71" s="1"/>
  <c r="AF567" i="71" a="1"/>
  <c r="AF567" i="71" s="1"/>
  <c r="AE567" i="71" a="1"/>
  <c r="AE567" i="71" s="1"/>
  <c r="AD567" i="71" a="1"/>
  <c r="AD567" i="71" s="1"/>
  <c r="AC567" i="71" a="1"/>
  <c r="AC567" i="71" s="1"/>
  <c r="AB567" i="71" a="1"/>
  <c r="AB567" i="71" s="1"/>
  <c r="AA567" i="71" a="1"/>
  <c r="AA567" i="71" s="1"/>
  <c r="Z567" i="71" a="1"/>
  <c r="Z567" i="71" s="1"/>
  <c r="Y567" i="71" a="1"/>
  <c r="Y567" i="71" s="1"/>
  <c r="X567" i="71" a="1"/>
  <c r="X567" i="71" s="1"/>
  <c r="W567" i="71" a="1"/>
  <c r="W567" i="71" s="1"/>
  <c r="AM566" i="71" a="1"/>
  <c r="AM566" i="71" s="1"/>
  <c r="AL566" i="71" a="1"/>
  <c r="AL566" i="71" s="1"/>
  <c r="AK566" i="71" a="1"/>
  <c r="AK566" i="71" s="1"/>
  <c r="AJ566" i="71" a="1"/>
  <c r="AJ566" i="71" s="1"/>
  <c r="AI566" i="71" a="1"/>
  <c r="AI566" i="71" s="1"/>
  <c r="AH566" i="71" a="1"/>
  <c r="AH566" i="71" s="1"/>
  <c r="AG566" i="71" a="1"/>
  <c r="AG566" i="71" s="1"/>
  <c r="AF566" i="71" a="1"/>
  <c r="AF566" i="71" s="1"/>
  <c r="AE566" i="71" a="1"/>
  <c r="AE566" i="71" s="1"/>
  <c r="AD566" i="71" a="1"/>
  <c r="AD566" i="71" s="1"/>
  <c r="AC566" i="71" a="1"/>
  <c r="AC566" i="71" s="1"/>
  <c r="AB566" i="71" a="1"/>
  <c r="AB566" i="71" s="1"/>
  <c r="AA566" i="71" a="1"/>
  <c r="AA566" i="71" s="1"/>
  <c r="Z566" i="71" a="1"/>
  <c r="Z566" i="71" s="1"/>
  <c r="Y566" i="71" a="1"/>
  <c r="Y566" i="71" s="1"/>
  <c r="X566" i="71" a="1"/>
  <c r="X566" i="71" s="1"/>
  <c r="W566" i="71" a="1"/>
  <c r="W566" i="71" s="1"/>
  <c r="AM565" i="71" a="1"/>
  <c r="AM565" i="71" s="1"/>
  <c r="AL565" i="71" a="1"/>
  <c r="AL565" i="71" s="1"/>
  <c r="AK565" i="71" a="1"/>
  <c r="AK565" i="71" s="1"/>
  <c r="AJ565" i="71" a="1"/>
  <c r="AJ565" i="71" s="1"/>
  <c r="AI565" i="71" a="1"/>
  <c r="AI565" i="71" s="1"/>
  <c r="AH565" i="71" a="1"/>
  <c r="AH565" i="71" s="1"/>
  <c r="AG565" i="71" a="1"/>
  <c r="AG565" i="71" s="1"/>
  <c r="AF565" i="71" a="1"/>
  <c r="AF565" i="71" s="1"/>
  <c r="AE565" i="71" a="1"/>
  <c r="AE565" i="71" s="1"/>
  <c r="AD565" i="71" a="1"/>
  <c r="AD565" i="71" s="1"/>
  <c r="AC565" i="71" a="1"/>
  <c r="AC565" i="71" s="1"/>
  <c r="AB565" i="71" a="1"/>
  <c r="AB565" i="71" s="1"/>
  <c r="AA565" i="71" a="1"/>
  <c r="AA565" i="71" s="1"/>
  <c r="Z565" i="71" a="1"/>
  <c r="Z565" i="71" s="1"/>
  <c r="Y565" i="71" a="1"/>
  <c r="Y565" i="71" s="1"/>
  <c r="X565" i="71" a="1"/>
  <c r="X565" i="71" s="1"/>
  <c r="W565" i="71" a="1"/>
  <c r="W565" i="71" s="1"/>
  <c r="AM564" i="71" a="1"/>
  <c r="AM564" i="71" s="1"/>
  <c r="AL564" i="71" a="1"/>
  <c r="AL564" i="71" s="1"/>
  <c r="AK564" i="71" a="1"/>
  <c r="AK564" i="71" s="1"/>
  <c r="AJ564" i="71" a="1"/>
  <c r="AJ564" i="71" s="1"/>
  <c r="AI564" i="71" a="1"/>
  <c r="AI564" i="71" s="1"/>
  <c r="AH564" i="71" a="1"/>
  <c r="AH564" i="71" s="1"/>
  <c r="AG564" i="71" a="1"/>
  <c r="AG564" i="71" s="1"/>
  <c r="AF564" i="71" a="1"/>
  <c r="AF564" i="71" s="1"/>
  <c r="AE564" i="71" a="1"/>
  <c r="AE564" i="71" s="1"/>
  <c r="AD564" i="71" a="1"/>
  <c r="AD564" i="71" s="1"/>
  <c r="AC564" i="71" a="1"/>
  <c r="AC564" i="71" s="1"/>
  <c r="AB564" i="71" a="1"/>
  <c r="AB564" i="71" s="1"/>
  <c r="AA564" i="71" a="1"/>
  <c r="AA564" i="71" s="1"/>
  <c r="Z564" i="71" a="1"/>
  <c r="Z564" i="71" s="1"/>
  <c r="Y564" i="71" a="1"/>
  <c r="Y564" i="71" s="1"/>
  <c r="X564" i="71" a="1"/>
  <c r="X564" i="71" s="1"/>
  <c r="W564" i="71" a="1"/>
  <c r="W564" i="71" s="1"/>
  <c r="AM563" i="71" a="1"/>
  <c r="AM563" i="71" s="1"/>
  <c r="AL563" i="71" a="1"/>
  <c r="AL563" i="71" s="1"/>
  <c r="AK563" i="71" a="1"/>
  <c r="AK563" i="71" s="1"/>
  <c r="AJ563" i="71" a="1"/>
  <c r="AJ563" i="71" s="1"/>
  <c r="AI563" i="71" a="1"/>
  <c r="AI563" i="71" s="1"/>
  <c r="AH563" i="71" a="1"/>
  <c r="AH563" i="71" s="1"/>
  <c r="AG563" i="71" a="1"/>
  <c r="AG563" i="71" s="1"/>
  <c r="AF563" i="71" a="1"/>
  <c r="AF563" i="71" s="1"/>
  <c r="AE563" i="71" a="1"/>
  <c r="AE563" i="71" s="1"/>
  <c r="AD563" i="71" a="1"/>
  <c r="AD563" i="71" s="1"/>
  <c r="AC563" i="71" a="1"/>
  <c r="AC563" i="71" s="1"/>
  <c r="AB563" i="71" a="1"/>
  <c r="AB563" i="71" s="1"/>
  <c r="AA563" i="71" a="1"/>
  <c r="AA563" i="71" s="1"/>
  <c r="Z563" i="71" a="1"/>
  <c r="Z563" i="71" s="1"/>
  <c r="Y563" i="71" a="1"/>
  <c r="Y563" i="71" s="1"/>
  <c r="X563" i="71" a="1"/>
  <c r="X563" i="71" s="1"/>
  <c r="W563" i="71" a="1"/>
  <c r="W563" i="71" s="1"/>
  <c r="AM562" i="71" a="1"/>
  <c r="AM562" i="71" s="1"/>
  <c r="AL562" i="71" a="1"/>
  <c r="AL562" i="71" s="1"/>
  <c r="AK562" i="71" a="1"/>
  <c r="AK562" i="71" s="1"/>
  <c r="AJ562" i="71" a="1"/>
  <c r="AJ562" i="71" s="1"/>
  <c r="AI562" i="71" a="1"/>
  <c r="AI562" i="71" s="1"/>
  <c r="AH562" i="71" a="1"/>
  <c r="AH562" i="71" s="1"/>
  <c r="AG562" i="71" a="1"/>
  <c r="AG562" i="71" s="1"/>
  <c r="AF562" i="71" a="1"/>
  <c r="AF562" i="71" s="1"/>
  <c r="AE562" i="71" a="1"/>
  <c r="AE562" i="71" s="1"/>
  <c r="AD562" i="71" a="1"/>
  <c r="AD562" i="71" s="1"/>
  <c r="AC562" i="71" a="1"/>
  <c r="AC562" i="71" s="1"/>
  <c r="AB562" i="71" a="1"/>
  <c r="AB562" i="71" s="1"/>
  <c r="AA562" i="71" a="1"/>
  <c r="AA562" i="71" s="1"/>
  <c r="Z562" i="71" a="1"/>
  <c r="Z562" i="71" s="1"/>
  <c r="Y562" i="71" a="1"/>
  <c r="Y562" i="71" s="1"/>
  <c r="X562" i="71" a="1"/>
  <c r="X562" i="71" s="1"/>
  <c r="W562" i="71" a="1"/>
  <c r="W562" i="71" s="1"/>
  <c r="AM561" i="71" a="1"/>
  <c r="AM561" i="71" s="1"/>
  <c r="AL561" i="71" a="1"/>
  <c r="AL561" i="71" s="1"/>
  <c r="AK561" i="71" a="1"/>
  <c r="AK561" i="71" s="1"/>
  <c r="AJ561" i="71" a="1"/>
  <c r="AJ561" i="71" s="1"/>
  <c r="AI561" i="71" a="1"/>
  <c r="AI561" i="71" s="1"/>
  <c r="AH561" i="71" a="1"/>
  <c r="AH561" i="71" s="1"/>
  <c r="AG561" i="71" a="1"/>
  <c r="AG561" i="71" s="1"/>
  <c r="AF561" i="71" a="1"/>
  <c r="AF561" i="71" s="1"/>
  <c r="AE561" i="71" a="1"/>
  <c r="AE561" i="71" s="1"/>
  <c r="AD561" i="71" a="1"/>
  <c r="AD561" i="71" s="1"/>
  <c r="AC561" i="71" a="1"/>
  <c r="AC561" i="71" s="1"/>
  <c r="AB561" i="71" a="1"/>
  <c r="AB561" i="71" s="1"/>
  <c r="AA561" i="71" a="1"/>
  <c r="AA561" i="71" s="1"/>
  <c r="Z561" i="71" a="1"/>
  <c r="Z561" i="71" s="1"/>
  <c r="Y561" i="71" a="1"/>
  <c r="Y561" i="71" s="1"/>
  <c r="X561" i="71" a="1"/>
  <c r="X561" i="71" s="1"/>
  <c r="W561" i="71" a="1"/>
  <c r="W561" i="71" s="1"/>
  <c r="AM560" i="71" a="1"/>
  <c r="AM560" i="71" s="1"/>
  <c r="AL560" i="71" a="1"/>
  <c r="AL560" i="71" s="1"/>
  <c r="AK560" i="71" a="1"/>
  <c r="AK560" i="71" s="1"/>
  <c r="AJ560" i="71" a="1"/>
  <c r="AJ560" i="71" s="1"/>
  <c r="AI560" i="71" a="1"/>
  <c r="AI560" i="71" s="1"/>
  <c r="AH560" i="71" a="1"/>
  <c r="AH560" i="71" s="1"/>
  <c r="AG560" i="71" a="1"/>
  <c r="AG560" i="71" s="1"/>
  <c r="AF560" i="71" a="1"/>
  <c r="AF560" i="71" s="1"/>
  <c r="AE560" i="71" a="1"/>
  <c r="AE560" i="71" s="1"/>
  <c r="AD560" i="71" a="1"/>
  <c r="AD560" i="71" s="1"/>
  <c r="AC560" i="71" a="1"/>
  <c r="AC560" i="71" s="1"/>
  <c r="AB560" i="71" a="1"/>
  <c r="AB560" i="71" s="1"/>
  <c r="AA560" i="71" a="1"/>
  <c r="AA560" i="71" s="1"/>
  <c r="Z560" i="71" a="1"/>
  <c r="Z560" i="71" s="1"/>
  <c r="Y560" i="71" a="1"/>
  <c r="Y560" i="71" s="1"/>
  <c r="X560" i="71" a="1"/>
  <c r="X560" i="71" s="1"/>
  <c r="W560" i="71" a="1"/>
  <c r="W560" i="71" s="1"/>
  <c r="AM559" i="71" a="1"/>
  <c r="AM559" i="71" s="1"/>
  <c r="AL559" i="71" a="1"/>
  <c r="AL559" i="71" s="1"/>
  <c r="AK559" i="71" a="1"/>
  <c r="AK559" i="71" s="1"/>
  <c r="AJ559" i="71" a="1"/>
  <c r="AJ559" i="71" s="1"/>
  <c r="AI559" i="71" a="1"/>
  <c r="AI559" i="71" s="1"/>
  <c r="AH559" i="71" a="1"/>
  <c r="AH559" i="71" s="1"/>
  <c r="AG559" i="71" a="1"/>
  <c r="AG559" i="71" s="1"/>
  <c r="AF559" i="71" a="1"/>
  <c r="AF559" i="71" s="1"/>
  <c r="AE559" i="71" a="1"/>
  <c r="AE559" i="71" s="1"/>
  <c r="AD559" i="71" a="1"/>
  <c r="AD559" i="71" s="1"/>
  <c r="AC559" i="71" a="1"/>
  <c r="AC559" i="71" s="1"/>
  <c r="AB559" i="71" a="1"/>
  <c r="AB559" i="71" s="1"/>
  <c r="AA559" i="71" a="1"/>
  <c r="AA559" i="71" s="1"/>
  <c r="Z559" i="71" a="1"/>
  <c r="Z559" i="71" s="1"/>
  <c r="Y559" i="71" a="1"/>
  <c r="Y559" i="71" s="1"/>
  <c r="X559" i="71" a="1"/>
  <c r="X559" i="71" s="1"/>
  <c r="W559" i="71" a="1"/>
  <c r="W559" i="71" s="1"/>
  <c r="AM558" i="71" a="1"/>
  <c r="AM558" i="71" s="1"/>
  <c r="AL558" i="71" a="1"/>
  <c r="AL558" i="71" s="1"/>
  <c r="AK558" i="71" a="1"/>
  <c r="AK558" i="71" s="1"/>
  <c r="AJ558" i="71" a="1"/>
  <c r="AJ558" i="71" s="1"/>
  <c r="AI558" i="71" a="1"/>
  <c r="AI558" i="71" s="1"/>
  <c r="AH558" i="71" a="1"/>
  <c r="AH558" i="71" s="1"/>
  <c r="AG558" i="71" a="1"/>
  <c r="AG558" i="71" s="1"/>
  <c r="AF558" i="71" a="1"/>
  <c r="AF558" i="71" s="1"/>
  <c r="AE558" i="71" a="1"/>
  <c r="AE558" i="71" s="1"/>
  <c r="AD558" i="71" a="1"/>
  <c r="AD558" i="71" s="1"/>
  <c r="AC558" i="71" a="1"/>
  <c r="AC558" i="71" s="1"/>
  <c r="AB558" i="71" a="1"/>
  <c r="AB558" i="71" s="1"/>
  <c r="AA558" i="71" a="1"/>
  <c r="AA558" i="71" s="1"/>
  <c r="Z558" i="71" a="1"/>
  <c r="Z558" i="71" s="1"/>
  <c r="Y558" i="71" a="1"/>
  <c r="Y558" i="71" s="1"/>
  <c r="X558" i="71" a="1"/>
  <c r="X558" i="71" s="1"/>
  <c r="W558" i="71" a="1"/>
  <c r="W558" i="71" s="1"/>
  <c r="AM557" i="71" a="1"/>
  <c r="AM557" i="71" s="1"/>
  <c r="AL557" i="71" a="1"/>
  <c r="AL557" i="71" s="1"/>
  <c r="AK557" i="71" a="1"/>
  <c r="AK557" i="71" s="1"/>
  <c r="AJ557" i="71" a="1"/>
  <c r="AJ557" i="71" s="1"/>
  <c r="AI557" i="71" a="1"/>
  <c r="AI557" i="71" s="1"/>
  <c r="AH557" i="71" a="1"/>
  <c r="AH557" i="71" s="1"/>
  <c r="AG557" i="71" a="1"/>
  <c r="AG557" i="71" s="1"/>
  <c r="AF557" i="71" a="1"/>
  <c r="AF557" i="71" s="1"/>
  <c r="AE557" i="71" a="1"/>
  <c r="AE557" i="71" s="1"/>
  <c r="AD557" i="71" a="1"/>
  <c r="AD557" i="71" s="1"/>
  <c r="AC557" i="71" a="1"/>
  <c r="AC557" i="71" s="1"/>
  <c r="AB557" i="71" a="1"/>
  <c r="AB557" i="71" s="1"/>
  <c r="AA557" i="71" a="1"/>
  <c r="AA557" i="71" s="1"/>
  <c r="Z557" i="71" a="1"/>
  <c r="Z557" i="71" s="1"/>
  <c r="Y557" i="71" a="1"/>
  <c r="Y557" i="71" s="1"/>
  <c r="X557" i="71" a="1"/>
  <c r="X557" i="71" s="1"/>
  <c r="W557" i="71" a="1"/>
  <c r="W557" i="71" s="1"/>
  <c r="AM556" i="71" a="1"/>
  <c r="AM556" i="71" s="1"/>
  <c r="AL556" i="71" a="1"/>
  <c r="AL556" i="71" s="1"/>
  <c r="AK556" i="71" a="1"/>
  <c r="AK556" i="71" s="1"/>
  <c r="AJ556" i="71" a="1"/>
  <c r="AJ556" i="71" s="1"/>
  <c r="AI556" i="71" a="1"/>
  <c r="AI556" i="71" s="1"/>
  <c r="AH556" i="71" a="1"/>
  <c r="AH556" i="71" s="1"/>
  <c r="AG556" i="71" a="1"/>
  <c r="AG556" i="71" s="1"/>
  <c r="AF556" i="71" a="1"/>
  <c r="AF556" i="71" s="1"/>
  <c r="AE556" i="71" a="1"/>
  <c r="AE556" i="71" s="1"/>
  <c r="AD556" i="71" a="1"/>
  <c r="AD556" i="71" s="1"/>
  <c r="AC556" i="71" a="1"/>
  <c r="AC556" i="71" s="1"/>
  <c r="AB556" i="71" a="1"/>
  <c r="AB556" i="71" s="1"/>
  <c r="AA556" i="71" a="1"/>
  <c r="AA556" i="71" s="1"/>
  <c r="Z556" i="71" a="1"/>
  <c r="Z556" i="71" s="1"/>
  <c r="Y556" i="71" a="1"/>
  <c r="Y556" i="71" s="1"/>
  <c r="X556" i="71" a="1"/>
  <c r="X556" i="71" s="1"/>
  <c r="W556" i="71" a="1"/>
  <c r="W556" i="71" s="1"/>
  <c r="AM555" i="71" a="1"/>
  <c r="AM555" i="71" s="1"/>
  <c r="AL555" i="71" a="1"/>
  <c r="AL555" i="71" s="1"/>
  <c r="AK555" i="71" a="1"/>
  <c r="AK555" i="71" s="1"/>
  <c r="AJ555" i="71" a="1"/>
  <c r="AJ555" i="71" s="1"/>
  <c r="AI555" i="71" a="1"/>
  <c r="AI555" i="71" s="1"/>
  <c r="AH555" i="71" a="1"/>
  <c r="AH555" i="71" s="1"/>
  <c r="AG555" i="71" a="1"/>
  <c r="AG555" i="71" s="1"/>
  <c r="AF555" i="71" a="1"/>
  <c r="AF555" i="71" s="1"/>
  <c r="AE555" i="71" a="1"/>
  <c r="AE555" i="71" s="1"/>
  <c r="AD555" i="71" a="1"/>
  <c r="AD555" i="71" s="1"/>
  <c r="AC555" i="71" a="1"/>
  <c r="AC555" i="71" s="1"/>
  <c r="AB555" i="71" a="1"/>
  <c r="AB555" i="71" s="1"/>
  <c r="AA555" i="71" a="1"/>
  <c r="AA555" i="71" s="1"/>
  <c r="Z555" i="71" a="1"/>
  <c r="Z555" i="71" s="1"/>
  <c r="Y555" i="71" a="1"/>
  <c r="Y555" i="71" s="1"/>
  <c r="X555" i="71" a="1"/>
  <c r="X555" i="71" s="1"/>
  <c r="W555" i="71" a="1"/>
  <c r="W555" i="71" s="1"/>
  <c r="AM554" i="71" a="1"/>
  <c r="AM554" i="71" s="1"/>
  <c r="AL554" i="71" a="1"/>
  <c r="AL554" i="71" s="1"/>
  <c r="AK554" i="71" a="1"/>
  <c r="AK554" i="71" s="1"/>
  <c r="AJ554" i="71" a="1"/>
  <c r="AJ554" i="71" s="1"/>
  <c r="AI554" i="71" a="1"/>
  <c r="AI554" i="71" s="1"/>
  <c r="AH554" i="71" a="1"/>
  <c r="AH554" i="71" s="1"/>
  <c r="AG554" i="71" a="1"/>
  <c r="AG554" i="71" s="1"/>
  <c r="AF554" i="71" a="1"/>
  <c r="AF554" i="71" s="1"/>
  <c r="AE554" i="71" a="1"/>
  <c r="AE554" i="71" s="1"/>
  <c r="AD554" i="71" a="1"/>
  <c r="AD554" i="71" s="1"/>
  <c r="AC554" i="71" a="1"/>
  <c r="AC554" i="71" s="1"/>
  <c r="AB554" i="71" a="1"/>
  <c r="AB554" i="71" s="1"/>
  <c r="AA554" i="71" a="1"/>
  <c r="AA554" i="71" s="1"/>
  <c r="Z554" i="71" a="1"/>
  <c r="Z554" i="71" s="1"/>
  <c r="Y554" i="71" a="1"/>
  <c r="Y554" i="71" s="1"/>
  <c r="X554" i="71" a="1"/>
  <c r="X554" i="71" s="1"/>
  <c r="W554" i="71" a="1"/>
  <c r="W554" i="71" s="1"/>
  <c r="AM553" i="71" a="1"/>
  <c r="AM553" i="71" s="1"/>
  <c r="AL553" i="71" a="1"/>
  <c r="AL553" i="71" s="1"/>
  <c r="AK553" i="71" a="1"/>
  <c r="AK553" i="71" s="1"/>
  <c r="AJ553" i="71" a="1"/>
  <c r="AJ553" i="71" s="1"/>
  <c r="AI553" i="71" a="1"/>
  <c r="AI553" i="71" s="1"/>
  <c r="AH553" i="71" a="1"/>
  <c r="AH553" i="71" s="1"/>
  <c r="AG553" i="71" a="1"/>
  <c r="AG553" i="71" s="1"/>
  <c r="AF553" i="71" a="1"/>
  <c r="AF553" i="71" s="1"/>
  <c r="AE553" i="71" a="1"/>
  <c r="AE553" i="71" s="1"/>
  <c r="AD553" i="71" a="1"/>
  <c r="AD553" i="71" s="1"/>
  <c r="AC553" i="71" a="1"/>
  <c r="AC553" i="71" s="1"/>
  <c r="AB553" i="71" a="1"/>
  <c r="AB553" i="71" s="1"/>
  <c r="AA553" i="71" a="1"/>
  <c r="AA553" i="71" s="1"/>
  <c r="Z553" i="71" a="1"/>
  <c r="Z553" i="71" s="1"/>
  <c r="Y553" i="71" a="1"/>
  <c r="Y553" i="71" s="1"/>
  <c r="X553" i="71" a="1"/>
  <c r="X553" i="71" s="1"/>
  <c r="W553" i="71" a="1"/>
  <c r="W553" i="71" s="1"/>
  <c r="AM552" i="71" a="1"/>
  <c r="AM552" i="71" s="1"/>
  <c r="AL552" i="71" a="1"/>
  <c r="AL552" i="71" s="1"/>
  <c r="AK552" i="71" a="1"/>
  <c r="AK552" i="71" s="1"/>
  <c r="AJ552" i="71" a="1"/>
  <c r="AJ552" i="71" s="1"/>
  <c r="AI552" i="71" a="1"/>
  <c r="AI552" i="71" s="1"/>
  <c r="AH552" i="71" a="1"/>
  <c r="AH552" i="71" s="1"/>
  <c r="AG552" i="71" a="1"/>
  <c r="AG552" i="71" s="1"/>
  <c r="AF552" i="71" a="1"/>
  <c r="AF552" i="71" s="1"/>
  <c r="AE552" i="71" a="1"/>
  <c r="AE552" i="71" s="1"/>
  <c r="AD552" i="71" a="1"/>
  <c r="AD552" i="71" s="1"/>
  <c r="AC552" i="71" a="1"/>
  <c r="AC552" i="71" s="1"/>
  <c r="AB552" i="71" a="1"/>
  <c r="AB552" i="71" s="1"/>
  <c r="AA552" i="71" a="1"/>
  <c r="AA552" i="71" s="1"/>
  <c r="Z552" i="71" a="1"/>
  <c r="Z552" i="71" s="1"/>
  <c r="Y552" i="71" a="1"/>
  <c r="Y552" i="71" s="1"/>
  <c r="X552" i="71" a="1"/>
  <c r="X552" i="71" s="1"/>
  <c r="W552" i="71" a="1"/>
  <c r="W552" i="71" s="1"/>
  <c r="AM551" i="71" a="1"/>
  <c r="AM551" i="71" s="1"/>
  <c r="AL551" i="71" a="1"/>
  <c r="AL551" i="71" s="1"/>
  <c r="AK551" i="71" a="1"/>
  <c r="AK551" i="71" s="1"/>
  <c r="AJ551" i="71" a="1"/>
  <c r="AJ551" i="71" s="1"/>
  <c r="AI551" i="71" a="1"/>
  <c r="AI551" i="71" s="1"/>
  <c r="AH551" i="71" a="1"/>
  <c r="AH551" i="71" s="1"/>
  <c r="AG551" i="71" a="1"/>
  <c r="AG551" i="71" s="1"/>
  <c r="AF551" i="71" a="1"/>
  <c r="AF551" i="71" s="1"/>
  <c r="AE551" i="71" a="1"/>
  <c r="AE551" i="71" s="1"/>
  <c r="AD551" i="71" a="1"/>
  <c r="AD551" i="71" s="1"/>
  <c r="AC551" i="71" a="1"/>
  <c r="AC551" i="71" s="1"/>
  <c r="AB551" i="71" a="1"/>
  <c r="AB551" i="71" s="1"/>
  <c r="AA551" i="71" a="1"/>
  <c r="AA551" i="71" s="1"/>
  <c r="Z551" i="71" a="1"/>
  <c r="Z551" i="71" s="1"/>
  <c r="Y551" i="71" a="1"/>
  <c r="Y551" i="71" s="1"/>
  <c r="X551" i="71" a="1"/>
  <c r="X551" i="71" s="1"/>
  <c r="W551" i="71" a="1"/>
  <c r="W551" i="71" s="1"/>
  <c r="AM550" i="71" a="1"/>
  <c r="AM550" i="71" s="1"/>
  <c r="AL550" i="71" a="1"/>
  <c r="AL550" i="71" s="1"/>
  <c r="AK550" i="71" a="1"/>
  <c r="AK550" i="71" s="1"/>
  <c r="AJ550" i="71" a="1"/>
  <c r="AJ550" i="71" s="1"/>
  <c r="AI550" i="71" a="1"/>
  <c r="AI550" i="71" s="1"/>
  <c r="AH550" i="71" a="1"/>
  <c r="AH550" i="71" s="1"/>
  <c r="AG550" i="71" a="1"/>
  <c r="AG550" i="71" s="1"/>
  <c r="AF550" i="71" a="1"/>
  <c r="AF550" i="71" s="1"/>
  <c r="AE550" i="71" a="1"/>
  <c r="AE550" i="71" s="1"/>
  <c r="AD550" i="71" a="1"/>
  <c r="AD550" i="71" s="1"/>
  <c r="AC550" i="71" a="1"/>
  <c r="AC550" i="71" s="1"/>
  <c r="AB550" i="71" a="1"/>
  <c r="AB550" i="71" s="1"/>
  <c r="AA550" i="71" a="1"/>
  <c r="AA550" i="71" s="1"/>
  <c r="Z550" i="71" a="1"/>
  <c r="Z550" i="71" s="1"/>
  <c r="Y550" i="71" a="1"/>
  <c r="Y550" i="71" s="1"/>
  <c r="X550" i="71" a="1"/>
  <c r="X550" i="71" s="1"/>
  <c r="W550" i="71" a="1"/>
  <c r="W550" i="71" s="1"/>
  <c r="AM549" i="71" a="1"/>
  <c r="AM549" i="71" s="1"/>
  <c r="AL549" i="71" a="1"/>
  <c r="AL549" i="71" s="1"/>
  <c r="AK549" i="71" a="1"/>
  <c r="AK549" i="71" s="1"/>
  <c r="AJ549" i="71" a="1"/>
  <c r="AJ549" i="71" s="1"/>
  <c r="AI549" i="71" a="1"/>
  <c r="AI549" i="71" s="1"/>
  <c r="AH549" i="71" a="1"/>
  <c r="AH549" i="71" s="1"/>
  <c r="AG549" i="71" a="1"/>
  <c r="AG549" i="71" s="1"/>
  <c r="AF549" i="71" a="1"/>
  <c r="AF549" i="71" s="1"/>
  <c r="AE549" i="71" a="1"/>
  <c r="AE549" i="71" s="1"/>
  <c r="AD549" i="71" a="1"/>
  <c r="AD549" i="71" s="1"/>
  <c r="AC549" i="71" a="1"/>
  <c r="AC549" i="71" s="1"/>
  <c r="AB549" i="71" a="1"/>
  <c r="AB549" i="71" s="1"/>
  <c r="AA549" i="71" a="1"/>
  <c r="AA549" i="71" s="1"/>
  <c r="Z549" i="71" a="1"/>
  <c r="Z549" i="71" s="1"/>
  <c r="Y549" i="71" a="1"/>
  <c r="Y549" i="71" s="1"/>
  <c r="X549" i="71" a="1"/>
  <c r="X549" i="71" s="1"/>
  <c r="W549" i="71" a="1"/>
  <c r="W549" i="71" s="1"/>
  <c r="AM548" i="71" a="1"/>
  <c r="AM548" i="71" s="1"/>
  <c r="AL548" i="71" a="1"/>
  <c r="AL548" i="71" s="1"/>
  <c r="AK548" i="71" a="1"/>
  <c r="AK548" i="71" s="1"/>
  <c r="AJ548" i="71" a="1"/>
  <c r="AJ548" i="71" s="1"/>
  <c r="AI548" i="71" a="1"/>
  <c r="AI548" i="71" s="1"/>
  <c r="AH548" i="71" a="1"/>
  <c r="AH548" i="71" s="1"/>
  <c r="AG548" i="71" a="1"/>
  <c r="AG548" i="71" s="1"/>
  <c r="AF548" i="71" a="1"/>
  <c r="AF548" i="71" s="1"/>
  <c r="AE548" i="71" a="1"/>
  <c r="AE548" i="71" s="1"/>
  <c r="AD548" i="71" a="1"/>
  <c r="AD548" i="71" s="1"/>
  <c r="AC548" i="71" a="1"/>
  <c r="AC548" i="71" s="1"/>
  <c r="AB548" i="71" a="1"/>
  <c r="AB548" i="71" s="1"/>
  <c r="AA548" i="71" a="1"/>
  <c r="AA548" i="71" s="1"/>
  <c r="Z548" i="71" a="1"/>
  <c r="Z548" i="71" s="1"/>
  <c r="Y548" i="71" a="1"/>
  <c r="Y548" i="71" s="1"/>
  <c r="X548" i="71" a="1"/>
  <c r="X548" i="71" s="1"/>
  <c r="W548" i="71" a="1"/>
  <c r="W548" i="71" s="1"/>
  <c r="AM547" i="71" a="1"/>
  <c r="AM547" i="71" s="1"/>
  <c r="AL547" i="71" a="1"/>
  <c r="AL547" i="71" s="1"/>
  <c r="AK547" i="71" a="1"/>
  <c r="AK547" i="71" s="1"/>
  <c r="AJ547" i="71" a="1"/>
  <c r="AJ547" i="71" s="1"/>
  <c r="AI547" i="71" a="1"/>
  <c r="AI547" i="71" s="1"/>
  <c r="AH547" i="71" a="1"/>
  <c r="AH547" i="71" s="1"/>
  <c r="AG547" i="71" a="1"/>
  <c r="AG547" i="71" s="1"/>
  <c r="AF547" i="71" a="1"/>
  <c r="AF547" i="71" s="1"/>
  <c r="AE547" i="71" a="1"/>
  <c r="AE547" i="71" s="1"/>
  <c r="AD547" i="71" a="1"/>
  <c r="AD547" i="71" s="1"/>
  <c r="AC547" i="71" a="1"/>
  <c r="AC547" i="71" s="1"/>
  <c r="AB547" i="71" a="1"/>
  <c r="AB547" i="71" s="1"/>
  <c r="AA547" i="71" a="1"/>
  <c r="AA547" i="71" s="1"/>
  <c r="Z547" i="71" a="1"/>
  <c r="Z547" i="71" s="1"/>
  <c r="Y547" i="71" a="1"/>
  <c r="Y547" i="71" s="1"/>
  <c r="X547" i="71" a="1"/>
  <c r="X547" i="71" s="1"/>
  <c r="W547" i="71" a="1"/>
  <c r="W547" i="71" s="1"/>
  <c r="AM546" i="71" a="1"/>
  <c r="AM546" i="71" s="1"/>
  <c r="AL546" i="71" a="1"/>
  <c r="AL546" i="71" s="1"/>
  <c r="AK546" i="71" a="1"/>
  <c r="AK546" i="71" s="1"/>
  <c r="AJ546" i="71" a="1"/>
  <c r="AJ546" i="71" s="1"/>
  <c r="AI546" i="71" a="1"/>
  <c r="AI546" i="71" s="1"/>
  <c r="AH546" i="71" a="1"/>
  <c r="AH546" i="71" s="1"/>
  <c r="AG546" i="71" a="1"/>
  <c r="AG546" i="71" s="1"/>
  <c r="AF546" i="71" a="1"/>
  <c r="AF546" i="71" s="1"/>
  <c r="AE546" i="71" a="1"/>
  <c r="AE546" i="71" s="1"/>
  <c r="AD546" i="71" a="1"/>
  <c r="AD546" i="71" s="1"/>
  <c r="AC546" i="71" a="1"/>
  <c r="AC546" i="71" s="1"/>
  <c r="AB546" i="71" a="1"/>
  <c r="AB546" i="71" s="1"/>
  <c r="AA546" i="71" a="1"/>
  <c r="AA546" i="71" s="1"/>
  <c r="Z546" i="71" a="1"/>
  <c r="Z546" i="71" s="1"/>
  <c r="Y546" i="71" a="1"/>
  <c r="Y546" i="71" s="1"/>
  <c r="X546" i="71" a="1"/>
  <c r="X546" i="71" s="1"/>
  <c r="W546" i="71" a="1"/>
  <c r="W546" i="71" s="1"/>
  <c r="AM545" i="71" a="1"/>
  <c r="AM545" i="71" s="1"/>
  <c r="AL545" i="71" a="1"/>
  <c r="AL545" i="71" s="1"/>
  <c r="AK545" i="71" a="1"/>
  <c r="AK545" i="71" s="1"/>
  <c r="AJ545" i="71" a="1"/>
  <c r="AJ545" i="71" s="1"/>
  <c r="AI545" i="71" a="1"/>
  <c r="AI545" i="71" s="1"/>
  <c r="AH545" i="71" a="1"/>
  <c r="AH545" i="71" s="1"/>
  <c r="AG545" i="71" a="1"/>
  <c r="AG545" i="71" s="1"/>
  <c r="AF545" i="71" a="1"/>
  <c r="AF545" i="71" s="1"/>
  <c r="AE545" i="71" a="1"/>
  <c r="AE545" i="71" s="1"/>
  <c r="AD545" i="71" a="1"/>
  <c r="AD545" i="71" s="1"/>
  <c r="AC545" i="71" a="1"/>
  <c r="AC545" i="71" s="1"/>
  <c r="AB545" i="71" a="1"/>
  <c r="AB545" i="71" s="1"/>
  <c r="AA545" i="71" a="1"/>
  <c r="AA545" i="71" s="1"/>
  <c r="Z545" i="71" a="1"/>
  <c r="Z545" i="71" s="1"/>
  <c r="Y545" i="71" a="1"/>
  <c r="Y545" i="71" s="1"/>
  <c r="X545" i="71" a="1"/>
  <c r="X545" i="71" s="1"/>
  <c r="W545" i="71" a="1"/>
  <c r="W545" i="71" s="1"/>
  <c r="AM544" i="71" a="1"/>
  <c r="AM544" i="71" s="1"/>
  <c r="AL544" i="71" a="1"/>
  <c r="AL544" i="71" s="1"/>
  <c r="AK544" i="71" a="1"/>
  <c r="AK544" i="71" s="1"/>
  <c r="AJ544" i="71" a="1"/>
  <c r="AJ544" i="71" s="1"/>
  <c r="AI544" i="71" a="1"/>
  <c r="AI544" i="71" s="1"/>
  <c r="AH544" i="71" a="1"/>
  <c r="AH544" i="71" s="1"/>
  <c r="AG544" i="71" a="1"/>
  <c r="AG544" i="71" s="1"/>
  <c r="AF544" i="71" a="1"/>
  <c r="AF544" i="71" s="1"/>
  <c r="AE544" i="71" a="1"/>
  <c r="AE544" i="71" s="1"/>
  <c r="AD544" i="71" a="1"/>
  <c r="AD544" i="71" s="1"/>
  <c r="AC544" i="71" a="1"/>
  <c r="AC544" i="71" s="1"/>
  <c r="AB544" i="71" a="1"/>
  <c r="AB544" i="71" s="1"/>
  <c r="AA544" i="71" a="1"/>
  <c r="AA544" i="71" s="1"/>
  <c r="Z544" i="71" a="1"/>
  <c r="Z544" i="71" s="1"/>
  <c r="Y544" i="71" a="1"/>
  <c r="Y544" i="71" s="1"/>
  <c r="X544" i="71" a="1"/>
  <c r="X544" i="71" s="1"/>
  <c r="W544" i="71" a="1"/>
  <c r="W544" i="71" s="1"/>
  <c r="AM543" i="71" a="1"/>
  <c r="AM543" i="71" s="1"/>
  <c r="AL543" i="71" a="1"/>
  <c r="AL543" i="71" s="1"/>
  <c r="AK543" i="71" a="1"/>
  <c r="AK543" i="71" s="1"/>
  <c r="AJ543" i="71" a="1"/>
  <c r="AJ543" i="71" s="1"/>
  <c r="AI543" i="71" a="1"/>
  <c r="AI543" i="71" s="1"/>
  <c r="AH543" i="71" a="1"/>
  <c r="AH543" i="71" s="1"/>
  <c r="AG543" i="71" a="1"/>
  <c r="AG543" i="71" s="1"/>
  <c r="AF543" i="71" a="1"/>
  <c r="AF543" i="71" s="1"/>
  <c r="AE543" i="71" a="1"/>
  <c r="AE543" i="71" s="1"/>
  <c r="AD543" i="71" a="1"/>
  <c r="AD543" i="71" s="1"/>
  <c r="AC543" i="71" a="1"/>
  <c r="AC543" i="71" s="1"/>
  <c r="AB543" i="71" a="1"/>
  <c r="AB543" i="71" s="1"/>
  <c r="AA543" i="71" a="1"/>
  <c r="AA543" i="71" s="1"/>
  <c r="Z543" i="71" a="1"/>
  <c r="Z543" i="71" s="1"/>
  <c r="Y543" i="71" a="1"/>
  <c r="Y543" i="71" s="1"/>
  <c r="X543" i="71" a="1"/>
  <c r="X543" i="71" s="1"/>
  <c r="W543" i="71" a="1"/>
  <c r="W543" i="71" s="1"/>
  <c r="AM542" i="71" a="1"/>
  <c r="AM542" i="71" s="1"/>
  <c r="AL542" i="71" a="1"/>
  <c r="AL542" i="71" s="1"/>
  <c r="AK542" i="71" a="1"/>
  <c r="AK542" i="71" s="1"/>
  <c r="AJ542" i="71" a="1"/>
  <c r="AJ542" i="71" s="1"/>
  <c r="AI542" i="71" a="1"/>
  <c r="AI542" i="71" s="1"/>
  <c r="AH542" i="71" a="1"/>
  <c r="AH542" i="71" s="1"/>
  <c r="AG542" i="71" a="1"/>
  <c r="AG542" i="71" s="1"/>
  <c r="AF542" i="71" a="1"/>
  <c r="AF542" i="71" s="1"/>
  <c r="AE542" i="71" a="1"/>
  <c r="AE542" i="71" s="1"/>
  <c r="AD542" i="71" a="1"/>
  <c r="AD542" i="71" s="1"/>
  <c r="AC542" i="71" a="1"/>
  <c r="AC542" i="71" s="1"/>
  <c r="AB542" i="71" a="1"/>
  <c r="AB542" i="71" s="1"/>
  <c r="AA542" i="71" a="1"/>
  <c r="AA542" i="71" s="1"/>
  <c r="Z542" i="71" a="1"/>
  <c r="Z542" i="71" s="1"/>
  <c r="Y542" i="71" a="1"/>
  <c r="Y542" i="71" s="1"/>
  <c r="X542" i="71" a="1"/>
  <c r="X542" i="71" s="1"/>
  <c r="W542" i="71" a="1"/>
  <c r="W542" i="71" s="1"/>
  <c r="AM541" i="71" a="1"/>
  <c r="AM541" i="71" s="1"/>
  <c r="AL541" i="71" a="1"/>
  <c r="AL541" i="71" s="1"/>
  <c r="AK541" i="71" a="1"/>
  <c r="AK541" i="71" s="1"/>
  <c r="AJ541" i="71" a="1"/>
  <c r="AJ541" i="71" s="1"/>
  <c r="AI541" i="71" a="1"/>
  <c r="AI541" i="71" s="1"/>
  <c r="AH541" i="71" a="1"/>
  <c r="AH541" i="71" s="1"/>
  <c r="AG541" i="71" a="1"/>
  <c r="AG541" i="71" s="1"/>
  <c r="AF541" i="71" a="1"/>
  <c r="AF541" i="71" s="1"/>
  <c r="AE541" i="71" a="1"/>
  <c r="AE541" i="71" s="1"/>
  <c r="AD541" i="71" a="1"/>
  <c r="AD541" i="71" s="1"/>
  <c r="AC541" i="71" a="1"/>
  <c r="AC541" i="71" s="1"/>
  <c r="AB541" i="71" a="1"/>
  <c r="AB541" i="71" s="1"/>
  <c r="AA541" i="71" a="1"/>
  <c r="AA541" i="71" s="1"/>
  <c r="Z541" i="71" a="1"/>
  <c r="Z541" i="71" s="1"/>
  <c r="Y541" i="71" a="1"/>
  <c r="Y541" i="71" s="1"/>
  <c r="X541" i="71" a="1"/>
  <c r="X541" i="71" s="1"/>
  <c r="W541" i="71" a="1"/>
  <c r="W541" i="71" s="1"/>
  <c r="AM540" i="71" a="1"/>
  <c r="AM540" i="71" s="1"/>
  <c r="AL540" i="71" a="1"/>
  <c r="AL540" i="71" s="1"/>
  <c r="AK540" i="71" a="1"/>
  <c r="AK540" i="71" s="1"/>
  <c r="AJ540" i="71" a="1"/>
  <c r="AJ540" i="71" s="1"/>
  <c r="AI540" i="71" a="1"/>
  <c r="AI540" i="71" s="1"/>
  <c r="AH540" i="71" a="1"/>
  <c r="AH540" i="71" s="1"/>
  <c r="AG540" i="71" a="1"/>
  <c r="AG540" i="71" s="1"/>
  <c r="AF540" i="71" a="1"/>
  <c r="AF540" i="71" s="1"/>
  <c r="AE540" i="71" a="1"/>
  <c r="AE540" i="71" s="1"/>
  <c r="AD540" i="71" a="1"/>
  <c r="AD540" i="71" s="1"/>
  <c r="AC540" i="71" a="1"/>
  <c r="AC540" i="71" s="1"/>
  <c r="AB540" i="71" a="1"/>
  <c r="AB540" i="71" s="1"/>
  <c r="AA540" i="71" a="1"/>
  <c r="AA540" i="71" s="1"/>
  <c r="Z540" i="71" a="1"/>
  <c r="Z540" i="71" s="1"/>
  <c r="Y540" i="71" a="1"/>
  <c r="Y540" i="71" s="1"/>
  <c r="X540" i="71" a="1"/>
  <c r="X540" i="71" s="1"/>
  <c r="W540" i="71" a="1"/>
  <c r="W540" i="71" s="1"/>
  <c r="AM539" i="71" a="1"/>
  <c r="AM539" i="71" s="1"/>
  <c r="AL539" i="71" a="1"/>
  <c r="AL539" i="71" s="1"/>
  <c r="AK539" i="71" a="1"/>
  <c r="AK539" i="71" s="1"/>
  <c r="AJ539" i="71" a="1"/>
  <c r="AJ539" i="71" s="1"/>
  <c r="AI539" i="71" a="1"/>
  <c r="AI539" i="71" s="1"/>
  <c r="AH539" i="71" a="1"/>
  <c r="AH539" i="71" s="1"/>
  <c r="AG539" i="71" a="1"/>
  <c r="AG539" i="71" s="1"/>
  <c r="AF539" i="71" a="1"/>
  <c r="AF539" i="71" s="1"/>
  <c r="AE539" i="71" a="1"/>
  <c r="AE539" i="71" s="1"/>
  <c r="AD539" i="71" a="1"/>
  <c r="AD539" i="71" s="1"/>
  <c r="AC539" i="71" a="1"/>
  <c r="AC539" i="71" s="1"/>
  <c r="AB539" i="71" a="1"/>
  <c r="AB539" i="71" s="1"/>
  <c r="AA539" i="71" a="1"/>
  <c r="AA539" i="71" s="1"/>
  <c r="Z539" i="71" a="1"/>
  <c r="Z539" i="71" s="1"/>
  <c r="Y539" i="71" a="1"/>
  <c r="Y539" i="71" s="1"/>
  <c r="X539" i="71" a="1"/>
  <c r="X539" i="71" s="1"/>
  <c r="W539" i="71" a="1"/>
  <c r="W539" i="71" s="1"/>
  <c r="AM538" i="71" a="1"/>
  <c r="AM538" i="71" s="1"/>
  <c r="AL538" i="71" a="1"/>
  <c r="AL538" i="71" s="1"/>
  <c r="AK538" i="71" a="1"/>
  <c r="AK538" i="71" s="1"/>
  <c r="AJ538" i="71" a="1"/>
  <c r="AJ538" i="71" s="1"/>
  <c r="AI538" i="71" a="1"/>
  <c r="AI538" i="71" s="1"/>
  <c r="AH538" i="71" a="1"/>
  <c r="AH538" i="71" s="1"/>
  <c r="AG538" i="71" a="1"/>
  <c r="AG538" i="71" s="1"/>
  <c r="AF538" i="71" a="1"/>
  <c r="AF538" i="71" s="1"/>
  <c r="AE538" i="71" a="1"/>
  <c r="AE538" i="71" s="1"/>
  <c r="AD538" i="71" a="1"/>
  <c r="AD538" i="71" s="1"/>
  <c r="AC538" i="71" a="1"/>
  <c r="AC538" i="71" s="1"/>
  <c r="AB538" i="71" a="1"/>
  <c r="AB538" i="71" s="1"/>
  <c r="AA538" i="71" a="1"/>
  <c r="AA538" i="71" s="1"/>
  <c r="Z538" i="71" a="1"/>
  <c r="Z538" i="71" s="1"/>
  <c r="Y538" i="71" a="1"/>
  <c r="Y538" i="71" s="1"/>
  <c r="X538" i="71" a="1"/>
  <c r="X538" i="71" s="1"/>
  <c r="W538" i="71" a="1"/>
  <c r="W538" i="71" s="1"/>
  <c r="AM537" i="71" a="1"/>
  <c r="AM537" i="71" s="1"/>
  <c r="AL537" i="71" a="1"/>
  <c r="AL537" i="71" s="1"/>
  <c r="AK537" i="71" a="1"/>
  <c r="AK537" i="71" s="1"/>
  <c r="AJ537" i="71" a="1"/>
  <c r="AJ537" i="71" s="1"/>
  <c r="AI537" i="71" a="1"/>
  <c r="AI537" i="71" s="1"/>
  <c r="AH537" i="71" a="1"/>
  <c r="AH537" i="71" s="1"/>
  <c r="AG537" i="71" a="1"/>
  <c r="AG537" i="71" s="1"/>
  <c r="AF537" i="71" a="1"/>
  <c r="AF537" i="71" s="1"/>
  <c r="AE537" i="71" a="1"/>
  <c r="AE537" i="71" s="1"/>
  <c r="AD537" i="71" a="1"/>
  <c r="AD537" i="71" s="1"/>
  <c r="AC537" i="71" a="1"/>
  <c r="AC537" i="71" s="1"/>
  <c r="AB537" i="71" a="1"/>
  <c r="AB537" i="71" s="1"/>
  <c r="AA537" i="71" a="1"/>
  <c r="AA537" i="71" s="1"/>
  <c r="Z537" i="71" a="1"/>
  <c r="Z537" i="71" s="1"/>
  <c r="Y537" i="71" a="1"/>
  <c r="Y537" i="71" s="1"/>
  <c r="X537" i="71" a="1"/>
  <c r="X537" i="71" s="1"/>
  <c r="W537" i="71" a="1"/>
  <c r="W537" i="71" s="1"/>
  <c r="AM536" i="71" a="1"/>
  <c r="AM536" i="71" s="1"/>
  <c r="AL536" i="71" a="1"/>
  <c r="AL536" i="71" s="1"/>
  <c r="AK536" i="71" a="1"/>
  <c r="AK536" i="71" s="1"/>
  <c r="AJ536" i="71" a="1"/>
  <c r="AJ536" i="71" s="1"/>
  <c r="AI536" i="71" a="1"/>
  <c r="AI536" i="71" s="1"/>
  <c r="AH536" i="71" a="1"/>
  <c r="AH536" i="71" s="1"/>
  <c r="AG536" i="71" a="1"/>
  <c r="AG536" i="71" s="1"/>
  <c r="AF536" i="71" a="1"/>
  <c r="AF536" i="71" s="1"/>
  <c r="AE536" i="71" a="1"/>
  <c r="AE536" i="71" s="1"/>
  <c r="AD536" i="71" a="1"/>
  <c r="AD536" i="71" s="1"/>
  <c r="AC536" i="71" a="1"/>
  <c r="AC536" i="71" s="1"/>
  <c r="AB536" i="71" a="1"/>
  <c r="AB536" i="71" s="1"/>
  <c r="AA536" i="71" a="1"/>
  <c r="AA536" i="71" s="1"/>
  <c r="Z536" i="71" a="1"/>
  <c r="Z536" i="71" s="1"/>
  <c r="Y536" i="71" a="1"/>
  <c r="Y536" i="71" s="1"/>
  <c r="X536" i="71" a="1"/>
  <c r="X536" i="71" s="1"/>
  <c r="W536" i="71" a="1"/>
  <c r="W536" i="71" s="1"/>
  <c r="AM535" i="71" a="1"/>
  <c r="AM535" i="71" s="1"/>
  <c r="AL535" i="71" a="1"/>
  <c r="AL535" i="71" s="1"/>
  <c r="AK535" i="71" a="1"/>
  <c r="AK535" i="71" s="1"/>
  <c r="AJ535" i="71" a="1"/>
  <c r="AJ535" i="71" s="1"/>
  <c r="AI535" i="71" a="1"/>
  <c r="AI535" i="71" s="1"/>
  <c r="AH535" i="71" a="1"/>
  <c r="AH535" i="71" s="1"/>
  <c r="AG535" i="71" a="1"/>
  <c r="AG535" i="71" s="1"/>
  <c r="AF535" i="71" a="1"/>
  <c r="AF535" i="71" s="1"/>
  <c r="AE535" i="71" a="1"/>
  <c r="AE535" i="71" s="1"/>
  <c r="AD535" i="71" a="1"/>
  <c r="AD535" i="71" s="1"/>
  <c r="AC535" i="71" a="1"/>
  <c r="AC535" i="71" s="1"/>
  <c r="AB535" i="71" a="1"/>
  <c r="AB535" i="71" s="1"/>
  <c r="AA535" i="71" a="1"/>
  <c r="AA535" i="71" s="1"/>
  <c r="Z535" i="71" a="1"/>
  <c r="Z535" i="71" s="1"/>
  <c r="Y535" i="71" a="1"/>
  <c r="Y535" i="71" s="1"/>
  <c r="X535" i="71" a="1"/>
  <c r="X535" i="71" s="1"/>
  <c r="W535" i="71" a="1"/>
  <c r="W535" i="71" s="1"/>
  <c r="AM534" i="71" a="1"/>
  <c r="AM534" i="71" s="1"/>
  <c r="AL534" i="71" a="1"/>
  <c r="AL534" i="71" s="1"/>
  <c r="AK534" i="71" a="1"/>
  <c r="AK534" i="71" s="1"/>
  <c r="AJ534" i="71" a="1"/>
  <c r="AJ534" i="71" s="1"/>
  <c r="AI534" i="71" a="1"/>
  <c r="AI534" i="71" s="1"/>
  <c r="AH534" i="71" a="1"/>
  <c r="AH534" i="71" s="1"/>
  <c r="AG534" i="71" a="1"/>
  <c r="AG534" i="71" s="1"/>
  <c r="AF534" i="71" a="1"/>
  <c r="AF534" i="71" s="1"/>
  <c r="AE534" i="71" a="1"/>
  <c r="AE534" i="71" s="1"/>
  <c r="AD534" i="71" a="1"/>
  <c r="AD534" i="71" s="1"/>
  <c r="AC534" i="71" a="1"/>
  <c r="AC534" i="71" s="1"/>
  <c r="AB534" i="71" a="1"/>
  <c r="AB534" i="71" s="1"/>
  <c r="AA534" i="71" a="1"/>
  <c r="AA534" i="71" s="1"/>
  <c r="Z534" i="71" a="1"/>
  <c r="Z534" i="71" s="1"/>
  <c r="Y534" i="71" a="1"/>
  <c r="Y534" i="71" s="1"/>
  <c r="X534" i="71" a="1"/>
  <c r="X534" i="71" s="1"/>
  <c r="W534" i="71" a="1"/>
  <c r="W534" i="71" s="1"/>
  <c r="AM533" i="71" a="1"/>
  <c r="AM533" i="71" s="1"/>
  <c r="AL533" i="71" a="1"/>
  <c r="AL533" i="71" s="1"/>
  <c r="AK533" i="71" a="1"/>
  <c r="AK533" i="71" s="1"/>
  <c r="AJ533" i="71" a="1"/>
  <c r="AJ533" i="71" s="1"/>
  <c r="AI533" i="71" a="1"/>
  <c r="AI533" i="71" s="1"/>
  <c r="AH533" i="71" a="1"/>
  <c r="AH533" i="71" s="1"/>
  <c r="AG533" i="71" a="1"/>
  <c r="AG533" i="71" s="1"/>
  <c r="AF533" i="71" a="1"/>
  <c r="AF533" i="71" s="1"/>
  <c r="AE533" i="71" a="1"/>
  <c r="AE533" i="71" s="1"/>
  <c r="AD533" i="71" a="1"/>
  <c r="AD533" i="71" s="1"/>
  <c r="AC533" i="71" a="1"/>
  <c r="AC533" i="71" s="1"/>
  <c r="AB533" i="71" a="1"/>
  <c r="AB533" i="71" s="1"/>
  <c r="AA533" i="71" a="1"/>
  <c r="AA533" i="71" s="1"/>
  <c r="Z533" i="71" a="1"/>
  <c r="Z533" i="71" s="1"/>
  <c r="Y533" i="71" a="1"/>
  <c r="Y533" i="71" s="1"/>
  <c r="X533" i="71" a="1"/>
  <c r="X533" i="71" s="1"/>
  <c r="W533" i="71" a="1"/>
  <c r="W533" i="71" s="1"/>
  <c r="AM532" i="71" a="1"/>
  <c r="AM532" i="71" s="1"/>
  <c r="AL532" i="71" a="1"/>
  <c r="AL532" i="71" s="1"/>
  <c r="AK532" i="71" a="1"/>
  <c r="AK532" i="71" s="1"/>
  <c r="AJ532" i="71" a="1"/>
  <c r="AJ532" i="71" s="1"/>
  <c r="AI532" i="71" a="1"/>
  <c r="AI532" i="71" s="1"/>
  <c r="AH532" i="71" a="1"/>
  <c r="AH532" i="71" s="1"/>
  <c r="AG532" i="71" a="1"/>
  <c r="AG532" i="71" s="1"/>
  <c r="AF532" i="71" a="1"/>
  <c r="AF532" i="71" s="1"/>
  <c r="AE532" i="71" a="1"/>
  <c r="AE532" i="71" s="1"/>
  <c r="AD532" i="71" a="1"/>
  <c r="AD532" i="71" s="1"/>
  <c r="AC532" i="71" a="1"/>
  <c r="AC532" i="71" s="1"/>
  <c r="AB532" i="71" a="1"/>
  <c r="AB532" i="71" s="1"/>
  <c r="AA532" i="71" a="1"/>
  <c r="AA532" i="71" s="1"/>
  <c r="Z532" i="71" a="1"/>
  <c r="Z532" i="71" s="1"/>
  <c r="Y532" i="71" a="1"/>
  <c r="Y532" i="71" s="1"/>
  <c r="X532" i="71" a="1"/>
  <c r="X532" i="71" s="1"/>
  <c r="W532" i="71" a="1"/>
  <c r="W532" i="71" s="1"/>
  <c r="AM531" i="71" a="1"/>
  <c r="AM531" i="71" s="1"/>
  <c r="AL531" i="71" a="1"/>
  <c r="AL531" i="71" s="1"/>
  <c r="AK531" i="71" a="1"/>
  <c r="AK531" i="71" s="1"/>
  <c r="AJ531" i="71" a="1"/>
  <c r="AJ531" i="71" s="1"/>
  <c r="AI531" i="71" a="1"/>
  <c r="AI531" i="71" s="1"/>
  <c r="AH531" i="71" a="1"/>
  <c r="AH531" i="71" s="1"/>
  <c r="AG531" i="71" a="1"/>
  <c r="AG531" i="71" s="1"/>
  <c r="AF531" i="71" a="1"/>
  <c r="AF531" i="71" s="1"/>
  <c r="AE531" i="71" a="1"/>
  <c r="AE531" i="71" s="1"/>
  <c r="AD531" i="71" a="1"/>
  <c r="AD531" i="71" s="1"/>
  <c r="AC531" i="71" a="1"/>
  <c r="AC531" i="71" s="1"/>
  <c r="AB531" i="71" a="1"/>
  <c r="AB531" i="71" s="1"/>
  <c r="AA531" i="71" a="1"/>
  <c r="AA531" i="71" s="1"/>
  <c r="Z531" i="71" a="1"/>
  <c r="Z531" i="71" s="1"/>
  <c r="Y531" i="71" a="1"/>
  <c r="Y531" i="71" s="1"/>
  <c r="X531" i="71" a="1"/>
  <c r="X531" i="71" s="1"/>
  <c r="W531" i="71" a="1"/>
  <c r="W531" i="71" s="1"/>
  <c r="AM530" i="71" a="1"/>
  <c r="AM530" i="71" s="1"/>
  <c r="AL530" i="71" a="1"/>
  <c r="AL530" i="71" s="1"/>
  <c r="AK530" i="71" a="1"/>
  <c r="AK530" i="71" s="1"/>
  <c r="AJ530" i="71" a="1"/>
  <c r="AJ530" i="71" s="1"/>
  <c r="AI530" i="71" a="1"/>
  <c r="AI530" i="71" s="1"/>
  <c r="AH530" i="71" a="1"/>
  <c r="AH530" i="71" s="1"/>
  <c r="AG530" i="71" a="1"/>
  <c r="AG530" i="71" s="1"/>
  <c r="AF530" i="71" a="1"/>
  <c r="AF530" i="71" s="1"/>
  <c r="AE530" i="71" a="1"/>
  <c r="AE530" i="71" s="1"/>
  <c r="AD530" i="71" a="1"/>
  <c r="AD530" i="71" s="1"/>
  <c r="AC530" i="71" a="1"/>
  <c r="AC530" i="71" s="1"/>
  <c r="AB530" i="71" a="1"/>
  <c r="AB530" i="71" s="1"/>
  <c r="AA530" i="71" a="1"/>
  <c r="AA530" i="71" s="1"/>
  <c r="Z530" i="71" a="1"/>
  <c r="Z530" i="71" s="1"/>
  <c r="Y530" i="71" a="1"/>
  <c r="Y530" i="71" s="1"/>
  <c r="X530" i="71" a="1"/>
  <c r="X530" i="71" s="1"/>
  <c r="W530" i="71" a="1"/>
  <c r="W530" i="71" s="1"/>
  <c r="AM529" i="71" a="1"/>
  <c r="AM529" i="71" s="1"/>
  <c r="AL529" i="71" a="1"/>
  <c r="AL529" i="71" s="1"/>
  <c r="AK529" i="71" a="1"/>
  <c r="AK529" i="71" s="1"/>
  <c r="AJ529" i="71" a="1"/>
  <c r="AJ529" i="71" s="1"/>
  <c r="AI529" i="71" a="1"/>
  <c r="AI529" i="71" s="1"/>
  <c r="AH529" i="71" a="1"/>
  <c r="AH529" i="71" s="1"/>
  <c r="AG529" i="71" a="1"/>
  <c r="AG529" i="71" s="1"/>
  <c r="AF529" i="71" a="1"/>
  <c r="AF529" i="71" s="1"/>
  <c r="AE529" i="71" a="1"/>
  <c r="AE529" i="71" s="1"/>
  <c r="AD529" i="71" a="1"/>
  <c r="AD529" i="71" s="1"/>
  <c r="AC529" i="71" a="1"/>
  <c r="AC529" i="71" s="1"/>
  <c r="AB529" i="71" a="1"/>
  <c r="AB529" i="71" s="1"/>
  <c r="AA529" i="71" a="1"/>
  <c r="AA529" i="71" s="1"/>
  <c r="Z529" i="71" a="1"/>
  <c r="Z529" i="71" s="1"/>
  <c r="Y529" i="71" a="1"/>
  <c r="Y529" i="71" s="1"/>
  <c r="X529" i="71" a="1"/>
  <c r="X529" i="71" s="1"/>
  <c r="W529" i="71" a="1"/>
  <c r="W529" i="71" s="1"/>
  <c r="AM528" i="71" a="1"/>
  <c r="AM528" i="71" s="1"/>
  <c r="AL528" i="71" a="1"/>
  <c r="AL528" i="71" s="1"/>
  <c r="AK528" i="71" a="1"/>
  <c r="AK528" i="71" s="1"/>
  <c r="AJ528" i="71" a="1"/>
  <c r="AJ528" i="71" s="1"/>
  <c r="AI528" i="71" a="1"/>
  <c r="AI528" i="71" s="1"/>
  <c r="AH528" i="71" a="1"/>
  <c r="AH528" i="71" s="1"/>
  <c r="AG528" i="71" a="1"/>
  <c r="AG528" i="71" s="1"/>
  <c r="AF528" i="71" a="1"/>
  <c r="AF528" i="71" s="1"/>
  <c r="AE528" i="71" a="1"/>
  <c r="AE528" i="71" s="1"/>
  <c r="AD528" i="71" a="1"/>
  <c r="AD528" i="71" s="1"/>
  <c r="AC528" i="71" a="1"/>
  <c r="AC528" i="71" s="1"/>
  <c r="AB528" i="71" a="1"/>
  <c r="AB528" i="71" s="1"/>
  <c r="AA528" i="71" a="1"/>
  <c r="AA528" i="71" s="1"/>
  <c r="Z528" i="71" a="1"/>
  <c r="Z528" i="71" s="1"/>
  <c r="Y528" i="71" a="1"/>
  <c r="Y528" i="71" s="1"/>
  <c r="X528" i="71" a="1"/>
  <c r="X528" i="71" s="1"/>
  <c r="W528" i="71" a="1"/>
  <c r="W528" i="71" s="1"/>
  <c r="AM527" i="71" a="1"/>
  <c r="AM527" i="71" s="1"/>
  <c r="AL527" i="71" a="1"/>
  <c r="AL527" i="71" s="1"/>
  <c r="AK527" i="71" a="1"/>
  <c r="AK527" i="71" s="1"/>
  <c r="AJ527" i="71" a="1"/>
  <c r="AJ527" i="71" s="1"/>
  <c r="AI527" i="71" a="1"/>
  <c r="AI527" i="71" s="1"/>
  <c r="AH527" i="71" a="1"/>
  <c r="AH527" i="71" s="1"/>
  <c r="AG527" i="71" a="1"/>
  <c r="AG527" i="71" s="1"/>
  <c r="AF527" i="71" a="1"/>
  <c r="AF527" i="71" s="1"/>
  <c r="AE527" i="71" a="1"/>
  <c r="AE527" i="71" s="1"/>
  <c r="AD527" i="71" a="1"/>
  <c r="AD527" i="71" s="1"/>
  <c r="AC527" i="71" a="1"/>
  <c r="AC527" i="71" s="1"/>
  <c r="AB527" i="71" a="1"/>
  <c r="AB527" i="71" s="1"/>
  <c r="AA527" i="71" a="1"/>
  <c r="AA527" i="71" s="1"/>
  <c r="Z527" i="71" a="1"/>
  <c r="Z527" i="71" s="1"/>
  <c r="Y527" i="71" a="1"/>
  <c r="Y527" i="71" s="1"/>
  <c r="X527" i="71" a="1"/>
  <c r="X527" i="71" s="1"/>
  <c r="W527" i="71" a="1"/>
  <c r="W527" i="71" s="1"/>
  <c r="AM526" i="71" a="1"/>
  <c r="AM526" i="71" s="1"/>
  <c r="AL526" i="71" a="1"/>
  <c r="AL526" i="71" s="1"/>
  <c r="AK526" i="71" a="1"/>
  <c r="AK526" i="71" s="1"/>
  <c r="AJ526" i="71" a="1"/>
  <c r="AJ526" i="71" s="1"/>
  <c r="AI526" i="71" a="1"/>
  <c r="AI526" i="71" s="1"/>
  <c r="AH526" i="71" a="1"/>
  <c r="AH526" i="71" s="1"/>
  <c r="AG526" i="71" a="1"/>
  <c r="AG526" i="71" s="1"/>
  <c r="AF526" i="71" a="1"/>
  <c r="AF526" i="71" s="1"/>
  <c r="AE526" i="71" a="1"/>
  <c r="AE526" i="71" s="1"/>
  <c r="AD526" i="71" a="1"/>
  <c r="AD526" i="71" s="1"/>
  <c r="AC526" i="71" a="1"/>
  <c r="AC526" i="71" s="1"/>
  <c r="AB526" i="71" a="1"/>
  <c r="AB526" i="71" s="1"/>
  <c r="AA526" i="71" a="1"/>
  <c r="AA526" i="71" s="1"/>
  <c r="Z526" i="71" a="1"/>
  <c r="Z526" i="71" s="1"/>
  <c r="Y526" i="71" a="1"/>
  <c r="Y526" i="71" s="1"/>
  <c r="X526" i="71" a="1"/>
  <c r="X526" i="71" s="1"/>
  <c r="W526" i="71" a="1"/>
  <c r="W526" i="71" s="1"/>
  <c r="AM525" i="71" a="1"/>
  <c r="AM525" i="71" s="1"/>
  <c r="AL525" i="71" a="1"/>
  <c r="AL525" i="71" s="1"/>
  <c r="AK525" i="71" a="1"/>
  <c r="AK525" i="71" s="1"/>
  <c r="AJ525" i="71" a="1"/>
  <c r="AJ525" i="71" s="1"/>
  <c r="AI525" i="71" a="1"/>
  <c r="AI525" i="71" s="1"/>
  <c r="AH525" i="71" a="1"/>
  <c r="AH525" i="71" s="1"/>
  <c r="AG525" i="71" a="1"/>
  <c r="AG525" i="71" s="1"/>
  <c r="AF525" i="71" a="1"/>
  <c r="AF525" i="71" s="1"/>
  <c r="AE525" i="71" a="1"/>
  <c r="AE525" i="71" s="1"/>
  <c r="AD525" i="71" a="1"/>
  <c r="AD525" i="71" s="1"/>
  <c r="AC525" i="71" a="1"/>
  <c r="AC525" i="71" s="1"/>
  <c r="AB525" i="71" a="1"/>
  <c r="AB525" i="71" s="1"/>
  <c r="AA525" i="71" a="1"/>
  <c r="AA525" i="71" s="1"/>
  <c r="Z525" i="71" a="1"/>
  <c r="Z525" i="71" s="1"/>
  <c r="Y525" i="71" a="1"/>
  <c r="Y525" i="71" s="1"/>
  <c r="X525" i="71" a="1"/>
  <c r="X525" i="71" s="1"/>
  <c r="W525" i="71" a="1"/>
  <c r="W525" i="71" s="1"/>
  <c r="AM524" i="71" a="1"/>
  <c r="AM524" i="71" s="1"/>
  <c r="AL524" i="71" a="1"/>
  <c r="AL524" i="71" s="1"/>
  <c r="AK524" i="71" a="1"/>
  <c r="AK524" i="71" s="1"/>
  <c r="AJ524" i="71" a="1"/>
  <c r="AJ524" i="71" s="1"/>
  <c r="AI524" i="71" a="1"/>
  <c r="AI524" i="71" s="1"/>
  <c r="AH524" i="71" a="1"/>
  <c r="AH524" i="71" s="1"/>
  <c r="AG524" i="71" a="1"/>
  <c r="AG524" i="71" s="1"/>
  <c r="AF524" i="71" a="1"/>
  <c r="AF524" i="71" s="1"/>
  <c r="AE524" i="71" a="1"/>
  <c r="AE524" i="71" s="1"/>
  <c r="AD524" i="71" a="1"/>
  <c r="AD524" i="71" s="1"/>
  <c r="AC524" i="71" a="1"/>
  <c r="AC524" i="71" s="1"/>
  <c r="AB524" i="71" a="1"/>
  <c r="AB524" i="71" s="1"/>
  <c r="AA524" i="71" a="1"/>
  <c r="AA524" i="71" s="1"/>
  <c r="Z524" i="71" a="1"/>
  <c r="Z524" i="71" s="1"/>
  <c r="Y524" i="71" a="1"/>
  <c r="Y524" i="71" s="1"/>
  <c r="X524" i="71" a="1"/>
  <c r="X524" i="71" s="1"/>
  <c r="W524" i="71" a="1"/>
  <c r="W524" i="71" s="1"/>
  <c r="AM523" i="71" a="1"/>
  <c r="AM523" i="71" s="1"/>
  <c r="AL523" i="71" a="1"/>
  <c r="AL523" i="71" s="1"/>
  <c r="AK523" i="71" a="1"/>
  <c r="AK523" i="71" s="1"/>
  <c r="AJ523" i="71" a="1"/>
  <c r="AJ523" i="71" s="1"/>
  <c r="AI523" i="71" a="1"/>
  <c r="AI523" i="71" s="1"/>
  <c r="AH523" i="71" a="1"/>
  <c r="AH523" i="71" s="1"/>
  <c r="AG523" i="71" a="1"/>
  <c r="AG523" i="71" s="1"/>
  <c r="AF523" i="71" a="1"/>
  <c r="AF523" i="71" s="1"/>
  <c r="AE523" i="71" a="1"/>
  <c r="AE523" i="71" s="1"/>
  <c r="AD523" i="71" a="1"/>
  <c r="AD523" i="71" s="1"/>
  <c r="AC523" i="71" a="1"/>
  <c r="AC523" i="71" s="1"/>
  <c r="AB523" i="71" a="1"/>
  <c r="AB523" i="71" s="1"/>
  <c r="AA523" i="71" a="1"/>
  <c r="AA523" i="71" s="1"/>
  <c r="Z523" i="71" a="1"/>
  <c r="Z523" i="71" s="1"/>
  <c r="Y523" i="71" a="1"/>
  <c r="Y523" i="71" s="1"/>
  <c r="X523" i="71" a="1"/>
  <c r="X523" i="71" s="1"/>
  <c r="W523" i="71" a="1"/>
  <c r="W523" i="71" s="1"/>
  <c r="AM522" i="71" a="1"/>
  <c r="AM522" i="71" s="1"/>
  <c r="AL522" i="71" a="1"/>
  <c r="AL522" i="71" s="1"/>
  <c r="AK522" i="71" a="1"/>
  <c r="AK522" i="71" s="1"/>
  <c r="AJ522" i="71" a="1"/>
  <c r="AJ522" i="71" s="1"/>
  <c r="AI522" i="71" a="1"/>
  <c r="AI522" i="71" s="1"/>
  <c r="AH522" i="71" a="1"/>
  <c r="AH522" i="71" s="1"/>
  <c r="AG522" i="71" a="1"/>
  <c r="AG522" i="71" s="1"/>
  <c r="AF522" i="71" a="1"/>
  <c r="AF522" i="71" s="1"/>
  <c r="AE522" i="71" a="1"/>
  <c r="AE522" i="71" s="1"/>
  <c r="AD522" i="71" a="1"/>
  <c r="AD522" i="71" s="1"/>
  <c r="AC522" i="71" a="1"/>
  <c r="AC522" i="71" s="1"/>
  <c r="AB522" i="71" a="1"/>
  <c r="AB522" i="71" s="1"/>
  <c r="AA522" i="71" a="1"/>
  <c r="AA522" i="71" s="1"/>
  <c r="Z522" i="71" a="1"/>
  <c r="Z522" i="71" s="1"/>
  <c r="Y522" i="71" a="1"/>
  <c r="Y522" i="71" s="1"/>
  <c r="X522" i="71" a="1"/>
  <c r="X522" i="71" s="1"/>
  <c r="W522" i="71" a="1"/>
  <c r="W522" i="71" s="1"/>
  <c r="AM521" i="71" a="1"/>
  <c r="AM521" i="71" s="1"/>
  <c r="AL521" i="71" a="1"/>
  <c r="AL521" i="71" s="1"/>
  <c r="AK521" i="71" a="1"/>
  <c r="AK521" i="71" s="1"/>
  <c r="AJ521" i="71" a="1"/>
  <c r="AJ521" i="71" s="1"/>
  <c r="AI521" i="71" a="1"/>
  <c r="AI521" i="71" s="1"/>
  <c r="AH521" i="71" a="1"/>
  <c r="AH521" i="71" s="1"/>
  <c r="AG521" i="71" a="1"/>
  <c r="AG521" i="71" s="1"/>
  <c r="AF521" i="71" a="1"/>
  <c r="AF521" i="71" s="1"/>
  <c r="AE521" i="71" a="1"/>
  <c r="AE521" i="71" s="1"/>
  <c r="AD521" i="71" a="1"/>
  <c r="AD521" i="71" s="1"/>
  <c r="AC521" i="71" a="1"/>
  <c r="AC521" i="71" s="1"/>
  <c r="AB521" i="71" a="1"/>
  <c r="AB521" i="71" s="1"/>
  <c r="AA521" i="71" a="1"/>
  <c r="AA521" i="71" s="1"/>
  <c r="Z521" i="71" a="1"/>
  <c r="Z521" i="71" s="1"/>
  <c r="Y521" i="71" a="1"/>
  <c r="Y521" i="71" s="1"/>
  <c r="X521" i="71" a="1"/>
  <c r="X521" i="71" s="1"/>
  <c r="W521" i="71" a="1"/>
  <c r="W521" i="71" s="1"/>
  <c r="AM520" i="71" a="1"/>
  <c r="AM520" i="71" s="1"/>
  <c r="AL520" i="71" a="1"/>
  <c r="AL520" i="71" s="1"/>
  <c r="AK520" i="71" a="1"/>
  <c r="AK520" i="71" s="1"/>
  <c r="AJ520" i="71" a="1"/>
  <c r="AJ520" i="71" s="1"/>
  <c r="AI520" i="71" a="1"/>
  <c r="AI520" i="71" s="1"/>
  <c r="AH520" i="71" a="1"/>
  <c r="AH520" i="71" s="1"/>
  <c r="AG520" i="71" a="1"/>
  <c r="AG520" i="71" s="1"/>
  <c r="AF520" i="71" a="1"/>
  <c r="AF520" i="71" s="1"/>
  <c r="AE520" i="71" a="1"/>
  <c r="AE520" i="71" s="1"/>
  <c r="AD520" i="71" a="1"/>
  <c r="AD520" i="71" s="1"/>
  <c r="AC520" i="71" a="1"/>
  <c r="AC520" i="71" s="1"/>
  <c r="AB520" i="71" a="1"/>
  <c r="AB520" i="71" s="1"/>
  <c r="AA520" i="71" a="1"/>
  <c r="AA520" i="71" s="1"/>
  <c r="Z520" i="71" a="1"/>
  <c r="Z520" i="71" s="1"/>
  <c r="Y520" i="71" a="1"/>
  <c r="Y520" i="71" s="1"/>
  <c r="X520" i="71" a="1"/>
  <c r="X520" i="71" s="1"/>
  <c r="W520" i="71" a="1"/>
  <c r="W520" i="71" s="1"/>
  <c r="AM519" i="71" a="1"/>
  <c r="AM519" i="71" s="1"/>
  <c r="AL519" i="71" a="1"/>
  <c r="AL519" i="71" s="1"/>
  <c r="AK519" i="71" a="1"/>
  <c r="AK519" i="71" s="1"/>
  <c r="AJ519" i="71" a="1"/>
  <c r="AJ519" i="71" s="1"/>
  <c r="AI519" i="71" a="1"/>
  <c r="AI519" i="71" s="1"/>
  <c r="AH519" i="71" a="1"/>
  <c r="AH519" i="71" s="1"/>
  <c r="AG519" i="71" a="1"/>
  <c r="AG519" i="71" s="1"/>
  <c r="AF519" i="71" a="1"/>
  <c r="AF519" i="71" s="1"/>
  <c r="AE519" i="71" a="1"/>
  <c r="AE519" i="71" s="1"/>
  <c r="AD519" i="71" a="1"/>
  <c r="AD519" i="71" s="1"/>
  <c r="AC519" i="71" a="1"/>
  <c r="AC519" i="71" s="1"/>
  <c r="AB519" i="71" a="1"/>
  <c r="AB519" i="71" s="1"/>
  <c r="AA519" i="71" a="1"/>
  <c r="AA519" i="71" s="1"/>
  <c r="Z519" i="71" a="1"/>
  <c r="Z519" i="71" s="1"/>
  <c r="Y519" i="71" a="1"/>
  <c r="Y519" i="71" s="1"/>
  <c r="X519" i="71" a="1"/>
  <c r="X519" i="71" s="1"/>
  <c r="W519" i="71" a="1"/>
  <c r="W519" i="71" s="1"/>
  <c r="AM518" i="71" a="1"/>
  <c r="AM518" i="71" s="1"/>
  <c r="AL518" i="71" a="1"/>
  <c r="AL518" i="71" s="1"/>
  <c r="AK518" i="71" a="1"/>
  <c r="AK518" i="71" s="1"/>
  <c r="AJ518" i="71" a="1"/>
  <c r="AJ518" i="71" s="1"/>
  <c r="AI518" i="71" a="1"/>
  <c r="AI518" i="71" s="1"/>
  <c r="AH518" i="71" a="1"/>
  <c r="AH518" i="71" s="1"/>
  <c r="AG518" i="71" a="1"/>
  <c r="AG518" i="71" s="1"/>
  <c r="AF518" i="71" a="1"/>
  <c r="AF518" i="71" s="1"/>
  <c r="AE518" i="71" a="1"/>
  <c r="AE518" i="71" s="1"/>
  <c r="AD518" i="71" a="1"/>
  <c r="AD518" i="71" s="1"/>
  <c r="AC518" i="71" a="1"/>
  <c r="AC518" i="71" s="1"/>
  <c r="AB518" i="71" a="1"/>
  <c r="AB518" i="71" s="1"/>
  <c r="AA518" i="71" a="1"/>
  <c r="AA518" i="71" s="1"/>
  <c r="Z518" i="71" a="1"/>
  <c r="Z518" i="71" s="1"/>
  <c r="Y518" i="71" a="1"/>
  <c r="Y518" i="71" s="1"/>
  <c r="X518" i="71" a="1"/>
  <c r="X518" i="71" s="1"/>
  <c r="W518" i="71" a="1"/>
  <c r="W518" i="71" s="1"/>
  <c r="AM517" i="71" a="1"/>
  <c r="AM517" i="71" s="1"/>
  <c r="AL517" i="71" a="1"/>
  <c r="AL517" i="71" s="1"/>
  <c r="AK517" i="71" a="1"/>
  <c r="AK517" i="71" s="1"/>
  <c r="AJ517" i="71" a="1"/>
  <c r="AJ517" i="71" s="1"/>
  <c r="AI517" i="71" a="1"/>
  <c r="AI517" i="71" s="1"/>
  <c r="AH517" i="71" a="1"/>
  <c r="AH517" i="71" s="1"/>
  <c r="AG517" i="71" a="1"/>
  <c r="AG517" i="71" s="1"/>
  <c r="AF517" i="71" a="1"/>
  <c r="AF517" i="71" s="1"/>
  <c r="AE517" i="71" a="1"/>
  <c r="AE517" i="71" s="1"/>
  <c r="AD517" i="71" a="1"/>
  <c r="AD517" i="71" s="1"/>
  <c r="AC517" i="71" a="1"/>
  <c r="AC517" i="71" s="1"/>
  <c r="AB517" i="71" a="1"/>
  <c r="AB517" i="71" s="1"/>
  <c r="AA517" i="71" a="1"/>
  <c r="AA517" i="71" s="1"/>
  <c r="Z517" i="71" a="1"/>
  <c r="Z517" i="71" s="1"/>
  <c r="Y517" i="71" a="1"/>
  <c r="Y517" i="71" s="1"/>
  <c r="X517" i="71" a="1"/>
  <c r="X517" i="71" s="1"/>
  <c r="W517" i="71" a="1"/>
  <c r="W517" i="71" s="1"/>
  <c r="AM516" i="71" a="1"/>
  <c r="AM516" i="71" s="1"/>
  <c r="AL516" i="71" a="1"/>
  <c r="AL516" i="71" s="1"/>
  <c r="AK516" i="71" a="1"/>
  <c r="AK516" i="71" s="1"/>
  <c r="AJ516" i="71" a="1"/>
  <c r="AJ516" i="71" s="1"/>
  <c r="AI516" i="71" a="1"/>
  <c r="AI516" i="71" s="1"/>
  <c r="AH516" i="71" a="1"/>
  <c r="AH516" i="71" s="1"/>
  <c r="AG516" i="71" a="1"/>
  <c r="AG516" i="71" s="1"/>
  <c r="AF516" i="71" a="1"/>
  <c r="AF516" i="71" s="1"/>
  <c r="AE516" i="71" a="1"/>
  <c r="AE516" i="71" s="1"/>
  <c r="AD516" i="71" a="1"/>
  <c r="AD516" i="71" s="1"/>
  <c r="AC516" i="71" a="1"/>
  <c r="AC516" i="71" s="1"/>
  <c r="AB516" i="71" a="1"/>
  <c r="AB516" i="71" s="1"/>
  <c r="AA516" i="71" a="1"/>
  <c r="AA516" i="71" s="1"/>
  <c r="Z516" i="71" a="1"/>
  <c r="Z516" i="71" s="1"/>
  <c r="Y516" i="71" a="1"/>
  <c r="Y516" i="71" s="1"/>
  <c r="X516" i="71" a="1"/>
  <c r="X516" i="71" s="1"/>
  <c r="W516" i="71" a="1"/>
  <c r="W516" i="71" s="1"/>
  <c r="AM515" i="71" a="1"/>
  <c r="AM515" i="71" s="1"/>
  <c r="AL515" i="71" a="1"/>
  <c r="AL515" i="71" s="1"/>
  <c r="AK515" i="71" a="1"/>
  <c r="AK515" i="71" s="1"/>
  <c r="AJ515" i="71" a="1"/>
  <c r="AJ515" i="71" s="1"/>
  <c r="AI515" i="71" a="1"/>
  <c r="AI515" i="71" s="1"/>
  <c r="AH515" i="71" a="1"/>
  <c r="AH515" i="71" s="1"/>
  <c r="AG515" i="71" a="1"/>
  <c r="AG515" i="71" s="1"/>
  <c r="AF515" i="71" a="1"/>
  <c r="AF515" i="71" s="1"/>
  <c r="AE515" i="71" a="1"/>
  <c r="AE515" i="71" s="1"/>
  <c r="AD515" i="71" a="1"/>
  <c r="AD515" i="71" s="1"/>
  <c r="AC515" i="71" a="1"/>
  <c r="AC515" i="71" s="1"/>
  <c r="AB515" i="71" a="1"/>
  <c r="AB515" i="71" s="1"/>
  <c r="AA515" i="71" a="1"/>
  <c r="AA515" i="71" s="1"/>
  <c r="Z515" i="71" a="1"/>
  <c r="Z515" i="71" s="1"/>
  <c r="Y515" i="71" a="1"/>
  <c r="Y515" i="71" s="1"/>
  <c r="X515" i="71" a="1"/>
  <c r="X515" i="71" s="1"/>
  <c r="W515" i="71" a="1"/>
  <c r="W515" i="71" s="1"/>
  <c r="AM514" i="71" a="1"/>
  <c r="AM514" i="71" s="1"/>
  <c r="AL514" i="71" a="1"/>
  <c r="AL514" i="71" s="1"/>
  <c r="AK514" i="71" a="1"/>
  <c r="AK514" i="71" s="1"/>
  <c r="AJ514" i="71" a="1"/>
  <c r="AJ514" i="71" s="1"/>
  <c r="AI514" i="71" a="1"/>
  <c r="AI514" i="71" s="1"/>
  <c r="AH514" i="71" a="1"/>
  <c r="AH514" i="71" s="1"/>
  <c r="AG514" i="71" a="1"/>
  <c r="AG514" i="71" s="1"/>
  <c r="AF514" i="71" a="1"/>
  <c r="AF514" i="71" s="1"/>
  <c r="AE514" i="71" a="1"/>
  <c r="AE514" i="71" s="1"/>
  <c r="AD514" i="71" a="1"/>
  <c r="AD514" i="71" s="1"/>
  <c r="AC514" i="71" a="1"/>
  <c r="AC514" i="71" s="1"/>
  <c r="AB514" i="71" a="1"/>
  <c r="AB514" i="71" s="1"/>
  <c r="AA514" i="71" a="1"/>
  <c r="AA514" i="71" s="1"/>
  <c r="Z514" i="71" a="1"/>
  <c r="Z514" i="71" s="1"/>
  <c r="Y514" i="71" a="1"/>
  <c r="Y514" i="71" s="1"/>
  <c r="X514" i="71" a="1"/>
  <c r="X514" i="71" s="1"/>
  <c r="W514" i="71" a="1"/>
  <c r="W514" i="71" s="1"/>
  <c r="AM513" i="71" a="1"/>
  <c r="AM513" i="71" s="1"/>
  <c r="AL513" i="71" a="1"/>
  <c r="AL513" i="71" s="1"/>
  <c r="AK513" i="71" a="1"/>
  <c r="AK513" i="71" s="1"/>
  <c r="AJ513" i="71" a="1"/>
  <c r="AJ513" i="71" s="1"/>
  <c r="AI513" i="71" a="1"/>
  <c r="AI513" i="71" s="1"/>
  <c r="AH513" i="71" a="1"/>
  <c r="AH513" i="71" s="1"/>
  <c r="AG513" i="71" a="1"/>
  <c r="AG513" i="71" s="1"/>
  <c r="AF513" i="71" a="1"/>
  <c r="AF513" i="71" s="1"/>
  <c r="AE513" i="71" a="1"/>
  <c r="AE513" i="71" s="1"/>
  <c r="AD513" i="71" a="1"/>
  <c r="AD513" i="71" s="1"/>
  <c r="AC513" i="71" a="1"/>
  <c r="AC513" i="71" s="1"/>
  <c r="AB513" i="71" a="1"/>
  <c r="AB513" i="71" s="1"/>
  <c r="AA513" i="71" a="1"/>
  <c r="AA513" i="71" s="1"/>
  <c r="Z513" i="71" a="1"/>
  <c r="Z513" i="71" s="1"/>
  <c r="Y513" i="71" a="1"/>
  <c r="Y513" i="71" s="1"/>
  <c r="X513" i="71" a="1"/>
  <c r="X513" i="71" s="1"/>
  <c r="W513" i="71" a="1"/>
  <c r="W513" i="71" s="1"/>
  <c r="AM512" i="71" a="1"/>
  <c r="AM512" i="71" s="1"/>
  <c r="AL512" i="71" a="1"/>
  <c r="AL512" i="71" s="1"/>
  <c r="AK512" i="71" a="1"/>
  <c r="AK512" i="71" s="1"/>
  <c r="AJ512" i="71" a="1"/>
  <c r="AJ512" i="71" s="1"/>
  <c r="AI512" i="71" a="1"/>
  <c r="AI512" i="71" s="1"/>
  <c r="AH512" i="71" a="1"/>
  <c r="AH512" i="71" s="1"/>
  <c r="AG512" i="71" a="1"/>
  <c r="AG512" i="71" s="1"/>
  <c r="AF512" i="71" a="1"/>
  <c r="AF512" i="71" s="1"/>
  <c r="AE512" i="71" a="1"/>
  <c r="AE512" i="71" s="1"/>
  <c r="AD512" i="71" a="1"/>
  <c r="AD512" i="71" s="1"/>
  <c r="AC512" i="71" a="1"/>
  <c r="AC512" i="71" s="1"/>
  <c r="AB512" i="71" a="1"/>
  <c r="AB512" i="71" s="1"/>
  <c r="AA512" i="71" a="1"/>
  <c r="AA512" i="71" s="1"/>
  <c r="Z512" i="71" a="1"/>
  <c r="Z512" i="71" s="1"/>
  <c r="Y512" i="71" a="1"/>
  <c r="Y512" i="71" s="1"/>
  <c r="X512" i="71" a="1"/>
  <c r="X512" i="71" s="1"/>
  <c r="W512" i="71" a="1"/>
  <c r="W512" i="71" s="1"/>
  <c r="AM511" i="71" a="1"/>
  <c r="AM511" i="71" s="1"/>
  <c r="AL511" i="71" a="1"/>
  <c r="AL511" i="71" s="1"/>
  <c r="AK511" i="71" a="1"/>
  <c r="AK511" i="71" s="1"/>
  <c r="AJ511" i="71" a="1"/>
  <c r="AJ511" i="71" s="1"/>
  <c r="AI511" i="71" a="1"/>
  <c r="AI511" i="71" s="1"/>
  <c r="AH511" i="71" a="1"/>
  <c r="AH511" i="71" s="1"/>
  <c r="AG511" i="71" a="1"/>
  <c r="AG511" i="71" s="1"/>
  <c r="AF511" i="71" a="1"/>
  <c r="AF511" i="71" s="1"/>
  <c r="AE511" i="71" a="1"/>
  <c r="AE511" i="71" s="1"/>
  <c r="AD511" i="71" a="1"/>
  <c r="AD511" i="71" s="1"/>
  <c r="AC511" i="71" a="1"/>
  <c r="AC511" i="71" s="1"/>
  <c r="AB511" i="71" a="1"/>
  <c r="AB511" i="71" s="1"/>
  <c r="AA511" i="71" a="1"/>
  <c r="AA511" i="71" s="1"/>
  <c r="Z511" i="71" a="1"/>
  <c r="Z511" i="71" s="1"/>
  <c r="Y511" i="71" a="1"/>
  <c r="Y511" i="71" s="1"/>
  <c r="X511" i="71" a="1"/>
  <c r="X511" i="71" s="1"/>
  <c r="W511" i="71" a="1"/>
  <c r="W511" i="71" s="1"/>
  <c r="AM510" i="71" a="1"/>
  <c r="AM510" i="71" s="1"/>
  <c r="AL510" i="71" a="1"/>
  <c r="AL510" i="71" s="1"/>
  <c r="AK510" i="71" a="1"/>
  <c r="AK510" i="71" s="1"/>
  <c r="AJ510" i="71" a="1"/>
  <c r="AJ510" i="71" s="1"/>
  <c r="AI510" i="71" a="1"/>
  <c r="AI510" i="71" s="1"/>
  <c r="AH510" i="71" a="1"/>
  <c r="AH510" i="71" s="1"/>
  <c r="AG510" i="71" a="1"/>
  <c r="AG510" i="71" s="1"/>
  <c r="AF510" i="71" a="1"/>
  <c r="AF510" i="71" s="1"/>
  <c r="AE510" i="71" a="1"/>
  <c r="AE510" i="71" s="1"/>
  <c r="AD510" i="71" a="1"/>
  <c r="AD510" i="71" s="1"/>
  <c r="AC510" i="71" a="1"/>
  <c r="AC510" i="71" s="1"/>
  <c r="AB510" i="71" a="1"/>
  <c r="AB510" i="71" s="1"/>
  <c r="AA510" i="71" a="1"/>
  <c r="AA510" i="71" s="1"/>
  <c r="Z510" i="71" a="1"/>
  <c r="Z510" i="71" s="1"/>
  <c r="Y510" i="71" a="1"/>
  <c r="Y510" i="71" s="1"/>
  <c r="X510" i="71" a="1"/>
  <c r="X510" i="71" s="1"/>
  <c r="W510" i="71" a="1"/>
  <c r="W510" i="71" s="1"/>
  <c r="AM509" i="71" a="1"/>
  <c r="AM509" i="71" s="1"/>
  <c r="AL509" i="71" a="1"/>
  <c r="AL509" i="71" s="1"/>
  <c r="AK509" i="71" a="1"/>
  <c r="AK509" i="71" s="1"/>
  <c r="AJ509" i="71" a="1"/>
  <c r="AJ509" i="71" s="1"/>
  <c r="AI509" i="71" a="1"/>
  <c r="AI509" i="71" s="1"/>
  <c r="AH509" i="71" a="1"/>
  <c r="AH509" i="71" s="1"/>
  <c r="AG509" i="71" a="1"/>
  <c r="AG509" i="71" s="1"/>
  <c r="AF509" i="71" a="1"/>
  <c r="AF509" i="71" s="1"/>
  <c r="AE509" i="71" a="1"/>
  <c r="AE509" i="71" s="1"/>
  <c r="AD509" i="71" a="1"/>
  <c r="AD509" i="71" s="1"/>
  <c r="AC509" i="71" a="1"/>
  <c r="AC509" i="71" s="1"/>
  <c r="AB509" i="71" a="1"/>
  <c r="AB509" i="71" s="1"/>
  <c r="AA509" i="71" a="1"/>
  <c r="AA509" i="71" s="1"/>
  <c r="Z509" i="71" a="1"/>
  <c r="Z509" i="71" s="1"/>
  <c r="Y509" i="71" a="1"/>
  <c r="Y509" i="71" s="1"/>
  <c r="X509" i="71" a="1"/>
  <c r="X509" i="71" s="1"/>
  <c r="W509" i="71" a="1"/>
  <c r="W509" i="71" s="1"/>
  <c r="AM508" i="71" a="1"/>
  <c r="AM508" i="71" s="1"/>
  <c r="AL508" i="71" a="1"/>
  <c r="AL508" i="71" s="1"/>
  <c r="AK508" i="71" a="1"/>
  <c r="AK508" i="71" s="1"/>
  <c r="AJ508" i="71" a="1"/>
  <c r="AJ508" i="71" s="1"/>
  <c r="AI508" i="71" a="1"/>
  <c r="AI508" i="71" s="1"/>
  <c r="AH508" i="71" a="1"/>
  <c r="AH508" i="71" s="1"/>
  <c r="AG508" i="71" a="1"/>
  <c r="AG508" i="71" s="1"/>
  <c r="AF508" i="71" a="1"/>
  <c r="AF508" i="71" s="1"/>
  <c r="AE508" i="71" a="1"/>
  <c r="AE508" i="71" s="1"/>
  <c r="AD508" i="71" a="1"/>
  <c r="AD508" i="71" s="1"/>
  <c r="AC508" i="71" a="1"/>
  <c r="AC508" i="71" s="1"/>
  <c r="AB508" i="71" a="1"/>
  <c r="AB508" i="71" s="1"/>
  <c r="AA508" i="71" a="1"/>
  <c r="AA508" i="71" s="1"/>
  <c r="Z508" i="71" a="1"/>
  <c r="Z508" i="71" s="1"/>
  <c r="Y508" i="71" a="1"/>
  <c r="Y508" i="71" s="1"/>
  <c r="X508" i="71" a="1"/>
  <c r="X508" i="71" s="1"/>
  <c r="W508" i="71" a="1"/>
  <c r="W508" i="71" s="1"/>
  <c r="AM507" i="71" a="1"/>
  <c r="AM507" i="71" s="1"/>
  <c r="AL507" i="71" a="1"/>
  <c r="AL507" i="71" s="1"/>
  <c r="AK507" i="71" a="1"/>
  <c r="AK507" i="71" s="1"/>
  <c r="AJ507" i="71" a="1"/>
  <c r="AJ507" i="71" s="1"/>
  <c r="AI507" i="71" a="1"/>
  <c r="AI507" i="71" s="1"/>
  <c r="AH507" i="71" a="1"/>
  <c r="AH507" i="71" s="1"/>
  <c r="AG507" i="71" a="1"/>
  <c r="AG507" i="71" s="1"/>
  <c r="AF507" i="71" a="1"/>
  <c r="AF507" i="71" s="1"/>
  <c r="AE507" i="71" a="1"/>
  <c r="AE507" i="71" s="1"/>
  <c r="AD507" i="71" a="1"/>
  <c r="AD507" i="71" s="1"/>
  <c r="AC507" i="71" a="1"/>
  <c r="AC507" i="71" s="1"/>
  <c r="AB507" i="71" a="1"/>
  <c r="AB507" i="71" s="1"/>
  <c r="AA507" i="71" a="1"/>
  <c r="AA507" i="71" s="1"/>
  <c r="Z507" i="71" a="1"/>
  <c r="Z507" i="71" s="1"/>
  <c r="Y507" i="71" a="1"/>
  <c r="Y507" i="71" s="1"/>
  <c r="X507" i="71" a="1"/>
  <c r="X507" i="71" s="1"/>
  <c r="W507" i="71" a="1"/>
  <c r="W507" i="71" s="1"/>
  <c r="AM506" i="71" a="1"/>
  <c r="AM506" i="71" s="1"/>
  <c r="AL506" i="71" a="1"/>
  <c r="AL506" i="71" s="1"/>
  <c r="AK506" i="71" a="1"/>
  <c r="AK506" i="71" s="1"/>
  <c r="AJ506" i="71" a="1"/>
  <c r="AJ506" i="71" s="1"/>
  <c r="AI506" i="71" a="1"/>
  <c r="AI506" i="71" s="1"/>
  <c r="AH506" i="71" a="1"/>
  <c r="AH506" i="71" s="1"/>
  <c r="AG506" i="71" a="1"/>
  <c r="AG506" i="71" s="1"/>
  <c r="AF506" i="71" a="1"/>
  <c r="AF506" i="71" s="1"/>
  <c r="AE506" i="71" a="1"/>
  <c r="AE506" i="71" s="1"/>
  <c r="AD506" i="71" a="1"/>
  <c r="AD506" i="71" s="1"/>
  <c r="AC506" i="71" a="1"/>
  <c r="AC506" i="71" s="1"/>
  <c r="AB506" i="71" a="1"/>
  <c r="AB506" i="71" s="1"/>
  <c r="AA506" i="71" a="1"/>
  <c r="AA506" i="71" s="1"/>
  <c r="Z506" i="71" a="1"/>
  <c r="Z506" i="71" s="1"/>
  <c r="Y506" i="71" a="1"/>
  <c r="Y506" i="71" s="1"/>
  <c r="X506" i="71" a="1"/>
  <c r="X506" i="71" s="1"/>
  <c r="W506" i="71" a="1"/>
  <c r="W506" i="71" s="1"/>
  <c r="AM505" i="71" a="1"/>
  <c r="AM505" i="71" s="1"/>
  <c r="AL505" i="71" a="1"/>
  <c r="AL505" i="71" s="1"/>
  <c r="AK505" i="71" a="1"/>
  <c r="AK505" i="71" s="1"/>
  <c r="AJ505" i="71" a="1"/>
  <c r="AJ505" i="71" s="1"/>
  <c r="AI505" i="71" a="1"/>
  <c r="AI505" i="71" s="1"/>
  <c r="AH505" i="71" a="1"/>
  <c r="AH505" i="71" s="1"/>
  <c r="AG505" i="71" a="1"/>
  <c r="AG505" i="71" s="1"/>
  <c r="AF505" i="71" a="1"/>
  <c r="AF505" i="71" s="1"/>
  <c r="AE505" i="71" a="1"/>
  <c r="AE505" i="71" s="1"/>
  <c r="AD505" i="71" a="1"/>
  <c r="AD505" i="71" s="1"/>
  <c r="AC505" i="71" a="1"/>
  <c r="AC505" i="71" s="1"/>
  <c r="AB505" i="71" a="1"/>
  <c r="AB505" i="71" s="1"/>
  <c r="AA505" i="71" a="1"/>
  <c r="AA505" i="71" s="1"/>
  <c r="Z505" i="71" a="1"/>
  <c r="Z505" i="71" s="1"/>
  <c r="Y505" i="71" a="1"/>
  <c r="Y505" i="71" s="1"/>
  <c r="X505" i="71" a="1"/>
  <c r="X505" i="71" s="1"/>
  <c r="W505" i="71" a="1"/>
  <c r="W505" i="71" s="1"/>
  <c r="AM504" i="71" a="1"/>
  <c r="AM504" i="71" s="1"/>
  <c r="AL504" i="71" a="1"/>
  <c r="AL504" i="71" s="1"/>
  <c r="AK504" i="71" a="1"/>
  <c r="AK504" i="71" s="1"/>
  <c r="AJ504" i="71" a="1"/>
  <c r="AJ504" i="71" s="1"/>
  <c r="AI504" i="71" a="1"/>
  <c r="AI504" i="71" s="1"/>
  <c r="AH504" i="71" a="1"/>
  <c r="AH504" i="71" s="1"/>
  <c r="AG504" i="71" a="1"/>
  <c r="AG504" i="71" s="1"/>
  <c r="AF504" i="71" a="1"/>
  <c r="AF504" i="71" s="1"/>
  <c r="AE504" i="71" a="1"/>
  <c r="AE504" i="71" s="1"/>
  <c r="AD504" i="71" a="1"/>
  <c r="AD504" i="71" s="1"/>
  <c r="AC504" i="71" a="1"/>
  <c r="AC504" i="71" s="1"/>
  <c r="AB504" i="71" a="1"/>
  <c r="AB504" i="71" s="1"/>
  <c r="AA504" i="71" a="1"/>
  <c r="AA504" i="71" s="1"/>
  <c r="Z504" i="71" a="1"/>
  <c r="Z504" i="71" s="1"/>
  <c r="Y504" i="71" a="1"/>
  <c r="Y504" i="71" s="1"/>
  <c r="X504" i="71" a="1"/>
  <c r="X504" i="71" s="1"/>
  <c r="W504" i="71" a="1"/>
  <c r="W504" i="71" s="1"/>
  <c r="AM503" i="71" a="1"/>
  <c r="AM503" i="71" s="1"/>
  <c r="AL503" i="71" a="1"/>
  <c r="AL503" i="71" s="1"/>
  <c r="AK503" i="71" a="1"/>
  <c r="AK503" i="71" s="1"/>
  <c r="AJ503" i="71" a="1"/>
  <c r="AJ503" i="71" s="1"/>
  <c r="AI503" i="71" a="1"/>
  <c r="AI503" i="71" s="1"/>
  <c r="AH503" i="71" a="1"/>
  <c r="AH503" i="71" s="1"/>
  <c r="AG503" i="71" a="1"/>
  <c r="AG503" i="71" s="1"/>
  <c r="AF503" i="71" a="1"/>
  <c r="AF503" i="71" s="1"/>
  <c r="AE503" i="71" a="1"/>
  <c r="AE503" i="71" s="1"/>
  <c r="AD503" i="71" a="1"/>
  <c r="AD503" i="71" s="1"/>
  <c r="AC503" i="71" a="1"/>
  <c r="AC503" i="71" s="1"/>
  <c r="AB503" i="71" a="1"/>
  <c r="AB503" i="71" s="1"/>
  <c r="AA503" i="71" a="1"/>
  <c r="AA503" i="71" s="1"/>
  <c r="Z503" i="71" a="1"/>
  <c r="Z503" i="71" s="1"/>
  <c r="Y503" i="71" a="1"/>
  <c r="Y503" i="71" s="1"/>
  <c r="X503" i="71" a="1"/>
  <c r="X503" i="71" s="1"/>
  <c r="W503" i="71" a="1"/>
  <c r="W503" i="71" s="1"/>
  <c r="AM502" i="71" a="1"/>
  <c r="AM502" i="71" s="1"/>
  <c r="AL502" i="71" a="1"/>
  <c r="AL502" i="71" s="1"/>
  <c r="AK502" i="71" a="1"/>
  <c r="AK502" i="71" s="1"/>
  <c r="AJ502" i="71" a="1"/>
  <c r="AJ502" i="71" s="1"/>
  <c r="AI502" i="71" a="1"/>
  <c r="AI502" i="71" s="1"/>
  <c r="AH502" i="71" a="1"/>
  <c r="AH502" i="71" s="1"/>
  <c r="AG502" i="71" a="1"/>
  <c r="AG502" i="71" s="1"/>
  <c r="AF502" i="71" a="1"/>
  <c r="AF502" i="71" s="1"/>
  <c r="AE502" i="71" a="1"/>
  <c r="AE502" i="71" s="1"/>
  <c r="AD502" i="71" a="1"/>
  <c r="AD502" i="71" s="1"/>
  <c r="AC502" i="71" a="1"/>
  <c r="AC502" i="71" s="1"/>
  <c r="AB502" i="71" a="1"/>
  <c r="AB502" i="71" s="1"/>
  <c r="AA502" i="71" a="1"/>
  <c r="AA502" i="71" s="1"/>
  <c r="Z502" i="71" a="1"/>
  <c r="Z502" i="71" s="1"/>
  <c r="Y502" i="71" a="1"/>
  <c r="Y502" i="71" s="1"/>
  <c r="X502" i="71" a="1"/>
  <c r="X502" i="71" s="1"/>
  <c r="W502" i="71" a="1"/>
  <c r="W502" i="71" s="1"/>
  <c r="AM501" i="71" a="1"/>
  <c r="AM501" i="71" s="1"/>
  <c r="AL501" i="71" a="1"/>
  <c r="AL501" i="71" s="1"/>
  <c r="AK501" i="71" a="1"/>
  <c r="AK501" i="71" s="1"/>
  <c r="AJ501" i="71" a="1"/>
  <c r="AJ501" i="71" s="1"/>
  <c r="AI501" i="71" a="1"/>
  <c r="AI501" i="71" s="1"/>
  <c r="AH501" i="71" a="1"/>
  <c r="AH501" i="71" s="1"/>
  <c r="AG501" i="71" a="1"/>
  <c r="AG501" i="71" s="1"/>
  <c r="AF501" i="71" a="1"/>
  <c r="AF501" i="71" s="1"/>
  <c r="AE501" i="71" a="1"/>
  <c r="AE501" i="71" s="1"/>
  <c r="AD501" i="71" a="1"/>
  <c r="AD501" i="71" s="1"/>
  <c r="AC501" i="71" a="1"/>
  <c r="AC501" i="71" s="1"/>
  <c r="AB501" i="71" a="1"/>
  <c r="AB501" i="71" s="1"/>
  <c r="AA501" i="71" a="1"/>
  <c r="AA501" i="71" s="1"/>
  <c r="Z501" i="71" a="1"/>
  <c r="Z501" i="71" s="1"/>
  <c r="Y501" i="71" a="1"/>
  <c r="Y501" i="71" s="1"/>
  <c r="X501" i="71" a="1"/>
  <c r="X501" i="71" s="1"/>
  <c r="W501" i="71" a="1"/>
  <c r="W501" i="71" s="1"/>
  <c r="AM500" i="71" a="1"/>
  <c r="AM500" i="71" s="1"/>
  <c r="AL500" i="71" a="1"/>
  <c r="AL500" i="71" s="1"/>
  <c r="AK500" i="71" a="1"/>
  <c r="AK500" i="71" s="1"/>
  <c r="AJ500" i="71" a="1"/>
  <c r="AJ500" i="71" s="1"/>
  <c r="AI500" i="71" a="1"/>
  <c r="AI500" i="71" s="1"/>
  <c r="AH500" i="71" a="1"/>
  <c r="AH500" i="71" s="1"/>
  <c r="AG500" i="71" a="1"/>
  <c r="AG500" i="71" s="1"/>
  <c r="AF500" i="71" a="1"/>
  <c r="AF500" i="71" s="1"/>
  <c r="AE500" i="71" a="1"/>
  <c r="AE500" i="71" s="1"/>
  <c r="AD500" i="71" a="1"/>
  <c r="AD500" i="71" s="1"/>
  <c r="AC500" i="71" a="1"/>
  <c r="AC500" i="71" s="1"/>
  <c r="AB500" i="71" a="1"/>
  <c r="AB500" i="71" s="1"/>
  <c r="AA500" i="71" a="1"/>
  <c r="AA500" i="71" s="1"/>
  <c r="Z500" i="71" a="1"/>
  <c r="Z500" i="71" s="1"/>
  <c r="Y500" i="71" a="1"/>
  <c r="Y500" i="71" s="1"/>
  <c r="X500" i="71" a="1"/>
  <c r="X500" i="71" s="1"/>
  <c r="W500" i="71" a="1"/>
  <c r="W500" i="71" s="1"/>
  <c r="AM499" i="71" a="1"/>
  <c r="AM499" i="71" s="1"/>
  <c r="AL499" i="71" a="1"/>
  <c r="AL499" i="71" s="1"/>
  <c r="AK499" i="71" a="1"/>
  <c r="AK499" i="71" s="1"/>
  <c r="AJ499" i="71" a="1"/>
  <c r="AJ499" i="71" s="1"/>
  <c r="AI499" i="71" a="1"/>
  <c r="AI499" i="71" s="1"/>
  <c r="AH499" i="71" a="1"/>
  <c r="AH499" i="71" s="1"/>
  <c r="AG499" i="71" a="1"/>
  <c r="AG499" i="71" s="1"/>
  <c r="AF499" i="71" a="1"/>
  <c r="AF499" i="71" s="1"/>
  <c r="AE499" i="71" a="1"/>
  <c r="AE499" i="71" s="1"/>
  <c r="AD499" i="71" a="1"/>
  <c r="AD499" i="71" s="1"/>
  <c r="AC499" i="71" a="1"/>
  <c r="AC499" i="71" s="1"/>
  <c r="AB499" i="71" a="1"/>
  <c r="AB499" i="71" s="1"/>
  <c r="AA499" i="71" a="1"/>
  <c r="AA499" i="71" s="1"/>
  <c r="Z499" i="71" a="1"/>
  <c r="Z499" i="71" s="1"/>
  <c r="Y499" i="71" a="1"/>
  <c r="Y499" i="71" s="1"/>
  <c r="X499" i="71" a="1"/>
  <c r="X499" i="71" s="1"/>
  <c r="W499" i="71" a="1"/>
  <c r="W499" i="71" s="1"/>
  <c r="AM498" i="71" a="1"/>
  <c r="AM498" i="71" s="1"/>
  <c r="AL498" i="71" a="1"/>
  <c r="AL498" i="71" s="1"/>
  <c r="AK498" i="71" a="1"/>
  <c r="AK498" i="71" s="1"/>
  <c r="AJ498" i="71" a="1"/>
  <c r="AJ498" i="71" s="1"/>
  <c r="AI498" i="71" a="1"/>
  <c r="AI498" i="71" s="1"/>
  <c r="AH498" i="71" a="1"/>
  <c r="AH498" i="71" s="1"/>
  <c r="AG498" i="71" a="1"/>
  <c r="AG498" i="71" s="1"/>
  <c r="AF498" i="71" a="1"/>
  <c r="AF498" i="71" s="1"/>
  <c r="AE498" i="71" a="1"/>
  <c r="AE498" i="71" s="1"/>
  <c r="AD498" i="71" a="1"/>
  <c r="AD498" i="71" s="1"/>
  <c r="AC498" i="71" a="1"/>
  <c r="AC498" i="71" s="1"/>
  <c r="AB498" i="71" a="1"/>
  <c r="AB498" i="71" s="1"/>
  <c r="AA498" i="71" a="1"/>
  <c r="AA498" i="71" s="1"/>
  <c r="Z498" i="71" a="1"/>
  <c r="Z498" i="71" s="1"/>
  <c r="Y498" i="71" a="1"/>
  <c r="Y498" i="71" s="1"/>
  <c r="X498" i="71" a="1"/>
  <c r="X498" i="71" s="1"/>
  <c r="W498" i="71" a="1"/>
  <c r="W498" i="71" s="1"/>
  <c r="AM497" i="71" a="1"/>
  <c r="AM497" i="71" s="1"/>
  <c r="AL497" i="71" a="1"/>
  <c r="AL497" i="71" s="1"/>
  <c r="AK497" i="71" a="1"/>
  <c r="AK497" i="71" s="1"/>
  <c r="AJ497" i="71" a="1"/>
  <c r="AJ497" i="71" s="1"/>
  <c r="AI497" i="71" a="1"/>
  <c r="AI497" i="71" s="1"/>
  <c r="AH497" i="71" a="1"/>
  <c r="AH497" i="71" s="1"/>
  <c r="AG497" i="71" a="1"/>
  <c r="AG497" i="71" s="1"/>
  <c r="AF497" i="71" a="1"/>
  <c r="AF497" i="71" s="1"/>
  <c r="AE497" i="71" a="1"/>
  <c r="AE497" i="71" s="1"/>
  <c r="AD497" i="71" a="1"/>
  <c r="AD497" i="71" s="1"/>
  <c r="AC497" i="71" a="1"/>
  <c r="AC497" i="71" s="1"/>
  <c r="AB497" i="71" a="1"/>
  <c r="AB497" i="71" s="1"/>
  <c r="AA497" i="71" a="1"/>
  <c r="AA497" i="71" s="1"/>
  <c r="Z497" i="71" a="1"/>
  <c r="Z497" i="71" s="1"/>
  <c r="Y497" i="71" a="1"/>
  <c r="Y497" i="71" s="1"/>
  <c r="X497" i="71" a="1"/>
  <c r="X497" i="71" s="1"/>
  <c r="W497" i="71" a="1"/>
  <c r="W497" i="71" s="1"/>
  <c r="AM496" i="71" a="1"/>
  <c r="AM496" i="71" s="1"/>
  <c r="AL496" i="71" a="1"/>
  <c r="AL496" i="71" s="1"/>
  <c r="AK496" i="71" a="1"/>
  <c r="AK496" i="71" s="1"/>
  <c r="AJ496" i="71" a="1"/>
  <c r="AJ496" i="71" s="1"/>
  <c r="AI496" i="71" a="1"/>
  <c r="AI496" i="71" s="1"/>
  <c r="AH496" i="71" a="1"/>
  <c r="AH496" i="71" s="1"/>
  <c r="AG496" i="71" a="1"/>
  <c r="AG496" i="71" s="1"/>
  <c r="AF496" i="71" a="1"/>
  <c r="AF496" i="71" s="1"/>
  <c r="AE496" i="71" a="1"/>
  <c r="AE496" i="71" s="1"/>
  <c r="AD496" i="71" a="1"/>
  <c r="AD496" i="71" s="1"/>
  <c r="AC496" i="71" a="1"/>
  <c r="AC496" i="71" s="1"/>
  <c r="AB496" i="71" a="1"/>
  <c r="AB496" i="71" s="1"/>
  <c r="AA496" i="71" a="1"/>
  <c r="AA496" i="71" s="1"/>
  <c r="Z496" i="71" a="1"/>
  <c r="Z496" i="71" s="1"/>
  <c r="Y496" i="71" a="1"/>
  <c r="Y496" i="71" s="1"/>
  <c r="X496" i="71" a="1"/>
  <c r="X496" i="71" s="1"/>
  <c r="W496" i="71" a="1"/>
  <c r="W496" i="71" s="1"/>
  <c r="AM495" i="71" a="1"/>
  <c r="AM495" i="71" s="1"/>
  <c r="AL495" i="71" a="1"/>
  <c r="AL495" i="71" s="1"/>
  <c r="AK495" i="71" a="1"/>
  <c r="AK495" i="71" s="1"/>
  <c r="AJ495" i="71" a="1"/>
  <c r="AJ495" i="71" s="1"/>
  <c r="AI495" i="71" a="1"/>
  <c r="AI495" i="71" s="1"/>
  <c r="AH495" i="71" a="1"/>
  <c r="AH495" i="71" s="1"/>
  <c r="AG495" i="71" a="1"/>
  <c r="AG495" i="71" s="1"/>
  <c r="AF495" i="71" a="1"/>
  <c r="AF495" i="71" s="1"/>
  <c r="AE495" i="71" a="1"/>
  <c r="AE495" i="71" s="1"/>
  <c r="AD495" i="71" a="1"/>
  <c r="AD495" i="71" s="1"/>
  <c r="AC495" i="71" a="1"/>
  <c r="AC495" i="71" s="1"/>
  <c r="AB495" i="71" a="1"/>
  <c r="AB495" i="71" s="1"/>
  <c r="AA495" i="71" a="1"/>
  <c r="AA495" i="71" s="1"/>
  <c r="Z495" i="71" a="1"/>
  <c r="Z495" i="71" s="1"/>
  <c r="Y495" i="71" a="1"/>
  <c r="Y495" i="71" s="1"/>
  <c r="X495" i="71" a="1"/>
  <c r="X495" i="71" s="1"/>
  <c r="W495" i="71" a="1"/>
  <c r="W495" i="71" s="1"/>
  <c r="AM494" i="71" a="1"/>
  <c r="AM494" i="71" s="1"/>
  <c r="AL494" i="71" a="1"/>
  <c r="AL494" i="71" s="1"/>
  <c r="AK494" i="71" a="1"/>
  <c r="AK494" i="71" s="1"/>
  <c r="AJ494" i="71" a="1"/>
  <c r="AJ494" i="71" s="1"/>
  <c r="AI494" i="71" a="1"/>
  <c r="AI494" i="71" s="1"/>
  <c r="AH494" i="71" a="1"/>
  <c r="AH494" i="71" s="1"/>
  <c r="AG494" i="71" a="1"/>
  <c r="AG494" i="71" s="1"/>
  <c r="AF494" i="71" a="1"/>
  <c r="AF494" i="71" s="1"/>
  <c r="AE494" i="71" a="1"/>
  <c r="AE494" i="71" s="1"/>
  <c r="AD494" i="71" a="1"/>
  <c r="AD494" i="71" s="1"/>
  <c r="AC494" i="71" a="1"/>
  <c r="AC494" i="71" s="1"/>
  <c r="AB494" i="71" a="1"/>
  <c r="AB494" i="71" s="1"/>
  <c r="AA494" i="71" a="1"/>
  <c r="AA494" i="71" s="1"/>
  <c r="Z494" i="71" a="1"/>
  <c r="Z494" i="71" s="1"/>
  <c r="Y494" i="71" a="1"/>
  <c r="Y494" i="71" s="1"/>
  <c r="X494" i="71" a="1"/>
  <c r="X494" i="71" s="1"/>
  <c r="W494" i="71" a="1"/>
  <c r="W494" i="71" s="1"/>
  <c r="AM493" i="71" a="1"/>
  <c r="AM493" i="71" s="1"/>
  <c r="AL493" i="71" a="1"/>
  <c r="AL493" i="71" s="1"/>
  <c r="AK493" i="71" a="1"/>
  <c r="AK493" i="71" s="1"/>
  <c r="AJ493" i="71" a="1"/>
  <c r="AJ493" i="71" s="1"/>
  <c r="AI493" i="71" a="1"/>
  <c r="AI493" i="71" s="1"/>
  <c r="AH493" i="71" a="1"/>
  <c r="AH493" i="71" s="1"/>
  <c r="AG493" i="71" a="1"/>
  <c r="AG493" i="71" s="1"/>
  <c r="AF493" i="71" a="1"/>
  <c r="AF493" i="71" s="1"/>
  <c r="AE493" i="71" a="1"/>
  <c r="AE493" i="71" s="1"/>
  <c r="AD493" i="71" a="1"/>
  <c r="AD493" i="71" s="1"/>
  <c r="AC493" i="71" a="1"/>
  <c r="AC493" i="71" s="1"/>
  <c r="AB493" i="71" a="1"/>
  <c r="AB493" i="71" s="1"/>
  <c r="AA493" i="71" a="1"/>
  <c r="AA493" i="71" s="1"/>
  <c r="Z493" i="71" a="1"/>
  <c r="Z493" i="71" s="1"/>
  <c r="Y493" i="71" a="1"/>
  <c r="Y493" i="71" s="1"/>
  <c r="X493" i="71" a="1"/>
  <c r="X493" i="71" s="1"/>
  <c r="W493" i="71" a="1"/>
  <c r="W493" i="71" s="1"/>
  <c r="AM492" i="71" a="1"/>
  <c r="AM492" i="71" s="1"/>
  <c r="AL492" i="71" a="1"/>
  <c r="AL492" i="71" s="1"/>
  <c r="AK492" i="71" a="1"/>
  <c r="AK492" i="71" s="1"/>
  <c r="AJ492" i="71" a="1"/>
  <c r="AJ492" i="71" s="1"/>
  <c r="AI492" i="71" a="1"/>
  <c r="AI492" i="71" s="1"/>
  <c r="AH492" i="71" a="1"/>
  <c r="AH492" i="71" s="1"/>
  <c r="AG492" i="71" a="1"/>
  <c r="AG492" i="71" s="1"/>
  <c r="AF492" i="71" a="1"/>
  <c r="AF492" i="71" s="1"/>
  <c r="AE492" i="71" a="1"/>
  <c r="AE492" i="71" s="1"/>
  <c r="AD492" i="71" a="1"/>
  <c r="AD492" i="71" s="1"/>
  <c r="AC492" i="71" a="1"/>
  <c r="AC492" i="71" s="1"/>
  <c r="AB492" i="71" a="1"/>
  <c r="AB492" i="71" s="1"/>
  <c r="AA492" i="71" a="1"/>
  <c r="AA492" i="71" s="1"/>
  <c r="Z492" i="71" a="1"/>
  <c r="Z492" i="71" s="1"/>
  <c r="Y492" i="71" a="1"/>
  <c r="Y492" i="71" s="1"/>
  <c r="X492" i="71" a="1"/>
  <c r="X492" i="71" s="1"/>
  <c r="W492" i="71" a="1"/>
  <c r="W492" i="71" s="1"/>
  <c r="AM491" i="71" a="1"/>
  <c r="AM491" i="71" s="1"/>
  <c r="AL491" i="71" a="1"/>
  <c r="AL491" i="71" s="1"/>
  <c r="AK491" i="71" a="1"/>
  <c r="AK491" i="71" s="1"/>
  <c r="AJ491" i="71" a="1"/>
  <c r="AJ491" i="71" s="1"/>
  <c r="AI491" i="71" a="1"/>
  <c r="AI491" i="71" s="1"/>
  <c r="AH491" i="71" a="1"/>
  <c r="AH491" i="71" s="1"/>
  <c r="AG491" i="71" a="1"/>
  <c r="AG491" i="71" s="1"/>
  <c r="AF491" i="71" a="1"/>
  <c r="AF491" i="71" s="1"/>
  <c r="AE491" i="71" a="1"/>
  <c r="AE491" i="71" s="1"/>
  <c r="AD491" i="71" a="1"/>
  <c r="AD491" i="71" s="1"/>
  <c r="AC491" i="71" a="1"/>
  <c r="AC491" i="71" s="1"/>
  <c r="AB491" i="71" a="1"/>
  <c r="AB491" i="71" s="1"/>
  <c r="AA491" i="71" a="1"/>
  <c r="AA491" i="71" s="1"/>
  <c r="Z491" i="71" a="1"/>
  <c r="Z491" i="71" s="1"/>
  <c r="Y491" i="71" a="1"/>
  <c r="Y491" i="71" s="1"/>
  <c r="X491" i="71" a="1"/>
  <c r="X491" i="71" s="1"/>
  <c r="W491" i="71" a="1"/>
  <c r="W491" i="71" s="1"/>
  <c r="AM490" i="71" a="1"/>
  <c r="AM490" i="71" s="1"/>
  <c r="AL490" i="71" a="1"/>
  <c r="AL490" i="71" s="1"/>
  <c r="AK490" i="71" a="1"/>
  <c r="AK490" i="71" s="1"/>
  <c r="AJ490" i="71" a="1"/>
  <c r="AJ490" i="71" s="1"/>
  <c r="AI490" i="71" a="1"/>
  <c r="AI490" i="71" s="1"/>
  <c r="AH490" i="71" a="1"/>
  <c r="AH490" i="71" s="1"/>
  <c r="AG490" i="71" a="1"/>
  <c r="AG490" i="71" s="1"/>
  <c r="AF490" i="71" a="1"/>
  <c r="AF490" i="71" s="1"/>
  <c r="AE490" i="71" a="1"/>
  <c r="AE490" i="71" s="1"/>
  <c r="AD490" i="71" a="1"/>
  <c r="AD490" i="71" s="1"/>
  <c r="AC490" i="71" a="1"/>
  <c r="AC490" i="71" s="1"/>
  <c r="AB490" i="71" a="1"/>
  <c r="AB490" i="71" s="1"/>
  <c r="AA490" i="71" a="1"/>
  <c r="AA490" i="71" s="1"/>
  <c r="Z490" i="71" a="1"/>
  <c r="Z490" i="71" s="1"/>
  <c r="Y490" i="71" a="1"/>
  <c r="Y490" i="71" s="1"/>
  <c r="X490" i="71" a="1"/>
  <c r="X490" i="71" s="1"/>
  <c r="W490" i="71" a="1"/>
  <c r="W490" i="71" s="1"/>
  <c r="AM489" i="71" a="1"/>
  <c r="AM489" i="71" s="1"/>
  <c r="AL489" i="71" a="1"/>
  <c r="AL489" i="71" s="1"/>
  <c r="AK489" i="71" a="1"/>
  <c r="AK489" i="71" s="1"/>
  <c r="AJ489" i="71" a="1"/>
  <c r="AJ489" i="71" s="1"/>
  <c r="AI489" i="71" a="1"/>
  <c r="AI489" i="71" s="1"/>
  <c r="AH489" i="71" a="1"/>
  <c r="AH489" i="71" s="1"/>
  <c r="AG489" i="71" a="1"/>
  <c r="AG489" i="71" s="1"/>
  <c r="AF489" i="71" a="1"/>
  <c r="AF489" i="71" s="1"/>
  <c r="AE489" i="71" a="1"/>
  <c r="AE489" i="71" s="1"/>
  <c r="AD489" i="71" a="1"/>
  <c r="AD489" i="71" s="1"/>
  <c r="AC489" i="71" a="1"/>
  <c r="AC489" i="71" s="1"/>
  <c r="AB489" i="71" a="1"/>
  <c r="AB489" i="71" s="1"/>
  <c r="AA489" i="71" a="1"/>
  <c r="AA489" i="71" s="1"/>
  <c r="Z489" i="71" a="1"/>
  <c r="Z489" i="71" s="1"/>
  <c r="Y489" i="71" a="1"/>
  <c r="Y489" i="71" s="1"/>
  <c r="X489" i="71" a="1"/>
  <c r="X489" i="71" s="1"/>
  <c r="W489" i="71" a="1"/>
  <c r="W489" i="71" s="1"/>
  <c r="AM488" i="71" a="1"/>
  <c r="AM488" i="71" s="1"/>
  <c r="AL488" i="71" a="1"/>
  <c r="AL488" i="71" s="1"/>
  <c r="AK488" i="71" a="1"/>
  <c r="AK488" i="71" s="1"/>
  <c r="AJ488" i="71" a="1"/>
  <c r="AJ488" i="71" s="1"/>
  <c r="AI488" i="71" a="1"/>
  <c r="AI488" i="71" s="1"/>
  <c r="AH488" i="71" a="1"/>
  <c r="AH488" i="71" s="1"/>
  <c r="AG488" i="71" a="1"/>
  <c r="AG488" i="71" s="1"/>
  <c r="AF488" i="71" a="1"/>
  <c r="AF488" i="71" s="1"/>
  <c r="AE488" i="71" a="1"/>
  <c r="AE488" i="71" s="1"/>
  <c r="AD488" i="71" a="1"/>
  <c r="AD488" i="71" s="1"/>
  <c r="AC488" i="71" a="1"/>
  <c r="AC488" i="71" s="1"/>
  <c r="AB488" i="71" a="1"/>
  <c r="AB488" i="71" s="1"/>
  <c r="AA488" i="71" a="1"/>
  <c r="AA488" i="71" s="1"/>
  <c r="Z488" i="71" a="1"/>
  <c r="Z488" i="71" s="1"/>
  <c r="Y488" i="71" a="1"/>
  <c r="Y488" i="71" s="1"/>
  <c r="X488" i="71" a="1"/>
  <c r="X488" i="71" s="1"/>
  <c r="W488" i="71" a="1"/>
  <c r="W488" i="71" s="1"/>
  <c r="AM487" i="71" a="1"/>
  <c r="AM487" i="71" s="1"/>
  <c r="AL487" i="71" a="1"/>
  <c r="AL487" i="71" s="1"/>
  <c r="AK487" i="71" a="1"/>
  <c r="AK487" i="71" s="1"/>
  <c r="AJ487" i="71" a="1"/>
  <c r="AJ487" i="71" s="1"/>
  <c r="AI487" i="71" a="1"/>
  <c r="AI487" i="71" s="1"/>
  <c r="AH487" i="71" a="1"/>
  <c r="AH487" i="71" s="1"/>
  <c r="AG487" i="71" a="1"/>
  <c r="AG487" i="71" s="1"/>
  <c r="AF487" i="71" a="1"/>
  <c r="AF487" i="71" s="1"/>
  <c r="AE487" i="71" a="1"/>
  <c r="AE487" i="71" s="1"/>
  <c r="AD487" i="71" a="1"/>
  <c r="AD487" i="71" s="1"/>
  <c r="AC487" i="71" a="1"/>
  <c r="AC487" i="71" s="1"/>
  <c r="AB487" i="71" a="1"/>
  <c r="AB487" i="71" s="1"/>
  <c r="AA487" i="71" a="1"/>
  <c r="AA487" i="71" s="1"/>
  <c r="Z487" i="71" a="1"/>
  <c r="Z487" i="71" s="1"/>
  <c r="Y487" i="71" a="1"/>
  <c r="Y487" i="71" s="1"/>
  <c r="X487" i="71" a="1"/>
  <c r="X487" i="71" s="1"/>
  <c r="W487" i="71" a="1"/>
  <c r="W487" i="71" s="1"/>
  <c r="AM486" i="71" a="1"/>
  <c r="AM486" i="71" s="1"/>
  <c r="AL486" i="71" a="1"/>
  <c r="AL486" i="71" s="1"/>
  <c r="AK486" i="71" a="1"/>
  <c r="AK486" i="71" s="1"/>
  <c r="AJ486" i="71" a="1"/>
  <c r="AJ486" i="71" s="1"/>
  <c r="AI486" i="71" a="1"/>
  <c r="AI486" i="71" s="1"/>
  <c r="AH486" i="71" a="1"/>
  <c r="AH486" i="71" s="1"/>
  <c r="AG486" i="71" a="1"/>
  <c r="AG486" i="71" s="1"/>
  <c r="AF486" i="71" a="1"/>
  <c r="AF486" i="71" s="1"/>
  <c r="AE486" i="71" a="1"/>
  <c r="AE486" i="71" s="1"/>
  <c r="AD486" i="71" a="1"/>
  <c r="AD486" i="71" s="1"/>
  <c r="AC486" i="71" a="1"/>
  <c r="AC486" i="71" s="1"/>
  <c r="AB486" i="71" a="1"/>
  <c r="AB486" i="71" s="1"/>
  <c r="AA486" i="71" a="1"/>
  <c r="AA486" i="71" s="1"/>
  <c r="Z486" i="71" a="1"/>
  <c r="Z486" i="71" s="1"/>
  <c r="Y486" i="71" a="1"/>
  <c r="Y486" i="71" s="1"/>
  <c r="X486" i="71" a="1"/>
  <c r="X486" i="71" s="1"/>
  <c r="W486" i="71" a="1"/>
  <c r="W486" i="71" s="1"/>
  <c r="AM485" i="71" a="1"/>
  <c r="AM485" i="71" s="1"/>
  <c r="AL485" i="71" a="1"/>
  <c r="AL485" i="71" s="1"/>
  <c r="AK485" i="71" a="1"/>
  <c r="AK485" i="71" s="1"/>
  <c r="AJ485" i="71" a="1"/>
  <c r="AJ485" i="71" s="1"/>
  <c r="AI485" i="71" a="1"/>
  <c r="AI485" i="71" s="1"/>
  <c r="AH485" i="71" a="1"/>
  <c r="AH485" i="71" s="1"/>
  <c r="AG485" i="71" a="1"/>
  <c r="AG485" i="71" s="1"/>
  <c r="AF485" i="71" a="1"/>
  <c r="AF485" i="71" s="1"/>
  <c r="AE485" i="71" a="1"/>
  <c r="AE485" i="71" s="1"/>
  <c r="AD485" i="71" a="1"/>
  <c r="AD485" i="71" s="1"/>
  <c r="AC485" i="71" a="1"/>
  <c r="AC485" i="71" s="1"/>
  <c r="AB485" i="71" a="1"/>
  <c r="AB485" i="71" s="1"/>
  <c r="AA485" i="71" a="1"/>
  <c r="AA485" i="71" s="1"/>
  <c r="Z485" i="71" a="1"/>
  <c r="Z485" i="71" s="1"/>
  <c r="Y485" i="71" a="1"/>
  <c r="Y485" i="71" s="1"/>
  <c r="X485" i="71" a="1"/>
  <c r="X485" i="71" s="1"/>
  <c r="W485" i="71" a="1"/>
  <c r="W485" i="71" s="1"/>
  <c r="AM484" i="71" a="1"/>
  <c r="AM484" i="71" s="1"/>
  <c r="AL484" i="71" a="1"/>
  <c r="AL484" i="71" s="1"/>
  <c r="AK484" i="71" a="1"/>
  <c r="AK484" i="71" s="1"/>
  <c r="AJ484" i="71" a="1"/>
  <c r="AJ484" i="71" s="1"/>
  <c r="AI484" i="71" a="1"/>
  <c r="AI484" i="71" s="1"/>
  <c r="AH484" i="71" a="1"/>
  <c r="AH484" i="71" s="1"/>
  <c r="AG484" i="71" a="1"/>
  <c r="AG484" i="71" s="1"/>
  <c r="AF484" i="71" a="1"/>
  <c r="AF484" i="71" s="1"/>
  <c r="AE484" i="71" a="1"/>
  <c r="AE484" i="71" s="1"/>
  <c r="AD484" i="71" a="1"/>
  <c r="AD484" i="71" s="1"/>
  <c r="AC484" i="71" a="1"/>
  <c r="AC484" i="71" s="1"/>
  <c r="AB484" i="71" a="1"/>
  <c r="AB484" i="71" s="1"/>
  <c r="AA484" i="71" a="1"/>
  <c r="AA484" i="71" s="1"/>
  <c r="Z484" i="71" a="1"/>
  <c r="Z484" i="71" s="1"/>
  <c r="Y484" i="71" a="1"/>
  <c r="Y484" i="71" s="1"/>
  <c r="X484" i="71" a="1"/>
  <c r="X484" i="71" s="1"/>
  <c r="W484" i="71" a="1"/>
  <c r="W484" i="71" s="1"/>
  <c r="AM483" i="71" a="1"/>
  <c r="AM483" i="71" s="1"/>
  <c r="AL483" i="71" a="1"/>
  <c r="AL483" i="71" s="1"/>
  <c r="AK483" i="71" a="1"/>
  <c r="AK483" i="71" s="1"/>
  <c r="AJ483" i="71" a="1"/>
  <c r="AJ483" i="71" s="1"/>
  <c r="AI483" i="71" a="1"/>
  <c r="AI483" i="71" s="1"/>
  <c r="AH483" i="71" a="1"/>
  <c r="AH483" i="71" s="1"/>
  <c r="AG483" i="71" a="1"/>
  <c r="AG483" i="71" s="1"/>
  <c r="AF483" i="71" a="1"/>
  <c r="AF483" i="71" s="1"/>
  <c r="AE483" i="71" a="1"/>
  <c r="AE483" i="71" s="1"/>
  <c r="AD483" i="71" a="1"/>
  <c r="AD483" i="71" s="1"/>
  <c r="AC483" i="71" a="1"/>
  <c r="AC483" i="71" s="1"/>
  <c r="AB483" i="71" a="1"/>
  <c r="AB483" i="71" s="1"/>
  <c r="AA483" i="71" a="1"/>
  <c r="AA483" i="71" s="1"/>
  <c r="Z483" i="71" a="1"/>
  <c r="Z483" i="71" s="1"/>
  <c r="Y483" i="71" a="1"/>
  <c r="Y483" i="71" s="1"/>
  <c r="X483" i="71" a="1"/>
  <c r="X483" i="71" s="1"/>
  <c r="W483" i="71" a="1"/>
  <c r="W483" i="71" s="1"/>
  <c r="AM482" i="71" a="1"/>
  <c r="AM482" i="71" s="1"/>
  <c r="AL482" i="71" a="1"/>
  <c r="AL482" i="71" s="1"/>
  <c r="AK482" i="71" a="1"/>
  <c r="AK482" i="71" s="1"/>
  <c r="AJ482" i="71" a="1"/>
  <c r="AJ482" i="71" s="1"/>
  <c r="AI482" i="71" a="1"/>
  <c r="AI482" i="71" s="1"/>
  <c r="AH482" i="71" a="1"/>
  <c r="AH482" i="71" s="1"/>
  <c r="AG482" i="71" a="1"/>
  <c r="AG482" i="71" s="1"/>
  <c r="AF482" i="71" a="1"/>
  <c r="AF482" i="71" s="1"/>
  <c r="AE482" i="71" a="1"/>
  <c r="AE482" i="71" s="1"/>
  <c r="AD482" i="71" a="1"/>
  <c r="AD482" i="71" s="1"/>
  <c r="AC482" i="71" a="1"/>
  <c r="AC482" i="71" s="1"/>
  <c r="AB482" i="71" a="1"/>
  <c r="AB482" i="71" s="1"/>
  <c r="AA482" i="71" a="1"/>
  <c r="AA482" i="71" s="1"/>
  <c r="Z482" i="71" a="1"/>
  <c r="Z482" i="71" s="1"/>
  <c r="Y482" i="71" a="1"/>
  <c r="Y482" i="71" s="1"/>
  <c r="X482" i="71" a="1"/>
  <c r="X482" i="71" s="1"/>
  <c r="W482" i="71" a="1"/>
  <c r="W482" i="71" s="1"/>
  <c r="AM481" i="71" a="1"/>
  <c r="AM481" i="71" s="1"/>
  <c r="AL481" i="71" a="1"/>
  <c r="AL481" i="71" s="1"/>
  <c r="AK481" i="71" a="1"/>
  <c r="AK481" i="71" s="1"/>
  <c r="AJ481" i="71" a="1"/>
  <c r="AJ481" i="71" s="1"/>
  <c r="AI481" i="71" a="1"/>
  <c r="AI481" i="71" s="1"/>
  <c r="AH481" i="71" a="1"/>
  <c r="AH481" i="71" s="1"/>
  <c r="AG481" i="71" a="1"/>
  <c r="AG481" i="71" s="1"/>
  <c r="AF481" i="71" a="1"/>
  <c r="AF481" i="71" s="1"/>
  <c r="AE481" i="71" a="1"/>
  <c r="AE481" i="71" s="1"/>
  <c r="AD481" i="71" a="1"/>
  <c r="AD481" i="71" s="1"/>
  <c r="AC481" i="71" a="1"/>
  <c r="AC481" i="71" s="1"/>
  <c r="AB481" i="71" a="1"/>
  <c r="AB481" i="71" s="1"/>
  <c r="AA481" i="71" a="1"/>
  <c r="AA481" i="71" s="1"/>
  <c r="Z481" i="71" a="1"/>
  <c r="Z481" i="71" s="1"/>
  <c r="Y481" i="71" a="1"/>
  <c r="Y481" i="71" s="1"/>
  <c r="X481" i="71" a="1"/>
  <c r="X481" i="71" s="1"/>
  <c r="W481" i="71" a="1"/>
  <c r="W481" i="71" s="1"/>
  <c r="AM480" i="71" a="1"/>
  <c r="AM480" i="71" s="1"/>
  <c r="AL480" i="71" a="1"/>
  <c r="AL480" i="71" s="1"/>
  <c r="AK480" i="71" a="1"/>
  <c r="AK480" i="71" s="1"/>
  <c r="AJ480" i="71" a="1"/>
  <c r="AJ480" i="71" s="1"/>
  <c r="AI480" i="71" a="1"/>
  <c r="AI480" i="71" s="1"/>
  <c r="AH480" i="71" a="1"/>
  <c r="AH480" i="71" s="1"/>
  <c r="AG480" i="71" a="1"/>
  <c r="AG480" i="71" s="1"/>
  <c r="AF480" i="71" a="1"/>
  <c r="AF480" i="71" s="1"/>
  <c r="AE480" i="71" a="1"/>
  <c r="AE480" i="71" s="1"/>
  <c r="AD480" i="71" a="1"/>
  <c r="AD480" i="71" s="1"/>
  <c r="AC480" i="71" a="1"/>
  <c r="AC480" i="71" s="1"/>
  <c r="AB480" i="71" a="1"/>
  <c r="AB480" i="71" s="1"/>
  <c r="AA480" i="71" a="1"/>
  <c r="AA480" i="71" s="1"/>
  <c r="Z480" i="71" a="1"/>
  <c r="Z480" i="71" s="1"/>
  <c r="Y480" i="71" a="1"/>
  <c r="Y480" i="71" s="1"/>
  <c r="X480" i="71" a="1"/>
  <c r="X480" i="71" s="1"/>
  <c r="W480" i="71" a="1"/>
  <c r="W480" i="71" s="1"/>
  <c r="AM479" i="71" a="1"/>
  <c r="AM479" i="71" s="1"/>
  <c r="AL479" i="71" a="1"/>
  <c r="AL479" i="71" s="1"/>
  <c r="AK479" i="71" a="1"/>
  <c r="AK479" i="71" s="1"/>
  <c r="AJ479" i="71" a="1"/>
  <c r="AJ479" i="71" s="1"/>
  <c r="AI479" i="71" a="1"/>
  <c r="AI479" i="71" s="1"/>
  <c r="AH479" i="71" a="1"/>
  <c r="AH479" i="71" s="1"/>
  <c r="AG479" i="71" a="1"/>
  <c r="AG479" i="71" s="1"/>
  <c r="AF479" i="71" a="1"/>
  <c r="AF479" i="71" s="1"/>
  <c r="AE479" i="71" a="1"/>
  <c r="AE479" i="71" s="1"/>
  <c r="AD479" i="71" a="1"/>
  <c r="AD479" i="71" s="1"/>
  <c r="AC479" i="71" a="1"/>
  <c r="AC479" i="71" s="1"/>
  <c r="AB479" i="71" a="1"/>
  <c r="AB479" i="71" s="1"/>
  <c r="AA479" i="71" a="1"/>
  <c r="AA479" i="71" s="1"/>
  <c r="Z479" i="71" a="1"/>
  <c r="Z479" i="71" s="1"/>
  <c r="Y479" i="71" a="1"/>
  <c r="Y479" i="71" s="1"/>
  <c r="X479" i="71" a="1"/>
  <c r="X479" i="71" s="1"/>
  <c r="W479" i="71" a="1"/>
  <c r="W479" i="71" s="1"/>
  <c r="AM478" i="71" a="1"/>
  <c r="AM478" i="71" s="1"/>
  <c r="AL478" i="71" a="1"/>
  <c r="AL478" i="71" s="1"/>
  <c r="AK478" i="71" a="1"/>
  <c r="AK478" i="71" s="1"/>
  <c r="AJ478" i="71" a="1"/>
  <c r="AJ478" i="71" s="1"/>
  <c r="AI478" i="71" a="1"/>
  <c r="AI478" i="71" s="1"/>
  <c r="AH478" i="71" a="1"/>
  <c r="AH478" i="71" s="1"/>
  <c r="AG478" i="71" a="1"/>
  <c r="AG478" i="71" s="1"/>
  <c r="AF478" i="71" a="1"/>
  <c r="AF478" i="71" s="1"/>
  <c r="AE478" i="71" a="1"/>
  <c r="AE478" i="71" s="1"/>
  <c r="AD478" i="71" a="1"/>
  <c r="AD478" i="71" s="1"/>
  <c r="AC478" i="71" a="1"/>
  <c r="AC478" i="71" s="1"/>
  <c r="AB478" i="71" a="1"/>
  <c r="AB478" i="71" s="1"/>
  <c r="AA478" i="71" a="1"/>
  <c r="AA478" i="71" s="1"/>
  <c r="Z478" i="71" a="1"/>
  <c r="Z478" i="71" s="1"/>
  <c r="Y478" i="71" a="1"/>
  <c r="Y478" i="71" s="1"/>
  <c r="X478" i="71" a="1"/>
  <c r="X478" i="71" s="1"/>
  <c r="W478" i="71" a="1"/>
  <c r="W478" i="71" s="1"/>
  <c r="AM477" i="71" a="1"/>
  <c r="AM477" i="71" s="1"/>
  <c r="AL477" i="71" a="1"/>
  <c r="AL477" i="71" s="1"/>
  <c r="AK477" i="71" a="1"/>
  <c r="AK477" i="71" s="1"/>
  <c r="AJ477" i="71" a="1"/>
  <c r="AJ477" i="71" s="1"/>
  <c r="AI477" i="71" a="1"/>
  <c r="AI477" i="71" s="1"/>
  <c r="AH477" i="71" a="1"/>
  <c r="AH477" i="71" s="1"/>
  <c r="AG477" i="71" a="1"/>
  <c r="AG477" i="71" s="1"/>
  <c r="AF477" i="71" a="1"/>
  <c r="AF477" i="71" s="1"/>
  <c r="AE477" i="71" a="1"/>
  <c r="AE477" i="71" s="1"/>
  <c r="AD477" i="71" a="1"/>
  <c r="AD477" i="71" s="1"/>
  <c r="AC477" i="71" a="1"/>
  <c r="AC477" i="71" s="1"/>
  <c r="AB477" i="71" a="1"/>
  <c r="AB477" i="71" s="1"/>
  <c r="AA477" i="71" a="1"/>
  <c r="AA477" i="71" s="1"/>
  <c r="Z477" i="71" a="1"/>
  <c r="Z477" i="71" s="1"/>
  <c r="Y477" i="71" a="1"/>
  <c r="Y477" i="71" s="1"/>
  <c r="X477" i="71" a="1"/>
  <c r="X477" i="71" s="1"/>
  <c r="W477" i="71" a="1"/>
  <c r="W477" i="71" s="1"/>
  <c r="AM476" i="71" a="1"/>
  <c r="AM476" i="71" s="1"/>
  <c r="AL476" i="71" a="1"/>
  <c r="AL476" i="71" s="1"/>
  <c r="AK476" i="71" a="1"/>
  <c r="AK476" i="71" s="1"/>
  <c r="AJ476" i="71" a="1"/>
  <c r="AJ476" i="71" s="1"/>
  <c r="AI476" i="71" a="1"/>
  <c r="AI476" i="71" s="1"/>
  <c r="AH476" i="71" a="1"/>
  <c r="AH476" i="71" s="1"/>
  <c r="AG476" i="71" a="1"/>
  <c r="AG476" i="71" s="1"/>
  <c r="AF476" i="71" a="1"/>
  <c r="AF476" i="71" s="1"/>
  <c r="AE476" i="71" a="1"/>
  <c r="AE476" i="71" s="1"/>
  <c r="AD476" i="71" a="1"/>
  <c r="AD476" i="71" s="1"/>
  <c r="AC476" i="71" a="1"/>
  <c r="AC476" i="71" s="1"/>
  <c r="AB476" i="71" a="1"/>
  <c r="AB476" i="71" s="1"/>
  <c r="AA476" i="71" a="1"/>
  <c r="AA476" i="71" s="1"/>
  <c r="Z476" i="71" a="1"/>
  <c r="Z476" i="71" s="1"/>
  <c r="Y476" i="71" a="1"/>
  <c r="Y476" i="71" s="1"/>
  <c r="X476" i="71" a="1"/>
  <c r="X476" i="71" s="1"/>
  <c r="W476" i="71" a="1"/>
  <c r="W476" i="71" s="1"/>
  <c r="AM475" i="71" a="1"/>
  <c r="AM475" i="71" s="1"/>
  <c r="AL475" i="71" a="1"/>
  <c r="AL475" i="71" s="1"/>
  <c r="AK475" i="71" a="1"/>
  <c r="AK475" i="71" s="1"/>
  <c r="AJ475" i="71" a="1"/>
  <c r="AJ475" i="71" s="1"/>
  <c r="AI475" i="71" a="1"/>
  <c r="AI475" i="71" s="1"/>
  <c r="AH475" i="71" a="1"/>
  <c r="AH475" i="71" s="1"/>
  <c r="AG475" i="71" a="1"/>
  <c r="AG475" i="71" s="1"/>
  <c r="AF475" i="71" a="1"/>
  <c r="AF475" i="71" s="1"/>
  <c r="AE475" i="71" a="1"/>
  <c r="AE475" i="71" s="1"/>
  <c r="AD475" i="71" a="1"/>
  <c r="AD475" i="71" s="1"/>
  <c r="AC475" i="71" a="1"/>
  <c r="AC475" i="71" s="1"/>
  <c r="AB475" i="71" a="1"/>
  <c r="AB475" i="71" s="1"/>
  <c r="AA475" i="71" a="1"/>
  <c r="AA475" i="71" s="1"/>
  <c r="Z475" i="71" a="1"/>
  <c r="Z475" i="71" s="1"/>
  <c r="Y475" i="71" a="1"/>
  <c r="Y475" i="71" s="1"/>
  <c r="X475" i="71" a="1"/>
  <c r="X475" i="71" s="1"/>
  <c r="W475" i="71" a="1"/>
  <c r="W475" i="71" s="1"/>
  <c r="AM474" i="71" a="1"/>
  <c r="AM474" i="71" s="1"/>
  <c r="AL474" i="71" a="1"/>
  <c r="AL474" i="71" s="1"/>
  <c r="AK474" i="71" a="1"/>
  <c r="AK474" i="71" s="1"/>
  <c r="AJ474" i="71" a="1"/>
  <c r="AJ474" i="71" s="1"/>
  <c r="AI474" i="71" a="1"/>
  <c r="AI474" i="71" s="1"/>
  <c r="AH474" i="71" a="1"/>
  <c r="AH474" i="71" s="1"/>
  <c r="AG474" i="71" a="1"/>
  <c r="AG474" i="71" s="1"/>
  <c r="AF474" i="71" a="1"/>
  <c r="AF474" i="71" s="1"/>
  <c r="AE474" i="71" a="1"/>
  <c r="AE474" i="71" s="1"/>
  <c r="AD474" i="71" a="1"/>
  <c r="AD474" i="71" s="1"/>
  <c r="AC474" i="71" a="1"/>
  <c r="AC474" i="71" s="1"/>
  <c r="AB474" i="71" a="1"/>
  <c r="AB474" i="71" s="1"/>
  <c r="AA474" i="71" a="1"/>
  <c r="AA474" i="71" s="1"/>
  <c r="Z474" i="71" a="1"/>
  <c r="Z474" i="71" s="1"/>
  <c r="Y474" i="71" a="1"/>
  <c r="Y474" i="71" s="1"/>
  <c r="X474" i="71" a="1"/>
  <c r="X474" i="71" s="1"/>
  <c r="W474" i="71" a="1"/>
  <c r="W474" i="71" s="1"/>
  <c r="AM473" i="71" a="1"/>
  <c r="AM473" i="71" s="1"/>
  <c r="AL473" i="71" a="1"/>
  <c r="AL473" i="71" s="1"/>
  <c r="AK473" i="71" a="1"/>
  <c r="AK473" i="71" s="1"/>
  <c r="AJ473" i="71" a="1"/>
  <c r="AJ473" i="71" s="1"/>
  <c r="AI473" i="71" a="1"/>
  <c r="AI473" i="71" s="1"/>
  <c r="AH473" i="71" a="1"/>
  <c r="AH473" i="71" s="1"/>
  <c r="AG473" i="71" a="1"/>
  <c r="AG473" i="71" s="1"/>
  <c r="AF473" i="71" a="1"/>
  <c r="AF473" i="71" s="1"/>
  <c r="AE473" i="71" a="1"/>
  <c r="AE473" i="71" s="1"/>
  <c r="AD473" i="71" a="1"/>
  <c r="AD473" i="71" s="1"/>
  <c r="AC473" i="71" a="1"/>
  <c r="AC473" i="71" s="1"/>
  <c r="AB473" i="71" a="1"/>
  <c r="AB473" i="71" s="1"/>
  <c r="AA473" i="71" a="1"/>
  <c r="AA473" i="71" s="1"/>
  <c r="Z473" i="71" a="1"/>
  <c r="Z473" i="71" s="1"/>
  <c r="Y473" i="71" a="1"/>
  <c r="Y473" i="71" s="1"/>
  <c r="X473" i="71" a="1"/>
  <c r="X473" i="71" s="1"/>
  <c r="W473" i="71" a="1"/>
  <c r="W473" i="71" s="1"/>
  <c r="AM472" i="71" a="1"/>
  <c r="AM472" i="71" s="1"/>
  <c r="AL472" i="71" a="1"/>
  <c r="AL472" i="71" s="1"/>
  <c r="AK472" i="71" a="1"/>
  <c r="AK472" i="71" s="1"/>
  <c r="AJ472" i="71" a="1"/>
  <c r="AJ472" i="71" s="1"/>
  <c r="AI472" i="71" a="1"/>
  <c r="AI472" i="71" s="1"/>
  <c r="AH472" i="71" a="1"/>
  <c r="AH472" i="71" s="1"/>
  <c r="AG472" i="71" a="1"/>
  <c r="AG472" i="71" s="1"/>
  <c r="AF472" i="71" a="1"/>
  <c r="AF472" i="71" s="1"/>
  <c r="AE472" i="71" a="1"/>
  <c r="AE472" i="71" s="1"/>
  <c r="AD472" i="71" a="1"/>
  <c r="AD472" i="71" s="1"/>
  <c r="AC472" i="71" a="1"/>
  <c r="AC472" i="71" s="1"/>
  <c r="AB472" i="71" a="1"/>
  <c r="AB472" i="71" s="1"/>
  <c r="AA472" i="71" a="1"/>
  <c r="AA472" i="71" s="1"/>
  <c r="Z472" i="71" a="1"/>
  <c r="Z472" i="71" s="1"/>
  <c r="Y472" i="71" a="1"/>
  <c r="Y472" i="71" s="1"/>
  <c r="X472" i="71" a="1"/>
  <c r="X472" i="71" s="1"/>
  <c r="W472" i="71" a="1"/>
  <c r="W472" i="71" s="1"/>
  <c r="AM471" i="71" a="1"/>
  <c r="AM471" i="71" s="1"/>
  <c r="AL471" i="71" a="1"/>
  <c r="AL471" i="71" s="1"/>
  <c r="AK471" i="71" a="1"/>
  <c r="AK471" i="71" s="1"/>
  <c r="AJ471" i="71" a="1"/>
  <c r="AJ471" i="71" s="1"/>
  <c r="AI471" i="71" a="1"/>
  <c r="AI471" i="71" s="1"/>
  <c r="AH471" i="71" a="1"/>
  <c r="AH471" i="71" s="1"/>
  <c r="AG471" i="71" a="1"/>
  <c r="AG471" i="71" s="1"/>
  <c r="AF471" i="71" a="1"/>
  <c r="AF471" i="71" s="1"/>
  <c r="AE471" i="71" a="1"/>
  <c r="AE471" i="71" s="1"/>
  <c r="AD471" i="71" a="1"/>
  <c r="AD471" i="71" s="1"/>
  <c r="AC471" i="71" a="1"/>
  <c r="AC471" i="71" s="1"/>
  <c r="AB471" i="71" a="1"/>
  <c r="AB471" i="71" s="1"/>
  <c r="AA471" i="71" a="1"/>
  <c r="AA471" i="71" s="1"/>
  <c r="Z471" i="71" a="1"/>
  <c r="Z471" i="71" s="1"/>
  <c r="Y471" i="71" a="1"/>
  <c r="Y471" i="71" s="1"/>
  <c r="X471" i="71" a="1"/>
  <c r="X471" i="71" s="1"/>
  <c r="W471" i="71" a="1"/>
  <c r="W471" i="71" s="1"/>
  <c r="AM470" i="71" a="1"/>
  <c r="AM470" i="71" s="1"/>
  <c r="AL470" i="71" a="1"/>
  <c r="AL470" i="71" s="1"/>
  <c r="AK470" i="71" a="1"/>
  <c r="AK470" i="71" s="1"/>
  <c r="AJ470" i="71" a="1"/>
  <c r="AJ470" i="71" s="1"/>
  <c r="AI470" i="71" a="1"/>
  <c r="AI470" i="71" s="1"/>
  <c r="AH470" i="71" a="1"/>
  <c r="AH470" i="71" s="1"/>
  <c r="AG470" i="71" a="1"/>
  <c r="AG470" i="71" s="1"/>
  <c r="AF470" i="71" a="1"/>
  <c r="AF470" i="71" s="1"/>
  <c r="AE470" i="71" a="1"/>
  <c r="AE470" i="71" s="1"/>
  <c r="AD470" i="71" a="1"/>
  <c r="AD470" i="71" s="1"/>
  <c r="AC470" i="71" a="1"/>
  <c r="AC470" i="71" s="1"/>
  <c r="AB470" i="71" a="1"/>
  <c r="AB470" i="71" s="1"/>
  <c r="AA470" i="71" a="1"/>
  <c r="AA470" i="71" s="1"/>
  <c r="Z470" i="71" a="1"/>
  <c r="Z470" i="71" s="1"/>
  <c r="Y470" i="71" a="1"/>
  <c r="Y470" i="71" s="1"/>
  <c r="X470" i="71" a="1"/>
  <c r="X470" i="71" s="1"/>
  <c r="W470" i="71" a="1"/>
  <c r="W470" i="71" s="1"/>
  <c r="AM469" i="71" a="1"/>
  <c r="AM469" i="71" s="1"/>
  <c r="AL469" i="71" a="1"/>
  <c r="AL469" i="71" s="1"/>
  <c r="AK469" i="71" a="1"/>
  <c r="AK469" i="71" s="1"/>
  <c r="AJ469" i="71" a="1"/>
  <c r="AJ469" i="71" s="1"/>
  <c r="AI469" i="71" a="1"/>
  <c r="AI469" i="71" s="1"/>
  <c r="AH469" i="71" a="1"/>
  <c r="AH469" i="71" s="1"/>
  <c r="AG469" i="71" a="1"/>
  <c r="AG469" i="71" s="1"/>
  <c r="AF469" i="71" a="1"/>
  <c r="AF469" i="71" s="1"/>
  <c r="AE469" i="71" a="1"/>
  <c r="AE469" i="71" s="1"/>
  <c r="AD469" i="71" a="1"/>
  <c r="AD469" i="71" s="1"/>
  <c r="AC469" i="71" a="1"/>
  <c r="AC469" i="71" s="1"/>
  <c r="AB469" i="71" a="1"/>
  <c r="AB469" i="71" s="1"/>
  <c r="AA469" i="71" a="1"/>
  <c r="AA469" i="71" s="1"/>
  <c r="Z469" i="71" a="1"/>
  <c r="Z469" i="71" s="1"/>
  <c r="Y469" i="71" a="1"/>
  <c r="Y469" i="71" s="1"/>
  <c r="X469" i="71" a="1"/>
  <c r="X469" i="71" s="1"/>
  <c r="W469" i="71" a="1"/>
  <c r="W469" i="71" s="1"/>
  <c r="AM468" i="71" a="1"/>
  <c r="AM468" i="71" s="1"/>
  <c r="AL468" i="71" a="1"/>
  <c r="AL468" i="71" s="1"/>
  <c r="AK468" i="71" a="1"/>
  <c r="AK468" i="71" s="1"/>
  <c r="AJ468" i="71" a="1"/>
  <c r="AJ468" i="71" s="1"/>
  <c r="AI468" i="71" a="1"/>
  <c r="AI468" i="71" s="1"/>
  <c r="AH468" i="71" a="1"/>
  <c r="AH468" i="71" s="1"/>
  <c r="AG468" i="71" a="1"/>
  <c r="AG468" i="71" s="1"/>
  <c r="AF468" i="71" a="1"/>
  <c r="AF468" i="71" s="1"/>
  <c r="AE468" i="71" a="1"/>
  <c r="AE468" i="71" s="1"/>
  <c r="AD468" i="71" a="1"/>
  <c r="AD468" i="71" s="1"/>
  <c r="AC468" i="71" a="1"/>
  <c r="AC468" i="71" s="1"/>
  <c r="AB468" i="71" a="1"/>
  <c r="AB468" i="71" s="1"/>
  <c r="AA468" i="71" a="1"/>
  <c r="AA468" i="71" s="1"/>
  <c r="Z468" i="71" a="1"/>
  <c r="Z468" i="71" s="1"/>
  <c r="Y468" i="71" a="1"/>
  <c r="Y468" i="71" s="1"/>
  <c r="X468" i="71" a="1"/>
  <c r="X468" i="71" s="1"/>
  <c r="W468" i="71" a="1"/>
  <c r="W468" i="71" s="1"/>
  <c r="AM467" i="71" a="1"/>
  <c r="AM467" i="71" s="1"/>
  <c r="AL467" i="71" a="1"/>
  <c r="AL467" i="71" s="1"/>
  <c r="AK467" i="71" a="1"/>
  <c r="AK467" i="71" s="1"/>
  <c r="AJ467" i="71" a="1"/>
  <c r="AJ467" i="71" s="1"/>
  <c r="AI467" i="71" a="1"/>
  <c r="AI467" i="71" s="1"/>
  <c r="AH467" i="71" a="1"/>
  <c r="AH467" i="71" s="1"/>
  <c r="AG467" i="71" a="1"/>
  <c r="AG467" i="71" s="1"/>
  <c r="AF467" i="71" a="1"/>
  <c r="AF467" i="71" s="1"/>
  <c r="AE467" i="71" a="1"/>
  <c r="AE467" i="71" s="1"/>
  <c r="AD467" i="71" a="1"/>
  <c r="AD467" i="71" s="1"/>
  <c r="AC467" i="71" a="1"/>
  <c r="AC467" i="71" s="1"/>
  <c r="AB467" i="71" a="1"/>
  <c r="AB467" i="71" s="1"/>
  <c r="AA467" i="71" a="1"/>
  <c r="AA467" i="71" s="1"/>
  <c r="Z467" i="71" a="1"/>
  <c r="Z467" i="71" s="1"/>
  <c r="Y467" i="71" a="1"/>
  <c r="Y467" i="71" s="1"/>
  <c r="X467" i="71" a="1"/>
  <c r="X467" i="71" s="1"/>
  <c r="W467" i="71" a="1"/>
  <c r="W467" i="71" s="1"/>
  <c r="AM466" i="71" a="1"/>
  <c r="AM466" i="71" s="1"/>
  <c r="AL466" i="71" a="1"/>
  <c r="AL466" i="71" s="1"/>
  <c r="AK466" i="71" a="1"/>
  <c r="AK466" i="71" s="1"/>
  <c r="AJ466" i="71" a="1"/>
  <c r="AJ466" i="71" s="1"/>
  <c r="AI466" i="71" a="1"/>
  <c r="AI466" i="71" s="1"/>
  <c r="AH466" i="71" a="1"/>
  <c r="AH466" i="71" s="1"/>
  <c r="AG466" i="71" a="1"/>
  <c r="AG466" i="71" s="1"/>
  <c r="AF466" i="71" a="1"/>
  <c r="AF466" i="71" s="1"/>
  <c r="AE466" i="71" a="1"/>
  <c r="AE466" i="71" s="1"/>
  <c r="AD466" i="71" a="1"/>
  <c r="AD466" i="71" s="1"/>
  <c r="AC466" i="71" a="1"/>
  <c r="AC466" i="71" s="1"/>
  <c r="AB466" i="71" a="1"/>
  <c r="AB466" i="71" s="1"/>
  <c r="AA466" i="71" a="1"/>
  <c r="AA466" i="71" s="1"/>
  <c r="Z466" i="71" a="1"/>
  <c r="Z466" i="71" s="1"/>
  <c r="Y466" i="71" a="1"/>
  <c r="Y466" i="71" s="1"/>
  <c r="X466" i="71" a="1"/>
  <c r="X466" i="71" s="1"/>
  <c r="W466" i="71" a="1"/>
  <c r="W466" i="71" s="1"/>
  <c r="AM465" i="71" a="1"/>
  <c r="AM465" i="71" s="1"/>
  <c r="AL465" i="71" a="1"/>
  <c r="AL465" i="71" s="1"/>
  <c r="AK465" i="71" a="1"/>
  <c r="AK465" i="71" s="1"/>
  <c r="AJ465" i="71" a="1"/>
  <c r="AJ465" i="71" s="1"/>
  <c r="AI465" i="71" a="1"/>
  <c r="AI465" i="71" s="1"/>
  <c r="AH465" i="71" a="1"/>
  <c r="AH465" i="71" s="1"/>
  <c r="AG465" i="71" a="1"/>
  <c r="AG465" i="71" s="1"/>
  <c r="AF465" i="71" a="1"/>
  <c r="AF465" i="71" s="1"/>
  <c r="AE465" i="71" a="1"/>
  <c r="AE465" i="71" s="1"/>
  <c r="AD465" i="71" a="1"/>
  <c r="AD465" i="71" s="1"/>
  <c r="AC465" i="71" a="1"/>
  <c r="AC465" i="71" s="1"/>
  <c r="AB465" i="71" a="1"/>
  <c r="AB465" i="71" s="1"/>
  <c r="AA465" i="71" a="1"/>
  <c r="AA465" i="71" s="1"/>
  <c r="Z465" i="71" a="1"/>
  <c r="Z465" i="71" s="1"/>
  <c r="Y465" i="71" a="1"/>
  <c r="Y465" i="71" s="1"/>
  <c r="X465" i="71" a="1"/>
  <c r="X465" i="71" s="1"/>
  <c r="W465" i="71" a="1"/>
  <c r="W465" i="71" s="1"/>
  <c r="AM464" i="71" a="1"/>
  <c r="AM464" i="71" s="1"/>
  <c r="AL464" i="71" a="1"/>
  <c r="AL464" i="71" s="1"/>
  <c r="AK464" i="71" a="1"/>
  <c r="AK464" i="71" s="1"/>
  <c r="AJ464" i="71" a="1"/>
  <c r="AJ464" i="71" s="1"/>
  <c r="AI464" i="71" a="1"/>
  <c r="AI464" i="71" s="1"/>
  <c r="AH464" i="71" a="1"/>
  <c r="AH464" i="71" s="1"/>
  <c r="AG464" i="71" a="1"/>
  <c r="AG464" i="71" s="1"/>
  <c r="AF464" i="71" a="1"/>
  <c r="AF464" i="71" s="1"/>
  <c r="AE464" i="71" a="1"/>
  <c r="AE464" i="71" s="1"/>
  <c r="AD464" i="71" a="1"/>
  <c r="AD464" i="71" s="1"/>
  <c r="AC464" i="71" a="1"/>
  <c r="AC464" i="71" s="1"/>
  <c r="AB464" i="71" a="1"/>
  <c r="AB464" i="71" s="1"/>
  <c r="AA464" i="71" a="1"/>
  <c r="AA464" i="71" s="1"/>
  <c r="Z464" i="71" a="1"/>
  <c r="Z464" i="71" s="1"/>
  <c r="Y464" i="71" a="1"/>
  <c r="Y464" i="71" s="1"/>
  <c r="X464" i="71" a="1"/>
  <c r="X464" i="71" s="1"/>
  <c r="W464" i="71" a="1"/>
  <c r="W464" i="71" s="1"/>
  <c r="AM463" i="71" a="1"/>
  <c r="AM463" i="71" s="1"/>
  <c r="AL463" i="71" a="1"/>
  <c r="AL463" i="71" s="1"/>
  <c r="AK463" i="71" a="1"/>
  <c r="AK463" i="71" s="1"/>
  <c r="AJ463" i="71" a="1"/>
  <c r="AJ463" i="71" s="1"/>
  <c r="AI463" i="71" a="1"/>
  <c r="AI463" i="71" s="1"/>
  <c r="AH463" i="71" a="1"/>
  <c r="AH463" i="71" s="1"/>
  <c r="AG463" i="71" a="1"/>
  <c r="AG463" i="71" s="1"/>
  <c r="AF463" i="71" a="1"/>
  <c r="AF463" i="71" s="1"/>
  <c r="AE463" i="71" a="1"/>
  <c r="AE463" i="71" s="1"/>
  <c r="AD463" i="71" a="1"/>
  <c r="AD463" i="71" s="1"/>
  <c r="AC463" i="71" a="1"/>
  <c r="AC463" i="71" s="1"/>
  <c r="AB463" i="71" a="1"/>
  <c r="AB463" i="71" s="1"/>
  <c r="AA463" i="71" a="1"/>
  <c r="AA463" i="71" s="1"/>
  <c r="Z463" i="71" a="1"/>
  <c r="Z463" i="71" s="1"/>
  <c r="Y463" i="71" a="1"/>
  <c r="Y463" i="71" s="1"/>
  <c r="X463" i="71" a="1"/>
  <c r="X463" i="71" s="1"/>
  <c r="W463" i="71" a="1"/>
  <c r="W463" i="71" s="1"/>
  <c r="AM462" i="71" a="1"/>
  <c r="AM462" i="71" s="1"/>
  <c r="AL462" i="71" a="1"/>
  <c r="AL462" i="71" s="1"/>
  <c r="AK462" i="71" a="1"/>
  <c r="AK462" i="71" s="1"/>
  <c r="AJ462" i="71" a="1"/>
  <c r="AJ462" i="71" s="1"/>
  <c r="AI462" i="71" a="1"/>
  <c r="AI462" i="71" s="1"/>
  <c r="AH462" i="71" a="1"/>
  <c r="AH462" i="71" s="1"/>
  <c r="AG462" i="71" a="1"/>
  <c r="AG462" i="71" s="1"/>
  <c r="AF462" i="71" a="1"/>
  <c r="AF462" i="71" s="1"/>
  <c r="AE462" i="71" a="1"/>
  <c r="AE462" i="71" s="1"/>
  <c r="AD462" i="71" a="1"/>
  <c r="AD462" i="71" s="1"/>
  <c r="AC462" i="71" a="1"/>
  <c r="AC462" i="71" s="1"/>
  <c r="AB462" i="71" a="1"/>
  <c r="AB462" i="71" s="1"/>
  <c r="AA462" i="71" a="1"/>
  <c r="AA462" i="71" s="1"/>
  <c r="Z462" i="71" a="1"/>
  <c r="Z462" i="71" s="1"/>
  <c r="Y462" i="71" a="1"/>
  <c r="Y462" i="71" s="1"/>
  <c r="X462" i="71" a="1"/>
  <c r="X462" i="71" s="1"/>
  <c r="W462" i="71" a="1"/>
  <c r="W462" i="71" s="1"/>
  <c r="AM461" i="71" a="1"/>
  <c r="AM461" i="71" s="1"/>
  <c r="AL461" i="71" a="1"/>
  <c r="AL461" i="71" s="1"/>
  <c r="AK461" i="71" a="1"/>
  <c r="AK461" i="71" s="1"/>
  <c r="AJ461" i="71" a="1"/>
  <c r="AJ461" i="71" s="1"/>
  <c r="AI461" i="71" a="1"/>
  <c r="AI461" i="71" s="1"/>
  <c r="AH461" i="71" a="1"/>
  <c r="AH461" i="71" s="1"/>
  <c r="AG461" i="71" a="1"/>
  <c r="AG461" i="71" s="1"/>
  <c r="AF461" i="71" a="1"/>
  <c r="AF461" i="71" s="1"/>
  <c r="AE461" i="71" a="1"/>
  <c r="AE461" i="71" s="1"/>
  <c r="AD461" i="71" a="1"/>
  <c r="AD461" i="71" s="1"/>
  <c r="AC461" i="71" a="1"/>
  <c r="AC461" i="71" s="1"/>
  <c r="AB461" i="71" a="1"/>
  <c r="AB461" i="71" s="1"/>
  <c r="AA461" i="71" a="1"/>
  <c r="AA461" i="71" s="1"/>
  <c r="Z461" i="71" a="1"/>
  <c r="Z461" i="71" s="1"/>
  <c r="Y461" i="71" a="1"/>
  <c r="Y461" i="71" s="1"/>
  <c r="X461" i="71" a="1"/>
  <c r="X461" i="71" s="1"/>
  <c r="W461" i="71" a="1"/>
  <c r="W461" i="71" s="1"/>
  <c r="AM460" i="71" a="1"/>
  <c r="AM460" i="71" s="1"/>
  <c r="AL460" i="71" a="1"/>
  <c r="AL460" i="71" s="1"/>
  <c r="AK460" i="71" a="1"/>
  <c r="AK460" i="71" s="1"/>
  <c r="AJ460" i="71" a="1"/>
  <c r="AJ460" i="71" s="1"/>
  <c r="AI460" i="71" a="1"/>
  <c r="AI460" i="71" s="1"/>
  <c r="AH460" i="71" a="1"/>
  <c r="AH460" i="71" s="1"/>
  <c r="AG460" i="71" a="1"/>
  <c r="AG460" i="71" s="1"/>
  <c r="AF460" i="71" a="1"/>
  <c r="AF460" i="71" s="1"/>
  <c r="AE460" i="71" a="1"/>
  <c r="AE460" i="71" s="1"/>
  <c r="AD460" i="71" a="1"/>
  <c r="AD460" i="71" s="1"/>
  <c r="AC460" i="71" a="1"/>
  <c r="AC460" i="71" s="1"/>
  <c r="AB460" i="71" a="1"/>
  <c r="AB460" i="71" s="1"/>
  <c r="AA460" i="71" a="1"/>
  <c r="AA460" i="71" s="1"/>
  <c r="Z460" i="71" a="1"/>
  <c r="Z460" i="71" s="1"/>
  <c r="Y460" i="71" a="1"/>
  <c r="Y460" i="71" s="1"/>
  <c r="X460" i="71" a="1"/>
  <c r="X460" i="71" s="1"/>
  <c r="W460" i="71" a="1"/>
  <c r="W460" i="71" s="1"/>
  <c r="AM459" i="71" a="1"/>
  <c r="AM459" i="71" s="1"/>
  <c r="AL459" i="71" a="1"/>
  <c r="AL459" i="71" s="1"/>
  <c r="AK459" i="71" a="1"/>
  <c r="AK459" i="71" s="1"/>
  <c r="AJ459" i="71" a="1"/>
  <c r="AJ459" i="71" s="1"/>
  <c r="AI459" i="71" a="1"/>
  <c r="AI459" i="71" s="1"/>
  <c r="AH459" i="71" a="1"/>
  <c r="AH459" i="71" s="1"/>
  <c r="AG459" i="71" a="1"/>
  <c r="AG459" i="71" s="1"/>
  <c r="AF459" i="71" a="1"/>
  <c r="AF459" i="71" s="1"/>
  <c r="AE459" i="71" a="1"/>
  <c r="AE459" i="71" s="1"/>
  <c r="AD459" i="71" a="1"/>
  <c r="AD459" i="71" s="1"/>
  <c r="AC459" i="71" a="1"/>
  <c r="AC459" i="71" s="1"/>
  <c r="AB459" i="71" a="1"/>
  <c r="AB459" i="71" s="1"/>
  <c r="AA459" i="71" a="1"/>
  <c r="AA459" i="71" s="1"/>
  <c r="Z459" i="71" a="1"/>
  <c r="Z459" i="71" s="1"/>
  <c r="Y459" i="71" a="1"/>
  <c r="Y459" i="71" s="1"/>
  <c r="X459" i="71" a="1"/>
  <c r="X459" i="71" s="1"/>
  <c r="W459" i="71" a="1"/>
  <c r="W459" i="71" s="1"/>
  <c r="AM458" i="71" a="1"/>
  <c r="AM458" i="71" s="1"/>
  <c r="AL458" i="71" a="1"/>
  <c r="AL458" i="71" s="1"/>
  <c r="AK458" i="71" a="1"/>
  <c r="AK458" i="71" s="1"/>
  <c r="AJ458" i="71" a="1"/>
  <c r="AJ458" i="71" s="1"/>
  <c r="AI458" i="71" a="1"/>
  <c r="AI458" i="71" s="1"/>
  <c r="AH458" i="71" a="1"/>
  <c r="AH458" i="71" s="1"/>
  <c r="AG458" i="71" a="1"/>
  <c r="AG458" i="71" s="1"/>
  <c r="AF458" i="71" a="1"/>
  <c r="AF458" i="71" s="1"/>
  <c r="AE458" i="71" a="1"/>
  <c r="AE458" i="71" s="1"/>
  <c r="AD458" i="71" a="1"/>
  <c r="AD458" i="71" s="1"/>
  <c r="AC458" i="71" a="1"/>
  <c r="AC458" i="71" s="1"/>
  <c r="AB458" i="71" a="1"/>
  <c r="AB458" i="71" s="1"/>
  <c r="AA458" i="71" a="1"/>
  <c r="AA458" i="71" s="1"/>
  <c r="Z458" i="71" a="1"/>
  <c r="Z458" i="71" s="1"/>
  <c r="Y458" i="71" a="1"/>
  <c r="Y458" i="71" s="1"/>
  <c r="X458" i="71" a="1"/>
  <c r="X458" i="71" s="1"/>
  <c r="W458" i="71" a="1"/>
  <c r="W458" i="71" s="1"/>
  <c r="AM457" i="71" a="1"/>
  <c r="AM457" i="71" s="1"/>
  <c r="AL457" i="71" a="1"/>
  <c r="AL457" i="71" s="1"/>
  <c r="AK457" i="71" a="1"/>
  <c r="AK457" i="71" s="1"/>
  <c r="AJ457" i="71" a="1"/>
  <c r="AJ457" i="71" s="1"/>
  <c r="AI457" i="71" a="1"/>
  <c r="AI457" i="71" s="1"/>
  <c r="AH457" i="71" a="1"/>
  <c r="AH457" i="71" s="1"/>
  <c r="AG457" i="71" a="1"/>
  <c r="AG457" i="71" s="1"/>
  <c r="AF457" i="71" a="1"/>
  <c r="AF457" i="71" s="1"/>
  <c r="AE457" i="71" a="1"/>
  <c r="AE457" i="71" s="1"/>
  <c r="AD457" i="71" a="1"/>
  <c r="AD457" i="71" s="1"/>
  <c r="AC457" i="71" a="1"/>
  <c r="AC457" i="71" s="1"/>
  <c r="AB457" i="71" a="1"/>
  <c r="AB457" i="71" s="1"/>
  <c r="AA457" i="71" a="1"/>
  <c r="AA457" i="71" s="1"/>
  <c r="Z457" i="71" a="1"/>
  <c r="Z457" i="71" s="1"/>
  <c r="Y457" i="71" a="1"/>
  <c r="Y457" i="71" s="1"/>
  <c r="X457" i="71" a="1"/>
  <c r="X457" i="71" s="1"/>
  <c r="W457" i="71" a="1"/>
  <c r="W457" i="71" s="1"/>
  <c r="AM456" i="71" a="1"/>
  <c r="AM456" i="71" s="1"/>
  <c r="AL456" i="71" a="1"/>
  <c r="AL456" i="71" s="1"/>
  <c r="AK456" i="71" a="1"/>
  <c r="AK456" i="71" s="1"/>
  <c r="AJ456" i="71" a="1"/>
  <c r="AJ456" i="71" s="1"/>
  <c r="AI456" i="71" a="1"/>
  <c r="AI456" i="71" s="1"/>
  <c r="AH456" i="71" a="1"/>
  <c r="AH456" i="71" s="1"/>
  <c r="AG456" i="71" a="1"/>
  <c r="AG456" i="71" s="1"/>
  <c r="AF456" i="71" a="1"/>
  <c r="AF456" i="71" s="1"/>
  <c r="AE456" i="71" a="1"/>
  <c r="AE456" i="71" s="1"/>
  <c r="AD456" i="71" a="1"/>
  <c r="AD456" i="71" s="1"/>
  <c r="AC456" i="71" a="1"/>
  <c r="AC456" i="71" s="1"/>
  <c r="AB456" i="71" a="1"/>
  <c r="AB456" i="71" s="1"/>
  <c r="AA456" i="71" a="1"/>
  <c r="AA456" i="71" s="1"/>
  <c r="Z456" i="71" a="1"/>
  <c r="Z456" i="71" s="1"/>
  <c r="Y456" i="71" a="1"/>
  <c r="Y456" i="71" s="1"/>
  <c r="X456" i="71" a="1"/>
  <c r="X456" i="71" s="1"/>
  <c r="W456" i="71" a="1"/>
  <c r="W456" i="71" s="1"/>
  <c r="AM455" i="71" a="1"/>
  <c r="AM455" i="71" s="1"/>
  <c r="AL455" i="71" a="1"/>
  <c r="AL455" i="71" s="1"/>
  <c r="AK455" i="71" a="1"/>
  <c r="AK455" i="71" s="1"/>
  <c r="AJ455" i="71" a="1"/>
  <c r="AJ455" i="71" s="1"/>
  <c r="AI455" i="71" a="1"/>
  <c r="AI455" i="71" s="1"/>
  <c r="AH455" i="71" a="1"/>
  <c r="AH455" i="71" s="1"/>
  <c r="AG455" i="71" a="1"/>
  <c r="AG455" i="71" s="1"/>
  <c r="AF455" i="71" a="1"/>
  <c r="AF455" i="71" s="1"/>
  <c r="AE455" i="71" a="1"/>
  <c r="AE455" i="71" s="1"/>
  <c r="AD455" i="71" a="1"/>
  <c r="AD455" i="71" s="1"/>
  <c r="AC455" i="71" a="1"/>
  <c r="AC455" i="71" s="1"/>
  <c r="AB455" i="71" a="1"/>
  <c r="AB455" i="71" s="1"/>
  <c r="AA455" i="71" a="1"/>
  <c r="AA455" i="71" s="1"/>
  <c r="Z455" i="71" a="1"/>
  <c r="Z455" i="71" s="1"/>
  <c r="Y455" i="71" a="1"/>
  <c r="Y455" i="71" s="1"/>
  <c r="X455" i="71" a="1"/>
  <c r="X455" i="71" s="1"/>
  <c r="W455" i="71" a="1"/>
  <c r="W455" i="71" s="1"/>
  <c r="AM454" i="71" a="1"/>
  <c r="AM454" i="71" s="1"/>
  <c r="AL454" i="71" a="1"/>
  <c r="AL454" i="71" s="1"/>
  <c r="AK454" i="71" a="1"/>
  <c r="AK454" i="71" s="1"/>
  <c r="AJ454" i="71" a="1"/>
  <c r="AJ454" i="71" s="1"/>
  <c r="AI454" i="71" a="1"/>
  <c r="AI454" i="71" s="1"/>
  <c r="AH454" i="71" a="1"/>
  <c r="AH454" i="71" s="1"/>
  <c r="AG454" i="71" a="1"/>
  <c r="AG454" i="71" s="1"/>
  <c r="AF454" i="71" a="1"/>
  <c r="AF454" i="71" s="1"/>
  <c r="AE454" i="71" a="1"/>
  <c r="AE454" i="71" s="1"/>
  <c r="AD454" i="71" a="1"/>
  <c r="AD454" i="71" s="1"/>
  <c r="AC454" i="71" a="1"/>
  <c r="AC454" i="71" s="1"/>
  <c r="AB454" i="71" a="1"/>
  <c r="AB454" i="71" s="1"/>
  <c r="AA454" i="71" a="1"/>
  <c r="AA454" i="71" s="1"/>
  <c r="Z454" i="71" a="1"/>
  <c r="Z454" i="71" s="1"/>
  <c r="Y454" i="71" a="1"/>
  <c r="Y454" i="71" s="1"/>
  <c r="X454" i="71" a="1"/>
  <c r="X454" i="71" s="1"/>
  <c r="W454" i="71" a="1"/>
  <c r="W454" i="71" s="1"/>
  <c r="AM453" i="71" a="1"/>
  <c r="AM453" i="71" s="1"/>
  <c r="AL453" i="71" a="1"/>
  <c r="AL453" i="71" s="1"/>
  <c r="AK453" i="71" a="1"/>
  <c r="AK453" i="71" s="1"/>
  <c r="AJ453" i="71" a="1"/>
  <c r="AJ453" i="71" s="1"/>
  <c r="AI453" i="71" a="1"/>
  <c r="AI453" i="71" s="1"/>
  <c r="AH453" i="71" a="1"/>
  <c r="AH453" i="71" s="1"/>
  <c r="AG453" i="71" a="1"/>
  <c r="AG453" i="71" s="1"/>
  <c r="AF453" i="71" a="1"/>
  <c r="AF453" i="71" s="1"/>
  <c r="AE453" i="71" a="1"/>
  <c r="AE453" i="71" s="1"/>
  <c r="AD453" i="71" a="1"/>
  <c r="AD453" i="71" s="1"/>
  <c r="AC453" i="71" a="1"/>
  <c r="AC453" i="71" s="1"/>
  <c r="AB453" i="71" a="1"/>
  <c r="AB453" i="71" s="1"/>
  <c r="AA453" i="71" a="1"/>
  <c r="AA453" i="71" s="1"/>
  <c r="Z453" i="71" a="1"/>
  <c r="Z453" i="71" s="1"/>
  <c r="Y453" i="71" a="1"/>
  <c r="Y453" i="71" s="1"/>
  <c r="X453" i="71" a="1"/>
  <c r="X453" i="71" s="1"/>
  <c r="W453" i="71" a="1"/>
  <c r="W453" i="71" s="1"/>
  <c r="AM452" i="71" a="1"/>
  <c r="AM452" i="71" s="1"/>
  <c r="AL452" i="71" a="1"/>
  <c r="AL452" i="71" s="1"/>
  <c r="AK452" i="71" a="1"/>
  <c r="AK452" i="71" s="1"/>
  <c r="AJ452" i="71" a="1"/>
  <c r="AJ452" i="71" s="1"/>
  <c r="AI452" i="71" a="1"/>
  <c r="AI452" i="71" s="1"/>
  <c r="AH452" i="71" a="1"/>
  <c r="AH452" i="71" s="1"/>
  <c r="AG452" i="71" a="1"/>
  <c r="AG452" i="71" s="1"/>
  <c r="AF452" i="71" a="1"/>
  <c r="AF452" i="71" s="1"/>
  <c r="AE452" i="71" a="1"/>
  <c r="AE452" i="71" s="1"/>
  <c r="AD452" i="71" a="1"/>
  <c r="AD452" i="71" s="1"/>
  <c r="AC452" i="71" a="1"/>
  <c r="AC452" i="71" s="1"/>
  <c r="AB452" i="71" a="1"/>
  <c r="AB452" i="71" s="1"/>
  <c r="AA452" i="71" a="1"/>
  <c r="AA452" i="71" s="1"/>
  <c r="Z452" i="71" a="1"/>
  <c r="Z452" i="71" s="1"/>
  <c r="Y452" i="71" a="1"/>
  <c r="Y452" i="71" s="1"/>
  <c r="X452" i="71" a="1"/>
  <c r="X452" i="71" s="1"/>
  <c r="W452" i="71" a="1"/>
  <c r="W452" i="71" s="1"/>
  <c r="AM451" i="71" a="1"/>
  <c r="AM451" i="71" s="1"/>
  <c r="AL451" i="71" a="1"/>
  <c r="AL451" i="71" s="1"/>
  <c r="AK451" i="71" a="1"/>
  <c r="AK451" i="71" s="1"/>
  <c r="AJ451" i="71" a="1"/>
  <c r="AJ451" i="71" s="1"/>
  <c r="AI451" i="71" a="1"/>
  <c r="AI451" i="71" s="1"/>
  <c r="AH451" i="71" a="1"/>
  <c r="AH451" i="71" s="1"/>
  <c r="AG451" i="71" a="1"/>
  <c r="AG451" i="71" s="1"/>
  <c r="AF451" i="71" a="1"/>
  <c r="AF451" i="71" s="1"/>
  <c r="AE451" i="71" a="1"/>
  <c r="AE451" i="71" s="1"/>
  <c r="AD451" i="71" a="1"/>
  <c r="AD451" i="71" s="1"/>
  <c r="AC451" i="71" a="1"/>
  <c r="AC451" i="71" s="1"/>
  <c r="AB451" i="71" a="1"/>
  <c r="AB451" i="71" s="1"/>
  <c r="AA451" i="71" a="1"/>
  <c r="AA451" i="71" s="1"/>
  <c r="Z451" i="71" a="1"/>
  <c r="Z451" i="71" s="1"/>
  <c r="Y451" i="71" a="1"/>
  <c r="Y451" i="71" s="1"/>
  <c r="X451" i="71" a="1"/>
  <c r="X451" i="71" s="1"/>
  <c r="W451" i="71" a="1"/>
  <c r="W451" i="71" s="1"/>
  <c r="E8" i="71" a="1"/>
  <c r="E8" i="71" s="1"/>
  <c r="AA7" i="71"/>
  <c r="Z7" i="71"/>
  <c r="Y7" i="71"/>
  <c r="X7" i="71"/>
  <c r="Y6" i="71"/>
  <c r="X6" i="71"/>
  <c r="V6" i="71"/>
  <c r="F131" i="69"/>
  <c r="D128" i="69"/>
  <c r="D135" i="69" s="1"/>
  <c r="B128" i="69"/>
  <c r="B133" i="69" s="1"/>
  <c r="F126" i="69"/>
  <c r="F125" i="69"/>
  <c r="F124" i="69"/>
  <c r="F123" i="69"/>
  <c r="F122" i="69"/>
  <c r="F120" i="69"/>
  <c r="F119" i="69"/>
  <c r="F118" i="69"/>
  <c r="F117" i="69"/>
  <c r="F116" i="69"/>
  <c r="F115" i="69"/>
  <c r="F114" i="69"/>
  <c r="F113" i="69"/>
  <c r="D65" i="69"/>
  <c r="D72" i="69" s="1"/>
  <c r="D109" i="69"/>
  <c r="F107" i="69"/>
  <c r="F106" i="69"/>
  <c r="F105" i="69"/>
  <c r="F104" i="69"/>
  <c r="F102" i="69"/>
  <c r="F101" i="69"/>
  <c r="F99" i="69"/>
  <c r="F98" i="69"/>
  <c r="F97" i="69"/>
  <c r="F96" i="69"/>
  <c r="F94" i="69"/>
  <c r="F93" i="69"/>
  <c r="F91" i="69"/>
  <c r="F90" i="69"/>
  <c r="F89" i="69"/>
  <c r="F88" i="69"/>
  <c r="F87" i="69"/>
  <c r="F85" i="69"/>
  <c r="F84" i="69"/>
  <c r="F83" i="69"/>
  <c r="F82" i="69"/>
  <c r="F28" i="69"/>
  <c r="F27" i="69"/>
  <c r="F26" i="69"/>
  <c r="F25" i="69"/>
  <c r="D46" i="69"/>
  <c r="F24" i="69"/>
  <c r="M44" i="61"/>
  <c r="M43" i="61"/>
  <c r="J39" i="9"/>
  <c r="I1" i="69"/>
  <c r="L152" i="40"/>
  <c r="A152" i="40"/>
  <c r="C3" i="40"/>
  <c r="C4" i="40"/>
  <c r="A4" i="40" s="1"/>
  <c r="C5" i="40"/>
  <c r="A5" i="40" s="1"/>
  <c r="C6" i="40"/>
  <c r="A6" i="40" s="1"/>
  <c r="C7" i="40"/>
  <c r="C8" i="40"/>
  <c r="A8" i="40" s="1"/>
  <c r="L8" i="40"/>
  <c r="C9" i="40"/>
  <c r="A9" i="40" s="1"/>
  <c r="L9" i="40"/>
  <c r="C10" i="40"/>
  <c r="A10" i="40" s="1"/>
  <c r="L10" i="40"/>
  <c r="C11" i="40"/>
  <c r="A11" i="40" s="1"/>
  <c r="L11" i="40"/>
  <c r="C12" i="40"/>
  <c r="M12" i="40" s="1"/>
  <c r="L12" i="40"/>
  <c r="C13" i="40"/>
  <c r="A13" i="40" s="1"/>
  <c r="L13" i="40"/>
  <c r="C14" i="40"/>
  <c r="A14" i="40" s="1"/>
  <c r="L14" i="40"/>
  <c r="C15" i="40"/>
  <c r="A15" i="40" s="1"/>
  <c r="L15" i="40"/>
  <c r="C16" i="40"/>
  <c r="A16" i="40" s="1"/>
  <c r="L16" i="40"/>
  <c r="C17" i="40"/>
  <c r="L17" i="40"/>
  <c r="C18" i="40"/>
  <c r="A18" i="40" s="1"/>
  <c r="L18" i="40"/>
  <c r="C19" i="40"/>
  <c r="N19" i="40" s="1"/>
  <c r="L19" i="40"/>
  <c r="C20" i="40"/>
  <c r="A20" i="40" s="1"/>
  <c r="L20" i="40"/>
  <c r="C21" i="40"/>
  <c r="A21" i="40" s="1"/>
  <c r="L21" i="40"/>
  <c r="C22" i="40"/>
  <c r="M22" i="40" s="1"/>
  <c r="L22" i="40"/>
  <c r="C23" i="40"/>
  <c r="A23" i="40" s="1"/>
  <c r="L23" i="40"/>
  <c r="C24" i="40"/>
  <c r="M24" i="40" s="1"/>
  <c r="L24" i="40"/>
  <c r="C25" i="40"/>
  <c r="A25" i="40" s="1"/>
  <c r="L25" i="40"/>
  <c r="C26" i="40"/>
  <c r="A26" i="40" s="1"/>
  <c r="L26" i="40"/>
  <c r="C27" i="40"/>
  <c r="A27" i="40" s="1"/>
  <c r="L27" i="40"/>
  <c r="M27" i="40"/>
  <c r="C28" i="40"/>
  <c r="A28" i="40" s="1"/>
  <c r="L28" i="40"/>
  <c r="C29" i="40"/>
  <c r="L29" i="40"/>
  <c r="C30" i="40"/>
  <c r="A30" i="40" s="1"/>
  <c r="L30" i="40"/>
  <c r="C31" i="40"/>
  <c r="N31" i="40" s="1"/>
  <c r="L31" i="40"/>
  <c r="C32" i="40"/>
  <c r="A32" i="40" s="1"/>
  <c r="L32" i="40"/>
  <c r="C33" i="40"/>
  <c r="A33" i="40" s="1"/>
  <c r="L33" i="40"/>
  <c r="C34" i="40"/>
  <c r="N34" i="40" s="1"/>
  <c r="C35" i="40"/>
  <c r="A35" i="40" s="1"/>
  <c r="C36" i="40"/>
  <c r="A36" i="40" s="1"/>
  <c r="C37" i="40"/>
  <c r="A37" i="40" s="1"/>
  <c r="C38" i="40"/>
  <c r="N38" i="40" s="1"/>
  <c r="C39" i="40"/>
  <c r="A39" i="40" s="1"/>
  <c r="C41" i="40"/>
  <c r="A41" i="40" s="1"/>
  <c r="C42" i="40"/>
  <c r="A42" i="40" s="1"/>
  <c r="C43" i="40"/>
  <c r="N43" i="40" s="1"/>
  <c r="C44" i="40"/>
  <c r="A44" i="40" s="1"/>
  <c r="C45" i="40"/>
  <c r="A45" i="40" s="1"/>
  <c r="C46" i="40"/>
  <c r="A46" i="40" s="1"/>
  <c r="C47" i="40"/>
  <c r="N47" i="40" s="1"/>
  <c r="C48" i="40"/>
  <c r="A48" i="40" s="1"/>
  <c r="C49" i="40"/>
  <c r="A49" i="40" s="1"/>
  <c r="C50" i="40"/>
  <c r="A50" i="40" s="1"/>
  <c r="C51" i="40"/>
  <c r="N51" i="40" s="1"/>
  <c r="C52" i="40"/>
  <c r="A52" i="40" s="1"/>
  <c r="C53" i="40"/>
  <c r="A53" i="40" s="1"/>
  <c r="C54" i="40"/>
  <c r="A54" i="40" s="1"/>
  <c r="C55" i="40"/>
  <c r="N55" i="40" s="1"/>
  <c r="C56" i="40"/>
  <c r="A56" i="40" s="1"/>
  <c r="C57" i="40"/>
  <c r="A57" i="40" s="1"/>
  <c r="C58" i="40"/>
  <c r="A58" i="40" s="1"/>
  <c r="C59" i="40"/>
  <c r="N59" i="40" s="1"/>
  <c r="C60" i="40"/>
  <c r="A60" i="40" s="1"/>
  <c r="C61" i="40"/>
  <c r="A61" i="40" s="1"/>
  <c r="C62" i="40"/>
  <c r="A62" i="40" s="1"/>
  <c r="C63" i="40"/>
  <c r="N63" i="40" s="1"/>
  <c r="C64" i="40"/>
  <c r="A64" i="40" s="1"/>
  <c r="C65" i="40"/>
  <c r="A65" i="40" s="1"/>
  <c r="C66" i="40"/>
  <c r="A66" i="40" s="1"/>
  <c r="C67" i="40"/>
  <c r="N67" i="40" s="1"/>
  <c r="C68" i="40"/>
  <c r="A68" i="40" s="1"/>
  <c r="C69" i="40"/>
  <c r="A69" i="40" s="1"/>
  <c r="C70" i="40"/>
  <c r="A70" i="40" s="1"/>
  <c r="C71" i="40"/>
  <c r="N71" i="40" s="1"/>
  <c r="C72" i="40"/>
  <c r="A72" i="40" s="1"/>
  <c r="C73" i="40"/>
  <c r="A73" i="40" s="1"/>
  <c r="C74" i="40"/>
  <c r="A74" i="40" s="1"/>
  <c r="C75" i="40"/>
  <c r="N75" i="40" s="1"/>
  <c r="C76" i="40"/>
  <c r="A76" i="40" s="1"/>
  <c r="C77" i="40"/>
  <c r="A77" i="40" s="1"/>
  <c r="C78" i="40"/>
  <c r="A78" i="40" s="1"/>
  <c r="N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 i="69"/>
  <c r="F9" i="69"/>
  <c r="F8" i="69"/>
  <c r="F6" i="69"/>
  <c r="F68" i="69"/>
  <c r="B65" i="69"/>
  <c r="B70" i="69" s="1"/>
  <c r="F63" i="69"/>
  <c r="F62" i="69"/>
  <c r="F61" i="69"/>
  <c r="F60" i="69"/>
  <c r="F59" i="69"/>
  <c r="F57" i="69"/>
  <c r="F56" i="69"/>
  <c r="F55" i="69"/>
  <c r="F54" i="69"/>
  <c r="F53" i="69"/>
  <c r="F52" i="69"/>
  <c r="F51" i="69"/>
  <c r="F50" i="69"/>
  <c r="F44" i="69"/>
  <c r="F43" i="69"/>
  <c r="F42" i="69"/>
  <c r="F41" i="69"/>
  <c r="F39" i="69"/>
  <c r="F38" i="69"/>
  <c r="F36" i="69"/>
  <c r="F35" i="69"/>
  <c r="F34" i="69"/>
  <c r="F33" i="69"/>
  <c r="F31" i="69"/>
  <c r="F30" i="69"/>
  <c r="F22" i="69"/>
  <c r="F21" i="69"/>
  <c r="F20" i="69"/>
  <c r="F19" i="69"/>
  <c r="M42" i="61"/>
  <c r="M41" i="61"/>
  <c r="M40" i="61"/>
  <c r="M39" i="61"/>
  <c r="J36" i="9"/>
  <c r="J32" i="9"/>
  <c r="Q56" i="2"/>
  <c r="Q38" i="2"/>
  <c r="O19" i="52"/>
  <c r="N65" i="40" l="1"/>
  <c r="N72" i="40"/>
  <c r="N56" i="40"/>
  <c r="N61" i="40"/>
  <c r="N42" i="40"/>
  <c r="M16" i="40"/>
  <c r="N77" i="40"/>
  <c r="N54" i="40"/>
  <c r="N70" i="40"/>
  <c r="N58" i="40"/>
  <c r="N45" i="40"/>
  <c r="N28" i="40"/>
  <c r="M26" i="40"/>
  <c r="N26" i="40"/>
  <c r="M28" i="40"/>
  <c r="N74" i="40"/>
  <c r="N69" i="40"/>
  <c r="N36" i="40"/>
  <c r="N78" i="40"/>
  <c r="N68" i="40"/>
  <c r="N39" i="40"/>
  <c r="M25" i="40"/>
  <c r="M15" i="40"/>
  <c r="M9" i="40"/>
  <c r="N33" i="40"/>
  <c r="N60" i="40"/>
  <c r="N49" i="40"/>
  <c r="N37" i="40"/>
  <c r="M20" i="40"/>
  <c r="M14" i="40"/>
  <c r="N13" i="40"/>
  <c r="N52" i="40"/>
  <c r="N46" i="40"/>
  <c r="N35" i="40"/>
  <c r="N15" i="40"/>
  <c r="M13" i="40"/>
  <c r="N5" i="40"/>
  <c r="N30" i="40"/>
  <c r="N23" i="40"/>
  <c r="A22" i="40"/>
  <c r="N10" i="40"/>
  <c r="N32" i="40"/>
  <c r="M30" i="40"/>
  <c r="M23" i="40"/>
  <c r="N21" i="40"/>
  <c r="M19" i="40"/>
  <c r="M10" i="40"/>
  <c r="N8" i="40"/>
  <c r="N73" i="40"/>
  <c r="N64" i="40"/>
  <c r="N50" i="40"/>
  <c r="N41" i="40"/>
  <c r="M32" i="40"/>
  <c r="N27" i="40"/>
  <c r="N25" i="40"/>
  <c r="M21" i="40"/>
  <c r="N16" i="40"/>
  <c r="N14" i="40"/>
  <c r="M8" i="40"/>
  <c r="N4" i="40"/>
  <c r="N22" i="40"/>
  <c r="N18" i="40"/>
  <c r="N11" i="40"/>
  <c r="N76" i="40"/>
  <c r="N62" i="40"/>
  <c r="N53" i="40"/>
  <c r="N44" i="40"/>
  <c r="M31" i="40"/>
  <c r="N20" i="40"/>
  <c r="M18" i="40"/>
  <c r="M11" i="40"/>
  <c r="N9" i="40"/>
  <c r="N66" i="40"/>
  <c r="N57" i="40"/>
  <c r="N48" i="40"/>
  <c r="N6" i="40"/>
  <c r="D137" i="69"/>
  <c r="E9" i="71" a="1"/>
  <c r="E9" i="71" s="1"/>
  <c r="D9" i="71" s="1"/>
  <c r="D8" i="71"/>
  <c r="F128" i="69"/>
  <c r="F133" i="69" s="1"/>
  <c r="D133" i="69"/>
  <c r="M87" i="61"/>
  <c r="A71" i="40"/>
  <c r="A59" i="40"/>
  <c r="A47" i="40"/>
  <c r="A34" i="40"/>
  <c r="M17" i="40"/>
  <c r="N17" i="40"/>
  <c r="A17" i="40"/>
  <c r="N7" i="40"/>
  <c r="A7" i="40"/>
  <c r="A75" i="40"/>
  <c r="A63" i="40"/>
  <c r="A51" i="40"/>
  <c r="A38" i="40"/>
  <c r="M29" i="40"/>
  <c r="N29" i="40"/>
  <c r="A29" i="40"/>
  <c r="N3" i="40"/>
  <c r="A3" i="40"/>
  <c r="A67" i="40"/>
  <c r="A55" i="40"/>
  <c r="A43" i="40"/>
  <c r="A24" i="40"/>
  <c r="A12" i="40"/>
  <c r="A31" i="40"/>
  <c r="A19" i="40"/>
  <c r="N24" i="40"/>
  <c r="N12" i="40"/>
  <c r="F65" i="69"/>
  <c r="F70" i="69" s="1"/>
  <c r="D70" i="69"/>
  <c r="F19" i="68"/>
  <c r="F20" i="68" s="1"/>
  <c r="F21" i="68" s="1"/>
  <c r="F22" i="68" s="1"/>
  <c r="F23" i="68" s="1"/>
  <c r="E24" i="68" s="1"/>
  <c r="L29" i="68"/>
  <c r="N29" i="68"/>
  <c r="C1" i="68"/>
  <c r="P1" i="68"/>
  <c r="J6" i="68"/>
  <c r="J7" i="68"/>
  <c r="C63" i="66"/>
  <c r="C3" i="66"/>
  <c r="L30" i="68" l="1"/>
  <c r="O27" i="68" s="1"/>
  <c r="M71" i="61"/>
  <c r="E10" i="71" a="1"/>
  <c r="E10" i="71" s="1"/>
  <c r="D10" i="71" s="1"/>
  <c r="AD10" i="71" s="1" a="1"/>
  <c r="AD10" i="71" s="1"/>
  <c r="AK8" i="71" a="1"/>
  <c r="AK8" i="71" s="1"/>
  <c r="AG8" i="71" a="1"/>
  <c r="AG8" i="71" s="1"/>
  <c r="AC8" i="71" a="1"/>
  <c r="AC8" i="71" s="1"/>
  <c r="Y8" i="71" a="1"/>
  <c r="Y8" i="71" s="1"/>
  <c r="U8" i="71" a="1"/>
  <c r="U8" i="71" s="1"/>
  <c r="Q8" i="71" a="1"/>
  <c r="Q8" i="71" s="1"/>
  <c r="M8" i="71" a="1"/>
  <c r="M8" i="71" s="1"/>
  <c r="I8" i="71" a="1"/>
  <c r="I8" i="71" s="1"/>
  <c r="AJ8" i="71" a="1"/>
  <c r="AJ8" i="71" s="1"/>
  <c r="AF8" i="71" a="1"/>
  <c r="AF8" i="71" s="1"/>
  <c r="AB8" i="71" a="1"/>
  <c r="AB8" i="71" s="1"/>
  <c r="X8" i="71" a="1"/>
  <c r="X8" i="71" s="1"/>
  <c r="T8" i="71" a="1"/>
  <c r="T8" i="71" s="1"/>
  <c r="P8" i="71" a="1"/>
  <c r="P8" i="71" s="1"/>
  <c r="L8" i="71" a="1"/>
  <c r="L8" i="71" s="1"/>
  <c r="H8" i="71" a="1"/>
  <c r="H8" i="71" s="1"/>
  <c r="AL8" i="71" a="1"/>
  <c r="AL8" i="71" s="1"/>
  <c r="AH8" i="71" a="1"/>
  <c r="AH8" i="71" s="1"/>
  <c r="AD8" i="71" a="1"/>
  <c r="AD8" i="71" s="1"/>
  <c r="Z8" i="71" a="1"/>
  <c r="Z8" i="71" s="1"/>
  <c r="V8" i="71" a="1"/>
  <c r="V8" i="71" s="1"/>
  <c r="R8" i="71" a="1"/>
  <c r="R8" i="71" s="1"/>
  <c r="N8" i="71" a="1"/>
  <c r="N8" i="71" s="1"/>
  <c r="J8" i="71" a="1"/>
  <c r="J8" i="71" s="1"/>
  <c r="F8" i="71" a="1"/>
  <c r="F8" i="71" s="1"/>
  <c r="AM8" i="71" a="1"/>
  <c r="AM8" i="71" s="1"/>
  <c r="AI8" i="71" a="1"/>
  <c r="AI8" i="71" s="1"/>
  <c r="AE8" i="71" a="1"/>
  <c r="AE8" i="71" s="1"/>
  <c r="AA8" i="71" a="1"/>
  <c r="AA8" i="71" s="1"/>
  <c r="W8" i="71" a="1"/>
  <c r="W8" i="71" s="1"/>
  <c r="S8" i="71" a="1"/>
  <c r="S8" i="71" s="1"/>
  <c r="O8" i="71" a="1"/>
  <c r="O8" i="71" s="1"/>
  <c r="K8" i="71" a="1"/>
  <c r="K8" i="71" s="1"/>
  <c r="G8" i="71" a="1"/>
  <c r="G8" i="71" s="1"/>
  <c r="AL9" i="71" a="1"/>
  <c r="AL9" i="71" s="1"/>
  <c r="AH9" i="71" a="1"/>
  <c r="AH9" i="71" s="1"/>
  <c r="AD9" i="71" a="1"/>
  <c r="AD9" i="71" s="1"/>
  <c r="Z9" i="71" a="1"/>
  <c r="Z9" i="71" s="1"/>
  <c r="V9" i="71" a="1"/>
  <c r="V9" i="71" s="1"/>
  <c r="R9" i="71" a="1"/>
  <c r="R9" i="71" s="1"/>
  <c r="N9" i="71" a="1"/>
  <c r="N9" i="71" s="1"/>
  <c r="J9" i="71" a="1"/>
  <c r="J9" i="71" s="1"/>
  <c r="F9" i="71" a="1"/>
  <c r="F9" i="71" s="1"/>
  <c r="AK9" i="71" a="1"/>
  <c r="AK9" i="71" s="1"/>
  <c r="AG9" i="71" a="1"/>
  <c r="AG9" i="71" s="1"/>
  <c r="AC9" i="71" a="1"/>
  <c r="AC9" i="71" s="1"/>
  <c r="Y9" i="71" a="1"/>
  <c r="Y9" i="71" s="1"/>
  <c r="U9" i="71" a="1"/>
  <c r="U9" i="71" s="1"/>
  <c r="Q9" i="71" a="1"/>
  <c r="Q9" i="71" s="1"/>
  <c r="M9" i="71" a="1"/>
  <c r="M9" i="71" s="1"/>
  <c r="I9" i="71" a="1"/>
  <c r="I9" i="71" s="1"/>
  <c r="AJ9" i="71" a="1"/>
  <c r="AJ9" i="71" s="1"/>
  <c r="AF9" i="71" a="1"/>
  <c r="AF9" i="71" s="1"/>
  <c r="AB9" i="71" a="1"/>
  <c r="AB9" i="71" s="1"/>
  <c r="X9" i="71" a="1"/>
  <c r="X9" i="71" s="1"/>
  <c r="T9" i="71" a="1"/>
  <c r="T9" i="71" s="1"/>
  <c r="P9" i="71" a="1"/>
  <c r="P9" i="71" s="1"/>
  <c r="L9" i="71" a="1"/>
  <c r="L9" i="71" s="1"/>
  <c r="H9" i="71" a="1"/>
  <c r="H9" i="71" s="1"/>
  <c r="AM9" i="71" a="1"/>
  <c r="AM9" i="71" s="1"/>
  <c r="AI9" i="71" a="1"/>
  <c r="AI9" i="71" s="1"/>
  <c r="AE9" i="71" a="1"/>
  <c r="AE9" i="71" s="1"/>
  <c r="AA9" i="71" a="1"/>
  <c r="AA9" i="71" s="1"/>
  <c r="W9" i="71" a="1"/>
  <c r="W9" i="71" s="1"/>
  <c r="S9" i="71" a="1"/>
  <c r="S9" i="71" s="1"/>
  <c r="O9" i="71" a="1"/>
  <c r="O9" i="71" s="1"/>
  <c r="K9" i="71" a="1"/>
  <c r="K9" i="71" s="1"/>
  <c r="G9" i="71" a="1"/>
  <c r="G9" i="71" s="1"/>
  <c r="E25" i="68"/>
  <c r="F24" i="68"/>
  <c r="N5" i="29"/>
  <c r="N62" i="29"/>
  <c r="N55" i="29"/>
  <c r="N54" i="29"/>
  <c r="N47" i="29"/>
  <c r="N46" i="29"/>
  <c r="N39" i="29"/>
  <c r="N38" i="29"/>
  <c r="N31" i="29"/>
  <c r="N30" i="29"/>
  <c r="N23" i="29"/>
  <c r="N22" i="29"/>
  <c r="N15" i="29"/>
  <c r="N14" i="29"/>
  <c r="N8" i="29"/>
  <c r="N7" i="29"/>
  <c r="N6" i="29"/>
  <c r="N9" i="29"/>
  <c r="N10" i="29"/>
  <c r="N11" i="29"/>
  <c r="N12" i="29"/>
  <c r="N13" i="29"/>
  <c r="N16" i="29"/>
  <c r="N17" i="29"/>
  <c r="N18" i="29"/>
  <c r="N19" i="29"/>
  <c r="N20" i="29"/>
  <c r="N21" i="29"/>
  <c r="N24" i="29"/>
  <c r="N25" i="29"/>
  <c r="N26" i="29"/>
  <c r="N27" i="29"/>
  <c r="N28" i="29"/>
  <c r="N29" i="29"/>
  <c r="N32" i="29"/>
  <c r="N33" i="29"/>
  <c r="N34" i="29"/>
  <c r="N35" i="29"/>
  <c r="N36" i="29"/>
  <c r="N37" i="29"/>
  <c r="N40" i="29"/>
  <c r="N41" i="29"/>
  <c r="N42" i="29"/>
  <c r="N43" i="29"/>
  <c r="N44" i="29"/>
  <c r="N45" i="29"/>
  <c r="N48" i="29"/>
  <c r="N49" i="29"/>
  <c r="N50" i="29"/>
  <c r="N51" i="29"/>
  <c r="N52" i="29"/>
  <c r="N53" i="29"/>
  <c r="N56" i="29"/>
  <c r="N57" i="29"/>
  <c r="N58" i="29"/>
  <c r="N59" i="29"/>
  <c r="N60" i="29"/>
  <c r="N61" i="29"/>
  <c r="X10" i="71" l="1" a="1"/>
  <c r="X10" i="71" s="1"/>
  <c r="W10" i="71" a="1"/>
  <c r="W10" i="71" s="1"/>
  <c r="U10" i="71" a="1"/>
  <c r="U10" i="71" s="1"/>
  <c r="R10" i="71" a="1"/>
  <c r="R10" i="71" s="1"/>
  <c r="H10" i="71" a="1"/>
  <c r="H10" i="71" s="1"/>
  <c r="G10" i="71" a="1"/>
  <c r="G10" i="71" s="1"/>
  <c r="AM10" i="71" a="1"/>
  <c r="AM10" i="71" s="1"/>
  <c r="AK10" i="71" a="1"/>
  <c r="AK10" i="71" s="1"/>
  <c r="AH10" i="71" a="1"/>
  <c r="AH10" i="71" s="1"/>
  <c r="AB10" i="71" a="1"/>
  <c r="AB10" i="71" s="1"/>
  <c r="AA10" i="71" a="1"/>
  <c r="AA10" i="71" s="1"/>
  <c r="Y10" i="71" a="1"/>
  <c r="Y10" i="71" s="1"/>
  <c r="V10" i="71" a="1"/>
  <c r="V10" i="71" s="1"/>
  <c r="L10" i="71" a="1"/>
  <c r="L10" i="71" s="1"/>
  <c r="K10" i="71" a="1"/>
  <c r="K10" i="71" s="1"/>
  <c r="I10" i="71" a="1"/>
  <c r="I10" i="71" s="1"/>
  <c r="F10" i="71" a="1"/>
  <c r="F10" i="71" s="1"/>
  <c r="AL10" i="71" a="1"/>
  <c r="AL10" i="71" s="1"/>
  <c r="P10" i="71" a="1"/>
  <c r="P10" i="71" s="1"/>
  <c r="O10" i="71" a="1"/>
  <c r="O10" i="71" s="1"/>
  <c r="M10" i="71" a="1"/>
  <c r="M10" i="71" s="1"/>
  <c r="J10" i="71" a="1"/>
  <c r="J10" i="71" s="1"/>
  <c r="T10" i="71" a="1"/>
  <c r="T10" i="71" s="1"/>
  <c r="S10" i="71" a="1"/>
  <c r="S10" i="71" s="1"/>
  <c r="Q10" i="71" a="1"/>
  <c r="Q10" i="71" s="1"/>
  <c r="N10" i="71" a="1"/>
  <c r="N10" i="71" s="1"/>
  <c r="E11" i="71" a="1"/>
  <c r="E11" i="71" s="1"/>
  <c r="D11" i="71" s="1"/>
  <c r="AF10" i="71" a="1"/>
  <c r="AF10" i="71" s="1"/>
  <c r="AE10" i="71" a="1"/>
  <c r="AE10" i="71" s="1"/>
  <c r="AC10" i="71" a="1"/>
  <c r="AC10" i="71" s="1"/>
  <c r="Z10" i="71" a="1"/>
  <c r="Z10" i="71" s="1"/>
  <c r="AJ10" i="71" a="1"/>
  <c r="AJ10" i="71" s="1"/>
  <c r="AI10" i="71" a="1"/>
  <c r="AI10" i="71" s="1"/>
  <c r="AG10" i="71" a="1"/>
  <c r="AG10" i="71" s="1"/>
  <c r="F25" i="68"/>
  <c r="E26" i="68"/>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C63" i="25"/>
  <c r="AF63" i="25"/>
  <c r="AG5" i="25"/>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5" i="62"/>
  <c r="J63" i="62" l="1"/>
  <c r="W11" i="71" a="1"/>
  <c r="W11" i="71" s="1"/>
  <c r="Z11" i="71" a="1"/>
  <c r="Z11" i="71" s="1"/>
  <c r="AC11" i="71" a="1"/>
  <c r="AC11" i="71" s="1"/>
  <c r="AB11" i="71" a="1"/>
  <c r="AB11" i="71" s="1"/>
  <c r="S11" i="71" a="1"/>
  <c r="S11" i="71" s="1"/>
  <c r="V11" i="71" a="1"/>
  <c r="V11" i="71" s="1"/>
  <c r="Y11" i="71" a="1"/>
  <c r="Y11" i="71" s="1"/>
  <c r="X11" i="71" a="1"/>
  <c r="X11" i="71" s="1"/>
  <c r="K11" i="71" a="1"/>
  <c r="K11" i="71" s="1"/>
  <c r="N11" i="71" a="1"/>
  <c r="N11" i="71" s="1"/>
  <c r="Q11" i="71" a="1"/>
  <c r="Q11" i="71" s="1"/>
  <c r="P11" i="71" a="1"/>
  <c r="P11" i="71" s="1"/>
  <c r="AM11" i="71" a="1"/>
  <c r="AM11" i="71" s="1"/>
  <c r="G11" i="71" a="1"/>
  <c r="G11" i="71" s="1"/>
  <c r="J11" i="71" a="1"/>
  <c r="J11" i="71" s="1"/>
  <c r="M11" i="71" a="1"/>
  <c r="M11" i="71" s="1"/>
  <c r="L11" i="71" a="1"/>
  <c r="L11" i="71" s="1"/>
  <c r="AI11" i="71" a="1"/>
  <c r="AI11" i="71" s="1"/>
  <c r="AL11" i="71" a="1"/>
  <c r="AL11" i="71" s="1"/>
  <c r="F11" i="71" a="1"/>
  <c r="F11" i="71" s="1"/>
  <c r="I11" i="71" a="1"/>
  <c r="I11" i="71" s="1"/>
  <c r="H11" i="71" a="1"/>
  <c r="H11" i="71" s="1"/>
  <c r="AE11" i="71" a="1"/>
  <c r="AE11" i="71" s="1"/>
  <c r="AH11" i="71" a="1"/>
  <c r="AH11" i="71" s="1"/>
  <c r="AK11" i="71" a="1"/>
  <c r="AK11" i="71" s="1"/>
  <c r="AJ11" i="71" a="1"/>
  <c r="AJ11" i="71" s="1"/>
  <c r="O11" i="71" a="1"/>
  <c r="O11" i="71" s="1"/>
  <c r="R11" i="71" a="1"/>
  <c r="R11" i="71" s="1"/>
  <c r="U11" i="71" a="1"/>
  <c r="U11" i="71" s="1"/>
  <c r="T11" i="71" a="1"/>
  <c r="T11" i="71" s="1"/>
  <c r="AA11" i="71" a="1"/>
  <c r="AA11" i="71" s="1"/>
  <c r="AD11" i="71" a="1"/>
  <c r="AD11" i="71" s="1"/>
  <c r="AG11" i="71" a="1"/>
  <c r="AG11" i="71" s="1"/>
  <c r="AF11" i="71" a="1"/>
  <c r="AF11" i="71" s="1"/>
  <c r="E12" i="71" a="1"/>
  <c r="E12" i="71" s="1"/>
  <c r="D12" i="71" s="1"/>
  <c r="AA12" i="71" s="1" a="1"/>
  <c r="AA12" i="71" s="1"/>
  <c r="F26" i="68"/>
  <c r="E27" i="68"/>
  <c r="F27" i="68" s="1"/>
  <c r="A1" i="19"/>
  <c r="A1" i="18"/>
  <c r="A1" i="17"/>
  <c r="J49" i="9"/>
  <c r="AK12" i="71" l="1" a="1"/>
  <c r="AK12" i="71" s="1"/>
  <c r="AL12" i="71" a="1"/>
  <c r="AL12" i="71" s="1"/>
  <c r="I12" i="71" a="1"/>
  <c r="I12" i="71" s="1"/>
  <c r="H12" i="71" a="1"/>
  <c r="H12" i="71" s="1"/>
  <c r="J12" i="71" a="1"/>
  <c r="J12" i="71" s="1"/>
  <c r="L12" i="71" a="1"/>
  <c r="L12" i="71" s="1"/>
  <c r="AI12" i="71" a="1"/>
  <c r="AI12" i="71" s="1"/>
  <c r="F12" i="71" a="1"/>
  <c r="F12" i="71" s="1"/>
  <c r="AE12" i="71" a="1"/>
  <c r="AE12" i="71" s="1"/>
  <c r="M12" i="71" a="1"/>
  <c r="M12" i="71" s="1"/>
  <c r="P12" i="71" a="1"/>
  <c r="P12" i="71" s="1"/>
  <c r="N12" i="71" a="1"/>
  <c r="N12" i="71" s="1"/>
  <c r="G12" i="71" a="1"/>
  <c r="G12" i="71" s="1"/>
  <c r="AM12" i="71" a="1"/>
  <c r="AM12" i="71" s="1"/>
  <c r="Q12" i="71" a="1"/>
  <c r="Q12" i="71" s="1"/>
  <c r="T12" i="71" a="1"/>
  <c r="T12" i="71" s="1"/>
  <c r="R12" i="71" a="1"/>
  <c r="R12" i="71" s="1"/>
  <c r="K12" i="71" a="1"/>
  <c r="K12" i="71" s="1"/>
  <c r="U12" i="71" a="1"/>
  <c r="U12" i="71" s="1"/>
  <c r="X12" i="71" a="1"/>
  <c r="X12" i="71" s="1"/>
  <c r="V12" i="71" a="1"/>
  <c r="V12" i="71" s="1"/>
  <c r="O12" i="71" a="1"/>
  <c r="O12" i="71" s="1"/>
  <c r="Y12" i="71" a="1"/>
  <c r="Y12" i="71" s="1"/>
  <c r="Z12" i="71" a="1"/>
  <c r="Z12" i="71" s="1"/>
  <c r="AC12" i="71" a="1"/>
  <c r="AC12" i="71" s="1"/>
  <c r="AF12" i="71" a="1"/>
  <c r="AF12" i="71" s="1"/>
  <c r="AD12" i="71" a="1"/>
  <c r="AD12" i="71" s="1"/>
  <c r="W12" i="71" a="1"/>
  <c r="W12" i="71" s="1"/>
  <c r="E13" i="71" a="1"/>
  <c r="E13" i="71" s="1"/>
  <c r="D13" i="71" s="1"/>
  <c r="AB12" i="71" a="1"/>
  <c r="AB12" i="71" s="1"/>
  <c r="S12" i="71" a="1"/>
  <c r="S12" i="71" s="1"/>
  <c r="AG12" i="71" a="1"/>
  <c r="AG12" i="71" s="1"/>
  <c r="AJ12" i="71" a="1"/>
  <c r="AJ12" i="71" s="1"/>
  <c r="AH12" i="71" a="1"/>
  <c r="AH12" i="71" s="1"/>
  <c r="P1" i="65"/>
  <c r="AJ13" i="71" l="1" a="1"/>
  <c r="AJ13" i="71" s="1"/>
  <c r="AM13" i="71" a="1"/>
  <c r="AM13" i="71" s="1"/>
  <c r="G13" i="71" a="1"/>
  <c r="G13" i="71" s="1"/>
  <c r="J13" i="71" a="1"/>
  <c r="J13" i="71" s="1"/>
  <c r="M13" i="71" a="1"/>
  <c r="M13" i="71" s="1"/>
  <c r="AB13" i="71" a="1"/>
  <c r="AB13" i="71" s="1"/>
  <c r="AH13" i="71" a="1"/>
  <c r="AH13" i="71" s="1"/>
  <c r="AK13" i="71" a="1"/>
  <c r="AK13" i="71" s="1"/>
  <c r="AF13" i="71" a="1"/>
  <c r="AF13" i="71" s="1"/>
  <c r="AI13" i="71" a="1"/>
  <c r="AI13" i="71" s="1"/>
  <c r="AL13" i="71" a="1"/>
  <c r="AL13" i="71" s="1"/>
  <c r="F13" i="71" a="1"/>
  <c r="F13" i="71" s="1"/>
  <c r="I13" i="71" a="1"/>
  <c r="I13" i="71" s="1"/>
  <c r="AE13" i="71" a="1"/>
  <c r="AE13" i="71" s="1"/>
  <c r="X13" i="71" a="1"/>
  <c r="X13" i="71" s="1"/>
  <c r="AA13" i="71" a="1"/>
  <c r="AA13" i="71" s="1"/>
  <c r="AD13" i="71" a="1"/>
  <c r="AD13" i="71" s="1"/>
  <c r="AG13" i="71" a="1"/>
  <c r="AG13" i="71" s="1"/>
  <c r="T13" i="71" a="1"/>
  <c r="T13" i="71" s="1"/>
  <c r="W13" i="71" a="1"/>
  <c r="W13" i="71" s="1"/>
  <c r="Z13" i="71" a="1"/>
  <c r="Z13" i="71" s="1"/>
  <c r="AC13" i="71" a="1"/>
  <c r="AC13" i="71" s="1"/>
  <c r="P13" i="71" a="1"/>
  <c r="P13" i="71" s="1"/>
  <c r="S13" i="71" a="1"/>
  <c r="S13" i="71" s="1"/>
  <c r="V13" i="71" a="1"/>
  <c r="V13" i="71" s="1"/>
  <c r="Y13" i="71" a="1"/>
  <c r="Y13" i="71" s="1"/>
  <c r="L13" i="71" a="1"/>
  <c r="L13" i="71" s="1"/>
  <c r="O13" i="71" a="1"/>
  <c r="O13" i="71" s="1"/>
  <c r="R13" i="71" a="1"/>
  <c r="R13" i="71" s="1"/>
  <c r="U13" i="71" a="1"/>
  <c r="U13" i="71" s="1"/>
  <c r="H13" i="71" a="1"/>
  <c r="H13" i="71" s="1"/>
  <c r="K13" i="71" a="1"/>
  <c r="K13" i="71" s="1"/>
  <c r="N13" i="71" a="1"/>
  <c r="N13" i="71" s="1"/>
  <c r="Q13" i="71" a="1"/>
  <c r="Q13" i="71" s="1"/>
  <c r="E14" i="71" a="1"/>
  <c r="E14" i="71" s="1"/>
  <c r="D14" i="71" s="1"/>
  <c r="T14" i="71" s="1" a="1"/>
  <c r="T14" i="71" s="1"/>
  <c r="M74" i="61"/>
  <c r="P1" i="64"/>
  <c r="H7" i="65"/>
  <c r="H6" i="65"/>
  <c r="A1" i="65"/>
  <c r="H49" i="65"/>
  <c r="M77" i="61" s="1"/>
  <c r="F49" i="65"/>
  <c r="H34" i="65"/>
  <c r="M75" i="61" s="1"/>
  <c r="F34" i="65"/>
  <c r="H24" i="65"/>
  <c r="M73" i="61" s="1"/>
  <c r="F24" i="65"/>
  <c r="Q14" i="71" l="1" a="1"/>
  <c r="Q14" i="71" s="1"/>
  <c r="F14" i="71" a="1"/>
  <c r="F14" i="71" s="1"/>
  <c r="AL14" i="71" a="1"/>
  <c r="AL14" i="71" s="1"/>
  <c r="AE14" i="71" a="1"/>
  <c r="AE14" i="71" s="1"/>
  <c r="X14" i="71" a="1"/>
  <c r="X14" i="71" s="1"/>
  <c r="Y14" i="71" a="1"/>
  <c r="Y14" i="71" s="1"/>
  <c r="N14" i="71" a="1"/>
  <c r="N14" i="71" s="1"/>
  <c r="G14" i="71" a="1"/>
  <c r="G14" i="71" s="1"/>
  <c r="AM14" i="71" a="1"/>
  <c r="AM14" i="71" s="1"/>
  <c r="AF14" i="71" a="1"/>
  <c r="AF14" i="71" s="1"/>
  <c r="AC14" i="71" a="1"/>
  <c r="AC14" i="71" s="1"/>
  <c r="R14" i="71" a="1"/>
  <c r="R14" i="71" s="1"/>
  <c r="K14" i="71" a="1"/>
  <c r="K14" i="71" s="1"/>
  <c r="AQ14" i="71" a="1"/>
  <c r="AQ14" i="71" s="1"/>
  <c r="AJ14" i="71" a="1"/>
  <c r="AJ14" i="71" s="1"/>
  <c r="E15" i="71" a="1"/>
  <c r="E15" i="71" s="1"/>
  <c r="D15" i="71" s="1"/>
  <c r="U14" i="71" a="1"/>
  <c r="U14" i="71" s="1"/>
  <c r="J14" i="71" a="1"/>
  <c r="J14" i="71" s="1"/>
  <c r="AP14" i="71" a="1"/>
  <c r="AP14" i="71" s="1"/>
  <c r="AI14" i="71" a="1"/>
  <c r="AI14" i="71" s="1"/>
  <c r="AB14" i="71" a="1"/>
  <c r="AB14" i="71" s="1"/>
  <c r="AG14" i="71" a="1"/>
  <c r="AG14" i="71" s="1"/>
  <c r="V14" i="71" a="1"/>
  <c r="V14" i="71" s="1"/>
  <c r="O14" i="71" a="1"/>
  <c r="O14" i="71" s="1"/>
  <c r="H14" i="71" a="1"/>
  <c r="H14" i="71" s="1"/>
  <c r="AN14" i="71" a="1"/>
  <c r="AN14" i="71" s="1"/>
  <c r="AK14" i="71" a="1"/>
  <c r="AK14" i="71" s="1"/>
  <c r="Z14" i="71" a="1"/>
  <c r="Z14" i="71" s="1"/>
  <c r="S14" i="71" a="1"/>
  <c r="S14" i="71" s="1"/>
  <c r="L14" i="71" a="1"/>
  <c r="L14" i="71" s="1"/>
  <c r="AR14" i="71" a="1"/>
  <c r="AR14" i="71" s="1"/>
  <c r="I14" i="71" a="1"/>
  <c r="I14" i="71" s="1"/>
  <c r="AO14" i="71" a="1"/>
  <c r="AO14" i="71" s="1"/>
  <c r="AD14" i="71" a="1"/>
  <c r="AD14" i="71" s="1"/>
  <c r="W14" i="71" a="1"/>
  <c r="W14" i="71" s="1"/>
  <c r="P14" i="71" a="1"/>
  <c r="P14" i="71" s="1"/>
  <c r="M14" i="71" a="1"/>
  <c r="M14" i="71" s="1"/>
  <c r="AS14" i="71" a="1"/>
  <c r="AS14" i="71" s="1"/>
  <c r="AH14" i="71" a="1"/>
  <c r="AH14" i="71" s="1"/>
  <c r="AA14" i="71" a="1"/>
  <c r="AA14" i="71" s="1"/>
  <c r="N33" i="64"/>
  <c r="L33" i="64"/>
  <c r="L34" i="64" s="1"/>
  <c r="F23" i="64"/>
  <c r="F24" i="64" s="1"/>
  <c r="F25" i="64" s="1"/>
  <c r="F26" i="64" s="1"/>
  <c r="F27" i="64" s="1"/>
  <c r="E28" i="64" s="1"/>
  <c r="J7" i="64"/>
  <c r="J6" i="64"/>
  <c r="C1" i="64"/>
  <c r="N32" i="22"/>
  <c r="L32" i="22"/>
  <c r="L33" i="22" s="1"/>
  <c r="D63" i="29"/>
  <c r="S15" i="71" l="1" a="1"/>
  <c r="S15" i="71" s="1"/>
  <c r="V15" i="71" a="1"/>
  <c r="V15" i="71" s="1"/>
  <c r="Y15" i="71" a="1"/>
  <c r="Y15" i="71" s="1"/>
  <c r="X15" i="71" a="1"/>
  <c r="X15" i="71" s="1"/>
  <c r="O15" i="71" a="1"/>
  <c r="O15" i="71" s="1"/>
  <c r="R15" i="71" a="1"/>
  <c r="R15" i="71" s="1"/>
  <c r="U15" i="71" a="1"/>
  <c r="U15" i="71" s="1"/>
  <c r="T15" i="71" a="1"/>
  <c r="T15" i="71" s="1"/>
  <c r="W15" i="71" a="1"/>
  <c r="W15" i="71" s="1"/>
  <c r="Z15" i="71" a="1"/>
  <c r="Z15" i="71" s="1"/>
  <c r="AC15" i="71" a="1"/>
  <c r="AC15" i="71" s="1"/>
  <c r="AB15" i="71" a="1"/>
  <c r="AB15" i="71" s="1"/>
  <c r="K15" i="71" a="1"/>
  <c r="K15" i="71" s="1"/>
  <c r="N15" i="71" a="1"/>
  <c r="N15" i="71" s="1"/>
  <c r="Q15" i="71" a="1"/>
  <c r="Q15" i="71" s="1"/>
  <c r="P15" i="71" a="1"/>
  <c r="P15" i="71" s="1"/>
  <c r="G15" i="71" a="1"/>
  <c r="G15" i="71" s="1"/>
  <c r="J15" i="71" a="1"/>
  <c r="J15" i="71" s="1"/>
  <c r="M15" i="71" a="1"/>
  <c r="M15" i="71" s="1"/>
  <c r="AI15" i="71" a="1"/>
  <c r="AI15" i="71" s="1"/>
  <c r="AL15" i="71" a="1"/>
  <c r="AL15" i="71" s="1"/>
  <c r="F15" i="71" a="1"/>
  <c r="F15" i="71" s="1"/>
  <c r="I15" i="71" a="1"/>
  <c r="I15" i="71" s="1"/>
  <c r="H15" i="71" a="1"/>
  <c r="H15" i="71" s="1"/>
  <c r="AE15" i="71" a="1"/>
  <c r="AE15" i="71" s="1"/>
  <c r="AH15" i="71" a="1"/>
  <c r="AH15" i="71" s="1"/>
  <c r="AK15" i="71" a="1"/>
  <c r="AK15" i="71" s="1"/>
  <c r="AJ15" i="71" a="1"/>
  <c r="AJ15" i="71" s="1"/>
  <c r="AM15" i="71" a="1"/>
  <c r="AM15" i="71" s="1"/>
  <c r="L15" i="71" a="1"/>
  <c r="L15" i="71" s="1"/>
  <c r="AA15" i="71" a="1"/>
  <c r="AA15" i="71" s="1"/>
  <c r="AD15" i="71" a="1"/>
  <c r="AD15" i="71" s="1"/>
  <c r="AG15" i="71" a="1"/>
  <c r="AG15" i="71" s="1"/>
  <c r="AF15" i="71" a="1"/>
  <c r="AF15" i="71" s="1"/>
  <c r="E16" i="71" a="1"/>
  <c r="E16" i="71" s="1"/>
  <c r="D16" i="71" s="1"/>
  <c r="F28" i="64"/>
  <c r="E29" i="64"/>
  <c r="O58" i="2"/>
  <c r="M58" i="2"/>
  <c r="K58" i="2"/>
  <c r="O40" i="2"/>
  <c r="M40" i="2"/>
  <c r="E17" i="71" l="1" a="1"/>
  <c r="E17" i="71" s="1"/>
  <c r="S16" i="71" a="1"/>
  <c r="S16" i="71" s="1"/>
  <c r="V16" i="71" a="1"/>
  <c r="V16" i="71" s="1"/>
  <c r="Y16" i="71" a="1"/>
  <c r="Y16" i="71" s="1"/>
  <c r="X16" i="71" a="1"/>
  <c r="X16" i="71" s="1"/>
  <c r="AA16" i="71" a="1"/>
  <c r="AA16" i="71" s="1"/>
  <c r="AD16" i="71" a="1"/>
  <c r="AD16" i="71" s="1"/>
  <c r="AG16" i="71" a="1"/>
  <c r="AG16" i="71" s="1"/>
  <c r="AF16" i="71" a="1"/>
  <c r="AF16" i="71" s="1"/>
  <c r="O16" i="71" a="1"/>
  <c r="O16" i="71" s="1"/>
  <c r="R16" i="71" a="1"/>
  <c r="R16" i="71" s="1"/>
  <c r="U16" i="71" a="1"/>
  <c r="U16" i="71" s="1"/>
  <c r="T16" i="71" a="1"/>
  <c r="T16" i="71" s="1"/>
  <c r="K16" i="71" a="1"/>
  <c r="K16" i="71" s="1"/>
  <c r="N16" i="71" a="1"/>
  <c r="N16" i="71" s="1"/>
  <c r="Q16" i="71" a="1"/>
  <c r="Q16" i="71" s="1"/>
  <c r="P16" i="71" a="1"/>
  <c r="P16" i="71" s="1"/>
  <c r="AM16" i="71" a="1"/>
  <c r="AM16" i="71" s="1"/>
  <c r="G16" i="71" a="1"/>
  <c r="G16" i="71" s="1"/>
  <c r="J16" i="71" a="1"/>
  <c r="J16" i="71" s="1"/>
  <c r="M16" i="71" a="1"/>
  <c r="M16" i="71" s="1"/>
  <c r="L16" i="71" a="1"/>
  <c r="L16" i="71" s="1"/>
  <c r="AE16" i="71" a="1"/>
  <c r="AE16" i="71" s="1"/>
  <c r="AH16" i="71" a="1"/>
  <c r="AH16" i="71" s="1"/>
  <c r="AK16" i="71" a="1"/>
  <c r="AK16" i="71" s="1"/>
  <c r="AJ16" i="71" a="1"/>
  <c r="AJ16" i="71" s="1"/>
  <c r="AI16" i="71" a="1"/>
  <c r="AI16" i="71" s="1"/>
  <c r="AL16" i="71" a="1"/>
  <c r="AL16" i="71" s="1"/>
  <c r="F16" i="71" a="1"/>
  <c r="F16" i="71" s="1"/>
  <c r="I16" i="71" a="1"/>
  <c r="I16" i="71" s="1"/>
  <c r="H16" i="71" a="1"/>
  <c r="H16" i="71" s="1"/>
  <c r="W16" i="71" a="1"/>
  <c r="W16" i="71" s="1"/>
  <c r="Z16" i="71" a="1"/>
  <c r="Z16" i="71" s="1"/>
  <c r="AC16" i="71" a="1"/>
  <c r="AC16" i="71" s="1"/>
  <c r="AB16" i="71" a="1"/>
  <c r="AB16" i="71" s="1"/>
  <c r="E30" i="64"/>
  <c r="F29" i="64"/>
  <c r="T63" i="25"/>
  <c r="K40" i="2"/>
  <c r="E18" i="71" l="1" a="1"/>
  <c r="E18" i="71" s="1"/>
  <c r="D18" i="71" s="1"/>
  <c r="D17" i="71"/>
  <c r="E31" i="64"/>
  <c r="F31" i="64" s="1"/>
  <c r="F30" i="64"/>
  <c r="X17" i="71" l="1" a="1"/>
  <c r="X17" i="71" s="1"/>
  <c r="AA17" i="71" a="1"/>
  <c r="AA17" i="71" s="1"/>
  <c r="AD17" i="71" a="1"/>
  <c r="AD17" i="71" s="1"/>
  <c r="AG17" i="71" a="1"/>
  <c r="AG17" i="71" s="1"/>
  <c r="T17" i="71" a="1"/>
  <c r="T17" i="71" s="1"/>
  <c r="W17" i="71" a="1"/>
  <c r="W17" i="71" s="1"/>
  <c r="Z17" i="71" a="1"/>
  <c r="Z17" i="71" s="1"/>
  <c r="AC17" i="71" a="1"/>
  <c r="AC17" i="71" s="1"/>
  <c r="P17" i="71" a="1"/>
  <c r="P17" i="71" s="1"/>
  <c r="S17" i="71" a="1"/>
  <c r="S17" i="71" s="1"/>
  <c r="V17" i="71" a="1"/>
  <c r="V17" i="71" s="1"/>
  <c r="Y17" i="71" a="1"/>
  <c r="Y17" i="71" s="1"/>
  <c r="L17" i="71" a="1"/>
  <c r="L17" i="71" s="1"/>
  <c r="O17" i="71" a="1"/>
  <c r="O17" i="71" s="1"/>
  <c r="R17" i="71" a="1"/>
  <c r="R17" i="71" s="1"/>
  <c r="U17" i="71" a="1"/>
  <c r="U17" i="71" s="1"/>
  <c r="H17" i="71" a="1"/>
  <c r="H17" i="71" s="1"/>
  <c r="K17" i="71" a="1"/>
  <c r="K17" i="71" s="1"/>
  <c r="N17" i="71" a="1"/>
  <c r="N17" i="71" s="1"/>
  <c r="Q17" i="71" a="1"/>
  <c r="Q17" i="71" s="1"/>
  <c r="AF17" i="71" a="1"/>
  <c r="AF17" i="71" s="1"/>
  <c r="AI17" i="71" a="1"/>
  <c r="AI17" i="71" s="1"/>
  <c r="AL17" i="71" a="1"/>
  <c r="AL17" i="71" s="1"/>
  <c r="F17" i="71" a="1"/>
  <c r="F17" i="71" s="1"/>
  <c r="I17" i="71" a="1"/>
  <c r="I17" i="71" s="1"/>
  <c r="AJ17" i="71" a="1"/>
  <c r="AJ17" i="71" s="1"/>
  <c r="AM17" i="71" a="1"/>
  <c r="AM17" i="71" s="1"/>
  <c r="G17" i="71" a="1"/>
  <c r="G17" i="71" s="1"/>
  <c r="J17" i="71" a="1"/>
  <c r="J17" i="71" s="1"/>
  <c r="M17" i="71" a="1"/>
  <c r="M17" i="71" s="1"/>
  <c r="AB17" i="71" a="1"/>
  <c r="AB17" i="71" s="1"/>
  <c r="AE17" i="71" a="1"/>
  <c r="AE17" i="71" s="1"/>
  <c r="AH17" i="71" a="1"/>
  <c r="AH17" i="71" s="1"/>
  <c r="AK17" i="71" a="1"/>
  <c r="AK17" i="71" s="1"/>
  <c r="AJ18" i="71" a="1"/>
  <c r="AJ18" i="71" s="1"/>
  <c r="AM18" i="71" a="1"/>
  <c r="AM18" i="71" s="1"/>
  <c r="G18" i="71" a="1"/>
  <c r="G18" i="71" s="1"/>
  <c r="J18" i="71" a="1"/>
  <c r="J18" i="71" s="1"/>
  <c r="M18" i="71" a="1"/>
  <c r="M18" i="71" s="1"/>
  <c r="AF18" i="71" a="1"/>
  <c r="AF18" i="71" s="1"/>
  <c r="AI18" i="71" a="1"/>
  <c r="AI18" i="71" s="1"/>
  <c r="AL18" i="71" a="1"/>
  <c r="AL18" i="71" s="1"/>
  <c r="F18" i="71" a="1"/>
  <c r="F18" i="71" s="1"/>
  <c r="I18" i="71" a="1"/>
  <c r="I18" i="71" s="1"/>
  <c r="AB18" i="71" a="1"/>
  <c r="AB18" i="71" s="1"/>
  <c r="AE18" i="71" a="1"/>
  <c r="AE18" i="71" s="1"/>
  <c r="AH18" i="71" a="1"/>
  <c r="AH18" i="71" s="1"/>
  <c r="AK18" i="71" a="1"/>
  <c r="AK18" i="71" s="1"/>
  <c r="X18" i="71" a="1"/>
  <c r="X18" i="71" s="1"/>
  <c r="AA18" i="71" a="1"/>
  <c r="AA18" i="71" s="1"/>
  <c r="AD18" i="71" a="1"/>
  <c r="AD18" i="71" s="1"/>
  <c r="AG18" i="71" a="1"/>
  <c r="AG18" i="71" s="1"/>
  <c r="P18" i="71" a="1"/>
  <c r="P18" i="71" s="1"/>
  <c r="S18" i="71" a="1"/>
  <c r="S18" i="71" s="1"/>
  <c r="V18" i="71" a="1"/>
  <c r="V18" i="71" s="1"/>
  <c r="Y18" i="71" a="1"/>
  <c r="Y18" i="71" s="1"/>
  <c r="T18" i="71" a="1"/>
  <c r="T18" i="71" s="1"/>
  <c r="W18" i="71" a="1"/>
  <c r="W18" i="71" s="1"/>
  <c r="Z18" i="71" a="1"/>
  <c r="Z18" i="71" s="1"/>
  <c r="AC18" i="71" a="1"/>
  <c r="AC18" i="71" s="1"/>
  <c r="L18" i="71" a="1"/>
  <c r="L18" i="71" s="1"/>
  <c r="O18" i="71" a="1"/>
  <c r="O18" i="71" s="1"/>
  <c r="R18" i="71" a="1"/>
  <c r="R18" i="71" s="1"/>
  <c r="U18" i="71" a="1"/>
  <c r="U18" i="71" s="1"/>
  <c r="H18" i="71" a="1"/>
  <c r="H18" i="71" s="1"/>
  <c r="K18" i="71" a="1"/>
  <c r="K18" i="71" s="1"/>
  <c r="N18" i="71" a="1"/>
  <c r="N18" i="71" s="1"/>
  <c r="Q18" i="71" a="1"/>
  <c r="Q18" i="71" s="1"/>
  <c r="E19" i="71" a="1"/>
  <c r="E19" i="71" s="1"/>
  <c r="D19" i="71" s="1"/>
  <c r="BS128" i="50"/>
  <c r="BX140" i="50"/>
  <c r="BX139" i="50"/>
  <c r="BY139" i="50" s="1"/>
  <c r="BX135" i="50"/>
  <c r="BX134" i="50"/>
  <c r="BX133" i="50"/>
  <c r="BX132" i="50"/>
  <c r="BX131" i="50"/>
  <c r="BX130" i="50"/>
  <c r="BX127" i="50"/>
  <c r="BX126" i="50"/>
  <c r="BX125" i="50"/>
  <c r="BX124" i="50"/>
  <c r="BX123" i="50"/>
  <c r="BX122" i="50"/>
  <c r="BX121" i="50"/>
  <c r="BX120" i="50"/>
  <c r="BX119" i="50"/>
  <c r="BX118" i="50"/>
  <c r="BX117" i="50"/>
  <c r="BX116" i="50"/>
  <c r="BX112" i="50"/>
  <c r="BX111" i="50"/>
  <c r="BX110" i="50"/>
  <c r="BX109" i="50"/>
  <c r="BX108" i="50"/>
  <c r="BX107" i="50"/>
  <c r="BX103" i="50"/>
  <c r="BX102" i="50"/>
  <c r="BX101" i="50"/>
  <c r="BX100" i="50"/>
  <c r="BX99" i="50"/>
  <c r="BX98" i="50"/>
  <c r="BX97" i="50"/>
  <c r="BL141" i="50"/>
  <c r="BW128" i="50"/>
  <c r="BV128" i="50"/>
  <c r="BU128" i="50"/>
  <c r="BT128" i="50"/>
  <c r="BW113" i="50"/>
  <c r="BV113" i="50"/>
  <c r="BU113" i="50"/>
  <c r="BW104" i="50"/>
  <c r="BV104" i="50"/>
  <c r="BU104" i="50"/>
  <c r="BW92" i="50"/>
  <c r="BV92" i="50"/>
  <c r="BU92" i="50"/>
  <c r="BU114" i="50" l="1"/>
  <c r="BV114" i="50"/>
  <c r="BX113" i="50"/>
  <c r="Y19" i="71" a="1"/>
  <c r="Y19" i="71" s="1"/>
  <c r="X19" i="71" a="1"/>
  <c r="X19" i="71" s="1"/>
  <c r="AA19" i="71" a="1"/>
  <c r="AA19" i="71" s="1"/>
  <c r="AD19" i="71" a="1"/>
  <c r="AD19" i="71" s="1"/>
  <c r="U19" i="71" a="1"/>
  <c r="U19" i="71" s="1"/>
  <c r="T19" i="71" a="1"/>
  <c r="T19" i="71" s="1"/>
  <c r="W19" i="71" a="1"/>
  <c r="W19" i="71" s="1"/>
  <c r="Z19" i="71" a="1"/>
  <c r="Z19" i="71" s="1"/>
  <c r="P19" i="71" a="1"/>
  <c r="P19" i="71" s="1"/>
  <c r="Q19" i="71" a="1"/>
  <c r="Q19" i="71" s="1"/>
  <c r="S19" i="71" a="1"/>
  <c r="S19" i="71" s="1"/>
  <c r="V19" i="71" a="1"/>
  <c r="V19" i="71" s="1"/>
  <c r="M19" i="71" a="1"/>
  <c r="M19" i="71" s="1"/>
  <c r="L19" i="71" a="1"/>
  <c r="L19" i="71" s="1"/>
  <c r="O19" i="71" a="1"/>
  <c r="O19" i="71" s="1"/>
  <c r="R19" i="71" a="1"/>
  <c r="R19" i="71" s="1"/>
  <c r="AK19" i="71" a="1"/>
  <c r="AK19" i="71" s="1"/>
  <c r="AJ19" i="71" a="1"/>
  <c r="AJ19" i="71" s="1"/>
  <c r="AM19" i="71" a="1"/>
  <c r="AM19" i="71" s="1"/>
  <c r="G19" i="71" a="1"/>
  <c r="G19" i="71" s="1"/>
  <c r="J19" i="71" a="1"/>
  <c r="J19" i="71" s="1"/>
  <c r="AG19" i="71" a="1"/>
  <c r="AG19" i="71" s="1"/>
  <c r="AF19" i="71" a="1"/>
  <c r="AF19" i="71" s="1"/>
  <c r="AI19" i="71" a="1"/>
  <c r="AI19" i="71" s="1"/>
  <c r="AL19" i="71" a="1"/>
  <c r="AL19" i="71" s="1"/>
  <c r="F19" i="71" a="1"/>
  <c r="F19" i="71" s="1"/>
  <c r="AC19" i="71" a="1"/>
  <c r="AC19" i="71" s="1"/>
  <c r="AB19" i="71" a="1"/>
  <c r="AB19" i="71" s="1"/>
  <c r="AE19" i="71" a="1"/>
  <c r="AE19" i="71" s="1"/>
  <c r="AH19" i="71" a="1"/>
  <c r="AH19" i="71" s="1"/>
  <c r="I19" i="71" a="1"/>
  <c r="I19" i="71" s="1"/>
  <c r="H19" i="71" a="1"/>
  <c r="H19" i="71" s="1"/>
  <c r="K19" i="71" a="1"/>
  <c r="K19" i="71" s="1"/>
  <c r="N19" i="71" a="1"/>
  <c r="N19" i="71" s="1"/>
  <c r="E20" i="71" a="1"/>
  <c r="E20" i="71" s="1"/>
  <c r="D20" i="71" s="1"/>
  <c r="BU129" i="50"/>
  <c r="BU137" i="50" s="1"/>
  <c r="BU141" i="50" s="1"/>
  <c r="BW114" i="50"/>
  <c r="BW129" i="50" s="1"/>
  <c r="BW137" i="50" s="1"/>
  <c r="BW141" i="50" s="1"/>
  <c r="BV129" i="50"/>
  <c r="BV137" i="50" s="1"/>
  <c r="BV141" i="50" s="1"/>
  <c r="BX73" i="50"/>
  <c r="BY73" i="50" s="1"/>
  <c r="CA73" i="50" s="1"/>
  <c r="BX70" i="50"/>
  <c r="BY70" i="50" s="1"/>
  <c r="CA70" i="50" s="1"/>
  <c r="BX35" i="50"/>
  <c r="BY35" i="50" s="1"/>
  <c r="CA35" i="50" s="1"/>
  <c r="BX34" i="50"/>
  <c r="BY34" i="50" s="1"/>
  <c r="CA34" i="50" s="1"/>
  <c r="BX23" i="50"/>
  <c r="BY23" i="50" s="1"/>
  <c r="CA23" i="50" s="1"/>
  <c r="BX22" i="50"/>
  <c r="BY22" i="50" s="1"/>
  <c r="CA22" i="50" s="1"/>
  <c r="BX21" i="50"/>
  <c r="BY21" i="50" s="1"/>
  <c r="CA21" i="50" s="1"/>
  <c r="BX13" i="50"/>
  <c r="BY13" i="50" s="1"/>
  <c r="CA13" i="50" s="1"/>
  <c r="BS90" i="50"/>
  <c r="E21" i="71" l="1" a="1"/>
  <c r="E21" i="71" s="1"/>
  <c r="D21" i="71" s="1"/>
  <c r="M20" i="71" a="1"/>
  <c r="M20" i="71" s="1"/>
  <c r="L20" i="71" a="1"/>
  <c r="L20" i="71" s="1"/>
  <c r="O20" i="71" a="1"/>
  <c r="O20" i="71" s="1"/>
  <c r="R20" i="71" a="1"/>
  <c r="R20" i="71" s="1"/>
  <c r="I20" i="71" a="1"/>
  <c r="I20" i="71" s="1"/>
  <c r="H20" i="71" a="1"/>
  <c r="H20" i="71" s="1"/>
  <c r="K20" i="71" a="1"/>
  <c r="K20" i="71" s="1"/>
  <c r="N20" i="71" a="1"/>
  <c r="N20" i="71" s="1"/>
  <c r="AK20" i="71" a="1"/>
  <c r="AK20" i="71" s="1"/>
  <c r="AJ20" i="71" a="1"/>
  <c r="AJ20" i="71" s="1"/>
  <c r="AM20" i="71" a="1"/>
  <c r="AM20" i="71" s="1"/>
  <c r="G20" i="71" a="1"/>
  <c r="G20" i="71" s="1"/>
  <c r="J20" i="71" a="1"/>
  <c r="J20" i="71" s="1"/>
  <c r="AG20" i="71" a="1"/>
  <c r="AG20" i="71" s="1"/>
  <c r="AF20" i="71" a="1"/>
  <c r="AF20" i="71" s="1"/>
  <c r="AI20" i="71" a="1"/>
  <c r="AI20" i="71" s="1"/>
  <c r="AL20" i="71" a="1"/>
  <c r="AL20" i="71" s="1"/>
  <c r="F20" i="71" a="1"/>
  <c r="F20" i="71" s="1"/>
  <c r="AC20" i="71" a="1"/>
  <c r="AC20" i="71" s="1"/>
  <c r="AB20" i="71" a="1"/>
  <c r="AB20" i="71" s="1"/>
  <c r="AE20" i="71" a="1"/>
  <c r="AE20" i="71" s="1"/>
  <c r="AH20" i="71" a="1"/>
  <c r="AH20" i="71" s="1"/>
  <c r="Y20" i="71" a="1"/>
  <c r="Y20" i="71" s="1"/>
  <c r="X20" i="71" a="1"/>
  <c r="X20" i="71" s="1"/>
  <c r="AA20" i="71" a="1"/>
  <c r="AA20" i="71" s="1"/>
  <c r="AD20" i="71" a="1"/>
  <c r="AD20" i="71" s="1"/>
  <c r="T20" i="71" a="1"/>
  <c r="T20" i="71" s="1"/>
  <c r="W20" i="71" a="1"/>
  <c r="W20" i="71" s="1"/>
  <c r="Q20" i="71" a="1"/>
  <c r="Q20" i="71" s="1"/>
  <c r="P20" i="71" a="1"/>
  <c r="P20" i="71" s="1"/>
  <c r="V20" i="71" a="1"/>
  <c r="V20" i="71" s="1"/>
  <c r="U20" i="71" a="1"/>
  <c r="U20" i="71" s="1"/>
  <c r="Z20" i="71" a="1"/>
  <c r="Z20" i="71" s="1"/>
  <c r="S20" i="71" a="1"/>
  <c r="S20" i="71" s="1"/>
  <c r="O92" i="22"/>
  <c r="I1" i="57"/>
  <c r="M94" i="61" s="1"/>
  <c r="AL21" i="71" l="1" a="1"/>
  <c r="AL21" i="71" s="1"/>
  <c r="F21" i="71" a="1"/>
  <c r="F21" i="71" s="1"/>
  <c r="I21" i="71" a="1"/>
  <c r="I21" i="71" s="1"/>
  <c r="H21" i="71" a="1"/>
  <c r="H21" i="71" s="1"/>
  <c r="K21" i="71" a="1"/>
  <c r="K21" i="71" s="1"/>
  <c r="AH21" i="71" a="1"/>
  <c r="AH21" i="71" s="1"/>
  <c r="AK21" i="71" a="1"/>
  <c r="AK21" i="71" s="1"/>
  <c r="AJ21" i="71" a="1"/>
  <c r="AJ21" i="71" s="1"/>
  <c r="AM21" i="71" a="1"/>
  <c r="AM21" i="71" s="1"/>
  <c r="G21" i="71" a="1"/>
  <c r="G21" i="71" s="1"/>
  <c r="V21" i="71" a="1"/>
  <c r="V21" i="71" s="1"/>
  <c r="Y21" i="71" a="1"/>
  <c r="Y21" i="71" s="1"/>
  <c r="X21" i="71" a="1"/>
  <c r="X21" i="71" s="1"/>
  <c r="AA21" i="71" a="1"/>
  <c r="AA21" i="71" s="1"/>
  <c r="R21" i="71" a="1"/>
  <c r="R21" i="71" s="1"/>
  <c r="U21" i="71" a="1"/>
  <c r="U21" i="71" s="1"/>
  <c r="T21" i="71" a="1"/>
  <c r="T21" i="71" s="1"/>
  <c r="W21" i="71" a="1"/>
  <c r="W21" i="71" s="1"/>
  <c r="Z21" i="71" a="1"/>
  <c r="Z21" i="71" s="1"/>
  <c r="AC21" i="71" a="1"/>
  <c r="AC21" i="71" s="1"/>
  <c r="AB21" i="71" a="1"/>
  <c r="AB21" i="71" s="1"/>
  <c r="AE21" i="71" a="1"/>
  <c r="AE21" i="71" s="1"/>
  <c r="AD21" i="71" a="1"/>
  <c r="AD21" i="71" s="1"/>
  <c r="AG21" i="71" a="1"/>
  <c r="AG21" i="71" s="1"/>
  <c r="AF21" i="71" a="1"/>
  <c r="AF21" i="71" s="1"/>
  <c r="AI21" i="71" a="1"/>
  <c r="AI21" i="71" s="1"/>
  <c r="N21" i="71" a="1"/>
  <c r="N21" i="71" s="1"/>
  <c r="P21" i="71" a="1"/>
  <c r="P21" i="71" s="1"/>
  <c r="M21" i="71" a="1"/>
  <c r="M21" i="71" s="1"/>
  <c r="Q21" i="71" a="1"/>
  <c r="Q21" i="71" s="1"/>
  <c r="S21" i="71" a="1"/>
  <c r="S21" i="71" s="1"/>
  <c r="J21" i="71" a="1"/>
  <c r="J21" i="71" s="1"/>
  <c r="L21" i="71" a="1"/>
  <c r="L21" i="71" s="1"/>
  <c r="O21" i="71" a="1"/>
  <c r="O21" i="71" s="1"/>
  <c r="E22" i="71" a="1"/>
  <c r="E22" i="71" s="1"/>
  <c r="D22" i="71" s="1"/>
  <c r="O141" i="22"/>
  <c r="O135" i="22"/>
  <c r="O82" i="22"/>
  <c r="O76" i="22"/>
  <c r="P1" i="22"/>
  <c r="J6" i="22"/>
  <c r="J7" i="22"/>
  <c r="N22" i="71" l="1" a="1"/>
  <c r="N22" i="71" s="1"/>
  <c r="Q22" i="71" a="1"/>
  <c r="Q22" i="71" s="1"/>
  <c r="P22" i="71" a="1"/>
  <c r="P22" i="71" s="1"/>
  <c r="S22" i="71" a="1"/>
  <c r="S22" i="71" s="1"/>
  <c r="J22" i="71" a="1"/>
  <c r="J22" i="71" s="1"/>
  <c r="M22" i="71" a="1"/>
  <c r="M22" i="71" s="1"/>
  <c r="L22" i="71" a="1"/>
  <c r="L22" i="71" s="1"/>
  <c r="O22" i="71" a="1"/>
  <c r="O22" i="71" s="1"/>
  <c r="AL22" i="71" a="1"/>
  <c r="AL22" i="71" s="1"/>
  <c r="F22" i="71" a="1"/>
  <c r="F22" i="71" s="1"/>
  <c r="I22" i="71" a="1"/>
  <c r="I22" i="71" s="1"/>
  <c r="H22" i="71" a="1"/>
  <c r="H22" i="71" s="1"/>
  <c r="K22" i="71" a="1"/>
  <c r="K22" i="71" s="1"/>
  <c r="AD22" i="71" a="1"/>
  <c r="AD22" i="71" s="1"/>
  <c r="AG22" i="71" a="1"/>
  <c r="AG22" i="71" s="1"/>
  <c r="AF22" i="71" a="1"/>
  <c r="AF22" i="71" s="1"/>
  <c r="AI22" i="71" a="1"/>
  <c r="AI22" i="71" s="1"/>
  <c r="X22" i="71" a="1"/>
  <c r="X22" i="71" s="1"/>
  <c r="U22" i="71" a="1"/>
  <c r="U22" i="71" s="1"/>
  <c r="AH22" i="71" a="1"/>
  <c r="AH22" i="71" s="1"/>
  <c r="AK22" i="71" a="1"/>
  <c r="AK22" i="71" s="1"/>
  <c r="AJ22" i="71" a="1"/>
  <c r="AJ22" i="71" s="1"/>
  <c r="AM22" i="71" a="1"/>
  <c r="AM22" i="71" s="1"/>
  <c r="G22" i="71" a="1"/>
  <c r="G22" i="71" s="1"/>
  <c r="V22" i="71" a="1"/>
  <c r="V22" i="71" s="1"/>
  <c r="Y22" i="71" a="1"/>
  <c r="Y22" i="71" s="1"/>
  <c r="AA22" i="71" a="1"/>
  <c r="AA22" i="71" s="1"/>
  <c r="R22" i="71" a="1"/>
  <c r="R22" i="71" s="1"/>
  <c r="T22" i="71" a="1"/>
  <c r="T22" i="71" s="1"/>
  <c r="W22" i="71" a="1"/>
  <c r="W22" i="71" s="1"/>
  <c r="Z22" i="71" a="1"/>
  <c r="Z22" i="71" s="1"/>
  <c r="AC22" i="71" a="1"/>
  <c r="AC22" i="71" s="1"/>
  <c r="AB22" i="71" a="1"/>
  <c r="AB22" i="71" s="1"/>
  <c r="AE22" i="71" a="1"/>
  <c r="AE22" i="71" s="1"/>
  <c r="E23" i="71" a="1"/>
  <c r="E23" i="71" s="1"/>
  <c r="D23" i="71" s="1"/>
  <c r="M67" i="61"/>
  <c r="M69" i="61"/>
  <c r="M62" i="61"/>
  <c r="M68" i="61"/>
  <c r="M63" i="61"/>
  <c r="M66" i="61"/>
  <c r="M61" i="61"/>
  <c r="M64" i="61"/>
  <c r="M65" i="61"/>
  <c r="F6" i="31"/>
  <c r="M51" i="61"/>
  <c r="M50" i="61"/>
  <c r="M49" i="61"/>
  <c r="M48" i="61"/>
  <c r="M36" i="61"/>
  <c r="M47" i="61"/>
  <c r="M46" i="61"/>
  <c r="M45" i="61"/>
  <c r="M38" i="61"/>
  <c r="M37" i="61"/>
  <c r="A2" i="21"/>
  <c r="C2" i="68" s="1"/>
  <c r="AA23" i="71" l="1" a="1"/>
  <c r="AA23" i="71" s="1"/>
  <c r="AD23" i="71" a="1"/>
  <c r="AD23" i="71" s="1"/>
  <c r="AG23" i="71" a="1"/>
  <c r="AG23" i="71" s="1"/>
  <c r="AF23" i="71" a="1"/>
  <c r="AF23" i="71" s="1"/>
  <c r="W23" i="71" a="1"/>
  <c r="W23" i="71" s="1"/>
  <c r="Z23" i="71" a="1"/>
  <c r="Z23" i="71" s="1"/>
  <c r="AC23" i="71" a="1"/>
  <c r="AC23" i="71" s="1"/>
  <c r="AB23" i="71" a="1"/>
  <c r="AB23" i="71" s="1"/>
  <c r="S23" i="71" a="1"/>
  <c r="S23" i="71" s="1"/>
  <c r="V23" i="71" a="1"/>
  <c r="V23" i="71" s="1"/>
  <c r="Y23" i="71" a="1"/>
  <c r="Y23" i="71" s="1"/>
  <c r="X23" i="71" a="1"/>
  <c r="X23" i="71" s="1"/>
  <c r="K23" i="71" a="1"/>
  <c r="K23" i="71" s="1"/>
  <c r="N23" i="71" a="1"/>
  <c r="N23" i="71" s="1"/>
  <c r="Q23" i="71" a="1"/>
  <c r="Q23" i="71" s="1"/>
  <c r="P23" i="71" a="1"/>
  <c r="P23" i="71" s="1"/>
  <c r="AI23" i="71" a="1"/>
  <c r="AI23" i="71" s="1"/>
  <c r="AL23" i="71" a="1"/>
  <c r="AL23" i="71" s="1"/>
  <c r="F23" i="71" a="1"/>
  <c r="F23" i="71" s="1"/>
  <c r="I23" i="71" a="1"/>
  <c r="I23" i="71" s="1"/>
  <c r="H23" i="71" a="1"/>
  <c r="H23" i="71" s="1"/>
  <c r="AE23" i="71" a="1"/>
  <c r="AE23" i="71" s="1"/>
  <c r="AH23" i="71" a="1"/>
  <c r="AH23" i="71" s="1"/>
  <c r="AK23" i="71" a="1"/>
  <c r="AK23" i="71" s="1"/>
  <c r="AJ23" i="71" a="1"/>
  <c r="AJ23" i="71" s="1"/>
  <c r="O23" i="71" a="1"/>
  <c r="O23" i="71" s="1"/>
  <c r="R23" i="71" a="1"/>
  <c r="R23" i="71" s="1"/>
  <c r="U23" i="71" a="1"/>
  <c r="U23" i="71" s="1"/>
  <c r="T23" i="71" a="1"/>
  <c r="T23" i="71" s="1"/>
  <c r="AM23" i="71" a="1"/>
  <c r="AM23" i="71" s="1"/>
  <c r="G23" i="71" a="1"/>
  <c r="G23" i="71" s="1"/>
  <c r="J23" i="71" a="1"/>
  <c r="J23" i="71" s="1"/>
  <c r="M23" i="71" a="1"/>
  <c r="M23" i="71" s="1"/>
  <c r="L23" i="71" a="1"/>
  <c r="L23" i="71" s="1"/>
  <c r="E24" i="71" a="1"/>
  <c r="E24" i="71" s="1"/>
  <c r="D24" i="71" s="1"/>
  <c r="A2" i="65"/>
  <c r="C2" i="64"/>
  <c r="H123" i="4"/>
  <c r="H100" i="4"/>
  <c r="H71" i="4"/>
  <c r="H33" i="4"/>
  <c r="H20" i="4"/>
  <c r="J48" i="9"/>
  <c r="J27" i="9"/>
  <c r="AE24" i="71" l="1" a="1"/>
  <c r="AE24" i="71" s="1"/>
  <c r="AH24" i="71" a="1"/>
  <c r="AH24" i="71" s="1"/>
  <c r="AK24" i="71" a="1"/>
  <c r="AK24" i="71" s="1"/>
  <c r="AJ24" i="71" a="1"/>
  <c r="AJ24" i="71" s="1"/>
  <c r="W24" i="71" a="1"/>
  <c r="W24" i="71" s="1"/>
  <c r="Z24" i="71" a="1"/>
  <c r="Z24" i="71" s="1"/>
  <c r="AC24" i="71" a="1"/>
  <c r="AC24" i="71" s="1"/>
  <c r="AB24" i="71" a="1"/>
  <c r="AB24" i="71" s="1"/>
  <c r="S24" i="71" a="1"/>
  <c r="S24" i="71" s="1"/>
  <c r="V24" i="71" a="1"/>
  <c r="V24" i="71" s="1"/>
  <c r="Y24" i="71" a="1"/>
  <c r="Y24" i="71" s="1"/>
  <c r="X24" i="71" a="1"/>
  <c r="X24" i="71" s="1"/>
  <c r="K24" i="71" a="1"/>
  <c r="K24" i="71" s="1"/>
  <c r="N24" i="71" a="1"/>
  <c r="N24" i="71" s="1"/>
  <c r="Q24" i="71" a="1"/>
  <c r="Q24" i="71" s="1"/>
  <c r="P24" i="71" a="1"/>
  <c r="P24" i="71" s="1"/>
  <c r="AM24" i="71" a="1"/>
  <c r="AM24" i="71" s="1"/>
  <c r="G24" i="71" a="1"/>
  <c r="G24" i="71" s="1"/>
  <c r="J24" i="71" a="1"/>
  <c r="J24" i="71" s="1"/>
  <c r="M24" i="71" a="1"/>
  <c r="M24" i="71" s="1"/>
  <c r="L24" i="71" a="1"/>
  <c r="L24" i="71" s="1"/>
  <c r="AI24" i="71" a="1"/>
  <c r="AI24" i="71" s="1"/>
  <c r="AL24" i="71" a="1"/>
  <c r="AL24" i="71" s="1"/>
  <c r="F24" i="71" a="1"/>
  <c r="F24" i="71" s="1"/>
  <c r="I24" i="71" a="1"/>
  <c r="I24" i="71" s="1"/>
  <c r="H24" i="71" a="1"/>
  <c r="H24" i="71" s="1"/>
  <c r="AA24" i="71" a="1"/>
  <c r="AA24" i="71" s="1"/>
  <c r="AD24" i="71" a="1"/>
  <c r="AD24" i="71" s="1"/>
  <c r="AG24" i="71" a="1"/>
  <c r="AG24" i="71" s="1"/>
  <c r="AF24" i="71" a="1"/>
  <c r="AF24" i="71" s="1"/>
  <c r="O24" i="71" a="1"/>
  <c r="O24" i="71" s="1"/>
  <c r="R24" i="71" a="1"/>
  <c r="R24" i="71" s="1"/>
  <c r="U24" i="71" a="1"/>
  <c r="U24" i="71" s="1"/>
  <c r="T24" i="71" a="1"/>
  <c r="T24" i="71" s="1"/>
  <c r="E25" i="71" a="1"/>
  <c r="E25" i="71" s="1"/>
  <c r="D25" i="71" s="1"/>
  <c r="AE63" i="25"/>
  <c r="AD63" i="25"/>
  <c r="AC63" i="25"/>
  <c r="AB63" i="25"/>
  <c r="S63" i="25"/>
  <c r="R63" i="25"/>
  <c r="Q63" i="25"/>
  <c r="P63" i="25"/>
  <c r="AF25" i="71" l="1" a="1"/>
  <c r="AF25" i="71" s="1"/>
  <c r="AI25" i="71" a="1"/>
  <c r="AI25" i="71" s="1"/>
  <c r="AL25" i="71" a="1"/>
  <c r="AL25" i="71" s="1"/>
  <c r="F25" i="71" a="1"/>
  <c r="F25" i="71" s="1"/>
  <c r="I25" i="71" a="1"/>
  <c r="I25" i="71" s="1"/>
  <c r="AB25" i="71" a="1"/>
  <c r="AB25" i="71" s="1"/>
  <c r="AE25" i="71" a="1"/>
  <c r="AE25" i="71" s="1"/>
  <c r="AH25" i="71" a="1"/>
  <c r="AH25" i="71" s="1"/>
  <c r="AK25" i="71" a="1"/>
  <c r="AK25" i="71" s="1"/>
  <c r="X25" i="71" a="1"/>
  <c r="X25" i="71" s="1"/>
  <c r="AA25" i="71" a="1"/>
  <c r="AA25" i="71" s="1"/>
  <c r="AD25" i="71" a="1"/>
  <c r="AD25" i="71" s="1"/>
  <c r="AG25" i="71" a="1"/>
  <c r="AG25" i="71" s="1"/>
  <c r="AJ25" i="71" a="1"/>
  <c r="AJ25" i="71" s="1"/>
  <c r="AM25" i="71" a="1"/>
  <c r="AM25" i="71" s="1"/>
  <c r="G25" i="71" a="1"/>
  <c r="G25" i="71" s="1"/>
  <c r="J25" i="71" a="1"/>
  <c r="J25" i="71" s="1"/>
  <c r="M25" i="71" a="1"/>
  <c r="M25" i="71" s="1"/>
  <c r="T25" i="71" a="1"/>
  <c r="T25" i="71" s="1"/>
  <c r="W25" i="71" a="1"/>
  <c r="W25" i="71" s="1"/>
  <c r="Z25" i="71" a="1"/>
  <c r="Z25" i="71" s="1"/>
  <c r="AC25" i="71" a="1"/>
  <c r="AC25" i="71" s="1"/>
  <c r="P25" i="71" a="1"/>
  <c r="P25" i="71" s="1"/>
  <c r="S25" i="71" a="1"/>
  <c r="S25" i="71" s="1"/>
  <c r="V25" i="71" a="1"/>
  <c r="V25" i="71" s="1"/>
  <c r="Y25" i="71" a="1"/>
  <c r="Y25" i="71" s="1"/>
  <c r="L25" i="71" a="1"/>
  <c r="L25" i="71" s="1"/>
  <c r="O25" i="71" a="1"/>
  <c r="O25" i="71" s="1"/>
  <c r="R25" i="71" a="1"/>
  <c r="R25" i="71" s="1"/>
  <c r="U25" i="71" a="1"/>
  <c r="U25" i="71" s="1"/>
  <c r="H25" i="71" a="1"/>
  <c r="H25" i="71" s="1"/>
  <c r="K25" i="71" a="1"/>
  <c r="K25" i="71" s="1"/>
  <c r="N25" i="71" a="1"/>
  <c r="N25" i="71" s="1"/>
  <c r="Q25" i="71" a="1"/>
  <c r="Q25" i="71" s="1"/>
  <c r="E26" i="71" a="1"/>
  <c r="E26" i="71" s="1"/>
  <c r="D26" i="71" s="1"/>
  <c r="BT113" i="50"/>
  <c r="BS113" i="50"/>
  <c r="BR113" i="50"/>
  <c r="BT104" i="50"/>
  <c r="BS104" i="50"/>
  <c r="BR104" i="50"/>
  <c r="BT90" i="50"/>
  <c r="BR90" i="50"/>
  <c r="BT75" i="50"/>
  <c r="BS75" i="50"/>
  <c r="BR75" i="50"/>
  <c r="BQ75" i="50"/>
  <c r="BT58" i="50"/>
  <c r="BT65" i="50" s="1"/>
  <c r="BS58" i="50"/>
  <c r="BS65" i="50" s="1"/>
  <c r="BR58" i="50"/>
  <c r="BR65" i="50" s="1"/>
  <c r="BT47" i="50"/>
  <c r="BS47" i="50"/>
  <c r="BR47" i="50"/>
  <c r="BT39" i="50"/>
  <c r="BS39" i="50"/>
  <c r="BR39" i="50"/>
  <c r="BT24" i="50"/>
  <c r="BS24" i="50"/>
  <c r="BR24" i="50"/>
  <c r="BX89" i="50"/>
  <c r="BX88" i="50"/>
  <c r="BX87" i="50"/>
  <c r="BX86" i="50"/>
  <c r="BX85" i="50"/>
  <c r="BX84" i="50"/>
  <c r="BX83" i="50"/>
  <c r="BX82" i="50"/>
  <c r="BX81" i="50"/>
  <c r="BX80" i="50"/>
  <c r="BX79" i="50"/>
  <c r="BX78" i="50"/>
  <c r="BX74" i="50"/>
  <c r="BX72" i="50"/>
  <c r="BX71" i="50"/>
  <c r="BX69" i="50"/>
  <c r="BX68" i="50"/>
  <c r="BX63" i="50"/>
  <c r="BX62" i="50"/>
  <c r="BX61" i="50"/>
  <c r="BX57" i="50"/>
  <c r="BX56" i="50"/>
  <c r="BX55" i="50"/>
  <c r="BX54" i="50"/>
  <c r="BX53" i="50"/>
  <c r="BX52" i="50"/>
  <c r="BX51" i="50"/>
  <c r="BX46" i="50"/>
  <c r="BX45" i="50"/>
  <c r="BX44" i="50"/>
  <c r="BX43" i="50"/>
  <c r="BX38" i="50"/>
  <c r="BX37" i="50"/>
  <c r="BX36" i="50"/>
  <c r="BX33" i="50"/>
  <c r="BX32" i="50"/>
  <c r="BX31" i="50"/>
  <c r="BX30" i="50"/>
  <c r="BX29" i="50"/>
  <c r="BX28" i="50"/>
  <c r="BX27" i="50"/>
  <c r="BX20" i="50"/>
  <c r="BX19" i="50"/>
  <c r="BX18" i="50"/>
  <c r="BX17" i="50"/>
  <c r="BX16" i="50"/>
  <c r="BX15" i="50"/>
  <c r="BX14" i="50"/>
  <c r="BX12" i="50"/>
  <c r="BX11" i="50"/>
  <c r="BX10" i="50"/>
  <c r="BX9" i="50"/>
  <c r="AC26" i="71" l="1" a="1"/>
  <c r="AC26" i="71" s="1"/>
  <c r="AB26" i="71" a="1"/>
  <c r="AB26" i="71" s="1"/>
  <c r="AE26" i="71" a="1"/>
  <c r="AE26" i="71" s="1"/>
  <c r="AH26" i="71" a="1"/>
  <c r="AH26" i="71" s="1"/>
  <c r="M26" i="71" a="1"/>
  <c r="M26" i="71" s="1"/>
  <c r="L26" i="71" a="1"/>
  <c r="L26" i="71" s="1"/>
  <c r="O26" i="71" a="1"/>
  <c r="O26" i="71" s="1"/>
  <c r="R26" i="71" a="1"/>
  <c r="R26" i="71" s="1"/>
  <c r="I26" i="71" a="1"/>
  <c r="I26" i="71" s="1"/>
  <c r="H26" i="71" a="1"/>
  <c r="H26" i="71" s="1"/>
  <c r="K26" i="71" a="1"/>
  <c r="K26" i="71" s="1"/>
  <c r="N26" i="71" a="1"/>
  <c r="N26" i="71" s="1"/>
  <c r="Y26" i="71" a="1"/>
  <c r="Y26" i="71" s="1"/>
  <c r="X26" i="71" a="1"/>
  <c r="X26" i="71" s="1"/>
  <c r="AA26" i="71" a="1"/>
  <c r="AA26" i="71" s="1"/>
  <c r="AD26" i="71" a="1"/>
  <c r="AD26" i="71" s="1"/>
  <c r="U26" i="71" a="1"/>
  <c r="U26" i="71" s="1"/>
  <c r="T26" i="71" a="1"/>
  <c r="T26" i="71" s="1"/>
  <c r="W26" i="71" a="1"/>
  <c r="W26" i="71" s="1"/>
  <c r="Z26" i="71" a="1"/>
  <c r="Z26" i="71" s="1"/>
  <c r="Q26" i="71" a="1"/>
  <c r="Q26" i="71" s="1"/>
  <c r="P26" i="71" a="1"/>
  <c r="P26" i="71" s="1"/>
  <c r="S26" i="71" a="1"/>
  <c r="S26" i="71" s="1"/>
  <c r="V26" i="71" a="1"/>
  <c r="V26" i="71" s="1"/>
  <c r="AK26" i="71" a="1"/>
  <c r="AK26" i="71" s="1"/>
  <c r="AJ26" i="71" a="1"/>
  <c r="AJ26" i="71" s="1"/>
  <c r="AM26" i="71" a="1"/>
  <c r="AM26" i="71" s="1"/>
  <c r="G26" i="71" a="1"/>
  <c r="G26" i="71" s="1"/>
  <c r="J26" i="71" a="1"/>
  <c r="J26" i="71" s="1"/>
  <c r="AG26" i="71" a="1"/>
  <c r="AG26" i="71" s="1"/>
  <c r="AF26" i="71" a="1"/>
  <c r="AF26" i="71" s="1"/>
  <c r="AI26" i="71" a="1"/>
  <c r="AI26" i="71" s="1"/>
  <c r="AL26" i="71" a="1"/>
  <c r="AL26" i="71" s="1"/>
  <c r="F26" i="71" a="1"/>
  <c r="F26" i="71" s="1"/>
  <c r="E27" i="71" a="1"/>
  <c r="E27" i="71" s="1"/>
  <c r="D27" i="71" s="1"/>
  <c r="BS40" i="50"/>
  <c r="BS92" i="50" s="1"/>
  <c r="BT114" i="50"/>
  <c r="BR114" i="50"/>
  <c r="BR129" i="50" s="1"/>
  <c r="BS114" i="50"/>
  <c r="BS129" i="50" s="1"/>
  <c r="BR40" i="50"/>
  <c r="BR92" i="50" s="1"/>
  <c r="BT40" i="50"/>
  <c r="BT92" i="50" s="1"/>
  <c r="BR137" i="50" l="1"/>
  <c r="BR141" i="50" s="1"/>
  <c r="BR142" i="50" s="1"/>
  <c r="E28" i="71" a="1"/>
  <c r="E28" i="71" s="1"/>
  <c r="D28" i="71" s="1"/>
  <c r="AC27" i="71" a="1"/>
  <c r="AC27" i="71" s="1"/>
  <c r="AB27" i="71" a="1"/>
  <c r="AB27" i="71" s="1"/>
  <c r="AE27" i="71" a="1"/>
  <c r="AE27" i="71" s="1"/>
  <c r="AH27" i="71" a="1"/>
  <c r="AH27" i="71" s="1"/>
  <c r="AM27" i="71" a="1"/>
  <c r="AM27" i="71" s="1"/>
  <c r="J27" i="71" a="1"/>
  <c r="J27" i="71" s="1"/>
  <c r="AG27" i="71" a="1"/>
  <c r="AG27" i="71" s="1"/>
  <c r="AF27" i="71" a="1"/>
  <c r="AF27" i="71" s="1"/>
  <c r="AI27" i="71" a="1"/>
  <c r="AI27" i="71" s="1"/>
  <c r="AL27" i="71" a="1"/>
  <c r="AL27" i="71" s="1"/>
  <c r="F27" i="71" a="1"/>
  <c r="F27" i="71" s="1"/>
  <c r="Y27" i="71" a="1"/>
  <c r="Y27" i="71" s="1"/>
  <c r="X27" i="71" a="1"/>
  <c r="X27" i="71" s="1"/>
  <c r="AA27" i="71" a="1"/>
  <c r="AA27" i="71" s="1"/>
  <c r="AD27" i="71" a="1"/>
  <c r="AD27" i="71" s="1"/>
  <c r="U27" i="71" a="1"/>
  <c r="U27" i="71" s="1"/>
  <c r="T27" i="71" a="1"/>
  <c r="T27" i="71" s="1"/>
  <c r="W27" i="71" a="1"/>
  <c r="W27" i="71" s="1"/>
  <c r="Z27" i="71" a="1"/>
  <c r="Z27" i="71" s="1"/>
  <c r="Q27" i="71" a="1"/>
  <c r="Q27" i="71" s="1"/>
  <c r="P27" i="71" a="1"/>
  <c r="P27" i="71" s="1"/>
  <c r="S27" i="71" a="1"/>
  <c r="S27" i="71" s="1"/>
  <c r="V27" i="71" a="1"/>
  <c r="V27" i="71" s="1"/>
  <c r="M27" i="71" a="1"/>
  <c r="M27" i="71" s="1"/>
  <c r="L27" i="71" a="1"/>
  <c r="L27" i="71" s="1"/>
  <c r="O27" i="71" a="1"/>
  <c r="O27" i="71" s="1"/>
  <c r="R27" i="71" a="1"/>
  <c r="R27" i="71" s="1"/>
  <c r="I27" i="71" a="1"/>
  <c r="I27" i="71" s="1"/>
  <c r="H27" i="71" a="1"/>
  <c r="H27" i="71" s="1"/>
  <c r="K27" i="71" a="1"/>
  <c r="K27" i="71" s="1"/>
  <c r="N27" i="71" a="1"/>
  <c r="N27" i="71" s="1"/>
  <c r="AK27" i="71" a="1"/>
  <c r="AK27" i="71" s="1"/>
  <c r="AJ27" i="71" a="1"/>
  <c r="AJ27" i="71" s="1"/>
  <c r="G27" i="71" a="1"/>
  <c r="G27" i="71" s="1"/>
  <c r="BT129" i="50"/>
  <c r="BT137" i="50" s="1"/>
  <c r="BT141" i="50" s="1"/>
  <c r="BY122" i="50"/>
  <c r="BZ122" i="50" s="1"/>
  <c r="AD28" i="71" l="1" a="1"/>
  <c r="AD28" i="71" s="1"/>
  <c r="AG28" i="71" a="1"/>
  <c r="AG28" i="71" s="1"/>
  <c r="AF28" i="71" a="1"/>
  <c r="AF28" i="71" s="1"/>
  <c r="AI28" i="71" a="1"/>
  <c r="AI28" i="71" s="1"/>
  <c r="V28" i="71" a="1"/>
  <c r="V28" i="71" s="1"/>
  <c r="Z28" i="71" a="1"/>
  <c r="Z28" i="71" s="1"/>
  <c r="AC28" i="71" a="1"/>
  <c r="AC28" i="71" s="1"/>
  <c r="AB28" i="71" a="1"/>
  <c r="AB28" i="71" s="1"/>
  <c r="AE28" i="71" a="1"/>
  <c r="AE28" i="71" s="1"/>
  <c r="Y28" i="71" a="1"/>
  <c r="Y28" i="71" s="1"/>
  <c r="X28" i="71" a="1"/>
  <c r="X28" i="71" s="1"/>
  <c r="AA28" i="71" a="1"/>
  <c r="AA28" i="71" s="1"/>
  <c r="R28" i="71" a="1"/>
  <c r="R28" i="71" s="1"/>
  <c r="U28" i="71" a="1"/>
  <c r="U28" i="71" s="1"/>
  <c r="T28" i="71" a="1"/>
  <c r="T28" i="71" s="1"/>
  <c r="W28" i="71" a="1"/>
  <c r="W28" i="71" s="1"/>
  <c r="AL28" i="71" a="1"/>
  <c r="AL28" i="71" s="1"/>
  <c r="F28" i="71" a="1"/>
  <c r="F28" i="71" s="1"/>
  <c r="I28" i="71" a="1"/>
  <c r="I28" i="71" s="1"/>
  <c r="H28" i="71" a="1"/>
  <c r="H28" i="71" s="1"/>
  <c r="K28" i="71" a="1"/>
  <c r="K28" i="71" s="1"/>
  <c r="N28" i="71" a="1"/>
  <c r="N28" i="71" s="1"/>
  <c r="Q28" i="71" a="1"/>
  <c r="Q28" i="71" s="1"/>
  <c r="P28" i="71" a="1"/>
  <c r="P28" i="71" s="1"/>
  <c r="S28" i="71" a="1"/>
  <c r="S28" i="71" s="1"/>
  <c r="J28" i="71" a="1"/>
  <c r="J28" i="71" s="1"/>
  <c r="M28" i="71" a="1"/>
  <c r="M28" i="71" s="1"/>
  <c r="L28" i="71" a="1"/>
  <c r="L28" i="71" s="1"/>
  <c r="O28" i="71" a="1"/>
  <c r="O28" i="71" s="1"/>
  <c r="AH28" i="71" a="1"/>
  <c r="AH28" i="71" s="1"/>
  <c r="AK28" i="71" a="1"/>
  <c r="AK28" i="71" s="1"/>
  <c r="AJ28" i="71" a="1"/>
  <c r="AJ28" i="71" s="1"/>
  <c r="AM28" i="71" a="1"/>
  <c r="AM28" i="71" s="1"/>
  <c r="G28" i="71" a="1"/>
  <c r="G28" i="71" s="1"/>
  <c r="E29" i="71" a="1"/>
  <c r="E29" i="71" s="1"/>
  <c r="D29" i="71" s="1"/>
  <c r="BT142" i="50"/>
  <c r="M59" i="61"/>
  <c r="M55" i="61"/>
  <c r="M53" i="61"/>
  <c r="AH29" i="71" l="1" a="1"/>
  <c r="AH29" i="71" s="1"/>
  <c r="AK29" i="71" a="1"/>
  <c r="AK29" i="71" s="1"/>
  <c r="AJ29" i="71" a="1"/>
  <c r="AJ29" i="71" s="1"/>
  <c r="AM29" i="71" a="1"/>
  <c r="AM29" i="71" s="1"/>
  <c r="G29" i="71" a="1"/>
  <c r="G29" i="71" s="1"/>
  <c r="AD29" i="71" a="1"/>
  <c r="AD29" i="71" s="1"/>
  <c r="AG29" i="71" a="1"/>
  <c r="AG29" i="71" s="1"/>
  <c r="AF29" i="71" a="1"/>
  <c r="AF29" i="71" s="1"/>
  <c r="AI29" i="71" a="1"/>
  <c r="AI29" i="71" s="1"/>
  <c r="Z29" i="71" a="1"/>
  <c r="Z29" i="71" s="1"/>
  <c r="AC29" i="71" a="1"/>
  <c r="AC29" i="71" s="1"/>
  <c r="AB29" i="71" a="1"/>
  <c r="AB29" i="71" s="1"/>
  <c r="AE29" i="71" a="1"/>
  <c r="AE29" i="71" s="1"/>
  <c r="R29" i="71" a="1"/>
  <c r="R29" i="71" s="1"/>
  <c r="U29" i="71" a="1"/>
  <c r="U29" i="71" s="1"/>
  <c r="T29" i="71" a="1"/>
  <c r="T29" i="71" s="1"/>
  <c r="W29" i="71" a="1"/>
  <c r="W29" i="71" s="1"/>
  <c r="AL29" i="71" a="1"/>
  <c r="AL29" i="71" s="1"/>
  <c r="F29" i="71" a="1"/>
  <c r="F29" i="71" s="1"/>
  <c r="I29" i="71" a="1"/>
  <c r="I29" i="71" s="1"/>
  <c r="H29" i="71" a="1"/>
  <c r="H29" i="71" s="1"/>
  <c r="K29" i="71" a="1"/>
  <c r="K29" i="71" s="1"/>
  <c r="V29" i="71" a="1"/>
  <c r="V29" i="71" s="1"/>
  <c r="Y29" i="71" a="1"/>
  <c r="Y29" i="71" s="1"/>
  <c r="X29" i="71" a="1"/>
  <c r="X29" i="71" s="1"/>
  <c r="AA29" i="71" a="1"/>
  <c r="AA29" i="71" s="1"/>
  <c r="N29" i="71" a="1"/>
  <c r="N29" i="71" s="1"/>
  <c r="Q29" i="71" a="1"/>
  <c r="Q29" i="71" s="1"/>
  <c r="P29" i="71" a="1"/>
  <c r="P29" i="71" s="1"/>
  <c r="S29" i="71" a="1"/>
  <c r="S29" i="71" s="1"/>
  <c r="J29" i="71" a="1"/>
  <c r="J29" i="71" s="1"/>
  <c r="M29" i="71" a="1"/>
  <c r="M29" i="71" s="1"/>
  <c r="L29" i="71" a="1"/>
  <c r="L29" i="71" s="1"/>
  <c r="O29" i="71" a="1"/>
  <c r="O29" i="71" s="1"/>
  <c r="E30" i="71" a="1"/>
  <c r="E30" i="71" s="1"/>
  <c r="D30" i="71" s="1"/>
  <c r="G7" i="14"/>
  <c r="B2" i="59"/>
  <c r="L1" i="59"/>
  <c r="B1" i="59"/>
  <c r="BY117" i="50"/>
  <c r="BZ117" i="50" s="1"/>
  <c r="BY120" i="50"/>
  <c r="BZ120" i="50" s="1"/>
  <c r="AM30" i="71" l="1" a="1"/>
  <c r="AM30" i="71" s="1"/>
  <c r="G30" i="71" a="1"/>
  <c r="G30" i="71" s="1"/>
  <c r="J30" i="71" a="1"/>
  <c r="J30" i="71" s="1"/>
  <c r="M30" i="71" a="1"/>
  <c r="M30" i="71" s="1"/>
  <c r="L30" i="71" a="1"/>
  <c r="L30" i="71" s="1"/>
  <c r="K30" i="71" a="1"/>
  <c r="K30" i="71" s="1"/>
  <c r="N30" i="71" a="1"/>
  <c r="N30" i="71" s="1"/>
  <c r="Q30" i="71" a="1"/>
  <c r="Q30" i="71" s="1"/>
  <c r="P30" i="71" a="1"/>
  <c r="P30" i="71" s="1"/>
  <c r="AI30" i="71" a="1"/>
  <c r="AI30" i="71" s="1"/>
  <c r="AL30" i="71" a="1"/>
  <c r="AL30" i="71" s="1"/>
  <c r="F30" i="71" a="1"/>
  <c r="F30" i="71" s="1"/>
  <c r="I30" i="71" a="1"/>
  <c r="I30" i="71" s="1"/>
  <c r="H30" i="71" a="1"/>
  <c r="H30" i="71" s="1"/>
  <c r="AE30" i="71" a="1"/>
  <c r="AE30" i="71" s="1"/>
  <c r="AH30" i="71" a="1"/>
  <c r="AH30" i="71" s="1"/>
  <c r="AK30" i="71" a="1"/>
  <c r="AK30" i="71" s="1"/>
  <c r="AJ30" i="71" a="1"/>
  <c r="AJ30" i="71" s="1"/>
  <c r="AA30" i="71" a="1"/>
  <c r="AA30" i="71" s="1"/>
  <c r="AD30" i="71" a="1"/>
  <c r="AD30" i="71" s="1"/>
  <c r="AG30" i="71" a="1"/>
  <c r="AG30" i="71" s="1"/>
  <c r="AF30" i="71" a="1"/>
  <c r="AF30" i="71" s="1"/>
  <c r="W30" i="71" a="1"/>
  <c r="W30" i="71" s="1"/>
  <c r="Z30" i="71" a="1"/>
  <c r="Z30" i="71" s="1"/>
  <c r="AC30" i="71" a="1"/>
  <c r="AC30" i="71" s="1"/>
  <c r="AB30" i="71" a="1"/>
  <c r="AB30" i="71" s="1"/>
  <c r="O30" i="71" a="1"/>
  <c r="O30" i="71" s="1"/>
  <c r="R30" i="71" a="1"/>
  <c r="R30" i="71" s="1"/>
  <c r="U30" i="71" a="1"/>
  <c r="U30" i="71" s="1"/>
  <c r="T30" i="71" a="1"/>
  <c r="T30" i="71" s="1"/>
  <c r="S30" i="71" a="1"/>
  <c r="S30" i="71" s="1"/>
  <c r="V30" i="71" a="1"/>
  <c r="V30" i="71" s="1"/>
  <c r="Y30" i="71" a="1"/>
  <c r="Y30" i="71" s="1"/>
  <c r="X30" i="71" a="1"/>
  <c r="X30" i="71" s="1"/>
  <c r="E31" i="71" a="1"/>
  <c r="E31" i="71" s="1"/>
  <c r="D31" i="71" s="1"/>
  <c r="BY54" i="50"/>
  <c r="CA54" i="50" s="1"/>
  <c r="AE31" i="71" l="1" a="1"/>
  <c r="AE31" i="71" s="1"/>
  <c r="AH31" i="71" a="1"/>
  <c r="AH31" i="71" s="1"/>
  <c r="AK31" i="71" a="1"/>
  <c r="AK31" i="71" s="1"/>
  <c r="AJ31" i="71" a="1"/>
  <c r="AJ31" i="71" s="1"/>
  <c r="W31" i="71" a="1"/>
  <c r="W31" i="71" s="1"/>
  <c r="Z31" i="71" a="1"/>
  <c r="Z31" i="71" s="1"/>
  <c r="AC31" i="71" a="1"/>
  <c r="AC31" i="71" s="1"/>
  <c r="AB31" i="71" a="1"/>
  <c r="AB31" i="71" s="1"/>
  <c r="O31" i="71" a="1"/>
  <c r="O31" i="71" s="1"/>
  <c r="U31" i="71" a="1"/>
  <c r="U31" i="71" s="1"/>
  <c r="T31" i="71" a="1"/>
  <c r="T31" i="71" s="1"/>
  <c r="N31" i="71" a="1"/>
  <c r="N31" i="71" s="1"/>
  <c r="P31" i="71" a="1"/>
  <c r="P31" i="71" s="1"/>
  <c r="G31" i="71" a="1"/>
  <c r="G31" i="71" s="1"/>
  <c r="L31" i="71" a="1"/>
  <c r="L31" i="71" s="1"/>
  <c r="F31" i="71" a="1"/>
  <c r="F31" i="71" s="1"/>
  <c r="H31" i="71" a="1"/>
  <c r="H31" i="71" s="1"/>
  <c r="AA31" i="71" a="1"/>
  <c r="AA31" i="71" s="1"/>
  <c r="AD31" i="71" a="1"/>
  <c r="AD31" i="71" s="1"/>
  <c r="AG31" i="71" a="1"/>
  <c r="AG31" i="71" s="1"/>
  <c r="AF31" i="71" a="1"/>
  <c r="AF31" i="71" s="1"/>
  <c r="S31" i="71" a="1"/>
  <c r="S31" i="71" s="1"/>
  <c r="V31" i="71" a="1"/>
  <c r="V31" i="71" s="1"/>
  <c r="Y31" i="71" a="1"/>
  <c r="Y31" i="71" s="1"/>
  <c r="X31" i="71" a="1"/>
  <c r="X31" i="71" s="1"/>
  <c r="R31" i="71" a="1"/>
  <c r="R31" i="71" s="1"/>
  <c r="K31" i="71" a="1"/>
  <c r="K31" i="71" s="1"/>
  <c r="Q31" i="71" a="1"/>
  <c r="Q31" i="71" s="1"/>
  <c r="AM31" i="71" a="1"/>
  <c r="AM31" i="71" s="1"/>
  <c r="J31" i="71" a="1"/>
  <c r="J31" i="71" s="1"/>
  <c r="M31" i="71" a="1"/>
  <c r="M31" i="71" s="1"/>
  <c r="AI31" i="71" a="1"/>
  <c r="AI31" i="71" s="1"/>
  <c r="AL31" i="71" a="1"/>
  <c r="AL31" i="71" s="1"/>
  <c r="I31" i="71" a="1"/>
  <c r="I31" i="71" s="1"/>
  <c r="E32" i="71" a="1"/>
  <c r="E32" i="71" s="1"/>
  <c r="D32" i="71" s="1"/>
  <c r="BY52" i="50"/>
  <c r="CA52" i="50" s="1"/>
  <c r="BY56" i="50"/>
  <c r="CA56" i="50" s="1"/>
  <c r="BY55" i="50"/>
  <c r="CA55" i="50" s="1"/>
  <c r="BY51" i="50"/>
  <c r="CA51" i="50" s="1"/>
  <c r="BY53" i="50"/>
  <c r="CA53" i="50" s="1"/>
  <c r="BY57" i="50"/>
  <c r="CA57" i="50" s="1"/>
  <c r="A8" i="59"/>
  <c r="I7" i="59"/>
  <c r="I6" i="59"/>
  <c r="F31" i="10"/>
  <c r="I19" i="62"/>
  <c r="AB32" i="71" l="1" a="1"/>
  <c r="AB32" i="71" s="1"/>
  <c r="AE32" i="71" a="1"/>
  <c r="AE32" i="71" s="1"/>
  <c r="AH32" i="71" a="1"/>
  <c r="AH32" i="71" s="1"/>
  <c r="AK32" i="71" a="1"/>
  <c r="AK32" i="71" s="1"/>
  <c r="T32" i="71" a="1"/>
  <c r="T32" i="71" s="1"/>
  <c r="W32" i="71" a="1"/>
  <c r="W32" i="71" s="1"/>
  <c r="Z32" i="71" a="1"/>
  <c r="Z32" i="71" s="1"/>
  <c r="AC32" i="71" a="1"/>
  <c r="AC32" i="71" s="1"/>
  <c r="P32" i="71" a="1"/>
  <c r="P32" i="71" s="1"/>
  <c r="S32" i="71" a="1"/>
  <c r="S32" i="71" s="1"/>
  <c r="V32" i="71" a="1"/>
  <c r="V32" i="71" s="1"/>
  <c r="Y32" i="71" a="1"/>
  <c r="Y32" i="71" s="1"/>
  <c r="L32" i="71" a="1"/>
  <c r="L32" i="71" s="1"/>
  <c r="O32" i="71" a="1"/>
  <c r="O32" i="71" s="1"/>
  <c r="R32" i="71" a="1"/>
  <c r="R32" i="71" s="1"/>
  <c r="U32" i="71" a="1"/>
  <c r="U32" i="71" s="1"/>
  <c r="H32" i="71" a="1"/>
  <c r="H32" i="71" s="1"/>
  <c r="K32" i="71" a="1"/>
  <c r="K32" i="71" s="1"/>
  <c r="N32" i="71" a="1"/>
  <c r="N32" i="71" s="1"/>
  <c r="Q32" i="71" a="1"/>
  <c r="Q32" i="71" s="1"/>
  <c r="AJ32" i="71" a="1"/>
  <c r="AJ32" i="71" s="1"/>
  <c r="AM32" i="71" a="1"/>
  <c r="AM32" i="71" s="1"/>
  <c r="G32" i="71" a="1"/>
  <c r="G32" i="71" s="1"/>
  <c r="J32" i="71" a="1"/>
  <c r="J32" i="71" s="1"/>
  <c r="M32" i="71" a="1"/>
  <c r="M32" i="71" s="1"/>
  <c r="AF32" i="71" a="1"/>
  <c r="AF32" i="71" s="1"/>
  <c r="AI32" i="71" a="1"/>
  <c r="AI32" i="71" s="1"/>
  <c r="AL32" i="71" a="1"/>
  <c r="AL32" i="71" s="1"/>
  <c r="F32" i="71" a="1"/>
  <c r="F32" i="71" s="1"/>
  <c r="I32" i="71" a="1"/>
  <c r="I32" i="71" s="1"/>
  <c r="X32" i="71" a="1"/>
  <c r="X32" i="71" s="1"/>
  <c r="AA32" i="71" a="1"/>
  <c r="AA32" i="71" s="1"/>
  <c r="AD32" i="71" a="1"/>
  <c r="AD32" i="71" s="1"/>
  <c r="AG32" i="71" a="1"/>
  <c r="AG32" i="71" s="1"/>
  <c r="E33" i="71" a="1"/>
  <c r="E33" i="71" s="1"/>
  <c r="D33" i="71" s="1"/>
  <c r="H118" i="4"/>
  <c r="H115" i="4"/>
  <c r="AB33" i="71" l="1" a="1"/>
  <c r="AB33" i="71" s="1"/>
  <c r="AE33" i="71" a="1"/>
  <c r="AE33" i="71" s="1"/>
  <c r="AH33" i="71" a="1"/>
  <c r="AH33" i="71" s="1"/>
  <c r="AK33" i="71" a="1"/>
  <c r="AK33" i="71" s="1"/>
  <c r="X33" i="71" a="1"/>
  <c r="X33" i="71" s="1"/>
  <c r="AA33" i="71" a="1"/>
  <c r="AA33" i="71" s="1"/>
  <c r="AD33" i="71" a="1"/>
  <c r="AD33" i="71" s="1"/>
  <c r="AG33" i="71" a="1"/>
  <c r="AG33" i="71" s="1"/>
  <c r="T33" i="71" a="1"/>
  <c r="T33" i="71" s="1"/>
  <c r="W33" i="71" a="1"/>
  <c r="W33" i="71" s="1"/>
  <c r="Z33" i="71" a="1"/>
  <c r="Z33" i="71" s="1"/>
  <c r="AC33" i="71" a="1"/>
  <c r="AC33" i="71" s="1"/>
  <c r="U33" i="71" a="1"/>
  <c r="U33" i="71" s="1"/>
  <c r="Q33" i="71" a="1"/>
  <c r="Q33" i="71" s="1"/>
  <c r="AM33" i="71" a="1"/>
  <c r="AM33" i="71" s="1"/>
  <c r="J33" i="71" a="1"/>
  <c r="J33" i="71" s="1"/>
  <c r="AF33" i="71" a="1"/>
  <c r="AF33" i="71" s="1"/>
  <c r="AL33" i="71" a="1"/>
  <c r="AL33" i="71" s="1"/>
  <c r="I33" i="71" a="1"/>
  <c r="I33" i="71" s="1"/>
  <c r="P33" i="71" a="1"/>
  <c r="P33" i="71" s="1"/>
  <c r="S33" i="71" a="1"/>
  <c r="S33" i="71" s="1"/>
  <c r="V33" i="71" a="1"/>
  <c r="V33" i="71" s="1"/>
  <c r="Y33" i="71" a="1"/>
  <c r="Y33" i="71" s="1"/>
  <c r="L33" i="71" a="1"/>
  <c r="L33" i="71" s="1"/>
  <c r="O33" i="71" a="1"/>
  <c r="O33" i="71" s="1"/>
  <c r="R33" i="71" a="1"/>
  <c r="R33" i="71" s="1"/>
  <c r="H33" i="71" a="1"/>
  <c r="H33" i="71" s="1"/>
  <c r="K33" i="71" a="1"/>
  <c r="K33" i="71" s="1"/>
  <c r="N33" i="71" a="1"/>
  <c r="N33" i="71" s="1"/>
  <c r="AJ33" i="71" a="1"/>
  <c r="AJ33" i="71" s="1"/>
  <c r="G33" i="71" a="1"/>
  <c r="G33" i="71" s="1"/>
  <c r="M33" i="71" a="1"/>
  <c r="M33" i="71" s="1"/>
  <c r="AI33" i="71" a="1"/>
  <c r="AI33" i="71" s="1"/>
  <c r="F33" i="71" a="1"/>
  <c r="F33" i="71" s="1"/>
  <c r="E34" i="71" a="1"/>
  <c r="E34" i="71" s="1"/>
  <c r="D34" i="71" s="1"/>
  <c r="J11" i="61"/>
  <c r="E11" i="61"/>
  <c r="AF34" i="71" l="1" a="1"/>
  <c r="AF34" i="71" s="1"/>
  <c r="AI34" i="71" a="1"/>
  <c r="AI34" i="71" s="1"/>
  <c r="AK34" i="71" a="1"/>
  <c r="AK34" i="71" s="1"/>
  <c r="AL34" i="71" a="1"/>
  <c r="AL34" i="71" s="1"/>
  <c r="F34" i="71" a="1"/>
  <c r="F34" i="71" s="1"/>
  <c r="AA34" i="71" a="1"/>
  <c r="AA34" i="71" s="1"/>
  <c r="W34" i="71" a="1"/>
  <c r="W34" i="71" s="1"/>
  <c r="P34" i="71" a="1"/>
  <c r="P34" i="71" s="1"/>
  <c r="S34" i="71" a="1"/>
  <c r="S34" i="71" s="1"/>
  <c r="U34" i="71" a="1"/>
  <c r="U34" i="71" s="1"/>
  <c r="V34" i="71" a="1"/>
  <c r="V34" i="71" s="1"/>
  <c r="L34" i="71" a="1"/>
  <c r="L34" i="71" s="1"/>
  <c r="O34" i="71" a="1"/>
  <c r="O34" i="71" s="1"/>
  <c r="Q34" i="71" a="1"/>
  <c r="Q34" i="71" s="1"/>
  <c r="R34" i="71" a="1"/>
  <c r="R34" i="71" s="1"/>
  <c r="H34" i="71" a="1"/>
  <c r="H34" i="71" s="1"/>
  <c r="K34" i="71" a="1"/>
  <c r="K34" i="71" s="1"/>
  <c r="M34" i="71" a="1"/>
  <c r="M34" i="71" s="1"/>
  <c r="N34" i="71" a="1"/>
  <c r="N34" i="71" s="1"/>
  <c r="G34" i="71" a="1"/>
  <c r="G34" i="71" s="1"/>
  <c r="AB34" i="71" a="1"/>
  <c r="AB34" i="71" s="1"/>
  <c r="AE34" i="71" a="1"/>
  <c r="AE34" i="71" s="1"/>
  <c r="AG34" i="71" a="1"/>
  <c r="AG34" i="71" s="1"/>
  <c r="AH34" i="71" a="1"/>
  <c r="AH34" i="71" s="1"/>
  <c r="X34" i="71" a="1"/>
  <c r="X34" i="71" s="1"/>
  <c r="AC34" i="71" a="1"/>
  <c r="AC34" i="71" s="1"/>
  <c r="AD34" i="71" a="1"/>
  <c r="AD34" i="71" s="1"/>
  <c r="T34" i="71" a="1"/>
  <c r="T34" i="71" s="1"/>
  <c r="Y34" i="71" a="1"/>
  <c r="Y34" i="71" s="1"/>
  <c r="Z34" i="71" a="1"/>
  <c r="Z34" i="71" s="1"/>
  <c r="AJ34" i="71" a="1"/>
  <c r="AJ34" i="71" s="1"/>
  <c r="AM34" i="71" a="1"/>
  <c r="AM34" i="71" s="1"/>
  <c r="I34" i="71" a="1"/>
  <c r="I34" i="71" s="1"/>
  <c r="J34" i="71" a="1"/>
  <c r="J34" i="71" s="1"/>
  <c r="E35" i="71" a="1"/>
  <c r="E35" i="71" s="1"/>
  <c r="D35" i="71" s="1"/>
  <c r="M58" i="61"/>
  <c r="AC35" i="71" l="1" a="1"/>
  <c r="AC35" i="71" s="1"/>
  <c r="AB35" i="71" a="1"/>
  <c r="AB35" i="71" s="1"/>
  <c r="AE35" i="71" a="1"/>
  <c r="AE35" i="71" s="1"/>
  <c r="AH35" i="71" a="1"/>
  <c r="AH35" i="71" s="1"/>
  <c r="AF35" i="71" a="1"/>
  <c r="AF35" i="71" s="1"/>
  <c r="F35" i="71" a="1"/>
  <c r="F35" i="71" s="1"/>
  <c r="Y35" i="71" a="1"/>
  <c r="Y35" i="71" s="1"/>
  <c r="X35" i="71" a="1"/>
  <c r="X35" i="71" s="1"/>
  <c r="AA35" i="71" a="1"/>
  <c r="AA35" i="71" s="1"/>
  <c r="AD35" i="71" a="1"/>
  <c r="AD35" i="71" s="1"/>
  <c r="U35" i="71" a="1"/>
  <c r="U35" i="71" s="1"/>
  <c r="T35" i="71" a="1"/>
  <c r="T35" i="71" s="1"/>
  <c r="W35" i="71" a="1"/>
  <c r="W35" i="71" s="1"/>
  <c r="Z35" i="71" a="1"/>
  <c r="Z35" i="71" s="1"/>
  <c r="Q35" i="71" a="1"/>
  <c r="Q35" i="71" s="1"/>
  <c r="P35" i="71" a="1"/>
  <c r="P35" i="71" s="1"/>
  <c r="S35" i="71" a="1"/>
  <c r="S35" i="71" s="1"/>
  <c r="V35" i="71" a="1"/>
  <c r="V35" i="71" s="1"/>
  <c r="M35" i="71" a="1"/>
  <c r="M35" i="71" s="1"/>
  <c r="L35" i="71" a="1"/>
  <c r="L35" i="71" s="1"/>
  <c r="O35" i="71" a="1"/>
  <c r="O35" i="71" s="1"/>
  <c r="R35" i="71" a="1"/>
  <c r="R35" i="71" s="1"/>
  <c r="H35" i="71" a="1"/>
  <c r="H35" i="71" s="1"/>
  <c r="AK35" i="71" a="1"/>
  <c r="AK35" i="71" s="1"/>
  <c r="AJ35" i="71" a="1"/>
  <c r="AJ35" i="71" s="1"/>
  <c r="AM35" i="71" a="1"/>
  <c r="AM35" i="71" s="1"/>
  <c r="G35" i="71" a="1"/>
  <c r="G35" i="71" s="1"/>
  <c r="J35" i="71" a="1"/>
  <c r="J35" i="71" s="1"/>
  <c r="AG35" i="71" a="1"/>
  <c r="AG35" i="71" s="1"/>
  <c r="AI35" i="71" a="1"/>
  <c r="AI35" i="71" s="1"/>
  <c r="AL35" i="71" a="1"/>
  <c r="AL35" i="71" s="1"/>
  <c r="I35" i="71" a="1"/>
  <c r="I35" i="71" s="1"/>
  <c r="K35" i="71" a="1"/>
  <c r="K35" i="71" s="1"/>
  <c r="N35" i="71" a="1"/>
  <c r="N35" i="71" s="1"/>
  <c r="E36" i="71" a="1"/>
  <c r="E36" i="71" s="1"/>
  <c r="D36" i="71" s="1"/>
  <c r="I6" i="62"/>
  <c r="AG36" i="71" l="1" a="1"/>
  <c r="AG36" i="71" s="1"/>
  <c r="AF36" i="71" a="1"/>
  <c r="AF36" i="71" s="1"/>
  <c r="AH36" i="71" a="1"/>
  <c r="AH36" i="71" s="1"/>
  <c r="AM36" i="71" a="1"/>
  <c r="AM36" i="71" s="1"/>
  <c r="G36" i="71" a="1"/>
  <c r="G36" i="71" s="1"/>
  <c r="AC36" i="71" a="1"/>
  <c r="AC36" i="71" s="1"/>
  <c r="AB36" i="71" a="1"/>
  <c r="AB36" i="71" s="1"/>
  <c r="AD36" i="71" a="1"/>
  <c r="AD36" i="71" s="1"/>
  <c r="AI36" i="71" a="1"/>
  <c r="AI36" i="71" s="1"/>
  <c r="Y36" i="71" a="1"/>
  <c r="Y36" i="71" s="1"/>
  <c r="X36" i="71" a="1"/>
  <c r="X36" i="71" s="1"/>
  <c r="Z36" i="71" a="1"/>
  <c r="Z36" i="71" s="1"/>
  <c r="AE36" i="71" a="1"/>
  <c r="AE36" i="71" s="1"/>
  <c r="U36" i="71" a="1"/>
  <c r="U36" i="71" s="1"/>
  <c r="T36" i="71" a="1"/>
  <c r="T36" i="71" s="1"/>
  <c r="V36" i="71" a="1"/>
  <c r="V36" i="71" s="1"/>
  <c r="AA36" i="71" a="1"/>
  <c r="AA36" i="71" s="1"/>
  <c r="Q36" i="71" a="1"/>
  <c r="Q36" i="71" s="1"/>
  <c r="P36" i="71" a="1"/>
  <c r="P36" i="71" s="1"/>
  <c r="R36" i="71" a="1"/>
  <c r="R36" i="71" s="1"/>
  <c r="W36" i="71" a="1"/>
  <c r="W36" i="71" s="1"/>
  <c r="AK36" i="71" a="1"/>
  <c r="AK36" i="71" s="1"/>
  <c r="AJ36" i="71" a="1"/>
  <c r="AJ36" i="71" s="1"/>
  <c r="F36" i="71" a="1"/>
  <c r="F36" i="71" s="1"/>
  <c r="K36" i="71" a="1"/>
  <c r="K36" i="71" s="1"/>
  <c r="AL36" i="71" a="1"/>
  <c r="AL36" i="71" s="1"/>
  <c r="M36" i="71" a="1"/>
  <c r="M36" i="71" s="1"/>
  <c r="L36" i="71" a="1"/>
  <c r="L36" i="71" s="1"/>
  <c r="N36" i="71" a="1"/>
  <c r="N36" i="71" s="1"/>
  <c r="S36" i="71" a="1"/>
  <c r="S36" i="71" s="1"/>
  <c r="I36" i="71" a="1"/>
  <c r="I36" i="71" s="1"/>
  <c r="H36" i="71" a="1"/>
  <c r="H36" i="71" s="1"/>
  <c r="J36" i="71" a="1"/>
  <c r="J36" i="71" s="1"/>
  <c r="O36" i="71" a="1"/>
  <c r="O36" i="71" s="1"/>
  <c r="E37" i="71" a="1"/>
  <c r="E37" i="71" s="1"/>
  <c r="D37" i="71" s="1"/>
  <c r="D63" i="62"/>
  <c r="C63" i="62"/>
  <c r="AD37" i="71" l="1" a="1"/>
  <c r="AD37" i="71" s="1"/>
  <c r="AG37" i="71" a="1"/>
  <c r="AG37" i="71" s="1"/>
  <c r="AF37" i="71" a="1"/>
  <c r="AF37" i="71" s="1"/>
  <c r="AI37" i="71" a="1"/>
  <c r="AI37" i="71" s="1"/>
  <c r="R37" i="71" a="1"/>
  <c r="R37" i="71" s="1"/>
  <c r="U37" i="71" a="1"/>
  <c r="U37" i="71" s="1"/>
  <c r="T37" i="71" a="1"/>
  <c r="T37" i="71" s="1"/>
  <c r="W37" i="71" a="1"/>
  <c r="W37" i="71" s="1"/>
  <c r="N37" i="71" a="1"/>
  <c r="N37" i="71" s="1"/>
  <c r="Q37" i="71" a="1"/>
  <c r="Q37" i="71" s="1"/>
  <c r="P37" i="71" a="1"/>
  <c r="P37" i="71" s="1"/>
  <c r="S37" i="71" a="1"/>
  <c r="S37" i="71" s="1"/>
  <c r="J37" i="71" a="1"/>
  <c r="J37" i="71" s="1"/>
  <c r="M37" i="71" a="1"/>
  <c r="M37" i="71" s="1"/>
  <c r="L37" i="71" a="1"/>
  <c r="L37" i="71" s="1"/>
  <c r="O37" i="71" a="1"/>
  <c r="O37" i="71" s="1"/>
  <c r="AL37" i="71" a="1"/>
  <c r="AL37" i="71" s="1"/>
  <c r="F37" i="71" a="1"/>
  <c r="F37" i="71" s="1"/>
  <c r="I37" i="71" a="1"/>
  <c r="I37" i="71" s="1"/>
  <c r="H37" i="71" a="1"/>
  <c r="H37" i="71" s="1"/>
  <c r="K37" i="71" a="1"/>
  <c r="K37" i="71" s="1"/>
  <c r="AH37" i="71" a="1"/>
  <c r="AH37" i="71" s="1"/>
  <c r="AK37" i="71" a="1"/>
  <c r="AK37" i="71" s="1"/>
  <c r="AJ37" i="71" a="1"/>
  <c r="AJ37" i="71" s="1"/>
  <c r="AM37" i="71" a="1"/>
  <c r="AM37" i="71" s="1"/>
  <c r="G37" i="71" a="1"/>
  <c r="G37" i="71" s="1"/>
  <c r="Z37" i="71" a="1"/>
  <c r="Z37" i="71" s="1"/>
  <c r="AC37" i="71" a="1"/>
  <c r="AC37" i="71" s="1"/>
  <c r="AB37" i="71" a="1"/>
  <c r="AB37" i="71" s="1"/>
  <c r="AE37" i="71" a="1"/>
  <c r="AE37" i="71" s="1"/>
  <c r="V37" i="71" a="1"/>
  <c r="V37" i="71" s="1"/>
  <c r="Y37" i="71" a="1"/>
  <c r="Y37" i="71" s="1"/>
  <c r="X37" i="71" a="1"/>
  <c r="X37" i="71" s="1"/>
  <c r="AA37" i="71" a="1"/>
  <c r="AA37" i="71" s="1"/>
  <c r="E38" i="71" a="1"/>
  <c r="E38" i="71" s="1"/>
  <c r="D38" i="71" s="1"/>
  <c r="M95" i="61"/>
  <c r="AD38" i="71" l="1" a="1"/>
  <c r="AD38" i="71" s="1"/>
  <c r="AG38" i="71" a="1"/>
  <c r="AG38" i="71" s="1"/>
  <c r="AI38" i="71" a="1"/>
  <c r="AI38" i="71" s="1"/>
  <c r="AJ38" i="71" a="1"/>
  <c r="AJ38" i="71" s="1"/>
  <c r="V38" i="71" a="1"/>
  <c r="V38" i="71" s="1"/>
  <c r="Y38" i="71" a="1"/>
  <c r="Y38" i="71" s="1"/>
  <c r="AA38" i="71" a="1"/>
  <c r="AA38" i="71" s="1"/>
  <c r="AB38" i="71" a="1"/>
  <c r="AB38" i="71" s="1"/>
  <c r="R38" i="71" a="1"/>
  <c r="R38" i="71" s="1"/>
  <c r="U38" i="71" a="1"/>
  <c r="U38" i="71" s="1"/>
  <c r="W38" i="71" a="1"/>
  <c r="W38" i="71" s="1"/>
  <c r="X38" i="71" a="1"/>
  <c r="X38" i="71" s="1"/>
  <c r="J38" i="71" a="1"/>
  <c r="J38" i="71" s="1"/>
  <c r="M38" i="71" a="1"/>
  <c r="M38" i="71" s="1"/>
  <c r="O38" i="71" a="1"/>
  <c r="O38" i="71" s="1"/>
  <c r="P38" i="71" a="1"/>
  <c r="P38" i="71" s="1"/>
  <c r="Z38" i="71" a="1"/>
  <c r="Z38" i="71" s="1"/>
  <c r="AC38" i="71" a="1"/>
  <c r="AC38" i="71" s="1"/>
  <c r="AE38" i="71" a="1"/>
  <c r="AE38" i="71" s="1"/>
  <c r="AF38" i="71" a="1"/>
  <c r="AF38" i="71" s="1"/>
  <c r="AH38" i="71" a="1"/>
  <c r="AH38" i="71" s="1"/>
  <c r="AK38" i="71" a="1"/>
  <c r="AK38" i="71" s="1"/>
  <c r="AM38" i="71" a="1"/>
  <c r="AM38" i="71" s="1"/>
  <c r="G38" i="71" a="1"/>
  <c r="G38" i="71" s="1"/>
  <c r="H38" i="71" a="1"/>
  <c r="H38" i="71" s="1"/>
  <c r="N38" i="71" a="1"/>
  <c r="N38" i="71" s="1"/>
  <c r="Q38" i="71" a="1"/>
  <c r="Q38" i="71" s="1"/>
  <c r="S38" i="71" a="1"/>
  <c r="S38" i="71" s="1"/>
  <c r="T38" i="71" a="1"/>
  <c r="T38" i="71" s="1"/>
  <c r="AL38" i="71" a="1"/>
  <c r="AL38" i="71" s="1"/>
  <c r="F38" i="71" a="1"/>
  <c r="F38" i="71" s="1"/>
  <c r="I38" i="71" a="1"/>
  <c r="I38" i="71" s="1"/>
  <c r="K38" i="71" a="1"/>
  <c r="K38" i="71" s="1"/>
  <c r="L38" i="71" a="1"/>
  <c r="L38" i="71" s="1"/>
  <c r="E39" i="71" a="1"/>
  <c r="E39" i="71" s="1"/>
  <c r="D39" i="71" s="1"/>
  <c r="M82" i="61"/>
  <c r="M80" i="61"/>
  <c r="M81" i="61"/>
  <c r="M79" i="61"/>
  <c r="M78" i="61"/>
  <c r="M57" i="61"/>
  <c r="M56" i="61"/>
  <c r="AE39" i="71" l="1" a="1"/>
  <c r="AE39" i="71" s="1"/>
  <c r="AH39" i="71" a="1"/>
  <c r="AH39" i="71" s="1"/>
  <c r="AK39" i="71" a="1"/>
  <c r="AK39" i="71" s="1"/>
  <c r="AJ39" i="71" a="1"/>
  <c r="AJ39" i="71" s="1"/>
  <c r="Z39" i="71" a="1"/>
  <c r="Z39" i="71" s="1"/>
  <c r="AC39" i="71" a="1"/>
  <c r="AC39" i="71" s="1"/>
  <c r="S39" i="71" a="1"/>
  <c r="S39" i="71" s="1"/>
  <c r="X39" i="71" a="1"/>
  <c r="X39" i="71" s="1"/>
  <c r="O39" i="71" a="1"/>
  <c r="O39" i="71" s="1"/>
  <c r="R39" i="71" a="1"/>
  <c r="R39" i="71" s="1"/>
  <c r="T39" i="71" a="1"/>
  <c r="T39" i="71" s="1"/>
  <c r="K39" i="71" a="1"/>
  <c r="K39" i="71" s="1"/>
  <c r="Q39" i="71" a="1"/>
  <c r="Q39" i="71" s="1"/>
  <c r="AM39" i="71" a="1"/>
  <c r="AM39" i="71" s="1"/>
  <c r="J39" i="71" a="1"/>
  <c r="J39" i="71" s="1"/>
  <c r="M39" i="71" a="1"/>
  <c r="M39" i="71" s="1"/>
  <c r="AA39" i="71" a="1"/>
  <c r="AA39" i="71" s="1"/>
  <c r="AD39" i="71" a="1"/>
  <c r="AD39" i="71" s="1"/>
  <c r="AG39" i="71" a="1"/>
  <c r="AG39" i="71" s="1"/>
  <c r="AF39" i="71" a="1"/>
  <c r="AF39" i="71" s="1"/>
  <c r="W39" i="71" a="1"/>
  <c r="W39" i="71" s="1"/>
  <c r="AB39" i="71" a="1"/>
  <c r="AB39" i="71" s="1"/>
  <c r="V39" i="71" a="1"/>
  <c r="V39" i="71" s="1"/>
  <c r="Y39" i="71" a="1"/>
  <c r="Y39" i="71" s="1"/>
  <c r="U39" i="71" a="1"/>
  <c r="U39" i="71" s="1"/>
  <c r="N39" i="71" a="1"/>
  <c r="N39" i="71" s="1"/>
  <c r="P39" i="71" a="1"/>
  <c r="P39" i="71" s="1"/>
  <c r="G39" i="71" a="1"/>
  <c r="G39" i="71" s="1"/>
  <c r="L39" i="71" a="1"/>
  <c r="L39" i="71" s="1"/>
  <c r="AI39" i="71" a="1"/>
  <c r="AI39" i="71" s="1"/>
  <c r="AL39" i="71" a="1"/>
  <c r="AL39" i="71" s="1"/>
  <c r="F39" i="71" a="1"/>
  <c r="F39" i="71" s="1"/>
  <c r="I39" i="71" a="1"/>
  <c r="I39" i="71" s="1"/>
  <c r="H39" i="71" a="1"/>
  <c r="H39" i="71" s="1"/>
  <c r="E40" i="71" a="1"/>
  <c r="E40" i="71" s="1"/>
  <c r="D40" i="71" s="1"/>
  <c r="H63" i="62"/>
  <c r="G63" i="62"/>
  <c r="F63" i="62"/>
  <c r="E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8" i="62"/>
  <c r="I17" i="62"/>
  <c r="I16" i="62"/>
  <c r="I15" i="62"/>
  <c r="I14" i="62"/>
  <c r="I13" i="62"/>
  <c r="I12" i="62"/>
  <c r="I11" i="62"/>
  <c r="I10" i="62"/>
  <c r="I9" i="62"/>
  <c r="I8" i="62"/>
  <c r="I7" i="62"/>
  <c r="I5" i="62"/>
  <c r="AE40" i="71" l="1" a="1"/>
  <c r="AE40" i="71" s="1"/>
  <c r="AH40" i="71" a="1"/>
  <c r="AH40" i="71" s="1"/>
  <c r="AJ40" i="71" a="1"/>
  <c r="AJ40" i="71" s="1"/>
  <c r="AK40" i="71" a="1"/>
  <c r="AK40" i="71" s="1"/>
  <c r="AA40" i="71" a="1"/>
  <c r="AA40" i="71" s="1"/>
  <c r="AD40" i="71" a="1"/>
  <c r="AD40" i="71" s="1"/>
  <c r="AG40" i="71" a="1"/>
  <c r="AG40" i="71" s="1"/>
  <c r="W40" i="71" a="1"/>
  <c r="W40" i="71" s="1"/>
  <c r="Z40" i="71" a="1"/>
  <c r="Z40" i="71" s="1"/>
  <c r="AB40" i="71" a="1"/>
  <c r="AB40" i="71" s="1"/>
  <c r="AC40" i="71" a="1"/>
  <c r="AC40" i="71" s="1"/>
  <c r="AF40" i="71" a="1"/>
  <c r="AF40" i="71" s="1"/>
  <c r="S40" i="71" a="1"/>
  <c r="S40" i="71" s="1"/>
  <c r="X40" i="71" a="1"/>
  <c r="X40" i="71" s="1"/>
  <c r="Y40" i="71" a="1"/>
  <c r="Y40" i="71" s="1"/>
  <c r="L40" i="71" a="1"/>
  <c r="L40" i="71" s="1"/>
  <c r="F40" i="71" a="1"/>
  <c r="F40" i="71" s="1"/>
  <c r="I40" i="71" a="1"/>
  <c r="I40" i="71" s="1"/>
  <c r="V40" i="71" a="1"/>
  <c r="V40" i="71" s="1"/>
  <c r="G40" i="71" a="1"/>
  <c r="G40" i="71" s="1"/>
  <c r="AI40" i="71" a="1"/>
  <c r="AI40" i="71" s="1"/>
  <c r="AL40" i="71" a="1"/>
  <c r="AL40" i="71" s="1"/>
  <c r="H40" i="71" a="1"/>
  <c r="H40" i="71" s="1"/>
  <c r="O40" i="71" a="1"/>
  <c r="O40" i="71" s="1"/>
  <c r="R40" i="71" a="1"/>
  <c r="R40" i="71" s="1"/>
  <c r="T40" i="71" a="1"/>
  <c r="T40" i="71" s="1"/>
  <c r="U40" i="71" a="1"/>
  <c r="U40" i="71" s="1"/>
  <c r="K40" i="71" a="1"/>
  <c r="K40" i="71" s="1"/>
  <c r="N40" i="71" a="1"/>
  <c r="N40" i="71" s="1"/>
  <c r="P40" i="71" a="1"/>
  <c r="P40" i="71" s="1"/>
  <c r="Q40" i="71" a="1"/>
  <c r="Q40" i="71" s="1"/>
  <c r="AM40" i="71" a="1"/>
  <c r="AM40" i="71" s="1"/>
  <c r="J40" i="71" a="1"/>
  <c r="J40" i="71" s="1"/>
  <c r="M40" i="71" a="1"/>
  <c r="M40" i="71" s="1"/>
  <c r="E41" i="71" a="1"/>
  <c r="E41" i="71" s="1"/>
  <c r="D41" i="71" s="1"/>
  <c r="I63" i="62"/>
  <c r="M54" i="61"/>
  <c r="E42" i="71" l="1" a="1"/>
  <c r="E42" i="71" s="1"/>
  <c r="D42" i="71" s="1"/>
  <c r="AF41" i="71" a="1"/>
  <c r="AF41" i="71" s="1"/>
  <c r="AI41" i="71" a="1"/>
  <c r="AI41" i="71" s="1"/>
  <c r="AL41" i="71" a="1"/>
  <c r="AL41" i="71" s="1"/>
  <c r="F41" i="71" a="1"/>
  <c r="F41" i="71" s="1"/>
  <c r="I41" i="71" a="1"/>
  <c r="I41" i="71" s="1"/>
  <c r="AH41" i="71" a="1"/>
  <c r="AH41" i="71" s="1"/>
  <c r="T41" i="71" a="1"/>
  <c r="T41" i="71" s="1"/>
  <c r="P41" i="71" a="1"/>
  <c r="P41" i="71" s="1"/>
  <c r="S41" i="71" a="1"/>
  <c r="S41" i="71" s="1"/>
  <c r="V41" i="71" a="1"/>
  <c r="V41" i="71" s="1"/>
  <c r="Y41" i="71" a="1"/>
  <c r="Y41" i="71" s="1"/>
  <c r="AB41" i="71" a="1"/>
  <c r="AB41" i="71" s="1"/>
  <c r="AE41" i="71" a="1"/>
  <c r="AE41" i="71" s="1"/>
  <c r="AK41" i="71" a="1"/>
  <c r="AK41" i="71" s="1"/>
  <c r="X41" i="71" a="1"/>
  <c r="X41" i="71" s="1"/>
  <c r="AA41" i="71" a="1"/>
  <c r="AA41" i="71" s="1"/>
  <c r="AD41" i="71" a="1"/>
  <c r="AD41" i="71" s="1"/>
  <c r="AG41" i="71" a="1"/>
  <c r="AG41" i="71" s="1"/>
  <c r="W41" i="71" a="1"/>
  <c r="W41" i="71" s="1"/>
  <c r="Z41" i="71" a="1"/>
  <c r="Z41" i="71" s="1"/>
  <c r="AC41" i="71" a="1"/>
  <c r="AC41" i="71" s="1"/>
  <c r="H41" i="71" a="1"/>
  <c r="H41" i="71" s="1"/>
  <c r="K41" i="71" a="1"/>
  <c r="K41" i="71" s="1"/>
  <c r="N41" i="71" a="1"/>
  <c r="N41" i="71" s="1"/>
  <c r="Q41" i="71" a="1"/>
  <c r="Q41" i="71" s="1"/>
  <c r="AJ41" i="71" a="1"/>
  <c r="AJ41" i="71" s="1"/>
  <c r="AM41" i="71" a="1"/>
  <c r="AM41" i="71" s="1"/>
  <c r="G41" i="71" a="1"/>
  <c r="G41" i="71" s="1"/>
  <c r="J41" i="71" a="1"/>
  <c r="J41" i="71" s="1"/>
  <c r="M41" i="71" a="1"/>
  <c r="M41" i="71" s="1"/>
  <c r="L41" i="71" a="1"/>
  <c r="L41" i="71" s="1"/>
  <c r="O41" i="71" a="1"/>
  <c r="O41" i="71" s="1"/>
  <c r="R41" i="71" a="1"/>
  <c r="R41" i="71" s="1"/>
  <c r="U41" i="71" a="1"/>
  <c r="U41" i="71" s="1"/>
  <c r="M52" i="61"/>
  <c r="AB42" i="71" l="1" a="1"/>
  <c r="AB42" i="71" s="1"/>
  <c r="U42" i="71" a="1"/>
  <c r="U42" i="71" s="1"/>
  <c r="O42" i="71" a="1"/>
  <c r="O42" i="71" s="1"/>
  <c r="AH42" i="71" a="1"/>
  <c r="AH42" i="71" s="1"/>
  <c r="X42" i="71" a="1"/>
  <c r="X42" i="71" s="1"/>
  <c r="M42" i="71" a="1"/>
  <c r="M42" i="71" s="1"/>
  <c r="K42" i="71" a="1"/>
  <c r="K42" i="71" s="1"/>
  <c r="AD42" i="71" a="1"/>
  <c r="AD42" i="71" s="1"/>
  <c r="T42" i="71" a="1"/>
  <c r="T42" i="71" s="1"/>
  <c r="AM42" i="71" a="1"/>
  <c r="AM42" i="71" s="1"/>
  <c r="G42" i="71" a="1"/>
  <c r="G42" i="71" s="1"/>
  <c r="Z42" i="71" a="1"/>
  <c r="Z42" i="71" s="1"/>
  <c r="P42" i="71" a="1"/>
  <c r="P42" i="71" s="1"/>
  <c r="AI42" i="71" a="1"/>
  <c r="AI42" i="71" s="1"/>
  <c r="AK42" i="71" a="1"/>
  <c r="AK42" i="71" s="1"/>
  <c r="V42" i="71" a="1"/>
  <c r="V42" i="71" s="1"/>
  <c r="AF42" i="71" a="1"/>
  <c r="AF42" i="71" s="1"/>
  <c r="F42" i="71" a="1"/>
  <c r="F42" i="71" s="1"/>
  <c r="L42" i="71" a="1"/>
  <c r="L42" i="71" s="1"/>
  <c r="AE42" i="71" a="1"/>
  <c r="AE42" i="71" s="1"/>
  <c r="Y42" i="71" a="1"/>
  <c r="Y42" i="71" s="1"/>
  <c r="R42" i="71" a="1"/>
  <c r="R42" i="71" s="1"/>
  <c r="H42" i="71" a="1"/>
  <c r="H42" i="71" s="1"/>
  <c r="AA42" i="71" a="1"/>
  <c r="AA42" i="71" s="1"/>
  <c r="Q42" i="71" a="1"/>
  <c r="Q42" i="71" s="1"/>
  <c r="N42" i="71" a="1"/>
  <c r="N42" i="71" s="1"/>
  <c r="AJ42" i="71" a="1"/>
  <c r="AJ42" i="71" s="1"/>
  <c r="AG42" i="71" a="1"/>
  <c r="AG42" i="71" s="1"/>
  <c r="W42" i="71" a="1"/>
  <c r="W42" i="71" s="1"/>
  <c r="I42" i="71" a="1"/>
  <c r="I42" i="71" s="1"/>
  <c r="J42" i="71" a="1"/>
  <c r="J42" i="71" s="1"/>
  <c r="AC42" i="71" a="1"/>
  <c r="AC42" i="71" s="1"/>
  <c r="S42" i="71" a="1"/>
  <c r="S42" i="71" s="1"/>
  <c r="AL42" i="71" a="1"/>
  <c r="AL42" i="71" s="1"/>
  <c r="E43" i="71" a="1"/>
  <c r="E43" i="71" s="1"/>
  <c r="D43" i="71" s="1"/>
  <c r="F9" i="61"/>
  <c r="AG43" i="71" l="1" a="1"/>
  <c r="AG43" i="71" s="1"/>
  <c r="AF43" i="71" a="1"/>
  <c r="AF43" i="71" s="1"/>
  <c r="AI43" i="71" a="1"/>
  <c r="AI43" i="71" s="1"/>
  <c r="AL43" i="71" a="1"/>
  <c r="AL43" i="71" s="1"/>
  <c r="F43" i="71" a="1"/>
  <c r="F43" i="71" s="1"/>
  <c r="U43" i="71" a="1"/>
  <c r="U43" i="71" s="1"/>
  <c r="T43" i="71" a="1"/>
  <c r="T43" i="71" s="1"/>
  <c r="W43" i="71" a="1"/>
  <c r="W43" i="71" s="1"/>
  <c r="Z43" i="71" a="1"/>
  <c r="Z43" i="71" s="1"/>
  <c r="Q43" i="71" a="1"/>
  <c r="Q43" i="71" s="1"/>
  <c r="P43" i="71" a="1"/>
  <c r="P43" i="71" s="1"/>
  <c r="S43" i="71" a="1"/>
  <c r="S43" i="71" s="1"/>
  <c r="V43" i="71" a="1"/>
  <c r="V43" i="71" s="1"/>
  <c r="AJ43" i="71" a="1"/>
  <c r="AJ43" i="71" s="1"/>
  <c r="G43" i="71" a="1"/>
  <c r="G43" i="71" s="1"/>
  <c r="J43" i="71" a="1"/>
  <c r="J43" i="71" s="1"/>
  <c r="AC43" i="71" a="1"/>
  <c r="AC43" i="71" s="1"/>
  <c r="AB43" i="71" a="1"/>
  <c r="AB43" i="71" s="1"/>
  <c r="AE43" i="71" a="1"/>
  <c r="AE43" i="71" s="1"/>
  <c r="AH43" i="71" a="1"/>
  <c r="AH43" i="71" s="1"/>
  <c r="Y43" i="71" a="1"/>
  <c r="Y43" i="71" s="1"/>
  <c r="X43" i="71" a="1"/>
  <c r="X43" i="71" s="1"/>
  <c r="AA43" i="71" a="1"/>
  <c r="AA43" i="71" s="1"/>
  <c r="AD43" i="71" a="1"/>
  <c r="AD43" i="71" s="1"/>
  <c r="M43" i="71" a="1"/>
  <c r="M43" i="71" s="1"/>
  <c r="L43" i="71" a="1"/>
  <c r="L43" i="71" s="1"/>
  <c r="O43" i="71" a="1"/>
  <c r="O43" i="71" s="1"/>
  <c r="R43" i="71" a="1"/>
  <c r="R43" i="71" s="1"/>
  <c r="I43" i="71" a="1"/>
  <c r="I43" i="71" s="1"/>
  <c r="H43" i="71" a="1"/>
  <c r="H43" i="71" s="1"/>
  <c r="K43" i="71" a="1"/>
  <c r="K43" i="71" s="1"/>
  <c r="N43" i="71" a="1"/>
  <c r="N43" i="71" s="1"/>
  <c r="AK43" i="71" a="1"/>
  <c r="AK43" i="71" s="1"/>
  <c r="AM43" i="71" a="1"/>
  <c r="AM43" i="71" s="1"/>
  <c r="E44" i="71" a="1"/>
  <c r="E44" i="71" s="1"/>
  <c r="D44" i="71" s="1"/>
  <c r="BY44" i="50"/>
  <c r="CA44" i="50" s="1"/>
  <c r="Y44" i="71" l="1" a="1"/>
  <c r="Y44" i="71" s="1"/>
  <c r="F44" i="71" a="1"/>
  <c r="F44" i="71" s="1"/>
  <c r="H44" i="71" a="1"/>
  <c r="H44" i="71" s="1"/>
  <c r="AE44" i="71" a="1"/>
  <c r="AE44" i="71" s="1"/>
  <c r="U44" i="71" a="1"/>
  <c r="U44" i="71" s="1"/>
  <c r="AJ44" i="71" a="1"/>
  <c r="AJ44" i="71" s="1"/>
  <c r="AL44" i="71" a="1"/>
  <c r="AL44" i="71" s="1"/>
  <c r="Q44" i="71" a="1"/>
  <c r="Q44" i="71" s="1"/>
  <c r="AF44" i="71" a="1"/>
  <c r="AF44" i="71" s="1"/>
  <c r="AD44" i="71" a="1"/>
  <c r="AD44" i="71" s="1"/>
  <c r="W44" i="71" a="1"/>
  <c r="W44" i="71" s="1"/>
  <c r="AA44" i="71" a="1"/>
  <c r="AA44" i="71" s="1"/>
  <c r="M44" i="71" a="1"/>
  <c r="M44" i="71" s="1"/>
  <c r="AB44" i="71" a="1"/>
  <c r="AB44" i="71" s="1"/>
  <c r="Z44" i="71" a="1"/>
  <c r="Z44" i="71" s="1"/>
  <c r="S44" i="71" a="1"/>
  <c r="S44" i="71" s="1"/>
  <c r="I44" i="71" a="1"/>
  <c r="I44" i="71" s="1"/>
  <c r="X44" i="71" a="1"/>
  <c r="X44" i="71" s="1"/>
  <c r="R44" i="71" a="1"/>
  <c r="R44" i="71" s="1"/>
  <c r="O44" i="71" a="1"/>
  <c r="O44" i="71" s="1"/>
  <c r="AK44" i="71" a="1"/>
  <c r="AK44" i="71" s="1"/>
  <c r="AH44" i="71" a="1"/>
  <c r="AH44" i="71" s="1"/>
  <c r="T44" i="71" a="1"/>
  <c r="T44" i="71" s="1"/>
  <c r="J44" i="71" a="1"/>
  <c r="J44" i="71" s="1"/>
  <c r="K44" i="71" a="1"/>
  <c r="K44" i="71" s="1"/>
  <c r="AG44" i="71" a="1"/>
  <c r="AG44" i="71" s="1"/>
  <c r="V44" i="71" a="1"/>
  <c r="V44" i="71" s="1"/>
  <c r="P44" i="71" a="1"/>
  <c r="P44" i="71" s="1"/>
  <c r="AM44" i="71" a="1"/>
  <c r="AM44" i="71" s="1"/>
  <c r="G44" i="71" a="1"/>
  <c r="G44" i="71" s="1"/>
  <c r="AC44" i="71" a="1"/>
  <c r="AC44" i="71" s="1"/>
  <c r="N44" i="71" a="1"/>
  <c r="N44" i="71" s="1"/>
  <c r="L44" i="71" a="1"/>
  <c r="L44" i="71" s="1"/>
  <c r="AI44" i="71" a="1"/>
  <c r="AI44" i="71" s="1"/>
  <c r="E45" i="71" a="1"/>
  <c r="E45" i="71" s="1"/>
  <c r="D45" i="71" s="1"/>
  <c r="M63" i="29"/>
  <c r="G63" i="29"/>
  <c r="H63" i="29"/>
  <c r="C63" i="29"/>
  <c r="Z45" i="71" l="1" a="1"/>
  <c r="Z45" i="71" s="1"/>
  <c r="AC45" i="71" a="1"/>
  <c r="AC45" i="71" s="1"/>
  <c r="AF45" i="71" a="1"/>
  <c r="AF45" i="71" s="1"/>
  <c r="AI45" i="71" a="1"/>
  <c r="AI45" i="71" s="1"/>
  <c r="V45" i="71" a="1"/>
  <c r="V45" i="71" s="1"/>
  <c r="Y45" i="71" a="1"/>
  <c r="Y45" i="71" s="1"/>
  <c r="AB45" i="71" a="1"/>
  <c r="AB45" i="71" s="1"/>
  <c r="AE45" i="71" a="1"/>
  <c r="AE45" i="71" s="1"/>
  <c r="R45" i="71" a="1"/>
  <c r="R45" i="71" s="1"/>
  <c r="U45" i="71" a="1"/>
  <c r="U45" i="71" s="1"/>
  <c r="X45" i="71" a="1"/>
  <c r="X45" i="71" s="1"/>
  <c r="AA45" i="71" a="1"/>
  <c r="AA45" i="71" s="1"/>
  <c r="N45" i="71" a="1"/>
  <c r="N45" i="71" s="1"/>
  <c r="Q45" i="71" a="1"/>
  <c r="Q45" i="71" s="1"/>
  <c r="T45" i="71" a="1"/>
  <c r="T45" i="71" s="1"/>
  <c r="W45" i="71" a="1"/>
  <c r="W45" i="71" s="1"/>
  <c r="AH45" i="71" a="1"/>
  <c r="AH45" i="71" s="1"/>
  <c r="AL45" i="71" a="1"/>
  <c r="AL45" i="71" s="1"/>
  <c r="AK45" i="71" a="1"/>
  <c r="AK45" i="71" s="1"/>
  <c r="H45" i="71" a="1"/>
  <c r="H45" i="71" s="1"/>
  <c r="K45" i="71" a="1"/>
  <c r="K45" i="71" s="1"/>
  <c r="AD45" i="71" a="1"/>
  <c r="AD45" i="71" s="1"/>
  <c r="AG45" i="71" a="1"/>
  <c r="AG45" i="71" s="1"/>
  <c r="AM45" i="71" a="1"/>
  <c r="AM45" i="71" s="1"/>
  <c r="AJ45" i="71" a="1"/>
  <c r="AJ45" i="71" s="1"/>
  <c r="G45" i="71" a="1"/>
  <c r="G45" i="71" s="1"/>
  <c r="J45" i="71" a="1"/>
  <c r="J45" i="71" s="1"/>
  <c r="M45" i="71" a="1"/>
  <c r="M45" i="71" s="1"/>
  <c r="P45" i="71" a="1"/>
  <c r="P45" i="71" s="1"/>
  <c r="S45" i="71" a="1"/>
  <c r="S45" i="71" s="1"/>
  <c r="F45" i="71" a="1"/>
  <c r="F45" i="71" s="1"/>
  <c r="I45" i="71" a="1"/>
  <c r="I45" i="71" s="1"/>
  <c r="L45" i="71" a="1"/>
  <c r="L45" i="71" s="1"/>
  <c r="O45" i="71" a="1"/>
  <c r="O45" i="71" s="1"/>
  <c r="E46" i="71" a="1"/>
  <c r="E46" i="71" s="1"/>
  <c r="D46" i="71" s="1"/>
  <c r="H42" i="4"/>
  <c r="T46" i="71" l="1" a="1"/>
  <c r="T46" i="71" s="1"/>
  <c r="AD46" i="71" a="1"/>
  <c r="AD46" i="71" s="1"/>
  <c r="K46" i="71" a="1"/>
  <c r="K46" i="71" s="1"/>
  <c r="AK46" i="71" a="1"/>
  <c r="AK46" i="71" s="1"/>
  <c r="AJ46" i="71" a="1"/>
  <c r="AJ46" i="71" s="1"/>
  <c r="V46" i="71" a="1"/>
  <c r="V46" i="71" s="1"/>
  <c r="R46" i="71" a="1"/>
  <c r="R46" i="71" s="1"/>
  <c r="P46" i="71" a="1"/>
  <c r="P46" i="71" s="1"/>
  <c r="U46" i="71" a="1"/>
  <c r="U46" i="71" s="1"/>
  <c r="AL46" i="71" a="1"/>
  <c r="AL46" i="71" s="1"/>
  <c r="W46" i="71" a="1"/>
  <c r="W46" i="71" s="1"/>
  <c r="L46" i="71" a="1"/>
  <c r="L46" i="71" s="1"/>
  <c r="G46" i="71" a="1"/>
  <c r="G46" i="71" s="1"/>
  <c r="AC46" i="71" a="1"/>
  <c r="AC46" i="71" s="1"/>
  <c r="N46" i="71" a="1"/>
  <c r="N46" i="71" s="1"/>
  <c r="H46" i="71" a="1"/>
  <c r="H46" i="71" s="1"/>
  <c r="AE46" i="71" a="1"/>
  <c r="AE46" i="71" s="1"/>
  <c r="O46" i="71" a="1"/>
  <c r="O46" i="71" s="1"/>
  <c r="AA46" i="71" a="1"/>
  <c r="AA46" i="71" s="1"/>
  <c r="AI46" i="71" a="1"/>
  <c r="AI46" i="71" s="1"/>
  <c r="F46" i="71" a="1"/>
  <c r="F46" i="71" s="1"/>
  <c r="AF46" i="71" a="1"/>
  <c r="AF46" i="71" s="1"/>
  <c r="Z46" i="71" a="1"/>
  <c r="Z46" i="71" s="1"/>
  <c r="M46" i="71" a="1"/>
  <c r="M46" i="71" s="1"/>
  <c r="AG46" i="71" a="1"/>
  <c r="AG46" i="71" s="1"/>
  <c r="I46" i="71" a="1"/>
  <c r="I46" i="71" s="1"/>
  <c r="AB46" i="71" a="1"/>
  <c r="AB46" i="71" s="1"/>
  <c r="Q46" i="71" a="1"/>
  <c r="Q46" i="71" s="1"/>
  <c r="AH46" i="71" a="1"/>
  <c r="AH46" i="71" s="1"/>
  <c r="S46" i="71" a="1"/>
  <c r="S46" i="71" s="1"/>
  <c r="X46" i="71" a="1"/>
  <c r="X46" i="71" s="1"/>
  <c r="AM46" i="71" a="1"/>
  <c r="AM46" i="71" s="1"/>
  <c r="Y46" i="71" a="1"/>
  <c r="Y46" i="71" s="1"/>
  <c r="J46" i="71" a="1"/>
  <c r="J46" i="71" s="1"/>
  <c r="E47" i="71" a="1"/>
  <c r="E47" i="71" s="1"/>
  <c r="D47" i="71" s="1"/>
  <c r="Q27" i="52"/>
  <c r="I27" i="52"/>
  <c r="D48" i="1"/>
  <c r="AE47" i="71" l="1" a="1"/>
  <c r="AE47" i="71" s="1"/>
  <c r="L47" i="71" a="1"/>
  <c r="L47" i="71" s="1"/>
  <c r="G47" i="71" a="1"/>
  <c r="G47" i="71" s="1"/>
  <c r="O47" i="71" a="1"/>
  <c r="O47" i="71" s="1"/>
  <c r="V47" i="71" a="1"/>
  <c r="V47" i="71" s="1"/>
  <c r="AK47" i="71" a="1"/>
  <c r="AK47" i="71" s="1"/>
  <c r="AH47" i="71" a="1"/>
  <c r="AH47" i="71" s="1"/>
  <c r="F47" i="71" a="1"/>
  <c r="F47" i="71" s="1"/>
  <c r="M47" i="71" a="1"/>
  <c r="M47" i="71" s="1"/>
  <c r="Y47" i="71" a="1"/>
  <c r="Y47" i="71" s="1"/>
  <c r="AG47" i="71" a="1"/>
  <c r="AG47" i="71" s="1"/>
  <c r="AJ47" i="71" a="1"/>
  <c r="AJ47" i="71" s="1"/>
  <c r="AF47" i="71" a="1"/>
  <c r="AF47" i="71" s="1"/>
  <c r="AM47" i="71" a="1"/>
  <c r="AM47" i="71" s="1"/>
  <c r="S47" i="71" a="1"/>
  <c r="S47" i="71" s="1"/>
  <c r="P47" i="71" a="1"/>
  <c r="P47" i="71" s="1"/>
  <c r="W47" i="71" a="1"/>
  <c r="W47" i="71" s="1"/>
  <c r="H47" i="71" a="1"/>
  <c r="H47" i="71" s="1"/>
  <c r="N47" i="71" a="1"/>
  <c r="N47" i="71" s="1"/>
  <c r="T47" i="71" a="1"/>
  <c r="T47" i="71" s="1"/>
  <c r="AB47" i="71" a="1"/>
  <c r="AB47" i="71" s="1"/>
  <c r="K47" i="71" a="1"/>
  <c r="K47" i="71" s="1"/>
  <c r="AA47" i="71" a="1"/>
  <c r="AA47" i="71" s="1"/>
  <c r="AI47" i="71" a="1"/>
  <c r="AI47" i="71" s="1"/>
  <c r="AD47" i="71" a="1"/>
  <c r="AD47" i="71" s="1"/>
  <c r="AL47" i="71" a="1"/>
  <c r="AL47" i="71" s="1"/>
  <c r="J47" i="71" a="1"/>
  <c r="J47" i="71" s="1"/>
  <c r="R47" i="71" a="1"/>
  <c r="R47" i="71" s="1"/>
  <c r="Z47" i="71" a="1"/>
  <c r="Z47" i="71" s="1"/>
  <c r="U47" i="71" a="1"/>
  <c r="U47" i="71" s="1"/>
  <c r="AC47" i="71" a="1"/>
  <c r="AC47" i="71" s="1"/>
  <c r="I47" i="71" a="1"/>
  <c r="I47" i="71" s="1"/>
  <c r="Q47" i="71" a="1"/>
  <c r="Q47" i="71" s="1"/>
  <c r="X47" i="71" a="1"/>
  <c r="X47" i="71" s="1"/>
  <c r="E48" i="71" a="1"/>
  <c r="E48" i="71" s="1"/>
  <c r="D48" i="71" s="1"/>
  <c r="A110" i="59"/>
  <c r="A109" i="59"/>
  <c r="A9" i="59"/>
  <c r="A7" i="59"/>
  <c r="A6" i="59"/>
  <c r="A5" i="59"/>
  <c r="A4" i="59"/>
  <c r="A3" i="59"/>
  <c r="A2" i="59"/>
  <c r="A1" i="59"/>
  <c r="E49" i="71" l="1" a="1"/>
  <c r="E49" i="71" s="1"/>
  <c r="D49" i="71" s="1"/>
  <c r="AC48" i="71" a="1"/>
  <c r="AC48" i="71" s="1"/>
  <c r="J48" i="71" a="1"/>
  <c r="J48" i="71" s="1"/>
  <c r="X48" i="71" a="1"/>
  <c r="X48" i="71" s="1"/>
  <c r="L48" i="71" a="1"/>
  <c r="L48" i="71" s="1"/>
  <c r="Y48" i="71" a="1"/>
  <c r="Y48" i="71" s="1"/>
  <c r="AF48" i="71" a="1"/>
  <c r="AF48" i="71" s="1"/>
  <c r="O48" i="71" a="1"/>
  <c r="O48" i="71" s="1"/>
  <c r="AM48" i="71" a="1"/>
  <c r="AM48" i="71" s="1"/>
  <c r="U48" i="71" a="1"/>
  <c r="U48" i="71" s="1"/>
  <c r="W48" i="71" a="1"/>
  <c r="W48" i="71" s="1"/>
  <c r="F48" i="71" a="1"/>
  <c r="F48" i="71" s="1"/>
  <c r="AD48" i="71" a="1"/>
  <c r="AD48" i="71" s="1"/>
  <c r="Q48" i="71" a="1"/>
  <c r="Q48" i="71" s="1"/>
  <c r="N48" i="71" a="1"/>
  <c r="N48" i="71" s="1"/>
  <c r="AE48" i="71" a="1"/>
  <c r="AE48" i="71" s="1"/>
  <c r="P48" i="71" a="1"/>
  <c r="P48" i="71" s="1"/>
  <c r="AK48" i="71" a="1"/>
  <c r="AK48" i="71" s="1"/>
  <c r="AB48" i="71" a="1"/>
  <c r="AB48" i="71" s="1"/>
  <c r="R48" i="71" a="1"/>
  <c r="R48" i="71" s="1"/>
  <c r="AI48" i="71" a="1"/>
  <c r="AI48" i="71" s="1"/>
  <c r="T48" i="71" a="1"/>
  <c r="T48" i="71" s="1"/>
  <c r="AG48" i="71" a="1"/>
  <c r="AG48" i="71" s="1"/>
  <c r="S48" i="71" a="1"/>
  <c r="S48" i="71" s="1"/>
  <c r="AL48" i="71" a="1"/>
  <c r="AL48" i="71" s="1"/>
  <c r="Z48" i="71" a="1"/>
  <c r="Z48" i="71" s="1"/>
  <c r="K48" i="71" a="1"/>
  <c r="K48" i="71" s="1"/>
  <c r="M48" i="71" a="1"/>
  <c r="M48" i="71" s="1"/>
  <c r="AJ48" i="71" a="1"/>
  <c r="AJ48" i="71" s="1"/>
  <c r="V48" i="71" a="1"/>
  <c r="V48" i="71" s="1"/>
  <c r="G48" i="71" a="1"/>
  <c r="G48" i="71" s="1"/>
  <c r="I48" i="71" a="1"/>
  <c r="I48" i="71" s="1"/>
  <c r="AA48" i="71" a="1"/>
  <c r="AA48" i="71" s="1"/>
  <c r="H48" i="71" a="1"/>
  <c r="H48" i="71" s="1"/>
  <c r="AH48" i="71" a="1"/>
  <c r="AH48" i="71" s="1"/>
  <c r="BY36" i="50"/>
  <c r="CA36" i="50" s="1"/>
  <c r="K49" i="71" l="1" a="1"/>
  <c r="K49" i="71" s="1"/>
  <c r="S49" i="71" a="1"/>
  <c r="S49" i="71" s="1"/>
  <c r="W49" i="71" a="1"/>
  <c r="W49" i="71" s="1"/>
  <c r="V49" i="71" a="1"/>
  <c r="V49" i="71" s="1"/>
  <c r="AL49" i="71" a="1"/>
  <c r="AL49" i="71" s="1"/>
  <c r="J49" i="71" a="1"/>
  <c r="J49" i="71" s="1"/>
  <c r="N49" i="71" a="1"/>
  <c r="N49" i="71" s="1"/>
  <c r="Q49" i="71" a="1"/>
  <c r="Q49" i="71" s="1"/>
  <c r="AG49" i="71" a="1"/>
  <c r="AG49" i="71" s="1"/>
  <c r="AM49" i="71" a="1"/>
  <c r="AM49" i="71" s="1"/>
  <c r="I49" i="71" a="1"/>
  <c r="I49" i="71" s="1"/>
  <c r="H49" i="71" a="1"/>
  <c r="H49" i="71" s="1"/>
  <c r="X49" i="71" a="1"/>
  <c r="X49" i="71" s="1"/>
  <c r="AD49" i="71" a="1"/>
  <c r="AD49" i="71" s="1"/>
  <c r="AJ49" i="71" a="1"/>
  <c r="AJ49" i="71" s="1"/>
  <c r="AI49" i="71" a="1"/>
  <c r="AI49" i="71" s="1"/>
  <c r="AC49" i="71" a="1"/>
  <c r="AC49" i="71" s="1"/>
  <c r="AK49" i="71" a="1"/>
  <c r="AK49" i="71" s="1"/>
  <c r="G49" i="71" a="1"/>
  <c r="G49" i="71" s="1"/>
  <c r="M49" i="71" a="1"/>
  <c r="M49" i="71" s="1"/>
  <c r="L49" i="71" a="1"/>
  <c r="L49" i="71" s="1"/>
  <c r="T49" i="71" a="1"/>
  <c r="T49" i="71" s="1"/>
  <c r="AB49" i="71" a="1"/>
  <c r="AB49" i="71" s="1"/>
  <c r="AF49" i="71" a="1"/>
  <c r="AF49" i="71" s="1"/>
  <c r="AE49" i="71" a="1"/>
  <c r="AE49" i="71" s="1"/>
  <c r="O49" i="71" a="1"/>
  <c r="O49" i="71" s="1"/>
  <c r="Y49" i="71" a="1"/>
  <c r="Y49" i="71" s="1"/>
  <c r="AA49" i="71" a="1"/>
  <c r="AA49" i="71" s="1"/>
  <c r="Z49" i="71" a="1"/>
  <c r="Z49" i="71" s="1"/>
  <c r="AH49" i="71" a="1"/>
  <c r="AH49" i="71" s="1"/>
  <c r="F49" i="71" a="1"/>
  <c r="F49" i="71" s="1"/>
  <c r="P49" i="71" a="1"/>
  <c r="P49" i="71" s="1"/>
  <c r="R49" i="71" a="1"/>
  <c r="R49" i="71" s="1"/>
  <c r="U49" i="71" a="1"/>
  <c r="U49" i="71" s="1"/>
  <c r="E50" i="71" a="1"/>
  <c r="E50" i="71" s="1"/>
  <c r="D50" i="71" s="1"/>
  <c r="F16" i="10"/>
  <c r="D16" i="10"/>
  <c r="B16" i="10"/>
  <c r="AL50" i="71" l="1" a="1"/>
  <c r="AL50" i="71" s="1"/>
  <c r="F50" i="71" a="1"/>
  <c r="F50" i="71" s="1"/>
  <c r="I50" i="71" a="1"/>
  <c r="I50" i="71" s="1"/>
  <c r="L50" i="71" a="1"/>
  <c r="L50" i="71" s="1"/>
  <c r="T50" i="71" a="1"/>
  <c r="T50" i="71" s="1"/>
  <c r="AH50" i="71" a="1"/>
  <c r="AH50" i="71" s="1"/>
  <c r="AK50" i="71" a="1"/>
  <c r="AK50" i="71" s="1"/>
  <c r="AI50" i="71" a="1"/>
  <c r="AI50" i="71" s="1"/>
  <c r="G50" i="71" a="1"/>
  <c r="G50" i="71" s="1"/>
  <c r="O50" i="71" a="1"/>
  <c r="O50" i="71" s="1"/>
  <c r="Z50" i="71" a="1"/>
  <c r="Z50" i="71" s="1"/>
  <c r="AC50" i="71" a="1"/>
  <c r="AC50" i="71" s="1"/>
  <c r="S50" i="71" a="1"/>
  <c r="S50" i="71" s="1"/>
  <c r="AA50" i="71" a="1"/>
  <c r="AA50" i="71" s="1"/>
  <c r="V50" i="71" a="1"/>
  <c r="V50" i="71" s="1"/>
  <c r="Y50" i="71" a="1"/>
  <c r="Y50" i="71" s="1"/>
  <c r="H50" i="71" a="1"/>
  <c r="H50" i="71" s="1"/>
  <c r="P50" i="71" a="1"/>
  <c r="P50" i="71" s="1"/>
  <c r="R50" i="71" a="1"/>
  <c r="R50" i="71" s="1"/>
  <c r="U50" i="71" a="1"/>
  <c r="U50" i="71" s="1"/>
  <c r="AM50" i="71" a="1"/>
  <c r="AM50" i="71" s="1"/>
  <c r="K50" i="71" a="1"/>
  <c r="K50" i="71" s="1"/>
  <c r="J50" i="71" a="1"/>
  <c r="J50" i="71" s="1"/>
  <c r="M50" i="71" a="1"/>
  <c r="M50" i="71" s="1"/>
  <c r="W50" i="71" a="1"/>
  <c r="W50" i="71" s="1"/>
  <c r="AE50" i="71" a="1"/>
  <c r="AE50" i="71" s="1"/>
  <c r="AD50" i="71" a="1"/>
  <c r="AD50" i="71" s="1"/>
  <c r="AG50" i="71" a="1"/>
  <c r="AG50" i="71" s="1"/>
  <c r="X50" i="71" a="1"/>
  <c r="X50" i="71" s="1"/>
  <c r="AF50" i="71" a="1"/>
  <c r="AF50" i="71" s="1"/>
  <c r="N50" i="71" a="1"/>
  <c r="N50" i="71" s="1"/>
  <c r="Q50" i="71" a="1"/>
  <c r="Q50" i="71" s="1"/>
  <c r="AB50" i="71" a="1"/>
  <c r="AB50" i="71" s="1"/>
  <c r="AJ50" i="71" a="1"/>
  <c r="AJ50" i="71" s="1"/>
  <c r="E51" i="71" a="1"/>
  <c r="E51" i="71" s="1"/>
  <c r="D51" i="71" s="1"/>
  <c r="C63" i="24"/>
  <c r="I51" i="71" l="1" a="1"/>
  <c r="I51" i="71" s="1"/>
  <c r="P51" i="71" a="1"/>
  <c r="P51" i="71" s="1"/>
  <c r="L51" i="71" a="1"/>
  <c r="L51" i="71" s="1"/>
  <c r="AF51" i="71" a="1"/>
  <c r="AF51" i="71" s="1"/>
  <c r="AK51" i="71" a="1"/>
  <c r="AK51" i="71" s="1"/>
  <c r="AE51" i="71" a="1"/>
  <c r="AE51" i="71" s="1"/>
  <c r="J51" i="71" a="1"/>
  <c r="J51" i="71" s="1"/>
  <c r="AH51" i="71" a="1"/>
  <c r="AH51" i="71" s="1"/>
  <c r="Z51" i="71" a="1"/>
  <c r="Z51" i="71" s="1"/>
  <c r="R51" i="71" a="1"/>
  <c r="R51" i="71" s="1"/>
  <c r="H51" i="71" a="1"/>
  <c r="H51" i="71" s="1"/>
  <c r="Y51" i="71" a="1"/>
  <c r="Y51" i="71" s="1"/>
  <c r="AJ51" i="71" a="1"/>
  <c r="AJ51" i="71" s="1"/>
  <c r="F51" i="71" a="1"/>
  <c r="F51" i="71" s="1"/>
  <c r="AA51" i="71" a="1"/>
  <c r="AA51" i="71" s="1"/>
  <c r="AG51" i="71" a="1"/>
  <c r="AG51" i="71" s="1"/>
  <c r="X51" i="71" a="1"/>
  <c r="X51" i="71" s="1"/>
  <c r="AL51" i="71" a="1"/>
  <c r="AL51" i="71" s="1"/>
  <c r="O51" i="71" a="1"/>
  <c r="O51" i="71" s="1"/>
  <c r="G51" i="71" a="1"/>
  <c r="G51" i="71" s="1"/>
  <c r="AC51" i="71" a="1"/>
  <c r="AC51" i="71" s="1"/>
  <c r="S51" i="71" a="1"/>
  <c r="S51" i="71" s="1"/>
  <c r="U51" i="71" a="1"/>
  <c r="U51" i="71" s="1"/>
  <c r="AD51" i="71" a="1"/>
  <c r="AD51" i="71" s="1"/>
  <c r="AI51" i="71" a="1"/>
  <c r="AI51" i="71" s="1"/>
  <c r="T51" i="71" a="1"/>
  <c r="T51" i="71" s="1"/>
  <c r="Q51" i="71" a="1"/>
  <c r="Q51" i="71" s="1"/>
  <c r="K51" i="71" a="1"/>
  <c r="K51" i="71" s="1"/>
  <c r="AB51" i="71" a="1"/>
  <c r="AB51" i="71" s="1"/>
  <c r="N51" i="71" a="1"/>
  <c r="N51" i="71" s="1"/>
  <c r="M51" i="71" a="1"/>
  <c r="M51" i="71" s="1"/>
  <c r="W51" i="71" a="1"/>
  <c r="W51" i="71" s="1"/>
  <c r="V51" i="71" a="1"/>
  <c r="V51" i="71" s="1"/>
  <c r="AM51" i="71" a="1"/>
  <c r="AM51" i="71" s="1"/>
  <c r="E52" i="71" a="1"/>
  <c r="E52" i="71" s="1"/>
  <c r="D52" i="71" s="1"/>
  <c r="H68" i="4"/>
  <c r="H34" i="4"/>
  <c r="H21" i="4"/>
  <c r="AI52" i="71" l="1" a="1"/>
  <c r="AI52" i="71" s="1"/>
  <c r="AL52" i="71" a="1"/>
  <c r="AL52" i="71" s="1"/>
  <c r="F52" i="71" a="1"/>
  <c r="F52" i="71" s="1"/>
  <c r="U52" i="71" a="1"/>
  <c r="U52" i="71" s="1"/>
  <c r="I52" i="71" a="1"/>
  <c r="I52" i="71" s="1"/>
  <c r="AH52" i="71" a="1"/>
  <c r="AH52" i="71" s="1"/>
  <c r="AG52" i="71" a="1"/>
  <c r="AG52" i="71" s="1"/>
  <c r="AK52" i="71" a="1"/>
  <c r="AK52" i="71" s="1"/>
  <c r="S52" i="71" a="1"/>
  <c r="S52" i="71" s="1"/>
  <c r="V52" i="71" a="1"/>
  <c r="V52" i="71" s="1"/>
  <c r="M52" i="71" a="1"/>
  <c r="M52" i="71" s="1"/>
  <c r="Q52" i="71" a="1"/>
  <c r="Q52" i="71" s="1"/>
  <c r="AM52" i="71" a="1"/>
  <c r="AM52" i="71" s="1"/>
  <c r="J52" i="71" a="1"/>
  <c r="J52" i="71" s="1"/>
  <c r="AB52" i="71" a="1"/>
  <c r="AB52" i="71" s="1"/>
  <c r="AE52" i="71" a="1"/>
  <c r="AE52" i="71" s="1"/>
  <c r="AA52" i="71" a="1"/>
  <c r="AA52" i="71" s="1"/>
  <c r="AD52" i="71" a="1"/>
  <c r="AD52" i="71" s="1"/>
  <c r="H52" i="71" a="1"/>
  <c r="H52" i="71" s="1"/>
  <c r="L52" i="71" a="1"/>
  <c r="L52" i="71" s="1"/>
  <c r="W52" i="71" a="1"/>
  <c r="W52" i="71" s="1"/>
  <c r="Z52" i="71" a="1"/>
  <c r="Z52" i="71" s="1"/>
  <c r="T52" i="71" a="1"/>
  <c r="T52" i="71" s="1"/>
  <c r="X52" i="71" a="1"/>
  <c r="X52" i="71" s="1"/>
  <c r="O52" i="71" a="1"/>
  <c r="O52" i="71" s="1"/>
  <c r="R52" i="71" a="1"/>
  <c r="R52" i="71" s="1"/>
  <c r="AF52" i="71" a="1"/>
  <c r="AF52" i="71" s="1"/>
  <c r="AJ52" i="71" a="1"/>
  <c r="AJ52" i="71" s="1"/>
  <c r="K52" i="71" a="1"/>
  <c r="K52" i="71" s="1"/>
  <c r="N52" i="71" a="1"/>
  <c r="N52" i="71" s="1"/>
  <c r="Y52" i="71" a="1"/>
  <c r="Y52" i="71" s="1"/>
  <c r="AC52" i="71" a="1"/>
  <c r="AC52" i="71" s="1"/>
  <c r="G52" i="71" a="1"/>
  <c r="G52" i="71" s="1"/>
  <c r="P52" i="71" a="1"/>
  <c r="P52" i="71" s="1"/>
  <c r="E53" i="71" a="1"/>
  <c r="E53" i="71" s="1"/>
  <c r="D53" i="71" s="1"/>
  <c r="H44" i="4"/>
  <c r="H19" i="4"/>
  <c r="V53" i="71" l="1" a="1"/>
  <c r="V53" i="71" s="1"/>
  <c r="Y53" i="71" a="1"/>
  <c r="Y53" i="71" s="1"/>
  <c r="L53" i="71" a="1"/>
  <c r="L53" i="71" s="1"/>
  <c r="H53" i="71" a="1"/>
  <c r="H53" i="71" s="1"/>
  <c r="R53" i="71" a="1"/>
  <c r="R53" i="71" s="1"/>
  <c r="AI53" i="71" a="1"/>
  <c r="AI53" i="71" s="1"/>
  <c r="AM53" i="71" a="1"/>
  <c r="AM53" i="71" s="1"/>
  <c r="N53" i="71" a="1"/>
  <c r="N53" i="71" s="1"/>
  <c r="AE53" i="71" a="1"/>
  <c r="AE53" i="71" s="1"/>
  <c r="M53" i="71" a="1"/>
  <c r="M53" i="71" s="1"/>
  <c r="W53" i="71" a="1"/>
  <c r="W53" i="71" s="1"/>
  <c r="U53" i="71" a="1"/>
  <c r="U53" i="71" s="1"/>
  <c r="Q53" i="71" a="1"/>
  <c r="Q53" i="71" s="1"/>
  <c r="AA53" i="71" a="1"/>
  <c r="AA53" i="71" s="1"/>
  <c r="J53" i="71" a="1"/>
  <c r="J53" i="71" s="1"/>
  <c r="S53" i="71" a="1"/>
  <c r="S53" i="71" s="1"/>
  <c r="AL53" i="71" a="1"/>
  <c r="AL53" i="71" s="1"/>
  <c r="F53" i="71" a="1"/>
  <c r="F53" i="71" s="1"/>
  <c r="I53" i="71" a="1"/>
  <c r="I53" i="71" s="1"/>
  <c r="K53" i="71" a="1"/>
  <c r="K53" i="71" s="1"/>
  <c r="O53" i="71" a="1"/>
  <c r="O53" i="71" s="1"/>
  <c r="AD53" i="71" a="1"/>
  <c r="AD53" i="71" s="1"/>
  <c r="AB53" i="71" a="1"/>
  <c r="AB53" i="71" s="1"/>
  <c r="Z53" i="71" a="1"/>
  <c r="Z53" i="71" s="1"/>
  <c r="T53" i="71" a="1"/>
  <c r="T53" i="71" s="1"/>
  <c r="AH53" i="71" a="1"/>
  <c r="AH53" i="71" s="1"/>
  <c r="AK53" i="71" a="1"/>
  <c r="AK53" i="71" s="1"/>
  <c r="AJ53" i="71" a="1"/>
  <c r="AJ53" i="71" s="1"/>
  <c r="AF53" i="71" a="1"/>
  <c r="AF53" i="71" s="1"/>
  <c r="G53" i="71" a="1"/>
  <c r="G53" i="71" s="1"/>
  <c r="AG53" i="71" a="1"/>
  <c r="AG53" i="71" s="1"/>
  <c r="X53" i="71" a="1"/>
  <c r="X53" i="71" s="1"/>
  <c r="AC53" i="71" a="1"/>
  <c r="AC53" i="71" s="1"/>
  <c r="P53" i="71" a="1"/>
  <c r="P53" i="71" s="1"/>
  <c r="E54" i="71" a="1"/>
  <c r="E54" i="71" s="1"/>
  <c r="D54" i="71" s="1"/>
  <c r="BY72" i="50"/>
  <c r="CA72" i="50" s="1"/>
  <c r="BY45" i="50"/>
  <c r="CA45" i="50" s="1"/>
  <c r="AB54" i="71" l="1" a="1"/>
  <c r="AB54" i="71" s="1"/>
  <c r="AE54" i="71" a="1"/>
  <c r="AE54" i="71" s="1"/>
  <c r="Y54" i="71" a="1"/>
  <c r="Y54" i="71" s="1"/>
  <c r="AD54" i="71" a="1"/>
  <c r="AD54" i="71" s="1"/>
  <c r="X54" i="71" a="1"/>
  <c r="X54" i="71" s="1"/>
  <c r="AA54" i="71" a="1"/>
  <c r="AA54" i="71" s="1"/>
  <c r="Q54" i="71" a="1"/>
  <c r="Q54" i="71" s="1"/>
  <c r="V54" i="71" a="1"/>
  <c r="V54" i="71" s="1"/>
  <c r="P54" i="71" a="1"/>
  <c r="P54" i="71" s="1"/>
  <c r="S54" i="71" a="1"/>
  <c r="S54" i="71" s="1"/>
  <c r="AH54" i="71" a="1"/>
  <c r="AH54" i="71" s="1"/>
  <c r="F54" i="71" a="1"/>
  <c r="F54" i="71" s="1"/>
  <c r="AI54" i="71" a="1"/>
  <c r="AI54" i="71" s="1"/>
  <c r="AL54" i="71" a="1"/>
  <c r="AL54" i="71" s="1"/>
  <c r="T54" i="71" a="1"/>
  <c r="T54" i="71" s="1"/>
  <c r="W54" i="71" a="1"/>
  <c r="W54" i="71" s="1"/>
  <c r="I54" i="71" a="1"/>
  <c r="I54" i="71" s="1"/>
  <c r="N54" i="71" a="1"/>
  <c r="N54" i="71" s="1"/>
  <c r="L54" i="71" a="1"/>
  <c r="L54" i="71" s="1"/>
  <c r="O54" i="71" a="1"/>
  <c r="O54" i="71" s="1"/>
  <c r="Z54" i="71" a="1"/>
  <c r="Z54" i="71" s="1"/>
  <c r="AK54" i="71" a="1"/>
  <c r="AK54" i="71" s="1"/>
  <c r="H54" i="71" a="1"/>
  <c r="H54" i="71" s="1"/>
  <c r="K54" i="71" a="1"/>
  <c r="K54" i="71" s="1"/>
  <c r="R54" i="71" a="1"/>
  <c r="R54" i="71" s="1"/>
  <c r="AC54" i="71" a="1"/>
  <c r="AC54" i="71" s="1"/>
  <c r="AJ54" i="71" a="1"/>
  <c r="AJ54" i="71" s="1"/>
  <c r="AM54" i="71" a="1"/>
  <c r="AM54" i="71" s="1"/>
  <c r="G54" i="71" a="1"/>
  <c r="G54" i="71" s="1"/>
  <c r="J54" i="71" a="1"/>
  <c r="J54" i="71" s="1"/>
  <c r="U54" i="71" a="1"/>
  <c r="U54" i="71" s="1"/>
  <c r="AF54" i="71" a="1"/>
  <c r="AF54" i="71" s="1"/>
  <c r="AG54" i="71" a="1"/>
  <c r="AG54" i="71" s="1"/>
  <c r="M54" i="71" a="1"/>
  <c r="M54" i="71" s="1"/>
  <c r="E55" i="71" a="1"/>
  <c r="E55" i="71" s="1"/>
  <c r="D55" i="71" s="1"/>
  <c r="J63" i="29"/>
  <c r="O55" i="71" l="1" a="1"/>
  <c r="O55" i="71" s="1"/>
  <c r="R55" i="71" a="1"/>
  <c r="R55" i="71" s="1"/>
  <c r="AJ55" i="71" a="1"/>
  <c r="AJ55" i="71" s="1"/>
  <c r="AF55" i="71" a="1"/>
  <c r="AF55" i="71" s="1"/>
  <c r="K55" i="71" a="1"/>
  <c r="K55" i="71" s="1"/>
  <c r="N55" i="71" a="1"/>
  <c r="N55" i="71" s="1"/>
  <c r="AB55" i="71" a="1"/>
  <c r="AB55" i="71" s="1"/>
  <c r="X55" i="71" a="1"/>
  <c r="X55" i="71" s="1"/>
  <c r="S55" i="71" a="1"/>
  <c r="S55" i="71" s="1"/>
  <c r="V55" i="71" a="1"/>
  <c r="V55" i="71" s="1"/>
  <c r="M55" i="71" a="1"/>
  <c r="M55" i="71" s="1"/>
  <c r="I55" i="71" a="1"/>
  <c r="I55" i="71" s="1"/>
  <c r="AM55" i="71" a="1"/>
  <c r="AM55" i="71" s="1"/>
  <c r="G55" i="71" a="1"/>
  <c r="G55" i="71" s="1"/>
  <c r="J55" i="71" a="1"/>
  <c r="J55" i="71" s="1"/>
  <c r="T55" i="71" a="1"/>
  <c r="T55" i="71" s="1"/>
  <c r="P55" i="71" a="1"/>
  <c r="P55" i="71" s="1"/>
  <c r="H55" i="71" a="1"/>
  <c r="H55" i="71" s="1"/>
  <c r="AH55" i="71" a="1"/>
  <c r="AH55" i="71" s="1"/>
  <c r="AG55" i="71" a="1"/>
  <c r="AG55" i="71" s="1"/>
  <c r="AA55" i="71" a="1"/>
  <c r="AA55" i="71" s="1"/>
  <c r="AD55" i="71" a="1"/>
  <c r="AD55" i="71" s="1"/>
  <c r="AC55" i="71" a="1"/>
  <c r="AC55" i="71" s="1"/>
  <c r="AI55" i="71" a="1"/>
  <c r="AI55" i="71" s="1"/>
  <c r="AL55" i="71" a="1"/>
  <c r="AL55" i="71" s="1"/>
  <c r="F55" i="71" a="1"/>
  <c r="F55" i="71" s="1"/>
  <c r="L55" i="71" a="1"/>
  <c r="L55" i="71" s="1"/>
  <c r="AE55" i="71" a="1"/>
  <c r="AE55" i="71" s="1"/>
  <c r="AK55" i="71" a="1"/>
  <c r="AK55" i="71" s="1"/>
  <c r="Y55" i="71" a="1"/>
  <c r="Y55" i="71" s="1"/>
  <c r="W55" i="71" a="1"/>
  <c r="W55" i="71" s="1"/>
  <c r="Z55" i="71" a="1"/>
  <c r="Z55" i="71" s="1"/>
  <c r="U55" i="71" a="1"/>
  <c r="U55" i="71" s="1"/>
  <c r="Q55" i="71" a="1"/>
  <c r="Q55" i="71" s="1"/>
  <c r="E56" i="71" a="1"/>
  <c r="E56" i="71" s="1"/>
  <c r="D56" i="71" s="1"/>
  <c r="A1" i="57"/>
  <c r="A2" i="57"/>
  <c r="F6" i="57"/>
  <c r="F7" i="57"/>
  <c r="AK56" i="71" l="1" a="1"/>
  <c r="AK56" i="71" s="1"/>
  <c r="AJ56" i="71" a="1"/>
  <c r="AJ56" i="71" s="1"/>
  <c r="AH56" i="71" a="1"/>
  <c r="AH56" i="71" s="1"/>
  <c r="AE56" i="71" a="1"/>
  <c r="AE56" i="71" s="1"/>
  <c r="F56" i="71" a="1"/>
  <c r="F56" i="71" s="1"/>
  <c r="AG56" i="71" a="1"/>
  <c r="AG56" i="71" s="1"/>
  <c r="AF56" i="71" a="1"/>
  <c r="AF56" i="71" s="1"/>
  <c r="Z56" i="71" a="1"/>
  <c r="Z56" i="71" s="1"/>
  <c r="W56" i="71" a="1"/>
  <c r="W56" i="71" s="1"/>
  <c r="AL56" i="71" a="1"/>
  <c r="AL56" i="71" s="1"/>
  <c r="AC56" i="71" a="1"/>
  <c r="AC56" i="71" s="1"/>
  <c r="AB56" i="71" a="1"/>
  <c r="AB56" i="71" s="1"/>
  <c r="R56" i="71" a="1"/>
  <c r="R56" i="71" s="1"/>
  <c r="O56" i="71" a="1"/>
  <c r="O56" i="71" s="1"/>
  <c r="Y56" i="71" a="1"/>
  <c r="Y56" i="71" s="1"/>
  <c r="X56" i="71" a="1"/>
  <c r="X56" i="71" s="1"/>
  <c r="G56" i="71" a="1"/>
  <c r="G56" i="71" s="1"/>
  <c r="U56" i="71" a="1"/>
  <c r="U56" i="71" s="1"/>
  <c r="T56" i="71" a="1"/>
  <c r="T56" i="71" s="1"/>
  <c r="AI56" i="71" a="1"/>
  <c r="AI56" i="71" s="1"/>
  <c r="AM56" i="71" a="1"/>
  <c r="AM56" i="71" s="1"/>
  <c r="Q56" i="71" a="1"/>
  <c r="Q56" i="71" s="1"/>
  <c r="P56" i="71" a="1"/>
  <c r="P56" i="71" s="1"/>
  <c r="AA56" i="71" a="1"/>
  <c r="AA56" i="71" s="1"/>
  <c r="AD56" i="71" a="1"/>
  <c r="AD56" i="71" s="1"/>
  <c r="M56" i="71" a="1"/>
  <c r="M56" i="71" s="1"/>
  <c r="L56" i="71" a="1"/>
  <c r="L56" i="71" s="1"/>
  <c r="S56" i="71" a="1"/>
  <c r="S56" i="71" s="1"/>
  <c r="V56" i="71" a="1"/>
  <c r="V56" i="71" s="1"/>
  <c r="I56" i="71" a="1"/>
  <c r="I56" i="71" s="1"/>
  <c r="H56" i="71" a="1"/>
  <c r="H56" i="71" s="1"/>
  <c r="K56" i="71" a="1"/>
  <c r="K56" i="71" s="1"/>
  <c r="N56" i="71" a="1"/>
  <c r="N56" i="71" s="1"/>
  <c r="J56" i="71" a="1"/>
  <c r="J56" i="71" s="1"/>
  <c r="E57" i="71" a="1"/>
  <c r="E57" i="71" s="1"/>
  <c r="D57" i="71" s="1"/>
  <c r="F49" i="52"/>
  <c r="E46" i="52"/>
  <c r="E36" i="52"/>
  <c r="B58" i="52"/>
  <c r="O13" i="52"/>
  <c r="G13" i="52"/>
  <c r="K4" i="52"/>
  <c r="V57" i="71" l="1" a="1"/>
  <c r="V57" i="71" s="1"/>
  <c r="X57" i="71" a="1"/>
  <c r="X57" i="71" s="1"/>
  <c r="AA57" i="71" a="1"/>
  <c r="AA57" i="71" s="1"/>
  <c r="Q57" i="71" a="1"/>
  <c r="Q57" i="71" s="1"/>
  <c r="R57" i="71" a="1"/>
  <c r="R57" i="71" s="1"/>
  <c r="T57" i="71" a="1"/>
  <c r="T57" i="71" s="1"/>
  <c r="W57" i="71" a="1"/>
  <c r="W57" i="71" s="1"/>
  <c r="U57" i="71" a="1"/>
  <c r="U57" i="71" s="1"/>
  <c r="N57" i="71" a="1"/>
  <c r="N57" i="71" s="1"/>
  <c r="P57" i="71" a="1"/>
  <c r="P57" i="71" s="1"/>
  <c r="S57" i="71" a="1"/>
  <c r="S57" i="71" s="1"/>
  <c r="AK57" i="71" a="1"/>
  <c r="AK57" i="71" s="1"/>
  <c r="J57" i="71" a="1"/>
  <c r="J57" i="71" s="1"/>
  <c r="L57" i="71" a="1"/>
  <c r="L57" i="71" s="1"/>
  <c r="O57" i="71" a="1"/>
  <c r="O57" i="71" s="1"/>
  <c r="Y57" i="71" a="1"/>
  <c r="Y57" i="71" s="1"/>
  <c r="AD57" i="71" a="1"/>
  <c r="AD57" i="71" s="1"/>
  <c r="AF57" i="71" a="1"/>
  <c r="AF57" i="71" s="1"/>
  <c r="I57" i="71" a="1"/>
  <c r="I57" i="71" s="1"/>
  <c r="Z57" i="71" a="1"/>
  <c r="Z57" i="71" s="1"/>
  <c r="AB57" i="71" a="1"/>
  <c r="AB57" i="71" s="1"/>
  <c r="AE57" i="71" a="1"/>
  <c r="AE57" i="71" s="1"/>
  <c r="AC57" i="71" a="1"/>
  <c r="AC57" i="71" s="1"/>
  <c r="AL57" i="71" a="1"/>
  <c r="AL57" i="71" s="1"/>
  <c r="F57" i="71" a="1"/>
  <c r="F57" i="71" s="1"/>
  <c r="H57" i="71" a="1"/>
  <c r="H57" i="71" s="1"/>
  <c r="K57" i="71" a="1"/>
  <c r="K57" i="71" s="1"/>
  <c r="M57" i="71" a="1"/>
  <c r="M57" i="71" s="1"/>
  <c r="AH57" i="71" a="1"/>
  <c r="AH57" i="71" s="1"/>
  <c r="AJ57" i="71" a="1"/>
  <c r="AJ57" i="71" s="1"/>
  <c r="AM57" i="71" a="1"/>
  <c r="AM57" i="71" s="1"/>
  <c r="G57" i="71" a="1"/>
  <c r="G57" i="71" s="1"/>
  <c r="AG57" i="71" a="1"/>
  <c r="AG57" i="71" s="1"/>
  <c r="AI57" i="71" a="1"/>
  <c r="AI57" i="71" s="1"/>
  <c r="E58" i="71" a="1"/>
  <c r="E58" i="71" s="1"/>
  <c r="D58" i="71" s="1"/>
  <c r="D58" i="1"/>
  <c r="C47" i="48"/>
  <c r="Z58" i="71" l="1" a="1"/>
  <c r="Z58" i="71" s="1"/>
  <c r="AC58" i="71" a="1"/>
  <c r="AC58" i="71" s="1"/>
  <c r="AJ58" i="71" a="1"/>
  <c r="AJ58" i="71" s="1"/>
  <c r="L58" i="71" a="1"/>
  <c r="L58" i="71" s="1"/>
  <c r="V58" i="71" a="1"/>
  <c r="V58" i="71" s="1"/>
  <c r="Y58" i="71" a="1"/>
  <c r="Y58" i="71" s="1"/>
  <c r="O58" i="71" a="1"/>
  <c r="O58" i="71" s="1"/>
  <c r="AF58" i="71" a="1"/>
  <c r="AF58" i="71" s="1"/>
  <c r="R58" i="71" a="1"/>
  <c r="R58" i="71" s="1"/>
  <c r="U58" i="71" a="1"/>
  <c r="U58" i="71" s="1"/>
  <c r="AI58" i="71" a="1"/>
  <c r="AI58" i="71" s="1"/>
  <c r="N58" i="71" a="1"/>
  <c r="N58" i="71" s="1"/>
  <c r="Q58" i="71" a="1"/>
  <c r="Q58" i="71" s="1"/>
  <c r="X58" i="71" a="1"/>
  <c r="X58" i="71" s="1"/>
  <c r="AE58" i="71" a="1"/>
  <c r="AE58" i="71" s="1"/>
  <c r="J58" i="71" a="1"/>
  <c r="J58" i="71" s="1"/>
  <c r="M58" i="71" a="1"/>
  <c r="M58" i="71" s="1"/>
  <c r="AM58" i="71" a="1"/>
  <c r="AM58" i="71" s="1"/>
  <c r="T58" i="71" a="1"/>
  <c r="T58" i="71" s="1"/>
  <c r="AL58" i="71" a="1"/>
  <c r="AL58" i="71" s="1"/>
  <c r="F58" i="71" a="1"/>
  <c r="F58" i="71" s="1"/>
  <c r="I58" i="71" a="1"/>
  <c r="I58" i="71" s="1"/>
  <c r="AB58" i="71" a="1"/>
  <c r="AB58" i="71" s="1"/>
  <c r="S58" i="71" a="1"/>
  <c r="S58" i="71" s="1"/>
  <c r="AH58" i="71" a="1"/>
  <c r="AH58" i="71" s="1"/>
  <c r="AK58" i="71" a="1"/>
  <c r="AK58" i="71" s="1"/>
  <c r="AA58" i="71" a="1"/>
  <c r="AA58" i="71" s="1"/>
  <c r="G58" i="71" a="1"/>
  <c r="G58" i="71" s="1"/>
  <c r="H58" i="71" a="1"/>
  <c r="H58" i="71" s="1"/>
  <c r="AD58" i="71" a="1"/>
  <c r="AD58" i="71" s="1"/>
  <c r="AG58" i="71" a="1"/>
  <c r="AG58" i="71" s="1"/>
  <c r="P58" i="71" a="1"/>
  <c r="P58" i="71" s="1"/>
  <c r="W58" i="71" a="1"/>
  <c r="W58" i="71" s="1"/>
  <c r="K58" i="71" a="1"/>
  <c r="K58" i="71" s="1"/>
  <c r="E59" i="71" a="1"/>
  <c r="E59" i="71" s="1"/>
  <c r="D59" i="71" s="1"/>
  <c r="M31" i="61"/>
  <c r="Q28" i="52"/>
  <c r="W59" i="71" l="1" a="1"/>
  <c r="W59" i="71" s="1"/>
  <c r="Y59" i="71" a="1"/>
  <c r="Y59" i="71" s="1"/>
  <c r="X59" i="71" a="1"/>
  <c r="X59" i="71" s="1"/>
  <c r="N59" i="71" a="1"/>
  <c r="N59" i="71" s="1"/>
  <c r="S59" i="71" a="1"/>
  <c r="S59" i="71" s="1"/>
  <c r="U59" i="71" a="1"/>
  <c r="U59" i="71" s="1"/>
  <c r="T59" i="71" a="1"/>
  <c r="T59" i="71" s="1"/>
  <c r="AD59" i="71" a="1"/>
  <c r="AD59" i="71" s="1"/>
  <c r="AM59" i="71" a="1"/>
  <c r="AM59" i="71" s="1"/>
  <c r="G59" i="71" a="1"/>
  <c r="G59" i="71" s="1"/>
  <c r="I59" i="71" a="1"/>
  <c r="I59" i="71" s="1"/>
  <c r="H59" i="71" a="1"/>
  <c r="H59" i="71" s="1"/>
  <c r="F59" i="71" a="1"/>
  <c r="F59" i="71" s="1"/>
  <c r="AE59" i="71" a="1"/>
  <c r="AE59" i="71" s="1"/>
  <c r="AG59" i="71" a="1"/>
  <c r="AG59" i="71" s="1"/>
  <c r="AF59" i="71" a="1"/>
  <c r="AF59" i="71" s="1"/>
  <c r="V59" i="71" a="1"/>
  <c r="V59" i="71" s="1"/>
  <c r="AA59" i="71" a="1"/>
  <c r="AA59" i="71" s="1"/>
  <c r="AC59" i="71" a="1"/>
  <c r="AC59" i="71" s="1"/>
  <c r="AB59" i="71" a="1"/>
  <c r="AB59" i="71" s="1"/>
  <c r="J59" i="71" a="1"/>
  <c r="J59" i="71" s="1"/>
  <c r="AI59" i="71" a="1"/>
  <c r="AI59" i="71" s="1"/>
  <c r="AK59" i="71" a="1"/>
  <c r="AK59" i="71" s="1"/>
  <c r="AJ59" i="71" a="1"/>
  <c r="AJ59" i="71" s="1"/>
  <c r="AH59" i="71" a="1"/>
  <c r="AH59" i="71" s="1"/>
  <c r="Z59" i="71" a="1"/>
  <c r="Z59" i="71" s="1"/>
  <c r="O59" i="71" a="1"/>
  <c r="O59" i="71" s="1"/>
  <c r="Q59" i="71" a="1"/>
  <c r="Q59" i="71" s="1"/>
  <c r="P59" i="71" a="1"/>
  <c r="P59" i="71" s="1"/>
  <c r="R59" i="71" a="1"/>
  <c r="R59" i="71" s="1"/>
  <c r="K59" i="71" a="1"/>
  <c r="K59" i="71" s="1"/>
  <c r="M59" i="71" a="1"/>
  <c r="M59" i="71" s="1"/>
  <c r="L59" i="71" a="1"/>
  <c r="L59" i="71" s="1"/>
  <c r="AL59" i="71" a="1"/>
  <c r="AL59" i="71" s="1"/>
  <c r="E60" i="71" a="1"/>
  <c r="E60" i="71" s="1"/>
  <c r="D60" i="71" s="1"/>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2" i="33"/>
  <c r="AI60" i="71" l="1" a="1"/>
  <c r="AI60" i="71" s="1"/>
  <c r="AL60" i="71" a="1"/>
  <c r="AL60" i="71" s="1"/>
  <c r="F60" i="71" a="1"/>
  <c r="F60" i="71" s="1"/>
  <c r="I60" i="71" a="1"/>
  <c r="I60" i="71" s="1"/>
  <c r="P60" i="71" a="1"/>
  <c r="P60" i="71" s="1"/>
  <c r="AE60" i="71" a="1"/>
  <c r="AE60" i="71" s="1"/>
  <c r="AH60" i="71" a="1"/>
  <c r="AH60" i="71" s="1"/>
  <c r="AK60" i="71" a="1"/>
  <c r="AK60" i="71" s="1"/>
  <c r="AB60" i="71" a="1"/>
  <c r="AB60" i="71" s="1"/>
  <c r="AA60" i="71" a="1"/>
  <c r="AA60" i="71" s="1"/>
  <c r="AD60" i="71" a="1"/>
  <c r="AD60" i="71" s="1"/>
  <c r="AG60" i="71" a="1"/>
  <c r="AG60" i="71" s="1"/>
  <c r="L60" i="71" a="1"/>
  <c r="L60" i="71" s="1"/>
  <c r="W60" i="71" a="1"/>
  <c r="W60" i="71" s="1"/>
  <c r="Z60" i="71" a="1"/>
  <c r="Z60" i="71" s="1"/>
  <c r="AC60" i="71" a="1"/>
  <c r="AC60" i="71" s="1"/>
  <c r="X60" i="71" a="1"/>
  <c r="X60" i="71" s="1"/>
  <c r="S60" i="71" a="1"/>
  <c r="S60" i="71" s="1"/>
  <c r="V60" i="71" a="1"/>
  <c r="V60" i="71" s="1"/>
  <c r="Y60" i="71" a="1"/>
  <c r="Y60" i="71" s="1"/>
  <c r="H60" i="71" a="1"/>
  <c r="H60" i="71" s="1"/>
  <c r="AM60" i="71" a="1"/>
  <c r="AM60" i="71" s="1"/>
  <c r="G60" i="71" a="1"/>
  <c r="G60" i="71" s="1"/>
  <c r="J60" i="71" a="1"/>
  <c r="J60" i="71" s="1"/>
  <c r="M60" i="71" a="1"/>
  <c r="M60" i="71" s="1"/>
  <c r="AF60" i="71" a="1"/>
  <c r="AF60" i="71" s="1"/>
  <c r="O60" i="71" a="1"/>
  <c r="O60" i="71" s="1"/>
  <c r="R60" i="71" a="1"/>
  <c r="R60" i="71" s="1"/>
  <c r="U60" i="71" a="1"/>
  <c r="U60" i="71" s="1"/>
  <c r="AJ60" i="71" a="1"/>
  <c r="AJ60" i="71" s="1"/>
  <c r="K60" i="71" a="1"/>
  <c r="K60" i="71" s="1"/>
  <c r="N60" i="71" a="1"/>
  <c r="N60" i="71" s="1"/>
  <c r="Q60" i="71" a="1"/>
  <c r="Q60" i="71" s="1"/>
  <c r="T60" i="71" a="1"/>
  <c r="T60" i="71" s="1"/>
  <c r="E61" i="71" a="1"/>
  <c r="E61" i="71" s="1"/>
  <c r="D61" i="71" s="1"/>
  <c r="BX24" i="50"/>
  <c r="BQ47" i="50"/>
  <c r="BP47" i="50"/>
  <c r="BO47" i="50"/>
  <c r="BN47" i="50"/>
  <c r="BM47" i="50"/>
  <c r="BY69" i="50"/>
  <c r="H7" i="51"/>
  <c r="F34" i="54"/>
  <c r="M67" i="32"/>
  <c r="G7" i="54"/>
  <c r="G6" i="54"/>
  <c r="A1" i="54"/>
  <c r="E47" i="1"/>
  <c r="C62" i="48"/>
  <c r="C38" i="48"/>
  <c r="H67" i="4"/>
  <c r="H43" i="4"/>
  <c r="I63" i="29"/>
  <c r="BY140" i="50"/>
  <c r="BZ140" i="50" s="1"/>
  <c r="BZ139" i="50"/>
  <c r="BY135" i="50"/>
  <c r="BZ135" i="50" s="1"/>
  <c r="BY133" i="50"/>
  <c r="BZ133" i="50" s="1"/>
  <c r="BY132" i="50"/>
  <c r="BZ132" i="50" s="1"/>
  <c r="BQ128" i="50"/>
  <c r="BP128" i="50"/>
  <c r="BO128" i="50"/>
  <c r="BN128" i="50"/>
  <c r="BM128" i="50"/>
  <c r="BY124" i="50"/>
  <c r="BZ124" i="50" s="1"/>
  <c r="BY123" i="50"/>
  <c r="BZ123" i="50" s="1"/>
  <c r="BY121" i="50"/>
  <c r="BZ121" i="50" s="1"/>
  <c r="BY119" i="50"/>
  <c r="BZ119" i="50" s="1"/>
  <c r="BY116" i="50"/>
  <c r="BZ116" i="50" s="1"/>
  <c r="BQ113" i="50"/>
  <c r="BP113" i="50"/>
  <c r="BO113" i="50"/>
  <c r="BN113" i="50"/>
  <c r="BM113" i="50"/>
  <c r="BY112" i="50"/>
  <c r="BZ112" i="50" s="1"/>
  <c r="BY111" i="50"/>
  <c r="BZ111" i="50" s="1"/>
  <c r="BY110" i="50"/>
  <c r="BZ110" i="50" s="1"/>
  <c r="BY109" i="50"/>
  <c r="BZ109" i="50" s="1"/>
  <c r="BY108" i="50"/>
  <c r="BZ108" i="50" s="1"/>
  <c r="BY107" i="50"/>
  <c r="BZ107" i="50" s="1"/>
  <c r="BQ104" i="50"/>
  <c r="BP104" i="50"/>
  <c r="BO104" i="50"/>
  <c r="BN104" i="50"/>
  <c r="BM104" i="50"/>
  <c r="BY103" i="50"/>
  <c r="BZ103" i="50" s="1"/>
  <c r="BQ90" i="50"/>
  <c r="BP90" i="50"/>
  <c r="BO90" i="50"/>
  <c r="BN90" i="50"/>
  <c r="BM90" i="50"/>
  <c r="BX64" i="50"/>
  <c r="BP75" i="50"/>
  <c r="BO75" i="50"/>
  <c r="BN75" i="50"/>
  <c r="BM75" i="50"/>
  <c r="BY71" i="50"/>
  <c r="CA71" i="50" s="1"/>
  <c r="BY63" i="50"/>
  <c r="CA63" i="50" s="1"/>
  <c r="BY62" i="50"/>
  <c r="BY61" i="50"/>
  <c r="CA61" i="50" s="1"/>
  <c r="BQ58" i="50"/>
  <c r="BQ65" i="50" s="1"/>
  <c r="BP58" i="50"/>
  <c r="BP65" i="50" s="1"/>
  <c r="BO58" i="50"/>
  <c r="BO65" i="50" s="1"/>
  <c r="BN58" i="50"/>
  <c r="BN65" i="50" s="1"/>
  <c r="BM58" i="50"/>
  <c r="BM65" i="50" s="1"/>
  <c r="BX47" i="50"/>
  <c r="BQ39" i="50"/>
  <c r="BP39" i="50"/>
  <c r="BO39" i="50"/>
  <c r="BN39" i="50"/>
  <c r="BM39" i="50"/>
  <c r="BY28" i="50"/>
  <c r="CA28" i="50" s="1"/>
  <c r="BQ24" i="50"/>
  <c r="BP24" i="50"/>
  <c r="BO24" i="50"/>
  <c r="BN24" i="50"/>
  <c r="BM24" i="50"/>
  <c r="BY18" i="50"/>
  <c r="CA18" i="50" s="1"/>
  <c r="BY14" i="50"/>
  <c r="CA14" i="50" s="1"/>
  <c r="J92" i="50"/>
  <c r="I92" i="50"/>
  <c r="G92" i="50"/>
  <c r="F92" i="50"/>
  <c r="E92" i="50"/>
  <c r="D92" i="50"/>
  <c r="E27" i="54"/>
  <c r="A87" i="54"/>
  <c r="A2" i="10"/>
  <c r="J7" i="46"/>
  <c r="J5" i="41"/>
  <c r="G46" i="11"/>
  <c r="G37" i="11"/>
  <c r="I31" i="15"/>
  <c r="E125" i="1"/>
  <c r="K24" i="2"/>
  <c r="E75" i="1"/>
  <c r="A28" i="14"/>
  <c r="L63" i="25"/>
  <c r="I63" i="25"/>
  <c r="E63" i="25"/>
  <c r="D63" i="25"/>
  <c r="H7" i="1"/>
  <c r="H72" i="4"/>
  <c r="H66" i="4"/>
  <c r="H45" i="4"/>
  <c r="B3" i="50"/>
  <c r="D23" i="4"/>
  <c r="C23" i="4" s="1"/>
  <c r="D39" i="4"/>
  <c r="C39" i="4" s="1"/>
  <c r="D47" i="4"/>
  <c r="C47" i="4" s="1"/>
  <c r="D48" i="4"/>
  <c r="C48" i="4" s="1"/>
  <c r="D49" i="4"/>
  <c r="C49" i="4" s="1"/>
  <c r="D62" i="4"/>
  <c r="C62" i="4" s="1"/>
  <c r="D64" i="4"/>
  <c r="C64" i="4" s="1"/>
  <c r="D76" i="4"/>
  <c r="C76" i="4" s="1"/>
  <c r="D77" i="4"/>
  <c r="C77" i="4" s="1"/>
  <c r="D78" i="4"/>
  <c r="C78" i="4" s="1"/>
  <c r="D79" i="4"/>
  <c r="C79" i="4" s="1"/>
  <c r="D80" i="4"/>
  <c r="C80" i="4" s="1"/>
  <c r="D81" i="4"/>
  <c r="C81" i="4" s="1"/>
  <c r="D82" i="4"/>
  <c r="C82" i="4" s="1"/>
  <c r="D83" i="4"/>
  <c r="C83" i="4" s="1"/>
  <c r="D84" i="4"/>
  <c r="C84" i="4" s="1"/>
  <c r="D85" i="4"/>
  <c r="C85" i="4" s="1"/>
  <c r="D86" i="4"/>
  <c r="C86" i="4" s="1"/>
  <c r="D87" i="4"/>
  <c r="C87" i="4" s="1"/>
  <c r="D88" i="4"/>
  <c r="C88" i="4" s="1"/>
  <c r="D89" i="4"/>
  <c r="C89" i="4" s="1"/>
  <c r="D90" i="4"/>
  <c r="C90" i="4" s="1"/>
  <c r="D91" i="4"/>
  <c r="C91" i="4" s="1"/>
  <c r="D92" i="4"/>
  <c r="C92" i="4" s="1"/>
  <c r="D94" i="4"/>
  <c r="C94" i="4" s="1"/>
  <c r="D103" i="4"/>
  <c r="C103" i="4" s="1"/>
  <c r="D111" i="4"/>
  <c r="C111" i="4" s="1"/>
  <c r="D112" i="4"/>
  <c r="C112" i="4" s="1"/>
  <c r="D113" i="4"/>
  <c r="C113" i="4" s="1"/>
  <c r="D126" i="4"/>
  <c r="C126" i="4" s="1"/>
  <c r="D127" i="4"/>
  <c r="C127" i="4" s="1"/>
  <c r="D135" i="4"/>
  <c r="C135" i="4" s="1"/>
  <c r="D136" i="4"/>
  <c r="C136" i="4" s="1"/>
  <c r="D137" i="4"/>
  <c r="C137" i="4" s="1"/>
  <c r="D138" i="4"/>
  <c r="C138" i="4" s="1"/>
  <c r="D140" i="4"/>
  <c r="C140" i="4" s="1"/>
  <c r="D142" i="4"/>
  <c r="C142" i="4" s="1"/>
  <c r="D143" i="4"/>
  <c r="C143" i="4" s="1"/>
  <c r="D144" i="4"/>
  <c r="C144" i="4" s="1"/>
  <c r="A37" i="14"/>
  <c r="C29" i="12"/>
  <c r="C51" i="12"/>
  <c r="F22" i="51"/>
  <c r="J14" i="9"/>
  <c r="B31" i="10"/>
  <c r="D31" i="10"/>
  <c r="E50" i="9"/>
  <c r="F16" i="49"/>
  <c r="C78" i="9"/>
  <c r="C71" i="9"/>
  <c r="E57" i="9"/>
  <c r="F14" i="49"/>
  <c r="I50" i="12"/>
  <c r="G26" i="12"/>
  <c r="I53" i="14"/>
  <c r="H37" i="14"/>
  <c r="H28" i="14"/>
  <c r="F16" i="31"/>
  <c r="J77" i="9"/>
  <c r="J68" i="9"/>
  <c r="J62" i="9"/>
  <c r="J55" i="9"/>
  <c r="N1" i="28"/>
  <c r="H6" i="51"/>
  <c r="A1" i="51"/>
  <c r="E89" i="1"/>
  <c r="E88" i="1"/>
  <c r="E87" i="1"/>
  <c r="E86" i="1"/>
  <c r="E84" i="1"/>
  <c r="E83" i="1"/>
  <c r="E82" i="1"/>
  <c r="D76" i="48"/>
  <c r="D75" i="48"/>
  <c r="D74" i="48"/>
  <c r="D73" i="48"/>
  <c r="D71" i="48"/>
  <c r="D70" i="48"/>
  <c r="D69" i="48"/>
  <c r="O24" i="2"/>
  <c r="M24" i="2"/>
  <c r="H63" i="25"/>
  <c r="J7" i="49"/>
  <c r="J6" i="49"/>
  <c r="A1" i="49"/>
  <c r="A1" i="46"/>
  <c r="E4" i="48"/>
  <c r="E3" i="48"/>
  <c r="E2" i="48"/>
  <c r="A4" i="48"/>
  <c r="D120" i="48"/>
  <c r="D119" i="48"/>
  <c r="D118" i="48"/>
  <c r="D117" i="48"/>
  <c r="D116" i="48"/>
  <c r="D115" i="48"/>
  <c r="D114" i="48"/>
  <c r="C112" i="48"/>
  <c r="D111" i="48"/>
  <c r="D110" i="48"/>
  <c r="D109" i="48"/>
  <c r="C101" i="48"/>
  <c r="C92" i="48"/>
  <c r="C78" i="48"/>
  <c r="D44" i="48"/>
  <c r="D23" i="48"/>
  <c r="C20" i="48"/>
  <c r="D14" i="48"/>
  <c r="D10" i="48"/>
  <c r="D9" i="48"/>
  <c r="J6" i="46"/>
  <c r="Y63" i="25"/>
  <c r="Z63" i="25"/>
  <c r="M63" i="25"/>
  <c r="N63" i="25"/>
  <c r="F63" i="25"/>
  <c r="G63" i="25"/>
  <c r="W1" i="41"/>
  <c r="N1" i="32"/>
  <c r="D6" i="41"/>
  <c r="B1" i="41"/>
  <c r="A30" i="41"/>
  <c r="B37" i="41" s="1"/>
  <c r="H23" i="41"/>
  <c r="J23" i="41" s="1"/>
  <c r="H22" i="41"/>
  <c r="J22" i="41" s="1"/>
  <c r="H21" i="41"/>
  <c r="J21" i="41" s="1"/>
  <c r="H20" i="41"/>
  <c r="J20" i="41" s="1"/>
  <c r="H19" i="41"/>
  <c r="J19" i="41" s="1"/>
  <c r="H18" i="41"/>
  <c r="J18" i="41" s="1"/>
  <c r="H17" i="41"/>
  <c r="J17" i="41" s="1"/>
  <c r="H16" i="41"/>
  <c r="J16" i="41" s="1"/>
  <c r="H15" i="41"/>
  <c r="J15" i="41" s="1"/>
  <c r="L63" i="29"/>
  <c r="E21" i="18"/>
  <c r="E30" i="18"/>
  <c r="D10" i="21"/>
  <c r="B6" i="69" s="1"/>
  <c r="E137" i="1"/>
  <c r="E136" i="1"/>
  <c r="E131" i="1"/>
  <c r="M4" i="2"/>
  <c r="I13" i="2"/>
  <c r="K63" i="29"/>
  <c r="F63" i="29"/>
  <c r="E63" i="29"/>
  <c r="E135" i="1"/>
  <c r="E134" i="1"/>
  <c r="E133" i="1"/>
  <c r="E132" i="1"/>
  <c r="D124" i="48"/>
  <c r="F22" i="22"/>
  <c r="F23" i="22" s="1"/>
  <c r="F24" i="22" s="1"/>
  <c r="F25" i="22" s="1"/>
  <c r="F26" i="22" s="1"/>
  <c r="E27" i="22" s="1"/>
  <c r="E28" i="22" s="1"/>
  <c r="E29" i="22" s="1"/>
  <c r="E30" i="22" s="1"/>
  <c r="F3" i="1"/>
  <c r="M3" i="2" s="1"/>
  <c r="F2" i="1"/>
  <c r="P9" i="21"/>
  <c r="A1" i="32"/>
  <c r="J7" i="32"/>
  <c r="J6" i="32"/>
  <c r="A1" i="11"/>
  <c r="F7" i="31"/>
  <c r="A1" i="31"/>
  <c r="A1" i="28"/>
  <c r="J6" i="28"/>
  <c r="J7" i="28"/>
  <c r="A1" i="27"/>
  <c r="J7" i="27"/>
  <c r="J6" i="27"/>
  <c r="N1" i="27"/>
  <c r="E29" i="19"/>
  <c r="E30" i="17"/>
  <c r="D53" i="1" s="1"/>
  <c r="D27" i="26"/>
  <c r="C48" i="48"/>
  <c r="A1" i="10"/>
  <c r="O1" i="19"/>
  <c r="M1" i="26"/>
  <c r="N1" i="18"/>
  <c r="O1" i="17"/>
  <c r="M1" i="10"/>
  <c r="E14" i="1"/>
  <c r="E27" i="1"/>
  <c r="E128" i="1"/>
  <c r="E127" i="1"/>
  <c r="A1" i="26"/>
  <c r="H7" i="9"/>
  <c r="A1" i="9"/>
  <c r="H6" i="9"/>
  <c r="C1" i="22"/>
  <c r="J7" i="10"/>
  <c r="J6" i="10"/>
  <c r="A1" i="14"/>
  <c r="G6" i="14"/>
  <c r="I1" i="11"/>
  <c r="G7" i="11"/>
  <c r="G6" i="11"/>
  <c r="G7" i="12"/>
  <c r="A1" i="12"/>
  <c r="G6" i="12"/>
  <c r="E8" i="15"/>
  <c r="A1" i="15"/>
  <c r="E7" i="15"/>
  <c r="C8" i="17"/>
  <c r="G7" i="18"/>
  <c r="C8" i="18"/>
  <c r="G7" i="19"/>
  <c r="C8" i="19"/>
  <c r="F5" i="26"/>
  <c r="B6" i="26"/>
  <c r="AA63" i="25"/>
  <c r="X63" i="25"/>
  <c r="W63" i="25"/>
  <c r="V63" i="25"/>
  <c r="U63" i="25"/>
  <c r="O63" i="25"/>
  <c r="K63" i="25"/>
  <c r="J63" i="25"/>
  <c r="J16" i="7"/>
  <c r="J33" i="7"/>
  <c r="L33" i="7"/>
  <c r="L16" i="7"/>
  <c r="J17" i="7"/>
  <c r="L17" i="7"/>
  <c r="J18" i="7"/>
  <c r="L18" i="7"/>
  <c r="J32" i="7"/>
  <c r="L32" i="7"/>
  <c r="J34" i="7"/>
  <c r="L34" i="7"/>
  <c r="J35" i="7"/>
  <c r="L35" i="7"/>
  <c r="J36" i="7"/>
  <c r="L36" i="7"/>
  <c r="L25" i="7"/>
  <c r="J25" i="7"/>
  <c r="L24" i="7"/>
  <c r="J24" i="7"/>
  <c r="L23" i="7"/>
  <c r="J23" i="7"/>
  <c r="L22" i="7"/>
  <c r="J22" i="7"/>
  <c r="L21" i="7"/>
  <c r="J21" i="7"/>
  <c r="B4" i="1"/>
  <c r="C5" i="2" s="1"/>
  <c r="Q13" i="2"/>
  <c r="J7" i="4"/>
  <c r="H7" i="4"/>
  <c r="H9" i="4"/>
  <c r="H10" i="4"/>
  <c r="H11" i="4"/>
  <c r="H12" i="4"/>
  <c r="H13" i="4"/>
  <c r="H14" i="4"/>
  <c r="H17" i="4"/>
  <c r="H18" i="4"/>
  <c r="H22" i="4"/>
  <c r="H26" i="4"/>
  <c r="H27" i="4"/>
  <c r="H30" i="4"/>
  <c r="H31" i="4"/>
  <c r="H32" i="4"/>
  <c r="H50" i="4"/>
  <c r="H53" i="4"/>
  <c r="H54" i="4"/>
  <c r="H59" i="4"/>
  <c r="H60" i="4"/>
  <c r="H76" i="4"/>
  <c r="H79" i="4"/>
  <c r="H80" i="4"/>
  <c r="H81" i="4"/>
  <c r="H83" i="4"/>
  <c r="H84" i="4"/>
  <c r="H85" i="4"/>
  <c r="H86" i="4"/>
  <c r="H87" i="4"/>
  <c r="P102" i="4" s="1"/>
  <c r="D102" i="4" s="1"/>
  <c r="C102" i="4" s="1"/>
  <c r="H95" i="4"/>
  <c r="H96" i="4"/>
  <c r="H97" i="4"/>
  <c r="H98" i="4"/>
  <c r="H99" i="4"/>
  <c r="H101" i="4"/>
  <c r="H105" i="4"/>
  <c r="H106" i="4"/>
  <c r="H107" i="4"/>
  <c r="H108" i="4"/>
  <c r="H109" i="4"/>
  <c r="H110" i="4"/>
  <c r="H114" i="4"/>
  <c r="H116" i="4"/>
  <c r="H117" i="4"/>
  <c r="H119" i="4"/>
  <c r="H121" i="4"/>
  <c r="H122" i="4"/>
  <c r="H124" i="4"/>
  <c r="H125" i="4"/>
  <c r="H128" i="4"/>
  <c r="H129" i="4"/>
  <c r="H130" i="4"/>
  <c r="H131" i="4"/>
  <c r="H132" i="4"/>
  <c r="H133" i="4"/>
  <c r="H134" i="4"/>
  <c r="C139" i="4"/>
  <c r="F4" i="1"/>
  <c r="E10" i="1"/>
  <c r="E9" i="1"/>
  <c r="D105" i="1"/>
  <c r="D114" i="1"/>
  <c r="D91" i="1"/>
  <c r="D2" i="6"/>
  <c r="C3" i="24"/>
  <c r="H55" i="4"/>
  <c r="A85" i="54"/>
  <c r="A90" i="54"/>
  <c r="A82" i="54"/>
  <c r="A81" i="54"/>
  <c r="A88" i="54"/>
  <c r="A86" i="54"/>
  <c r="A84" i="54"/>
  <c r="A83" i="54"/>
  <c r="A89" i="54"/>
  <c r="A2" i="17"/>
  <c r="T61" i="71" l="1" a="1"/>
  <c r="T61" i="71" s="1"/>
  <c r="V61" i="71" a="1"/>
  <c r="V61" i="71" s="1"/>
  <c r="Y61" i="71" a="1"/>
  <c r="Y61" i="71" s="1"/>
  <c r="AA61" i="71" a="1"/>
  <c r="AA61" i="71" s="1"/>
  <c r="L61" i="71" a="1"/>
  <c r="L61" i="71" s="1"/>
  <c r="Q61" i="71" a="1"/>
  <c r="Q61" i="71" s="1"/>
  <c r="P61" i="71" a="1"/>
  <c r="P61" i="71" s="1"/>
  <c r="R61" i="71" a="1"/>
  <c r="R61" i="71" s="1"/>
  <c r="U61" i="71" a="1"/>
  <c r="U61" i="71" s="1"/>
  <c r="K61" i="71" a="1"/>
  <c r="K61" i="71" s="1"/>
  <c r="N61" i="71" a="1"/>
  <c r="N61" i="71" s="1"/>
  <c r="AI61" i="71" a="1"/>
  <c r="AI61" i="71" s="1"/>
  <c r="H61" i="71" a="1"/>
  <c r="H61" i="71" s="1"/>
  <c r="J61" i="71" a="1"/>
  <c r="J61" i="71" s="1"/>
  <c r="M61" i="71" a="1"/>
  <c r="M61" i="71" s="1"/>
  <c r="S61" i="71" a="1"/>
  <c r="S61" i="71" s="1"/>
  <c r="AD61" i="71" a="1"/>
  <c r="AD61" i="71" s="1"/>
  <c r="W61" i="71" a="1"/>
  <c r="W61" i="71" s="1"/>
  <c r="AC61" i="71" a="1"/>
  <c r="AC61" i="71" s="1"/>
  <c r="AJ61" i="71" a="1"/>
  <c r="AJ61" i="71" s="1"/>
  <c r="AL61" i="71" a="1"/>
  <c r="AL61" i="71" s="1"/>
  <c r="F61" i="71" a="1"/>
  <c r="F61" i="71" s="1"/>
  <c r="I61" i="71" a="1"/>
  <c r="I61" i="71" s="1"/>
  <c r="AE61" i="71" a="1"/>
  <c r="AE61" i="71" s="1"/>
  <c r="AF61" i="71" a="1"/>
  <c r="AF61" i="71" s="1"/>
  <c r="AH61" i="71" a="1"/>
  <c r="AH61" i="71" s="1"/>
  <c r="AK61" i="71" a="1"/>
  <c r="AK61" i="71" s="1"/>
  <c r="AM61" i="71" a="1"/>
  <c r="AM61" i="71" s="1"/>
  <c r="O61" i="71" a="1"/>
  <c r="O61" i="71" s="1"/>
  <c r="AB61" i="71" a="1"/>
  <c r="AB61" i="71" s="1"/>
  <c r="AG61" i="71" a="1"/>
  <c r="AG61" i="71" s="1"/>
  <c r="X61" i="71" a="1"/>
  <c r="X61" i="71" s="1"/>
  <c r="Z61" i="71" a="1"/>
  <c r="Z61" i="71" s="1"/>
  <c r="G61" i="71" a="1"/>
  <c r="G61" i="71" s="1"/>
  <c r="E62" i="71" a="1"/>
  <c r="E62" i="71" s="1"/>
  <c r="D62" i="71" s="1"/>
  <c r="H5" i="65"/>
  <c r="A17" i="68"/>
  <c r="A22" i="68"/>
  <c r="A18" i="68"/>
  <c r="A28" i="68"/>
  <c r="A19" i="68"/>
  <c r="A23" i="68"/>
  <c r="A26" i="68"/>
  <c r="A29" i="68"/>
  <c r="A2" i="68"/>
  <c r="A7" i="68"/>
  <c r="A32" i="68"/>
  <c r="A13" i="68"/>
  <c r="A20" i="68"/>
  <c r="A24" i="68"/>
  <c r="A3" i="68"/>
  <c r="A8" i="68"/>
  <c r="A16" i="68"/>
  <c r="A25" i="68"/>
  <c r="A1" i="68"/>
  <c r="J5" i="68"/>
  <c r="A14" i="68"/>
  <c r="A27" i="68"/>
  <c r="A30" i="68"/>
  <c r="A4" i="68"/>
  <c r="A9" i="68"/>
  <c r="A15" i="68"/>
  <c r="A21" i="68"/>
  <c r="A5" i="68"/>
  <c r="A6" i="68"/>
  <c r="A35" i="64"/>
  <c r="A29" i="64"/>
  <c r="A20" i="64"/>
  <c r="A7" i="64"/>
  <c r="A2" i="64"/>
  <c r="A24" i="64"/>
  <c r="J5" i="64"/>
  <c r="A5" i="64"/>
  <c r="A25" i="64"/>
  <c r="A19" i="64"/>
  <c r="A34" i="64"/>
  <c r="A31" i="64"/>
  <c r="A18" i="64"/>
  <c r="A6" i="64"/>
  <c r="A28" i="64"/>
  <c r="A17" i="64"/>
  <c r="A1" i="64"/>
  <c r="A38" i="64"/>
  <c r="A33" i="64"/>
  <c r="A30" i="64"/>
  <c r="A27" i="64"/>
  <c r="A23" i="64"/>
  <c r="A9" i="64"/>
  <c r="A4" i="64"/>
  <c r="A32" i="64"/>
  <c r="A22" i="64"/>
  <c r="A8" i="64"/>
  <c r="A3" i="64"/>
  <c r="A36" i="64"/>
  <c r="A26" i="64"/>
  <c r="A21" i="64"/>
  <c r="M90" i="61"/>
  <c r="D30" i="1"/>
  <c r="G31" i="18" s="1"/>
  <c r="M142" i="50"/>
  <c r="H92" i="50"/>
  <c r="I5" i="59"/>
  <c r="J5" i="22"/>
  <c r="F5" i="31"/>
  <c r="M84" i="61"/>
  <c r="BY9" i="50"/>
  <c r="BY130" i="50"/>
  <c r="BZ130" i="50" s="1"/>
  <c r="BY131" i="50"/>
  <c r="BZ131" i="50" s="1"/>
  <c r="R92" i="50"/>
  <c r="Z92" i="50"/>
  <c r="AH92" i="50"/>
  <c r="AX92" i="50"/>
  <c r="BF92" i="50"/>
  <c r="BY126" i="50"/>
  <c r="BZ126" i="50" s="1"/>
  <c r="BY127" i="50"/>
  <c r="BZ127" i="50" s="1"/>
  <c r="BY134" i="50"/>
  <c r="BZ134" i="50" s="1"/>
  <c r="BH143" i="50"/>
  <c r="BY118" i="50"/>
  <c r="BZ118" i="50" s="1"/>
  <c r="BG142" i="50"/>
  <c r="AZ143" i="50"/>
  <c r="N92" i="50"/>
  <c r="AD92" i="50"/>
  <c r="AT92" i="50"/>
  <c r="V92" i="50"/>
  <c r="AL92" i="50"/>
  <c r="K92" i="50"/>
  <c r="AI92" i="50"/>
  <c r="D16" i="48"/>
  <c r="D16" i="1"/>
  <c r="M96" i="61" s="1"/>
  <c r="BP40" i="50"/>
  <c r="BP92" i="50" s="1"/>
  <c r="D15" i="48"/>
  <c r="D54" i="1"/>
  <c r="G30" i="19" s="1"/>
  <c r="D43" i="48"/>
  <c r="BY33" i="50"/>
  <c r="CA33" i="50" s="1"/>
  <c r="F7" i="61"/>
  <c r="W92" i="50"/>
  <c r="AE92" i="50"/>
  <c r="AU92" i="50"/>
  <c r="D142" i="50"/>
  <c r="BY30" i="50"/>
  <c r="CA30" i="50" s="1"/>
  <c r="H46" i="4"/>
  <c r="L19" i="7"/>
  <c r="BY100" i="50"/>
  <c r="BZ100" i="50" s="1"/>
  <c r="BY87" i="50"/>
  <c r="BZ87" i="50" s="1"/>
  <c r="BY82" i="50"/>
  <c r="BZ82" i="50" s="1"/>
  <c r="BY37" i="50"/>
  <c r="CA37" i="50" s="1"/>
  <c r="D15" i="1"/>
  <c r="G22" i="18" s="1"/>
  <c r="BY78" i="50"/>
  <c r="BZ78" i="50" s="1"/>
  <c r="BY97" i="50"/>
  <c r="BZ97" i="50" s="1"/>
  <c r="BO40" i="50"/>
  <c r="BY101" i="50"/>
  <c r="BZ101" i="50" s="1"/>
  <c r="BP114" i="50"/>
  <c r="BP129" i="50" s="1"/>
  <c r="BP137" i="50" s="1"/>
  <c r="BP141" i="50" s="1"/>
  <c r="BP142" i="50" s="1"/>
  <c r="BQ114" i="50"/>
  <c r="BQ129" i="50" s="1"/>
  <c r="BQ137" i="50" s="1"/>
  <c r="BQ141" i="50" s="1"/>
  <c r="C102" i="48"/>
  <c r="C113" i="48" s="1"/>
  <c r="C121" i="48" s="1"/>
  <c r="BN114" i="50"/>
  <c r="BN129" i="50" s="1"/>
  <c r="BN137" i="50" s="1"/>
  <c r="BN141" i="50" s="1"/>
  <c r="BN142" i="50" s="1"/>
  <c r="F5" i="57"/>
  <c r="H111" i="4"/>
  <c r="L2" i="7"/>
  <c r="K2" i="52"/>
  <c r="L3" i="7"/>
  <c r="K3" i="52"/>
  <c r="A33" i="22"/>
  <c r="A18" i="22"/>
  <c r="A28" i="22"/>
  <c r="C7" i="19"/>
  <c r="A24" i="22"/>
  <c r="P10" i="21"/>
  <c r="K9" i="21" s="1"/>
  <c r="K10" i="21" s="1"/>
  <c r="A25" i="22"/>
  <c r="A23" i="22"/>
  <c r="A8" i="22"/>
  <c r="B2" i="1"/>
  <c r="D123" i="1" s="1"/>
  <c r="J5" i="32"/>
  <c r="J5" i="27"/>
  <c r="G5" i="12"/>
  <c r="AB92" i="50"/>
  <c r="AR92" i="50"/>
  <c r="AV92" i="50"/>
  <c r="A2" i="46"/>
  <c r="E4" i="4"/>
  <c r="B5" i="52"/>
  <c r="A2" i="27"/>
  <c r="A2" i="18"/>
  <c r="A4" i="22"/>
  <c r="G5" i="54"/>
  <c r="N63" i="29"/>
  <c r="BY98" i="50"/>
  <c r="BZ98" i="50" s="1"/>
  <c r="AS92" i="50"/>
  <c r="AW92" i="50"/>
  <c r="BA92" i="50"/>
  <c r="BI92" i="50"/>
  <c r="BH92" i="50"/>
  <c r="A2" i="15"/>
  <c r="A2" i="14"/>
  <c r="A2" i="51"/>
  <c r="A2" i="32"/>
  <c r="A2" i="49"/>
  <c r="A2" i="31"/>
  <c r="A2" i="26"/>
  <c r="F33" i="10"/>
  <c r="M2" i="2"/>
  <c r="A30" i="22"/>
  <c r="J5" i="10"/>
  <c r="A34" i="22"/>
  <c r="H5" i="9"/>
  <c r="D5" i="41"/>
  <c r="A17" i="22"/>
  <c r="G5" i="11"/>
  <c r="C7" i="18"/>
  <c r="A1" i="22"/>
  <c r="A2" i="48"/>
  <c r="A3" i="48" s="1"/>
  <c r="A27" i="22"/>
  <c r="A7" i="22"/>
  <c r="A31" i="22"/>
  <c r="A16" i="22"/>
  <c r="A32" i="22"/>
  <c r="B5" i="7"/>
  <c r="G5" i="14"/>
  <c r="H5" i="51"/>
  <c r="A21" i="22"/>
  <c r="A19" i="22"/>
  <c r="E6" i="15"/>
  <c r="A35" i="22"/>
  <c r="E2" i="4"/>
  <c r="A9" i="22"/>
  <c r="A10" i="22"/>
  <c r="A26" i="22"/>
  <c r="A20" i="22"/>
  <c r="B40" i="41"/>
  <c r="B34" i="41"/>
  <c r="B38" i="41"/>
  <c r="F27" i="22"/>
  <c r="D115" i="1"/>
  <c r="BM114" i="50"/>
  <c r="BM129" i="50" s="1"/>
  <c r="BM137" i="50" s="1"/>
  <c r="BM141" i="50" s="1"/>
  <c r="D26" i="48"/>
  <c r="M59" i="2"/>
  <c r="M60" i="2" s="1"/>
  <c r="J26" i="7"/>
  <c r="AG63" i="25"/>
  <c r="A22" i="22"/>
  <c r="A6" i="22"/>
  <c r="J5" i="28"/>
  <c r="J5" i="49"/>
  <c r="B5" i="26"/>
  <c r="A2" i="22"/>
  <c r="A3" i="22"/>
  <c r="A36" i="22"/>
  <c r="A29" i="22"/>
  <c r="A5" i="22"/>
  <c r="J5" i="46"/>
  <c r="C7" i="17"/>
  <c r="BN40" i="50"/>
  <c r="BN92" i="50" s="1"/>
  <c r="M92" i="50"/>
  <c r="Q92" i="50"/>
  <c r="U92" i="50"/>
  <c r="Y92" i="50"/>
  <c r="AK92" i="50"/>
  <c r="AO92" i="50"/>
  <c r="BY68" i="50"/>
  <c r="BX104" i="50"/>
  <c r="BX114" i="50" s="1"/>
  <c r="BM40" i="50"/>
  <c r="BM92" i="50" s="1"/>
  <c r="BY27" i="50"/>
  <c r="CA27" i="50" s="1"/>
  <c r="BC92" i="50"/>
  <c r="BY85" i="50"/>
  <c r="BZ85" i="50" s="1"/>
  <c r="BY89" i="50"/>
  <c r="BZ89" i="50" s="1"/>
  <c r="BY88" i="50"/>
  <c r="BZ88" i="50" s="1"/>
  <c r="AJ92" i="50"/>
  <c r="L92" i="50"/>
  <c r="BY31" i="50"/>
  <c r="CA31" i="50" s="1"/>
  <c r="BY38" i="50"/>
  <c r="CA38" i="50" s="1"/>
  <c r="BD92" i="50"/>
  <c r="BX58" i="50"/>
  <c r="BX65" i="50" s="1"/>
  <c r="BY86" i="50"/>
  <c r="BZ86" i="50" s="1"/>
  <c r="BX128" i="50"/>
  <c r="B36" i="41"/>
  <c r="B35" i="41"/>
  <c r="B33" i="41"/>
  <c r="B39" i="41"/>
  <c r="L37" i="7"/>
  <c r="BX39" i="50"/>
  <c r="BY29" i="50"/>
  <c r="CA29" i="50" s="1"/>
  <c r="K59" i="2"/>
  <c r="K60" i="2" s="1"/>
  <c r="M85" i="61" s="1"/>
  <c r="J19" i="7"/>
  <c r="BY32" i="50"/>
  <c r="CA32" i="50" s="1"/>
  <c r="AG92" i="50"/>
  <c r="G31" i="17"/>
  <c r="A2" i="9"/>
  <c r="A2" i="12"/>
  <c r="A2" i="19"/>
  <c r="B2" i="41"/>
  <c r="A2" i="11"/>
  <c r="A2" i="54"/>
  <c r="A2" i="28"/>
  <c r="BB92" i="50"/>
  <c r="AC92" i="50"/>
  <c r="BE92" i="50"/>
  <c r="BY16" i="50"/>
  <c r="CA16" i="50" s="1"/>
  <c r="BY20" i="50"/>
  <c r="CA20" i="50" s="1"/>
  <c r="BQ40" i="50"/>
  <c r="BQ92" i="50" s="1"/>
  <c r="S92" i="50"/>
  <c r="AA92" i="50"/>
  <c r="AM92" i="50"/>
  <c r="AQ92" i="50"/>
  <c r="AY92" i="50"/>
  <c r="BY12" i="50"/>
  <c r="CA12" i="50" s="1"/>
  <c r="P92" i="50"/>
  <c r="BO114" i="50"/>
  <c r="BO129" i="50" s="1"/>
  <c r="BO137" i="50" s="1"/>
  <c r="BO141" i="50" s="1"/>
  <c r="BO142" i="50" s="1"/>
  <c r="BY64" i="50"/>
  <c r="H88" i="4"/>
  <c r="H102" i="4"/>
  <c r="J37" i="7"/>
  <c r="BY11" i="50"/>
  <c r="CA11" i="50" s="1"/>
  <c r="C2" i="22"/>
  <c r="BY17" i="50"/>
  <c r="AP92" i="50"/>
  <c r="BY74" i="50"/>
  <c r="BY99" i="50"/>
  <c r="BY46" i="50"/>
  <c r="CA46" i="50" s="1"/>
  <c r="O92" i="50"/>
  <c r="BG92" i="50"/>
  <c r="BX75" i="50"/>
  <c r="BY81" i="50"/>
  <c r="BY43" i="50"/>
  <c r="BY10" i="50"/>
  <c r="CA10" i="50" s="1"/>
  <c r="BY15" i="50"/>
  <c r="BY19" i="50"/>
  <c r="CA19" i="50" s="1"/>
  <c r="T92" i="50"/>
  <c r="X92" i="50"/>
  <c r="AF92" i="50"/>
  <c r="AN92" i="50"/>
  <c r="AZ92" i="50"/>
  <c r="BY83" i="50"/>
  <c r="BZ83" i="50" s="1"/>
  <c r="AF62" i="71" l="1" a="1"/>
  <c r="AF62" i="71" s="1"/>
  <c r="AI62" i="71" a="1"/>
  <c r="AI62" i="71" s="1"/>
  <c r="AL62" i="71" a="1"/>
  <c r="AL62" i="71" s="1"/>
  <c r="F62" i="71" a="1"/>
  <c r="F62" i="71" s="1"/>
  <c r="I62" i="71" a="1"/>
  <c r="I62" i="71" s="1"/>
  <c r="AB62" i="71" a="1"/>
  <c r="AB62" i="71" s="1"/>
  <c r="AE62" i="71" a="1"/>
  <c r="AE62" i="71" s="1"/>
  <c r="AH62" i="71" a="1"/>
  <c r="AH62" i="71" s="1"/>
  <c r="AK62" i="71" a="1"/>
  <c r="AK62" i="71" s="1"/>
  <c r="AG62" i="71" a="1"/>
  <c r="AG62" i="71" s="1"/>
  <c r="P62" i="71" a="1"/>
  <c r="P62" i="71" s="1"/>
  <c r="V62" i="71" a="1"/>
  <c r="V62" i="71" s="1"/>
  <c r="Q62" i="71" a="1"/>
  <c r="Q62" i="71" s="1"/>
  <c r="T62" i="71" a="1"/>
  <c r="T62" i="71" s="1"/>
  <c r="W62" i="71" a="1"/>
  <c r="W62" i="71" s="1"/>
  <c r="Z62" i="71" a="1"/>
  <c r="Z62" i="71" s="1"/>
  <c r="S62" i="71" a="1"/>
  <c r="S62" i="71" s="1"/>
  <c r="L62" i="71" a="1"/>
  <c r="L62" i="71" s="1"/>
  <c r="O62" i="71" a="1"/>
  <c r="O62" i="71" s="1"/>
  <c r="R62" i="71" a="1"/>
  <c r="R62" i="71" s="1"/>
  <c r="AC62" i="71" a="1"/>
  <c r="AC62" i="71" s="1"/>
  <c r="H62" i="71" a="1"/>
  <c r="H62" i="71" s="1"/>
  <c r="K62" i="71" a="1"/>
  <c r="K62" i="71" s="1"/>
  <c r="N62" i="71" a="1"/>
  <c r="N62" i="71" s="1"/>
  <c r="M62" i="71" a="1"/>
  <c r="M62" i="71" s="1"/>
  <c r="AJ62" i="71" a="1"/>
  <c r="AJ62" i="71" s="1"/>
  <c r="AM62" i="71" a="1"/>
  <c r="AM62" i="71" s="1"/>
  <c r="G62" i="71" a="1"/>
  <c r="G62" i="71" s="1"/>
  <c r="J62" i="71" a="1"/>
  <c r="J62" i="71" s="1"/>
  <c r="Y62" i="71" a="1"/>
  <c r="Y62" i="71" s="1"/>
  <c r="X62" i="71" a="1"/>
  <c r="X62" i="71" s="1"/>
  <c r="AA62" i="71" a="1"/>
  <c r="AA62" i="71" s="1"/>
  <c r="AD62" i="71" a="1"/>
  <c r="AD62" i="71" s="1"/>
  <c r="U62" i="71" a="1"/>
  <c r="U62" i="71" s="1"/>
  <c r="E63" i="71" a="1"/>
  <c r="E63" i="71" s="1"/>
  <c r="D63" i="71" s="1"/>
  <c r="F28" i="26"/>
  <c r="M92" i="61"/>
  <c r="H29" i="4"/>
  <c r="E30" i="1"/>
  <c r="H120" i="4"/>
  <c r="H126" i="4" s="1"/>
  <c r="D129" i="1"/>
  <c r="D130" i="1" s="1"/>
  <c r="D138" i="1" s="1"/>
  <c r="J138" i="4"/>
  <c r="J123" i="4"/>
  <c r="J100" i="4"/>
  <c r="L100" i="4" s="1"/>
  <c r="N100" i="4" s="1"/>
  <c r="J20" i="4"/>
  <c r="J71" i="4"/>
  <c r="J33" i="4"/>
  <c r="H132" i="1"/>
  <c r="H122" i="1"/>
  <c r="H111" i="1"/>
  <c r="H100" i="1"/>
  <c r="H84" i="1"/>
  <c r="H71" i="1"/>
  <c r="H55" i="1"/>
  <c r="H39" i="1"/>
  <c r="H30" i="1"/>
  <c r="H18" i="1"/>
  <c r="H128" i="1"/>
  <c r="H109" i="1"/>
  <c r="H82" i="1"/>
  <c r="H37" i="1"/>
  <c r="H16" i="1"/>
  <c r="H63" i="1"/>
  <c r="H15" i="1"/>
  <c r="H136" i="1"/>
  <c r="H62" i="1"/>
  <c r="H23" i="1"/>
  <c r="H135" i="1"/>
  <c r="H88" i="1"/>
  <c r="H22" i="1"/>
  <c r="H124" i="1"/>
  <c r="H73" i="1"/>
  <c r="H133" i="1"/>
  <c r="H72" i="1"/>
  <c r="H141" i="1"/>
  <c r="H131" i="1"/>
  <c r="H121" i="1"/>
  <c r="H110" i="1"/>
  <c r="H99" i="1"/>
  <c r="H83" i="1"/>
  <c r="H70" i="1"/>
  <c r="H54" i="1"/>
  <c r="H38" i="1"/>
  <c r="H29" i="1"/>
  <c r="H17" i="1"/>
  <c r="H140" i="1"/>
  <c r="H120" i="1"/>
  <c r="H98" i="1"/>
  <c r="H64" i="1"/>
  <c r="H28" i="1"/>
  <c r="H36" i="1"/>
  <c r="H75" i="1"/>
  <c r="H14" i="1"/>
  <c r="H117" i="1"/>
  <c r="H103" i="1"/>
  <c r="H58" i="1"/>
  <c r="H33" i="1"/>
  <c r="H113" i="1"/>
  <c r="H87" i="1"/>
  <c r="H57" i="1"/>
  <c r="H20" i="1"/>
  <c r="H123" i="1"/>
  <c r="H86" i="1"/>
  <c r="H44" i="1"/>
  <c r="H19" i="1"/>
  <c r="H53" i="1"/>
  <c r="H118" i="1"/>
  <c r="H104" i="1"/>
  <c r="H47" i="1"/>
  <c r="H74" i="1"/>
  <c r="H13" i="1"/>
  <c r="H102" i="1"/>
  <c r="H32" i="1"/>
  <c r="H101" i="1"/>
  <c r="H56" i="1"/>
  <c r="H137" i="1"/>
  <c r="H127" i="1"/>
  <c r="H119" i="1"/>
  <c r="H108" i="1"/>
  <c r="H90" i="1"/>
  <c r="H79" i="1"/>
  <c r="H52" i="1"/>
  <c r="H27" i="1"/>
  <c r="H126" i="1"/>
  <c r="H89" i="1"/>
  <c r="H34" i="1"/>
  <c r="H125" i="1"/>
  <c r="H46" i="1"/>
  <c r="H134" i="1"/>
  <c r="H45" i="1"/>
  <c r="H112" i="1"/>
  <c r="H31" i="1"/>
  <c r="D141" i="1"/>
  <c r="M93" i="61"/>
  <c r="M91" i="61"/>
  <c r="E15" i="1"/>
  <c r="D24" i="1"/>
  <c r="CA9" i="50"/>
  <c r="BY24" i="50"/>
  <c r="J133" i="4"/>
  <c r="L133" i="4" s="1"/>
  <c r="J129" i="4"/>
  <c r="L129" i="4" s="1"/>
  <c r="N129" i="4" s="1"/>
  <c r="J122" i="4"/>
  <c r="J118" i="4"/>
  <c r="J114" i="4"/>
  <c r="L114" i="4" s="1"/>
  <c r="N114" i="4" s="1"/>
  <c r="J97" i="4"/>
  <c r="L97" i="4" s="1"/>
  <c r="N97" i="4" s="1"/>
  <c r="J86" i="4"/>
  <c r="L86" i="4" s="1"/>
  <c r="N86" i="4" s="1"/>
  <c r="J81" i="4"/>
  <c r="J72" i="4"/>
  <c r="L72" i="4" s="1"/>
  <c r="J67" i="4"/>
  <c r="L67" i="4" s="1"/>
  <c r="J59" i="4"/>
  <c r="J52" i="4"/>
  <c r="J130" i="4"/>
  <c r="J83" i="4"/>
  <c r="L83" i="4" s="1"/>
  <c r="J132" i="4"/>
  <c r="J128" i="4"/>
  <c r="L128" i="4" s="1"/>
  <c r="N128" i="4" s="1"/>
  <c r="J121" i="4"/>
  <c r="L121" i="4" s="1"/>
  <c r="N121" i="4" s="1"/>
  <c r="J117" i="4"/>
  <c r="L117" i="4" s="1"/>
  <c r="N117" i="4" s="1"/>
  <c r="J101" i="4"/>
  <c r="L101" i="4" s="1"/>
  <c r="J96" i="4"/>
  <c r="L96" i="4" s="1"/>
  <c r="J85" i="4"/>
  <c r="L85" i="4" s="1"/>
  <c r="N85" i="4" s="1"/>
  <c r="J80" i="4"/>
  <c r="L80" i="4" s="1"/>
  <c r="J70" i="4"/>
  <c r="J66" i="4"/>
  <c r="J55" i="4"/>
  <c r="L55" i="4" s="1"/>
  <c r="N55" i="4" s="1"/>
  <c r="J51" i="4"/>
  <c r="J119" i="4"/>
  <c r="L119" i="4" s="1"/>
  <c r="N119" i="4" s="1"/>
  <c r="J98" i="4"/>
  <c r="J87" i="4"/>
  <c r="L87" i="4" s="1"/>
  <c r="N87" i="4" s="1"/>
  <c r="J68" i="4"/>
  <c r="J53" i="4"/>
  <c r="L53" i="4" s="1"/>
  <c r="N53" i="4" s="1"/>
  <c r="J137" i="4"/>
  <c r="J131" i="4"/>
  <c r="L131" i="4" s="1"/>
  <c r="N131" i="4" s="1"/>
  <c r="J125" i="4"/>
  <c r="L125" i="4" s="1"/>
  <c r="N125" i="4" s="1"/>
  <c r="J120" i="4"/>
  <c r="J116" i="4"/>
  <c r="L116" i="4" s="1"/>
  <c r="N116" i="4" s="1"/>
  <c r="J99" i="4"/>
  <c r="L99" i="4" s="1"/>
  <c r="N99" i="4" s="1"/>
  <c r="J95" i="4"/>
  <c r="L95" i="4" s="1"/>
  <c r="N95" i="4" s="1"/>
  <c r="J84" i="4"/>
  <c r="L84" i="4" s="1"/>
  <c r="N84" i="4" s="1"/>
  <c r="J79" i="4"/>
  <c r="J69" i="4"/>
  <c r="J61" i="4"/>
  <c r="J54" i="4"/>
  <c r="L54" i="4" s="1"/>
  <c r="N54" i="4" s="1"/>
  <c r="J50" i="4"/>
  <c r="L50" i="4" s="1"/>
  <c r="J134" i="4"/>
  <c r="L134" i="4" s="1"/>
  <c r="J124" i="4"/>
  <c r="L124" i="4" s="1"/>
  <c r="N124" i="4" s="1"/>
  <c r="J115" i="4"/>
  <c r="J76" i="4"/>
  <c r="J60" i="4"/>
  <c r="L60" i="4" s="1"/>
  <c r="H11" i="1"/>
  <c r="H12" i="1"/>
  <c r="H10" i="1"/>
  <c r="BY128" i="50"/>
  <c r="BZ128" i="50" s="1"/>
  <c r="BY113" i="50"/>
  <c r="BZ113" i="50" s="1"/>
  <c r="H9" i="1"/>
  <c r="L142" i="50"/>
  <c r="L143" i="50"/>
  <c r="AJ142" i="50"/>
  <c r="AJ143" i="50"/>
  <c r="BP91" i="50"/>
  <c r="AP142" i="50"/>
  <c r="U142" i="50"/>
  <c r="AS142" i="50"/>
  <c r="BO91" i="50"/>
  <c r="BO92" i="50"/>
  <c r="AY143" i="50"/>
  <c r="P142" i="50"/>
  <c r="BC143" i="50"/>
  <c r="V143" i="50"/>
  <c r="BB143" i="50"/>
  <c r="H142" i="50"/>
  <c r="P2" i="1"/>
  <c r="J42" i="4"/>
  <c r="L42" i="4" s="1"/>
  <c r="N42" i="4" s="1"/>
  <c r="H15" i="4"/>
  <c r="H52" i="4"/>
  <c r="E54" i="1"/>
  <c r="D72" i="1"/>
  <c r="D73" i="1"/>
  <c r="H70" i="4" s="1"/>
  <c r="H35" i="4"/>
  <c r="D143" i="50"/>
  <c r="M18" i="61"/>
  <c r="D74" i="2"/>
  <c r="BQ142" i="50"/>
  <c r="J34" i="4"/>
  <c r="N34" i="4" s="1"/>
  <c r="J38" i="7"/>
  <c r="J39" i="7" s="1"/>
  <c r="BN91" i="50"/>
  <c r="J21" i="4"/>
  <c r="J35" i="4"/>
  <c r="J44" i="4"/>
  <c r="J19" i="4"/>
  <c r="J17" i="4"/>
  <c r="L17" i="4" s="1"/>
  <c r="N17" i="4" s="1"/>
  <c r="E53" i="1"/>
  <c r="D29" i="1"/>
  <c r="H28" i="4" s="1"/>
  <c r="B3" i="1"/>
  <c r="B3" i="52" s="1"/>
  <c r="B2" i="52"/>
  <c r="G18" i="52" s="1"/>
  <c r="O18" i="52" s="1"/>
  <c r="M70" i="61" s="1"/>
  <c r="C2" i="2"/>
  <c r="B2" i="7"/>
  <c r="J36" i="4"/>
  <c r="D140" i="1"/>
  <c r="H137" i="4" s="1"/>
  <c r="J107" i="4"/>
  <c r="L107" i="4" s="1"/>
  <c r="N107" i="4" s="1"/>
  <c r="H16" i="4"/>
  <c r="E16" i="1"/>
  <c r="AZ142" i="50"/>
  <c r="BY39" i="50"/>
  <c r="BG143" i="50"/>
  <c r="BH142" i="50"/>
  <c r="J108" i="4"/>
  <c r="L108" i="4" s="1"/>
  <c r="J15" i="4"/>
  <c r="N15" i="4" s="1"/>
  <c r="J28" i="4"/>
  <c r="J43" i="4"/>
  <c r="L43" i="4" s="1"/>
  <c r="N43" i="4" s="1"/>
  <c r="J26" i="4"/>
  <c r="J106" i="4"/>
  <c r="L106" i="4" s="1"/>
  <c r="N106" i="4" s="1"/>
  <c r="J32" i="4"/>
  <c r="L32" i="4" s="1"/>
  <c r="J45" i="4"/>
  <c r="J13" i="4"/>
  <c r="L13" i="4" s="1"/>
  <c r="N13" i="4" s="1"/>
  <c r="J16" i="4"/>
  <c r="N16" i="4" s="1"/>
  <c r="J11" i="4"/>
  <c r="J9" i="4"/>
  <c r="L9" i="4" s="1"/>
  <c r="J12" i="4"/>
  <c r="J29" i="4"/>
  <c r="J110" i="4"/>
  <c r="L110" i="4" s="1"/>
  <c r="N110" i="4" s="1"/>
  <c r="C123" i="48"/>
  <c r="C125" i="48" s="1"/>
  <c r="C127" i="48" s="1"/>
  <c r="J27" i="4"/>
  <c r="J30" i="4"/>
  <c r="J31" i="4"/>
  <c r="J105" i="4"/>
  <c r="L105" i="4" s="1"/>
  <c r="N105" i="4" s="1"/>
  <c r="J14" i="4"/>
  <c r="J10" i="4"/>
  <c r="L10" i="4" s="1"/>
  <c r="N10" i="4" s="1"/>
  <c r="J22" i="4"/>
  <c r="J37" i="4"/>
  <c r="J18" i="4"/>
  <c r="L18" i="4" s="1"/>
  <c r="N18" i="4" s="1"/>
  <c r="J109" i="4"/>
  <c r="D59" i="1"/>
  <c r="BX129" i="50"/>
  <c r="H51" i="4"/>
  <c r="BM142" i="50"/>
  <c r="F28" i="22"/>
  <c r="BZ39" i="50"/>
  <c r="BQ91" i="50"/>
  <c r="M143" i="50"/>
  <c r="BX40" i="50"/>
  <c r="BI142" i="50"/>
  <c r="BI143" i="50"/>
  <c r="D64" i="6"/>
  <c r="BZ99" i="50"/>
  <c r="BZ104" i="50" s="1"/>
  <c r="BY104" i="50"/>
  <c r="BY47" i="50"/>
  <c r="BZ81" i="50"/>
  <c r="BZ58" i="50"/>
  <c r="BY58" i="50"/>
  <c r="BY75" i="50"/>
  <c r="H112" i="4"/>
  <c r="Y63" i="71" l="1" a="1"/>
  <c r="Y63" i="71" s="1"/>
  <c r="AA63" i="71" a="1"/>
  <c r="AA63" i="71" s="1"/>
  <c r="AD63" i="71" a="1"/>
  <c r="AD63" i="71" s="1"/>
  <c r="P63" i="71" a="1"/>
  <c r="P63" i="71" s="1"/>
  <c r="U63" i="71" a="1"/>
  <c r="U63" i="71" s="1"/>
  <c r="W63" i="71" a="1"/>
  <c r="W63" i="71" s="1"/>
  <c r="Z63" i="71" a="1"/>
  <c r="Z63" i="71" s="1"/>
  <c r="AJ63" i="71" a="1"/>
  <c r="AJ63" i="71" s="1"/>
  <c r="Q63" i="71" a="1"/>
  <c r="Q63" i="71" s="1"/>
  <c r="S63" i="71" a="1"/>
  <c r="S63" i="71" s="1"/>
  <c r="V63" i="71" a="1"/>
  <c r="V63" i="71" s="1"/>
  <c r="T63" i="71" a="1"/>
  <c r="T63" i="71" s="1"/>
  <c r="M63" i="71" a="1"/>
  <c r="M63" i="71" s="1"/>
  <c r="O63" i="71" a="1"/>
  <c r="O63" i="71" s="1"/>
  <c r="R63" i="71" a="1"/>
  <c r="R63" i="71" s="1"/>
  <c r="AB63" i="71" a="1"/>
  <c r="AB63" i="71" s="1"/>
  <c r="I63" i="71" a="1"/>
  <c r="I63" i="71" s="1"/>
  <c r="K63" i="71" a="1"/>
  <c r="K63" i="71" s="1"/>
  <c r="N63" i="71" a="1"/>
  <c r="N63" i="71" s="1"/>
  <c r="L63" i="71" a="1"/>
  <c r="L63" i="71" s="1"/>
  <c r="AG63" i="71" a="1"/>
  <c r="AG63" i="71" s="1"/>
  <c r="AI63" i="71" a="1"/>
  <c r="AI63" i="71" s="1"/>
  <c r="AL63" i="71" a="1"/>
  <c r="AL63" i="71" s="1"/>
  <c r="F63" i="71" a="1"/>
  <c r="F63" i="71" s="1"/>
  <c r="H63" i="71" a="1"/>
  <c r="H63" i="71" s="1"/>
  <c r="AK63" i="71" a="1"/>
  <c r="AK63" i="71" s="1"/>
  <c r="AM63" i="71" a="1"/>
  <c r="AM63" i="71" s="1"/>
  <c r="G63" i="71" a="1"/>
  <c r="G63" i="71" s="1"/>
  <c r="J63" i="71" a="1"/>
  <c r="J63" i="71" s="1"/>
  <c r="X63" i="71" a="1"/>
  <c r="X63" i="71" s="1"/>
  <c r="AC63" i="71" a="1"/>
  <c r="AC63" i="71" s="1"/>
  <c r="AE63" i="71" a="1"/>
  <c r="AE63" i="71" s="1"/>
  <c r="AH63" i="71" a="1"/>
  <c r="AH63" i="71" s="1"/>
  <c r="AF63" i="71" a="1"/>
  <c r="AF63" i="71" s="1"/>
  <c r="E64" i="71" a="1"/>
  <c r="E64" i="71" s="1"/>
  <c r="D64" i="71" s="1"/>
  <c r="L120" i="4"/>
  <c r="N120" i="4" s="1"/>
  <c r="I39" i="2"/>
  <c r="Q39" i="2" s="1"/>
  <c r="I57" i="2"/>
  <c r="Q57" i="2" s="1"/>
  <c r="O23" i="52"/>
  <c r="O22" i="52"/>
  <c r="L33" i="4"/>
  <c r="N33" i="4" s="1"/>
  <c r="L71" i="4"/>
  <c r="N71" i="4" s="1"/>
  <c r="L20" i="4"/>
  <c r="N20" i="4" s="1"/>
  <c r="I53" i="2"/>
  <c r="Q53" i="2" s="1"/>
  <c r="I50" i="2"/>
  <c r="I49" i="2"/>
  <c r="Q49" i="2" s="1"/>
  <c r="I48" i="2"/>
  <c r="Q48" i="2" s="1"/>
  <c r="I52" i="2"/>
  <c r="Q52" i="2" s="1"/>
  <c r="I47" i="2"/>
  <c r="I55" i="2"/>
  <c r="Q55" i="2" s="1"/>
  <c r="I46" i="2"/>
  <c r="I54" i="2"/>
  <c r="Q54" i="2" s="1"/>
  <c r="I45" i="2"/>
  <c r="I44" i="2"/>
  <c r="L123" i="4"/>
  <c r="N123" i="4" s="1"/>
  <c r="H138" i="4"/>
  <c r="L138" i="4" s="1"/>
  <c r="N138" i="4" s="1"/>
  <c r="E141" i="1"/>
  <c r="M83" i="61"/>
  <c r="I33" i="10"/>
  <c r="I32" i="2"/>
  <c r="I22" i="2"/>
  <c r="Q22" i="2" s="1"/>
  <c r="I31" i="2"/>
  <c r="Q31" i="2" s="1"/>
  <c r="I21" i="2"/>
  <c r="Q21" i="2" s="1"/>
  <c r="I30" i="2"/>
  <c r="Q30" i="2" s="1"/>
  <c r="I20" i="2"/>
  <c r="I35" i="2"/>
  <c r="Q35" i="2" s="1"/>
  <c r="I29" i="2"/>
  <c r="I19" i="2"/>
  <c r="I26" i="2"/>
  <c r="I37" i="2"/>
  <c r="Q37" i="2" s="1"/>
  <c r="I28" i="2"/>
  <c r="I18" i="2"/>
  <c r="I34" i="2"/>
  <c r="Q34" i="2" s="1"/>
  <c r="I23" i="2"/>
  <c r="Q23" i="2" s="1"/>
  <c r="I36" i="2"/>
  <c r="Q36" i="2" s="1"/>
  <c r="I27" i="2"/>
  <c r="G26" i="52"/>
  <c r="O26" i="52" s="1"/>
  <c r="G25" i="52"/>
  <c r="O25" i="52" s="1"/>
  <c r="G23" i="52"/>
  <c r="G22" i="52"/>
  <c r="G21" i="52"/>
  <c r="O21" i="52" s="1"/>
  <c r="G20" i="52"/>
  <c r="O20" i="52" s="1"/>
  <c r="G24" i="52"/>
  <c r="CA39" i="50"/>
  <c r="BX90" i="50"/>
  <c r="BY90" i="50" s="1"/>
  <c r="BY65" i="50"/>
  <c r="CA58" i="50"/>
  <c r="H24" i="1"/>
  <c r="BK92" i="50"/>
  <c r="BY129" i="50"/>
  <c r="BZ129" i="50" s="1"/>
  <c r="BY114" i="50"/>
  <c r="BZ114" i="50" s="1"/>
  <c r="T143" i="50"/>
  <c r="T142" i="50"/>
  <c r="AU142" i="50"/>
  <c r="AU143" i="50"/>
  <c r="S142" i="50"/>
  <c r="S143" i="50"/>
  <c r="BD143" i="50"/>
  <c r="BD142" i="50"/>
  <c r="AL142" i="50"/>
  <c r="AL143" i="50"/>
  <c r="AR142" i="50"/>
  <c r="AR143" i="50"/>
  <c r="AQ142" i="50"/>
  <c r="AQ143" i="50"/>
  <c r="AK142" i="50"/>
  <c r="AK143" i="50"/>
  <c r="AW143" i="50"/>
  <c r="AW142" i="50"/>
  <c r="AO142" i="50"/>
  <c r="AO143" i="50"/>
  <c r="F143" i="50"/>
  <c r="F142" i="50"/>
  <c r="AF142" i="50"/>
  <c r="AF143" i="50"/>
  <c r="X143" i="50"/>
  <c r="X142" i="50"/>
  <c r="AN142" i="50"/>
  <c r="AN143" i="50"/>
  <c r="AV142" i="50"/>
  <c r="AV143" i="50"/>
  <c r="AC142" i="50"/>
  <c r="AC143" i="50"/>
  <c r="E142" i="50"/>
  <c r="E143" i="50"/>
  <c r="I142" i="50"/>
  <c r="I143" i="50"/>
  <c r="Y143" i="50"/>
  <c r="Y142" i="50"/>
  <c r="AB143" i="50"/>
  <c r="AB142" i="50"/>
  <c r="Q143" i="50"/>
  <c r="Q142" i="50"/>
  <c r="AX142" i="50"/>
  <c r="AX143" i="50"/>
  <c r="BF142" i="50"/>
  <c r="BF143" i="50"/>
  <c r="AD142" i="50"/>
  <c r="AD143" i="50"/>
  <c r="V142" i="50"/>
  <c r="AM143" i="50"/>
  <c r="AM142" i="50"/>
  <c r="AH142" i="50"/>
  <c r="AH143" i="50"/>
  <c r="BA142" i="50"/>
  <c r="BA143" i="50"/>
  <c r="O142" i="50"/>
  <c r="O143" i="50"/>
  <c r="K142" i="50"/>
  <c r="K143" i="50"/>
  <c r="AI142" i="50"/>
  <c r="AI143" i="50"/>
  <c r="BE142" i="50"/>
  <c r="BE143" i="50"/>
  <c r="J142" i="50"/>
  <c r="J143" i="50"/>
  <c r="AT143" i="50"/>
  <c r="AT142" i="50"/>
  <c r="R143" i="50"/>
  <c r="R142" i="50"/>
  <c r="Z142" i="50"/>
  <c r="Z143" i="50"/>
  <c r="W142" i="50"/>
  <c r="W143" i="50"/>
  <c r="G142" i="50"/>
  <c r="G143" i="50"/>
  <c r="AA143" i="50"/>
  <c r="AA142" i="50"/>
  <c r="AG142" i="50"/>
  <c r="AG143" i="50"/>
  <c r="N143" i="50"/>
  <c r="N142" i="50"/>
  <c r="AE143" i="50"/>
  <c r="AE142" i="50"/>
  <c r="U143" i="50"/>
  <c r="BB142" i="50"/>
  <c r="P143" i="50"/>
  <c r="AY142" i="50"/>
  <c r="AP143" i="50"/>
  <c r="AS143" i="50"/>
  <c r="BC142" i="50"/>
  <c r="H143" i="50"/>
  <c r="H23" i="4"/>
  <c r="L115" i="4"/>
  <c r="N115" i="4" s="1"/>
  <c r="L118" i="4"/>
  <c r="N118" i="4" s="1"/>
  <c r="H56" i="4"/>
  <c r="D76" i="1"/>
  <c r="H69" i="4"/>
  <c r="H73" i="4" s="1"/>
  <c r="M89" i="61"/>
  <c r="J46" i="4"/>
  <c r="L46" i="4" s="1"/>
  <c r="N46" i="4" s="1"/>
  <c r="H48" i="1"/>
  <c r="H91" i="1"/>
  <c r="L34" i="4"/>
  <c r="L68" i="4"/>
  <c r="N68" i="4" s="1"/>
  <c r="L70" i="4"/>
  <c r="N70" i="4" s="1"/>
  <c r="L35" i="4"/>
  <c r="N35" i="4" s="1"/>
  <c r="N21" i="4"/>
  <c r="L21" i="4"/>
  <c r="L44" i="4"/>
  <c r="N44" i="4" s="1"/>
  <c r="L19" i="4"/>
  <c r="N19" i="4" s="1"/>
  <c r="BY40" i="50"/>
  <c r="L28" i="4"/>
  <c r="N28" i="4" s="1"/>
  <c r="N133" i="4"/>
  <c r="E3" i="4"/>
  <c r="L137" i="4"/>
  <c r="N137" i="4" s="1"/>
  <c r="H129" i="1"/>
  <c r="H65" i="1"/>
  <c r="H59" i="1"/>
  <c r="H76" i="1"/>
  <c r="H40" i="1"/>
  <c r="L52" i="4"/>
  <c r="N52" i="4" s="1"/>
  <c r="N83" i="4"/>
  <c r="D142" i="1"/>
  <c r="B3" i="7"/>
  <c r="C3" i="2"/>
  <c r="H114" i="1"/>
  <c r="G17" i="52"/>
  <c r="H105" i="1"/>
  <c r="J22" i="2"/>
  <c r="P22" i="2"/>
  <c r="N60" i="4"/>
  <c r="L16" i="4"/>
  <c r="N96" i="4"/>
  <c r="L51" i="4"/>
  <c r="N51" i="4" s="1"/>
  <c r="L11" i="4"/>
  <c r="N11" i="4" s="1"/>
  <c r="J62" i="4"/>
  <c r="N134" i="4"/>
  <c r="L29" i="4"/>
  <c r="N29" i="4" s="1"/>
  <c r="L132" i="4"/>
  <c r="N132" i="4" s="1"/>
  <c r="L98" i="4"/>
  <c r="N98" i="4" s="1"/>
  <c r="N80" i="4"/>
  <c r="N72" i="4"/>
  <c r="L15" i="4"/>
  <c r="J38" i="4"/>
  <c r="L26" i="4"/>
  <c r="N26" i="4" s="1"/>
  <c r="N45" i="4"/>
  <c r="L31" i="4"/>
  <c r="N31" i="4" s="1"/>
  <c r="L12" i="4"/>
  <c r="N12" i="4" s="1"/>
  <c r="L30" i="4"/>
  <c r="N30" i="4" s="1"/>
  <c r="L79" i="4"/>
  <c r="N79" i="4" s="1"/>
  <c r="L14" i="4"/>
  <c r="N14" i="4" s="1"/>
  <c r="J111" i="4"/>
  <c r="L111" i="4" s="1"/>
  <c r="N111" i="4" s="1"/>
  <c r="L45" i="4"/>
  <c r="N32" i="4"/>
  <c r="N108" i="4"/>
  <c r="L81" i="4"/>
  <c r="N81" i="4" s="1"/>
  <c r="N50" i="4"/>
  <c r="N67" i="4"/>
  <c r="N101" i="4"/>
  <c r="L27" i="4"/>
  <c r="N27" i="4" s="1"/>
  <c r="J56" i="4"/>
  <c r="N9" i="4"/>
  <c r="J102" i="4"/>
  <c r="L102" i="4" s="1"/>
  <c r="N102" i="4" s="1"/>
  <c r="J23" i="4"/>
  <c r="L66" i="4"/>
  <c r="N66" i="4" s="1"/>
  <c r="L76" i="4"/>
  <c r="N76" i="4" s="1"/>
  <c r="J88" i="4"/>
  <c r="L130" i="4"/>
  <c r="N130" i="4" s="1"/>
  <c r="L122" i="4"/>
  <c r="N122" i="4" s="1"/>
  <c r="L59" i="4"/>
  <c r="N59" i="4" s="1"/>
  <c r="L109" i="4"/>
  <c r="N109" i="4" s="1"/>
  <c r="N22" i="4"/>
  <c r="L22" i="4"/>
  <c r="J126" i="4"/>
  <c r="J73" i="4"/>
  <c r="F29" i="22"/>
  <c r="F30" i="22"/>
  <c r="H127" i="4"/>
  <c r="AG64" i="71" l="1" a="1"/>
  <c r="AG64" i="71" s="1"/>
  <c r="AF64" i="71" a="1"/>
  <c r="AF64" i="71" s="1"/>
  <c r="AI64" i="71" a="1"/>
  <c r="AI64" i="71" s="1"/>
  <c r="AD64" i="71" a="1"/>
  <c r="AD64" i="71" s="1"/>
  <c r="R64" i="71" a="1"/>
  <c r="R64" i="71" s="1"/>
  <c r="Q64" i="71" a="1"/>
  <c r="Q64" i="71" s="1"/>
  <c r="S64" i="71" a="1"/>
  <c r="S64" i="71" s="1"/>
  <c r="AL64" i="71" a="1"/>
  <c r="AL64" i="71" s="1"/>
  <c r="M64" i="71" a="1"/>
  <c r="M64" i="71" s="1"/>
  <c r="O64" i="71" a="1"/>
  <c r="O64" i="71" s="1"/>
  <c r="V64" i="71" a="1"/>
  <c r="V64" i="71" s="1"/>
  <c r="I64" i="71" a="1"/>
  <c r="I64" i="71" s="1"/>
  <c r="F64" i="71" a="1"/>
  <c r="F64" i="71" s="1"/>
  <c r="AC64" i="71" a="1"/>
  <c r="AC64" i="71" s="1"/>
  <c r="AB64" i="71" a="1"/>
  <c r="AB64" i="71" s="1"/>
  <c r="AE64" i="71" a="1"/>
  <c r="AE64" i="71" s="1"/>
  <c r="N64" i="71" a="1"/>
  <c r="N64" i="71" s="1"/>
  <c r="U64" i="71" a="1"/>
  <c r="U64" i="71" s="1"/>
  <c r="T64" i="71" a="1"/>
  <c r="T64" i="71" s="1"/>
  <c r="W64" i="71" a="1"/>
  <c r="W64" i="71" s="1"/>
  <c r="J64" i="71" a="1"/>
  <c r="J64" i="71" s="1"/>
  <c r="P64" i="71" a="1"/>
  <c r="P64" i="71" s="1"/>
  <c r="L64" i="71" a="1"/>
  <c r="L64" i="71" s="1"/>
  <c r="H64" i="71" a="1"/>
  <c r="H64" i="71" s="1"/>
  <c r="K64" i="71" a="1"/>
  <c r="K64" i="71" s="1"/>
  <c r="Y64" i="71" a="1"/>
  <c r="Y64" i="71" s="1"/>
  <c r="X64" i="71" a="1"/>
  <c r="X64" i="71" s="1"/>
  <c r="AA64" i="71" a="1"/>
  <c r="AA64" i="71" s="1"/>
  <c r="Z64" i="71" a="1"/>
  <c r="Z64" i="71" s="1"/>
  <c r="AK64" i="71" a="1"/>
  <c r="AK64" i="71" s="1"/>
  <c r="AJ64" i="71" a="1"/>
  <c r="AJ64" i="71" s="1"/>
  <c r="AM64" i="71" a="1"/>
  <c r="AM64" i="71" s="1"/>
  <c r="G64" i="71" a="1"/>
  <c r="G64" i="71" s="1"/>
  <c r="AH64" i="71" a="1"/>
  <c r="AH64" i="71" s="1"/>
  <c r="E65" i="71" a="1"/>
  <c r="E65" i="71" s="1"/>
  <c r="D65" i="71" s="1"/>
  <c r="O31" i="64"/>
  <c r="M76" i="61"/>
  <c r="I24" i="2"/>
  <c r="I58" i="2"/>
  <c r="I40" i="2"/>
  <c r="BX92" i="50"/>
  <c r="L23" i="4"/>
  <c r="N23" i="4" s="1"/>
  <c r="M22" i="52"/>
  <c r="K22" i="52"/>
  <c r="M23" i="52"/>
  <c r="K23" i="52"/>
  <c r="L73" i="4"/>
  <c r="N73" i="4" s="1"/>
  <c r="R22" i="52"/>
  <c r="O24" i="52"/>
  <c r="L69" i="4"/>
  <c r="N69" i="4" s="1"/>
  <c r="R23" i="52"/>
  <c r="L88" i="4"/>
  <c r="N88" i="4" s="1"/>
  <c r="D144" i="1"/>
  <c r="M26" i="61"/>
  <c r="G27" i="52"/>
  <c r="H66" i="1"/>
  <c r="H115" i="1"/>
  <c r="H130" i="1" s="1"/>
  <c r="H138" i="1" s="1"/>
  <c r="H142" i="1" s="1"/>
  <c r="H144" i="1" s="1"/>
  <c r="H41" i="1"/>
  <c r="O17" i="52"/>
  <c r="M72" i="61" s="1"/>
  <c r="Q20" i="2"/>
  <c r="H18" i="7"/>
  <c r="N18" i="7" s="1"/>
  <c r="Q44" i="2"/>
  <c r="H32" i="7"/>
  <c r="Q32" i="2"/>
  <c r="H25" i="7"/>
  <c r="N25" i="7" s="1"/>
  <c r="Q27" i="2"/>
  <c r="H22" i="7"/>
  <c r="N22" i="7" s="1"/>
  <c r="Q47" i="2"/>
  <c r="H35" i="7"/>
  <c r="N35" i="7" s="1"/>
  <c r="H16" i="7"/>
  <c r="Q18" i="2"/>
  <c r="H21" i="7"/>
  <c r="N21" i="7" s="1"/>
  <c r="Q26" i="2"/>
  <c r="Q50" i="2"/>
  <c r="H36" i="7"/>
  <c r="N36" i="7" s="1"/>
  <c r="H33" i="7"/>
  <c r="N33" i="7" s="1"/>
  <c r="Q45" i="2"/>
  <c r="H17" i="7"/>
  <c r="N17" i="7" s="1"/>
  <c r="Q19" i="2"/>
  <c r="H34" i="7"/>
  <c r="N34" i="7" s="1"/>
  <c r="Q46" i="2"/>
  <c r="Q29" i="2"/>
  <c r="H24" i="7"/>
  <c r="N24" i="7" s="1"/>
  <c r="H23" i="7"/>
  <c r="N23" i="7" s="1"/>
  <c r="Q28" i="2"/>
  <c r="J63" i="4"/>
  <c r="L56" i="4"/>
  <c r="N56" i="4" s="1"/>
  <c r="J112" i="4"/>
  <c r="L112" i="4" s="1"/>
  <c r="J39" i="4"/>
  <c r="L126" i="4"/>
  <c r="N126" i="4" s="1"/>
  <c r="H135" i="4"/>
  <c r="E66" i="71" l="1" a="1"/>
  <c r="E66" i="71" s="1"/>
  <c r="D66" i="71" s="1"/>
  <c r="AH65" i="71" a="1"/>
  <c r="AH65" i="71" s="1"/>
  <c r="AJ65" i="71" a="1"/>
  <c r="AJ65" i="71" s="1"/>
  <c r="AM65" i="71" a="1"/>
  <c r="AM65" i="71" s="1"/>
  <c r="G65" i="71" a="1"/>
  <c r="G65" i="71" s="1"/>
  <c r="Q65" i="71" a="1"/>
  <c r="Q65" i="71" s="1"/>
  <c r="V65" i="71" a="1"/>
  <c r="V65" i="71" s="1"/>
  <c r="X65" i="71" a="1"/>
  <c r="X65" i="71" s="1"/>
  <c r="AA65" i="71" a="1"/>
  <c r="AA65" i="71" s="1"/>
  <c r="AC65" i="71" a="1"/>
  <c r="AC65" i="71" s="1"/>
  <c r="AL65" i="71" a="1"/>
  <c r="AL65" i="71" s="1"/>
  <c r="H65" i="71" a="1"/>
  <c r="H65" i="71" s="1"/>
  <c r="AG65" i="71" a="1"/>
  <c r="AG65" i="71" s="1"/>
  <c r="AD65" i="71" a="1"/>
  <c r="AD65" i="71" s="1"/>
  <c r="AF65" i="71" a="1"/>
  <c r="AF65" i="71" s="1"/>
  <c r="AI65" i="71" a="1"/>
  <c r="AI65" i="71" s="1"/>
  <c r="Y65" i="71" a="1"/>
  <c r="Y65" i="71" s="1"/>
  <c r="Z65" i="71" a="1"/>
  <c r="Z65" i="71" s="1"/>
  <c r="AB65" i="71" a="1"/>
  <c r="AB65" i="71" s="1"/>
  <c r="AE65" i="71" a="1"/>
  <c r="AE65" i="71" s="1"/>
  <c r="I65" i="71" a="1"/>
  <c r="I65" i="71" s="1"/>
  <c r="R65" i="71" a="1"/>
  <c r="R65" i="71" s="1"/>
  <c r="T65" i="71" a="1"/>
  <c r="T65" i="71" s="1"/>
  <c r="W65" i="71" a="1"/>
  <c r="W65" i="71" s="1"/>
  <c r="M65" i="71" a="1"/>
  <c r="M65" i="71" s="1"/>
  <c r="J65" i="71" a="1"/>
  <c r="J65" i="71" s="1"/>
  <c r="L65" i="71" a="1"/>
  <c r="L65" i="71" s="1"/>
  <c r="O65" i="71" a="1"/>
  <c r="O65" i="71" s="1"/>
  <c r="U65" i="71" a="1"/>
  <c r="U65" i="71" s="1"/>
  <c r="F65" i="71" a="1"/>
  <c r="F65" i="71" s="1"/>
  <c r="K65" i="71" a="1"/>
  <c r="K65" i="71" s="1"/>
  <c r="N65" i="71" a="1"/>
  <c r="N65" i="71" s="1"/>
  <c r="P65" i="71" a="1"/>
  <c r="P65" i="71" s="1"/>
  <c r="S65" i="71" a="1"/>
  <c r="S65" i="71" s="1"/>
  <c r="AK65" i="71" a="1"/>
  <c r="AK65" i="71" s="1"/>
  <c r="S17" i="52"/>
  <c r="M60" i="61"/>
  <c r="O30" i="22"/>
  <c r="Q58" i="2"/>
  <c r="Q40" i="2"/>
  <c r="BK143" i="50"/>
  <c r="K27" i="52"/>
  <c r="M27" i="52"/>
  <c r="M33" i="61"/>
  <c r="M25" i="61"/>
  <c r="M27" i="61"/>
  <c r="Q24" i="2"/>
  <c r="D38" i="1" s="1"/>
  <c r="O27" i="52"/>
  <c r="H92" i="1"/>
  <c r="I59" i="2"/>
  <c r="I60" i="2" s="1"/>
  <c r="H26" i="7"/>
  <c r="H19" i="7"/>
  <c r="N16" i="7"/>
  <c r="N19" i="7" s="1"/>
  <c r="H37" i="7"/>
  <c r="N32" i="7"/>
  <c r="N37" i="7" s="1"/>
  <c r="J90" i="4"/>
  <c r="J127" i="4"/>
  <c r="L127" i="4" s="1"/>
  <c r="N112" i="4"/>
  <c r="H139" i="4"/>
  <c r="M34" i="61" s="1"/>
  <c r="AD66" i="71" l="1" a="1"/>
  <c r="AD66" i="71" s="1"/>
  <c r="AG66" i="71" a="1"/>
  <c r="AG66" i="71" s="1"/>
  <c r="AF66" i="71" a="1"/>
  <c r="AF66" i="71" s="1"/>
  <c r="W66" i="71" a="1"/>
  <c r="W66" i="71" s="1"/>
  <c r="V66" i="71" a="1"/>
  <c r="V66" i="71" s="1"/>
  <c r="Y66" i="71" a="1"/>
  <c r="Y66" i="71" s="1"/>
  <c r="X66" i="71" a="1"/>
  <c r="X66" i="71" s="1"/>
  <c r="AI66" i="71" a="1"/>
  <c r="AI66" i="71" s="1"/>
  <c r="U66" i="71" a="1"/>
  <c r="U66" i="71" s="1"/>
  <c r="Q66" i="71" a="1"/>
  <c r="Q66" i="71" s="1"/>
  <c r="AE66" i="71" a="1"/>
  <c r="AE66" i="71" s="1"/>
  <c r="Z66" i="71" a="1"/>
  <c r="Z66" i="71" s="1"/>
  <c r="AC66" i="71" a="1"/>
  <c r="AC66" i="71" s="1"/>
  <c r="AB66" i="71" a="1"/>
  <c r="AB66" i="71" s="1"/>
  <c r="G66" i="71" a="1"/>
  <c r="G66" i="71" s="1"/>
  <c r="J66" i="71" a="1"/>
  <c r="J66" i="71" s="1"/>
  <c r="M66" i="71" a="1"/>
  <c r="M66" i="71" s="1"/>
  <c r="L66" i="71" a="1"/>
  <c r="L66" i="71" s="1"/>
  <c r="O66" i="71" a="1"/>
  <c r="O66" i="71" s="1"/>
  <c r="AH66" i="71" a="1"/>
  <c r="AH66" i="71" s="1"/>
  <c r="AK66" i="71" a="1"/>
  <c r="AK66" i="71" s="1"/>
  <c r="AJ66" i="71" a="1"/>
  <c r="AJ66" i="71" s="1"/>
  <c r="AM66" i="71" a="1"/>
  <c r="AM66" i="71" s="1"/>
  <c r="K66" i="71" a="1"/>
  <c r="K66" i="71" s="1"/>
  <c r="R66" i="71" a="1"/>
  <c r="R66" i="71" s="1"/>
  <c r="T66" i="71" a="1"/>
  <c r="T66" i="71" s="1"/>
  <c r="S66" i="71" a="1"/>
  <c r="S66" i="71" s="1"/>
  <c r="N66" i="71" a="1"/>
  <c r="N66" i="71" s="1"/>
  <c r="P66" i="71" a="1"/>
  <c r="P66" i="71" s="1"/>
  <c r="AL66" i="71" a="1"/>
  <c r="AL66" i="71" s="1"/>
  <c r="F66" i="71" a="1"/>
  <c r="F66" i="71" s="1"/>
  <c r="I66" i="71" a="1"/>
  <c r="I66" i="71" s="1"/>
  <c r="H66" i="71" a="1"/>
  <c r="H66" i="71" s="1"/>
  <c r="AA66" i="71" a="1"/>
  <c r="AA66" i="71" s="1"/>
  <c r="E67" i="71" a="1"/>
  <c r="E67" i="71" s="1"/>
  <c r="D67" i="71" s="1"/>
  <c r="Q59" i="2"/>
  <c r="D39" i="1" s="1"/>
  <c r="D64" i="1"/>
  <c r="C53" i="48"/>
  <c r="C54" i="48" s="1"/>
  <c r="C55" i="48" s="1"/>
  <c r="M28" i="61"/>
  <c r="C30" i="48"/>
  <c r="H38" i="7"/>
  <c r="H39" i="7" s="1"/>
  <c r="N127" i="4"/>
  <c r="J135" i="4"/>
  <c r="L135" i="4" s="1"/>
  <c r="H142" i="4"/>
  <c r="AE67" i="71" l="1" a="1"/>
  <c r="AE67" i="71" s="1"/>
  <c r="AH67" i="71" a="1"/>
  <c r="AH67" i="71" s="1"/>
  <c r="Q67" i="71" a="1"/>
  <c r="Q67" i="71" s="1"/>
  <c r="P67" i="71" a="1"/>
  <c r="P67" i="71" s="1"/>
  <c r="H67" i="71" a="1"/>
  <c r="H67" i="71" s="1"/>
  <c r="AK67" i="71" a="1"/>
  <c r="AK67" i="71" s="1"/>
  <c r="AG67" i="71" a="1"/>
  <c r="AG67" i="71" s="1"/>
  <c r="AC67" i="71" a="1"/>
  <c r="AC67" i="71" s="1"/>
  <c r="AA67" i="71" a="1"/>
  <c r="AA67" i="71" s="1"/>
  <c r="AD67" i="71" a="1"/>
  <c r="AD67" i="71" s="1"/>
  <c r="M67" i="71" a="1"/>
  <c r="M67" i="71" s="1"/>
  <c r="L67" i="71" a="1"/>
  <c r="L67" i="71" s="1"/>
  <c r="AM67" i="71" a="1"/>
  <c r="AM67" i="71" s="1"/>
  <c r="G67" i="71" a="1"/>
  <c r="G67" i="71" s="1"/>
  <c r="Y67" i="71" a="1"/>
  <c r="Y67" i="71" s="1"/>
  <c r="X67" i="71" a="1"/>
  <c r="X67" i="71" s="1"/>
  <c r="N67" i="71" a="1"/>
  <c r="N67" i="71" s="1"/>
  <c r="AI67" i="71" a="1"/>
  <c r="AI67" i="71" s="1"/>
  <c r="AL67" i="71" a="1"/>
  <c r="AL67" i="71" s="1"/>
  <c r="U67" i="71" a="1"/>
  <c r="U67" i="71" s="1"/>
  <c r="T67" i="71" a="1"/>
  <c r="T67" i="71" s="1"/>
  <c r="J67" i="71" a="1"/>
  <c r="J67" i="71" s="1"/>
  <c r="W67" i="71" a="1"/>
  <c r="W67" i="71" s="1"/>
  <c r="Z67" i="71" a="1"/>
  <c r="Z67" i="71" s="1"/>
  <c r="I67" i="71" a="1"/>
  <c r="I67" i="71" s="1"/>
  <c r="S67" i="71" a="1"/>
  <c r="S67" i="71" s="1"/>
  <c r="AJ67" i="71" a="1"/>
  <c r="AJ67" i="71" s="1"/>
  <c r="R67" i="71" a="1"/>
  <c r="R67" i="71" s="1"/>
  <c r="O67" i="71" a="1"/>
  <c r="O67" i="71" s="1"/>
  <c r="AF67" i="71" a="1"/>
  <c r="AF67" i="71" s="1"/>
  <c r="V67" i="71" a="1"/>
  <c r="V67" i="71" s="1"/>
  <c r="K67" i="71" a="1"/>
  <c r="K67" i="71" s="1"/>
  <c r="AB67" i="71" a="1"/>
  <c r="AB67" i="71" s="1"/>
  <c r="F67" i="71" a="1"/>
  <c r="F67" i="71" s="1"/>
  <c r="E68" i="71" a="1"/>
  <c r="E68" i="71" s="1"/>
  <c r="D68" i="71" s="1"/>
  <c r="M30" i="61"/>
  <c r="O28" i="52"/>
  <c r="S60" i="2"/>
  <c r="M29" i="61"/>
  <c r="H37" i="4"/>
  <c r="L37" i="4" s="1"/>
  <c r="N37" i="4" s="1"/>
  <c r="C31" i="48"/>
  <c r="D66" i="48" s="1"/>
  <c r="Q60" i="2"/>
  <c r="D65" i="1"/>
  <c r="D66" i="1" s="1"/>
  <c r="H61" i="4"/>
  <c r="H62" i="4" s="1"/>
  <c r="E79" i="1"/>
  <c r="S25" i="2"/>
  <c r="D40" i="1"/>
  <c r="D41" i="1" s="1"/>
  <c r="H36" i="4"/>
  <c r="N135" i="4"/>
  <c r="J139" i="4"/>
  <c r="E69" i="71" l="1" a="1"/>
  <c r="E69" i="71" s="1"/>
  <c r="D69" i="71" s="1"/>
  <c r="S68" i="71" a="1"/>
  <c r="S68" i="71" s="1"/>
  <c r="V68" i="71" a="1"/>
  <c r="V68" i="71" s="1"/>
  <c r="Y68" i="71" a="1"/>
  <c r="Y68" i="71" s="1"/>
  <c r="P68" i="71" a="1"/>
  <c r="P68" i="71" s="1"/>
  <c r="K68" i="71" a="1"/>
  <c r="K68" i="71" s="1"/>
  <c r="N68" i="71" a="1"/>
  <c r="N68" i="71" s="1"/>
  <c r="Q68" i="71" a="1"/>
  <c r="Q68" i="71" s="1"/>
  <c r="AB68" i="71" a="1"/>
  <c r="AB68" i="71" s="1"/>
  <c r="AG68" i="71" a="1"/>
  <c r="AG68" i="71" s="1"/>
  <c r="W68" i="71" a="1"/>
  <c r="W68" i="71" s="1"/>
  <c r="AC68" i="71" a="1"/>
  <c r="AC68" i="71" s="1"/>
  <c r="AJ68" i="71" a="1"/>
  <c r="AJ68" i="71" s="1"/>
  <c r="O68" i="71" a="1"/>
  <c r="O68" i="71" s="1"/>
  <c r="R68" i="71" a="1"/>
  <c r="R68" i="71" s="1"/>
  <c r="U68" i="71" a="1"/>
  <c r="U68" i="71" s="1"/>
  <c r="AF68" i="71" a="1"/>
  <c r="AF68" i="71" s="1"/>
  <c r="G68" i="71" a="1"/>
  <c r="G68" i="71" s="1"/>
  <c r="AE68" i="71" a="1"/>
  <c r="AE68" i="71" s="1"/>
  <c r="AK68" i="71" a="1"/>
  <c r="AK68" i="71" s="1"/>
  <c r="H68" i="71" a="1"/>
  <c r="H68" i="71" s="1"/>
  <c r="Z68" i="71" a="1"/>
  <c r="Z68" i="71" s="1"/>
  <c r="AM68" i="71" a="1"/>
  <c r="AM68" i="71" s="1"/>
  <c r="J68" i="71" a="1"/>
  <c r="J68" i="71" s="1"/>
  <c r="M68" i="71" a="1"/>
  <c r="M68" i="71" s="1"/>
  <c r="X68" i="71" a="1"/>
  <c r="X68" i="71" s="1"/>
  <c r="AD68" i="71" a="1"/>
  <c r="AD68" i="71" s="1"/>
  <c r="AI68" i="71" a="1"/>
  <c r="AI68" i="71" s="1"/>
  <c r="AL68" i="71" a="1"/>
  <c r="AL68" i="71" s="1"/>
  <c r="F68" i="71" a="1"/>
  <c r="F68" i="71" s="1"/>
  <c r="I68" i="71" a="1"/>
  <c r="I68" i="71" s="1"/>
  <c r="T68" i="71" a="1"/>
  <c r="T68" i="71" s="1"/>
  <c r="AH68" i="71" a="1"/>
  <c r="AH68" i="71" s="1"/>
  <c r="L68" i="71" a="1"/>
  <c r="L68" i="71" s="1"/>
  <c r="AA68" i="71" a="1"/>
  <c r="AA68" i="71" s="1"/>
  <c r="P139" i="4"/>
  <c r="M35" i="61"/>
  <c r="M24" i="61"/>
  <c r="C32" i="48"/>
  <c r="C33" i="48" s="1"/>
  <c r="C80" i="48" s="1"/>
  <c r="D92" i="1"/>
  <c r="L61" i="4"/>
  <c r="N61" i="4" s="1"/>
  <c r="H38" i="4"/>
  <c r="L36" i="4"/>
  <c r="N36" i="4" s="1"/>
  <c r="J142" i="4"/>
  <c r="L139" i="4"/>
  <c r="N139" i="4" s="1"/>
  <c r="L62" i="4"/>
  <c r="N62" i="4" s="1"/>
  <c r="H63" i="4"/>
  <c r="L63" i="4" s="1"/>
  <c r="N63" i="4" s="1"/>
  <c r="E70" i="71" l="1" a="1"/>
  <c r="E70" i="71" s="1"/>
  <c r="D70" i="71" s="1"/>
  <c r="T69" i="71" a="1"/>
  <c r="T69" i="71" s="1"/>
  <c r="W69" i="71" a="1"/>
  <c r="W69" i="71" s="1"/>
  <c r="Z69" i="71" a="1"/>
  <c r="Z69" i="71" s="1"/>
  <c r="AC69" i="71" a="1"/>
  <c r="AC69" i="71" s="1"/>
  <c r="P69" i="71" a="1"/>
  <c r="P69" i="71" s="1"/>
  <c r="S69" i="71" a="1"/>
  <c r="S69" i="71" s="1"/>
  <c r="V69" i="71" a="1"/>
  <c r="V69" i="71" s="1"/>
  <c r="Y69" i="71" a="1"/>
  <c r="Y69" i="71" s="1"/>
  <c r="L69" i="71" a="1"/>
  <c r="L69" i="71" s="1"/>
  <c r="O69" i="71" a="1"/>
  <c r="O69" i="71" s="1"/>
  <c r="R69" i="71" a="1"/>
  <c r="R69" i="71" s="1"/>
  <c r="U69" i="71" a="1"/>
  <c r="U69" i="71" s="1"/>
  <c r="H69" i="71" a="1"/>
  <c r="H69" i="71" s="1"/>
  <c r="K69" i="71" a="1"/>
  <c r="K69" i="71" s="1"/>
  <c r="N69" i="71" a="1"/>
  <c r="N69" i="71" s="1"/>
  <c r="Q69" i="71" a="1"/>
  <c r="Q69" i="71" s="1"/>
  <c r="AJ69" i="71" a="1"/>
  <c r="AJ69" i="71" s="1"/>
  <c r="AM69" i="71" a="1"/>
  <c r="AM69" i="71" s="1"/>
  <c r="G69" i="71" a="1"/>
  <c r="G69" i="71" s="1"/>
  <c r="J69" i="71" a="1"/>
  <c r="J69" i="71" s="1"/>
  <c r="M69" i="71" a="1"/>
  <c r="M69" i="71" s="1"/>
  <c r="AF69" i="71" a="1"/>
  <c r="AF69" i="71" s="1"/>
  <c r="AI69" i="71" a="1"/>
  <c r="AI69" i="71" s="1"/>
  <c r="AL69" i="71" a="1"/>
  <c r="AL69" i="71" s="1"/>
  <c r="F69" i="71" a="1"/>
  <c r="F69" i="71" s="1"/>
  <c r="I69" i="71" a="1"/>
  <c r="I69" i="71" s="1"/>
  <c r="AB69" i="71" a="1"/>
  <c r="AB69" i="71" s="1"/>
  <c r="AE69" i="71" a="1"/>
  <c r="AE69" i="71" s="1"/>
  <c r="AH69" i="71" a="1"/>
  <c r="AH69" i="71" s="1"/>
  <c r="AK69" i="71" a="1"/>
  <c r="AK69" i="71" s="1"/>
  <c r="X69" i="71" a="1"/>
  <c r="X69" i="71" s="1"/>
  <c r="AA69" i="71" a="1"/>
  <c r="AA69" i="71" s="1"/>
  <c r="AD69" i="71" a="1"/>
  <c r="AD69" i="71" s="1"/>
  <c r="AG69" i="71" a="1"/>
  <c r="AG69" i="71" s="1"/>
  <c r="L38" i="4"/>
  <c r="N38" i="4" s="1"/>
  <c r="H39" i="4"/>
  <c r="E71" i="71" l="1" a="1"/>
  <c r="E71" i="71" s="1"/>
  <c r="D71" i="71" s="1"/>
  <c r="AJ70" i="71" a="1"/>
  <c r="AJ70" i="71" s="1"/>
  <c r="AM70" i="71" a="1"/>
  <c r="AM70" i="71" s="1"/>
  <c r="G70" i="71" a="1"/>
  <c r="G70" i="71" s="1"/>
  <c r="J70" i="71" a="1"/>
  <c r="J70" i="71" s="1"/>
  <c r="Q70" i="71" a="1"/>
  <c r="Q70" i="71" s="1"/>
  <c r="AF70" i="71" a="1"/>
  <c r="AF70" i="71" s="1"/>
  <c r="AI70" i="71" a="1"/>
  <c r="AI70" i="71" s="1"/>
  <c r="AL70" i="71" a="1"/>
  <c r="AL70" i="71" s="1"/>
  <c r="F70" i="71" a="1"/>
  <c r="F70" i="71" s="1"/>
  <c r="M70" i="71" a="1"/>
  <c r="M70" i="71" s="1"/>
  <c r="AB70" i="71" a="1"/>
  <c r="AB70" i="71" s="1"/>
  <c r="AE70" i="71" a="1"/>
  <c r="AE70" i="71" s="1"/>
  <c r="AH70" i="71" a="1"/>
  <c r="AH70" i="71" s="1"/>
  <c r="AK70" i="71" a="1"/>
  <c r="AK70" i="71" s="1"/>
  <c r="X70" i="71" a="1"/>
  <c r="X70" i="71" s="1"/>
  <c r="AA70" i="71" a="1"/>
  <c r="AA70" i="71" s="1"/>
  <c r="AD70" i="71" a="1"/>
  <c r="AD70" i="71" s="1"/>
  <c r="AG70" i="71" a="1"/>
  <c r="AG70" i="71" s="1"/>
  <c r="T70" i="71" a="1"/>
  <c r="T70" i="71" s="1"/>
  <c r="W70" i="71" a="1"/>
  <c r="W70" i="71" s="1"/>
  <c r="Z70" i="71" a="1"/>
  <c r="Z70" i="71" s="1"/>
  <c r="AC70" i="71" a="1"/>
  <c r="AC70" i="71" s="1"/>
  <c r="P70" i="71" a="1"/>
  <c r="P70" i="71" s="1"/>
  <c r="I70" i="71" a="1"/>
  <c r="I70" i="71" s="1"/>
  <c r="V70" i="71" a="1"/>
  <c r="V70" i="71" s="1"/>
  <c r="S70" i="71" a="1"/>
  <c r="S70" i="71" s="1"/>
  <c r="L70" i="71" a="1"/>
  <c r="L70" i="71" s="1"/>
  <c r="O70" i="71" a="1"/>
  <c r="O70" i="71" s="1"/>
  <c r="R70" i="71" a="1"/>
  <c r="R70" i="71" s="1"/>
  <c r="Y70" i="71" a="1"/>
  <c r="Y70" i="71" s="1"/>
  <c r="H70" i="71" a="1"/>
  <c r="H70" i="71" s="1"/>
  <c r="K70" i="71" a="1"/>
  <c r="K70" i="71" s="1"/>
  <c r="N70" i="71" a="1"/>
  <c r="N70" i="71" s="1"/>
  <c r="U70" i="71" a="1"/>
  <c r="U70" i="71" s="1"/>
  <c r="P100" i="4"/>
  <c r="P123" i="4"/>
  <c r="P33" i="4"/>
  <c r="P71" i="4"/>
  <c r="P120" i="4"/>
  <c r="P20" i="4"/>
  <c r="P115" i="4"/>
  <c r="P118" i="4"/>
  <c r="M32" i="61"/>
  <c r="H90" i="4"/>
  <c r="P68" i="4"/>
  <c r="P42" i="4"/>
  <c r="P34" i="4"/>
  <c r="P36" i="4"/>
  <c r="D36" i="4" s="1"/>
  <c r="P37" i="4"/>
  <c r="D37" i="4" s="1"/>
  <c r="P35" i="4"/>
  <c r="P70" i="4"/>
  <c r="P21" i="4"/>
  <c r="P44" i="4"/>
  <c r="P19" i="4"/>
  <c r="P96" i="4"/>
  <c r="D96" i="4" s="1"/>
  <c r="P117" i="4"/>
  <c r="D117" i="4" s="1"/>
  <c r="P52" i="4"/>
  <c r="D52" i="4" s="1"/>
  <c r="P119" i="4"/>
  <c r="D119" i="4" s="1"/>
  <c r="P14" i="4"/>
  <c r="D14" i="4" s="1"/>
  <c r="C14" i="4" s="1"/>
  <c r="P131" i="4"/>
  <c r="D131" i="4" s="1"/>
  <c r="P130" i="4"/>
  <c r="D130" i="4" s="1"/>
  <c r="P121" i="4"/>
  <c r="D121" i="4" s="1"/>
  <c r="P116" i="4"/>
  <c r="D116" i="4" s="1"/>
  <c r="D12" i="4"/>
  <c r="C12" i="4" s="1"/>
  <c r="P17" i="4"/>
  <c r="D17" i="4" s="1"/>
  <c r="C17" i="4" s="1"/>
  <c r="P53" i="4"/>
  <c r="D53" i="4" s="1"/>
  <c r="P109" i="4"/>
  <c r="D109" i="4" s="1"/>
  <c r="P69" i="4"/>
  <c r="L39" i="4"/>
  <c r="N39" i="4" s="1"/>
  <c r="P28" i="4"/>
  <c r="D28" i="4" s="1"/>
  <c r="C28" i="4" s="1"/>
  <c r="P27" i="4"/>
  <c r="D27" i="4" s="1"/>
  <c r="C27" i="4" s="1"/>
  <c r="P67" i="4"/>
  <c r="P129" i="4"/>
  <c r="D129" i="4" s="1"/>
  <c r="P128" i="4"/>
  <c r="D128" i="4" s="1"/>
  <c r="P32" i="4"/>
  <c r="D32" i="4" s="1"/>
  <c r="C32" i="4" s="1"/>
  <c r="P11" i="4"/>
  <c r="D11" i="4" s="1"/>
  <c r="C11" i="4" s="1"/>
  <c r="P45" i="4"/>
  <c r="P122" i="4"/>
  <c r="D122" i="4" s="1"/>
  <c r="C122" i="4" s="1"/>
  <c r="P72" i="4"/>
  <c r="P97" i="4"/>
  <c r="D97" i="4" s="1"/>
  <c r="C97" i="4" s="1"/>
  <c r="P43" i="4"/>
  <c r="P9" i="4"/>
  <c r="P29" i="4"/>
  <c r="P106" i="4"/>
  <c r="D106" i="4" s="1"/>
  <c r="P108" i="4"/>
  <c r="D108" i="4" s="1"/>
  <c r="P16" i="4"/>
  <c r="D16" i="4" s="1"/>
  <c r="C16" i="4" s="1"/>
  <c r="P101" i="4"/>
  <c r="D101" i="4" s="1"/>
  <c r="C101" i="4" s="1"/>
  <c r="P54" i="4"/>
  <c r="D54" i="4" s="1"/>
  <c r="C54" i="4" s="1"/>
  <c r="P105" i="4"/>
  <c r="D105" i="4" s="1"/>
  <c r="P30" i="4"/>
  <c r="D30" i="4" s="1"/>
  <c r="P8" i="4"/>
  <c r="P55" i="4"/>
  <c r="D55" i="4" s="1"/>
  <c r="C55" i="4" s="1"/>
  <c r="P59" i="4"/>
  <c r="D59" i="4" s="1"/>
  <c r="C59" i="4" s="1"/>
  <c r="P10" i="4"/>
  <c r="D10" i="4" s="1"/>
  <c r="P107" i="4"/>
  <c r="D107" i="4" s="1"/>
  <c r="P95" i="4"/>
  <c r="D95" i="4" s="1"/>
  <c r="P13" i="4"/>
  <c r="D13" i="4" s="1"/>
  <c r="P110" i="4"/>
  <c r="D110" i="4" s="1"/>
  <c r="P124" i="4"/>
  <c r="D124" i="4" s="1"/>
  <c r="C124" i="4" s="1"/>
  <c r="P26" i="4"/>
  <c r="D26" i="4" s="1"/>
  <c r="P60" i="4"/>
  <c r="D60" i="4" s="1"/>
  <c r="C60" i="4" s="1"/>
  <c r="P98" i="4"/>
  <c r="D98" i="4" s="1"/>
  <c r="C98" i="4" s="1"/>
  <c r="P114" i="4"/>
  <c r="D114" i="4" s="1"/>
  <c r="P134" i="4"/>
  <c r="D134" i="4" s="1"/>
  <c r="C134" i="4" s="1"/>
  <c r="P99" i="4"/>
  <c r="D99" i="4" s="1"/>
  <c r="P31" i="4"/>
  <c r="D31" i="4" s="1"/>
  <c r="P18" i="4"/>
  <c r="D18" i="4" s="1"/>
  <c r="C18" i="4" s="1"/>
  <c r="P51" i="4"/>
  <c r="D51" i="4" s="1"/>
  <c r="C51" i="4" s="1"/>
  <c r="P66" i="4"/>
  <c r="P125" i="4"/>
  <c r="D125" i="4" s="1"/>
  <c r="C125" i="4" s="1"/>
  <c r="P50" i="4"/>
  <c r="D50" i="4" s="1"/>
  <c r="P22" i="4"/>
  <c r="D22" i="4" s="1"/>
  <c r="C22" i="4" s="1"/>
  <c r="P15" i="4"/>
  <c r="D15" i="4" s="1"/>
  <c r="C15" i="4" s="1"/>
  <c r="P132" i="4"/>
  <c r="D132" i="4" s="1"/>
  <c r="C132" i="4" s="1"/>
  <c r="P133" i="4"/>
  <c r="D133" i="4" s="1"/>
  <c r="C133" i="4" s="1"/>
  <c r="P61" i="4"/>
  <c r="D61" i="4" s="1"/>
  <c r="Q71" i="71" l="1" a="1"/>
  <c r="Q71" i="71" s="1"/>
  <c r="P71" i="71" a="1"/>
  <c r="P71" i="71" s="1"/>
  <c r="S71" i="71" a="1"/>
  <c r="S71" i="71" s="1"/>
  <c r="V71" i="71" a="1"/>
  <c r="V71" i="71" s="1"/>
  <c r="I71" i="71" a="1"/>
  <c r="I71" i="71" s="1"/>
  <c r="K71" i="71" a="1"/>
  <c r="K71" i="71" s="1"/>
  <c r="N71" i="71" a="1"/>
  <c r="N71" i="71" s="1"/>
  <c r="Y71" i="71" a="1"/>
  <c r="Y71" i="71" s="1"/>
  <c r="AD71" i="71" a="1"/>
  <c r="AD71" i="71" s="1"/>
  <c r="U71" i="71" a="1"/>
  <c r="U71" i="71" s="1"/>
  <c r="W71" i="71" a="1"/>
  <c r="W71" i="71" s="1"/>
  <c r="M71" i="71" a="1"/>
  <c r="M71" i="71" s="1"/>
  <c r="L71" i="71" a="1"/>
  <c r="L71" i="71" s="1"/>
  <c r="O71" i="71" a="1"/>
  <c r="O71" i="71" s="1"/>
  <c r="R71" i="71" a="1"/>
  <c r="R71" i="71" s="1"/>
  <c r="H71" i="71" a="1"/>
  <c r="H71" i="71" s="1"/>
  <c r="AH71" i="71" a="1"/>
  <c r="AH71" i="71" s="1"/>
  <c r="T71" i="71" a="1"/>
  <c r="T71" i="71" s="1"/>
  <c r="Z71" i="71" a="1"/>
  <c r="Z71" i="71" s="1"/>
  <c r="AK71" i="71" a="1"/>
  <c r="AK71" i="71" s="1"/>
  <c r="AJ71" i="71" a="1"/>
  <c r="AJ71" i="71" s="1"/>
  <c r="AM71" i="71" a="1"/>
  <c r="AM71" i="71" s="1"/>
  <c r="G71" i="71" a="1"/>
  <c r="G71" i="71" s="1"/>
  <c r="J71" i="71" a="1"/>
  <c r="J71" i="71" s="1"/>
  <c r="AG71" i="71" a="1"/>
  <c r="AG71" i="71" s="1"/>
  <c r="AF71" i="71" a="1"/>
  <c r="AF71" i="71" s="1"/>
  <c r="AI71" i="71" a="1"/>
  <c r="AI71" i="71" s="1"/>
  <c r="AL71" i="71" a="1"/>
  <c r="AL71" i="71" s="1"/>
  <c r="F71" i="71" a="1"/>
  <c r="F71" i="71" s="1"/>
  <c r="AC71" i="71" a="1"/>
  <c r="AC71" i="71" s="1"/>
  <c r="AB71" i="71" a="1"/>
  <c r="AB71" i="71" s="1"/>
  <c r="AE71" i="71" a="1"/>
  <c r="AE71" i="71" s="1"/>
  <c r="X71" i="71" a="1"/>
  <c r="X71" i="71" s="1"/>
  <c r="AA71" i="71" a="1"/>
  <c r="AA71" i="71" s="1"/>
  <c r="E72" i="71" a="1"/>
  <c r="E72" i="71" s="1"/>
  <c r="D72" i="71" s="1"/>
  <c r="M97" i="61"/>
  <c r="D9" i="4"/>
  <c r="C116" i="4" s="1"/>
  <c r="C52" i="4"/>
  <c r="C31" i="4"/>
  <c r="C30" i="4"/>
  <c r="C121" i="4"/>
  <c r="C26" i="4"/>
  <c r="C99" i="4"/>
  <c r="C53" i="4"/>
  <c r="C119" i="4"/>
  <c r="C109" i="4"/>
  <c r="C130" i="4"/>
  <c r="C13" i="4"/>
  <c r="P5" i="4"/>
  <c r="C110" i="4" l="1"/>
  <c r="U72" i="71" a="1"/>
  <c r="U72" i="71" s="1"/>
  <c r="T72" i="71" a="1"/>
  <c r="T72" i="71" s="1"/>
  <c r="W72" i="71" a="1"/>
  <c r="W72" i="71" s="1"/>
  <c r="AH72" i="71" a="1"/>
  <c r="AH72" i="71" s="1"/>
  <c r="Q72" i="71" a="1"/>
  <c r="Q72" i="71" s="1"/>
  <c r="P72" i="71" a="1"/>
  <c r="P72" i="71" s="1"/>
  <c r="S72" i="71" a="1"/>
  <c r="S72" i="71" s="1"/>
  <c r="R72" i="71" a="1"/>
  <c r="R72" i="71" s="1"/>
  <c r="AK72" i="71" a="1"/>
  <c r="AK72" i="71" s="1"/>
  <c r="AJ72" i="71" a="1"/>
  <c r="AJ72" i="71" s="1"/>
  <c r="G72" i="71" a="1"/>
  <c r="G72" i="71" s="1"/>
  <c r="AL72" i="71" a="1"/>
  <c r="AL72" i="71" s="1"/>
  <c r="AE72" i="71" a="1"/>
  <c r="AE72" i="71" s="1"/>
  <c r="M72" i="71" a="1"/>
  <c r="M72" i="71" s="1"/>
  <c r="L72" i="71" a="1"/>
  <c r="L72" i="71" s="1"/>
  <c r="O72" i="71" a="1"/>
  <c r="O72" i="71" s="1"/>
  <c r="N72" i="71" a="1"/>
  <c r="N72" i="71" s="1"/>
  <c r="I72" i="71" a="1"/>
  <c r="I72" i="71" s="1"/>
  <c r="H72" i="71" a="1"/>
  <c r="H72" i="71" s="1"/>
  <c r="K72" i="71" a="1"/>
  <c r="K72" i="71" s="1"/>
  <c r="J72" i="71" a="1"/>
  <c r="J72" i="71" s="1"/>
  <c r="AM72" i="71" a="1"/>
  <c r="AM72" i="71" s="1"/>
  <c r="AG72" i="71" a="1"/>
  <c r="AG72" i="71" s="1"/>
  <c r="AF72" i="71" a="1"/>
  <c r="AF72" i="71" s="1"/>
  <c r="AI72" i="71" a="1"/>
  <c r="AI72" i="71" s="1"/>
  <c r="AD72" i="71" a="1"/>
  <c r="AD72" i="71" s="1"/>
  <c r="F72" i="71" a="1"/>
  <c r="F72" i="71" s="1"/>
  <c r="AC72" i="71" a="1"/>
  <c r="AC72" i="71" s="1"/>
  <c r="AB72" i="71" a="1"/>
  <c r="AB72" i="71" s="1"/>
  <c r="Z72" i="71" a="1"/>
  <c r="Z72" i="71" s="1"/>
  <c r="Y72" i="71" a="1"/>
  <c r="Y72" i="71" s="1"/>
  <c r="X72" i="71" a="1"/>
  <c r="X72" i="71" s="1"/>
  <c r="AA72" i="71" a="1"/>
  <c r="AA72" i="71" s="1"/>
  <c r="V72" i="71" a="1"/>
  <c r="V72" i="71" s="1"/>
  <c r="E73" i="71" a="1"/>
  <c r="E73" i="71" s="1"/>
  <c r="D73" i="71" s="1"/>
  <c r="C131" i="4"/>
  <c r="C129" i="4"/>
  <c r="C50" i="4"/>
  <c r="C96" i="4"/>
  <c r="C10" i="4"/>
  <c r="C37" i="4"/>
  <c r="C128" i="4"/>
  <c r="C106" i="4"/>
  <c r="C61" i="4"/>
  <c r="C108" i="4"/>
  <c r="C36" i="4"/>
  <c r="C105" i="4"/>
  <c r="C9" i="4"/>
  <c r="C107" i="4"/>
  <c r="C95" i="4"/>
  <c r="C114" i="4"/>
  <c r="C117" i="4"/>
  <c r="CA15" i="50"/>
  <c r="CA17" i="50"/>
  <c r="BZ24" i="50"/>
  <c r="BZ40" i="50" s="1"/>
  <c r="CA40" i="50" s="1"/>
  <c r="N73" i="71" l="1" a="1"/>
  <c r="N73" i="71" s="1"/>
  <c r="Q73" i="71" a="1"/>
  <c r="Q73" i="71" s="1"/>
  <c r="P73" i="71" a="1"/>
  <c r="P73" i="71" s="1"/>
  <c r="S73" i="71" a="1"/>
  <c r="S73" i="71" s="1"/>
  <c r="J73" i="71" a="1"/>
  <c r="J73" i="71" s="1"/>
  <c r="M73" i="71" a="1"/>
  <c r="M73" i="71" s="1"/>
  <c r="L73" i="71" a="1"/>
  <c r="L73" i="71" s="1"/>
  <c r="O73" i="71" a="1"/>
  <c r="O73" i="71" s="1"/>
  <c r="V73" i="71" a="1"/>
  <c r="V73" i="71" s="1"/>
  <c r="Y73" i="71" a="1"/>
  <c r="Y73" i="71" s="1"/>
  <c r="AA73" i="71" a="1"/>
  <c r="AA73" i="71" s="1"/>
  <c r="U73" i="71" a="1"/>
  <c r="U73" i="71" s="1"/>
  <c r="W73" i="71" a="1"/>
  <c r="W73" i="71" s="1"/>
  <c r="AL73" i="71" a="1"/>
  <c r="AL73" i="71" s="1"/>
  <c r="F73" i="71" a="1"/>
  <c r="F73" i="71" s="1"/>
  <c r="I73" i="71" a="1"/>
  <c r="I73" i="71" s="1"/>
  <c r="H73" i="71" a="1"/>
  <c r="H73" i="71" s="1"/>
  <c r="K73" i="71" a="1"/>
  <c r="K73" i="71" s="1"/>
  <c r="AI73" i="71" a="1"/>
  <c r="AI73" i="71" s="1"/>
  <c r="AB73" i="71" a="1"/>
  <c r="AB73" i="71" s="1"/>
  <c r="X73" i="71" a="1"/>
  <c r="X73" i="71" s="1"/>
  <c r="R73" i="71" a="1"/>
  <c r="R73" i="71" s="1"/>
  <c r="T73" i="71" a="1"/>
  <c r="T73" i="71" s="1"/>
  <c r="AH73" i="71" a="1"/>
  <c r="AH73" i="71" s="1"/>
  <c r="AK73" i="71" a="1"/>
  <c r="AK73" i="71" s="1"/>
  <c r="AJ73" i="71" a="1"/>
  <c r="AJ73" i="71" s="1"/>
  <c r="AM73" i="71" a="1"/>
  <c r="AM73" i="71" s="1"/>
  <c r="G73" i="71" a="1"/>
  <c r="G73" i="71" s="1"/>
  <c r="AD73" i="71" a="1"/>
  <c r="AD73" i="71" s="1"/>
  <c r="AG73" i="71" a="1"/>
  <c r="AG73" i="71" s="1"/>
  <c r="AF73" i="71" a="1"/>
  <c r="AF73" i="71" s="1"/>
  <c r="Z73" i="71" a="1"/>
  <c r="Z73" i="71" s="1"/>
  <c r="AC73" i="71" a="1"/>
  <c r="AC73" i="71" s="1"/>
  <c r="AE73" i="71" a="1"/>
  <c r="AE73" i="71" s="1"/>
  <c r="E74" i="71" a="1"/>
  <c r="E74" i="71" s="1"/>
  <c r="D74" i="71" s="1"/>
  <c r="CA24" i="50"/>
  <c r="CA43" i="50"/>
  <c r="BZ47" i="50"/>
  <c r="CA47" i="50" s="1"/>
  <c r="CA62" i="50"/>
  <c r="BZ64" i="50"/>
  <c r="CA64" i="50" s="1"/>
  <c r="AD74" i="71" l="1" a="1"/>
  <c r="AD74" i="71" s="1"/>
  <c r="AG74" i="71" a="1"/>
  <c r="AG74" i="71" s="1"/>
  <c r="AF74" i="71" a="1"/>
  <c r="AF74" i="71" s="1"/>
  <c r="S74" i="71" a="1"/>
  <c r="S74" i="71" s="1"/>
  <c r="V74" i="71" a="1"/>
  <c r="V74" i="71" s="1"/>
  <c r="X74" i="71" a="1"/>
  <c r="X74" i="71" s="1"/>
  <c r="AA74" i="71" a="1"/>
  <c r="AA74" i="71" s="1"/>
  <c r="U74" i="71" a="1"/>
  <c r="U74" i="71" s="1"/>
  <c r="J74" i="71" a="1"/>
  <c r="J74" i="71" s="1"/>
  <c r="L74" i="71" a="1"/>
  <c r="L74" i="71" s="1"/>
  <c r="G74" i="71" a="1"/>
  <c r="G74" i="71" s="1"/>
  <c r="I74" i="71" a="1"/>
  <c r="I74" i="71" s="1"/>
  <c r="AI74" i="71" a="1"/>
  <c r="AI74" i="71" s="1"/>
  <c r="Z74" i="71" a="1"/>
  <c r="Z74" i="71" s="1"/>
  <c r="AC74" i="71" a="1"/>
  <c r="AC74" i="71" s="1"/>
  <c r="AB74" i="71" a="1"/>
  <c r="AB74" i="71" s="1"/>
  <c r="O74" i="71" a="1"/>
  <c r="O74" i="71" s="1"/>
  <c r="Y74" i="71" a="1"/>
  <c r="Y74" i="71" s="1"/>
  <c r="R74" i="71" a="1"/>
  <c r="R74" i="71" s="1"/>
  <c r="T74" i="71" a="1"/>
  <c r="T74" i="71" s="1"/>
  <c r="K74" i="71" a="1"/>
  <c r="K74" i="71" s="1"/>
  <c r="N74" i="71" a="1"/>
  <c r="N74" i="71" s="1"/>
  <c r="Q74" i="71" a="1"/>
  <c r="Q74" i="71" s="1"/>
  <c r="P74" i="71" a="1"/>
  <c r="P74" i="71" s="1"/>
  <c r="AM74" i="71" a="1"/>
  <c r="AM74" i="71" s="1"/>
  <c r="M74" i="71" a="1"/>
  <c r="M74" i="71" s="1"/>
  <c r="AL74" i="71" a="1"/>
  <c r="AL74" i="71" s="1"/>
  <c r="F74" i="71" a="1"/>
  <c r="F74" i="71" s="1"/>
  <c r="H74" i="71" a="1"/>
  <c r="H74" i="71" s="1"/>
  <c r="AH74" i="71" a="1"/>
  <c r="AH74" i="71" s="1"/>
  <c r="AK74" i="71" a="1"/>
  <c r="AK74" i="71" s="1"/>
  <c r="AJ74" i="71" a="1"/>
  <c r="AJ74" i="71" s="1"/>
  <c r="W74" i="71" a="1"/>
  <c r="W74" i="71" s="1"/>
  <c r="AE74" i="71" a="1"/>
  <c r="AE74" i="71" s="1"/>
  <c r="E75" i="71" a="1"/>
  <c r="E75" i="71" s="1"/>
  <c r="D75" i="71" s="1"/>
  <c r="BZ65" i="50"/>
  <c r="CA65" i="50" s="1"/>
  <c r="CA68" i="50"/>
  <c r="CA74" i="50"/>
  <c r="CA69" i="50"/>
  <c r="BZ75" i="50"/>
  <c r="CA75" i="50" s="1"/>
  <c r="AA75" i="71" l="1" a="1"/>
  <c r="AA75" i="71" s="1"/>
  <c r="AD75" i="71" a="1"/>
  <c r="AD75" i="71" s="1"/>
  <c r="AG75" i="71" a="1"/>
  <c r="AG75" i="71" s="1"/>
  <c r="AF75" i="71" a="1"/>
  <c r="AF75" i="71" s="1"/>
  <c r="W75" i="71" a="1"/>
  <c r="W75" i="71" s="1"/>
  <c r="Z75" i="71" a="1"/>
  <c r="Z75" i="71" s="1"/>
  <c r="AC75" i="71" a="1"/>
  <c r="AC75" i="71" s="1"/>
  <c r="AB75" i="71" a="1"/>
  <c r="AB75" i="71" s="1"/>
  <c r="K75" i="71" a="1"/>
  <c r="K75" i="71" s="1"/>
  <c r="N75" i="71" a="1"/>
  <c r="N75" i="71" s="1"/>
  <c r="Q75" i="71" a="1"/>
  <c r="Q75" i="71" s="1"/>
  <c r="P75" i="71" a="1"/>
  <c r="P75" i="71" s="1"/>
  <c r="AM75" i="71" a="1"/>
  <c r="AM75" i="71" s="1"/>
  <c r="G75" i="71" a="1"/>
  <c r="G75" i="71" s="1"/>
  <c r="J75" i="71" a="1"/>
  <c r="J75" i="71" s="1"/>
  <c r="M75" i="71" a="1"/>
  <c r="M75" i="71" s="1"/>
  <c r="L75" i="71" a="1"/>
  <c r="L75" i="71" s="1"/>
  <c r="AI75" i="71" a="1"/>
  <c r="AI75" i="71" s="1"/>
  <c r="AL75" i="71" a="1"/>
  <c r="AL75" i="71" s="1"/>
  <c r="F75" i="71" a="1"/>
  <c r="F75" i="71" s="1"/>
  <c r="I75" i="71" a="1"/>
  <c r="I75" i="71" s="1"/>
  <c r="H75" i="71" a="1"/>
  <c r="H75" i="71" s="1"/>
  <c r="AE75" i="71" a="1"/>
  <c r="AE75" i="71" s="1"/>
  <c r="AH75" i="71" a="1"/>
  <c r="AH75" i="71" s="1"/>
  <c r="AK75" i="71" a="1"/>
  <c r="AK75" i="71" s="1"/>
  <c r="AJ75" i="71" a="1"/>
  <c r="AJ75" i="71" s="1"/>
  <c r="S75" i="71" a="1"/>
  <c r="S75" i="71" s="1"/>
  <c r="V75" i="71" a="1"/>
  <c r="V75" i="71" s="1"/>
  <c r="Y75" i="71" a="1"/>
  <c r="Y75" i="71" s="1"/>
  <c r="X75" i="71" a="1"/>
  <c r="X75" i="71" s="1"/>
  <c r="O75" i="71" a="1"/>
  <c r="O75" i="71" s="1"/>
  <c r="R75" i="71" a="1"/>
  <c r="R75" i="71" s="1"/>
  <c r="U75" i="71" a="1"/>
  <c r="U75" i="71" s="1"/>
  <c r="T75" i="71" a="1"/>
  <c r="T75" i="71" s="1"/>
  <c r="E76" i="71" a="1"/>
  <c r="E76" i="71" s="1"/>
  <c r="D76" i="71" s="1"/>
  <c r="BS137" i="50"/>
  <c r="BS141" i="50" s="1"/>
  <c r="BX141" i="50" s="1"/>
  <c r="BY141" i="50" s="1"/>
  <c r="CB96" i="50" s="1"/>
  <c r="BX137" i="50"/>
  <c r="AA76" i="71" l="1" a="1"/>
  <c r="AA76" i="71" s="1"/>
  <c r="AD76" i="71" a="1"/>
  <c r="AD76" i="71" s="1"/>
  <c r="AG76" i="71" a="1"/>
  <c r="AG76" i="71" s="1"/>
  <c r="L76" i="71" a="1"/>
  <c r="L76" i="71" s="1"/>
  <c r="W76" i="71" a="1"/>
  <c r="W76" i="71" s="1"/>
  <c r="Z76" i="71" a="1"/>
  <c r="Z76" i="71" s="1"/>
  <c r="AC76" i="71" a="1"/>
  <c r="AC76" i="71" s="1"/>
  <c r="H76" i="71" a="1"/>
  <c r="H76" i="71" s="1"/>
  <c r="S76" i="71" a="1"/>
  <c r="S76" i="71" s="1"/>
  <c r="V76" i="71" a="1"/>
  <c r="V76" i="71" s="1"/>
  <c r="Y76" i="71" a="1"/>
  <c r="Y76" i="71" s="1"/>
  <c r="T76" i="71" a="1"/>
  <c r="T76" i="71" s="1"/>
  <c r="O76" i="71" a="1"/>
  <c r="O76" i="71" s="1"/>
  <c r="R76" i="71" a="1"/>
  <c r="R76" i="71" s="1"/>
  <c r="U76" i="71" a="1"/>
  <c r="U76" i="71" s="1"/>
  <c r="AJ76" i="71" a="1"/>
  <c r="AJ76" i="71" s="1"/>
  <c r="K76" i="71" a="1"/>
  <c r="K76" i="71" s="1"/>
  <c r="N76" i="71" a="1"/>
  <c r="N76" i="71" s="1"/>
  <c r="Q76" i="71" a="1"/>
  <c r="Q76" i="71" s="1"/>
  <c r="AF76" i="71" a="1"/>
  <c r="AF76" i="71" s="1"/>
  <c r="AM76" i="71" a="1"/>
  <c r="AM76" i="71" s="1"/>
  <c r="G76" i="71" a="1"/>
  <c r="G76" i="71" s="1"/>
  <c r="J76" i="71" a="1"/>
  <c r="J76" i="71" s="1"/>
  <c r="M76" i="71" a="1"/>
  <c r="M76" i="71" s="1"/>
  <c r="AB76" i="71" a="1"/>
  <c r="AB76" i="71" s="1"/>
  <c r="AI76" i="71" a="1"/>
  <c r="AI76" i="71" s="1"/>
  <c r="AL76" i="71" a="1"/>
  <c r="AL76" i="71" s="1"/>
  <c r="F76" i="71" a="1"/>
  <c r="F76" i="71" s="1"/>
  <c r="I76" i="71" a="1"/>
  <c r="I76" i="71" s="1"/>
  <c r="X76" i="71" a="1"/>
  <c r="X76" i="71" s="1"/>
  <c r="AE76" i="71" a="1"/>
  <c r="AE76" i="71" s="1"/>
  <c r="AH76" i="71" a="1"/>
  <c r="AH76" i="71" s="1"/>
  <c r="AK76" i="71" a="1"/>
  <c r="AK76" i="71" s="1"/>
  <c r="P76" i="71" a="1"/>
  <c r="P76" i="71" s="1"/>
  <c r="E77" i="71" a="1"/>
  <c r="E77" i="71" s="1"/>
  <c r="D77" i="71" s="1"/>
  <c r="BZ141" i="50"/>
  <c r="BY137" i="50"/>
  <c r="BZ137" i="50" s="1"/>
  <c r="BY136" i="50"/>
  <c r="BZ136" i="50" s="1"/>
  <c r="O59" i="2"/>
  <c r="O60" i="2" s="1"/>
  <c r="L26" i="7"/>
  <c r="L38" i="7" s="1"/>
  <c r="L39" i="7" s="1"/>
  <c r="X77" i="71" l="1" a="1"/>
  <c r="X77" i="71" s="1"/>
  <c r="AA77" i="71" a="1"/>
  <c r="AA77" i="71" s="1"/>
  <c r="AD77" i="71" a="1"/>
  <c r="AD77" i="71" s="1"/>
  <c r="AG77" i="71" a="1"/>
  <c r="AG77" i="71" s="1"/>
  <c r="T77" i="71" a="1"/>
  <c r="T77" i="71" s="1"/>
  <c r="W77" i="71" a="1"/>
  <c r="W77" i="71" s="1"/>
  <c r="Z77" i="71" a="1"/>
  <c r="Z77" i="71" s="1"/>
  <c r="AC77" i="71" a="1"/>
  <c r="AC77" i="71" s="1"/>
  <c r="H77" i="71" a="1"/>
  <c r="H77" i="71" s="1"/>
  <c r="K77" i="71" a="1"/>
  <c r="K77" i="71" s="1"/>
  <c r="N77" i="71" a="1"/>
  <c r="N77" i="71" s="1"/>
  <c r="Q77" i="71" a="1"/>
  <c r="Q77" i="71" s="1"/>
  <c r="AJ77" i="71" a="1"/>
  <c r="AJ77" i="71" s="1"/>
  <c r="AM77" i="71" a="1"/>
  <c r="AM77" i="71" s="1"/>
  <c r="G77" i="71" a="1"/>
  <c r="G77" i="71" s="1"/>
  <c r="J77" i="71" a="1"/>
  <c r="J77" i="71" s="1"/>
  <c r="M77" i="71" a="1"/>
  <c r="M77" i="71" s="1"/>
  <c r="AF77" i="71" a="1"/>
  <c r="AF77" i="71" s="1"/>
  <c r="AI77" i="71" a="1"/>
  <c r="AI77" i="71" s="1"/>
  <c r="AL77" i="71" a="1"/>
  <c r="AL77" i="71" s="1"/>
  <c r="F77" i="71" a="1"/>
  <c r="F77" i="71" s="1"/>
  <c r="I77" i="71" a="1"/>
  <c r="I77" i="71" s="1"/>
  <c r="AB77" i="71" a="1"/>
  <c r="AB77" i="71" s="1"/>
  <c r="AE77" i="71" a="1"/>
  <c r="AE77" i="71" s="1"/>
  <c r="AH77" i="71" a="1"/>
  <c r="AH77" i="71" s="1"/>
  <c r="AK77" i="71" a="1"/>
  <c r="AK77" i="71" s="1"/>
  <c r="P77" i="71" a="1"/>
  <c r="P77" i="71" s="1"/>
  <c r="S77" i="71" a="1"/>
  <c r="S77" i="71" s="1"/>
  <c r="V77" i="71" a="1"/>
  <c r="V77" i="71" s="1"/>
  <c r="Y77" i="71" a="1"/>
  <c r="Y77" i="71" s="1"/>
  <c r="L77" i="71" a="1"/>
  <c r="L77" i="71" s="1"/>
  <c r="O77" i="71" a="1"/>
  <c r="O77" i="71" s="1"/>
  <c r="R77" i="71" a="1"/>
  <c r="R77" i="71" s="1"/>
  <c r="U77" i="71" a="1"/>
  <c r="U77" i="71" s="1"/>
  <c r="E78" i="71" a="1"/>
  <c r="E78" i="71" s="1"/>
  <c r="D78" i="71" s="1"/>
  <c r="N26" i="7"/>
  <c r="N38" i="7" s="1"/>
  <c r="N39" i="7" s="1"/>
  <c r="N41" i="7" s="1"/>
  <c r="AJ78" i="71" l="1" a="1"/>
  <c r="AJ78" i="71" s="1"/>
  <c r="AM78" i="71" a="1"/>
  <c r="AM78" i="71" s="1"/>
  <c r="G78" i="71" a="1"/>
  <c r="G78" i="71" s="1"/>
  <c r="J78" i="71" a="1"/>
  <c r="J78" i="71" s="1"/>
  <c r="U78" i="71" a="1"/>
  <c r="U78" i="71" s="1"/>
  <c r="AB78" i="71" a="1"/>
  <c r="AB78" i="71" s="1"/>
  <c r="AH78" i="71" a="1"/>
  <c r="AH78" i="71" s="1"/>
  <c r="X78" i="71" a="1"/>
  <c r="X78" i="71" s="1"/>
  <c r="AA78" i="71" a="1"/>
  <c r="AA78" i="71" s="1"/>
  <c r="AD78" i="71" a="1"/>
  <c r="AD78" i="71" s="1"/>
  <c r="AK78" i="71" a="1"/>
  <c r="AK78" i="71" s="1"/>
  <c r="T78" i="71" a="1"/>
  <c r="T78" i="71" s="1"/>
  <c r="W78" i="71" a="1"/>
  <c r="W78" i="71" s="1"/>
  <c r="Z78" i="71" a="1"/>
  <c r="Z78" i="71" s="1"/>
  <c r="AG78" i="71" a="1"/>
  <c r="AG78" i="71" s="1"/>
  <c r="P78" i="71" a="1"/>
  <c r="P78" i="71" s="1"/>
  <c r="S78" i="71" a="1"/>
  <c r="S78" i="71" s="1"/>
  <c r="V78" i="71" a="1"/>
  <c r="V78" i="71" s="1"/>
  <c r="M78" i="71" a="1"/>
  <c r="M78" i="71" s="1"/>
  <c r="H78" i="71" a="1"/>
  <c r="H78" i="71" s="1"/>
  <c r="K78" i="71" a="1"/>
  <c r="K78" i="71" s="1"/>
  <c r="N78" i="71" a="1"/>
  <c r="N78" i="71" s="1"/>
  <c r="Y78" i="71" a="1"/>
  <c r="Y78" i="71" s="1"/>
  <c r="AF78" i="71" a="1"/>
  <c r="AF78" i="71" s="1"/>
  <c r="AI78" i="71" a="1"/>
  <c r="AI78" i="71" s="1"/>
  <c r="AL78" i="71" a="1"/>
  <c r="AL78" i="71" s="1"/>
  <c r="F78" i="71" a="1"/>
  <c r="F78" i="71" s="1"/>
  <c r="Q78" i="71" a="1"/>
  <c r="Q78" i="71" s="1"/>
  <c r="AE78" i="71" a="1"/>
  <c r="AE78" i="71" s="1"/>
  <c r="I78" i="71" a="1"/>
  <c r="I78" i="71" s="1"/>
  <c r="L78" i="71" a="1"/>
  <c r="L78" i="71" s="1"/>
  <c r="O78" i="71" a="1"/>
  <c r="O78" i="71" s="1"/>
  <c r="R78" i="71" a="1"/>
  <c r="R78" i="71" s="1"/>
  <c r="AC78" i="71" a="1"/>
  <c r="AC78" i="71" s="1"/>
  <c r="E79" i="71" a="1"/>
  <c r="E79" i="71" s="1"/>
  <c r="D79" i="71" s="1"/>
  <c r="Y79" i="71" l="1" a="1"/>
  <c r="Y79" i="71" s="1"/>
  <c r="X79" i="71" a="1"/>
  <c r="X79" i="71" s="1"/>
  <c r="AA79" i="71" a="1"/>
  <c r="AA79" i="71" s="1"/>
  <c r="AD79" i="71" a="1"/>
  <c r="AD79" i="71" s="1"/>
  <c r="U79" i="71" a="1"/>
  <c r="U79" i="71" s="1"/>
  <c r="T79" i="71" a="1"/>
  <c r="T79" i="71" s="1"/>
  <c r="W79" i="71" a="1"/>
  <c r="W79" i="71" s="1"/>
  <c r="Z79" i="71" a="1"/>
  <c r="Z79" i="71" s="1"/>
  <c r="Q79" i="71" a="1"/>
  <c r="Q79" i="71" s="1"/>
  <c r="P79" i="71" a="1"/>
  <c r="P79" i="71" s="1"/>
  <c r="S79" i="71" a="1"/>
  <c r="S79" i="71" s="1"/>
  <c r="V79" i="71" a="1"/>
  <c r="V79" i="71" s="1"/>
  <c r="M79" i="71" a="1"/>
  <c r="M79" i="71" s="1"/>
  <c r="L79" i="71" a="1"/>
  <c r="L79" i="71" s="1"/>
  <c r="O79" i="71" a="1"/>
  <c r="O79" i="71" s="1"/>
  <c r="R79" i="71" a="1"/>
  <c r="R79" i="71" s="1"/>
  <c r="AK79" i="71" a="1"/>
  <c r="AK79" i="71" s="1"/>
  <c r="AJ79" i="71" a="1"/>
  <c r="AJ79" i="71" s="1"/>
  <c r="AM79" i="71" a="1"/>
  <c r="AM79" i="71" s="1"/>
  <c r="G79" i="71" a="1"/>
  <c r="G79" i="71" s="1"/>
  <c r="J79" i="71" a="1"/>
  <c r="J79" i="71" s="1"/>
  <c r="AG79" i="71" a="1"/>
  <c r="AG79" i="71" s="1"/>
  <c r="AF79" i="71" a="1"/>
  <c r="AF79" i="71" s="1"/>
  <c r="AI79" i="71" a="1"/>
  <c r="AI79" i="71" s="1"/>
  <c r="AL79" i="71" a="1"/>
  <c r="AL79" i="71" s="1"/>
  <c r="F79" i="71" a="1"/>
  <c r="F79" i="71" s="1"/>
  <c r="AC79" i="71" a="1"/>
  <c r="AC79" i="71" s="1"/>
  <c r="AB79" i="71" a="1"/>
  <c r="AB79" i="71" s="1"/>
  <c r="AE79" i="71" a="1"/>
  <c r="AE79" i="71" s="1"/>
  <c r="AH79" i="71" a="1"/>
  <c r="AH79" i="71" s="1"/>
  <c r="I79" i="71" a="1"/>
  <c r="I79" i="71" s="1"/>
  <c r="H79" i="71" a="1"/>
  <c r="H79" i="71" s="1"/>
  <c r="K79" i="71" a="1"/>
  <c r="K79" i="71" s="1"/>
  <c r="N79" i="71" a="1"/>
  <c r="N79" i="71" s="1"/>
  <c r="E80" i="71" a="1"/>
  <c r="E80" i="71" s="1"/>
  <c r="D80" i="71" s="1"/>
  <c r="AK80" i="71" l="1" a="1"/>
  <c r="AK80" i="71" s="1"/>
  <c r="AJ80" i="71" a="1"/>
  <c r="AJ80" i="71" s="1"/>
  <c r="AM80" i="71" a="1"/>
  <c r="AM80" i="71" s="1"/>
  <c r="G80" i="71" a="1"/>
  <c r="G80" i="71" s="1"/>
  <c r="N80" i="71" a="1"/>
  <c r="N80" i="71" s="1"/>
  <c r="Y80" i="71" a="1"/>
  <c r="Y80" i="71" s="1"/>
  <c r="X80" i="71" a="1"/>
  <c r="X80" i="71" s="1"/>
  <c r="AA80" i="71" a="1"/>
  <c r="AA80" i="71" s="1"/>
  <c r="Z80" i="71" a="1"/>
  <c r="Z80" i="71" s="1"/>
  <c r="U80" i="71" a="1"/>
  <c r="U80" i="71" s="1"/>
  <c r="W80" i="71" a="1"/>
  <c r="W80" i="71" s="1"/>
  <c r="Q80" i="71" a="1"/>
  <c r="Q80" i="71" s="1"/>
  <c r="F80" i="71" a="1"/>
  <c r="F80" i="71" s="1"/>
  <c r="AG80" i="71" a="1"/>
  <c r="AG80" i="71" s="1"/>
  <c r="AF80" i="71" a="1"/>
  <c r="AF80" i="71" s="1"/>
  <c r="AI80" i="71" a="1"/>
  <c r="AI80" i="71" s="1"/>
  <c r="AH80" i="71" a="1"/>
  <c r="AH80" i="71" s="1"/>
  <c r="J80" i="71" a="1"/>
  <c r="J80" i="71" s="1"/>
  <c r="AC80" i="71" a="1"/>
  <c r="AC80" i="71" s="1"/>
  <c r="AB80" i="71" a="1"/>
  <c r="AB80" i="71" s="1"/>
  <c r="AE80" i="71" a="1"/>
  <c r="AE80" i="71" s="1"/>
  <c r="AD80" i="71" a="1"/>
  <c r="AD80" i="71" s="1"/>
  <c r="M80" i="71" a="1"/>
  <c r="M80" i="71" s="1"/>
  <c r="L80" i="71" a="1"/>
  <c r="L80" i="71" s="1"/>
  <c r="O80" i="71" a="1"/>
  <c r="O80" i="71" s="1"/>
  <c r="V80" i="71" a="1"/>
  <c r="V80" i="71" s="1"/>
  <c r="I80" i="71" a="1"/>
  <c r="I80" i="71" s="1"/>
  <c r="H80" i="71" a="1"/>
  <c r="H80" i="71" s="1"/>
  <c r="K80" i="71" a="1"/>
  <c r="K80" i="71" s="1"/>
  <c r="R80" i="71" a="1"/>
  <c r="R80" i="71" s="1"/>
  <c r="T80" i="71" a="1"/>
  <c r="T80" i="71" s="1"/>
  <c r="AL80" i="71" a="1"/>
  <c r="AL80" i="71" s="1"/>
  <c r="P80" i="71" a="1"/>
  <c r="P80" i="71" s="1"/>
  <c r="S80" i="71" a="1"/>
  <c r="S80" i="71" s="1"/>
  <c r="E81" i="71" a="1"/>
  <c r="E81" i="71" s="1"/>
  <c r="D81" i="71" s="1"/>
  <c r="Z81" i="71" l="1" a="1"/>
  <c r="Z81" i="71" s="1"/>
  <c r="AC81" i="71" a="1"/>
  <c r="AC81" i="71" s="1"/>
  <c r="AB81" i="71" a="1"/>
  <c r="AB81" i="71" s="1"/>
  <c r="AE81" i="71" a="1"/>
  <c r="AE81" i="71" s="1"/>
  <c r="X81" i="71" a="1"/>
  <c r="X81" i="71" s="1"/>
  <c r="R81" i="71" a="1"/>
  <c r="R81" i="71" s="1"/>
  <c r="U81" i="71" a="1"/>
  <c r="U81" i="71" s="1"/>
  <c r="T81" i="71" a="1"/>
  <c r="T81" i="71" s="1"/>
  <c r="W81" i="71" a="1"/>
  <c r="W81" i="71" s="1"/>
  <c r="N81" i="71" a="1"/>
  <c r="N81" i="71" s="1"/>
  <c r="P81" i="71" a="1"/>
  <c r="P81" i="71" s="1"/>
  <c r="S81" i="71" a="1"/>
  <c r="S81" i="71" s="1"/>
  <c r="J81" i="71" a="1"/>
  <c r="J81" i="71" s="1"/>
  <c r="M81" i="71" a="1"/>
  <c r="M81" i="71" s="1"/>
  <c r="L81" i="71" a="1"/>
  <c r="L81" i="71" s="1"/>
  <c r="V81" i="71" a="1"/>
  <c r="V81" i="71" s="1"/>
  <c r="Y81" i="71" a="1"/>
  <c r="Y81" i="71" s="1"/>
  <c r="AA81" i="71" a="1"/>
  <c r="AA81" i="71" s="1"/>
  <c r="Q81" i="71" a="1"/>
  <c r="Q81" i="71" s="1"/>
  <c r="O81" i="71" a="1"/>
  <c r="O81" i="71" s="1"/>
  <c r="AL81" i="71" a="1"/>
  <c r="AL81" i="71" s="1"/>
  <c r="F81" i="71" a="1"/>
  <c r="F81" i="71" s="1"/>
  <c r="I81" i="71" a="1"/>
  <c r="I81" i="71" s="1"/>
  <c r="H81" i="71" a="1"/>
  <c r="H81" i="71" s="1"/>
  <c r="K81" i="71" a="1"/>
  <c r="K81" i="71" s="1"/>
  <c r="AH81" i="71" a="1"/>
  <c r="AH81" i="71" s="1"/>
  <c r="AK81" i="71" a="1"/>
  <c r="AK81" i="71" s="1"/>
  <c r="AJ81" i="71" a="1"/>
  <c r="AJ81" i="71" s="1"/>
  <c r="AM81" i="71" a="1"/>
  <c r="AM81" i="71" s="1"/>
  <c r="G81" i="71" a="1"/>
  <c r="G81" i="71" s="1"/>
  <c r="AD81" i="71" a="1"/>
  <c r="AD81" i="71" s="1"/>
  <c r="AG81" i="71" a="1"/>
  <c r="AG81" i="71" s="1"/>
  <c r="AF81" i="71" a="1"/>
  <c r="AF81" i="71" s="1"/>
  <c r="AI81" i="71" a="1"/>
  <c r="AI81" i="71" s="1"/>
  <c r="E82" i="71" a="1"/>
  <c r="E82" i="71" s="1"/>
  <c r="D82" i="71" s="1"/>
  <c r="Z82" i="71" l="1" a="1"/>
  <c r="Z82" i="71" s="1"/>
  <c r="AC82" i="71" a="1"/>
  <c r="AC82" i="71" s="1"/>
  <c r="AB82" i="71" a="1"/>
  <c r="AB82" i="71" s="1"/>
  <c r="S82" i="71" a="1"/>
  <c r="S82" i="71" s="1"/>
  <c r="AL82" i="71" a="1"/>
  <c r="AL82" i="71" s="1"/>
  <c r="F82" i="71" a="1"/>
  <c r="F82" i="71" s="1"/>
  <c r="I82" i="71" a="1"/>
  <c r="I82" i="71" s="1"/>
  <c r="H82" i="71" a="1"/>
  <c r="H82" i="71" s="1"/>
  <c r="G82" i="71" a="1"/>
  <c r="G82" i="71" s="1"/>
  <c r="AG82" i="71" a="1"/>
  <c r="AG82" i="71" s="1"/>
  <c r="W82" i="71" a="1"/>
  <c r="W82" i="71" s="1"/>
  <c r="X82" i="71" a="1"/>
  <c r="X82" i="71" s="1"/>
  <c r="U82" i="71" a="1"/>
  <c r="U82" i="71" s="1"/>
  <c r="O82" i="71" a="1"/>
  <c r="O82" i="71" s="1"/>
  <c r="Q82" i="71" a="1"/>
  <c r="Q82" i="71" s="1"/>
  <c r="K82" i="71" a="1"/>
  <c r="K82" i="71" s="1"/>
  <c r="M82" i="71" a="1"/>
  <c r="M82" i="71" s="1"/>
  <c r="AM82" i="71" a="1"/>
  <c r="AM82" i="71" s="1"/>
  <c r="AH82" i="71" a="1"/>
  <c r="AH82" i="71" s="1"/>
  <c r="AK82" i="71" a="1"/>
  <c r="AK82" i="71" s="1"/>
  <c r="AJ82" i="71" a="1"/>
  <c r="AJ82" i="71" s="1"/>
  <c r="AA82" i="71" a="1"/>
  <c r="AA82" i="71" s="1"/>
  <c r="AI82" i="71" a="1"/>
  <c r="AI82" i="71" s="1"/>
  <c r="AD82" i="71" a="1"/>
  <c r="AD82" i="71" s="1"/>
  <c r="AF82" i="71" a="1"/>
  <c r="AF82" i="71" s="1"/>
  <c r="V82" i="71" a="1"/>
  <c r="V82" i="71" s="1"/>
  <c r="Y82" i="71" a="1"/>
  <c r="Y82" i="71" s="1"/>
  <c r="AE82" i="71" a="1"/>
  <c r="AE82" i="71" s="1"/>
  <c r="R82" i="71" a="1"/>
  <c r="R82" i="71" s="1"/>
  <c r="T82" i="71" a="1"/>
  <c r="T82" i="71" s="1"/>
  <c r="N82" i="71" a="1"/>
  <c r="N82" i="71" s="1"/>
  <c r="P82" i="71" a="1"/>
  <c r="P82" i="71" s="1"/>
  <c r="J82" i="71" a="1"/>
  <c r="J82" i="71" s="1"/>
  <c r="L82" i="71" a="1"/>
  <c r="L82" i="71" s="1"/>
  <c r="E83" i="71" a="1"/>
  <c r="E83" i="71" s="1"/>
  <c r="D83" i="71" s="1"/>
  <c r="E84" i="71" l="1" a="1"/>
  <c r="E84" i="71" s="1"/>
  <c r="D84" i="71" s="1"/>
  <c r="AI83" i="71" a="1"/>
  <c r="AI83" i="71" s="1"/>
  <c r="AL83" i="71" a="1"/>
  <c r="AL83" i="71" s="1"/>
  <c r="F83" i="71" a="1"/>
  <c r="F83" i="71" s="1"/>
  <c r="I83" i="71" a="1"/>
  <c r="I83" i="71" s="1"/>
  <c r="H83" i="71" a="1"/>
  <c r="H83" i="71" s="1"/>
  <c r="AK83" i="71" a="1"/>
  <c r="AK83" i="71" s="1"/>
  <c r="AJ83" i="71" a="1"/>
  <c r="AJ83" i="71" s="1"/>
  <c r="AA83" i="71" a="1"/>
  <c r="AA83" i="71" s="1"/>
  <c r="AG83" i="71" a="1"/>
  <c r="AG83" i="71" s="1"/>
  <c r="W83" i="71" a="1"/>
  <c r="W83" i="71" s="1"/>
  <c r="AC83" i="71" a="1"/>
  <c r="AC83" i="71" s="1"/>
  <c r="AE83" i="71" a="1"/>
  <c r="AE83" i="71" s="1"/>
  <c r="AH83" i="71" a="1"/>
  <c r="AH83" i="71" s="1"/>
  <c r="AD83" i="71" a="1"/>
  <c r="AD83" i="71" s="1"/>
  <c r="AF83" i="71" a="1"/>
  <c r="AF83" i="71" s="1"/>
  <c r="Z83" i="71" a="1"/>
  <c r="Z83" i="71" s="1"/>
  <c r="AB83" i="71" a="1"/>
  <c r="AB83" i="71" s="1"/>
  <c r="S83" i="71" a="1"/>
  <c r="S83" i="71" s="1"/>
  <c r="V83" i="71" a="1"/>
  <c r="V83" i="71" s="1"/>
  <c r="Y83" i="71" a="1"/>
  <c r="Y83" i="71" s="1"/>
  <c r="X83" i="71" a="1"/>
  <c r="X83" i="71" s="1"/>
  <c r="AM83" i="71" a="1"/>
  <c r="AM83" i="71" s="1"/>
  <c r="G83" i="71" a="1"/>
  <c r="G83" i="71" s="1"/>
  <c r="M83" i="71" a="1"/>
  <c r="M83" i="71" s="1"/>
  <c r="L83" i="71" a="1"/>
  <c r="L83" i="71" s="1"/>
  <c r="O83" i="71" a="1"/>
  <c r="O83" i="71" s="1"/>
  <c r="R83" i="71" a="1"/>
  <c r="R83" i="71" s="1"/>
  <c r="U83" i="71" a="1"/>
  <c r="U83" i="71" s="1"/>
  <c r="T83" i="71" a="1"/>
  <c r="T83" i="71" s="1"/>
  <c r="K83" i="71" a="1"/>
  <c r="K83" i="71" s="1"/>
  <c r="N83" i="71" a="1"/>
  <c r="N83" i="71" s="1"/>
  <c r="Q83" i="71" a="1"/>
  <c r="Q83" i="71" s="1"/>
  <c r="P83" i="71" a="1"/>
  <c r="P83" i="71" s="1"/>
  <c r="J83" i="71" a="1"/>
  <c r="J83" i="71" s="1"/>
  <c r="W84" i="71" l="1" a="1"/>
  <c r="W84" i="71" s="1"/>
  <c r="Z84" i="71" a="1"/>
  <c r="Z84" i="71" s="1"/>
  <c r="AC84" i="71" a="1"/>
  <c r="AC84" i="71" s="1"/>
  <c r="L84" i="71" a="1"/>
  <c r="L84" i="71" s="1"/>
  <c r="O84" i="71" a="1"/>
  <c r="O84" i="71" s="1"/>
  <c r="U84" i="71" a="1"/>
  <c r="U84" i="71" s="1"/>
  <c r="K84" i="71" a="1"/>
  <c r="K84" i="71" s="1"/>
  <c r="Q84" i="71" a="1"/>
  <c r="Q84" i="71" s="1"/>
  <c r="AJ84" i="71" a="1"/>
  <c r="AJ84" i="71" s="1"/>
  <c r="G84" i="71" a="1"/>
  <c r="G84" i="71" s="1"/>
  <c r="J84" i="71" a="1"/>
  <c r="J84" i="71" s="1"/>
  <c r="AF84" i="71" a="1"/>
  <c r="AF84" i="71" s="1"/>
  <c r="S84" i="71" a="1"/>
  <c r="S84" i="71" s="1"/>
  <c r="V84" i="71" a="1"/>
  <c r="V84" i="71" s="1"/>
  <c r="Y84" i="71" a="1"/>
  <c r="Y84" i="71" s="1"/>
  <c r="X84" i="71" a="1"/>
  <c r="X84" i="71" s="1"/>
  <c r="R84" i="71" a="1"/>
  <c r="R84" i="71" s="1"/>
  <c r="H84" i="71" a="1"/>
  <c r="H84" i="71" s="1"/>
  <c r="N84" i="71" a="1"/>
  <c r="N84" i="71" s="1"/>
  <c r="AM84" i="71" a="1"/>
  <c r="AM84" i="71" s="1"/>
  <c r="M84" i="71" a="1"/>
  <c r="M84" i="71" s="1"/>
  <c r="AI84" i="71" a="1"/>
  <c r="AI84" i="71" s="1"/>
  <c r="AL84" i="71" a="1"/>
  <c r="AL84" i="71" s="1"/>
  <c r="F84" i="71" a="1"/>
  <c r="F84" i="71" s="1"/>
  <c r="I84" i="71" a="1"/>
  <c r="I84" i="71" s="1"/>
  <c r="AB84" i="71" a="1"/>
  <c r="AB84" i="71" s="1"/>
  <c r="AE84" i="71" a="1"/>
  <c r="AE84" i="71" s="1"/>
  <c r="AH84" i="71" a="1"/>
  <c r="AH84" i="71" s="1"/>
  <c r="AK84" i="71" a="1"/>
  <c r="AK84" i="71" s="1"/>
  <c r="T84" i="71" a="1"/>
  <c r="T84" i="71" s="1"/>
  <c r="AA84" i="71" a="1"/>
  <c r="AA84" i="71" s="1"/>
  <c r="AD84" i="71" a="1"/>
  <c r="AD84" i="71" s="1"/>
  <c r="AG84" i="71" a="1"/>
  <c r="AG84" i="71" s="1"/>
  <c r="P84" i="71" a="1"/>
  <c r="P84" i="71" s="1"/>
  <c r="E85" i="71" a="1"/>
  <c r="E85" i="71" s="1"/>
  <c r="D85" i="71" s="1"/>
  <c r="AB85" i="71" l="1" a="1"/>
  <c r="AB85" i="71" s="1"/>
  <c r="AE85" i="71" a="1"/>
  <c r="AE85" i="71" s="1"/>
  <c r="AH85" i="71" a="1"/>
  <c r="AH85" i="71" s="1"/>
  <c r="AK85" i="71" a="1"/>
  <c r="AK85" i="71" s="1"/>
  <c r="T85" i="71" a="1"/>
  <c r="T85" i="71" s="1"/>
  <c r="Z85" i="71" a="1"/>
  <c r="Z85" i="71" s="1"/>
  <c r="P85" i="71" a="1"/>
  <c r="P85" i="71" s="1"/>
  <c r="V85" i="71" a="1"/>
  <c r="V85" i="71" s="1"/>
  <c r="L85" i="71" a="1"/>
  <c r="L85" i="71" s="1"/>
  <c r="R85" i="71" a="1"/>
  <c r="R85" i="71" s="1"/>
  <c r="H85" i="71" a="1"/>
  <c r="H85" i="71" s="1"/>
  <c r="K85" i="71" a="1"/>
  <c r="K85" i="71" s="1"/>
  <c r="N85" i="71" a="1"/>
  <c r="N85" i="71" s="1"/>
  <c r="Q85" i="71" a="1"/>
  <c r="Q85" i="71" s="1"/>
  <c r="AJ85" i="71" a="1"/>
  <c r="AJ85" i="71" s="1"/>
  <c r="AM85" i="71" a="1"/>
  <c r="AM85" i="71" s="1"/>
  <c r="G85" i="71" a="1"/>
  <c r="G85" i="71" s="1"/>
  <c r="J85" i="71" a="1"/>
  <c r="J85" i="71" s="1"/>
  <c r="M85" i="71" a="1"/>
  <c r="M85" i="71" s="1"/>
  <c r="X85" i="71" a="1"/>
  <c r="X85" i="71" s="1"/>
  <c r="AA85" i="71" a="1"/>
  <c r="AA85" i="71" s="1"/>
  <c r="AD85" i="71" a="1"/>
  <c r="AD85" i="71" s="1"/>
  <c r="AG85" i="71" a="1"/>
  <c r="AG85" i="71" s="1"/>
  <c r="AF85" i="71" a="1"/>
  <c r="AF85" i="71" s="1"/>
  <c r="AI85" i="71" a="1"/>
  <c r="AI85" i="71" s="1"/>
  <c r="AL85" i="71" a="1"/>
  <c r="AL85" i="71" s="1"/>
  <c r="F85" i="71" a="1"/>
  <c r="F85" i="71" s="1"/>
  <c r="I85" i="71" a="1"/>
  <c r="I85" i="71" s="1"/>
  <c r="W85" i="71" a="1"/>
  <c r="W85" i="71" s="1"/>
  <c r="AC85" i="71" a="1"/>
  <c r="AC85" i="71" s="1"/>
  <c r="S85" i="71" a="1"/>
  <c r="S85" i="71" s="1"/>
  <c r="Y85" i="71" a="1"/>
  <c r="Y85" i="71" s="1"/>
  <c r="O85" i="71" a="1"/>
  <c r="O85" i="71" s="1"/>
  <c r="U85" i="71" a="1"/>
  <c r="U85" i="71" s="1"/>
  <c r="E86" i="71" a="1"/>
  <c r="E86" i="71" s="1"/>
  <c r="D86" i="71" s="1"/>
  <c r="E87" i="71" l="1" a="1"/>
  <c r="E87" i="71" s="1"/>
  <c r="D87" i="71" s="1"/>
  <c r="P86" i="71" a="1"/>
  <c r="P86" i="71" s="1"/>
  <c r="S86" i="71" a="1"/>
  <c r="S86" i="71" s="1"/>
  <c r="V86" i="71" a="1"/>
  <c r="V86" i="71" s="1"/>
  <c r="Q86" i="71" a="1"/>
  <c r="Q86" i="71" s="1"/>
  <c r="L86" i="71" a="1"/>
  <c r="L86" i="71" s="1"/>
  <c r="O86" i="71" a="1"/>
  <c r="O86" i="71" s="1"/>
  <c r="R86" i="71" a="1"/>
  <c r="R86" i="71" s="1"/>
  <c r="AG86" i="71" a="1"/>
  <c r="AG86" i="71" s="1"/>
  <c r="H86" i="71" a="1"/>
  <c r="H86" i="71" s="1"/>
  <c r="K86" i="71" a="1"/>
  <c r="K86" i="71" s="1"/>
  <c r="N86" i="71" a="1"/>
  <c r="N86" i="71" s="1"/>
  <c r="AC86" i="71" a="1"/>
  <c r="AC86" i="71" s="1"/>
  <c r="M86" i="71" a="1"/>
  <c r="M86" i="71" s="1"/>
  <c r="I86" i="71" a="1"/>
  <c r="I86" i="71" s="1"/>
  <c r="T86" i="71" a="1"/>
  <c r="T86" i="71" s="1"/>
  <c r="W86" i="71" a="1"/>
  <c r="W86" i="71" s="1"/>
  <c r="Z86" i="71" a="1"/>
  <c r="Z86" i="71" s="1"/>
  <c r="AJ86" i="71" a="1"/>
  <c r="AJ86" i="71" s="1"/>
  <c r="AM86" i="71" a="1"/>
  <c r="AM86" i="71" s="1"/>
  <c r="G86" i="71" a="1"/>
  <c r="G86" i="71" s="1"/>
  <c r="J86" i="71" a="1"/>
  <c r="J86" i="71" s="1"/>
  <c r="Y86" i="71" a="1"/>
  <c r="Y86" i="71" s="1"/>
  <c r="AD86" i="71" a="1"/>
  <c r="AD86" i="71" s="1"/>
  <c r="AK86" i="71" a="1"/>
  <c r="AK86" i="71" s="1"/>
  <c r="AF86" i="71" a="1"/>
  <c r="AF86" i="71" s="1"/>
  <c r="AI86" i="71" a="1"/>
  <c r="AI86" i="71" s="1"/>
  <c r="AL86" i="71" a="1"/>
  <c r="AL86" i="71" s="1"/>
  <c r="F86" i="71" a="1"/>
  <c r="F86" i="71" s="1"/>
  <c r="U86" i="71" a="1"/>
  <c r="U86" i="71" s="1"/>
  <c r="AB86" i="71" a="1"/>
  <c r="AB86" i="71" s="1"/>
  <c r="AE86" i="71" a="1"/>
  <c r="AE86" i="71" s="1"/>
  <c r="AH86" i="71" a="1"/>
  <c r="AH86" i="71" s="1"/>
  <c r="X86" i="71" a="1"/>
  <c r="X86" i="71" s="1"/>
  <c r="AA86" i="71" a="1"/>
  <c r="AA86" i="71" s="1"/>
  <c r="E88" i="71" l="1" a="1"/>
  <c r="E88" i="71" s="1"/>
  <c r="D88" i="71" s="1"/>
  <c r="Q87" i="71" a="1"/>
  <c r="Q87" i="71" s="1"/>
  <c r="P87" i="71" a="1"/>
  <c r="P87" i="71" s="1"/>
  <c r="S87" i="71" a="1"/>
  <c r="S87" i="71" s="1"/>
  <c r="V87" i="71" a="1"/>
  <c r="V87" i="71" s="1"/>
  <c r="O87" i="71" a="1"/>
  <c r="O87" i="71" s="1"/>
  <c r="I87" i="71" a="1"/>
  <c r="I87" i="71" s="1"/>
  <c r="H87" i="71" a="1"/>
  <c r="H87" i="71" s="1"/>
  <c r="N87" i="71" a="1"/>
  <c r="N87" i="71" s="1"/>
  <c r="AC87" i="71" a="1"/>
  <c r="AC87" i="71" s="1"/>
  <c r="AB87" i="71" a="1"/>
  <c r="AB87" i="71" s="1"/>
  <c r="AH87" i="71" a="1"/>
  <c r="AH87" i="71" s="1"/>
  <c r="Y87" i="71" a="1"/>
  <c r="Y87" i="71" s="1"/>
  <c r="AA87" i="71" a="1"/>
  <c r="AA87" i="71" s="1"/>
  <c r="M87" i="71" a="1"/>
  <c r="M87" i="71" s="1"/>
  <c r="L87" i="71" a="1"/>
  <c r="L87" i="71" s="1"/>
  <c r="R87" i="71" a="1"/>
  <c r="R87" i="71" s="1"/>
  <c r="K87" i="71" a="1"/>
  <c r="K87" i="71" s="1"/>
  <c r="X87" i="71" a="1"/>
  <c r="X87" i="71" s="1"/>
  <c r="Z87" i="71" a="1"/>
  <c r="Z87" i="71" s="1"/>
  <c r="AK87" i="71" a="1"/>
  <c r="AK87" i="71" s="1"/>
  <c r="AJ87" i="71" a="1"/>
  <c r="AJ87" i="71" s="1"/>
  <c r="AM87" i="71" a="1"/>
  <c r="AM87" i="71" s="1"/>
  <c r="G87" i="71" a="1"/>
  <c r="G87" i="71" s="1"/>
  <c r="J87" i="71" a="1"/>
  <c r="J87" i="71" s="1"/>
  <c r="AD87" i="71" a="1"/>
  <c r="AD87" i="71" s="1"/>
  <c r="U87" i="71" a="1"/>
  <c r="U87" i="71" s="1"/>
  <c r="T87" i="71" a="1"/>
  <c r="T87" i="71" s="1"/>
  <c r="W87" i="71" a="1"/>
  <c r="W87" i="71" s="1"/>
  <c r="AG87" i="71" a="1"/>
  <c r="AG87" i="71" s="1"/>
  <c r="AF87" i="71" a="1"/>
  <c r="AF87" i="71" s="1"/>
  <c r="AI87" i="71" a="1"/>
  <c r="AI87" i="71" s="1"/>
  <c r="AL87" i="71" a="1"/>
  <c r="AL87" i="71" s="1"/>
  <c r="F87" i="71" a="1"/>
  <c r="F87" i="71" s="1"/>
  <c r="AE87" i="71" a="1"/>
  <c r="AE87" i="71" s="1"/>
  <c r="E89" i="71" l="1" a="1"/>
  <c r="E89" i="71" s="1"/>
  <c r="D89" i="71" s="1"/>
  <c r="AK88" i="71" a="1"/>
  <c r="AK88" i="71" s="1"/>
  <c r="AJ88" i="71" a="1"/>
  <c r="AJ88" i="71" s="1"/>
  <c r="AM88" i="71" a="1"/>
  <c r="AM88" i="71" s="1"/>
  <c r="G88" i="71" a="1"/>
  <c r="G88" i="71" s="1"/>
  <c r="R88" i="71" a="1"/>
  <c r="R88" i="71" s="1"/>
  <c r="AI88" i="71" a="1"/>
  <c r="AI88" i="71" s="1"/>
  <c r="N88" i="71" a="1"/>
  <c r="N88" i="71" s="1"/>
  <c r="AG88" i="71" a="1"/>
  <c r="AG88" i="71" s="1"/>
  <c r="AF88" i="71" a="1"/>
  <c r="AF88" i="71" s="1"/>
  <c r="AL88" i="71" a="1"/>
  <c r="AL88" i="71" s="1"/>
  <c r="AC88" i="71" a="1"/>
  <c r="AC88" i="71" s="1"/>
  <c r="AB88" i="71" a="1"/>
  <c r="AB88" i="71" s="1"/>
  <c r="AE88" i="71" a="1"/>
  <c r="AE88" i="71" s="1"/>
  <c r="F88" i="71" a="1"/>
  <c r="F88" i="71" s="1"/>
  <c r="Y88" i="71" a="1"/>
  <c r="Y88" i="71" s="1"/>
  <c r="X88" i="71" a="1"/>
  <c r="X88" i="71" s="1"/>
  <c r="AA88" i="71" a="1"/>
  <c r="AA88" i="71" s="1"/>
  <c r="AH88" i="71" a="1"/>
  <c r="AH88" i="71" s="1"/>
  <c r="U88" i="71" a="1"/>
  <c r="U88" i="71" s="1"/>
  <c r="T88" i="71" a="1"/>
  <c r="T88" i="71" s="1"/>
  <c r="W88" i="71" a="1"/>
  <c r="W88" i="71" s="1"/>
  <c r="AD88" i="71" a="1"/>
  <c r="AD88" i="71" s="1"/>
  <c r="Q88" i="71" a="1"/>
  <c r="Q88" i="71" s="1"/>
  <c r="P88" i="71" a="1"/>
  <c r="P88" i="71" s="1"/>
  <c r="S88" i="71" a="1"/>
  <c r="S88" i="71" s="1"/>
  <c r="J88" i="71" a="1"/>
  <c r="J88" i="71" s="1"/>
  <c r="M88" i="71" a="1"/>
  <c r="M88" i="71" s="1"/>
  <c r="L88" i="71" a="1"/>
  <c r="L88" i="71" s="1"/>
  <c r="O88" i="71" a="1"/>
  <c r="O88" i="71" s="1"/>
  <c r="Z88" i="71" a="1"/>
  <c r="Z88" i="71" s="1"/>
  <c r="I88" i="71" a="1"/>
  <c r="I88" i="71" s="1"/>
  <c r="H88" i="71" a="1"/>
  <c r="H88" i="71" s="1"/>
  <c r="K88" i="71" a="1"/>
  <c r="K88" i="71" s="1"/>
  <c r="V88" i="71" a="1"/>
  <c r="V88" i="71" s="1"/>
  <c r="AD89" i="71" l="1" a="1"/>
  <c r="AD89" i="71" s="1"/>
  <c r="AG89" i="71" a="1"/>
  <c r="AG89" i="71" s="1"/>
  <c r="AF89" i="71" a="1"/>
  <c r="AF89" i="71" s="1"/>
  <c r="AI89" i="71" a="1"/>
  <c r="AI89" i="71" s="1"/>
  <c r="Z89" i="71" a="1"/>
  <c r="Z89" i="71" s="1"/>
  <c r="AC89" i="71" a="1"/>
  <c r="AC89" i="71" s="1"/>
  <c r="AB89" i="71" a="1"/>
  <c r="AB89" i="71" s="1"/>
  <c r="AE89" i="71" a="1"/>
  <c r="AE89" i="71" s="1"/>
  <c r="V89" i="71" a="1"/>
  <c r="V89" i="71" s="1"/>
  <c r="Y89" i="71" a="1"/>
  <c r="Y89" i="71" s="1"/>
  <c r="X89" i="71" a="1"/>
  <c r="X89" i="71" s="1"/>
  <c r="AA89" i="71" a="1"/>
  <c r="AA89" i="71" s="1"/>
  <c r="R89" i="71" a="1"/>
  <c r="R89" i="71" s="1"/>
  <c r="U89" i="71" a="1"/>
  <c r="U89" i="71" s="1"/>
  <c r="T89" i="71" a="1"/>
  <c r="T89" i="71" s="1"/>
  <c r="W89" i="71" a="1"/>
  <c r="W89" i="71" s="1"/>
  <c r="N89" i="71" a="1"/>
  <c r="N89" i="71" s="1"/>
  <c r="P89" i="71" a="1"/>
  <c r="P89" i="71" s="1"/>
  <c r="S89" i="71" a="1"/>
  <c r="S89" i="71" s="1"/>
  <c r="J89" i="71" a="1"/>
  <c r="J89" i="71" s="1"/>
  <c r="M89" i="71" a="1"/>
  <c r="M89" i="71" s="1"/>
  <c r="O89" i="71" a="1"/>
  <c r="O89" i="71" s="1"/>
  <c r="F89" i="71" a="1"/>
  <c r="F89" i="71" s="1"/>
  <c r="H89" i="71" a="1"/>
  <c r="H89" i="71" s="1"/>
  <c r="AK89" i="71" a="1"/>
  <c r="AK89" i="71" s="1"/>
  <c r="AM89" i="71" a="1"/>
  <c r="AM89" i="71" s="1"/>
  <c r="Q89" i="71" a="1"/>
  <c r="Q89" i="71" s="1"/>
  <c r="L89" i="71" a="1"/>
  <c r="L89" i="71" s="1"/>
  <c r="AL89" i="71" a="1"/>
  <c r="AL89" i="71" s="1"/>
  <c r="I89" i="71" a="1"/>
  <c r="I89" i="71" s="1"/>
  <c r="K89" i="71" a="1"/>
  <c r="K89" i="71" s="1"/>
  <c r="AH89" i="71" a="1"/>
  <c r="AH89" i="71" s="1"/>
  <c r="AJ89" i="71" a="1"/>
  <c r="AJ89" i="71" s="1"/>
  <c r="G89" i="71" a="1"/>
  <c r="G89" i="71" s="1"/>
  <c r="E90" i="71" a="1"/>
  <c r="E90" i="71" s="1"/>
  <c r="D90" i="71" s="1"/>
  <c r="V90" i="71" l="1" a="1"/>
  <c r="V90" i="71" s="1"/>
  <c r="Y90" i="71" a="1"/>
  <c r="Y90" i="71" s="1"/>
  <c r="X90" i="71" a="1"/>
  <c r="X90" i="71" s="1"/>
  <c r="AI90" i="71" a="1"/>
  <c r="AI90" i="71" s="1"/>
  <c r="R90" i="71" a="1"/>
  <c r="R90" i="71" s="1"/>
  <c r="U90" i="71" a="1"/>
  <c r="U90" i="71" s="1"/>
  <c r="T90" i="71" a="1"/>
  <c r="T90" i="71" s="1"/>
  <c r="S90" i="71" a="1"/>
  <c r="S90" i="71" s="1"/>
  <c r="Q90" i="71" a="1"/>
  <c r="Q90" i="71" s="1"/>
  <c r="O90" i="71" a="1"/>
  <c r="O90" i="71" s="1"/>
  <c r="J90" i="71" a="1"/>
  <c r="J90" i="71" s="1"/>
  <c r="M90" i="71" a="1"/>
  <c r="M90" i="71" s="1"/>
  <c r="K90" i="71" a="1"/>
  <c r="K90" i="71" s="1"/>
  <c r="AL90" i="71" a="1"/>
  <c r="AL90" i="71" s="1"/>
  <c r="I90" i="71" a="1"/>
  <c r="I90" i="71" s="1"/>
  <c r="AM90" i="71" a="1"/>
  <c r="AM90" i="71" s="1"/>
  <c r="AK90" i="71" a="1"/>
  <c r="AK90" i="71" s="1"/>
  <c r="AE90" i="71" a="1"/>
  <c r="AE90" i="71" s="1"/>
  <c r="AD90" i="71" a="1"/>
  <c r="AD90" i="71" s="1"/>
  <c r="AF90" i="71" a="1"/>
  <c r="AF90" i="71" s="1"/>
  <c r="AA90" i="71" a="1"/>
  <c r="AA90" i="71" s="1"/>
  <c r="Z90" i="71" a="1"/>
  <c r="Z90" i="71" s="1"/>
  <c r="AB90" i="71" a="1"/>
  <c r="AB90" i="71" s="1"/>
  <c r="N90" i="71" a="1"/>
  <c r="N90" i="71" s="1"/>
  <c r="P90" i="71" a="1"/>
  <c r="P90" i="71" s="1"/>
  <c r="L90" i="71" a="1"/>
  <c r="L90" i="71" s="1"/>
  <c r="F90" i="71" a="1"/>
  <c r="F90" i="71" s="1"/>
  <c r="H90" i="71" a="1"/>
  <c r="H90" i="71" s="1"/>
  <c r="AH90" i="71" a="1"/>
  <c r="AH90" i="71" s="1"/>
  <c r="AJ90" i="71" a="1"/>
  <c r="AJ90" i="71" s="1"/>
  <c r="G90" i="71" a="1"/>
  <c r="G90" i="71" s="1"/>
  <c r="AG90" i="71" a="1"/>
  <c r="AG90" i="71" s="1"/>
  <c r="AC90" i="71" a="1"/>
  <c r="AC90" i="71" s="1"/>
  <c r="W90" i="71" a="1"/>
  <c r="W90" i="71" s="1"/>
  <c r="E91" i="71" a="1"/>
  <c r="E91" i="71" s="1"/>
  <c r="D91" i="71" s="1"/>
  <c r="AA91" i="71" l="1" a="1"/>
  <c r="AA91" i="71" s="1"/>
  <c r="AD91" i="71" a="1"/>
  <c r="AD91" i="71" s="1"/>
  <c r="AG91" i="71" a="1"/>
  <c r="AG91" i="71" s="1"/>
  <c r="AF91" i="71" a="1"/>
  <c r="AF91" i="71" s="1"/>
  <c r="V91" i="71" a="1"/>
  <c r="V91" i="71" s="1"/>
  <c r="X91" i="71" a="1"/>
  <c r="X91" i="71" s="1"/>
  <c r="P91" i="71" a="1"/>
  <c r="P91" i="71" s="1"/>
  <c r="W91" i="71" a="1"/>
  <c r="W91" i="71" s="1"/>
  <c r="Z91" i="71" a="1"/>
  <c r="Z91" i="71" s="1"/>
  <c r="AC91" i="71" a="1"/>
  <c r="AC91" i="71" s="1"/>
  <c r="AB91" i="71" a="1"/>
  <c r="AB91" i="71" s="1"/>
  <c r="S91" i="71" a="1"/>
  <c r="S91" i="71" s="1"/>
  <c r="Y91" i="71" a="1"/>
  <c r="Y91" i="71" s="1"/>
  <c r="M91" i="71" a="1"/>
  <c r="M91" i="71" s="1"/>
  <c r="AI91" i="71" a="1"/>
  <c r="AI91" i="71" s="1"/>
  <c r="F91" i="71" a="1"/>
  <c r="F91" i="71" s="1"/>
  <c r="I91" i="71" a="1"/>
  <c r="I91" i="71" s="1"/>
  <c r="AE91" i="71" a="1"/>
  <c r="AE91" i="71" s="1"/>
  <c r="AH91" i="71" a="1"/>
  <c r="AH91" i="71" s="1"/>
  <c r="AJ91" i="71" a="1"/>
  <c r="AJ91" i="71" s="1"/>
  <c r="O91" i="71" a="1"/>
  <c r="O91" i="71" s="1"/>
  <c r="R91" i="71" a="1"/>
  <c r="R91" i="71" s="1"/>
  <c r="U91" i="71" a="1"/>
  <c r="U91" i="71" s="1"/>
  <c r="T91" i="71" a="1"/>
  <c r="T91" i="71" s="1"/>
  <c r="K91" i="71" a="1"/>
  <c r="K91" i="71" s="1"/>
  <c r="N91" i="71" a="1"/>
  <c r="N91" i="71" s="1"/>
  <c r="Q91" i="71" a="1"/>
  <c r="Q91" i="71" s="1"/>
  <c r="AM91" i="71" a="1"/>
  <c r="AM91" i="71" s="1"/>
  <c r="G91" i="71" a="1"/>
  <c r="G91" i="71" s="1"/>
  <c r="J91" i="71" a="1"/>
  <c r="J91" i="71" s="1"/>
  <c r="L91" i="71" a="1"/>
  <c r="L91" i="71" s="1"/>
  <c r="AL91" i="71" a="1"/>
  <c r="AL91" i="71" s="1"/>
  <c r="H91" i="71" a="1"/>
  <c r="H91" i="71" s="1"/>
  <c r="AK91" i="71" a="1"/>
  <c r="AK91" i="71" s="1"/>
  <c r="E92" i="71" a="1"/>
  <c r="E92" i="71" s="1"/>
  <c r="D92" i="71" s="1"/>
  <c r="AE92" i="71" l="1" a="1"/>
  <c r="AE92" i="71" s="1"/>
  <c r="AH92" i="71" a="1"/>
  <c r="AH92" i="71" s="1"/>
  <c r="AK92" i="71" a="1"/>
  <c r="AK92" i="71" s="1"/>
  <c r="X92" i="71" a="1"/>
  <c r="X92" i="71" s="1"/>
  <c r="W92" i="71" a="1"/>
  <c r="W92" i="71" s="1"/>
  <c r="AC92" i="71" a="1"/>
  <c r="AC92" i="71" s="1"/>
  <c r="S92" i="71" a="1"/>
  <c r="S92" i="71" s="1"/>
  <c r="Y92" i="71" a="1"/>
  <c r="Y92" i="71" s="1"/>
  <c r="AM92" i="71" a="1"/>
  <c r="AM92" i="71" s="1"/>
  <c r="G92" i="71" a="1"/>
  <c r="G92" i="71" s="1"/>
  <c r="J92" i="71" a="1"/>
  <c r="J92" i="71" s="1"/>
  <c r="M92" i="71" a="1"/>
  <c r="M92" i="71" s="1"/>
  <c r="AJ92" i="71" a="1"/>
  <c r="AJ92" i="71" s="1"/>
  <c r="AI92" i="71" a="1"/>
  <c r="AI92" i="71" s="1"/>
  <c r="F92" i="71" a="1"/>
  <c r="F92" i="71" s="1"/>
  <c r="AF92" i="71" a="1"/>
  <c r="AF92" i="71" s="1"/>
  <c r="AA92" i="71" a="1"/>
  <c r="AA92" i="71" s="1"/>
  <c r="AD92" i="71" a="1"/>
  <c r="AD92" i="71" s="1"/>
  <c r="AG92" i="71" a="1"/>
  <c r="AG92" i="71" s="1"/>
  <c r="T92" i="71" a="1"/>
  <c r="T92" i="71" s="1"/>
  <c r="Z92" i="71" a="1"/>
  <c r="Z92" i="71" s="1"/>
  <c r="P92" i="71" a="1"/>
  <c r="P92" i="71" s="1"/>
  <c r="V92" i="71" a="1"/>
  <c r="V92" i="71" s="1"/>
  <c r="AB92" i="71" a="1"/>
  <c r="AB92" i="71" s="1"/>
  <c r="O92" i="71" a="1"/>
  <c r="O92" i="71" s="1"/>
  <c r="R92" i="71" a="1"/>
  <c r="R92" i="71" s="1"/>
  <c r="U92" i="71" a="1"/>
  <c r="U92" i="71" s="1"/>
  <c r="L92" i="71" a="1"/>
  <c r="L92" i="71" s="1"/>
  <c r="K92" i="71" a="1"/>
  <c r="K92" i="71" s="1"/>
  <c r="N92" i="71" a="1"/>
  <c r="N92" i="71" s="1"/>
  <c r="Q92" i="71" a="1"/>
  <c r="Q92" i="71" s="1"/>
  <c r="H92" i="71" a="1"/>
  <c r="H92" i="71" s="1"/>
  <c r="AL92" i="71" a="1"/>
  <c r="AL92" i="71" s="1"/>
  <c r="I92" i="71" a="1"/>
  <c r="I92" i="71" s="1"/>
  <c r="E93" i="71" a="1"/>
  <c r="E93" i="71" s="1"/>
  <c r="D93" i="71" s="1"/>
  <c r="AB93" i="71" l="1" a="1"/>
  <c r="AB93" i="71" s="1"/>
  <c r="AE93" i="71" a="1"/>
  <c r="AE93" i="71" s="1"/>
  <c r="AH93" i="71" a="1"/>
  <c r="AH93" i="71" s="1"/>
  <c r="AK93" i="71" a="1"/>
  <c r="AK93" i="71" s="1"/>
  <c r="X93" i="71" a="1"/>
  <c r="X93" i="71" s="1"/>
  <c r="AA93" i="71" a="1"/>
  <c r="AA93" i="71" s="1"/>
  <c r="AD93" i="71" a="1"/>
  <c r="AD93" i="71" s="1"/>
  <c r="AG93" i="71" a="1"/>
  <c r="AG93" i="71" s="1"/>
  <c r="T93" i="71" a="1"/>
  <c r="T93" i="71" s="1"/>
  <c r="W93" i="71" a="1"/>
  <c r="W93" i="71" s="1"/>
  <c r="Z93" i="71" a="1"/>
  <c r="Z93" i="71" s="1"/>
  <c r="AC93" i="71" a="1"/>
  <c r="AC93" i="71" s="1"/>
  <c r="P93" i="71" a="1"/>
  <c r="P93" i="71" s="1"/>
  <c r="S93" i="71" a="1"/>
  <c r="S93" i="71" s="1"/>
  <c r="V93" i="71" a="1"/>
  <c r="V93" i="71" s="1"/>
  <c r="Y93" i="71" a="1"/>
  <c r="Y93" i="71" s="1"/>
  <c r="L93" i="71" a="1"/>
  <c r="L93" i="71" s="1"/>
  <c r="O93" i="71" a="1"/>
  <c r="O93" i="71" s="1"/>
  <c r="R93" i="71" a="1"/>
  <c r="R93" i="71" s="1"/>
  <c r="U93" i="71" a="1"/>
  <c r="U93" i="71" s="1"/>
  <c r="H93" i="71" a="1"/>
  <c r="H93" i="71" s="1"/>
  <c r="K93" i="71" a="1"/>
  <c r="K93" i="71" s="1"/>
  <c r="N93" i="71" a="1"/>
  <c r="N93" i="71" s="1"/>
  <c r="Q93" i="71" a="1"/>
  <c r="Q93" i="71" s="1"/>
  <c r="AJ93" i="71" a="1"/>
  <c r="AJ93" i="71" s="1"/>
  <c r="AM93" i="71" a="1"/>
  <c r="AM93" i="71" s="1"/>
  <c r="G93" i="71" a="1"/>
  <c r="G93" i="71" s="1"/>
  <c r="J93" i="71" a="1"/>
  <c r="J93" i="71" s="1"/>
  <c r="M93" i="71" a="1"/>
  <c r="M93" i="71" s="1"/>
  <c r="AF93" i="71" a="1"/>
  <c r="AF93" i="71" s="1"/>
  <c r="AI93" i="71" a="1"/>
  <c r="AI93" i="71" s="1"/>
  <c r="AL93" i="71" a="1"/>
  <c r="AL93" i="71" s="1"/>
  <c r="F93" i="71" a="1"/>
  <c r="F93" i="71" s="1"/>
  <c r="I93" i="71" a="1"/>
  <c r="I93" i="71" s="1"/>
  <c r="E94" i="71" a="1"/>
  <c r="E94" i="71" s="1"/>
  <c r="D94" i="71" s="1"/>
  <c r="AB94" i="71" l="1" a="1"/>
  <c r="AB94" i="71" s="1"/>
  <c r="AE94" i="71" a="1"/>
  <c r="AE94" i="71" s="1"/>
  <c r="AH94" i="71" a="1"/>
  <c r="AH94" i="71" s="1"/>
  <c r="Q94" i="71" a="1"/>
  <c r="Q94" i="71" s="1"/>
  <c r="T94" i="71" a="1"/>
  <c r="T94" i="71" s="1"/>
  <c r="Z94" i="71" a="1"/>
  <c r="Z94" i="71" s="1"/>
  <c r="P94" i="71" a="1"/>
  <c r="P94" i="71" s="1"/>
  <c r="V94" i="71" a="1"/>
  <c r="V94" i="71" s="1"/>
  <c r="O94" i="71" a="1"/>
  <c r="O94" i="71" s="1"/>
  <c r="H94" i="71" a="1"/>
  <c r="H94" i="71" s="1"/>
  <c r="N94" i="71" a="1"/>
  <c r="N94" i="71" s="1"/>
  <c r="AJ94" i="71" a="1"/>
  <c r="AJ94" i="71" s="1"/>
  <c r="G94" i="71" a="1"/>
  <c r="G94" i="71" s="1"/>
  <c r="J94" i="71" a="1"/>
  <c r="J94" i="71" s="1"/>
  <c r="X94" i="71" a="1"/>
  <c r="X94" i="71" s="1"/>
  <c r="AA94" i="71" a="1"/>
  <c r="AA94" i="71" s="1"/>
  <c r="AD94" i="71" a="1"/>
  <c r="AD94" i="71" s="1"/>
  <c r="M94" i="71" a="1"/>
  <c r="M94" i="71" s="1"/>
  <c r="W94" i="71" a="1"/>
  <c r="W94" i="71" s="1"/>
  <c r="I94" i="71" a="1"/>
  <c r="I94" i="71" s="1"/>
  <c r="S94" i="71" a="1"/>
  <c r="S94" i="71" s="1"/>
  <c r="U94" i="71" a="1"/>
  <c r="U94" i="71" s="1"/>
  <c r="L94" i="71" a="1"/>
  <c r="L94" i="71" s="1"/>
  <c r="R94" i="71" a="1"/>
  <c r="R94" i="71" s="1"/>
  <c r="K94" i="71" a="1"/>
  <c r="K94" i="71" s="1"/>
  <c r="AM94" i="71" a="1"/>
  <c r="AM94" i="71" s="1"/>
  <c r="AC94" i="71" a="1"/>
  <c r="AC94" i="71" s="1"/>
  <c r="F94" i="71" a="1"/>
  <c r="F94" i="71" s="1"/>
  <c r="AK94" i="71" a="1"/>
  <c r="AK94" i="71" s="1"/>
  <c r="AG94" i="71" a="1"/>
  <c r="AG94" i="71" s="1"/>
  <c r="AF94" i="71" a="1"/>
  <c r="AF94" i="71" s="1"/>
  <c r="AI94" i="71" a="1"/>
  <c r="AI94" i="71" s="1"/>
  <c r="AL94" i="71" a="1"/>
  <c r="AL94" i="71" s="1"/>
  <c r="Y94" i="71" a="1"/>
  <c r="Y94" i="71" s="1"/>
  <c r="E95" i="71" a="1"/>
  <c r="E95" i="71" s="1"/>
  <c r="D95" i="71" s="1"/>
  <c r="U95" i="71" l="1" a="1"/>
  <c r="U95" i="71" s="1"/>
  <c r="T95" i="71" a="1"/>
  <c r="T95" i="71" s="1"/>
  <c r="W95" i="71" a="1"/>
  <c r="W95" i="71" s="1"/>
  <c r="Z95" i="71" a="1"/>
  <c r="Z95" i="71" s="1"/>
  <c r="L95" i="71" a="1"/>
  <c r="L95" i="71" s="1"/>
  <c r="R95" i="71" a="1"/>
  <c r="R95" i="71" s="1"/>
  <c r="H95" i="71" a="1"/>
  <c r="H95" i="71" s="1"/>
  <c r="N95" i="71" a="1"/>
  <c r="N95" i="71" s="1"/>
  <c r="AJ95" i="71" a="1"/>
  <c r="AJ95" i="71" s="1"/>
  <c r="G95" i="71" a="1"/>
  <c r="G95" i="71" s="1"/>
  <c r="Q95" i="71" a="1"/>
  <c r="Q95" i="71" s="1"/>
  <c r="P95" i="71" a="1"/>
  <c r="P95" i="71" s="1"/>
  <c r="S95" i="71" a="1"/>
  <c r="S95" i="71" s="1"/>
  <c r="V95" i="71" a="1"/>
  <c r="V95" i="71" s="1"/>
  <c r="M95" i="71" a="1"/>
  <c r="M95" i="71" s="1"/>
  <c r="O95" i="71" a="1"/>
  <c r="O95" i="71" s="1"/>
  <c r="I95" i="71" a="1"/>
  <c r="I95" i="71" s="1"/>
  <c r="K95" i="71" a="1"/>
  <c r="K95" i="71" s="1"/>
  <c r="AK95" i="71" a="1"/>
  <c r="AK95" i="71" s="1"/>
  <c r="AM95" i="71" a="1"/>
  <c r="AM95" i="71" s="1"/>
  <c r="J95" i="71" a="1"/>
  <c r="J95" i="71" s="1"/>
  <c r="AE95" i="71" a="1"/>
  <c r="AE95" i="71" s="1"/>
  <c r="AA95" i="71" a="1"/>
  <c r="AA95" i="71" s="1"/>
  <c r="AH95" i="71" a="1"/>
  <c r="AH95" i="71" s="1"/>
  <c r="X95" i="71" a="1"/>
  <c r="X95" i="71" s="1"/>
  <c r="AD95" i="71" a="1"/>
  <c r="AD95" i="71" s="1"/>
  <c r="AG95" i="71" a="1"/>
  <c r="AG95" i="71" s="1"/>
  <c r="AF95" i="71" a="1"/>
  <c r="AF95" i="71" s="1"/>
  <c r="AI95" i="71" a="1"/>
  <c r="AI95" i="71" s="1"/>
  <c r="AL95" i="71" a="1"/>
  <c r="AL95" i="71" s="1"/>
  <c r="F95" i="71" a="1"/>
  <c r="F95" i="71" s="1"/>
  <c r="AC95" i="71" a="1"/>
  <c r="AC95" i="71" s="1"/>
  <c r="AB95" i="71" a="1"/>
  <c r="AB95" i="71" s="1"/>
  <c r="Y95" i="71" a="1"/>
  <c r="Y95" i="71" s="1"/>
  <c r="E96" i="71" a="1"/>
  <c r="E96" i="71" s="1"/>
  <c r="D96" i="71" s="1"/>
  <c r="Y96" i="71" l="1" a="1"/>
  <c r="Y96" i="71" s="1"/>
  <c r="X96" i="71" a="1"/>
  <c r="X96" i="71" s="1"/>
  <c r="AA96" i="71" a="1"/>
  <c r="AA96" i="71" s="1"/>
  <c r="F96" i="71" a="1"/>
  <c r="F96" i="71" s="1"/>
  <c r="U96" i="71" a="1"/>
  <c r="U96" i="71" s="1"/>
  <c r="T96" i="71" a="1"/>
  <c r="T96" i="71" s="1"/>
  <c r="W96" i="71" a="1"/>
  <c r="W96" i="71" s="1"/>
  <c r="AH96" i="71" a="1"/>
  <c r="AH96" i="71" s="1"/>
  <c r="Q96" i="71" a="1"/>
  <c r="Q96" i="71" s="1"/>
  <c r="P96" i="71" a="1"/>
  <c r="P96" i="71" s="1"/>
  <c r="S96" i="71" a="1"/>
  <c r="S96" i="71" s="1"/>
  <c r="N96" i="71" a="1"/>
  <c r="N96" i="71" s="1"/>
  <c r="AD96" i="71" a="1"/>
  <c r="AD96" i="71" s="1"/>
  <c r="I96" i="71" a="1"/>
  <c r="I96" i="71" s="1"/>
  <c r="K96" i="71" a="1"/>
  <c r="K96" i="71" s="1"/>
  <c r="AJ96" i="71" a="1"/>
  <c r="AJ96" i="71" s="1"/>
  <c r="V96" i="71" a="1"/>
  <c r="V96" i="71" s="1"/>
  <c r="AI96" i="71" a="1"/>
  <c r="AI96" i="71" s="1"/>
  <c r="AC96" i="71" a="1"/>
  <c r="AC96" i="71" s="1"/>
  <c r="AL96" i="71" a="1"/>
  <c r="AL96" i="71" s="1"/>
  <c r="M96" i="71" a="1"/>
  <c r="M96" i="71" s="1"/>
  <c r="L96" i="71" a="1"/>
  <c r="L96" i="71" s="1"/>
  <c r="O96" i="71" a="1"/>
  <c r="O96" i="71" s="1"/>
  <c r="H96" i="71" a="1"/>
  <c r="H96" i="71" s="1"/>
  <c r="Z96" i="71" a="1"/>
  <c r="Z96" i="71" s="1"/>
  <c r="AK96" i="71" a="1"/>
  <c r="AK96" i="71" s="1"/>
  <c r="AM96" i="71" a="1"/>
  <c r="AM96" i="71" s="1"/>
  <c r="G96" i="71" a="1"/>
  <c r="G96" i="71" s="1"/>
  <c r="AG96" i="71" a="1"/>
  <c r="AG96" i="71" s="1"/>
  <c r="AF96" i="71" a="1"/>
  <c r="AF96" i="71" s="1"/>
  <c r="J96" i="71" a="1"/>
  <c r="J96" i="71" s="1"/>
  <c r="R96" i="71" a="1"/>
  <c r="R96" i="71" s="1"/>
  <c r="AB96" i="71" a="1"/>
  <c r="AB96" i="71" s="1"/>
  <c r="AE96" i="71" a="1"/>
  <c r="AE96" i="71" s="1"/>
  <c r="E97" i="71" a="1"/>
  <c r="E97" i="71" s="1"/>
  <c r="D97" i="71" s="1"/>
  <c r="V97" i="71" l="1" a="1"/>
  <c r="V97" i="71" s="1"/>
  <c r="Y97" i="71" a="1"/>
  <c r="Y97" i="71" s="1"/>
  <c r="X97" i="71" a="1"/>
  <c r="X97" i="71" s="1"/>
  <c r="AA97" i="71" a="1"/>
  <c r="AA97" i="71" s="1"/>
  <c r="Q97" i="71" a="1"/>
  <c r="Q97" i="71" s="1"/>
  <c r="R97" i="71" a="1"/>
  <c r="R97" i="71" s="1"/>
  <c r="U97" i="71" a="1"/>
  <c r="U97" i="71" s="1"/>
  <c r="T97" i="71" a="1"/>
  <c r="T97" i="71" s="1"/>
  <c r="W97" i="71" a="1"/>
  <c r="W97" i="71" s="1"/>
  <c r="N97" i="71" a="1"/>
  <c r="N97" i="71" s="1"/>
  <c r="P97" i="71" a="1"/>
  <c r="P97" i="71" s="1"/>
  <c r="S97" i="71" a="1"/>
  <c r="S97" i="71" s="1"/>
  <c r="J97" i="71" a="1"/>
  <c r="J97" i="71" s="1"/>
  <c r="M97" i="71" a="1"/>
  <c r="M97" i="71" s="1"/>
  <c r="L97" i="71" a="1"/>
  <c r="L97" i="71" s="1"/>
  <c r="O97" i="71" a="1"/>
  <c r="O97" i="71" s="1"/>
  <c r="AD97" i="71" a="1"/>
  <c r="AD97" i="71" s="1"/>
  <c r="AG97" i="71" a="1"/>
  <c r="AG97" i="71" s="1"/>
  <c r="AC97" i="71" a="1"/>
  <c r="AC97" i="71" s="1"/>
  <c r="AL97" i="71" a="1"/>
  <c r="AL97" i="71" s="1"/>
  <c r="F97" i="71" a="1"/>
  <c r="F97" i="71" s="1"/>
  <c r="I97" i="71" a="1"/>
  <c r="I97" i="71" s="1"/>
  <c r="H97" i="71" a="1"/>
  <c r="H97" i="71" s="1"/>
  <c r="K97" i="71" a="1"/>
  <c r="K97" i="71" s="1"/>
  <c r="AF97" i="71" a="1"/>
  <c r="AF97" i="71" s="1"/>
  <c r="AI97" i="71" a="1"/>
  <c r="AI97" i="71" s="1"/>
  <c r="AH97" i="71" a="1"/>
  <c r="AH97" i="71" s="1"/>
  <c r="AK97" i="71" a="1"/>
  <c r="AK97" i="71" s="1"/>
  <c r="AJ97" i="71" a="1"/>
  <c r="AJ97" i="71" s="1"/>
  <c r="AM97" i="71" a="1"/>
  <c r="AM97" i="71" s="1"/>
  <c r="G97" i="71" a="1"/>
  <c r="G97" i="71" s="1"/>
  <c r="Z97" i="71" a="1"/>
  <c r="Z97" i="71" s="1"/>
  <c r="AB97" i="71" a="1"/>
  <c r="AB97" i="71" s="1"/>
  <c r="AE97" i="71" a="1"/>
  <c r="AE97" i="71" s="1"/>
  <c r="E98" i="71" a="1"/>
  <c r="E98" i="71" s="1"/>
  <c r="D98" i="71" s="1"/>
  <c r="Z98" i="71" l="1" a="1"/>
  <c r="Z98" i="71" s="1"/>
  <c r="AC98" i="71" a="1"/>
  <c r="AC98" i="71" s="1"/>
  <c r="AB98" i="71" a="1"/>
  <c r="AB98" i="71" s="1"/>
  <c r="AA98" i="71" a="1"/>
  <c r="AA98" i="71" s="1"/>
  <c r="V98" i="71" a="1"/>
  <c r="V98" i="71" s="1"/>
  <c r="Y98" i="71" a="1"/>
  <c r="Y98" i="71" s="1"/>
  <c r="X98" i="71" a="1"/>
  <c r="X98" i="71" s="1"/>
  <c r="AM98" i="71" a="1"/>
  <c r="AM98" i="71" s="1"/>
  <c r="R98" i="71" a="1"/>
  <c r="R98" i="71" s="1"/>
  <c r="U98" i="71" a="1"/>
  <c r="U98" i="71" s="1"/>
  <c r="T98" i="71" a="1"/>
  <c r="T98" i="71" s="1"/>
  <c r="G98" i="71" a="1"/>
  <c r="G98" i="71" s="1"/>
  <c r="N98" i="71" a="1"/>
  <c r="N98" i="71" s="1"/>
  <c r="Q98" i="71" a="1"/>
  <c r="Q98" i="71" s="1"/>
  <c r="P98" i="71" a="1"/>
  <c r="P98" i="71" s="1"/>
  <c r="W98" i="71" a="1"/>
  <c r="W98" i="71" s="1"/>
  <c r="J98" i="71" a="1"/>
  <c r="J98" i="71" s="1"/>
  <c r="M98" i="71" a="1"/>
  <c r="M98" i="71" s="1"/>
  <c r="L98" i="71" a="1"/>
  <c r="L98" i="71" s="1"/>
  <c r="S98" i="71" a="1"/>
  <c r="S98" i="71" s="1"/>
  <c r="F98" i="71" a="1"/>
  <c r="F98" i="71" s="1"/>
  <c r="H98" i="71" a="1"/>
  <c r="H98" i="71" s="1"/>
  <c r="O98" i="71" a="1"/>
  <c r="O98" i="71" s="1"/>
  <c r="AH98" i="71" a="1"/>
  <c r="AH98" i="71" s="1"/>
  <c r="AJ98" i="71" a="1"/>
  <c r="AJ98" i="71" s="1"/>
  <c r="K98" i="71" a="1"/>
  <c r="K98" i="71" s="1"/>
  <c r="AG98" i="71" a="1"/>
  <c r="AG98" i="71" s="1"/>
  <c r="AE98" i="71" a="1"/>
  <c r="AE98" i="71" s="1"/>
  <c r="AL98" i="71" a="1"/>
  <c r="AL98" i="71" s="1"/>
  <c r="I98" i="71" a="1"/>
  <c r="I98" i="71" s="1"/>
  <c r="AK98" i="71" a="1"/>
  <c r="AK98" i="71" s="1"/>
  <c r="AI98" i="71" a="1"/>
  <c r="AI98" i="71" s="1"/>
  <c r="AD98" i="71" a="1"/>
  <c r="AD98" i="71" s="1"/>
  <c r="AF98" i="71" a="1"/>
  <c r="AF98" i="71" s="1"/>
  <c r="E99" i="71" a="1"/>
  <c r="E99" i="71" s="1"/>
  <c r="D99" i="71" s="1"/>
  <c r="AI99" i="71" l="1" a="1"/>
  <c r="AI99" i="71" s="1"/>
  <c r="AL99" i="71" a="1"/>
  <c r="AL99" i="71" s="1"/>
  <c r="F99" i="71" a="1"/>
  <c r="F99" i="71" s="1"/>
  <c r="I99" i="71" a="1"/>
  <c r="I99" i="71" s="1"/>
  <c r="H99" i="71" a="1"/>
  <c r="H99" i="71" s="1"/>
  <c r="AH99" i="71" a="1"/>
  <c r="AH99" i="71" s="1"/>
  <c r="AK99" i="71" a="1"/>
  <c r="AK99" i="71" s="1"/>
  <c r="AA99" i="71" a="1"/>
  <c r="AA99" i="71" s="1"/>
  <c r="AD99" i="71" a="1"/>
  <c r="AD99" i="71" s="1"/>
  <c r="AF99" i="71" a="1"/>
  <c r="AF99" i="71" s="1"/>
  <c r="AE99" i="71" a="1"/>
  <c r="AE99" i="71" s="1"/>
  <c r="AJ99" i="71" a="1"/>
  <c r="AJ99" i="71" s="1"/>
  <c r="AG99" i="71" a="1"/>
  <c r="AG99" i="71" s="1"/>
  <c r="O99" i="71" a="1"/>
  <c r="O99" i="71" s="1"/>
  <c r="R99" i="71" a="1"/>
  <c r="R99" i="71" s="1"/>
  <c r="U99" i="71" a="1"/>
  <c r="U99" i="71" s="1"/>
  <c r="T99" i="71" a="1"/>
  <c r="T99" i="71" s="1"/>
  <c r="K99" i="71" a="1"/>
  <c r="K99" i="71" s="1"/>
  <c r="N99" i="71" a="1"/>
  <c r="N99" i="71" s="1"/>
  <c r="Q99" i="71" a="1"/>
  <c r="Q99" i="71" s="1"/>
  <c r="P99" i="71" a="1"/>
  <c r="P99" i="71" s="1"/>
  <c r="AM99" i="71" a="1"/>
  <c r="AM99" i="71" s="1"/>
  <c r="G99" i="71" a="1"/>
  <c r="G99" i="71" s="1"/>
  <c r="J99" i="71" a="1"/>
  <c r="J99" i="71" s="1"/>
  <c r="M99" i="71" a="1"/>
  <c r="M99" i="71" s="1"/>
  <c r="L99" i="71" a="1"/>
  <c r="L99" i="71" s="1"/>
  <c r="W99" i="71" a="1"/>
  <c r="W99" i="71" s="1"/>
  <c r="Z99" i="71" a="1"/>
  <c r="Z99" i="71" s="1"/>
  <c r="AC99" i="71" a="1"/>
  <c r="AC99" i="71" s="1"/>
  <c r="AB99" i="71" a="1"/>
  <c r="AB99" i="71" s="1"/>
  <c r="S99" i="71" a="1"/>
  <c r="S99" i="71" s="1"/>
  <c r="V99" i="71" a="1"/>
  <c r="V99" i="71" s="1"/>
  <c r="Y99" i="71" a="1"/>
  <c r="Y99" i="71" s="1"/>
  <c r="X99" i="71" a="1"/>
  <c r="X99" i="71" s="1"/>
  <c r="E100" i="71" a="1"/>
  <c r="E100" i="71" s="1"/>
  <c r="D100" i="71" s="1"/>
  <c r="W100" i="71" l="1" a="1"/>
  <c r="W100" i="71" s="1"/>
  <c r="Z100" i="71" a="1"/>
  <c r="Z100" i="71" s="1"/>
  <c r="AC100" i="71" a="1"/>
  <c r="AC100" i="71" s="1"/>
  <c r="T100" i="71" a="1"/>
  <c r="T100" i="71" s="1"/>
  <c r="R100" i="71" a="1"/>
  <c r="R100" i="71" s="1"/>
  <c r="P100" i="71" a="1"/>
  <c r="P100" i="71" s="1"/>
  <c r="N100" i="71" a="1"/>
  <c r="N100" i="71" s="1"/>
  <c r="L100" i="71" a="1"/>
  <c r="L100" i="71" s="1"/>
  <c r="I100" i="71" a="1"/>
  <c r="I100" i="71" s="1"/>
  <c r="AH100" i="71" a="1"/>
  <c r="AH100" i="71" s="1"/>
  <c r="AB100" i="71" a="1"/>
  <c r="AB100" i="71" s="1"/>
  <c r="S100" i="71" a="1"/>
  <c r="S100" i="71" s="1"/>
  <c r="V100" i="71" a="1"/>
  <c r="V100" i="71" s="1"/>
  <c r="Y100" i="71" a="1"/>
  <c r="Y100" i="71" s="1"/>
  <c r="AF100" i="71" a="1"/>
  <c r="AF100" i="71" s="1"/>
  <c r="O100" i="71" a="1"/>
  <c r="O100" i="71" s="1"/>
  <c r="U100" i="71" a="1"/>
  <c r="U100" i="71" s="1"/>
  <c r="K100" i="71" a="1"/>
  <c r="K100" i="71" s="1"/>
  <c r="Q100" i="71" a="1"/>
  <c r="Q100" i="71" s="1"/>
  <c r="AM100" i="71" a="1"/>
  <c r="AM100" i="71" s="1"/>
  <c r="G100" i="71" a="1"/>
  <c r="G100" i="71" s="1"/>
  <c r="J100" i="71" a="1"/>
  <c r="J100" i="71" s="1"/>
  <c r="M100" i="71" a="1"/>
  <c r="M100" i="71" s="1"/>
  <c r="H100" i="71" a="1"/>
  <c r="H100" i="71" s="1"/>
  <c r="F100" i="71" a="1"/>
  <c r="F100" i="71" s="1"/>
  <c r="AA100" i="71" a="1"/>
  <c r="AA100" i="71" s="1"/>
  <c r="AD100" i="71" a="1"/>
  <c r="AD100" i="71" s="1"/>
  <c r="AG100" i="71" a="1"/>
  <c r="AG100" i="71" s="1"/>
  <c r="AI100" i="71" a="1"/>
  <c r="AI100" i="71" s="1"/>
  <c r="AL100" i="71" a="1"/>
  <c r="AL100" i="71" s="1"/>
  <c r="AJ100" i="71" a="1"/>
  <c r="AJ100" i="71" s="1"/>
  <c r="AE100" i="71" a="1"/>
  <c r="AE100" i="71" s="1"/>
  <c r="AK100" i="71" a="1"/>
  <c r="AK100" i="71" s="1"/>
  <c r="X100" i="71" a="1"/>
  <c r="X100" i="71" s="1"/>
  <c r="E101" i="71" a="1"/>
  <c r="E101" i="71" s="1"/>
  <c r="D101" i="71" s="1"/>
  <c r="AB101" i="71" l="1" a="1"/>
  <c r="AB101" i="71" s="1"/>
  <c r="AE101" i="71" a="1"/>
  <c r="AE101" i="71" s="1"/>
  <c r="AH101" i="71" a="1"/>
  <c r="AH101" i="71" s="1"/>
  <c r="AK101" i="71" a="1"/>
  <c r="AK101" i="71" s="1"/>
  <c r="T101" i="71" a="1"/>
  <c r="T101" i="71" s="1"/>
  <c r="W101" i="71" a="1"/>
  <c r="W101" i="71" s="1"/>
  <c r="Z101" i="71" a="1"/>
  <c r="Z101" i="71" s="1"/>
  <c r="AC101" i="71" a="1"/>
  <c r="AC101" i="71" s="1"/>
  <c r="X101" i="71" a="1"/>
  <c r="X101" i="71" s="1"/>
  <c r="AA101" i="71" a="1"/>
  <c r="AA101" i="71" s="1"/>
  <c r="AD101" i="71" a="1"/>
  <c r="AD101" i="71" s="1"/>
  <c r="AG101" i="71" a="1"/>
  <c r="AG101" i="71" s="1"/>
  <c r="P101" i="71" a="1"/>
  <c r="P101" i="71" s="1"/>
  <c r="S101" i="71" a="1"/>
  <c r="S101" i="71" s="1"/>
  <c r="V101" i="71" a="1"/>
  <c r="V101" i="71" s="1"/>
  <c r="Y101" i="71" a="1"/>
  <c r="Y101" i="71" s="1"/>
  <c r="R101" i="71" a="1"/>
  <c r="R101" i="71" s="1"/>
  <c r="K101" i="71" a="1"/>
  <c r="K101" i="71" s="1"/>
  <c r="Q101" i="71" a="1"/>
  <c r="Q101" i="71" s="1"/>
  <c r="AJ101" i="71" a="1"/>
  <c r="AJ101" i="71" s="1"/>
  <c r="AM101" i="71" a="1"/>
  <c r="AM101" i="71" s="1"/>
  <c r="G101" i="71" a="1"/>
  <c r="G101" i="71" s="1"/>
  <c r="J101" i="71" a="1"/>
  <c r="J101" i="71" s="1"/>
  <c r="M101" i="71" a="1"/>
  <c r="M101" i="71" s="1"/>
  <c r="L101" i="71" a="1"/>
  <c r="L101" i="71" s="1"/>
  <c r="O101" i="71" a="1"/>
  <c r="O101" i="71" s="1"/>
  <c r="U101" i="71" a="1"/>
  <c r="U101" i="71" s="1"/>
  <c r="H101" i="71" a="1"/>
  <c r="H101" i="71" s="1"/>
  <c r="N101" i="71" a="1"/>
  <c r="N101" i="71" s="1"/>
  <c r="AF101" i="71" a="1"/>
  <c r="AF101" i="71" s="1"/>
  <c r="AI101" i="71" a="1"/>
  <c r="AI101" i="71" s="1"/>
  <c r="AL101" i="71" a="1"/>
  <c r="AL101" i="71" s="1"/>
  <c r="F101" i="71" a="1"/>
  <c r="F101" i="71" s="1"/>
  <c r="I101" i="71" a="1"/>
  <c r="I101" i="71" s="1"/>
  <c r="E102" i="71" a="1"/>
  <c r="E102" i="71" s="1"/>
  <c r="D102" i="71" s="1"/>
  <c r="AB102" i="71" l="1" a="1"/>
  <c r="AB102" i="71" s="1"/>
  <c r="AE102" i="71" a="1"/>
  <c r="AE102" i="71" s="1"/>
  <c r="AH102" i="71" a="1"/>
  <c r="AH102" i="71" s="1"/>
  <c r="U102" i="71" a="1"/>
  <c r="U102" i="71" s="1"/>
  <c r="AA102" i="71" a="1"/>
  <c r="AA102" i="71" s="1"/>
  <c r="Q102" i="71" a="1"/>
  <c r="Q102" i="71" s="1"/>
  <c r="T102" i="71" a="1"/>
  <c r="T102" i="71" s="1"/>
  <c r="W102" i="71" a="1"/>
  <c r="W102" i="71" s="1"/>
  <c r="Z102" i="71" a="1"/>
  <c r="Z102" i="71" s="1"/>
  <c r="M102" i="71" a="1"/>
  <c r="M102" i="71" s="1"/>
  <c r="P102" i="71" a="1"/>
  <c r="P102" i="71" s="1"/>
  <c r="S102" i="71" a="1"/>
  <c r="S102" i="71" s="1"/>
  <c r="V102" i="71" a="1"/>
  <c r="V102" i="71" s="1"/>
  <c r="Y102" i="71" a="1"/>
  <c r="Y102" i="71" s="1"/>
  <c r="L102" i="71" a="1"/>
  <c r="L102" i="71" s="1"/>
  <c r="O102" i="71" a="1"/>
  <c r="O102" i="71" s="1"/>
  <c r="R102" i="71" a="1"/>
  <c r="R102" i="71" s="1"/>
  <c r="I102" i="71" a="1"/>
  <c r="I102" i="71" s="1"/>
  <c r="H102" i="71" a="1"/>
  <c r="H102" i="71" s="1"/>
  <c r="K102" i="71" a="1"/>
  <c r="K102" i="71" s="1"/>
  <c r="N102" i="71" a="1"/>
  <c r="N102" i="71" s="1"/>
  <c r="AK102" i="71" a="1"/>
  <c r="AK102" i="71" s="1"/>
  <c r="AG102" i="71" a="1"/>
  <c r="AG102" i="71" s="1"/>
  <c r="AJ102" i="71" a="1"/>
  <c r="AJ102" i="71" s="1"/>
  <c r="AM102" i="71" a="1"/>
  <c r="AM102" i="71" s="1"/>
  <c r="G102" i="71" a="1"/>
  <c r="G102" i="71" s="1"/>
  <c r="J102" i="71" a="1"/>
  <c r="J102" i="71" s="1"/>
  <c r="AF102" i="71" a="1"/>
  <c r="AF102" i="71" s="1"/>
  <c r="AI102" i="71" a="1"/>
  <c r="AI102" i="71" s="1"/>
  <c r="AL102" i="71" a="1"/>
  <c r="AL102" i="71" s="1"/>
  <c r="F102" i="71" a="1"/>
  <c r="F102" i="71" s="1"/>
  <c r="AC102" i="71" a="1"/>
  <c r="AC102" i="71" s="1"/>
  <c r="X102" i="71" a="1"/>
  <c r="X102" i="71" s="1"/>
  <c r="AD102" i="71" a="1"/>
  <c r="AD102" i="71" s="1"/>
  <c r="E103" i="71" a="1"/>
  <c r="E103" i="71" s="1"/>
  <c r="D103" i="71" s="1"/>
  <c r="AC103" i="71" l="1" a="1"/>
  <c r="AC103" i="71" s="1"/>
  <c r="AE103" i="71" a="1"/>
  <c r="AE103" i="71" s="1"/>
  <c r="Y103" i="71" a="1"/>
  <c r="Y103" i="71" s="1"/>
  <c r="X103" i="71" a="1"/>
  <c r="X103" i="71" s="1"/>
  <c r="AA103" i="71" a="1"/>
  <c r="AA103" i="71" s="1"/>
  <c r="AD103" i="71" a="1"/>
  <c r="AD103" i="71" s="1"/>
  <c r="U103" i="71" a="1"/>
  <c r="U103" i="71" s="1"/>
  <c r="T103" i="71" a="1"/>
  <c r="T103" i="71" s="1"/>
  <c r="W103" i="71" a="1"/>
  <c r="W103" i="71" s="1"/>
  <c r="Z103" i="71" a="1"/>
  <c r="Z103" i="71" s="1"/>
  <c r="Q103" i="71" a="1"/>
  <c r="Q103" i="71" s="1"/>
  <c r="P103" i="71" a="1"/>
  <c r="P103" i="71" s="1"/>
  <c r="S103" i="71" a="1"/>
  <c r="S103" i="71" s="1"/>
  <c r="V103" i="71" a="1"/>
  <c r="V103" i="71" s="1"/>
  <c r="M103" i="71" a="1"/>
  <c r="M103" i="71" s="1"/>
  <c r="L103" i="71" a="1"/>
  <c r="L103" i="71" s="1"/>
  <c r="O103" i="71" a="1"/>
  <c r="O103" i="71" s="1"/>
  <c r="R103" i="71" a="1"/>
  <c r="R103" i="71" s="1"/>
  <c r="I103" i="71" a="1"/>
  <c r="I103" i="71" s="1"/>
  <c r="H103" i="71" a="1"/>
  <c r="H103" i="71" s="1"/>
  <c r="K103" i="71" a="1"/>
  <c r="K103" i="71" s="1"/>
  <c r="N103" i="71" a="1"/>
  <c r="N103" i="71" s="1"/>
  <c r="AK103" i="71" a="1"/>
  <c r="AK103" i="71" s="1"/>
  <c r="AJ103" i="71" a="1"/>
  <c r="AJ103" i="71" s="1"/>
  <c r="AM103" i="71" a="1"/>
  <c r="AM103" i="71" s="1"/>
  <c r="G103" i="71" a="1"/>
  <c r="G103" i="71" s="1"/>
  <c r="J103" i="71" a="1"/>
  <c r="J103" i="71" s="1"/>
  <c r="AG103" i="71" a="1"/>
  <c r="AG103" i="71" s="1"/>
  <c r="AF103" i="71" a="1"/>
  <c r="AF103" i="71" s="1"/>
  <c r="AI103" i="71" a="1"/>
  <c r="AI103" i="71" s="1"/>
  <c r="AL103" i="71" a="1"/>
  <c r="AL103" i="71" s="1"/>
  <c r="F103" i="71" a="1"/>
  <c r="F103" i="71" s="1"/>
  <c r="AB103" i="71" a="1"/>
  <c r="AB103" i="71" s="1"/>
  <c r="AH103" i="71" a="1"/>
  <c r="AH103" i="71" s="1"/>
  <c r="E104" i="71" a="1"/>
  <c r="E104" i="71" s="1"/>
  <c r="D104" i="71" s="1"/>
  <c r="U104" i="71" l="1" a="1"/>
  <c r="U104" i="71" s="1"/>
  <c r="T104" i="71" a="1"/>
  <c r="T104" i="71" s="1"/>
  <c r="W104" i="71" a="1"/>
  <c r="W104" i="71" s="1"/>
  <c r="F104" i="71" a="1"/>
  <c r="F104" i="71" s="1"/>
  <c r="Q104" i="71" a="1"/>
  <c r="Q104" i="71" s="1"/>
  <c r="P104" i="71" a="1"/>
  <c r="P104" i="71" s="1"/>
  <c r="S104" i="71" a="1"/>
  <c r="S104" i="71" s="1"/>
  <c r="R104" i="71" a="1"/>
  <c r="R104" i="71" s="1"/>
  <c r="M104" i="71" a="1"/>
  <c r="M104" i="71" s="1"/>
  <c r="L104" i="71" a="1"/>
  <c r="L104" i="71" s="1"/>
  <c r="O104" i="71" a="1"/>
  <c r="O104" i="71" s="1"/>
  <c r="AH104" i="71" a="1"/>
  <c r="AH104" i="71" s="1"/>
  <c r="I104" i="71" a="1"/>
  <c r="I104" i="71" s="1"/>
  <c r="H104" i="71" a="1"/>
  <c r="H104" i="71" s="1"/>
  <c r="K104" i="71" a="1"/>
  <c r="K104" i="71" s="1"/>
  <c r="AD104" i="71" a="1"/>
  <c r="AD104" i="71" s="1"/>
  <c r="AL104" i="71" a="1"/>
  <c r="AL104" i="71" s="1"/>
  <c r="AK104" i="71" a="1"/>
  <c r="AK104" i="71" s="1"/>
  <c r="AJ104" i="71" a="1"/>
  <c r="AJ104" i="71" s="1"/>
  <c r="AM104" i="71" a="1"/>
  <c r="AM104" i="71" s="1"/>
  <c r="G104" i="71" a="1"/>
  <c r="G104" i="71" s="1"/>
  <c r="Z104" i="71" a="1"/>
  <c r="Z104" i="71" s="1"/>
  <c r="AG104" i="71" a="1"/>
  <c r="AG104" i="71" s="1"/>
  <c r="AF104" i="71" a="1"/>
  <c r="AF104" i="71" s="1"/>
  <c r="AI104" i="71" a="1"/>
  <c r="AI104" i="71" s="1"/>
  <c r="N104" i="71" a="1"/>
  <c r="N104" i="71" s="1"/>
  <c r="V104" i="71" a="1"/>
  <c r="V104" i="71" s="1"/>
  <c r="AC104" i="71" a="1"/>
  <c r="AC104" i="71" s="1"/>
  <c r="AB104" i="71" a="1"/>
  <c r="AB104" i="71" s="1"/>
  <c r="AE104" i="71" a="1"/>
  <c r="AE104" i="71" s="1"/>
  <c r="J104" i="71" a="1"/>
  <c r="J104" i="71" s="1"/>
  <c r="Y104" i="71" a="1"/>
  <c r="Y104" i="71" s="1"/>
  <c r="X104" i="71" a="1"/>
  <c r="X104" i="71" s="1"/>
  <c r="AA104" i="71" a="1"/>
  <c r="AA104" i="71" s="1"/>
  <c r="E105" i="71" a="1"/>
  <c r="E105" i="71" s="1"/>
  <c r="D105" i="71" s="1"/>
  <c r="AD105" i="71" l="1" a="1"/>
  <c r="AD105" i="71" s="1"/>
  <c r="AF105" i="71" a="1"/>
  <c r="AF105" i="71" s="1"/>
  <c r="Z105" i="71" a="1"/>
  <c r="Z105" i="71" s="1"/>
  <c r="AC105" i="71" a="1"/>
  <c r="AC105" i="71" s="1"/>
  <c r="AB105" i="71" a="1"/>
  <c r="AB105" i="71" s="1"/>
  <c r="AE105" i="71" a="1"/>
  <c r="AE105" i="71" s="1"/>
  <c r="V105" i="71" a="1"/>
  <c r="V105" i="71" s="1"/>
  <c r="Y105" i="71" a="1"/>
  <c r="Y105" i="71" s="1"/>
  <c r="X105" i="71" a="1"/>
  <c r="X105" i="71" s="1"/>
  <c r="AA105" i="71" a="1"/>
  <c r="AA105" i="71" s="1"/>
  <c r="R105" i="71" a="1"/>
  <c r="R105" i="71" s="1"/>
  <c r="U105" i="71" a="1"/>
  <c r="U105" i="71" s="1"/>
  <c r="T105" i="71" a="1"/>
  <c r="T105" i="71" s="1"/>
  <c r="W105" i="71" a="1"/>
  <c r="W105" i="71" s="1"/>
  <c r="N105" i="71" a="1"/>
  <c r="N105" i="71" s="1"/>
  <c r="Q105" i="71" a="1"/>
  <c r="Q105" i="71" s="1"/>
  <c r="P105" i="71" a="1"/>
  <c r="P105" i="71" s="1"/>
  <c r="S105" i="71" a="1"/>
  <c r="S105" i="71" s="1"/>
  <c r="J105" i="71" a="1"/>
  <c r="J105" i="71" s="1"/>
  <c r="M105" i="71" a="1"/>
  <c r="M105" i="71" s="1"/>
  <c r="L105" i="71" a="1"/>
  <c r="L105" i="71" s="1"/>
  <c r="O105" i="71" a="1"/>
  <c r="O105" i="71" s="1"/>
  <c r="AL105" i="71" a="1"/>
  <c r="AL105" i="71" s="1"/>
  <c r="F105" i="71" a="1"/>
  <c r="F105" i="71" s="1"/>
  <c r="I105" i="71" a="1"/>
  <c r="I105" i="71" s="1"/>
  <c r="H105" i="71" a="1"/>
  <c r="H105" i="71" s="1"/>
  <c r="K105" i="71" a="1"/>
  <c r="K105" i="71" s="1"/>
  <c r="AH105" i="71" a="1"/>
  <c r="AH105" i="71" s="1"/>
  <c r="AK105" i="71" a="1"/>
  <c r="AK105" i="71" s="1"/>
  <c r="AJ105" i="71" a="1"/>
  <c r="AJ105" i="71" s="1"/>
  <c r="AM105" i="71" a="1"/>
  <c r="AM105" i="71" s="1"/>
  <c r="G105" i="71" a="1"/>
  <c r="G105" i="71" s="1"/>
  <c r="AG105" i="71" a="1"/>
  <c r="AG105" i="71" s="1"/>
  <c r="AI105" i="71" a="1"/>
  <c r="AI105" i="71" s="1"/>
  <c r="E106" i="71" a="1"/>
  <c r="E106" i="71" s="1"/>
  <c r="D106" i="71" s="1"/>
  <c r="V106" i="71" l="1" a="1"/>
  <c r="V106" i="71" s="1"/>
  <c r="Y106" i="71" a="1"/>
  <c r="Y106" i="71" s="1"/>
  <c r="X106" i="71" a="1"/>
  <c r="X106" i="71" s="1"/>
  <c r="AE106" i="71" a="1"/>
  <c r="AE106" i="71" s="1"/>
  <c r="AA106" i="71" a="1"/>
  <c r="AA106" i="71" s="1"/>
  <c r="M106" i="71" a="1"/>
  <c r="M106" i="71" s="1"/>
  <c r="W106" i="71" a="1"/>
  <c r="W106" i="71" s="1"/>
  <c r="AL106" i="71" a="1"/>
  <c r="AL106" i="71" s="1"/>
  <c r="I106" i="71" a="1"/>
  <c r="I106" i="71" s="1"/>
  <c r="H106" i="71" a="1"/>
  <c r="H106" i="71" s="1"/>
  <c r="AJ106" i="71" a="1"/>
  <c r="AJ106" i="71" s="1"/>
  <c r="O106" i="71" a="1"/>
  <c r="O106" i="71" s="1"/>
  <c r="AF106" i="71" a="1"/>
  <c r="AF106" i="71" s="1"/>
  <c r="AC106" i="71" a="1"/>
  <c r="AC106" i="71" s="1"/>
  <c r="R106" i="71" a="1"/>
  <c r="R106" i="71" s="1"/>
  <c r="U106" i="71" a="1"/>
  <c r="U106" i="71" s="1"/>
  <c r="T106" i="71" a="1"/>
  <c r="T106" i="71" s="1"/>
  <c r="K106" i="71" a="1"/>
  <c r="K106" i="71" s="1"/>
  <c r="N106" i="71" a="1"/>
  <c r="N106" i="71" s="1"/>
  <c r="Q106" i="71" a="1"/>
  <c r="Q106" i="71" s="1"/>
  <c r="P106" i="71" a="1"/>
  <c r="P106" i="71" s="1"/>
  <c r="J106" i="71" a="1"/>
  <c r="J106" i="71" s="1"/>
  <c r="L106" i="71" a="1"/>
  <c r="L106" i="71" s="1"/>
  <c r="S106" i="71" a="1"/>
  <c r="S106" i="71" s="1"/>
  <c r="AK106" i="71" a="1"/>
  <c r="AK106" i="71" s="1"/>
  <c r="Z106" i="71" a="1"/>
  <c r="Z106" i="71" s="1"/>
  <c r="AI106" i="71" a="1"/>
  <c r="AI106" i="71" s="1"/>
  <c r="F106" i="71" a="1"/>
  <c r="F106" i="71" s="1"/>
  <c r="AD106" i="71" a="1"/>
  <c r="AD106" i="71" s="1"/>
  <c r="G106" i="71" a="1"/>
  <c r="G106" i="71" s="1"/>
  <c r="AB106" i="71" a="1"/>
  <c r="AB106" i="71" s="1"/>
  <c r="AH106" i="71" a="1"/>
  <c r="AH106" i="71" s="1"/>
  <c r="AM106" i="71" a="1"/>
  <c r="AM106" i="71" s="1"/>
  <c r="AG106" i="71" a="1"/>
  <c r="AG106" i="71" s="1"/>
  <c r="E107" i="71" a="1"/>
  <c r="E107" i="71" s="1"/>
  <c r="D107" i="71" s="1"/>
  <c r="AI107" i="71" l="1" a="1"/>
  <c r="AI107" i="71" s="1"/>
  <c r="AL107" i="71" a="1"/>
  <c r="AL107" i="71" s="1"/>
  <c r="F107" i="71" a="1"/>
  <c r="F107" i="71" s="1"/>
  <c r="I107" i="71" a="1"/>
  <c r="I107" i="71" s="1"/>
  <c r="H107" i="71" a="1"/>
  <c r="H107" i="71" s="1"/>
  <c r="AD107" i="71" a="1"/>
  <c r="AD107" i="71" s="1"/>
  <c r="AF107" i="71" a="1"/>
  <c r="AF107" i="71" s="1"/>
  <c r="AE107" i="71" a="1"/>
  <c r="AE107" i="71" s="1"/>
  <c r="AH107" i="71" a="1"/>
  <c r="AH107" i="71" s="1"/>
  <c r="AK107" i="71" a="1"/>
  <c r="AK107" i="71" s="1"/>
  <c r="AJ107" i="71" a="1"/>
  <c r="AJ107" i="71" s="1"/>
  <c r="AA107" i="71" a="1"/>
  <c r="AA107" i="71" s="1"/>
  <c r="AG107" i="71" a="1"/>
  <c r="AG107" i="71" s="1"/>
  <c r="W107" i="71" a="1"/>
  <c r="W107" i="71" s="1"/>
  <c r="Z107" i="71" a="1"/>
  <c r="Z107" i="71" s="1"/>
  <c r="AC107" i="71" a="1"/>
  <c r="AC107" i="71" s="1"/>
  <c r="AB107" i="71" a="1"/>
  <c r="AB107" i="71" s="1"/>
  <c r="S107" i="71" a="1"/>
  <c r="S107" i="71" s="1"/>
  <c r="V107" i="71" a="1"/>
  <c r="V107" i="71" s="1"/>
  <c r="Y107" i="71" a="1"/>
  <c r="Y107" i="71" s="1"/>
  <c r="X107" i="71" a="1"/>
  <c r="X107" i="71" s="1"/>
  <c r="O107" i="71" a="1"/>
  <c r="O107" i="71" s="1"/>
  <c r="R107" i="71" a="1"/>
  <c r="R107" i="71" s="1"/>
  <c r="U107" i="71" a="1"/>
  <c r="U107" i="71" s="1"/>
  <c r="T107" i="71" a="1"/>
  <c r="T107" i="71" s="1"/>
  <c r="K107" i="71" a="1"/>
  <c r="K107" i="71" s="1"/>
  <c r="N107" i="71" a="1"/>
  <c r="N107" i="71" s="1"/>
  <c r="Q107" i="71" a="1"/>
  <c r="Q107" i="71" s="1"/>
  <c r="P107" i="71" a="1"/>
  <c r="P107" i="71" s="1"/>
  <c r="AM107" i="71" a="1"/>
  <c r="AM107" i="71" s="1"/>
  <c r="G107" i="71" a="1"/>
  <c r="G107" i="71" s="1"/>
  <c r="J107" i="71" a="1"/>
  <c r="J107" i="71" s="1"/>
  <c r="M107" i="71" a="1"/>
  <c r="M107" i="71" s="1"/>
  <c r="L107" i="71" a="1"/>
  <c r="L107" i="71" s="1"/>
  <c r="E108" i="71" a="1"/>
  <c r="E108" i="71" s="1"/>
  <c r="D108" i="71" s="1"/>
  <c r="AK108" i="71" l="1" a="1"/>
  <c r="AK108" i="71" s="1"/>
  <c r="AM108" i="71" a="1"/>
  <c r="AM108" i="71" s="1"/>
  <c r="AE108" i="71" a="1"/>
  <c r="AE108" i="71" s="1"/>
  <c r="AC108" i="71" a="1"/>
  <c r="AC108" i="71" s="1"/>
  <c r="N108" i="71" a="1"/>
  <c r="N108" i="71" s="1"/>
  <c r="L108" i="71" a="1"/>
  <c r="L108" i="71" s="1"/>
  <c r="H108" i="71" a="1"/>
  <c r="H108" i="71" s="1"/>
  <c r="AG108" i="71" a="1"/>
  <c r="AG108" i="71" s="1"/>
  <c r="AF108" i="71" a="1"/>
  <c r="AF108" i="71" s="1"/>
  <c r="Z108" i="71" a="1"/>
  <c r="Z108" i="71" s="1"/>
  <c r="AI108" i="71" a="1"/>
  <c r="AI108" i="71" s="1"/>
  <c r="AB108" i="71" a="1"/>
  <c r="AB108" i="71" s="1"/>
  <c r="AA108" i="71" a="1"/>
  <c r="AA108" i="71" s="1"/>
  <c r="AJ108" i="71" a="1"/>
  <c r="AJ108" i="71" s="1"/>
  <c r="X108" i="71" a="1"/>
  <c r="X108" i="71" s="1"/>
  <c r="W108" i="71" a="1"/>
  <c r="W108" i="71" s="1"/>
  <c r="V108" i="71" a="1"/>
  <c r="V108" i="71" s="1"/>
  <c r="Y108" i="71" a="1"/>
  <c r="Y108" i="71" s="1"/>
  <c r="T108" i="71" a="1"/>
  <c r="T108" i="71" s="1"/>
  <c r="S108" i="71" a="1"/>
  <c r="S108" i="71" s="1"/>
  <c r="R108" i="71" a="1"/>
  <c r="R108" i="71" s="1"/>
  <c r="U108" i="71" a="1"/>
  <c r="U108" i="71" s="1"/>
  <c r="P108" i="71" a="1"/>
  <c r="P108" i="71" s="1"/>
  <c r="AL108" i="71" a="1"/>
  <c r="AL108" i="71" s="1"/>
  <c r="O108" i="71" a="1"/>
  <c r="O108" i="71" s="1"/>
  <c r="Q108" i="71" a="1"/>
  <c r="Q108" i="71" s="1"/>
  <c r="AH108" i="71" a="1"/>
  <c r="AH108" i="71" s="1"/>
  <c r="K108" i="71" a="1"/>
  <c r="K108" i="71" s="1"/>
  <c r="J108" i="71" a="1"/>
  <c r="J108" i="71" s="1"/>
  <c r="M108" i="71" a="1"/>
  <c r="M108" i="71" s="1"/>
  <c r="AD108" i="71" a="1"/>
  <c r="AD108" i="71" s="1"/>
  <c r="G108" i="71" a="1"/>
  <c r="G108" i="71" s="1"/>
  <c r="F108" i="71" a="1"/>
  <c r="F108" i="71" s="1"/>
  <c r="I108" i="71" a="1"/>
  <c r="I108" i="71" s="1"/>
  <c r="E109" i="71" a="1"/>
  <c r="E109" i="71" s="1"/>
  <c r="D109" i="71" s="1"/>
  <c r="Z109" i="71" l="1" a="1"/>
  <c r="Z109" i="71" s="1"/>
  <c r="Q109" i="71" a="1"/>
  <c r="Q109" i="71" s="1"/>
  <c r="AB109" i="71" a="1"/>
  <c r="AB109" i="71" s="1"/>
  <c r="AM109" i="71" a="1"/>
  <c r="AM109" i="71" s="1"/>
  <c r="V109" i="71" a="1"/>
  <c r="V109" i="71" s="1"/>
  <c r="AJ109" i="71" a="1"/>
  <c r="AJ109" i="71" s="1"/>
  <c r="U109" i="71" a="1"/>
  <c r="U109" i="71" s="1"/>
  <c r="AF109" i="71" a="1"/>
  <c r="AF109" i="71" s="1"/>
  <c r="R109" i="71" a="1"/>
  <c r="R109" i="71" s="1"/>
  <c r="AC109" i="71" a="1"/>
  <c r="AC109" i="71" s="1"/>
  <c r="AG109" i="71" a="1"/>
  <c r="AG109" i="71" s="1"/>
  <c r="Y109" i="71" a="1"/>
  <c r="Y109" i="71" s="1"/>
  <c r="AL109" i="71" a="1"/>
  <c r="AL109" i="71" s="1"/>
  <c r="F109" i="71" a="1"/>
  <c r="F109" i="71" s="1"/>
  <c r="P109" i="71" a="1"/>
  <c r="P109" i="71" s="1"/>
  <c r="AA109" i="71" a="1"/>
  <c r="AA109" i="71" s="1"/>
  <c r="S109" i="71" a="1"/>
  <c r="S109" i="71" s="1"/>
  <c r="AD109" i="71" a="1"/>
  <c r="AD109" i="71" s="1"/>
  <c r="X109" i="71" a="1"/>
  <c r="X109" i="71" s="1"/>
  <c r="AI109" i="71" a="1"/>
  <c r="AI109" i="71" s="1"/>
  <c r="O109" i="71" a="1"/>
  <c r="O109" i="71" s="1"/>
  <c r="J109" i="71" a="1"/>
  <c r="J109" i="71" s="1"/>
  <c r="H109" i="71" a="1"/>
  <c r="H109" i="71" s="1"/>
  <c r="AH109" i="71" a="1"/>
  <c r="AH109" i="71" s="1"/>
  <c r="AE109" i="71" a="1"/>
  <c r="AE109" i="71" s="1"/>
  <c r="I109" i="71" a="1"/>
  <c r="I109" i="71" s="1"/>
  <c r="T109" i="71" a="1"/>
  <c r="T109" i="71" s="1"/>
  <c r="L109" i="71" a="1"/>
  <c r="L109" i="71" s="1"/>
  <c r="M109" i="71" a="1"/>
  <c r="M109" i="71" s="1"/>
  <c r="N109" i="71" a="1"/>
  <c r="N109" i="71" s="1"/>
  <c r="K109" i="71" a="1"/>
  <c r="K109" i="71" s="1"/>
  <c r="G109" i="71" a="1"/>
  <c r="G109" i="71" s="1"/>
  <c r="W109" i="71" a="1"/>
  <c r="W109" i="71" s="1"/>
  <c r="AK109" i="71" a="1"/>
  <c r="AK109" i="71" s="1"/>
  <c r="E110" i="71" a="1"/>
  <c r="E110" i="71" s="1"/>
  <c r="D110" i="71" s="1"/>
  <c r="E111" i="71" l="1" a="1"/>
  <c r="E111" i="71" s="1"/>
  <c r="D111" i="71" s="1"/>
  <c r="AG110" i="71" a="1"/>
  <c r="AG110" i="71" s="1"/>
  <c r="AI110" i="71" a="1"/>
  <c r="AI110" i="71" s="1"/>
  <c r="AL110" i="71" a="1"/>
  <c r="AL110" i="71" s="1"/>
  <c r="F110" i="71" a="1"/>
  <c r="F110" i="71" s="1"/>
  <c r="L110" i="71" a="1"/>
  <c r="L110" i="71" s="1"/>
  <c r="Y110" i="71" a="1"/>
  <c r="Y110" i="71" s="1"/>
  <c r="AA110" i="71" a="1"/>
  <c r="AA110" i="71" s="1"/>
  <c r="AD110" i="71" a="1"/>
  <c r="AD110" i="71" s="1"/>
  <c r="X110" i="71" a="1"/>
  <c r="X110" i="71" s="1"/>
  <c r="U110" i="71" a="1"/>
  <c r="U110" i="71" s="1"/>
  <c r="W110" i="71" a="1"/>
  <c r="W110" i="71" s="1"/>
  <c r="Z110" i="71" a="1"/>
  <c r="Z110" i="71" s="1"/>
  <c r="P110" i="71" a="1"/>
  <c r="P110" i="71" s="1"/>
  <c r="Q110" i="71" a="1"/>
  <c r="Q110" i="71" s="1"/>
  <c r="S110" i="71" a="1"/>
  <c r="S110" i="71" s="1"/>
  <c r="V110" i="71" a="1"/>
  <c r="V110" i="71" s="1"/>
  <c r="H110" i="71" a="1"/>
  <c r="H110" i="71" s="1"/>
  <c r="G110" i="71" a="1"/>
  <c r="G110" i="71" s="1"/>
  <c r="T110" i="71" a="1"/>
  <c r="T110" i="71" s="1"/>
  <c r="AC110" i="71" a="1"/>
  <c r="AC110" i="71" s="1"/>
  <c r="AE110" i="71" a="1"/>
  <c r="AE110" i="71" s="1"/>
  <c r="AH110" i="71" a="1"/>
  <c r="AH110" i="71" s="1"/>
  <c r="AF110" i="71" a="1"/>
  <c r="AF110" i="71" s="1"/>
  <c r="M110" i="71" a="1"/>
  <c r="M110" i="71" s="1"/>
  <c r="O110" i="71" a="1"/>
  <c r="O110" i="71" s="1"/>
  <c r="R110" i="71" a="1"/>
  <c r="R110" i="71" s="1"/>
  <c r="AJ110" i="71" a="1"/>
  <c r="AJ110" i="71" s="1"/>
  <c r="I110" i="71" a="1"/>
  <c r="I110" i="71" s="1"/>
  <c r="K110" i="71" a="1"/>
  <c r="K110" i="71" s="1"/>
  <c r="N110" i="71" a="1"/>
  <c r="N110" i="71" s="1"/>
  <c r="AB110" i="71" a="1"/>
  <c r="AB110" i="71" s="1"/>
  <c r="AK110" i="71" a="1"/>
  <c r="AK110" i="71" s="1"/>
  <c r="AM110" i="71" a="1"/>
  <c r="AM110" i="71" s="1"/>
  <c r="J110" i="71" a="1"/>
  <c r="J110" i="71" s="1"/>
  <c r="AJ111" i="71" l="1" a="1"/>
  <c r="AJ111" i="71" s="1"/>
  <c r="AG111" i="71" a="1"/>
  <c r="AG111" i="71" s="1"/>
  <c r="S111" i="71" a="1"/>
  <c r="S111" i="71" s="1"/>
  <c r="AL111" i="71" a="1"/>
  <c r="AL111" i="71" s="1"/>
  <c r="O111" i="71" a="1"/>
  <c r="O111" i="71" s="1"/>
  <c r="AB111" i="71" a="1"/>
  <c r="AB111" i="71" s="1"/>
  <c r="Y111" i="71" a="1"/>
  <c r="Y111" i="71" s="1"/>
  <c r="AD111" i="71" a="1"/>
  <c r="AD111" i="71" s="1"/>
  <c r="K111" i="71" a="1"/>
  <c r="K111" i="71" s="1"/>
  <c r="T111" i="71" a="1"/>
  <c r="T111" i="71" s="1"/>
  <c r="Q111" i="71" a="1"/>
  <c r="Q111" i="71" s="1"/>
  <c r="V111" i="71" a="1"/>
  <c r="V111" i="71" s="1"/>
  <c r="X111" i="71" a="1"/>
  <c r="X111" i="71" s="1"/>
  <c r="AM111" i="71" a="1"/>
  <c r="AM111" i="71" s="1"/>
  <c r="G111" i="71" a="1"/>
  <c r="G111" i="71" s="1"/>
  <c r="L111" i="71" a="1"/>
  <c r="L111" i="71" s="1"/>
  <c r="I111" i="71" a="1"/>
  <c r="I111" i="71" s="1"/>
  <c r="N111" i="71" a="1"/>
  <c r="N111" i="71" s="1"/>
  <c r="AA111" i="71" a="1"/>
  <c r="AA111" i="71" s="1"/>
  <c r="U111" i="71" a="1"/>
  <c r="U111" i="71" s="1"/>
  <c r="R111" i="71" a="1"/>
  <c r="R111" i="71" s="1"/>
  <c r="P111" i="71" a="1"/>
  <c r="P111" i="71" s="1"/>
  <c r="AI111" i="71" a="1"/>
  <c r="AI111" i="71" s="1"/>
  <c r="AK111" i="71" a="1"/>
  <c r="AK111" i="71" s="1"/>
  <c r="AH111" i="71" a="1"/>
  <c r="AH111" i="71" s="1"/>
  <c r="AF111" i="71" a="1"/>
  <c r="AF111" i="71" s="1"/>
  <c r="F111" i="71" a="1"/>
  <c r="F111" i="71" s="1"/>
  <c r="AE111" i="71" a="1"/>
  <c r="AE111" i="71" s="1"/>
  <c r="AC111" i="71" a="1"/>
  <c r="AC111" i="71" s="1"/>
  <c r="Z111" i="71" a="1"/>
  <c r="Z111" i="71" s="1"/>
  <c r="W111" i="71" a="1"/>
  <c r="W111" i="71" s="1"/>
  <c r="M111" i="71" a="1"/>
  <c r="M111" i="71" s="1"/>
  <c r="J111" i="71" a="1"/>
  <c r="J111" i="71" s="1"/>
  <c r="H111" i="71" a="1"/>
  <c r="H111" i="71" s="1"/>
  <c r="E112" i="71" a="1"/>
  <c r="E112" i="71" s="1"/>
  <c r="D112" i="71" s="1"/>
  <c r="AH112" i="71" l="1" a="1"/>
  <c r="AH112" i="71" s="1"/>
  <c r="AJ112" i="71" a="1"/>
  <c r="AJ112" i="71" s="1"/>
  <c r="AM112" i="71" a="1"/>
  <c r="AM112" i="71" s="1"/>
  <c r="G112" i="71" a="1"/>
  <c r="G112" i="71" s="1"/>
  <c r="M112" i="71" a="1"/>
  <c r="M112" i="71" s="1"/>
  <c r="N112" i="71" a="1"/>
  <c r="N112" i="71" s="1"/>
  <c r="P112" i="71" a="1"/>
  <c r="P112" i="71" s="1"/>
  <c r="AK112" i="71" a="1"/>
  <c r="AK112" i="71" s="1"/>
  <c r="J112" i="71" a="1"/>
  <c r="J112" i="71" s="1"/>
  <c r="O112" i="71" a="1"/>
  <c r="O112" i="71" s="1"/>
  <c r="AL112" i="71" a="1"/>
  <c r="AL112" i="71" s="1"/>
  <c r="H112" i="71" a="1"/>
  <c r="H112" i="71" s="1"/>
  <c r="U112" i="71" a="1"/>
  <c r="U112" i="71" s="1"/>
  <c r="AD112" i="71" a="1"/>
  <c r="AD112" i="71" s="1"/>
  <c r="AF112" i="71" a="1"/>
  <c r="AF112" i="71" s="1"/>
  <c r="AI112" i="71" a="1"/>
  <c r="AI112" i="71" s="1"/>
  <c r="AG112" i="71" a="1"/>
  <c r="AG112" i="71" s="1"/>
  <c r="Z112" i="71" a="1"/>
  <c r="Z112" i="71" s="1"/>
  <c r="AB112" i="71" a="1"/>
  <c r="AB112" i="71" s="1"/>
  <c r="AE112" i="71" a="1"/>
  <c r="AE112" i="71" s="1"/>
  <c r="Y112" i="71" a="1"/>
  <c r="Y112" i="71" s="1"/>
  <c r="V112" i="71" a="1"/>
  <c r="V112" i="71" s="1"/>
  <c r="X112" i="71" a="1"/>
  <c r="X112" i="71" s="1"/>
  <c r="AA112" i="71" a="1"/>
  <c r="AA112" i="71" s="1"/>
  <c r="Q112" i="71" a="1"/>
  <c r="Q112" i="71" s="1"/>
  <c r="R112" i="71" a="1"/>
  <c r="R112" i="71" s="1"/>
  <c r="T112" i="71" a="1"/>
  <c r="T112" i="71" s="1"/>
  <c r="W112" i="71" a="1"/>
  <c r="W112" i="71" s="1"/>
  <c r="I112" i="71" a="1"/>
  <c r="I112" i="71" s="1"/>
  <c r="S112" i="71" a="1"/>
  <c r="S112" i="71" s="1"/>
  <c r="L112" i="71" a="1"/>
  <c r="L112" i="71" s="1"/>
  <c r="AC112" i="71" a="1"/>
  <c r="AC112" i="71" s="1"/>
  <c r="F112" i="71" a="1"/>
  <c r="F112" i="71" s="1"/>
  <c r="K112" i="71" a="1"/>
  <c r="K112" i="71" s="1"/>
  <c r="E113" i="71" a="1"/>
  <c r="E113" i="71" s="1"/>
  <c r="D113" i="71" s="1"/>
  <c r="Q113" i="71" l="1" a="1"/>
  <c r="Q113" i="71" s="1"/>
  <c r="P113" i="71" a="1"/>
  <c r="P113" i="71" s="1"/>
  <c r="F113" i="71" a="1"/>
  <c r="F113" i="71" s="1"/>
  <c r="K113" i="71" a="1"/>
  <c r="K113" i="71" s="1"/>
  <c r="H113" i="71" a="1"/>
  <c r="H113" i="71" s="1"/>
  <c r="J113" i="71" a="1"/>
  <c r="J113" i="71" s="1"/>
  <c r="AD113" i="71" a="1"/>
  <c r="AD113" i="71" s="1"/>
  <c r="AB113" i="71" a="1"/>
  <c r="AB113" i="71" s="1"/>
  <c r="AH113" i="71" a="1"/>
  <c r="AH113" i="71" s="1"/>
  <c r="W113" i="71" a="1"/>
  <c r="W113" i="71" s="1"/>
  <c r="U113" i="71" a="1"/>
  <c r="U113" i="71" s="1"/>
  <c r="T113" i="71" a="1"/>
  <c r="T113" i="71" s="1"/>
  <c r="V113" i="71" a="1"/>
  <c r="V113" i="71" s="1"/>
  <c r="M113" i="71" a="1"/>
  <c r="M113" i="71" s="1"/>
  <c r="L113" i="71" a="1"/>
  <c r="L113" i="71" s="1"/>
  <c r="Z113" i="71" a="1"/>
  <c r="Z113" i="71" s="1"/>
  <c r="AE113" i="71" a="1"/>
  <c r="AE113" i="71" s="1"/>
  <c r="I113" i="71" a="1"/>
  <c r="I113" i="71" s="1"/>
  <c r="O113" i="71" a="1"/>
  <c r="O113" i="71" s="1"/>
  <c r="AK113" i="71" a="1"/>
  <c r="AK113" i="71" s="1"/>
  <c r="AJ113" i="71" a="1"/>
  <c r="AJ113" i="71" s="1"/>
  <c r="AM113" i="71" a="1"/>
  <c r="AM113" i="71" s="1"/>
  <c r="AI113" i="71" a="1"/>
  <c r="AI113" i="71" s="1"/>
  <c r="Y113" i="71" a="1"/>
  <c r="Y113" i="71" s="1"/>
  <c r="AL113" i="71" a="1"/>
  <c r="AL113" i="71" s="1"/>
  <c r="AG113" i="71" a="1"/>
  <c r="AG113" i="71" s="1"/>
  <c r="AF113" i="71" a="1"/>
  <c r="AF113" i="71" s="1"/>
  <c r="R113" i="71" a="1"/>
  <c r="R113" i="71" s="1"/>
  <c r="N113" i="71" a="1"/>
  <c r="N113" i="71" s="1"/>
  <c r="S113" i="71" a="1"/>
  <c r="S113" i="71" s="1"/>
  <c r="AC113" i="71" a="1"/>
  <c r="AC113" i="71" s="1"/>
  <c r="G113" i="71" a="1"/>
  <c r="G113" i="71" s="1"/>
  <c r="X113" i="71" a="1"/>
  <c r="X113" i="71" s="1"/>
  <c r="AA113" i="71" a="1"/>
  <c r="AA113" i="71" s="1"/>
  <c r="E114" i="71" a="1"/>
  <c r="E114" i="71" s="1"/>
  <c r="D114" i="71" s="1"/>
  <c r="E115" i="71" l="1" a="1"/>
  <c r="E115" i="71" s="1"/>
  <c r="D115" i="71" s="1"/>
  <c r="AE114" i="71" a="1"/>
  <c r="AE114" i="71" s="1"/>
  <c r="AG114" i="71" a="1"/>
  <c r="AG114" i="71" s="1"/>
  <c r="AF114" i="71" a="1"/>
  <c r="AF114" i="71" s="1"/>
  <c r="N114" i="71" a="1"/>
  <c r="N114" i="71" s="1"/>
  <c r="AC114" i="71" a="1"/>
  <c r="AC114" i="71" s="1"/>
  <c r="AB114" i="71" a="1"/>
  <c r="AB114" i="71" s="1"/>
  <c r="AH114" i="71" a="1"/>
  <c r="AH114" i="71" s="1"/>
  <c r="AA114" i="71" a="1"/>
  <c r="AA114" i="71" s="1"/>
  <c r="W114" i="71" a="1"/>
  <c r="W114" i="71" s="1"/>
  <c r="Y114" i="71" a="1"/>
  <c r="Y114" i="71" s="1"/>
  <c r="X114" i="71" a="1"/>
  <c r="X114" i="71" s="1"/>
  <c r="V114" i="71" a="1"/>
  <c r="V114" i="71" s="1"/>
  <c r="S114" i="71" a="1"/>
  <c r="S114" i="71" s="1"/>
  <c r="U114" i="71" a="1"/>
  <c r="U114" i="71" s="1"/>
  <c r="T114" i="71" a="1"/>
  <c r="T114" i="71" s="1"/>
  <c r="J114" i="71" a="1"/>
  <c r="J114" i="71" s="1"/>
  <c r="I114" i="71" a="1"/>
  <c r="I114" i="71" s="1"/>
  <c r="F114" i="71" a="1"/>
  <c r="F114" i="71" s="1"/>
  <c r="AK114" i="71" a="1"/>
  <c r="AK114" i="71" s="1"/>
  <c r="AJ114" i="71" a="1"/>
  <c r="AJ114" i="71" s="1"/>
  <c r="AL114" i="71" a="1"/>
  <c r="AL114" i="71" s="1"/>
  <c r="O114" i="71" a="1"/>
  <c r="O114" i="71" s="1"/>
  <c r="Q114" i="71" a="1"/>
  <c r="Q114" i="71" s="1"/>
  <c r="P114" i="71" a="1"/>
  <c r="P114" i="71" s="1"/>
  <c r="AD114" i="71" a="1"/>
  <c r="AD114" i="71" s="1"/>
  <c r="K114" i="71" a="1"/>
  <c r="K114" i="71" s="1"/>
  <c r="M114" i="71" a="1"/>
  <c r="M114" i="71" s="1"/>
  <c r="L114" i="71" a="1"/>
  <c r="L114" i="71" s="1"/>
  <c r="R114" i="71" a="1"/>
  <c r="R114" i="71" s="1"/>
  <c r="AM114" i="71" a="1"/>
  <c r="AM114" i="71" s="1"/>
  <c r="G114" i="71" a="1"/>
  <c r="G114" i="71" s="1"/>
  <c r="H114" i="71" a="1"/>
  <c r="H114" i="71" s="1"/>
  <c r="AI114" i="71" a="1"/>
  <c r="AI114" i="71" s="1"/>
  <c r="Z114" i="71" a="1"/>
  <c r="Z114" i="71" s="1"/>
  <c r="R115" i="71" l="1" a="1"/>
  <c r="R115" i="71" s="1"/>
  <c r="U115" i="71" a="1"/>
  <c r="U115" i="71" s="1"/>
  <c r="S115" i="71" a="1"/>
  <c r="S115" i="71" s="1"/>
  <c r="O115" i="71" a="1"/>
  <c r="O115" i="71" s="1"/>
  <c r="N115" i="71" a="1"/>
  <c r="N115" i="71" s="1"/>
  <c r="Q115" i="71" a="1"/>
  <c r="Q115" i="71" s="1"/>
  <c r="H115" i="71" a="1"/>
  <c r="H115" i="71" s="1"/>
  <c r="AI115" i="71" a="1"/>
  <c r="AI115" i="71" s="1"/>
  <c r="J115" i="71" a="1"/>
  <c r="J115" i="71" s="1"/>
  <c r="M115" i="71" a="1"/>
  <c r="M115" i="71" s="1"/>
  <c r="AM115" i="71" a="1"/>
  <c r="AM115" i="71" s="1"/>
  <c r="X115" i="71" a="1"/>
  <c r="X115" i="71" s="1"/>
  <c r="AD115" i="71" a="1"/>
  <c r="AD115" i="71" s="1"/>
  <c r="K115" i="71" a="1"/>
  <c r="K115" i="71" s="1"/>
  <c r="Z115" i="71" a="1"/>
  <c r="Z115" i="71" s="1"/>
  <c r="AC115" i="71" a="1"/>
  <c r="AC115" i="71" s="1"/>
  <c r="AE115" i="71" a="1"/>
  <c r="AE115" i="71" s="1"/>
  <c r="P115" i="71" a="1"/>
  <c r="P115" i="71" s="1"/>
  <c r="AL115" i="71" a="1"/>
  <c r="AL115" i="71" s="1"/>
  <c r="F115" i="71" a="1"/>
  <c r="F115" i="71" s="1"/>
  <c r="I115" i="71" a="1"/>
  <c r="I115" i="71" s="1"/>
  <c r="AB115" i="71" a="1"/>
  <c r="AB115" i="71" s="1"/>
  <c r="W115" i="71" a="1"/>
  <c r="W115" i="71" s="1"/>
  <c r="AK115" i="71" a="1"/>
  <c r="AK115" i="71" s="1"/>
  <c r="AF115" i="71" a="1"/>
  <c r="AF115" i="71" s="1"/>
  <c r="G115" i="71" a="1"/>
  <c r="G115" i="71" s="1"/>
  <c r="T115" i="71" a="1"/>
  <c r="T115" i="71" s="1"/>
  <c r="AH115" i="71" a="1"/>
  <c r="AH115" i="71" s="1"/>
  <c r="L115" i="71" a="1"/>
  <c r="L115" i="71" s="1"/>
  <c r="AG115" i="71" a="1"/>
  <c r="AG115" i="71" s="1"/>
  <c r="AA115" i="71" a="1"/>
  <c r="AA115" i="71" s="1"/>
  <c r="V115" i="71" a="1"/>
  <c r="V115" i="71" s="1"/>
  <c r="Y115" i="71" a="1"/>
  <c r="Y115" i="71" s="1"/>
  <c r="AJ115" i="71" a="1"/>
  <c r="AJ115" i="71" s="1"/>
  <c r="E116" i="71" a="1"/>
  <c r="E116" i="71" s="1"/>
  <c r="D116" i="71" s="1"/>
  <c r="N116" i="71" l="1" a="1"/>
  <c r="N116" i="71" s="1"/>
  <c r="Q116" i="71" a="1"/>
  <c r="Q116" i="71" s="1"/>
  <c r="H116" i="71" a="1"/>
  <c r="H116" i="71" s="1"/>
  <c r="W116" i="71" a="1"/>
  <c r="W116" i="71" s="1"/>
  <c r="T116" i="71" a="1"/>
  <c r="T116" i="71" s="1"/>
  <c r="V116" i="71" a="1"/>
  <c r="V116" i="71" s="1"/>
  <c r="Y116" i="71" a="1"/>
  <c r="Y116" i="71" s="1"/>
  <c r="AA116" i="71" a="1"/>
  <c r="AA116" i="71" s="1"/>
  <c r="P116" i="71" a="1"/>
  <c r="P116" i="71" s="1"/>
  <c r="R116" i="71" a="1"/>
  <c r="R116" i="71" s="1"/>
  <c r="U116" i="71" a="1"/>
  <c r="U116" i="71" s="1"/>
  <c r="O116" i="71" a="1"/>
  <c r="O116" i="71" s="1"/>
  <c r="L116" i="71" a="1"/>
  <c r="L116" i="71" s="1"/>
  <c r="AI116" i="71" a="1"/>
  <c r="AI116" i="71" s="1"/>
  <c r="J116" i="71" a="1"/>
  <c r="J116" i="71" s="1"/>
  <c r="M116" i="71" a="1"/>
  <c r="M116" i="71" s="1"/>
  <c r="AJ116" i="71" a="1"/>
  <c r="AJ116" i="71" s="1"/>
  <c r="AL116" i="71" a="1"/>
  <c r="AL116" i="71" s="1"/>
  <c r="F116" i="71" a="1"/>
  <c r="F116" i="71" s="1"/>
  <c r="I116" i="71" a="1"/>
  <c r="I116" i="71" s="1"/>
  <c r="K116" i="71" a="1"/>
  <c r="K116" i="71" s="1"/>
  <c r="AB116" i="71" a="1"/>
  <c r="AB116" i="71" s="1"/>
  <c r="AG116" i="71" a="1"/>
  <c r="AG116" i="71" s="1"/>
  <c r="AM116" i="71" a="1"/>
  <c r="AM116" i="71" s="1"/>
  <c r="AF116" i="71" a="1"/>
  <c r="AF116" i="71" s="1"/>
  <c r="AH116" i="71" a="1"/>
  <c r="AH116" i="71" s="1"/>
  <c r="AK116" i="71" a="1"/>
  <c r="AK116" i="71" s="1"/>
  <c r="S116" i="71" a="1"/>
  <c r="S116" i="71" s="1"/>
  <c r="AE116" i="71" a="1"/>
  <c r="AE116" i="71" s="1"/>
  <c r="AD116" i="71" a="1"/>
  <c r="AD116" i="71" s="1"/>
  <c r="X116" i="71" a="1"/>
  <c r="X116" i="71" s="1"/>
  <c r="Z116" i="71" a="1"/>
  <c r="Z116" i="71" s="1"/>
  <c r="AC116" i="71" a="1"/>
  <c r="AC116" i="71" s="1"/>
  <c r="G116" i="71" a="1"/>
  <c r="G116" i="71" s="1"/>
  <c r="E117" i="71" a="1"/>
  <c r="E117" i="71" s="1"/>
  <c r="D117" i="71" s="1"/>
  <c r="AI117" i="71" l="1" a="1"/>
  <c r="AI117" i="71" s="1"/>
  <c r="AL117" i="71" a="1"/>
  <c r="AL117" i="71" s="1"/>
  <c r="F117" i="71" a="1"/>
  <c r="F117" i="71" s="1"/>
  <c r="U117" i="71" a="1"/>
  <c r="U117" i="71" s="1"/>
  <c r="P117" i="71" a="1"/>
  <c r="P117" i="71" s="1"/>
  <c r="AE117" i="71" a="1"/>
  <c r="AE117" i="71" s="1"/>
  <c r="AH117" i="71" a="1"/>
  <c r="AH117" i="71" s="1"/>
  <c r="T117" i="71" a="1"/>
  <c r="T117" i="71" s="1"/>
  <c r="AA117" i="71" a="1"/>
  <c r="AA117" i="71" s="1"/>
  <c r="AD117" i="71" a="1"/>
  <c r="AD117" i="71" s="1"/>
  <c r="Y117" i="71" a="1"/>
  <c r="Y117" i="71" s="1"/>
  <c r="I117" i="71" a="1"/>
  <c r="I117" i="71" s="1"/>
  <c r="W117" i="71" a="1"/>
  <c r="W117" i="71" s="1"/>
  <c r="Z117" i="71" a="1"/>
  <c r="Z117" i="71" s="1"/>
  <c r="X117" i="71" a="1"/>
  <c r="X117" i="71" s="1"/>
  <c r="AC117" i="71" a="1"/>
  <c r="AC117" i="71" s="1"/>
  <c r="S117" i="71" a="1"/>
  <c r="S117" i="71" s="1"/>
  <c r="V117" i="71" a="1"/>
  <c r="V117" i="71" s="1"/>
  <c r="M117" i="71" a="1"/>
  <c r="M117" i="71" s="1"/>
  <c r="H117" i="71" a="1"/>
  <c r="H117" i="71" s="1"/>
  <c r="AJ117" i="71" a="1"/>
  <c r="AJ117" i="71" s="1"/>
  <c r="O117" i="71" a="1"/>
  <c r="O117" i="71" s="1"/>
  <c r="R117" i="71" a="1"/>
  <c r="R117" i="71" s="1"/>
  <c r="AG117" i="71" a="1"/>
  <c r="AG117" i="71" s="1"/>
  <c r="AB117" i="71" a="1"/>
  <c r="AB117" i="71" s="1"/>
  <c r="K117" i="71" a="1"/>
  <c r="K117" i="71" s="1"/>
  <c r="N117" i="71" a="1"/>
  <c r="N117" i="71" s="1"/>
  <c r="L117" i="71" a="1"/>
  <c r="L117" i="71" s="1"/>
  <c r="Q117" i="71" a="1"/>
  <c r="Q117" i="71" s="1"/>
  <c r="AM117" i="71" a="1"/>
  <c r="AM117" i="71" s="1"/>
  <c r="G117" i="71" a="1"/>
  <c r="G117" i="71" s="1"/>
  <c r="J117" i="71" a="1"/>
  <c r="J117" i="71" s="1"/>
  <c r="AF117" i="71" a="1"/>
  <c r="AF117" i="71" s="1"/>
  <c r="AK117" i="71" a="1"/>
  <c r="AK117" i="71" s="1"/>
  <c r="E118" i="71" a="1"/>
  <c r="E118" i="71" s="1"/>
  <c r="D118" i="71" s="1"/>
  <c r="W118" i="71" l="1" a="1"/>
  <c r="W118" i="71" s="1"/>
  <c r="T118" i="71" a="1"/>
  <c r="T118" i="71" s="1"/>
  <c r="Q118" i="71" a="1"/>
  <c r="Q118" i="71" s="1"/>
  <c r="V118" i="71" a="1"/>
  <c r="V118" i="71" s="1"/>
  <c r="AC118" i="71" a="1"/>
  <c r="AC118" i="71" s="1"/>
  <c r="AE118" i="71" a="1"/>
  <c r="AE118" i="71" s="1"/>
  <c r="AH118" i="71" a="1"/>
  <c r="AH118" i="71" s="1"/>
  <c r="L118" i="71" a="1"/>
  <c r="L118" i="71" s="1"/>
  <c r="U118" i="71" a="1"/>
  <c r="U118" i="71" s="1"/>
  <c r="Z118" i="71" a="1"/>
  <c r="Z118" i="71" s="1"/>
  <c r="S118" i="71" a="1"/>
  <c r="S118" i="71" s="1"/>
  <c r="H118" i="71" a="1"/>
  <c r="H118" i="71" s="1"/>
  <c r="M118" i="71" a="1"/>
  <c r="M118" i="71" s="1"/>
  <c r="O118" i="71" a="1"/>
  <c r="O118" i="71" s="1"/>
  <c r="R118" i="71" a="1"/>
  <c r="R118" i="71" s="1"/>
  <c r="AB118" i="71" a="1"/>
  <c r="AB118" i="71" s="1"/>
  <c r="I118" i="71" a="1"/>
  <c r="I118" i="71" s="1"/>
  <c r="K118" i="71" a="1"/>
  <c r="K118" i="71" s="1"/>
  <c r="N118" i="71" a="1"/>
  <c r="N118" i="71" s="1"/>
  <c r="P118" i="71" a="1"/>
  <c r="P118" i="71" s="1"/>
  <c r="AK118" i="71" a="1"/>
  <c r="AK118" i="71" s="1"/>
  <c r="AM118" i="71" a="1"/>
  <c r="AM118" i="71" s="1"/>
  <c r="G118" i="71" a="1"/>
  <c r="G118" i="71" s="1"/>
  <c r="J118" i="71" a="1"/>
  <c r="J118" i="71" s="1"/>
  <c r="AJ118" i="71" a="1"/>
  <c r="AJ118" i="71" s="1"/>
  <c r="AG118" i="71" a="1"/>
  <c r="AG118" i="71" s="1"/>
  <c r="AI118" i="71" a="1"/>
  <c r="AI118" i="71" s="1"/>
  <c r="AL118" i="71" a="1"/>
  <c r="AL118" i="71" s="1"/>
  <c r="F118" i="71" a="1"/>
  <c r="F118" i="71" s="1"/>
  <c r="X118" i="71" a="1"/>
  <c r="X118" i="71" s="1"/>
  <c r="Y118" i="71" a="1"/>
  <c r="Y118" i="71" s="1"/>
  <c r="AA118" i="71" a="1"/>
  <c r="AA118" i="71" s="1"/>
  <c r="AD118" i="71" a="1"/>
  <c r="AD118" i="71" s="1"/>
  <c r="AF118" i="71" a="1"/>
  <c r="AF118" i="71" s="1"/>
  <c r="E119" i="71" a="1"/>
  <c r="E119" i="71" s="1"/>
  <c r="D119" i="71" s="1"/>
  <c r="AF119" i="71" l="1" a="1"/>
  <c r="AF119" i="71" s="1"/>
  <c r="AI119" i="71" a="1"/>
  <c r="AI119" i="71" s="1"/>
  <c r="AC119" i="71" a="1"/>
  <c r="AC119" i="71" s="1"/>
  <c r="N119" i="71" a="1"/>
  <c r="N119" i="71" s="1"/>
  <c r="AD119" i="71" a="1"/>
  <c r="AD119" i="71" s="1"/>
  <c r="AB119" i="71" a="1"/>
  <c r="AB119" i="71" s="1"/>
  <c r="AE119" i="71" a="1"/>
  <c r="AE119" i="71" s="1"/>
  <c r="R119" i="71" a="1"/>
  <c r="R119" i="71" s="1"/>
  <c r="AH119" i="71" a="1"/>
  <c r="AH119" i="71" s="1"/>
  <c r="X119" i="71" a="1"/>
  <c r="X119" i="71" s="1"/>
  <c r="AA119" i="71" a="1"/>
  <c r="AA119" i="71" s="1"/>
  <c r="AL119" i="71" a="1"/>
  <c r="AL119" i="71" s="1"/>
  <c r="M119" i="71" a="1"/>
  <c r="M119" i="71" s="1"/>
  <c r="T119" i="71" a="1"/>
  <c r="T119" i="71" s="1"/>
  <c r="W119" i="71" a="1"/>
  <c r="W119" i="71" s="1"/>
  <c r="Q119" i="71" a="1"/>
  <c r="Q119" i="71" s="1"/>
  <c r="AG119" i="71" a="1"/>
  <c r="AG119" i="71" s="1"/>
  <c r="P119" i="71" a="1"/>
  <c r="P119" i="71" s="1"/>
  <c r="S119" i="71" a="1"/>
  <c r="S119" i="71" s="1"/>
  <c r="F119" i="71" a="1"/>
  <c r="F119" i="71" s="1"/>
  <c r="V119" i="71" a="1"/>
  <c r="V119" i="71" s="1"/>
  <c r="AM119" i="71" a="1"/>
  <c r="AM119" i="71" s="1"/>
  <c r="Y119" i="71" a="1"/>
  <c r="Y119" i="71" s="1"/>
  <c r="L119" i="71" a="1"/>
  <c r="L119" i="71" s="1"/>
  <c r="O119" i="71" a="1"/>
  <c r="O119" i="71" s="1"/>
  <c r="AK119" i="71" a="1"/>
  <c r="AK119" i="71" s="1"/>
  <c r="U119" i="71" a="1"/>
  <c r="U119" i="71" s="1"/>
  <c r="H119" i="71" a="1"/>
  <c r="H119" i="71" s="1"/>
  <c r="K119" i="71" a="1"/>
  <c r="K119" i="71" s="1"/>
  <c r="Z119" i="71" a="1"/>
  <c r="Z119" i="71" s="1"/>
  <c r="J119" i="71" a="1"/>
  <c r="J119" i="71" s="1"/>
  <c r="AJ119" i="71" a="1"/>
  <c r="AJ119" i="71" s="1"/>
  <c r="G119" i="71" a="1"/>
  <c r="G119" i="71" s="1"/>
  <c r="I119" i="71" a="1"/>
  <c r="I119" i="71" s="1"/>
  <c r="E120" i="71" a="1"/>
  <c r="E120" i="71" s="1"/>
  <c r="D120" i="71" s="1"/>
  <c r="AD120" i="71" l="1" a="1"/>
  <c r="AD120" i="71" s="1"/>
  <c r="AG120" i="71" a="1"/>
  <c r="AG120" i="71" s="1"/>
  <c r="AF120" i="71" a="1"/>
  <c r="AF120" i="71" s="1"/>
  <c r="AI120" i="71" a="1"/>
  <c r="AI120" i="71" s="1"/>
  <c r="V120" i="71" a="1"/>
  <c r="V120" i="71" s="1"/>
  <c r="Y120" i="71" a="1"/>
  <c r="Y120" i="71" s="1"/>
  <c r="X120" i="71" a="1"/>
  <c r="X120" i="71" s="1"/>
  <c r="AA120" i="71" a="1"/>
  <c r="AA120" i="71" s="1"/>
  <c r="R120" i="71" a="1"/>
  <c r="R120" i="71" s="1"/>
  <c r="U120" i="71" a="1"/>
  <c r="U120" i="71" s="1"/>
  <c r="T120" i="71" a="1"/>
  <c r="T120" i="71" s="1"/>
  <c r="W120" i="71" a="1"/>
  <c r="W120" i="71" s="1"/>
  <c r="AH120" i="71" a="1"/>
  <c r="AH120" i="71" s="1"/>
  <c r="AJ120" i="71" a="1"/>
  <c r="AJ120" i="71" s="1"/>
  <c r="G120" i="71" a="1"/>
  <c r="G120" i="71" s="1"/>
  <c r="Z120" i="71" a="1"/>
  <c r="Z120" i="71" s="1"/>
  <c r="AC120" i="71" a="1"/>
  <c r="AC120" i="71" s="1"/>
  <c r="AB120" i="71" a="1"/>
  <c r="AB120" i="71" s="1"/>
  <c r="AE120" i="71" a="1"/>
  <c r="AE120" i="71" s="1"/>
  <c r="N120" i="71" a="1"/>
  <c r="N120" i="71" s="1"/>
  <c r="Q120" i="71" a="1"/>
  <c r="Q120" i="71" s="1"/>
  <c r="P120" i="71" a="1"/>
  <c r="P120" i="71" s="1"/>
  <c r="S120" i="71" a="1"/>
  <c r="S120" i="71" s="1"/>
  <c r="J120" i="71" a="1"/>
  <c r="J120" i="71" s="1"/>
  <c r="M120" i="71" a="1"/>
  <c r="M120" i="71" s="1"/>
  <c r="L120" i="71" a="1"/>
  <c r="L120" i="71" s="1"/>
  <c r="O120" i="71" a="1"/>
  <c r="O120" i="71" s="1"/>
  <c r="AL120" i="71" a="1"/>
  <c r="AL120" i="71" s="1"/>
  <c r="F120" i="71" a="1"/>
  <c r="F120" i="71" s="1"/>
  <c r="I120" i="71" a="1"/>
  <c r="I120" i="71" s="1"/>
  <c r="H120" i="71" a="1"/>
  <c r="H120" i="71" s="1"/>
  <c r="K120" i="71" a="1"/>
  <c r="K120" i="71" s="1"/>
  <c r="AK120" i="71" a="1"/>
  <c r="AK120" i="71" s="1"/>
  <c r="AM120" i="71" a="1"/>
  <c r="AM120" i="71" s="1"/>
  <c r="E121" i="71" a="1"/>
  <c r="E121" i="71" s="1"/>
  <c r="D121" i="71" s="1"/>
  <c r="U121" i="71" l="1" a="1"/>
  <c r="U121" i="71" s="1"/>
  <c r="T121" i="71" a="1"/>
  <c r="T121" i="71" s="1"/>
  <c r="AD121" i="71" a="1"/>
  <c r="AD121" i="71" s="1"/>
  <c r="G121" i="71" a="1"/>
  <c r="G121" i="71" s="1"/>
  <c r="P121" i="71" a="1"/>
  <c r="P121" i="71" s="1"/>
  <c r="N121" i="71" a="1"/>
  <c r="N121" i="71" s="1"/>
  <c r="AL121" i="71" a="1"/>
  <c r="AL121" i="71" s="1"/>
  <c r="M121" i="71" a="1"/>
  <c r="M121" i="71" s="1"/>
  <c r="L121" i="71" a="1"/>
  <c r="L121" i="71" s="1"/>
  <c r="AA121" i="71" a="1"/>
  <c r="AA121" i="71" s="1"/>
  <c r="H121" i="71" a="1"/>
  <c r="H121" i="71" s="1"/>
  <c r="K121" i="71" a="1"/>
  <c r="K121" i="71" s="1"/>
  <c r="AK121" i="71" a="1"/>
  <c r="AK121" i="71" s="1"/>
  <c r="AH121" i="71" a="1"/>
  <c r="AH121" i="71" s="1"/>
  <c r="AI121" i="71" a="1"/>
  <c r="AI121" i="71" s="1"/>
  <c r="AC121" i="71" a="1"/>
  <c r="AC121" i="71" s="1"/>
  <c r="AE121" i="71" a="1"/>
  <c r="AE121" i="71" s="1"/>
  <c r="O121" i="71" a="1"/>
  <c r="O121" i="71" s="1"/>
  <c r="Q121" i="71" a="1"/>
  <c r="Q121" i="71" s="1"/>
  <c r="V121" i="71" a="1"/>
  <c r="V121" i="71" s="1"/>
  <c r="I121" i="71" a="1"/>
  <c r="I121" i="71" s="1"/>
  <c r="F121" i="71" a="1"/>
  <c r="F121" i="71" s="1"/>
  <c r="AJ121" i="71" a="1"/>
  <c r="AJ121" i="71" s="1"/>
  <c r="Z121" i="71" a="1"/>
  <c r="Z121" i="71" s="1"/>
  <c r="Y121" i="71" a="1"/>
  <c r="Y121" i="71" s="1"/>
  <c r="W121" i="71" a="1"/>
  <c r="W121" i="71" s="1"/>
  <c r="AG121" i="71" a="1"/>
  <c r="AG121" i="71" s="1"/>
  <c r="AF121" i="71" a="1"/>
  <c r="AF121" i="71" s="1"/>
  <c r="R121" i="71" a="1"/>
  <c r="R121" i="71" s="1"/>
  <c r="J121" i="71" a="1"/>
  <c r="J121" i="71" s="1"/>
  <c r="S121" i="71" a="1"/>
  <c r="S121" i="71" s="1"/>
  <c r="AB121" i="71" a="1"/>
  <c r="AB121" i="71" s="1"/>
  <c r="AM121" i="71" a="1"/>
  <c r="AM121" i="71" s="1"/>
  <c r="X121" i="71" a="1"/>
  <c r="X121" i="71" s="1"/>
  <c r="E122" i="71" a="1"/>
  <c r="E122" i="71" s="1"/>
  <c r="D122" i="71" s="1"/>
  <c r="AI122" i="71" l="1" a="1"/>
  <c r="AI122" i="71" s="1"/>
  <c r="AL122" i="71" a="1"/>
  <c r="AL122" i="71" s="1"/>
  <c r="F122" i="71" a="1"/>
  <c r="F122" i="71" s="1"/>
  <c r="I122" i="71" a="1"/>
  <c r="I122" i="71" s="1"/>
  <c r="H122" i="71" a="1"/>
  <c r="H122" i="71" s="1"/>
  <c r="AD122" i="71" a="1"/>
  <c r="AD122" i="71" s="1"/>
  <c r="AG122" i="71" a="1"/>
  <c r="AG122" i="71" s="1"/>
  <c r="AF122" i="71" a="1"/>
  <c r="AF122" i="71" s="1"/>
  <c r="W122" i="71" a="1"/>
  <c r="W122" i="71" s="1"/>
  <c r="Z122" i="71" a="1"/>
  <c r="Z122" i="71" s="1"/>
  <c r="AC122" i="71" a="1"/>
  <c r="AC122" i="71" s="1"/>
  <c r="AB122" i="71" a="1"/>
  <c r="AB122" i="71" s="1"/>
  <c r="S122" i="71" a="1"/>
  <c r="S122" i="71" s="1"/>
  <c r="V122" i="71" a="1"/>
  <c r="V122" i="71" s="1"/>
  <c r="Y122" i="71" a="1"/>
  <c r="Y122" i="71" s="1"/>
  <c r="X122" i="71" a="1"/>
  <c r="X122" i="71" s="1"/>
  <c r="K122" i="71" a="1"/>
  <c r="K122" i="71" s="1"/>
  <c r="N122" i="71" a="1"/>
  <c r="N122" i="71" s="1"/>
  <c r="Q122" i="71" a="1"/>
  <c r="Q122" i="71" s="1"/>
  <c r="P122" i="71" a="1"/>
  <c r="P122" i="71" s="1"/>
  <c r="AM122" i="71" a="1"/>
  <c r="AM122" i="71" s="1"/>
  <c r="G122" i="71" a="1"/>
  <c r="G122" i="71" s="1"/>
  <c r="J122" i="71" a="1"/>
  <c r="J122" i="71" s="1"/>
  <c r="M122" i="71" a="1"/>
  <c r="M122" i="71" s="1"/>
  <c r="L122" i="71" a="1"/>
  <c r="L122" i="71" s="1"/>
  <c r="AE122" i="71" a="1"/>
  <c r="AE122" i="71" s="1"/>
  <c r="AH122" i="71" a="1"/>
  <c r="AH122" i="71" s="1"/>
  <c r="AK122" i="71" a="1"/>
  <c r="AK122" i="71" s="1"/>
  <c r="AJ122" i="71" a="1"/>
  <c r="AJ122" i="71" s="1"/>
  <c r="AA122" i="71" a="1"/>
  <c r="AA122" i="71" s="1"/>
  <c r="O122" i="71" a="1"/>
  <c r="O122" i="71" s="1"/>
  <c r="R122" i="71" a="1"/>
  <c r="R122" i="71" s="1"/>
  <c r="U122" i="71" a="1"/>
  <c r="U122" i="71" s="1"/>
  <c r="T122" i="71" a="1"/>
  <c r="T122" i="71" s="1"/>
  <c r="E123" i="71" a="1"/>
  <c r="E123" i="71" s="1"/>
  <c r="D123" i="71" s="1"/>
  <c r="E124" i="71" l="1" a="1"/>
  <c r="E124" i="71" s="1"/>
  <c r="D124" i="71" s="1"/>
  <c r="V123" i="71" a="1"/>
  <c r="V123" i="71" s="1"/>
  <c r="Y123" i="71" a="1"/>
  <c r="Y123" i="71" s="1"/>
  <c r="H123" i="71" a="1"/>
  <c r="H123" i="71" s="1"/>
  <c r="AF123" i="71" a="1"/>
  <c r="AF123" i="71" s="1"/>
  <c r="U123" i="71" a="1"/>
  <c r="U123" i="71" s="1"/>
  <c r="AM123" i="71" a="1"/>
  <c r="AM123" i="71" s="1"/>
  <c r="P123" i="71" a="1"/>
  <c r="P123" i="71" s="1"/>
  <c r="N123" i="71" a="1"/>
  <c r="N123" i="71" s="1"/>
  <c r="W123" i="71" a="1"/>
  <c r="W123" i="71" s="1"/>
  <c r="R123" i="71" a="1"/>
  <c r="R123" i="71" s="1"/>
  <c r="Q123" i="71" a="1"/>
  <c r="Q123" i="71" s="1"/>
  <c r="AE123" i="71" a="1"/>
  <c r="AE123" i="71" s="1"/>
  <c r="J123" i="71" a="1"/>
  <c r="J123" i="71" s="1"/>
  <c r="G123" i="71" a="1"/>
  <c r="G123" i="71" s="1"/>
  <c r="O123" i="71" a="1"/>
  <c r="O123" i="71" s="1"/>
  <c r="AL123" i="71" a="1"/>
  <c r="AL123" i="71" s="1"/>
  <c r="F123" i="71" a="1"/>
  <c r="F123" i="71" s="1"/>
  <c r="AJ123" i="71" a="1"/>
  <c r="AJ123" i="71" s="1"/>
  <c r="AD123" i="71" a="1"/>
  <c r="AD123" i="71" s="1"/>
  <c r="AG123" i="71" a="1"/>
  <c r="AG123" i="71" s="1"/>
  <c r="AI123" i="71" a="1"/>
  <c r="AI123" i="71" s="1"/>
  <c r="AC123" i="71" a="1"/>
  <c r="AC123" i="71" s="1"/>
  <c r="S123" i="71" a="1"/>
  <c r="S123" i="71" s="1"/>
  <c r="M123" i="71" a="1"/>
  <c r="M123" i="71" s="1"/>
  <c r="I123" i="71" a="1"/>
  <c r="I123" i="71" s="1"/>
  <c r="AB123" i="71" a="1"/>
  <c r="AB123" i="71" s="1"/>
  <c r="K123" i="71" a="1"/>
  <c r="K123" i="71" s="1"/>
  <c r="Z123" i="71" a="1"/>
  <c r="Z123" i="71" s="1"/>
  <c r="X123" i="71" a="1"/>
  <c r="X123" i="71" s="1"/>
  <c r="AH123" i="71" a="1"/>
  <c r="AH123" i="71" s="1"/>
  <c r="AK123" i="71" a="1"/>
  <c r="AK123" i="71" s="1"/>
  <c r="AA123" i="71" a="1"/>
  <c r="AA123" i="71" s="1"/>
  <c r="T123" i="71" a="1"/>
  <c r="T123" i="71" s="1"/>
  <c r="L123" i="71" a="1"/>
  <c r="L123" i="71" s="1"/>
  <c r="E125" i="71" l="1" a="1"/>
  <c r="E125" i="71" s="1"/>
  <c r="D125" i="71" s="1"/>
  <c r="AB124" i="71" a="1"/>
  <c r="AB124" i="71" s="1"/>
  <c r="AE124" i="71" a="1"/>
  <c r="AE124" i="71" s="1"/>
  <c r="AH124" i="71" a="1"/>
  <c r="AH124" i="71" s="1"/>
  <c r="AK124" i="71" a="1"/>
  <c r="AK124" i="71" s="1"/>
  <c r="X124" i="71" a="1"/>
  <c r="X124" i="71" s="1"/>
  <c r="AA124" i="71" a="1"/>
  <c r="AA124" i="71" s="1"/>
  <c r="AG124" i="71" a="1"/>
  <c r="AG124" i="71" s="1"/>
  <c r="T124" i="71" a="1"/>
  <c r="T124" i="71" s="1"/>
  <c r="W124" i="71" a="1"/>
  <c r="W124" i="71" s="1"/>
  <c r="Z124" i="71" a="1"/>
  <c r="Z124" i="71" s="1"/>
  <c r="AD124" i="71" a="1"/>
  <c r="AD124" i="71" s="1"/>
  <c r="AC124" i="71" a="1"/>
  <c r="AC124" i="71" s="1"/>
  <c r="P124" i="71" a="1"/>
  <c r="P124" i="71" s="1"/>
  <c r="S124" i="71" a="1"/>
  <c r="S124" i="71" s="1"/>
  <c r="V124" i="71" a="1"/>
  <c r="V124" i="71" s="1"/>
  <c r="H124" i="71" a="1"/>
  <c r="H124" i="71" s="1"/>
  <c r="K124" i="71" a="1"/>
  <c r="K124" i="71" s="1"/>
  <c r="N124" i="71" a="1"/>
  <c r="N124" i="71" s="1"/>
  <c r="Q124" i="71" a="1"/>
  <c r="Q124" i="71" s="1"/>
  <c r="AJ124" i="71" a="1"/>
  <c r="AJ124" i="71" s="1"/>
  <c r="AM124" i="71" a="1"/>
  <c r="AM124" i="71" s="1"/>
  <c r="G124" i="71" a="1"/>
  <c r="G124" i="71" s="1"/>
  <c r="M124" i="71" a="1"/>
  <c r="M124" i="71" s="1"/>
  <c r="AF124" i="71" a="1"/>
  <c r="AF124" i="71" s="1"/>
  <c r="AI124" i="71" a="1"/>
  <c r="AI124" i="71" s="1"/>
  <c r="F124" i="71" a="1"/>
  <c r="F124" i="71" s="1"/>
  <c r="I124" i="71" a="1"/>
  <c r="I124" i="71" s="1"/>
  <c r="Y124" i="71" a="1"/>
  <c r="Y124" i="71" s="1"/>
  <c r="J124" i="71" a="1"/>
  <c r="J124" i="71" s="1"/>
  <c r="AL124" i="71" a="1"/>
  <c r="AL124" i="71" s="1"/>
  <c r="L124" i="71" a="1"/>
  <c r="L124" i="71" s="1"/>
  <c r="O124" i="71" a="1"/>
  <c r="O124" i="71" s="1"/>
  <c r="R124" i="71" a="1"/>
  <c r="R124" i="71" s="1"/>
  <c r="U124" i="71" a="1"/>
  <c r="U124" i="71" s="1"/>
  <c r="AA125" i="71" l="1" a="1"/>
  <c r="AA125" i="71" s="1"/>
  <c r="AD125" i="71" a="1"/>
  <c r="AD125" i="71" s="1"/>
  <c r="T125" i="71" a="1"/>
  <c r="T125" i="71" s="1"/>
  <c r="L125" i="71" a="1"/>
  <c r="L125" i="71" s="1"/>
  <c r="W125" i="71" a="1"/>
  <c r="W125" i="71" s="1"/>
  <c r="Z125" i="71" a="1"/>
  <c r="Z125" i="71" s="1"/>
  <c r="AG125" i="71" a="1"/>
  <c r="AG125" i="71" s="1"/>
  <c r="Y125" i="71" a="1"/>
  <c r="Y125" i="71" s="1"/>
  <c r="S125" i="71" a="1"/>
  <c r="S125" i="71" s="1"/>
  <c r="V125" i="71" a="1"/>
  <c r="V125" i="71" s="1"/>
  <c r="Q125" i="71" a="1"/>
  <c r="Q125" i="71" s="1"/>
  <c r="I125" i="71" a="1"/>
  <c r="I125" i="71" s="1"/>
  <c r="O125" i="71" a="1"/>
  <c r="O125" i="71" s="1"/>
  <c r="R125" i="71" a="1"/>
  <c r="R125" i="71" s="1"/>
  <c r="AF125" i="71" a="1"/>
  <c r="AF125" i="71" s="1"/>
  <c r="X125" i="71" a="1"/>
  <c r="X125" i="71" s="1"/>
  <c r="K125" i="71" a="1"/>
  <c r="K125" i="71" s="1"/>
  <c r="N125" i="71" a="1"/>
  <c r="N125" i="71" s="1"/>
  <c r="P125" i="71" a="1"/>
  <c r="P125" i="71" s="1"/>
  <c r="H125" i="71" a="1"/>
  <c r="H125" i="71" s="1"/>
  <c r="AM125" i="71" a="1"/>
  <c r="AM125" i="71" s="1"/>
  <c r="G125" i="71" a="1"/>
  <c r="G125" i="71" s="1"/>
  <c r="J125" i="71" a="1"/>
  <c r="J125" i="71" s="1"/>
  <c r="AC125" i="71" a="1"/>
  <c r="AC125" i="71" s="1"/>
  <c r="AK125" i="71" a="1"/>
  <c r="AK125" i="71" s="1"/>
  <c r="AI125" i="71" a="1"/>
  <c r="AI125" i="71" s="1"/>
  <c r="AL125" i="71" a="1"/>
  <c r="AL125" i="71" s="1"/>
  <c r="F125" i="71" a="1"/>
  <c r="F125" i="71" s="1"/>
  <c r="M125" i="71" a="1"/>
  <c r="M125" i="71" s="1"/>
  <c r="U125" i="71" a="1"/>
  <c r="U125" i="71" s="1"/>
  <c r="AE125" i="71" a="1"/>
  <c r="AE125" i="71" s="1"/>
  <c r="AH125" i="71" a="1"/>
  <c r="AH125" i="71" s="1"/>
  <c r="AJ125" i="71" a="1"/>
  <c r="AJ125" i="71" s="1"/>
  <c r="AB125" i="71" a="1"/>
  <c r="AB125" i="71" s="1"/>
  <c r="E126" i="71" a="1"/>
  <c r="E126" i="71" s="1"/>
  <c r="D126" i="71" s="1"/>
  <c r="E127" i="71" l="1" a="1"/>
  <c r="E127" i="71" s="1"/>
  <c r="D127" i="71" s="1"/>
  <c r="Y126" i="71" a="1"/>
  <c r="Y126" i="71" s="1"/>
  <c r="X126" i="71" a="1"/>
  <c r="X126" i="71" s="1"/>
  <c r="AA126" i="71" a="1"/>
  <c r="AA126" i="71" s="1"/>
  <c r="AD126" i="71" a="1"/>
  <c r="AD126" i="71" s="1"/>
  <c r="U126" i="71" a="1"/>
  <c r="U126" i="71" s="1"/>
  <c r="T126" i="71" a="1"/>
  <c r="T126" i="71" s="1"/>
  <c r="W126" i="71" a="1"/>
  <c r="W126" i="71" s="1"/>
  <c r="Z126" i="71" a="1"/>
  <c r="Z126" i="71" s="1"/>
  <c r="Q126" i="71" a="1"/>
  <c r="Q126" i="71" s="1"/>
  <c r="P126" i="71" a="1"/>
  <c r="P126" i="71" s="1"/>
  <c r="S126" i="71" a="1"/>
  <c r="S126" i="71" s="1"/>
  <c r="V126" i="71" a="1"/>
  <c r="V126" i="71" s="1"/>
  <c r="AK126" i="71" a="1"/>
  <c r="AK126" i="71" s="1"/>
  <c r="AM126" i="71" a="1"/>
  <c r="AM126" i="71" s="1"/>
  <c r="AG126" i="71" a="1"/>
  <c r="AG126" i="71" s="1"/>
  <c r="AI126" i="71" a="1"/>
  <c r="AI126" i="71" s="1"/>
  <c r="F126" i="71" a="1"/>
  <c r="F126" i="71" s="1"/>
  <c r="AB126" i="71" a="1"/>
  <c r="AB126" i="71" s="1"/>
  <c r="AE126" i="71" a="1"/>
  <c r="AE126" i="71" s="1"/>
  <c r="M126" i="71" a="1"/>
  <c r="M126" i="71" s="1"/>
  <c r="L126" i="71" a="1"/>
  <c r="L126" i="71" s="1"/>
  <c r="O126" i="71" a="1"/>
  <c r="O126" i="71" s="1"/>
  <c r="R126" i="71" a="1"/>
  <c r="R126" i="71" s="1"/>
  <c r="I126" i="71" a="1"/>
  <c r="I126" i="71" s="1"/>
  <c r="H126" i="71" a="1"/>
  <c r="H126" i="71" s="1"/>
  <c r="K126" i="71" a="1"/>
  <c r="K126" i="71" s="1"/>
  <c r="N126" i="71" a="1"/>
  <c r="N126" i="71" s="1"/>
  <c r="AJ126" i="71" a="1"/>
  <c r="AJ126" i="71" s="1"/>
  <c r="G126" i="71" a="1"/>
  <c r="G126" i="71" s="1"/>
  <c r="J126" i="71" a="1"/>
  <c r="J126" i="71" s="1"/>
  <c r="AF126" i="71" a="1"/>
  <c r="AF126" i="71" s="1"/>
  <c r="AL126" i="71" a="1"/>
  <c r="AL126" i="71" s="1"/>
  <c r="AC126" i="71" a="1"/>
  <c r="AC126" i="71" s="1"/>
  <c r="AH126" i="71" a="1"/>
  <c r="AH126" i="71" s="1"/>
  <c r="M127" i="71" l="1" a="1"/>
  <c r="M127" i="71" s="1"/>
  <c r="L127" i="71" a="1"/>
  <c r="L127" i="71" s="1"/>
  <c r="O127" i="71" a="1"/>
  <c r="O127" i="71" s="1"/>
  <c r="F127" i="71" a="1"/>
  <c r="F127" i="71" s="1"/>
  <c r="I127" i="71" a="1"/>
  <c r="I127" i="71" s="1"/>
  <c r="H127" i="71" a="1"/>
  <c r="H127" i="71" s="1"/>
  <c r="K127" i="71" a="1"/>
  <c r="K127" i="71" s="1"/>
  <c r="AH127" i="71" a="1"/>
  <c r="AH127" i="71" s="1"/>
  <c r="AB127" i="71" a="1"/>
  <c r="AB127" i="71" s="1"/>
  <c r="R127" i="71" a="1"/>
  <c r="R127" i="71" s="1"/>
  <c r="AK127" i="71" a="1"/>
  <c r="AK127" i="71" s="1"/>
  <c r="AJ127" i="71" a="1"/>
  <c r="AJ127" i="71" s="1"/>
  <c r="AM127" i="71" a="1"/>
  <c r="AM127" i="71" s="1"/>
  <c r="G127" i="71" a="1"/>
  <c r="G127" i="71" s="1"/>
  <c r="AD127" i="71" a="1"/>
  <c r="AD127" i="71" s="1"/>
  <c r="AC127" i="71" a="1"/>
  <c r="AC127" i="71" s="1"/>
  <c r="N127" i="71" a="1"/>
  <c r="N127" i="71" s="1"/>
  <c r="T127" i="71" a="1"/>
  <c r="T127" i="71" s="1"/>
  <c r="J127" i="71" a="1"/>
  <c r="J127" i="71" s="1"/>
  <c r="P127" i="71" a="1"/>
  <c r="P127" i="71" s="1"/>
  <c r="AL127" i="71" a="1"/>
  <c r="AL127" i="71" s="1"/>
  <c r="AG127" i="71" a="1"/>
  <c r="AG127" i="71" s="1"/>
  <c r="AF127" i="71" a="1"/>
  <c r="AF127" i="71" s="1"/>
  <c r="AI127" i="71" a="1"/>
  <c r="AI127" i="71" s="1"/>
  <c r="V127" i="71" a="1"/>
  <c r="V127" i="71" s="1"/>
  <c r="Z127" i="71" a="1"/>
  <c r="Z127" i="71" s="1"/>
  <c r="AE127" i="71" a="1"/>
  <c r="AE127" i="71" s="1"/>
  <c r="Y127" i="71" a="1"/>
  <c r="Y127" i="71" s="1"/>
  <c r="X127" i="71" a="1"/>
  <c r="X127" i="71" s="1"/>
  <c r="AA127" i="71" a="1"/>
  <c r="AA127" i="71" s="1"/>
  <c r="U127" i="71" a="1"/>
  <c r="U127" i="71" s="1"/>
  <c r="W127" i="71" a="1"/>
  <c r="W127" i="71" s="1"/>
  <c r="Q127" i="71" a="1"/>
  <c r="Q127" i="71" s="1"/>
  <c r="S127" i="71" a="1"/>
  <c r="S127" i="71" s="1"/>
  <c r="E128" i="71" a="1"/>
  <c r="E128" i="71" s="1"/>
  <c r="D128" i="71" s="1"/>
  <c r="Z128" i="71" l="1" a="1"/>
  <c r="Z128" i="71" s="1"/>
  <c r="AC128" i="71" a="1"/>
  <c r="AC128" i="71" s="1"/>
  <c r="AB128" i="71" a="1"/>
  <c r="AB128" i="71" s="1"/>
  <c r="AE128" i="71" a="1"/>
  <c r="AE128" i="71" s="1"/>
  <c r="V128" i="71" a="1"/>
  <c r="V128" i="71" s="1"/>
  <c r="Y128" i="71" a="1"/>
  <c r="Y128" i="71" s="1"/>
  <c r="X128" i="71" a="1"/>
  <c r="X128" i="71" s="1"/>
  <c r="AA128" i="71" a="1"/>
  <c r="AA128" i="71" s="1"/>
  <c r="R128" i="71" a="1"/>
  <c r="R128" i="71" s="1"/>
  <c r="U128" i="71" a="1"/>
  <c r="U128" i="71" s="1"/>
  <c r="T128" i="71" a="1"/>
  <c r="T128" i="71" s="1"/>
  <c r="W128" i="71" a="1"/>
  <c r="W128" i="71" s="1"/>
  <c r="AL128" i="71" a="1"/>
  <c r="AL128" i="71" s="1"/>
  <c r="F128" i="71" a="1"/>
  <c r="F128" i="71" s="1"/>
  <c r="I128" i="71" a="1"/>
  <c r="I128" i="71" s="1"/>
  <c r="H128" i="71" a="1"/>
  <c r="H128" i="71" s="1"/>
  <c r="K128" i="71" a="1"/>
  <c r="K128" i="71" s="1"/>
  <c r="AK128" i="71" a="1"/>
  <c r="AK128" i="71" s="1"/>
  <c r="AM128" i="71" a="1"/>
  <c r="AM128" i="71" s="1"/>
  <c r="AD128" i="71" a="1"/>
  <c r="AD128" i="71" s="1"/>
  <c r="AG128" i="71" a="1"/>
  <c r="AG128" i="71" s="1"/>
  <c r="AI128" i="71" a="1"/>
  <c r="AI128" i="71" s="1"/>
  <c r="N128" i="71" a="1"/>
  <c r="N128" i="71" s="1"/>
  <c r="Q128" i="71" a="1"/>
  <c r="Q128" i="71" s="1"/>
  <c r="P128" i="71" a="1"/>
  <c r="P128" i="71" s="1"/>
  <c r="S128" i="71" a="1"/>
  <c r="S128" i="71" s="1"/>
  <c r="J128" i="71" a="1"/>
  <c r="J128" i="71" s="1"/>
  <c r="L128" i="71" a="1"/>
  <c r="L128" i="71" s="1"/>
  <c r="AH128" i="71" a="1"/>
  <c r="AH128" i="71" s="1"/>
  <c r="AJ128" i="71" a="1"/>
  <c r="AJ128" i="71" s="1"/>
  <c r="G128" i="71" a="1"/>
  <c r="G128" i="71" s="1"/>
  <c r="AF128" i="71" a="1"/>
  <c r="AF128" i="71" s="1"/>
  <c r="M128" i="71" a="1"/>
  <c r="M128" i="71" s="1"/>
  <c r="O128" i="71" a="1"/>
  <c r="O128" i="71" s="1"/>
  <c r="E129" i="71" a="1"/>
  <c r="E129" i="71" s="1"/>
  <c r="D129" i="71" s="1"/>
  <c r="E130" i="71" l="1" a="1"/>
  <c r="E130" i="71" s="1"/>
  <c r="D130" i="71" s="1"/>
  <c r="Z129" i="71" a="1"/>
  <c r="Z129" i="71" s="1"/>
  <c r="AC129" i="71" a="1"/>
  <c r="AC129" i="71" s="1"/>
  <c r="AB129" i="71" a="1"/>
  <c r="AB129" i="71" s="1"/>
  <c r="AM129" i="71" a="1"/>
  <c r="AM129" i="71" s="1"/>
  <c r="V129" i="71" a="1"/>
  <c r="V129" i="71" s="1"/>
  <c r="Y129" i="71" a="1"/>
  <c r="Y129" i="71" s="1"/>
  <c r="X129" i="71" a="1"/>
  <c r="X129" i="71" s="1"/>
  <c r="G129" i="71" a="1"/>
  <c r="G129" i="71" s="1"/>
  <c r="R129" i="71" a="1"/>
  <c r="R129" i="71" s="1"/>
  <c r="U129" i="71" a="1"/>
  <c r="U129" i="71" s="1"/>
  <c r="T129" i="71" a="1"/>
  <c r="T129" i="71" s="1"/>
  <c r="AI129" i="71" a="1"/>
  <c r="AI129" i="71" s="1"/>
  <c r="M129" i="71" a="1"/>
  <c r="M129" i="71" s="1"/>
  <c r="L129" i="71" a="1"/>
  <c r="L129" i="71" s="1"/>
  <c r="F129" i="71" a="1"/>
  <c r="F129" i="71" s="1"/>
  <c r="W129" i="71" a="1"/>
  <c r="W129" i="71" s="1"/>
  <c r="AH129" i="71" a="1"/>
  <c r="AH129" i="71" s="1"/>
  <c r="O129" i="71" a="1"/>
  <c r="O129" i="71" s="1"/>
  <c r="AG129" i="71" a="1"/>
  <c r="AG129" i="71" s="1"/>
  <c r="N129" i="71" a="1"/>
  <c r="N129" i="71" s="1"/>
  <c r="Q129" i="71" a="1"/>
  <c r="Q129" i="71" s="1"/>
  <c r="P129" i="71" a="1"/>
  <c r="P129" i="71" s="1"/>
  <c r="AE129" i="71" a="1"/>
  <c r="AE129" i="71" s="1"/>
  <c r="J129" i="71" a="1"/>
  <c r="J129" i="71" s="1"/>
  <c r="AA129" i="71" a="1"/>
  <c r="AA129" i="71" s="1"/>
  <c r="AL129" i="71" a="1"/>
  <c r="AL129" i="71" s="1"/>
  <c r="I129" i="71" a="1"/>
  <c r="I129" i="71" s="1"/>
  <c r="H129" i="71" a="1"/>
  <c r="H129" i="71" s="1"/>
  <c r="AK129" i="71" a="1"/>
  <c r="AK129" i="71" s="1"/>
  <c r="AJ129" i="71" a="1"/>
  <c r="AJ129" i="71" s="1"/>
  <c r="S129" i="71" a="1"/>
  <c r="S129" i="71" s="1"/>
  <c r="AD129" i="71" a="1"/>
  <c r="AD129" i="71" s="1"/>
  <c r="AF129" i="71" a="1"/>
  <c r="AF129" i="71" s="1"/>
  <c r="K129" i="71" a="1"/>
  <c r="K129" i="71" s="1"/>
  <c r="E131" i="71" l="1" a="1"/>
  <c r="E131" i="71" s="1"/>
  <c r="D131" i="71" s="1"/>
  <c r="S130" i="71" a="1"/>
  <c r="S130" i="71" s="1"/>
  <c r="V130" i="71" a="1"/>
  <c r="V130" i="71" s="1"/>
  <c r="Y130" i="71" a="1"/>
  <c r="Y130" i="71" s="1"/>
  <c r="X130" i="71" a="1"/>
  <c r="X130" i="71" s="1"/>
  <c r="T130" i="71" a="1"/>
  <c r="T130" i="71" s="1"/>
  <c r="N130" i="71" a="1"/>
  <c r="N130" i="71" s="1"/>
  <c r="P130" i="71" a="1"/>
  <c r="P130" i="71" s="1"/>
  <c r="AM130" i="71" a="1"/>
  <c r="AM130" i="71" s="1"/>
  <c r="G130" i="71" a="1"/>
  <c r="G130" i="71" s="1"/>
  <c r="J130" i="71" a="1"/>
  <c r="J130" i="71" s="1"/>
  <c r="L130" i="71" a="1"/>
  <c r="L130" i="71" s="1"/>
  <c r="W130" i="71" a="1"/>
  <c r="W130" i="71" s="1"/>
  <c r="AC130" i="71" a="1"/>
  <c r="AC130" i="71" s="1"/>
  <c r="O130" i="71" a="1"/>
  <c r="O130" i="71" s="1"/>
  <c r="R130" i="71" a="1"/>
  <c r="R130" i="71" s="1"/>
  <c r="U130" i="71" a="1"/>
  <c r="U130" i="71" s="1"/>
  <c r="K130" i="71" a="1"/>
  <c r="K130" i="71" s="1"/>
  <c r="Q130" i="71" a="1"/>
  <c r="Q130" i="71" s="1"/>
  <c r="M130" i="71" a="1"/>
  <c r="M130" i="71" s="1"/>
  <c r="AE130" i="71" a="1"/>
  <c r="AE130" i="71" s="1"/>
  <c r="AH130" i="71" a="1"/>
  <c r="AH130" i="71" s="1"/>
  <c r="AK130" i="71" a="1"/>
  <c r="AK130" i="71" s="1"/>
  <c r="AA130" i="71" a="1"/>
  <c r="AA130" i="71" s="1"/>
  <c r="AD130" i="71" a="1"/>
  <c r="AD130" i="71" s="1"/>
  <c r="AG130" i="71" a="1"/>
  <c r="AG130" i="71" s="1"/>
  <c r="AI130" i="71" a="1"/>
  <c r="AI130" i="71" s="1"/>
  <c r="AL130" i="71" a="1"/>
  <c r="AL130" i="71" s="1"/>
  <c r="F130" i="71" a="1"/>
  <c r="F130" i="71" s="1"/>
  <c r="I130" i="71" a="1"/>
  <c r="I130" i="71" s="1"/>
  <c r="H130" i="71" a="1"/>
  <c r="H130" i="71" s="1"/>
  <c r="AJ130" i="71" a="1"/>
  <c r="AJ130" i="71" s="1"/>
  <c r="AF130" i="71" a="1"/>
  <c r="AF130" i="71" s="1"/>
  <c r="Z130" i="71" a="1"/>
  <c r="Z130" i="71" s="1"/>
  <c r="AB130" i="71" a="1"/>
  <c r="AB130" i="71" s="1"/>
  <c r="E132" i="71" l="1" a="1"/>
  <c r="E132" i="71" s="1"/>
  <c r="D132" i="71" s="1"/>
  <c r="AM131" i="71" a="1"/>
  <c r="AM131" i="71" s="1"/>
  <c r="G131" i="71" a="1"/>
  <c r="G131" i="71" s="1"/>
  <c r="J131" i="71" a="1"/>
  <c r="J131" i="71" s="1"/>
  <c r="M131" i="71" a="1"/>
  <c r="M131" i="71" s="1"/>
  <c r="P131" i="71" a="1"/>
  <c r="P131" i="71" s="1"/>
  <c r="L131" i="71" a="1"/>
  <c r="L131" i="71" s="1"/>
  <c r="AE131" i="71" a="1"/>
  <c r="AE131" i="71" s="1"/>
  <c r="AK131" i="71" a="1"/>
  <c r="AK131" i="71" s="1"/>
  <c r="H131" i="71" a="1"/>
  <c r="H131" i="71" s="1"/>
  <c r="AD131" i="71" a="1"/>
  <c r="AD131" i="71" s="1"/>
  <c r="AJ131" i="71" a="1"/>
  <c r="AJ131" i="71" s="1"/>
  <c r="W131" i="71" a="1"/>
  <c r="W131" i="71" s="1"/>
  <c r="Z131" i="71" a="1"/>
  <c r="Z131" i="71" s="1"/>
  <c r="AC131" i="71" a="1"/>
  <c r="AC131" i="71" s="1"/>
  <c r="AF131" i="71" a="1"/>
  <c r="AF131" i="71" s="1"/>
  <c r="AI131" i="71" a="1"/>
  <c r="AI131" i="71" s="1"/>
  <c r="AL131" i="71" a="1"/>
  <c r="AL131" i="71" s="1"/>
  <c r="F131" i="71" a="1"/>
  <c r="F131" i="71" s="1"/>
  <c r="I131" i="71" a="1"/>
  <c r="I131" i="71" s="1"/>
  <c r="AH131" i="71" a="1"/>
  <c r="AH131" i="71" s="1"/>
  <c r="AA131" i="71" a="1"/>
  <c r="AA131" i="71" s="1"/>
  <c r="AG131" i="71" a="1"/>
  <c r="AG131" i="71" s="1"/>
  <c r="S131" i="71" a="1"/>
  <c r="S131" i="71" s="1"/>
  <c r="V131" i="71" a="1"/>
  <c r="V131" i="71" s="1"/>
  <c r="Y131" i="71" a="1"/>
  <c r="Y131" i="71" s="1"/>
  <c r="AB131" i="71" a="1"/>
  <c r="AB131" i="71" s="1"/>
  <c r="X131" i="71" a="1"/>
  <c r="X131" i="71" s="1"/>
  <c r="N131" i="71" a="1"/>
  <c r="N131" i="71" s="1"/>
  <c r="T131" i="71" a="1"/>
  <c r="T131" i="71" s="1"/>
  <c r="O131" i="71" a="1"/>
  <c r="O131" i="71" s="1"/>
  <c r="R131" i="71" a="1"/>
  <c r="R131" i="71" s="1"/>
  <c r="U131" i="71" a="1"/>
  <c r="U131" i="71" s="1"/>
  <c r="K131" i="71" a="1"/>
  <c r="K131" i="71" s="1"/>
  <c r="Q131" i="71" a="1"/>
  <c r="Q131" i="71" s="1"/>
  <c r="X132" i="71" l="1" a="1"/>
  <c r="X132" i="71" s="1"/>
  <c r="AA132" i="71" a="1"/>
  <c r="AA132" i="71" s="1"/>
  <c r="AD132" i="71" a="1"/>
  <c r="AD132" i="71" s="1"/>
  <c r="AG132" i="71" a="1"/>
  <c r="AG132" i="71" s="1"/>
  <c r="T132" i="71" a="1"/>
  <c r="T132" i="71" s="1"/>
  <c r="W132" i="71" a="1"/>
  <c r="W132" i="71" s="1"/>
  <c r="Z132" i="71" a="1"/>
  <c r="Z132" i="71" s="1"/>
  <c r="AC132" i="71" a="1"/>
  <c r="AC132" i="71" s="1"/>
  <c r="S132" i="71" a="1"/>
  <c r="S132" i="71" s="1"/>
  <c r="V132" i="71" a="1"/>
  <c r="V132" i="71" s="1"/>
  <c r="Y132" i="71" a="1"/>
  <c r="Y132" i="71" s="1"/>
  <c r="H132" i="71" a="1"/>
  <c r="H132" i="71" s="1"/>
  <c r="Q132" i="71" a="1"/>
  <c r="Q132" i="71" s="1"/>
  <c r="AM132" i="71" a="1"/>
  <c r="AM132" i="71" s="1"/>
  <c r="J132" i="71" a="1"/>
  <c r="J132" i="71" s="1"/>
  <c r="M132" i="71" a="1"/>
  <c r="M132" i="71" s="1"/>
  <c r="P132" i="71" a="1"/>
  <c r="P132" i="71" s="1"/>
  <c r="K132" i="71" a="1"/>
  <c r="K132" i="71" s="1"/>
  <c r="AF132" i="71" a="1"/>
  <c r="AF132" i="71" s="1"/>
  <c r="AI132" i="71" a="1"/>
  <c r="AI132" i="71" s="1"/>
  <c r="AL132" i="71" a="1"/>
  <c r="AL132" i="71" s="1"/>
  <c r="F132" i="71" a="1"/>
  <c r="F132" i="71" s="1"/>
  <c r="AB132" i="71" a="1"/>
  <c r="AB132" i="71" s="1"/>
  <c r="AK132" i="71" a="1"/>
  <c r="AK132" i="71" s="1"/>
  <c r="L132" i="71" a="1"/>
  <c r="L132" i="71" s="1"/>
  <c r="O132" i="71" a="1"/>
  <c r="O132" i="71" s="1"/>
  <c r="R132" i="71" a="1"/>
  <c r="R132" i="71" s="1"/>
  <c r="U132" i="71" a="1"/>
  <c r="U132" i="71" s="1"/>
  <c r="N132" i="71" a="1"/>
  <c r="N132" i="71" s="1"/>
  <c r="AJ132" i="71" a="1"/>
  <c r="AJ132" i="71" s="1"/>
  <c r="G132" i="71" a="1"/>
  <c r="G132" i="71" s="1"/>
  <c r="I132" i="71" a="1"/>
  <c r="I132" i="71" s="1"/>
  <c r="AE132" i="71" a="1"/>
  <c r="AE132" i="71" s="1"/>
  <c r="AH132" i="71" a="1"/>
  <c r="AH132" i="71" s="1"/>
  <c r="E133" i="71" a="1"/>
  <c r="E133" i="71" s="1"/>
  <c r="D133" i="71" s="1"/>
  <c r="X133" i="71" l="1" a="1"/>
  <c r="X133" i="71" s="1"/>
  <c r="AA133" i="71" a="1"/>
  <c r="AA133" i="71" s="1"/>
  <c r="AD133" i="71" a="1"/>
  <c r="AD133" i="71" s="1"/>
  <c r="AC133" i="71" a="1"/>
  <c r="AC133" i="71" s="1"/>
  <c r="S133" i="71" a="1"/>
  <c r="S133" i="71" s="1"/>
  <c r="V133" i="71" a="1"/>
  <c r="V133" i="71" s="1"/>
  <c r="U133" i="71" a="1"/>
  <c r="U133" i="71" s="1"/>
  <c r="L133" i="71" a="1"/>
  <c r="L133" i="71" s="1"/>
  <c r="O133" i="71" a="1"/>
  <c r="O133" i="71" s="1"/>
  <c r="R133" i="71" a="1"/>
  <c r="R133" i="71" s="1"/>
  <c r="Q133" i="71" a="1"/>
  <c r="Q133" i="71" s="1"/>
  <c r="H133" i="71" a="1"/>
  <c r="H133" i="71" s="1"/>
  <c r="N133" i="71" a="1"/>
  <c r="N133" i="71" s="1"/>
  <c r="AJ133" i="71" a="1"/>
  <c r="AJ133" i="71" s="1"/>
  <c r="G133" i="71" a="1"/>
  <c r="G133" i="71" s="1"/>
  <c r="I133" i="71" a="1"/>
  <c r="I133" i="71" s="1"/>
  <c r="AI133" i="71" a="1"/>
  <c r="AI133" i="71" s="1"/>
  <c r="AK133" i="71" a="1"/>
  <c r="AK133" i="71" s="1"/>
  <c r="AB133" i="71" a="1"/>
  <c r="AB133" i="71" s="1"/>
  <c r="AH133" i="71" a="1"/>
  <c r="AH133" i="71" s="1"/>
  <c r="AG133" i="71" a="1"/>
  <c r="AG133" i="71" s="1"/>
  <c r="T133" i="71" a="1"/>
  <c r="T133" i="71" s="1"/>
  <c r="W133" i="71" a="1"/>
  <c r="W133" i="71" s="1"/>
  <c r="Z133" i="71" a="1"/>
  <c r="Z133" i="71" s="1"/>
  <c r="Y133" i="71" a="1"/>
  <c r="Y133" i="71" s="1"/>
  <c r="P133" i="71" a="1"/>
  <c r="P133" i="71" s="1"/>
  <c r="K133" i="71" a="1"/>
  <c r="K133" i="71" s="1"/>
  <c r="M133" i="71" a="1"/>
  <c r="M133" i="71" s="1"/>
  <c r="AM133" i="71" a="1"/>
  <c r="AM133" i="71" s="1"/>
  <c r="J133" i="71" a="1"/>
  <c r="J133" i="71" s="1"/>
  <c r="AF133" i="71" a="1"/>
  <c r="AF133" i="71" s="1"/>
  <c r="AL133" i="71" a="1"/>
  <c r="AL133" i="71" s="1"/>
  <c r="F133" i="71" a="1"/>
  <c r="F133" i="71" s="1"/>
  <c r="AE133" i="71" a="1"/>
  <c r="AE133" i="71" s="1"/>
  <c r="E134" i="71" a="1"/>
  <c r="E134" i="71" s="1"/>
  <c r="D134" i="71" s="1"/>
  <c r="Q134" i="71" l="1" a="1"/>
  <c r="Q134" i="71" s="1"/>
  <c r="AK134" i="71" a="1"/>
  <c r="AK134" i="71" s="1"/>
  <c r="AJ134" i="71" a="1"/>
  <c r="AJ134" i="71" s="1"/>
  <c r="AM134" i="71" a="1"/>
  <c r="AM134" i="71" s="1"/>
  <c r="G134" i="71" a="1"/>
  <c r="G134" i="71" s="1"/>
  <c r="J134" i="71" a="1"/>
  <c r="J134" i="71" s="1"/>
  <c r="AF134" i="71" a="1"/>
  <c r="AF134" i="71" s="1"/>
  <c r="AL134" i="71" a="1"/>
  <c r="AL134" i="71" s="1"/>
  <c r="F134" i="71" a="1"/>
  <c r="F134" i="71" s="1"/>
  <c r="AB134" i="71" a="1"/>
  <c r="AB134" i="71" s="1"/>
  <c r="AH134" i="71" a="1"/>
  <c r="AH134" i="71" s="1"/>
  <c r="AA134" i="71" a="1"/>
  <c r="AA134" i="71" s="1"/>
  <c r="AG134" i="71" a="1"/>
  <c r="AG134" i="71" s="1"/>
  <c r="AI134" i="71" a="1"/>
  <c r="AI134" i="71" s="1"/>
  <c r="AC134" i="71" a="1"/>
  <c r="AC134" i="71" s="1"/>
  <c r="AE134" i="71" a="1"/>
  <c r="AE134" i="71" s="1"/>
  <c r="Y134" i="71" a="1"/>
  <c r="Y134" i="71" s="1"/>
  <c r="X134" i="71" a="1"/>
  <c r="X134" i="71" s="1"/>
  <c r="AD134" i="71" a="1"/>
  <c r="AD134" i="71" s="1"/>
  <c r="U134" i="71" a="1"/>
  <c r="U134" i="71" s="1"/>
  <c r="T134" i="71" a="1"/>
  <c r="T134" i="71" s="1"/>
  <c r="W134" i="71" a="1"/>
  <c r="W134" i="71" s="1"/>
  <c r="Z134" i="71" a="1"/>
  <c r="Z134" i="71" s="1"/>
  <c r="P134" i="71" a="1"/>
  <c r="P134" i="71" s="1"/>
  <c r="S134" i="71" a="1"/>
  <c r="S134" i="71" s="1"/>
  <c r="V134" i="71" a="1"/>
  <c r="V134" i="71" s="1"/>
  <c r="M134" i="71" a="1"/>
  <c r="M134" i="71" s="1"/>
  <c r="L134" i="71" a="1"/>
  <c r="L134" i="71" s="1"/>
  <c r="O134" i="71" a="1"/>
  <c r="O134" i="71" s="1"/>
  <c r="R134" i="71" a="1"/>
  <c r="R134" i="71" s="1"/>
  <c r="I134" i="71" a="1"/>
  <c r="I134" i="71" s="1"/>
  <c r="H134" i="71" a="1"/>
  <c r="H134" i="71" s="1"/>
  <c r="K134" i="71" a="1"/>
  <c r="K134" i="71" s="1"/>
  <c r="N134" i="71" a="1"/>
  <c r="N134" i="71" s="1"/>
  <c r="E135" i="71" a="1"/>
  <c r="E135" i="71" s="1"/>
  <c r="D135" i="71" s="1"/>
  <c r="AC135" i="71" l="1" a="1"/>
  <c r="AC135" i="71" s="1"/>
  <c r="AB135" i="71" a="1"/>
  <c r="AB135" i="71" s="1"/>
  <c r="AE135" i="71" a="1"/>
  <c r="AE135" i="71" s="1"/>
  <c r="V135" i="71" a="1"/>
  <c r="V135" i="71" s="1"/>
  <c r="P135" i="71" a="1"/>
  <c r="P135" i="71" s="1"/>
  <c r="J135" i="71" a="1"/>
  <c r="J135" i="71" s="1"/>
  <c r="Y135" i="71" a="1"/>
  <c r="Y135" i="71" s="1"/>
  <c r="X135" i="71" a="1"/>
  <c r="X135" i="71" s="1"/>
  <c r="AA135" i="71" a="1"/>
  <c r="AA135" i="71" s="1"/>
  <c r="R135" i="71" a="1"/>
  <c r="R135" i="71" s="1"/>
  <c r="U135" i="71" a="1"/>
  <c r="U135" i="71" s="1"/>
  <c r="T135" i="71" a="1"/>
  <c r="T135" i="71" s="1"/>
  <c r="W135" i="71" a="1"/>
  <c r="W135" i="71" s="1"/>
  <c r="N135" i="71" a="1"/>
  <c r="N135" i="71" s="1"/>
  <c r="Q135" i="71" a="1"/>
  <c r="Q135" i="71" s="1"/>
  <c r="S135" i="71" a="1"/>
  <c r="S135" i="71" s="1"/>
  <c r="I135" i="71" a="1"/>
  <c r="I135" i="71" s="1"/>
  <c r="H135" i="71" a="1"/>
  <c r="H135" i="71" s="1"/>
  <c r="F135" i="71" a="1"/>
  <c r="F135" i="71" s="1"/>
  <c r="AK135" i="71" a="1"/>
  <c r="AK135" i="71" s="1"/>
  <c r="AM135" i="71" a="1"/>
  <c r="AM135" i="71" s="1"/>
  <c r="AH135" i="71" a="1"/>
  <c r="AH135" i="71" s="1"/>
  <c r="AF135" i="71" a="1"/>
  <c r="AF135" i="71" s="1"/>
  <c r="Z135" i="71" a="1"/>
  <c r="Z135" i="71" s="1"/>
  <c r="M135" i="71" a="1"/>
  <c r="M135" i="71" s="1"/>
  <c r="L135" i="71" a="1"/>
  <c r="L135" i="71" s="1"/>
  <c r="O135" i="71" a="1"/>
  <c r="O135" i="71" s="1"/>
  <c r="AL135" i="71" a="1"/>
  <c r="AL135" i="71" s="1"/>
  <c r="K135" i="71" a="1"/>
  <c r="K135" i="71" s="1"/>
  <c r="AJ135" i="71" a="1"/>
  <c r="AJ135" i="71" s="1"/>
  <c r="G135" i="71" a="1"/>
  <c r="G135" i="71" s="1"/>
  <c r="AG135" i="71" a="1"/>
  <c r="AG135" i="71" s="1"/>
  <c r="AI135" i="71" a="1"/>
  <c r="AI135" i="71" s="1"/>
  <c r="AD135" i="71" a="1"/>
  <c r="AD135" i="71" s="1"/>
  <c r="E136" i="71" a="1"/>
  <c r="E136" i="71" s="1"/>
  <c r="D136" i="71" s="1"/>
  <c r="AD136" i="71" l="1" a="1"/>
  <c r="AD136" i="71" s="1"/>
  <c r="AG136" i="71" a="1"/>
  <c r="AG136" i="71" s="1"/>
  <c r="AF136" i="71" a="1"/>
  <c r="AF136" i="71" s="1"/>
  <c r="AI136" i="71" a="1"/>
  <c r="AI136" i="71" s="1"/>
  <c r="Z136" i="71" a="1"/>
  <c r="Z136" i="71" s="1"/>
  <c r="AC136" i="71" a="1"/>
  <c r="AC136" i="71" s="1"/>
  <c r="AB136" i="71" a="1"/>
  <c r="AB136" i="71" s="1"/>
  <c r="AE136" i="71" a="1"/>
  <c r="AE136" i="71" s="1"/>
  <c r="V136" i="71" a="1"/>
  <c r="V136" i="71" s="1"/>
  <c r="Y136" i="71" a="1"/>
  <c r="Y136" i="71" s="1"/>
  <c r="X136" i="71" a="1"/>
  <c r="X136" i="71" s="1"/>
  <c r="AA136" i="71" a="1"/>
  <c r="AA136" i="71" s="1"/>
  <c r="R136" i="71" a="1"/>
  <c r="R136" i="71" s="1"/>
  <c r="U136" i="71" a="1"/>
  <c r="U136" i="71" s="1"/>
  <c r="T136" i="71" a="1"/>
  <c r="T136" i="71" s="1"/>
  <c r="W136" i="71" a="1"/>
  <c r="W136" i="71" s="1"/>
  <c r="AL136" i="71" a="1"/>
  <c r="AL136" i="71" s="1"/>
  <c r="I136" i="71" a="1"/>
  <c r="I136" i="71" s="1"/>
  <c r="K136" i="71" a="1"/>
  <c r="K136" i="71" s="1"/>
  <c r="AK136" i="71" a="1"/>
  <c r="AK136" i="71" s="1"/>
  <c r="AJ136" i="71" a="1"/>
  <c r="AJ136" i="71" s="1"/>
  <c r="G136" i="71" a="1"/>
  <c r="G136" i="71" s="1"/>
  <c r="N136" i="71" a="1"/>
  <c r="N136" i="71" s="1"/>
  <c r="Q136" i="71" a="1"/>
  <c r="Q136" i="71" s="1"/>
  <c r="P136" i="71" a="1"/>
  <c r="P136" i="71" s="1"/>
  <c r="S136" i="71" a="1"/>
  <c r="S136" i="71" s="1"/>
  <c r="J136" i="71" a="1"/>
  <c r="J136" i="71" s="1"/>
  <c r="M136" i="71" a="1"/>
  <c r="M136" i="71" s="1"/>
  <c r="L136" i="71" a="1"/>
  <c r="L136" i="71" s="1"/>
  <c r="O136" i="71" a="1"/>
  <c r="O136" i="71" s="1"/>
  <c r="F136" i="71" a="1"/>
  <c r="F136" i="71" s="1"/>
  <c r="H136" i="71" a="1"/>
  <c r="H136" i="71" s="1"/>
  <c r="AH136" i="71" a="1"/>
  <c r="AH136" i="71" s="1"/>
  <c r="AM136" i="71" a="1"/>
  <c r="AM136" i="71" s="1"/>
  <c r="E137" i="71" a="1"/>
  <c r="E137" i="71" s="1"/>
  <c r="D137" i="71" s="1"/>
  <c r="R137" i="71" l="1" a="1"/>
  <c r="R137" i="71" s="1"/>
  <c r="U137" i="71" a="1"/>
  <c r="U137" i="71" s="1"/>
  <c r="T137" i="71" a="1"/>
  <c r="T137" i="71" s="1"/>
  <c r="G137" i="71" a="1"/>
  <c r="G137" i="71" s="1"/>
  <c r="N137" i="71" a="1"/>
  <c r="N137" i="71" s="1"/>
  <c r="Q137" i="71" a="1"/>
  <c r="Q137" i="71" s="1"/>
  <c r="P137" i="71" a="1"/>
  <c r="P137" i="71" s="1"/>
  <c r="AI137" i="71" a="1"/>
  <c r="AI137" i="71" s="1"/>
  <c r="J137" i="71" a="1"/>
  <c r="J137" i="71" s="1"/>
  <c r="M137" i="71" a="1"/>
  <c r="M137" i="71" s="1"/>
  <c r="L137" i="71" a="1"/>
  <c r="L137" i="71" s="1"/>
  <c r="AE137" i="71" a="1"/>
  <c r="AE137" i="71" s="1"/>
  <c r="O137" i="71" a="1"/>
  <c r="O137" i="71" s="1"/>
  <c r="V137" i="71" a="1"/>
  <c r="V137" i="71" s="1"/>
  <c r="Y137" i="71" a="1"/>
  <c r="Y137" i="71" s="1"/>
  <c r="X137" i="71" a="1"/>
  <c r="X137" i="71" s="1"/>
  <c r="AM137" i="71" a="1"/>
  <c r="AM137" i="71" s="1"/>
  <c r="AL137" i="71" a="1"/>
  <c r="AL137" i="71" s="1"/>
  <c r="F137" i="71" a="1"/>
  <c r="F137" i="71" s="1"/>
  <c r="I137" i="71" a="1"/>
  <c r="I137" i="71" s="1"/>
  <c r="H137" i="71" a="1"/>
  <c r="H137" i="71" s="1"/>
  <c r="AA137" i="71" a="1"/>
  <c r="AA137" i="71" s="1"/>
  <c r="AD137" i="71" a="1"/>
  <c r="AD137" i="71" s="1"/>
  <c r="AF137" i="71" a="1"/>
  <c r="AF137" i="71" s="1"/>
  <c r="AC137" i="71" a="1"/>
  <c r="AC137" i="71" s="1"/>
  <c r="K137" i="71" a="1"/>
  <c r="K137" i="71" s="1"/>
  <c r="AH137" i="71" a="1"/>
  <c r="AH137" i="71" s="1"/>
  <c r="AK137" i="71" a="1"/>
  <c r="AK137" i="71" s="1"/>
  <c r="AJ137" i="71" a="1"/>
  <c r="AJ137" i="71" s="1"/>
  <c r="S137" i="71" a="1"/>
  <c r="S137" i="71" s="1"/>
  <c r="W137" i="71" a="1"/>
  <c r="W137" i="71" s="1"/>
  <c r="AG137" i="71" a="1"/>
  <c r="AG137" i="71" s="1"/>
  <c r="Z137" i="71" a="1"/>
  <c r="Z137" i="71" s="1"/>
  <c r="AB137" i="71" a="1"/>
  <c r="AB137" i="71" s="1"/>
  <c r="E138" i="71" a="1"/>
  <c r="E138" i="71" s="1"/>
  <c r="D138" i="71" s="1"/>
  <c r="AI138" i="71" l="1" a="1"/>
  <c r="AI138" i="71" s="1"/>
  <c r="AL138" i="71" a="1"/>
  <c r="AL138" i="71" s="1"/>
  <c r="F138" i="71" a="1"/>
  <c r="F138" i="71" s="1"/>
  <c r="I138" i="71" a="1"/>
  <c r="I138" i="71" s="1"/>
  <c r="H138" i="71" a="1"/>
  <c r="H138" i="71" s="1"/>
  <c r="AJ138" i="71" a="1"/>
  <c r="AJ138" i="71" s="1"/>
  <c r="AA138" i="71" a="1"/>
  <c r="AA138" i="71" s="1"/>
  <c r="AD138" i="71" a="1"/>
  <c r="AD138" i="71" s="1"/>
  <c r="AG138" i="71" a="1"/>
  <c r="AG138" i="71" s="1"/>
  <c r="AF138" i="71" a="1"/>
  <c r="AF138" i="71" s="1"/>
  <c r="W138" i="71" a="1"/>
  <c r="W138" i="71" s="1"/>
  <c r="Z138" i="71" a="1"/>
  <c r="Z138" i="71" s="1"/>
  <c r="AC138" i="71" a="1"/>
  <c r="AC138" i="71" s="1"/>
  <c r="AB138" i="71" a="1"/>
  <c r="AB138" i="71" s="1"/>
  <c r="S138" i="71" a="1"/>
  <c r="S138" i="71" s="1"/>
  <c r="V138" i="71" a="1"/>
  <c r="V138" i="71" s="1"/>
  <c r="Y138" i="71" a="1"/>
  <c r="Y138" i="71" s="1"/>
  <c r="X138" i="71" a="1"/>
  <c r="X138" i="71" s="1"/>
  <c r="AM138" i="71" a="1"/>
  <c r="AM138" i="71" s="1"/>
  <c r="J138" i="71" a="1"/>
  <c r="J138" i="71" s="1"/>
  <c r="L138" i="71" a="1"/>
  <c r="L138" i="71" s="1"/>
  <c r="AE138" i="71" a="1"/>
  <c r="AE138" i="71" s="1"/>
  <c r="AH138" i="71" a="1"/>
  <c r="AH138" i="71" s="1"/>
  <c r="AK138" i="71" a="1"/>
  <c r="AK138" i="71" s="1"/>
  <c r="O138" i="71" a="1"/>
  <c r="O138" i="71" s="1"/>
  <c r="R138" i="71" a="1"/>
  <c r="R138" i="71" s="1"/>
  <c r="U138" i="71" a="1"/>
  <c r="U138" i="71" s="1"/>
  <c r="T138" i="71" a="1"/>
  <c r="T138" i="71" s="1"/>
  <c r="K138" i="71" a="1"/>
  <c r="K138" i="71" s="1"/>
  <c r="N138" i="71" a="1"/>
  <c r="N138" i="71" s="1"/>
  <c r="Q138" i="71" a="1"/>
  <c r="Q138" i="71" s="1"/>
  <c r="P138" i="71" a="1"/>
  <c r="P138" i="71" s="1"/>
  <c r="G138" i="71" a="1"/>
  <c r="G138" i="71" s="1"/>
  <c r="M138" i="71" a="1"/>
  <c r="M138" i="71" s="1"/>
  <c r="E139" i="71" a="1"/>
  <c r="E139" i="71" s="1"/>
  <c r="D139" i="71" s="1"/>
  <c r="W139" i="71" l="1" a="1"/>
  <c r="W139" i="71" s="1"/>
  <c r="Z139" i="71" a="1"/>
  <c r="Z139" i="71" s="1"/>
  <c r="AC139" i="71" a="1"/>
  <c r="AC139" i="71" s="1"/>
  <c r="AJ139" i="71" a="1"/>
  <c r="AJ139" i="71" s="1"/>
  <c r="V139" i="71" a="1"/>
  <c r="V139" i="71" s="1"/>
  <c r="Y139" i="71" a="1"/>
  <c r="Y139" i="71" s="1"/>
  <c r="AF139" i="71" a="1"/>
  <c r="AF139" i="71" s="1"/>
  <c r="O139" i="71" a="1"/>
  <c r="O139" i="71" s="1"/>
  <c r="R139" i="71" a="1"/>
  <c r="R139" i="71" s="1"/>
  <c r="U139" i="71" a="1"/>
  <c r="U139" i="71" s="1"/>
  <c r="AB139" i="71" a="1"/>
  <c r="AB139" i="71" s="1"/>
  <c r="N139" i="71" a="1"/>
  <c r="N139" i="71" s="1"/>
  <c r="X139" i="71" a="1"/>
  <c r="X139" i="71" s="1"/>
  <c r="AK139" i="71" a="1"/>
  <c r="AK139" i="71" s="1"/>
  <c r="AA139" i="71" a="1"/>
  <c r="AA139" i="71" s="1"/>
  <c r="AD139" i="71" a="1"/>
  <c r="AD139" i="71" s="1"/>
  <c r="AG139" i="71" a="1"/>
  <c r="AG139" i="71" s="1"/>
  <c r="S139" i="71" a="1"/>
  <c r="S139" i="71" s="1"/>
  <c r="K139" i="71" a="1"/>
  <c r="K139" i="71" s="1"/>
  <c r="Q139" i="71" a="1"/>
  <c r="Q139" i="71" s="1"/>
  <c r="T139" i="71" a="1"/>
  <c r="T139" i="71" s="1"/>
  <c r="AH139" i="71" a="1"/>
  <c r="AH139" i="71" s="1"/>
  <c r="L139" i="71" a="1"/>
  <c r="L139" i="71" s="1"/>
  <c r="AM139" i="71" a="1"/>
  <c r="AM139" i="71" s="1"/>
  <c r="G139" i="71" a="1"/>
  <c r="G139" i="71" s="1"/>
  <c r="J139" i="71" a="1"/>
  <c r="J139" i="71" s="1"/>
  <c r="M139" i="71" a="1"/>
  <c r="M139" i="71" s="1"/>
  <c r="AI139" i="71" a="1"/>
  <c r="AI139" i="71" s="1"/>
  <c r="AL139" i="71" a="1"/>
  <c r="AL139" i="71" s="1"/>
  <c r="F139" i="71" a="1"/>
  <c r="F139" i="71" s="1"/>
  <c r="I139" i="71" a="1"/>
  <c r="I139" i="71" s="1"/>
  <c r="P139" i="71" a="1"/>
  <c r="P139" i="71" s="1"/>
  <c r="AE139" i="71" a="1"/>
  <c r="AE139" i="71" s="1"/>
  <c r="H139" i="71" a="1"/>
  <c r="H139" i="71" s="1"/>
  <c r="E140" i="71" a="1"/>
  <c r="E140" i="71" s="1"/>
  <c r="D140" i="71" s="1"/>
  <c r="AF140" i="71" l="1" a="1"/>
  <c r="AF140" i="71" s="1"/>
  <c r="AI140" i="71" a="1"/>
  <c r="AI140" i="71" s="1"/>
  <c r="AL140" i="71" a="1"/>
  <c r="AL140" i="71" s="1"/>
  <c r="F140" i="71" a="1"/>
  <c r="F140" i="71" s="1"/>
  <c r="I140" i="71" a="1"/>
  <c r="I140" i="71" s="1"/>
  <c r="AB140" i="71" a="1"/>
  <c r="AB140" i="71" s="1"/>
  <c r="AE140" i="71" a="1"/>
  <c r="AE140" i="71" s="1"/>
  <c r="AH140" i="71" a="1"/>
  <c r="AH140" i="71" s="1"/>
  <c r="AK140" i="71" a="1"/>
  <c r="AK140" i="71" s="1"/>
  <c r="X140" i="71" a="1"/>
  <c r="X140" i="71" s="1"/>
  <c r="AA140" i="71" a="1"/>
  <c r="AA140" i="71" s="1"/>
  <c r="AD140" i="71" a="1"/>
  <c r="AD140" i="71" s="1"/>
  <c r="AG140" i="71" a="1"/>
  <c r="AG140" i="71" s="1"/>
  <c r="T140" i="71" a="1"/>
  <c r="T140" i="71" s="1"/>
  <c r="W140" i="71" a="1"/>
  <c r="W140" i="71" s="1"/>
  <c r="Z140" i="71" a="1"/>
  <c r="Z140" i="71" s="1"/>
  <c r="AC140" i="71" a="1"/>
  <c r="AC140" i="71" s="1"/>
  <c r="P140" i="71" a="1"/>
  <c r="P140" i="71" s="1"/>
  <c r="S140" i="71" a="1"/>
  <c r="S140" i="71" s="1"/>
  <c r="V140" i="71" a="1"/>
  <c r="V140" i="71" s="1"/>
  <c r="Y140" i="71" a="1"/>
  <c r="Y140" i="71" s="1"/>
  <c r="L140" i="71" a="1"/>
  <c r="L140" i="71" s="1"/>
  <c r="O140" i="71" a="1"/>
  <c r="O140" i="71" s="1"/>
  <c r="R140" i="71" a="1"/>
  <c r="R140" i="71" s="1"/>
  <c r="U140" i="71" a="1"/>
  <c r="U140" i="71" s="1"/>
  <c r="H140" i="71" a="1"/>
  <c r="H140" i="71" s="1"/>
  <c r="K140" i="71" a="1"/>
  <c r="K140" i="71" s="1"/>
  <c r="N140" i="71" a="1"/>
  <c r="N140" i="71" s="1"/>
  <c r="Q140" i="71" a="1"/>
  <c r="Q140" i="71" s="1"/>
  <c r="AJ140" i="71" a="1"/>
  <c r="AJ140" i="71" s="1"/>
  <c r="AM140" i="71" a="1"/>
  <c r="AM140" i="71" s="1"/>
  <c r="G140" i="71" a="1"/>
  <c r="G140" i="71" s="1"/>
  <c r="J140" i="71" a="1"/>
  <c r="J140" i="71" s="1"/>
  <c r="M140" i="71" a="1"/>
  <c r="M140" i="71" s="1"/>
  <c r="E141" i="71" a="1"/>
  <c r="E141" i="71" s="1"/>
  <c r="D141" i="71" s="1"/>
  <c r="E142" i="71" l="1" a="1"/>
  <c r="E142" i="71" s="1"/>
  <c r="D142" i="71" s="1"/>
  <c r="O141" i="71" a="1"/>
  <c r="O141" i="71" s="1"/>
  <c r="U141" i="71" a="1"/>
  <c r="U141" i="71" s="1"/>
  <c r="H141" i="71" a="1"/>
  <c r="H141" i="71" s="1"/>
  <c r="K141" i="71" a="1"/>
  <c r="K141" i="71" s="1"/>
  <c r="Q141" i="71" a="1"/>
  <c r="Q141" i="71" s="1"/>
  <c r="T141" i="71" a="1"/>
  <c r="T141" i="71" s="1"/>
  <c r="W141" i="71" a="1"/>
  <c r="W141" i="71" s="1"/>
  <c r="Z141" i="71" a="1"/>
  <c r="Z141" i="71" s="1"/>
  <c r="AC141" i="71" a="1"/>
  <c r="AC141" i="71" s="1"/>
  <c r="P141" i="71" a="1"/>
  <c r="P141" i="71" s="1"/>
  <c r="S141" i="71" a="1"/>
  <c r="S141" i="71" s="1"/>
  <c r="V141" i="71" a="1"/>
  <c r="V141" i="71" s="1"/>
  <c r="Y141" i="71" a="1"/>
  <c r="Y141" i="71" s="1"/>
  <c r="L141" i="71" a="1"/>
  <c r="L141" i="71" s="1"/>
  <c r="R141" i="71" a="1"/>
  <c r="R141" i="71" s="1"/>
  <c r="N141" i="71" a="1"/>
  <c r="N141" i="71" s="1"/>
  <c r="AJ141" i="71" a="1"/>
  <c r="AJ141" i="71" s="1"/>
  <c r="AM141" i="71" a="1"/>
  <c r="AM141" i="71" s="1"/>
  <c r="G141" i="71" a="1"/>
  <c r="G141" i="71" s="1"/>
  <c r="J141" i="71" a="1"/>
  <c r="J141" i="71" s="1"/>
  <c r="M141" i="71" a="1"/>
  <c r="M141" i="71" s="1"/>
  <c r="AB141" i="71" a="1"/>
  <c r="AB141" i="71" s="1"/>
  <c r="AE141" i="71" a="1"/>
  <c r="AE141" i="71" s="1"/>
  <c r="AH141" i="71" a="1"/>
  <c r="AH141" i="71" s="1"/>
  <c r="AK141" i="71" a="1"/>
  <c r="AK141" i="71" s="1"/>
  <c r="X141" i="71" a="1"/>
  <c r="X141" i="71" s="1"/>
  <c r="AA141" i="71" a="1"/>
  <c r="AA141" i="71" s="1"/>
  <c r="AD141" i="71" a="1"/>
  <c r="AD141" i="71" s="1"/>
  <c r="AG141" i="71" a="1"/>
  <c r="AG141" i="71" s="1"/>
  <c r="AF141" i="71" a="1"/>
  <c r="AF141" i="71" s="1"/>
  <c r="AI141" i="71" a="1"/>
  <c r="AI141" i="71" s="1"/>
  <c r="AL141" i="71" a="1"/>
  <c r="AL141" i="71" s="1"/>
  <c r="F141" i="71" a="1"/>
  <c r="F141" i="71" s="1"/>
  <c r="I141" i="71" a="1"/>
  <c r="I141" i="71" s="1"/>
  <c r="E143" i="71" l="1" a="1"/>
  <c r="E143" i="71" s="1"/>
  <c r="D143" i="71" s="1"/>
  <c r="AC142" i="71" a="1"/>
  <c r="AC142" i="71" s="1"/>
  <c r="AB142" i="71" a="1"/>
  <c r="AB142" i="71" s="1"/>
  <c r="AE142" i="71" a="1"/>
  <c r="AE142" i="71" s="1"/>
  <c r="AH142" i="71" a="1"/>
  <c r="AH142" i="71" s="1"/>
  <c r="T142" i="71" a="1"/>
  <c r="T142" i="71" s="1"/>
  <c r="Z142" i="71" a="1"/>
  <c r="Z142" i="71" s="1"/>
  <c r="Q142" i="71" a="1"/>
  <c r="Q142" i="71" s="1"/>
  <c r="S142" i="71" a="1"/>
  <c r="S142" i="71" s="1"/>
  <c r="L142" i="71" a="1"/>
  <c r="L142" i="71" s="1"/>
  <c r="Y142" i="71" a="1"/>
  <c r="Y142" i="71" s="1"/>
  <c r="X142" i="71" a="1"/>
  <c r="X142" i="71" s="1"/>
  <c r="AA142" i="71" a="1"/>
  <c r="AA142" i="71" s="1"/>
  <c r="AD142" i="71" a="1"/>
  <c r="AD142" i="71" s="1"/>
  <c r="U142" i="71" a="1"/>
  <c r="U142" i="71" s="1"/>
  <c r="W142" i="71" a="1"/>
  <c r="W142" i="71" s="1"/>
  <c r="P142" i="71" a="1"/>
  <c r="P142" i="71" s="1"/>
  <c r="V142" i="71" a="1"/>
  <c r="V142" i="71" s="1"/>
  <c r="M142" i="71" a="1"/>
  <c r="M142" i="71" s="1"/>
  <c r="O142" i="71" a="1"/>
  <c r="O142" i="71" s="1"/>
  <c r="I142" i="71" a="1"/>
  <c r="I142" i="71" s="1"/>
  <c r="H142" i="71" a="1"/>
  <c r="H142" i="71" s="1"/>
  <c r="K142" i="71" a="1"/>
  <c r="K142" i="71" s="1"/>
  <c r="N142" i="71" a="1"/>
  <c r="N142" i="71" s="1"/>
  <c r="AK142" i="71" a="1"/>
  <c r="AK142" i="71" s="1"/>
  <c r="AJ142" i="71" a="1"/>
  <c r="AJ142" i="71" s="1"/>
  <c r="G142" i="71" a="1"/>
  <c r="G142" i="71" s="1"/>
  <c r="J142" i="71" a="1"/>
  <c r="J142" i="71" s="1"/>
  <c r="AG142" i="71" a="1"/>
  <c r="AG142" i="71" s="1"/>
  <c r="AI142" i="71" a="1"/>
  <c r="AI142" i="71" s="1"/>
  <c r="F142" i="71" a="1"/>
  <c r="F142" i="71" s="1"/>
  <c r="R142" i="71" a="1"/>
  <c r="R142" i="71" s="1"/>
  <c r="AM142" i="71" a="1"/>
  <c r="AM142" i="71" s="1"/>
  <c r="AF142" i="71" a="1"/>
  <c r="AF142" i="71" s="1"/>
  <c r="AL142" i="71" a="1"/>
  <c r="AL142" i="71" s="1"/>
  <c r="AK143" i="71" l="1" a="1"/>
  <c r="AK143" i="71" s="1"/>
  <c r="AJ143" i="71" a="1"/>
  <c r="AJ143" i="71" s="1"/>
  <c r="AM143" i="71" a="1"/>
  <c r="AM143" i="71" s="1"/>
  <c r="G143" i="71" a="1"/>
  <c r="G143" i="71" s="1"/>
  <c r="F143" i="71" a="1"/>
  <c r="F143" i="71" s="1"/>
  <c r="AG143" i="71" a="1"/>
  <c r="AG143" i="71" s="1"/>
  <c r="AF143" i="71" a="1"/>
  <c r="AF143" i="71" s="1"/>
  <c r="AD143" i="71" a="1"/>
  <c r="AD143" i="71" s="1"/>
  <c r="AH143" i="71" a="1"/>
  <c r="AH143" i="71" s="1"/>
  <c r="AC143" i="71" a="1"/>
  <c r="AC143" i="71" s="1"/>
  <c r="AB143" i="71" a="1"/>
  <c r="AB143" i="71" s="1"/>
  <c r="AE143" i="71" a="1"/>
  <c r="AE143" i="71" s="1"/>
  <c r="Y143" i="71" a="1"/>
  <c r="Y143" i="71" s="1"/>
  <c r="X143" i="71" a="1"/>
  <c r="X143" i="71" s="1"/>
  <c r="AA143" i="71" a="1"/>
  <c r="AA143" i="71" s="1"/>
  <c r="V143" i="71" a="1"/>
  <c r="V143" i="71" s="1"/>
  <c r="U143" i="71" a="1"/>
  <c r="U143" i="71" s="1"/>
  <c r="T143" i="71" a="1"/>
  <c r="T143" i="71" s="1"/>
  <c r="W143" i="71" a="1"/>
  <c r="W143" i="71" s="1"/>
  <c r="R143" i="71" a="1"/>
  <c r="R143" i="71" s="1"/>
  <c r="Q143" i="71" a="1"/>
  <c r="Q143" i="71" s="1"/>
  <c r="S143" i="71" a="1"/>
  <c r="S143" i="71" s="1"/>
  <c r="AI143" i="71" a="1"/>
  <c r="AI143" i="71" s="1"/>
  <c r="Z143" i="71" a="1"/>
  <c r="Z143" i="71" s="1"/>
  <c r="M143" i="71" a="1"/>
  <c r="M143" i="71" s="1"/>
  <c r="L143" i="71" a="1"/>
  <c r="L143" i="71" s="1"/>
  <c r="O143" i="71" a="1"/>
  <c r="O143" i="71" s="1"/>
  <c r="J143" i="71" a="1"/>
  <c r="J143" i="71" s="1"/>
  <c r="I143" i="71" a="1"/>
  <c r="I143" i="71" s="1"/>
  <c r="H143" i="71" a="1"/>
  <c r="H143" i="71" s="1"/>
  <c r="K143" i="71" a="1"/>
  <c r="K143" i="71" s="1"/>
  <c r="AL143" i="71" a="1"/>
  <c r="AL143" i="71" s="1"/>
  <c r="P143" i="71" a="1"/>
  <c r="P143" i="71" s="1"/>
  <c r="N143" i="71" a="1"/>
  <c r="N143" i="71" s="1"/>
  <c r="E144" i="71" a="1"/>
  <c r="E144" i="71" s="1"/>
  <c r="D144" i="71" s="1"/>
  <c r="N144" i="71" l="1" a="1"/>
  <c r="N144" i="71" s="1"/>
  <c r="Q144" i="71" a="1"/>
  <c r="Q144" i="71" s="1"/>
  <c r="P144" i="71" a="1"/>
  <c r="P144" i="71" s="1"/>
  <c r="S144" i="71" a="1"/>
  <c r="S144" i="71" s="1"/>
  <c r="J144" i="71" a="1"/>
  <c r="J144" i="71" s="1"/>
  <c r="M144" i="71" a="1"/>
  <c r="M144" i="71" s="1"/>
  <c r="L144" i="71" a="1"/>
  <c r="L144" i="71" s="1"/>
  <c r="O144" i="71" a="1"/>
  <c r="O144" i="71" s="1"/>
  <c r="AL144" i="71" a="1"/>
  <c r="AL144" i="71" s="1"/>
  <c r="F144" i="71" a="1"/>
  <c r="F144" i="71" s="1"/>
  <c r="I144" i="71" a="1"/>
  <c r="I144" i="71" s="1"/>
  <c r="H144" i="71" a="1"/>
  <c r="H144" i="71" s="1"/>
  <c r="K144" i="71" a="1"/>
  <c r="K144" i="71" s="1"/>
  <c r="AH144" i="71" a="1"/>
  <c r="AH144" i="71" s="1"/>
  <c r="AJ144" i="71" a="1"/>
  <c r="AJ144" i="71" s="1"/>
  <c r="AM144" i="71" a="1"/>
  <c r="AM144" i="71" s="1"/>
  <c r="G144" i="71" a="1"/>
  <c r="G144" i="71" s="1"/>
  <c r="AD144" i="71" a="1"/>
  <c r="AD144" i="71" s="1"/>
  <c r="AF144" i="71" a="1"/>
  <c r="AF144" i="71" s="1"/>
  <c r="AI144" i="71" a="1"/>
  <c r="AI144" i="71" s="1"/>
  <c r="AB144" i="71" a="1"/>
  <c r="AB144" i="71" s="1"/>
  <c r="AE144" i="71" a="1"/>
  <c r="AE144" i="71" s="1"/>
  <c r="V144" i="71" a="1"/>
  <c r="V144" i="71" s="1"/>
  <c r="Y144" i="71" a="1"/>
  <c r="Y144" i="71" s="1"/>
  <c r="X144" i="71" a="1"/>
  <c r="X144" i="71" s="1"/>
  <c r="AA144" i="71" a="1"/>
  <c r="AA144" i="71" s="1"/>
  <c r="R144" i="71" a="1"/>
  <c r="R144" i="71" s="1"/>
  <c r="U144" i="71" a="1"/>
  <c r="U144" i="71" s="1"/>
  <c r="T144" i="71" a="1"/>
  <c r="T144" i="71" s="1"/>
  <c r="W144" i="71" a="1"/>
  <c r="W144" i="71" s="1"/>
  <c r="AK144" i="71" a="1"/>
  <c r="AK144" i="71" s="1"/>
  <c r="AG144" i="71" a="1"/>
  <c r="AG144" i="71" s="1"/>
  <c r="Z144" i="71" a="1"/>
  <c r="Z144" i="71" s="1"/>
  <c r="AC144" i="71" a="1"/>
  <c r="AC144" i="71" s="1"/>
  <c r="E145" i="71" a="1"/>
  <c r="E145" i="71" s="1"/>
  <c r="D145" i="71" s="1"/>
  <c r="R145" i="71" l="1" a="1"/>
  <c r="R145" i="71" s="1"/>
  <c r="U145" i="71" a="1"/>
  <c r="U145" i="71" s="1"/>
  <c r="T145" i="71" a="1"/>
  <c r="T145" i="71" s="1"/>
  <c r="AM145" i="71" a="1"/>
  <c r="AM145" i="71" s="1"/>
  <c r="Q145" i="71" a="1"/>
  <c r="Q145" i="71" s="1"/>
  <c r="P145" i="71" a="1"/>
  <c r="P145" i="71" s="1"/>
  <c r="J145" i="71" a="1"/>
  <c r="J145" i="71" s="1"/>
  <c r="M145" i="71" a="1"/>
  <c r="M145" i="71" s="1"/>
  <c r="AI145" i="71" a="1"/>
  <c r="AI145" i="71" s="1"/>
  <c r="H145" i="71" a="1"/>
  <c r="H145" i="71" s="1"/>
  <c r="W145" i="71" a="1"/>
  <c r="W145" i="71" s="1"/>
  <c r="AF145" i="71" a="1"/>
  <c r="AF145" i="71" s="1"/>
  <c r="AB145" i="71" a="1"/>
  <c r="AB145" i="71" s="1"/>
  <c r="Y145" i="71" a="1"/>
  <c r="Y145" i="71" s="1"/>
  <c r="K145" i="71" a="1"/>
  <c r="K145" i="71" s="1"/>
  <c r="N145" i="71" a="1"/>
  <c r="N145" i="71" s="1"/>
  <c r="G145" i="71" a="1"/>
  <c r="G145" i="71" s="1"/>
  <c r="L145" i="71" a="1"/>
  <c r="L145" i="71" s="1"/>
  <c r="I145" i="71" a="1"/>
  <c r="I145" i="71" s="1"/>
  <c r="AG145" i="71" a="1"/>
  <c r="AG145" i="71" s="1"/>
  <c r="AL145" i="71" a="1"/>
  <c r="AL145" i="71" s="1"/>
  <c r="F145" i="71" a="1"/>
  <c r="F145" i="71" s="1"/>
  <c r="AE145" i="71" a="1"/>
  <c r="AE145" i="71" s="1"/>
  <c r="AD145" i="71" a="1"/>
  <c r="AD145" i="71" s="1"/>
  <c r="S145" i="71" a="1"/>
  <c r="S145" i="71" s="1"/>
  <c r="Z145" i="71" a="1"/>
  <c r="Z145" i="71" s="1"/>
  <c r="AC145" i="71" a="1"/>
  <c r="AC145" i="71" s="1"/>
  <c r="O145" i="71" a="1"/>
  <c r="O145" i="71" s="1"/>
  <c r="V145" i="71" a="1"/>
  <c r="V145" i="71" s="1"/>
  <c r="X145" i="71" a="1"/>
  <c r="X145" i="71" s="1"/>
  <c r="AH145" i="71" a="1"/>
  <c r="AH145" i="71" s="1"/>
  <c r="AK145" i="71" a="1"/>
  <c r="AK145" i="71" s="1"/>
  <c r="AJ145" i="71" a="1"/>
  <c r="AJ145" i="71" s="1"/>
  <c r="AA145" i="71" a="1"/>
  <c r="AA145" i="71" s="1"/>
  <c r="E146" i="71" a="1"/>
  <c r="E146" i="71" s="1"/>
  <c r="D146" i="71" s="1"/>
  <c r="AE146" i="71" l="1" a="1"/>
  <c r="AE146" i="71" s="1"/>
  <c r="AH146" i="71" a="1"/>
  <c r="AH146" i="71" s="1"/>
  <c r="AK146" i="71" a="1"/>
  <c r="AK146" i="71" s="1"/>
  <c r="AJ146" i="71" a="1"/>
  <c r="AJ146" i="71" s="1"/>
  <c r="O146" i="71" a="1"/>
  <c r="O146" i="71" s="1"/>
  <c r="R146" i="71" a="1"/>
  <c r="R146" i="71" s="1"/>
  <c r="T146" i="71" a="1"/>
  <c r="T146" i="71" s="1"/>
  <c r="N146" i="71" a="1"/>
  <c r="N146" i="71" s="1"/>
  <c r="P146" i="71" a="1"/>
  <c r="P146" i="71" s="1"/>
  <c r="J146" i="71" a="1"/>
  <c r="J146" i="71" s="1"/>
  <c r="AI146" i="71" a="1"/>
  <c r="AI146" i="71" s="1"/>
  <c r="AL146" i="71" a="1"/>
  <c r="AL146" i="71" s="1"/>
  <c r="F146" i="71" a="1"/>
  <c r="F146" i="71" s="1"/>
  <c r="H146" i="71" a="1"/>
  <c r="H146" i="71" s="1"/>
  <c r="AA146" i="71" a="1"/>
  <c r="AA146" i="71" s="1"/>
  <c r="AD146" i="71" a="1"/>
  <c r="AD146" i="71" s="1"/>
  <c r="AG146" i="71" a="1"/>
  <c r="AG146" i="71" s="1"/>
  <c r="AF146" i="71" a="1"/>
  <c r="AF146" i="71" s="1"/>
  <c r="W146" i="71" a="1"/>
  <c r="W146" i="71" s="1"/>
  <c r="Z146" i="71" a="1"/>
  <c r="Z146" i="71" s="1"/>
  <c r="AC146" i="71" a="1"/>
  <c r="AC146" i="71" s="1"/>
  <c r="AB146" i="71" a="1"/>
  <c r="AB146" i="71" s="1"/>
  <c r="S146" i="71" a="1"/>
  <c r="S146" i="71" s="1"/>
  <c r="V146" i="71" a="1"/>
  <c r="V146" i="71" s="1"/>
  <c r="Y146" i="71" a="1"/>
  <c r="Y146" i="71" s="1"/>
  <c r="X146" i="71" a="1"/>
  <c r="X146" i="71" s="1"/>
  <c r="U146" i="71" a="1"/>
  <c r="U146" i="71" s="1"/>
  <c r="K146" i="71" a="1"/>
  <c r="K146" i="71" s="1"/>
  <c r="Q146" i="71" a="1"/>
  <c r="Q146" i="71" s="1"/>
  <c r="AM146" i="71" a="1"/>
  <c r="AM146" i="71" s="1"/>
  <c r="G146" i="71" a="1"/>
  <c r="G146" i="71" s="1"/>
  <c r="M146" i="71" a="1"/>
  <c r="M146" i="71" s="1"/>
  <c r="L146" i="71" a="1"/>
  <c r="L146" i="71" s="1"/>
  <c r="I146" i="71" a="1"/>
  <c r="I146" i="71" s="1"/>
  <c r="E147" i="71" a="1"/>
  <c r="E147" i="71" s="1"/>
  <c r="D147" i="71" s="1"/>
  <c r="AE147" i="71" l="1" a="1"/>
  <c r="AE147" i="71" s="1"/>
  <c r="AH147" i="71" a="1"/>
  <c r="AH147" i="71" s="1"/>
  <c r="AK147" i="71" a="1"/>
  <c r="AK147" i="71" s="1"/>
  <c r="P147" i="71" a="1"/>
  <c r="P147" i="71" s="1"/>
  <c r="AA147" i="71" a="1"/>
  <c r="AA147" i="71" s="1"/>
  <c r="AD147" i="71" a="1"/>
  <c r="AD147" i="71" s="1"/>
  <c r="AG147" i="71" a="1"/>
  <c r="AG147" i="71" s="1"/>
  <c r="L147" i="71" a="1"/>
  <c r="L147" i="71" s="1"/>
  <c r="W147" i="71" a="1"/>
  <c r="W147" i="71" s="1"/>
  <c r="Z147" i="71" a="1"/>
  <c r="Z147" i="71" s="1"/>
  <c r="AC147" i="71" a="1"/>
  <c r="AC147" i="71" s="1"/>
  <c r="H147" i="71" a="1"/>
  <c r="H147" i="71" s="1"/>
  <c r="S147" i="71" a="1"/>
  <c r="S147" i="71" s="1"/>
  <c r="V147" i="71" a="1"/>
  <c r="V147" i="71" s="1"/>
  <c r="Y147" i="71" a="1"/>
  <c r="Y147" i="71" s="1"/>
  <c r="AJ147" i="71" a="1"/>
  <c r="AJ147" i="71" s="1"/>
  <c r="O147" i="71" a="1"/>
  <c r="O147" i="71" s="1"/>
  <c r="R147" i="71" a="1"/>
  <c r="R147" i="71" s="1"/>
  <c r="U147" i="71" a="1"/>
  <c r="U147" i="71" s="1"/>
  <c r="AF147" i="71" a="1"/>
  <c r="AF147" i="71" s="1"/>
  <c r="K147" i="71" a="1"/>
  <c r="K147" i="71" s="1"/>
  <c r="N147" i="71" a="1"/>
  <c r="N147" i="71" s="1"/>
  <c r="Q147" i="71" a="1"/>
  <c r="Q147" i="71" s="1"/>
  <c r="AB147" i="71" a="1"/>
  <c r="AB147" i="71" s="1"/>
  <c r="AM147" i="71" a="1"/>
  <c r="AM147" i="71" s="1"/>
  <c r="G147" i="71" a="1"/>
  <c r="G147" i="71" s="1"/>
  <c r="J147" i="71" a="1"/>
  <c r="J147" i="71" s="1"/>
  <c r="M147" i="71" a="1"/>
  <c r="M147" i="71" s="1"/>
  <c r="X147" i="71" a="1"/>
  <c r="X147" i="71" s="1"/>
  <c r="AI147" i="71" a="1"/>
  <c r="AI147" i="71" s="1"/>
  <c r="AL147" i="71" a="1"/>
  <c r="AL147" i="71" s="1"/>
  <c r="F147" i="71" a="1"/>
  <c r="F147" i="71" s="1"/>
  <c r="I147" i="71" a="1"/>
  <c r="I147" i="71" s="1"/>
  <c r="T147" i="71" a="1"/>
  <c r="T147" i="71" s="1"/>
  <c r="E148" i="71" a="1"/>
  <c r="E148" i="71" s="1"/>
  <c r="D148" i="71" s="1"/>
  <c r="E149" i="71" l="1" a="1"/>
  <c r="E149" i="71" s="1"/>
  <c r="D149" i="71" s="1"/>
  <c r="X148" i="71" a="1"/>
  <c r="X148" i="71" s="1"/>
  <c r="AA148" i="71" a="1"/>
  <c r="AA148" i="71" s="1"/>
  <c r="AD148" i="71" a="1"/>
  <c r="AD148" i="71" s="1"/>
  <c r="AG148" i="71" a="1"/>
  <c r="AG148" i="71" s="1"/>
  <c r="T148" i="71" a="1"/>
  <c r="T148" i="71" s="1"/>
  <c r="W148" i="71" a="1"/>
  <c r="W148" i="71" s="1"/>
  <c r="Z148" i="71" a="1"/>
  <c r="Z148" i="71" s="1"/>
  <c r="AC148" i="71" a="1"/>
  <c r="AC148" i="71" s="1"/>
  <c r="P148" i="71" a="1"/>
  <c r="P148" i="71" s="1"/>
  <c r="S148" i="71" a="1"/>
  <c r="S148" i="71" s="1"/>
  <c r="V148" i="71" a="1"/>
  <c r="V148" i="71" s="1"/>
  <c r="Y148" i="71" a="1"/>
  <c r="Y148" i="71" s="1"/>
  <c r="L148" i="71" a="1"/>
  <c r="L148" i="71" s="1"/>
  <c r="O148" i="71" a="1"/>
  <c r="O148" i="71" s="1"/>
  <c r="R148" i="71" a="1"/>
  <c r="R148" i="71" s="1"/>
  <c r="U148" i="71" a="1"/>
  <c r="U148" i="71" s="1"/>
  <c r="H148" i="71" a="1"/>
  <c r="H148" i="71" s="1"/>
  <c r="K148" i="71" a="1"/>
  <c r="K148" i="71" s="1"/>
  <c r="N148" i="71" a="1"/>
  <c r="N148" i="71" s="1"/>
  <c r="Q148" i="71" a="1"/>
  <c r="Q148" i="71" s="1"/>
  <c r="AJ148" i="71" a="1"/>
  <c r="AJ148" i="71" s="1"/>
  <c r="AM148" i="71" a="1"/>
  <c r="AM148" i="71" s="1"/>
  <c r="G148" i="71" a="1"/>
  <c r="G148" i="71" s="1"/>
  <c r="J148" i="71" a="1"/>
  <c r="J148" i="71" s="1"/>
  <c r="M148" i="71" a="1"/>
  <c r="M148" i="71" s="1"/>
  <c r="AH148" i="71" a="1"/>
  <c r="AH148" i="71" s="1"/>
  <c r="AF148" i="71" a="1"/>
  <c r="AF148" i="71" s="1"/>
  <c r="AI148" i="71" a="1"/>
  <c r="AI148" i="71" s="1"/>
  <c r="AL148" i="71" a="1"/>
  <c r="AL148" i="71" s="1"/>
  <c r="F148" i="71" a="1"/>
  <c r="F148" i="71" s="1"/>
  <c r="I148" i="71" a="1"/>
  <c r="I148" i="71" s="1"/>
  <c r="AB148" i="71" a="1"/>
  <c r="AB148" i="71" s="1"/>
  <c r="AE148" i="71" a="1"/>
  <c r="AE148" i="71" s="1"/>
  <c r="AK148" i="71" a="1"/>
  <c r="AK148" i="71" s="1"/>
  <c r="AF149" i="71" l="1" a="1"/>
  <c r="AF149" i="71" s="1"/>
  <c r="AI149" i="71" a="1"/>
  <c r="AI149" i="71" s="1"/>
  <c r="AL149" i="71" a="1"/>
  <c r="AL149" i="71" s="1"/>
  <c r="F149" i="71" a="1"/>
  <c r="F149" i="71" s="1"/>
  <c r="M149" i="71" a="1"/>
  <c r="M149" i="71" s="1"/>
  <c r="AA149" i="71" a="1"/>
  <c r="AA149" i="71" s="1"/>
  <c r="AK149" i="71" a="1"/>
  <c r="AK149" i="71" s="1"/>
  <c r="W149" i="71" a="1"/>
  <c r="W149" i="71" s="1"/>
  <c r="AG149" i="71" a="1"/>
  <c r="AG149" i="71" s="1"/>
  <c r="P149" i="71" a="1"/>
  <c r="P149" i="71" s="1"/>
  <c r="S149" i="71" a="1"/>
  <c r="S149" i="71" s="1"/>
  <c r="V149" i="71" a="1"/>
  <c r="V149" i="71" s="1"/>
  <c r="AC149" i="71" a="1"/>
  <c r="AC149" i="71" s="1"/>
  <c r="H149" i="71" a="1"/>
  <c r="H149" i="71" s="1"/>
  <c r="N149" i="71" a="1"/>
  <c r="N149" i="71" s="1"/>
  <c r="AJ149" i="71" a="1"/>
  <c r="AJ149" i="71" s="1"/>
  <c r="G149" i="71" a="1"/>
  <c r="G149" i="71" s="1"/>
  <c r="Q149" i="71" a="1"/>
  <c r="Q149" i="71" s="1"/>
  <c r="AB149" i="71" a="1"/>
  <c r="AB149" i="71" s="1"/>
  <c r="AE149" i="71" a="1"/>
  <c r="AE149" i="71" s="1"/>
  <c r="AH149" i="71" a="1"/>
  <c r="AH149" i="71" s="1"/>
  <c r="I149" i="71" a="1"/>
  <c r="I149" i="71" s="1"/>
  <c r="X149" i="71" a="1"/>
  <c r="X149" i="71" s="1"/>
  <c r="AD149" i="71" a="1"/>
  <c r="AD149" i="71" s="1"/>
  <c r="T149" i="71" a="1"/>
  <c r="T149" i="71" s="1"/>
  <c r="Z149" i="71" a="1"/>
  <c r="Z149" i="71" s="1"/>
  <c r="L149" i="71" a="1"/>
  <c r="L149" i="71" s="1"/>
  <c r="O149" i="71" a="1"/>
  <c r="O149" i="71" s="1"/>
  <c r="R149" i="71" a="1"/>
  <c r="R149" i="71" s="1"/>
  <c r="Y149" i="71" a="1"/>
  <c r="Y149" i="71" s="1"/>
  <c r="K149" i="71" a="1"/>
  <c r="K149" i="71" s="1"/>
  <c r="U149" i="71" a="1"/>
  <c r="U149" i="71" s="1"/>
  <c r="AM149" i="71" a="1"/>
  <c r="AM149" i="71" s="1"/>
  <c r="J149" i="71" a="1"/>
  <c r="J149" i="71" s="1"/>
  <c r="E150" i="71" a="1"/>
  <c r="E150" i="71" s="1"/>
  <c r="D150" i="71" s="1"/>
  <c r="AC150" i="71" l="1" a="1"/>
  <c r="AC150" i="71" s="1"/>
  <c r="AB150" i="71" a="1"/>
  <c r="AB150" i="71" s="1"/>
  <c r="AE150" i="71" a="1"/>
  <c r="AE150" i="71" s="1"/>
  <c r="AH150" i="71" a="1"/>
  <c r="AH150" i="71" s="1"/>
  <c r="W150" i="71" a="1"/>
  <c r="W150" i="71" s="1"/>
  <c r="Q150" i="71" a="1"/>
  <c r="Q150" i="71" s="1"/>
  <c r="P150" i="71" a="1"/>
  <c r="P150" i="71" s="1"/>
  <c r="S150" i="71" a="1"/>
  <c r="S150" i="71" s="1"/>
  <c r="V150" i="71" a="1"/>
  <c r="V150" i="71" s="1"/>
  <c r="Y150" i="71" a="1"/>
  <c r="Y150" i="71" s="1"/>
  <c r="X150" i="71" a="1"/>
  <c r="X150" i="71" s="1"/>
  <c r="AA150" i="71" a="1"/>
  <c r="AA150" i="71" s="1"/>
  <c r="AD150" i="71" a="1"/>
  <c r="AD150" i="71" s="1"/>
  <c r="U150" i="71" a="1"/>
  <c r="U150" i="71" s="1"/>
  <c r="T150" i="71" a="1"/>
  <c r="T150" i="71" s="1"/>
  <c r="Z150" i="71" a="1"/>
  <c r="Z150" i="71" s="1"/>
  <c r="AG150" i="71" a="1"/>
  <c r="AG150" i="71" s="1"/>
  <c r="AF150" i="71" a="1"/>
  <c r="AF150" i="71" s="1"/>
  <c r="AI150" i="71" a="1"/>
  <c r="AI150" i="71" s="1"/>
  <c r="AL150" i="71" a="1"/>
  <c r="AL150" i="71" s="1"/>
  <c r="F150" i="71" a="1"/>
  <c r="F150" i="71" s="1"/>
  <c r="M150" i="71" a="1"/>
  <c r="M150" i="71" s="1"/>
  <c r="L150" i="71" a="1"/>
  <c r="L150" i="71" s="1"/>
  <c r="O150" i="71" a="1"/>
  <c r="O150" i="71" s="1"/>
  <c r="R150" i="71" a="1"/>
  <c r="R150" i="71" s="1"/>
  <c r="I150" i="71" a="1"/>
  <c r="I150" i="71" s="1"/>
  <c r="H150" i="71" a="1"/>
  <c r="H150" i="71" s="1"/>
  <c r="K150" i="71" a="1"/>
  <c r="K150" i="71" s="1"/>
  <c r="N150" i="71" a="1"/>
  <c r="N150" i="71" s="1"/>
  <c r="AK150" i="71" a="1"/>
  <c r="AK150" i="71" s="1"/>
  <c r="AJ150" i="71" a="1"/>
  <c r="AJ150" i="71" s="1"/>
  <c r="AM150" i="71" a="1"/>
  <c r="AM150" i="71" s="1"/>
  <c r="G150" i="71" a="1"/>
  <c r="G150" i="71" s="1"/>
  <c r="J150" i="71" a="1"/>
  <c r="J150" i="71" s="1"/>
  <c r="E151" i="71" a="1"/>
  <c r="E151" i="71" s="1"/>
  <c r="D151" i="71" s="1"/>
  <c r="E152" i="71" l="1" a="1"/>
  <c r="E152" i="71" s="1"/>
  <c r="D152" i="71" s="1"/>
  <c r="AC151" i="71" a="1"/>
  <c r="AC151" i="71" s="1"/>
  <c r="AB151" i="71" a="1"/>
  <c r="AB151" i="71" s="1"/>
  <c r="AE151" i="71" a="1"/>
  <c r="AE151" i="71" s="1"/>
  <c r="AD151" i="71" a="1"/>
  <c r="AD151" i="71" s="1"/>
  <c r="Y151" i="71" a="1"/>
  <c r="Y151" i="71" s="1"/>
  <c r="X151" i="71" a="1"/>
  <c r="X151" i="71" s="1"/>
  <c r="AA151" i="71" a="1"/>
  <c r="AA151" i="71" s="1"/>
  <c r="U151" i="71" a="1"/>
  <c r="U151" i="71" s="1"/>
  <c r="T151" i="71" a="1"/>
  <c r="T151" i="71" s="1"/>
  <c r="W151" i="71" a="1"/>
  <c r="W151" i="71" s="1"/>
  <c r="V151" i="71" a="1"/>
  <c r="V151" i="71" s="1"/>
  <c r="Q151" i="71" a="1"/>
  <c r="Q151" i="71" s="1"/>
  <c r="S151" i="71" a="1"/>
  <c r="S151" i="71" s="1"/>
  <c r="I151" i="71" a="1"/>
  <c r="I151" i="71" s="1"/>
  <c r="K151" i="71" a="1"/>
  <c r="K151" i="71" s="1"/>
  <c r="AJ151" i="71" a="1"/>
  <c r="AJ151" i="71" s="1"/>
  <c r="G151" i="71" a="1"/>
  <c r="G151" i="71" s="1"/>
  <c r="AF151" i="71" a="1"/>
  <c r="AF151" i="71" s="1"/>
  <c r="AH151" i="71" a="1"/>
  <c r="AH151" i="71" s="1"/>
  <c r="Z151" i="71" a="1"/>
  <c r="Z151" i="71" s="1"/>
  <c r="P151" i="71" a="1"/>
  <c r="P151" i="71" s="1"/>
  <c r="R151" i="71" a="1"/>
  <c r="R151" i="71" s="1"/>
  <c r="H151" i="71" a="1"/>
  <c r="H151" i="71" s="1"/>
  <c r="J151" i="71" a="1"/>
  <c r="J151" i="71" s="1"/>
  <c r="AK151" i="71" a="1"/>
  <c r="AK151" i="71" s="1"/>
  <c r="AM151" i="71" a="1"/>
  <c r="AM151" i="71" s="1"/>
  <c r="AL151" i="71" a="1"/>
  <c r="AL151" i="71" s="1"/>
  <c r="AG151" i="71" a="1"/>
  <c r="AG151" i="71" s="1"/>
  <c r="AI151" i="71" a="1"/>
  <c r="AI151" i="71" s="1"/>
  <c r="F151" i="71" a="1"/>
  <c r="F151" i="71" s="1"/>
  <c r="M151" i="71" a="1"/>
  <c r="M151" i="71" s="1"/>
  <c r="L151" i="71" a="1"/>
  <c r="L151" i="71" s="1"/>
  <c r="O151" i="71" a="1"/>
  <c r="O151" i="71" s="1"/>
  <c r="N151" i="71" a="1"/>
  <c r="N151" i="71" s="1"/>
  <c r="R152" i="71" l="1" a="1"/>
  <c r="R152" i="71" s="1"/>
  <c r="U152" i="71" a="1"/>
  <c r="U152" i="71" s="1"/>
  <c r="T152" i="71" a="1"/>
  <c r="T152" i="71" s="1"/>
  <c r="W152" i="71" a="1"/>
  <c r="W152" i="71" s="1"/>
  <c r="M152" i="71" a="1"/>
  <c r="M152" i="71" s="1"/>
  <c r="L152" i="71" a="1"/>
  <c r="L152" i="71" s="1"/>
  <c r="H152" i="71" a="1"/>
  <c r="H152" i="71" s="1"/>
  <c r="AG152" i="71" a="1"/>
  <c r="AG152" i="71" s="1"/>
  <c r="AI152" i="71" a="1"/>
  <c r="AI152" i="71" s="1"/>
  <c r="AE152" i="71" a="1"/>
  <c r="AE152" i="71" s="1"/>
  <c r="V152" i="71" a="1"/>
  <c r="V152" i="71" s="1"/>
  <c r="X152" i="71" a="1"/>
  <c r="X152" i="71" s="1"/>
  <c r="N152" i="71" a="1"/>
  <c r="N152" i="71" s="1"/>
  <c r="Q152" i="71" a="1"/>
  <c r="Q152" i="71" s="1"/>
  <c r="P152" i="71" a="1"/>
  <c r="P152" i="71" s="1"/>
  <c r="S152" i="71" a="1"/>
  <c r="S152" i="71" s="1"/>
  <c r="J152" i="71" a="1"/>
  <c r="J152" i="71" s="1"/>
  <c r="O152" i="71" a="1"/>
  <c r="O152" i="71" s="1"/>
  <c r="AL152" i="71" a="1"/>
  <c r="AL152" i="71" s="1"/>
  <c r="F152" i="71" a="1"/>
  <c r="F152" i="71" s="1"/>
  <c r="I152" i="71" a="1"/>
  <c r="I152" i="71" s="1"/>
  <c r="K152" i="71" a="1"/>
  <c r="K152" i="71" s="1"/>
  <c r="Z152" i="71" a="1"/>
  <c r="Z152" i="71" s="1"/>
  <c r="AC152" i="71" a="1"/>
  <c r="AC152" i="71" s="1"/>
  <c r="AB152" i="71" a="1"/>
  <c r="AB152" i="71" s="1"/>
  <c r="AH152" i="71" a="1"/>
  <c r="AH152" i="71" s="1"/>
  <c r="AK152" i="71" a="1"/>
  <c r="AK152" i="71" s="1"/>
  <c r="AJ152" i="71" a="1"/>
  <c r="AJ152" i="71" s="1"/>
  <c r="AM152" i="71" a="1"/>
  <c r="AM152" i="71" s="1"/>
  <c r="G152" i="71" a="1"/>
  <c r="G152" i="71" s="1"/>
  <c r="AD152" i="71" a="1"/>
  <c r="AD152" i="71" s="1"/>
  <c r="AF152" i="71" a="1"/>
  <c r="AF152" i="71" s="1"/>
  <c r="Y152" i="71" a="1"/>
  <c r="Y152" i="71" s="1"/>
  <c r="AA152" i="71" a="1"/>
  <c r="AA152" i="71" s="1"/>
  <c r="E153" i="71" a="1"/>
  <c r="E153" i="71" s="1"/>
  <c r="D153" i="71" s="1"/>
  <c r="AL153" i="71" l="1" a="1"/>
  <c r="AL153" i="71" s="1"/>
  <c r="F153" i="71" a="1"/>
  <c r="F153" i="71" s="1"/>
  <c r="I153" i="71" a="1"/>
  <c r="I153" i="71" s="1"/>
  <c r="H153" i="71" a="1"/>
  <c r="H153" i="71" s="1"/>
  <c r="AI153" i="71" a="1"/>
  <c r="AI153" i="71" s="1"/>
  <c r="Z153" i="71" a="1"/>
  <c r="Z153" i="71" s="1"/>
  <c r="AB153" i="71" a="1"/>
  <c r="AB153" i="71" s="1"/>
  <c r="AH153" i="71" a="1"/>
  <c r="AH153" i="71" s="1"/>
  <c r="AK153" i="71" a="1"/>
  <c r="AK153" i="71" s="1"/>
  <c r="AJ153" i="71" a="1"/>
  <c r="AJ153" i="71" s="1"/>
  <c r="AA153" i="71" a="1"/>
  <c r="AA153" i="71" s="1"/>
  <c r="AE153" i="71" a="1"/>
  <c r="AE153" i="71" s="1"/>
  <c r="AD153" i="71" a="1"/>
  <c r="AD153" i="71" s="1"/>
  <c r="AG153" i="71" a="1"/>
  <c r="AG153" i="71" s="1"/>
  <c r="AF153" i="71" a="1"/>
  <c r="AF153" i="71" s="1"/>
  <c r="W153" i="71" a="1"/>
  <c r="W153" i="71" s="1"/>
  <c r="AC153" i="71" a="1"/>
  <c r="AC153" i="71" s="1"/>
  <c r="S153" i="71" a="1"/>
  <c r="S153" i="71" s="1"/>
  <c r="V153" i="71" a="1"/>
  <c r="V153" i="71" s="1"/>
  <c r="Y153" i="71" a="1"/>
  <c r="Y153" i="71" s="1"/>
  <c r="X153" i="71" a="1"/>
  <c r="X153" i="71" s="1"/>
  <c r="O153" i="71" a="1"/>
  <c r="O153" i="71" s="1"/>
  <c r="R153" i="71" a="1"/>
  <c r="R153" i="71" s="1"/>
  <c r="U153" i="71" a="1"/>
  <c r="U153" i="71" s="1"/>
  <c r="K153" i="71" a="1"/>
  <c r="K153" i="71" s="1"/>
  <c r="N153" i="71" a="1"/>
  <c r="N153" i="71" s="1"/>
  <c r="Q153" i="71" a="1"/>
  <c r="Q153" i="71" s="1"/>
  <c r="P153" i="71" a="1"/>
  <c r="P153" i="71" s="1"/>
  <c r="AM153" i="71" a="1"/>
  <c r="AM153" i="71" s="1"/>
  <c r="J153" i="71" a="1"/>
  <c r="J153" i="71" s="1"/>
  <c r="M153" i="71" a="1"/>
  <c r="M153" i="71" s="1"/>
  <c r="L153" i="71" a="1"/>
  <c r="L153" i="71" s="1"/>
  <c r="G153" i="71" a="1"/>
  <c r="G153" i="71" s="1"/>
  <c r="T153" i="71" a="1"/>
  <c r="T153" i="71" s="1"/>
  <c r="E154" i="71" a="1"/>
  <c r="E154" i="71" s="1"/>
  <c r="D154" i="71" s="1"/>
  <c r="O154" i="71" l="1" a="1"/>
  <c r="O154" i="71" s="1"/>
  <c r="R154" i="71" a="1"/>
  <c r="R154" i="71" s="1"/>
  <c r="U154" i="71" a="1"/>
  <c r="U154" i="71" s="1"/>
  <c r="T154" i="71" a="1"/>
  <c r="T154" i="71" s="1"/>
  <c r="K154" i="71" a="1"/>
  <c r="K154" i="71" s="1"/>
  <c r="N154" i="71" a="1"/>
  <c r="N154" i="71" s="1"/>
  <c r="Q154" i="71" a="1"/>
  <c r="Q154" i="71" s="1"/>
  <c r="P154" i="71" a="1"/>
  <c r="P154" i="71" s="1"/>
  <c r="AM154" i="71" a="1"/>
  <c r="AM154" i="71" s="1"/>
  <c r="G154" i="71" a="1"/>
  <c r="G154" i="71" s="1"/>
  <c r="J154" i="71" a="1"/>
  <c r="J154" i="71" s="1"/>
  <c r="M154" i="71" a="1"/>
  <c r="M154" i="71" s="1"/>
  <c r="L154" i="71" a="1"/>
  <c r="L154" i="71" s="1"/>
  <c r="AI154" i="71" a="1"/>
  <c r="AI154" i="71" s="1"/>
  <c r="F154" i="71" a="1"/>
  <c r="F154" i="71" s="1"/>
  <c r="I154" i="71" a="1"/>
  <c r="I154" i="71" s="1"/>
  <c r="H154" i="71" a="1"/>
  <c r="H154" i="71" s="1"/>
  <c r="AK154" i="71" a="1"/>
  <c r="AK154" i="71" s="1"/>
  <c r="AA154" i="71" a="1"/>
  <c r="AA154" i="71" s="1"/>
  <c r="AD154" i="71" a="1"/>
  <c r="AD154" i="71" s="1"/>
  <c r="AG154" i="71" a="1"/>
  <c r="AG154" i="71" s="1"/>
  <c r="AF154" i="71" a="1"/>
  <c r="AF154" i="71" s="1"/>
  <c r="W154" i="71" a="1"/>
  <c r="W154" i="71" s="1"/>
  <c r="Z154" i="71" a="1"/>
  <c r="Z154" i="71" s="1"/>
  <c r="AC154" i="71" a="1"/>
  <c r="AC154" i="71" s="1"/>
  <c r="AB154" i="71" a="1"/>
  <c r="AB154" i="71" s="1"/>
  <c r="S154" i="71" a="1"/>
  <c r="S154" i="71" s="1"/>
  <c r="V154" i="71" a="1"/>
  <c r="V154" i="71" s="1"/>
  <c r="Y154" i="71" a="1"/>
  <c r="Y154" i="71" s="1"/>
  <c r="X154" i="71" a="1"/>
  <c r="X154" i="71" s="1"/>
  <c r="AL154" i="71" a="1"/>
  <c r="AL154" i="71" s="1"/>
  <c r="AE154" i="71" a="1"/>
  <c r="AE154" i="71" s="1"/>
  <c r="AH154" i="71" a="1"/>
  <c r="AH154" i="71" s="1"/>
  <c r="AJ154" i="71" a="1"/>
  <c r="AJ154" i="71" s="1"/>
  <c r="E155" i="71" a="1"/>
  <c r="E155" i="71" s="1"/>
  <c r="D155" i="71" s="1"/>
  <c r="W155" i="71" l="1" a="1"/>
  <c r="W155" i="71" s="1"/>
  <c r="Z155" i="71" a="1"/>
  <c r="Z155" i="71" s="1"/>
  <c r="AC155" i="71" a="1"/>
  <c r="AC155" i="71" s="1"/>
  <c r="L155" i="71" a="1"/>
  <c r="L155" i="71" s="1"/>
  <c r="H155" i="71" a="1"/>
  <c r="H155" i="71" s="1"/>
  <c r="O155" i="71" a="1"/>
  <c r="O155" i="71" s="1"/>
  <c r="AJ155" i="71" a="1"/>
  <c r="AJ155" i="71" s="1"/>
  <c r="S155" i="71" a="1"/>
  <c r="S155" i="71" s="1"/>
  <c r="V155" i="71" a="1"/>
  <c r="V155" i="71" s="1"/>
  <c r="Y155" i="71" a="1"/>
  <c r="Y155" i="71" s="1"/>
  <c r="R155" i="71" a="1"/>
  <c r="R155" i="71" s="1"/>
  <c r="U155" i="71" a="1"/>
  <c r="U155" i="71" s="1"/>
  <c r="K155" i="71" a="1"/>
  <c r="K155" i="71" s="1"/>
  <c r="N155" i="71" a="1"/>
  <c r="N155" i="71" s="1"/>
  <c r="Q155" i="71" a="1"/>
  <c r="Q155" i="71" s="1"/>
  <c r="AF155" i="71" a="1"/>
  <c r="AF155" i="71" s="1"/>
  <c r="AE155" i="71" a="1"/>
  <c r="AE155" i="71" s="1"/>
  <c r="AK155" i="71" a="1"/>
  <c r="AK155" i="71" s="1"/>
  <c r="AD155" i="71" a="1"/>
  <c r="AD155" i="71" s="1"/>
  <c r="AM155" i="71" a="1"/>
  <c r="AM155" i="71" s="1"/>
  <c r="G155" i="71" a="1"/>
  <c r="G155" i="71" s="1"/>
  <c r="J155" i="71" a="1"/>
  <c r="J155" i="71" s="1"/>
  <c r="M155" i="71" a="1"/>
  <c r="M155" i="71" s="1"/>
  <c r="AB155" i="71" a="1"/>
  <c r="AB155" i="71" s="1"/>
  <c r="AL155" i="71" a="1"/>
  <c r="AL155" i="71" s="1"/>
  <c r="F155" i="71" a="1"/>
  <c r="F155" i="71" s="1"/>
  <c r="I155" i="71" a="1"/>
  <c r="I155" i="71" s="1"/>
  <c r="X155" i="71" a="1"/>
  <c r="X155" i="71" s="1"/>
  <c r="T155" i="71" a="1"/>
  <c r="T155" i="71" s="1"/>
  <c r="AG155" i="71" a="1"/>
  <c r="AG155" i="71" s="1"/>
  <c r="AI155" i="71" a="1"/>
  <c r="AI155" i="71" s="1"/>
  <c r="AH155" i="71" a="1"/>
  <c r="AH155" i="71" s="1"/>
  <c r="AA155" i="71" a="1"/>
  <c r="AA155" i="71" s="1"/>
  <c r="P155" i="71" a="1"/>
  <c r="P155" i="71" s="1"/>
  <c r="E156" i="71" a="1"/>
  <c r="E156" i="71" s="1"/>
  <c r="D156" i="71" s="1"/>
  <c r="X156" i="71" l="1" a="1"/>
  <c r="X156" i="71" s="1"/>
  <c r="AA156" i="71" a="1"/>
  <c r="AA156" i="71" s="1"/>
  <c r="AD156" i="71" a="1"/>
  <c r="AD156" i="71" s="1"/>
  <c r="AG156" i="71" a="1"/>
  <c r="AG156" i="71" s="1"/>
  <c r="AJ156" i="71" a="1"/>
  <c r="AJ156" i="71" s="1"/>
  <c r="AM156" i="71" a="1"/>
  <c r="AM156" i="71" s="1"/>
  <c r="G156" i="71" a="1"/>
  <c r="G156" i="71" s="1"/>
  <c r="J156" i="71" a="1"/>
  <c r="J156" i="71" s="1"/>
  <c r="M156" i="71" a="1"/>
  <c r="M156" i="71" s="1"/>
  <c r="AF156" i="71" a="1"/>
  <c r="AF156" i="71" s="1"/>
  <c r="AI156" i="71" a="1"/>
  <c r="AI156" i="71" s="1"/>
  <c r="AL156" i="71" a="1"/>
  <c r="AL156" i="71" s="1"/>
  <c r="F156" i="71" a="1"/>
  <c r="F156" i="71" s="1"/>
  <c r="I156" i="71" a="1"/>
  <c r="I156" i="71" s="1"/>
  <c r="AB156" i="71" a="1"/>
  <c r="AB156" i="71" s="1"/>
  <c r="AE156" i="71" a="1"/>
  <c r="AE156" i="71" s="1"/>
  <c r="AH156" i="71" a="1"/>
  <c r="AH156" i="71" s="1"/>
  <c r="AK156" i="71" a="1"/>
  <c r="AK156" i="71" s="1"/>
  <c r="T156" i="71" a="1"/>
  <c r="T156" i="71" s="1"/>
  <c r="W156" i="71" a="1"/>
  <c r="W156" i="71" s="1"/>
  <c r="Z156" i="71" a="1"/>
  <c r="Z156" i="71" s="1"/>
  <c r="AC156" i="71" a="1"/>
  <c r="AC156" i="71" s="1"/>
  <c r="P156" i="71" a="1"/>
  <c r="P156" i="71" s="1"/>
  <c r="S156" i="71" a="1"/>
  <c r="S156" i="71" s="1"/>
  <c r="V156" i="71" a="1"/>
  <c r="V156" i="71" s="1"/>
  <c r="Y156" i="71" a="1"/>
  <c r="Y156" i="71" s="1"/>
  <c r="L156" i="71" a="1"/>
  <c r="L156" i="71" s="1"/>
  <c r="O156" i="71" a="1"/>
  <c r="O156" i="71" s="1"/>
  <c r="R156" i="71" a="1"/>
  <c r="R156" i="71" s="1"/>
  <c r="U156" i="71" a="1"/>
  <c r="U156" i="71" s="1"/>
  <c r="H156" i="71" a="1"/>
  <c r="H156" i="71" s="1"/>
  <c r="K156" i="71" a="1"/>
  <c r="K156" i="71" s="1"/>
  <c r="N156" i="71" a="1"/>
  <c r="N156" i="71" s="1"/>
  <c r="Q156" i="71" a="1"/>
  <c r="Q156" i="71" s="1"/>
  <c r="E157" i="71" a="1"/>
  <c r="E157" i="71" s="1"/>
  <c r="D157" i="71" s="1"/>
  <c r="E158" i="71" l="1" a="1"/>
  <c r="E158" i="71" s="1"/>
  <c r="D158" i="71" s="1"/>
  <c r="AF157" i="71" a="1"/>
  <c r="AF157" i="71" s="1"/>
  <c r="AI157" i="71" a="1"/>
  <c r="AI157" i="71" s="1"/>
  <c r="AL157" i="71" a="1"/>
  <c r="AL157" i="71" s="1"/>
  <c r="F157" i="71" a="1"/>
  <c r="F157" i="71" s="1"/>
  <c r="Q157" i="71" a="1"/>
  <c r="Q157" i="71" s="1"/>
  <c r="AH157" i="71" a="1"/>
  <c r="AH157" i="71" s="1"/>
  <c r="X157" i="71" a="1"/>
  <c r="X157" i="71" s="1"/>
  <c r="AD157" i="71" a="1"/>
  <c r="AD157" i="71" s="1"/>
  <c r="W157" i="71" a="1"/>
  <c r="W157" i="71" s="1"/>
  <c r="AK157" i="71" a="1"/>
  <c r="AK157" i="71" s="1"/>
  <c r="S157" i="71" a="1"/>
  <c r="S157" i="71" s="1"/>
  <c r="AG157" i="71" a="1"/>
  <c r="AG157" i="71" s="1"/>
  <c r="AC157" i="71" a="1"/>
  <c r="AC157" i="71" s="1"/>
  <c r="H157" i="71" a="1"/>
  <c r="H157" i="71" s="1"/>
  <c r="K157" i="71" a="1"/>
  <c r="K157" i="71" s="1"/>
  <c r="N157" i="71" a="1"/>
  <c r="N157" i="71" s="1"/>
  <c r="Y157" i="71" a="1"/>
  <c r="Y157" i="71" s="1"/>
  <c r="AJ157" i="71" a="1"/>
  <c r="AJ157" i="71" s="1"/>
  <c r="AM157" i="71" a="1"/>
  <c r="AM157" i="71" s="1"/>
  <c r="G157" i="71" a="1"/>
  <c r="G157" i="71" s="1"/>
  <c r="J157" i="71" a="1"/>
  <c r="J157" i="71" s="1"/>
  <c r="U157" i="71" a="1"/>
  <c r="U157" i="71" s="1"/>
  <c r="AB157" i="71" a="1"/>
  <c r="AB157" i="71" s="1"/>
  <c r="AE157" i="71" a="1"/>
  <c r="AE157" i="71" s="1"/>
  <c r="M157" i="71" a="1"/>
  <c r="M157" i="71" s="1"/>
  <c r="AA157" i="71" a="1"/>
  <c r="AA157" i="71" s="1"/>
  <c r="I157" i="71" a="1"/>
  <c r="I157" i="71" s="1"/>
  <c r="T157" i="71" a="1"/>
  <c r="T157" i="71" s="1"/>
  <c r="Z157" i="71" a="1"/>
  <c r="Z157" i="71" s="1"/>
  <c r="P157" i="71" a="1"/>
  <c r="P157" i="71" s="1"/>
  <c r="V157" i="71" a="1"/>
  <c r="V157" i="71" s="1"/>
  <c r="O157" i="71" a="1"/>
  <c r="O157" i="71" s="1"/>
  <c r="L157" i="71" a="1"/>
  <c r="L157" i="71" s="1"/>
  <c r="R157" i="71" a="1"/>
  <c r="R157" i="71" s="1"/>
  <c r="Q158" i="71" l="1" a="1"/>
  <c r="Q158" i="71" s="1"/>
  <c r="P158" i="71" a="1"/>
  <c r="P158" i="71" s="1"/>
  <c r="S158" i="71" a="1"/>
  <c r="S158" i="71" s="1"/>
  <c r="V158" i="71" a="1"/>
  <c r="V158" i="71" s="1"/>
  <c r="M158" i="71" a="1"/>
  <c r="M158" i="71" s="1"/>
  <c r="L158" i="71" a="1"/>
  <c r="L158" i="71" s="1"/>
  <c r="O158" i="71" a="1"/>
  <c r="O158" i="71" s="1"/>
  <c r="R158" i="71" a="1"/>
  <c r="R158" i="71" s="1"/>
  <c r="I158" i="71" a="1"/>
  <c r="I158" i="71" s="1"/>
  <c r="H158" i="71" a="1"/>
  <c r="H158" i="71" s="1"/>
  <c r="K158" i="71" a="1"/>
  <c r="K158" i="71" s="1"/>
  <c r="N158" i="71" a="1"/>
  <c r="N158" i="71" s="1"/>
  <c r="AB158" i="71" a="1"/>
  <c r="AB158" i="71" s="1"/>
  <c r="AK158" i="71" a="1"/>
  <c r="AK158" i="71" s="1"/>
  <c r="AJ158" i="71" a="1"/>
  <c r="AJ158" i="71" s="1"/>
  <c r="AM158" i="71" a="1"/>
  <c r="AM158" i="71" s="1"/>
  <c r="G158" i="71" a="1"/>
  <c r="G158" i="71" s="1"/>
  <c r="J158" i="71" a="1"/>
  <c r="J158" i="71" s="1"/>
  <c r="AH158" i="71" a="1"/>
  <c r="AH158" i="71" s="1"/>
  <c r="Y158" i="71" a="1"/>
  <c r="Y158" i="71" s="1"/>
  <c r="X158" i="71" a="1"/>
  <c r="X158" i="71" s="1"/>
  <c r="AA158" i="71" a="1"/>
  <c r="AA158" i="71" s="1"/>
  <c r="U158" i="71" a="1"/>
  <c r="U158" i="71" s="1"/>
  <c r="T158" i="71" a="1"/>
  <c r="T158" i="71" s="1"/>
  <c r="Z158" i="71" a="1"/>
  <c r="Z158" i="71" s="1"/>
  <c r="AG158" i="71" a="1"/>
  <c r="AG158" i="71" s="1"/>
  <c r="AF158" i="71" a="1"/>
  <c r="AF158" i="71" s="1"/>
  <c r="AI158" i="71" a="1"/>
  <c r="AI158" i="71" s="1"/>
  <c r="AL158" i="71" a="1"/>
  <c r="AL158" i="71" s="1"/>
  <c r="F158" i="71" a="1"/>
  <c r="F158" i="71" s="1"/>
  <c r="AC158" i="71" a="1"/>
  <c r="AC158" i="71" s="1"/>
  <c r="AE158" i="71" a="1"/>
  <c r="AE158" i="71" s="1"/>
  <c r="AD158" i="71" a="1"/>
  <c r="AD158" i="71" s="1"/>
  <c r="W158" i="71" a="1"/>
  <c r="W158" i="71" s="1"/>
  <c r="E159" i="71" a="1"/>
  <c r="E159" i="71" s="1"/>
  <c r="D159" i="71" s="1"/>
  <c r="AK159" i="71" l="1" a="1"/>
  <c r="AK159" i="71" s="1"/>
  <c r="AJ159" i="71" a="1"/>
  <c r="AJ159" i="71" s="1"/>
  <c r="AM159" i="71" a="1"/>
  <c r="AM159" i="71" s="1"/>
  <c r="G159" i="71" a="1"/>
  <c r="G159" i="71" s="1"/>
  <c r="N159" i="71" a="1"/>
  <c r="N159" i="71" s="1"/>
  <c r="AC159" i="71" a="1"/>
  <c r="AC159" i="71" s="1"/>
  <c r="AE159" i="71" a="1"/>
  <c r="AE159" i="71" s="1"/>
  <c r="Y159" i="71" a="1"/>
  <c r="Y159" i="71" s="1"/>
  <c r="AH159" i="71" a="1"/>
  <c r="AH159" i="71" s="1"/>
  <c r="U159" i="71" a="1"/>
  <c r="U159" i="71" s="1"/>
  <c r="T159" i="71" a="1"/>
  <c r="T159" i="71" s="1"/>
  <c r="W159" i="71" a="1"/>
  <c r="W159" i="71" s="1"/>
  <c r="AD159" i="71" a="1"/>
  <c r="AD159" i="71" s="1"/>
  <c r="Q159" i="71" a="1"/>
  <c r="Q159" i="71" s="1"/>
  <c r="P159" i="71" a="1"/>
  <c r="P159" i="71" s="1"/>
  <c r="S159" i="71" a="1"/>
  <c r="S159" i="71" s="1"/>
  <c r="Z159" i="71" a="1"/>
  <c r="Z159" i="71" s="1"/>
  <c r="AG159" i="71" a="1"/>
  <c r="AG159" i="71" s="1"/>
  <c r="AF159" i="71" a="1"/>
  <c r="AF159" i="71" s="1"/>
  <c r="AI159" i="71" a="1"/>
  <c r="AI159" i="71" s="1"/>
  <c r="AL159" i="71" a="1"/>
  <c r="AL159" i="71" s="1"/>
  <c r="J159" i="71" a="1"/>
  <c r="J159" i="71" s="1"/>
  <c r="AB159" i="71" a="1"/>
  <c r="AB159" i="71" s="1"/>
  <c r="F159" i="71" a="1"/>
  <c r="F159" i="71" s="1"/>
  <c r="X159" i="71" a="1"/>
  <c r="X159" i="71" s="1"/>
  <c r="AA159" i="71" a="1"/>
  <c r="AA159" i="71" s="1"/>
  <c r="M159" i="71" a="1"/>
  <c r="M159" i="71" s="1"/>
  <c r="L159" i="71" a="1"/>
  <c r="L159" i="71" s="1"/>
  <c r="O159" i="71" a="1"/>
  <c r="O159" i="71" s="1"/>
  <c r="V159" i="71" a="1"/>
  <c r="V159" i="71" s="1"/>
  <c r="I159" i="71" a="1"/>
  <c r="I159" i="71" s="1"/>
  <c r="H159" i="71" a="1"/>
  <c r="H159" i="71" s="1"/>
  <c r="K159" i="71" a="1"/>
  <c r="K159" i="71" s="1"/>
  <c r="R159" i="71" a="1"/>
  <c r="R159" i="71" s="1"/>
  <c r="E160" i="71" a="1"/>
  <c r="E160" i="71" s="1"/>
  <c r="D160" i="71" s="1"/>
  <c r="N160" i="71" l="1" a="1"/>
  <c r="N160" i="71" s="1"/>
  <c r="Q160" i="71" a="1"/>
  <c r="Q160" i="71" s="1"/>
  <c r="P160" i="71" a="1"/>
  <c r="P160" i="71" s="1"/>
  <c r="S160" i="71" a="1"/>
  <c r="S160" i="71" s="1"/>
  <c r="AM160" i="71" a="1"/>
  <c r="AM160" i="71" s="1"/>
  <c r="AB160" i="71" a="1"/>
  <c r="AB160" i="71" s="1"/>
  <c r="Y160" i="71" a="1"/>
  <c r="Y160" i="71" s="1"/>
  <c r="X160" i="71" a="1"/>
  <c r="X160" i="71" s="1"/>
  <c r="R160" i="71" a="1"/>
  <c r="R160" i="71" s="1"/>
  <c r="T160" i="71" a="1"/>
  <c r="T160" i="71" s="1"/>
  <c r="J160" i="71" a="1"/>
  <c r="J160" i="71" s="1"/>
  <c r="M160" i="71" a="1"/>
  <c r="M160" i="71" s="1"/>
  <c r="L160" i="71" a="1"/>
  <c r="L160" i="71" s="1"/>
  <c r="O160" i="71" a="1"/>
  <c r="O160" i="71" s="1"/>
  <c r="AJ160" i="71" a="1"/>
  <c r="AJ160" i="71" s="1"/>
  <c r="AD160" i="71" a="1"/>
  <c r="AD160" i="71" s="1"/>
  <c r="AF160" i="71" a="1"/>
  <c r="AF160" i="71" s="1"/>
  <c r="AI160" i="71" a="1"/>
  <c r="AI160" i="71" s="1"/>
  <c r="Z160" i="71" a="1"/>
  <c r="Z160" i="71" s="1"/>
  <c r="AC160" i="71" a="1"/>
  <c r="AC160" i="71" s="1"/>
  <c r="AE160" i="71" a="1"/>
  <c r="AE160" i="71" s="1"/>
  <c r="V160" i="71" a="1"/>
  <c r="V160" i="71" s="1"/>
  <c r="AA160" i="71" a="1"/>
  <c r="AA160" i="71" s="1"/>
  <c r="U160" i="71" a="1"/>
  <c r="U160" i="71" s="1"/>
  <c r="W160" i="71" a="1"/>
  <c r="W160" i="71" s="1"/>
  <c r="AL160" i="71" a="1"/>
  <c r="AL160" i="71" s="1"/>
  <c r="F160" i="71" a="1"/>
  <c r="F160" i="71" s="1"/>
  <c r="I160" i="71" a="1"/>
  <c r="I160" i="71" s="1"/>
  <c r="H160" i="71" a="1"/>
  <c r="H160" i="71" s="1"/>
  <c r="K160" i="71" a="1"/>
  <c r="K160" i="71" s="1"/>
  <c r="AH160" i="71" a="1"/>
  <c r="AH160" i="71" s="1"/>
  <c r="AK160" i="71" a="1"/>
  <c r="AK160" i="71" s="1"/>
  <c r="G160" i="71" a="1"/>
  <c r="G160" i="71" s="1"/>
  <c r="AG160" i="71" a="1"/>
  <c r="AG160" i="71" s="1"/>
  <c r="E161" i="71" a="1"/>
  <c r="E161" i="71" s="1"/>
  <c r="D161" i="71" s="1"/>
  <c r="AD161" i="71" l="1" a="1"/>
  <c r="AD161" i="71" s="1"/>
  <c r="AG161" i="71" a="1"/>
  <c r="AG161" i="71" s="1"/>
  <c r="AF161" i="71" a="1"/>
  <c r="AF161" i="71" s="1"/>
  <c r="AA161" i="71" a="1"/>
  <c r="AA161" i="71" s="1"/>
  <c r="AC161" i="71" a="1"/>
  <c r="AC161" i="71" s="1"/>
  <c r="AB161" i="71" a="1"/>
  <c r="AB161" i="71" s="1"/>
  <c r="W161" i="71" a="1"/>
  <c r="W161" i="71" s="1"/>
  <c r="V161" i="71" a="1"/>
  <c r="V161" i="71" s="1"/>
  <c r="Y161" i="71" a="1"/>
  <c r="Y161" i="71" s="1"/>
  <c r="X161" i="71" a="1"/>
  <c r="X161" i="71" s="1"/>
  <c r="S161" i="71" a="1"/>
  <c r="S161" i="71" s="1"/>
  <c r="U161" i="71" a="1"/>
  <c r="U161" i="71" s="1"/>
  <c r="O161" i="71" a="1"/>
  <c r="O161" i="71" s="1"/>
  <c r="M161" i="71" a="1"/>
  <c r="M161" i="71" s="1"/>
  <c r="L161" i="71" a="1"/>
  <c r="L161" i="71" s="1"/>
  <c r="AL161" i="71" a="1"/>
  <c r="AL161" i="71" s="1"/>
  <c r="F161" i="71" a="1"/>
  <c r="F161" i="71" s="1"/>
  <c r="H161" i="71" a="1"/>
  <c r="H161" i="71" s="1"/>
  <c r="G161" i="71" a="1"/>
  <c r="G161" i="71" s="1"/>
  <c r="AJ161" i="71" a="1"/>
  <c r="AJ161" i="71" s="1"/>
  <c r="Z161" i="71" a="1"/>
  <c r="Z161" i="71" s="1"/>
  <c r="R161" i="71" a="1"/>
  <c r="R161" i="71" s="1"/>
  <c r="T161" i="71" a="1"/>
  <c r="T161" i="71" s="1"/>
  <c r="J161" i="71" a="1"/>
  <c r="J161" i="71" s="1"/>
  <c r="AM161" i="71" a="1"/>
  <c r="AM161" i="71" s="1"/>
  <c r="I161" i="71" a="1"/>
  <c r="I161" i="71" s="1"/>
  <c r="AH161" i="71" a="1"/>
  <c r="AH161" i="71" s="1"/>
  <c r="AK161" i="71" a="1"/>
  <c r="AK161" i="71" s="1"/>
  <c r="AE161" i="71" a="1"/>
  <c r="AE161" i="71" s="1"/>
  <c r="AI161" i="71" a="1"/>
  <c r="AI161" i="71" s="1"/>
  <c r="N161" i="71" a="1"/>
  <c r="N161" i="71" s="1"/>
  <c r="Q161" i="71" a="1"/>
  <c r="Q161" i="71" s="1"/>
  <c r="P161" i="71" a="1"/>
  <c r="P161" i="71" s="1"/>
  <c r="K161" i="71" a="1"/>
  <c r="K161" i="71" s="1"/>
  <c r="E162" i="71" a="1"/>
  <c r="E162" i="71" s="1"/>
  <c r="D162" i="71" s="1"/>
  <c r="AE162" i="71" l="1" a="1"/>
  <c r="AE162" i="71" s="1"/>
  <c r="AH162" i="71" a="1"/>
  <c r="AH162" i="71" s="1"/>
  <c r="AK162" i="71" a="1"/>
  <c r="AK162" i="71" s="1"/>
  <c r="AJ162" i="71" a="1"/>
  <c r="AJ162" i="71" s="1"/>
  <c r="AA162" i="71" a="1"/>
  <c r="AA162" i="71" s="1"/>
  <c r="AD162" i="71" a="1"/>
  <c r="AD162" i="71" s="1"/>
  <c r="AG162" i="71" a="1"/>
  <c r="AG162" i="71" s="1"/>
  <c r="W162" i="71" a="1"/>
  <c r="W162" i="71" s="1"/>
  <c r="Z162" i="71" a="1"/>
  <c r="Z162" i="71" s="1"/>
  <c r="AC162" i="71" a="1"/>
  <c r="AC162" i="71" s="1"/>
  <c r="AB162" i="71" a="1"/>
  <c r="AB162" i="71" s="1"/>
  <c r="S162" i="71" a="1"/>
  <c r="S162" i="71" s="1"/>
  <c r="V162" i="71" a="1"/>
  <c r="V162" i="71" s="1"/>
  <c r="Y162" i="71" a="1"/>
  <c r="Y162" i="71" s="1"/>
  <c r="X162" i="71" a="1"/>
  <c r="X162" i="71" s="1"/>
  <c r="T162" i="71" a="1"/>
  <c r="T162" i="71" s="1"/>
  <c r="N162" i="71" a="1"/>
  <c r="N162" i="71" s="1"/>
  <c r="P162" i="71" a="1"/>
  <c r="P162" i="71" s="1"/>
  <c r="G162" i="71" a="1"/>
  <c r="G162" i="71" s="1"/>
  <c r="J162" i="71" a="1"/>
  <c r="J162" i="71" s="1"/>
  <c r="L162" i="71" a="1"/>
  <c r="L162" i="71" s="1"/>
  <c r="AF162" i="71" a="1"/>
  <c r="AF162" i="71" s="1"/>
  <c r="R162" i="71" a="1"/>
  <c r="R162" i="71" s="1"/>
  <c r="K162" i="71" a="1"/>
  <c r="K162" i="71" s="1"/>
  <c r="AM162" i="71" a="1"/>
  <c r="AM162" i="71" s="1"/>
  <c r="M162" i="71" a="1"/>
  <c r="M162" i="71" s="1"/>
  <c r="AI162" i="71" a="1"/>
  <c r="AI162" i="71" s="1"/>
  <c r="AL162" i="71" a="1"/>
  <c r="AL162" i="71" s="1"/>
  <c r="F162" i="71" a="1"/>
  <c r="F162" i="71" s="1"/>
  <c r="I162" i="71" a="1"/>
  <c r="I162" i="71" s="1"/>
  <c r="H162" i="71" a="1"/>
  <c r="H162" i="71" s="1"/>
  <c r="O162" i="71" a="1"/>
  <c r="O162" i="71" s="1"/>
  <c r="U162" i="71" a="1"/>
  <c r="U162" i="71" s="1"/>
  <c r="Q162" i="71" a="1"/>
  <c r="Q162" i="71" s="1"/>
  <c r="E163" i="71" a="1"/>
  <c r="E163" i="71" s="1"/>
  <c r="D163" i="71" s="1"/>
  <c r="AE163" i="71" l="1" a="1"/>
  <c r="AE163" i="71" s="1"/>
  <c r="AH163" i="71" a="1"/>
  <c r="AH163" i="71" s="1"/>
  <c r="AK163" i="71" a="1"/>
  <c r="AK163" i="71" s="1"/>
  <c r="X163" i="71" a="1"/>
  <c r="X163" i="71" s="1"/>
  <c r="W163" i="71" a="1"/>
  <c r="W163" i="71" s="1"/>
  <c r="Z163" i="71" a="1"/>
  <c r="Z163" i="71" s="1"/>
  <c r="AC163" i="71" a="1"/>
  <c r="AC163" i="71" s="1"/>
  <c r="P163" i="71" a="1"/>
  <c r="P163" i="71" s="1"/>
  <c r="S163" i="71" a="1"/>
  <c r="S163" i="71" s="1"/>
  <c r="V163" i="71" a="1"/>
  <c r="V163" i="71" s="1"/>
  <c r="Y163" i="71" a="1"/>
  <c r="Y163" i="71" s="1"/>
  <c r="L163" i="71" a="1"/>
  <c r="L163" i="71" s="1"/>
  <c r="J163" i="71" a="1"/>
  <c r="J163" i="71" s="1"/>
  <c r="AL163" i="71" a="1"/>
  <c r="AL163" i="71" s="1"/>
  <c r="AA163" i="71" a="1"/>
  <c r="AA163" i="71" s="1"/>
  <c r="AD163" i="71" a="1"/>
  <c r="AD163" i="71" s="1"/>
  <c r="AG163" i="71" a="1"/>
  <c r="AG163" i="71" s="1"/>
  <c r="T163" i="71" a="1"/>
  <c r="T163" i="71" s="1"/>
  <c r="O163" i="71" a="1"/>
  <c r="O163" i="71" s="1"/>
  <c r="R163" i="71" a="1"/>
  <c r="R163" i="71" s="1"/>
  <c r="U163" i="71" a="1"/>
  <c r="U163" i="71" s="1"/>
  <c r="H163" i="71" a="1"/>
  <c r="H163" i="71" s="1"/>
  <c r="K163" i="71" a="1"/>
  <c r="K163" i="71" s="1"/>
  <c r="N163" i="71" a="1"/>
  <c r="N163" i="71" s="1"/>
  <c r="Q163" i="71" a="1"/>
  <c r="Q163" i="71" s="1"/>
  <c r="AJ163" i="71" a="1"/>
  <c r="AJ163" i="71" s="1"/>
  <c r="AM163" i="71" a="1"/>
  <c r="AM163" i="71" s="1"/>
  <c r="G163" i="71" a="1"/>
  <c r="G163" i="71" s="1"/>
  <c r="M163" i="71" a="1"/>
  <c r="M163" i="71" s="1"/>
  <c r="AF163" i="71" a="1"/>
  <c r="AF163" i="71" s="1"/>
  <c r="AI163" i="71" a="1"/>
  <c r="AI163" i="71" s="1"/>
  <c r="F163" i="71" a="1"/>
  <c r="F163" i="71" s="1"/>
  <c r="I163" i="71" a="1"/>
  <c r="I163" i="71" s="1"/>
  <c r="AB163" i="71" a="1"/>
  <c r="AB163" i="71" s="1"/>
  <c r="E164" i="71" a="1"/>
  <c r="E164" i="71" s="1"/>
  <c r="D164" i="71" s="1"/>
  <c r="X164" i="71" l="1" a="1"/>
  <c r="X164" i="71" s="1"/>
  <c r="AA164" i="71" a="1"/>
  <c r="AA164" i="71" s="1"/>
  <c r="AD164" i="71" a="1"/>
  <c r="AD164" i="71" s="1"/>
  <c r="AG164" i="71" a="1"/>
  <c r="AG164" i="71" s="1"/>
  <c r="T164" i="71" a="1"/>
  <c r="T164" i="71" s="1"/>
  <c r="W164" i="71" a="1"/>
  <c r="W164" i="71" s="1"/>
  <c r="Z164" i="71" a="1"/>
  <c r="Z164" i="71" s="1"/>
  <c r="AC164" i="71" a="1"/>
  <c r="AC164" i="71" s="1"/>
  <c r="P164" i="71" a="1"/>
  <c r="P164" i="71" s="1"/>
  <c r="S164" i="71" a="1"/>
  <c r="S164" i="71" s="1"/>
  <c r="V164" i="71" a="1"/>
  <c r="V164" i="71" s="1"/>
  <c r="Y164" i="71" a="1"/>
  <c r="Y164" i="71" s="1"/>
  <c r="AJ164" i="71" a="1"/>
  <c r="AJ164" i="71" s="1"/>
  <c r="G164" i="71" a="1"/>
  <c r="G164" i="71" s="1"/>
  <c r="J164" i="71" a="1"/>
  <c r="J164" i="71" s="1"/>
  <c r="AI164" i="71" a="1"/>
  <c r="AI164" i="71" s="1"/>
  <c r="F164" i="71" a="1"/>
  <c r="F164" i="71" s="1"/>
  <c r="AB164" i="71" a="1"/>
  <c r="AB164" i="71" s="1"/>
  <c r="AH164" i="71" a="1"/>
  <c r="AH164" i="71" s="1"/>
  <c r="L164" i="71" a="1"/>
  <c r="L164" i="71" s="1"/>
  <c r="O164" i="71" a="1"/>
  <c r="O164" i="71" s="1"/>
  <c r="R164" i="71" a="1"/>
  <c r="R164" i="71" s="1"/>
  <c r="U164" i="71" a="1"/>
  <c r="U164" i="71" s="1"/>
  <c r="H164" i="71" a="1"/>
  <c r="H164" i="71" s="1"/>
  <c r="K164" i="71" a="1"/>
  <c r="K164" i="71" s="1"/>
  <c r="N164" i="71" a="1"/>
  <c r="N164" i="71" s="1"/>
  <c r="Q164" i="71" a="1"/>
  <c r="Q164" i="71" s="1"/>
  <c r="AM164" i="71" a="1"/>
  <c r="AM164" i="71" s="1"/>
  <c r="M164" i="71" a="1"/>
  <c r="M164" i="71" s="1"/>
  <c r="AF164" i="71" a="1"/>
  <c r="AF164" i="71" s="1"/>
  <c r="AL164" i="71" a="1"/>
  <c r="AL164" i="71" s="1"/>
  <c r="I164" i="71" a="1"/>
  <c r="I164" i="71" s="1"/>
  <c r="AE164" i="71" a="1"/>
  <c r="AE164" i="71" s="1"/>
  <c r="AK164" i="71" a="1"/>
  <c r="AK164" i="71" s="1"/>
  <c r="E165" i="71" a="1"/>
  <c r="E165" i="71" s="1"/>
  <c r="D165" i="71" s="1"/>
  <c r="T165" i="71" l="1" a="1"/>
  <c r="T165" i="71" s="1"/>
  <c r="W165" i="71" a="1"/>
  <c r="W165" i="71" s="1"/>
  <c r="Z165" i="71" a="1"/>
  <c r="Z165" i="71" s="1"/>
  <c r="I165" i="71" a="1"/>
  <c r="I165" i="71" s="1"/>
  <c r="AK165" i="71" a="1"/>
  <c r="AK165" i="71" s="1"/>
  <c r="L165" i="71" a="1"/>
  <c r="L165" i="71" s="1"/>
  <c r="AG165" i="71" a="1"/>
  <c r="AG165" i="71" s="1"/>
  <c r="H165" i="71" a="1"/>
  <c r="H165" i="71" s="1"/>
  <c r="K165" i="71" a="1"/>
  <c r="K165" i="71" s="1"/>
  <c r="AC165" i="71" a="1"/>
  <c r="AC165" i="71" s="1"/>
  <c r="AJ165" i="71" a="1"/>
  <c r="AJ165" i="71" s="1"/>
  <c r="G165" i="71" a="1"/>
  <c r="G165" i="71" s="1"/>
  <c r="J165" i="71" a="1"/>
  <c r="J165" i="71" s="1"/>
  <c r="Y165" i="71" a="1"/>
  <c r="Y165" i="71" s="1"/>
  <c r="AF165" i="71" a="1"/>
  <c r="AF165" i="71" s="1"/>
  <c r="AI165" i="71" a="1"/>
  <c r="AI165" i="71" s="1"/>
  <c r="AL165" i="71" a="1"/>
  <c r="AL165" i="71" s="1"/>
  <c r="F165" i="71" a="1"/>
  <c r="F165" i="71" s="1"/>
  <c r="AB165" i="71" a="1"/>
  <c r="AB165" i="71" s="1"/>
  <c r="AE165" i="71" a="1"/>
  <c r="AE165" i="71" s="1"/>
  <c r="AH165" i="71" a="1"/>
  <c r="AH165" i="71" s="1"/>
  <c r="AD165" i="71" a="1"/>
  <c r="AD165" i="71" s="1"/>
  <c r="P165" i="71" a="1"/>
  <c r="P165" i="71" s="1"/>
  <c r="S165" i="71" a="1"/>
  <c r="S165" i="71" s="1"/>
  <c r="V165" i="71" a="1"/>
  <c r="V165" i="71" s="1"/>
  <c r="O165" i="71" a="1"/>
  <c r="O165" i="71" s="1"/>
  <c r="R165" i="71" a="1"/>
  <c r="R165" i="71" s="1"/>
  <c r="N165" i="71" a="1"/>
  <c r="N165" i="71" s="1"/>
  <c r="AM165" i="71" a="1"/>
  <c r="AM165" i="71" s="1"/>
  <c r="U165" i="71" a="1"/>
  <c r="U165" i="71" s="1"/>
  <c r="Q165" i="71" a="1"/>
  <c r="Q165" i="71" s="1"/>
  <c r="X165" i="71" a="1"/>
  <c r="X165" i="71" s="1"/>
  <c r="AA165" i="71" a="1"/>
  <c r="AA165" i="71" s="1"/>
  <c r="M165" i="71" a="1"/>
  <c r="M165" i="71" s="1"/>
  <c r="E166" i="71" a="1"/>
  <c r="E166" i="71" s="1"/>
  <c r="D166" i="71" s="1"/>
  <c r="U166" i="71" l="1" a="1"/>
  <c r="U166" i="71" s="1"/>
  <c r="T166" i="71" a="1"/>
  <c r="T166" i="71" s="1"/>
  <c r="W166" i="71" a="1"/>
  <c r="W166" i="71" s="1"/>
  <c r="Z166" i="71" a="1"/>
  <c r="Z166" i="71" s="1"/>
  <c r="L166" i="71" a="1"/>
  <c r="L166" i="71" s="1"/>
  <c r="R166" i="71" a="1"/>
  <c r="R166" i="71" s="1"/>
  <c r="H166" i="71" a="1"/>
  <c r="H166" i="71" s="1"/>
  <c r="K166" i="71" a="1"/>
  <c r="K166" i="71" s="1"/>
  <c r="AE166" i="71" a="1"/>
  <c r="AE166" i="71" s="1"/>
  <c r="AA166" i="71" a="1"/>
  <c r="AA166" i="71" s="1"/>
  <c r="Q166" i="71" a="1"/>
  <c r="Q166" i="71" s="1"/>
  <c r="P166" i="71" a="1"/>
  <c r="P166" i="71" s="1"/>
  <c r="S166" i="71" a="1"/>
  <c r="S166" i="71" s="1"/>
  <c r="V166" i="71" a="1"/>
  <c r="V166" i="71" s="1"/>
  <c r="M166" i="71" a="1"/>
  <c r="M166" i="71" s="1"/>
  <c r="O166" i="71" a="1"/>
  <c r="O166" i="71" s="1"/>
  <c r="I166" i="71" a="1"/>
  <c r="I166" i="71" s="1"/>
  <c r="N166" i="71" a="1"/>
  <c r="N166" i="71" s="1"/>
  <c r="AB166" i="71" a="1"/>
  <c r="AB166" i="71" s="1"/>
  <c r="X166" i="71" a="1"/>
  <c r="X166" i="71" s="1"/>
  <c r="AK166" i="71" a="1"/>
  <c r="AK166" i="71" s="1"/>
  <c r="AJ166" i="71" a="1"/>
  <c r="AJ166" i="71" s="1"/>
  <c r="AM166" i="71" a="1"/>
  <c r="AM166" i="71" s="1"/>
  <c r="G166" i="71" a="1"/>
  <c r="G166" i="71" s="1"/>
  <c r="J166" i="71" a="1"/>
  <c r="J166" i="71" s="1"/>
  <c r="AF166" i="71" a="1"/>
  <c r="AF166" i="71" s="1"/>
  <c r="AI166" i="71" a="1"/>
  <c r="AI166" i="71" s="1"/>
  <c r="AL166" i="71" a="1"/>
  <c r="AL166" i="71" s="1"/>
  <c r="F166" i="71" a="1"/>
  <c r="F166" i="71" s="1"/>
  <c r="AH166" i="71" a="1"/>
  <c r="AH166" i="71" s="1"/>
  <c r="Y166" i="71" a="1"/>
  <c r="Y166" i="71" s="1"/>
  <c r="AD166" i="71" a="1"/>
  <c r="AD166" i="71" s="1"/>
  <c r="AG166" i="71" a="1"/>
  <c r="AG166" i="71" s="1"/>
  <c r="AC166" i="71" a="1"/>
  <c r="AC166" i="71" s="1"/>
  <c r="E167" i="71" a="1"/>
  <c r="E167" i="71" s="1"/>
  <c r="D167" i="71" s="1"/>
  <c r="Q167" i="71" l="1" a="1"/>
  <c r="Q167" i="71" s="1"/>
  <c r="P167" i="71" a="1"/>
  <c r="P167" i="71" s="1"/>
  <c r="S167" i="71" a="1"/>
  <c r="S167" i="71" s="1"/>
  <c r="AD167" i="71" a="1"/>
  <c r="AD167" i="71" s="1"/>
  <c r="M167" i="71" a="1"/>
  <c r="M167" i="71" s="1"/>
  <c r="L167" i="71" a="1"/>
  <c r="L167" i="71" s="1"/>
  <c r="O167" i="71" a="1"/>
  <c r="O167" i="71" s="1"/>
  <c r="Z167" i="71" a="1"/>
  <c r="Z167" i="71" s="1"/>
  <c r="AK167" i="71" a="1"/>
  <c r="AK167" i="71" s="1"/>
  <c r="AJ167" i="71" a="1"/>
  <c r="AJ167" i="71" s="1"/>
  <c r="AM167" i="71" a="1"/>
  <c r="AM167" i="71" s="1"/>
  <c r="G167" i="71" a="1"/>
  <c r="G167" i="71" s="1"/>
  <c r="R167" i="71" a="1"/>
  <c r="R167" i="71" s="1"/>
  <c r="J167" i="71" a="1"/>
  <c r="J167" i="71" s="1"/>
  <c r="AC167" i="71" a="1"/>
  <c r="AC167" i="71" s="1"/>
  <c r="AE167" i="71" a="1"/>
  <c r="AE167" i="71" s="1"/>
  <c r="X167" i="71" a="1"/>
  <c r="X167" i="71" s="1"/>
  <c r="F167" i="71" a="1"/>
  <c r="F167" i="71" s="1"/>
  <c r="U167" i="71" a="1"/>
  <c r="U167" i="71" s="1"/>
  <c r="T167" i="71" a="1"/>
  <c r="T167" i="71" s="1"/>
  <c r="W167" i="71" a="1"/>
  <c r="W167" i="71" s="1"/>
  <c r="AH167" i="71" a="1"/>
  <c r="AH167" i="71" s="1"/>
  <c r="I167" i="71" a="1"/>
  <c r="I167" i="71" s="1"/>
  <c r="H167" i="71" a="1"/>
  <c r="H167" i="71" s="1"/>
  <c r="K167" i="71" a="1"/>
  <c r="K167" i="71" s="1"/>
  <c r="V167" i="71" a="1"/>
  <c r="V167" i="71" s="1"/>
  <c r="AG167" i="71" a="1"/>
  <c r="AG167" i="71" s="1"/>
  <c r="AF167" i="71" a="1"/>
  <c r="AF167" i="71" s="1"/>
  <c r="AI167" i="71" a="1"/>
  <c r="AI167" i="71" s="1"/>
  <c r="N167" i="71" a="1"/>
  <c r="N167" i="71" s="1"/>
  <c r="AB167" i="71" a="1"/>
  <c r="AB167" i="71" s="1"/>
  <c r="AL167" i="71" a="1"/>
  <c r="AL167" i="71" s="1"/>
  <c r="Y167" i="71" a="1"/>
  <c r="Y167" i="71" s="1"/>
  <c r="AA167" i="71" a="1"/>
  <c r="AA167" i="71" s="1"/>
  <c r="E168" i="71" a="1"/>
  <c r="E168" i="71" s="1"/>
  <c r="D168" i="71" s="1"/>
  <c r="Z168" i="71" l="1" a="1"/>
  <c r="Z168" i="71" s="1"/>
  <c r="AC168" i="71" a="1"/>
  <c r="AC168" i="71" s="1"/>
  <c r="AB168" i="71" a="1"/>
  <c r="AB168" i="71" s="1"/>
  <c r="AE168" i="71" a="1"/>
  <c r="AE168" i="71" s="1"/>
  <c r="AL168" i="71" a="1"/>
  <c r="AL168" i="71" s="1"/>
  <c r="F168" i="71" a="1"/>
  <c r="F168" i="71" s="1"/>
  <c r="I168" i="71" a="1"/>
  <c r="I168" i="71" s="1"/>
  <c r="H168" i="71" a="1"/>
  <c r="H168" i="71" s="1"/>
  <c r="K168" i="71" a="1"/>
  <c r="K168" i="71" s="1"/>
  <c r="V168" i="71" a="1"/>
  <c r="V168" i="71" s="1"/>
  <c r="Y168" i="71" a="1"/>
  <c r="Y168" i="71" s="1"/>
  <c r="X168" i="71" a="1"/>
  <c r="X168" i="71" s="1"/>
  <c r="R168" i="71" a="1"/>
  <c r="R168" i="71" s="1"/>
  <c r="T168" i="71" a="1"/>
  <c r="T168" i="71" s="1"/>
  <c r="Q168" i="71" a="1"/>
  <c r="Q168" i="71" s="1"/>
  <c r="S168" i="71" a="1"/>
  <c r="S168" i="71" s="1"/>
  <c r="M168" i="71" a="1"/>
  <c r="M168" i="71" s="1"/>
  <c r="AH168" i="71" a="1"/>
  <c r="AH168" i="71" s="1"/>
  <c r="AK168" i="71" a="1"/>
  <c r="AK168" i="71" s="1"/>
  <c r="AJ168" i="71" a="1"/>
  <c r="AJ168" i="71" s="1"/>
  <c r="AM168" i="71" a="1"/>
  <c r="AM168" i="71" s="1"/>
  <c r="G168" i="71" a="1"/>
  <c r="G168" i="71" s="1"/>
  <c r="AD168" i="71" a="1"/>
  <c r="AD168" i="71" s="1"/>
  <c r="AG168" i="71" a="1"/>
  <c r="AG168" i="71" s="1"/>
  <c r="AF168" i="71" a="1"/>
  <c r="AF168" i="71" s="1"/>
  <c r="AI168" i="71" a="1"/>
  <c r="AI168" i="71" s="1"/>
  <c r="AA168" i="71" a="1"/>
  <c r="AA168" i="71" s="1"/>
  <c r="U168" i="71" a="1"/>
  <c r="U168" i="71" s="1"/>
  <c r="W168" i="71" a="1"/>
  <c r="W168" i="71" s="1"/>
  <c r="N168" i="71" a="1"/>
  <c r="N168" i="71" s="1"/>
  <c r="P168" i="71" a="1"/>
  <c r="P168" i="71" s="1"/>
  <c r="J168" i="71" a="1"/>
  <c r="J168" i="71" s="1"/>
  <c r="L168" i="71" a="1"/>
  <c r="L168" i="71" s="1"/>
  <c r="O168" i="71" a="1"/>
  <c r="O168" i="71" s="1"/>
  <c r="E169" i="71" a="1"/>
  <c r="E169" i="71" s="1"/>
  <c r="D169" i="71" s="1"/>
  <c r="E170" i="71" l="1" a="1"/>
  <c r="E170" i="71" s="1"/>
  <c r="D170" i="71" s="1"/>
  <c r="Z169" i="71" a="1"/>
  <c r="Z169" i="71" s="1"/>
  <c r="AC169" i="71" a="1"/>
  <c r="AC169" i="71" s="1"/>
  <c r="AB169" i="71" a="1"/>
  <c r="AB169" i="71" s="1"/>
  <c r="AA169" i="71" a="1"/>
  <c r="AA169" i="71" s="1"/>
  <c r="V169" i="71" a="1"/>
  <c r="V169" i="71" s="1"/>
  <c r="Y169" i="71" a="1"/>
  <c r="Y169" i="71" s="1"/>
  <c r="X169" i="71" a="1"/>
  <c r="X169" i="71" s="1"/>
  <c r="W169" i="71" a="1"/>
  <c r="W169" i="71" s="1"/>
  <c r="R169" i="71" a="1"/>
  <c r="R169" i="71" s="1"/>
  <c r="U169" i="71" a="1"/>
  <c r="U169" i="71" s="1"/>
  <c r="T169" i="71" a="1"/>
  <c r="T169" i="71" s="1"/>
  <c r="S169" i="71" a="1"/>
  <c r="S169" i="71" s="1"/>
  <c r="N169" i="71" a="1"/>
  <c r="N169" i="71" s="1"/>
  <c r="Q169" i="71" a="1"/>
  <c r="Q169" i="71" s="1"/>
  <c r="P169" i="71" a="1"/>
  <c r="P169" i="71" s="1"/>
  <c r="O169" i="71" a="1"/>
  <c r="O169" i="71" s="1"/>
  <c r="AL169" i="71" a="1"/>
  <c r="AL169" i="71" s="1"/>
  <c r="F169" i="71" a="1"/>
  <c r="F169" i="71" s="1"/>
  <c r="I169" i="71" a="1"/>
  <c r="I169" i="71" s="1"/>
  <c r="H169" i="71" a="1"/>
  <c r="H169" i="71" s="1"/>
  <c r="AM169" i="71" a="1"/>
  <c r="AM169" i="71" s="1"/>
  <c r="AK169" i="71" a="1"/>
  <c r="AK169" i="71" s="1"/>
  <c r="AJ169" i="71" a="1"/>
  <c r="AJ169" i="71" s="1"/>
  <c r="G169" i="71" a="1"/>
  <c r="G169" i="71" s="1"/>
  <c r="AD169" i="71" a="1"/>
  <c r="AD169" i="71" s="1"/>
  <c r="AF169" i="71" a="1"/>
  <c r="AF169" i="71" s="1"/>
  <c r="K169" i="71" a="1"/>
  <c r="K169" i="71" s="1"/>
  <c r="AH169" i="71" a="1"/>
  <c r="AH169" i="71" s="1"/>
  <c r="AI169" i="71" a="1"/>
  <c r="AI169" i="71" s="1"/>
  <c r="AG169" i="71" a="1"/>
  <c r="AG169" i="71" s="1"/>
  <c r="AE169" i="71" a="1"/>
  <c r="AE169" i="71" s="1"/>
  <c r="J169" i="71" a="1"/>
  <c r="J169" i="71" s="1"/>
  <c r="M169" i="71" a="1"/>
  <c r="M169" i="71" s="1"/>
  <c r="L169" i="71" a="1"/>
  <c r="L169" i="71" s="1"/>
  <c r="E171" i="71" l="1" a="1"/>
  <c r="E171" i="71" s="1"/>
  <c r="D171" i="71" s="1"/>
  <c r="AA170" i="71" a="1"/>
  <c r="AA170" i="71" s="1"/>
  <c r="AD170" i="71" a="1"/>
  <c r="AD170" i="71" s="1"/>
  <c r="AL170" i="71" a="1"/>
  <c r="AL170" i="71" s="1"/>
  <c r="AB170" i="71" a="1"/>
  <c r="AB170" i="71" s="1"/>
  <c r="AK170" i="71" a="1"/>
  <c r="AK170" i="71" s="1"/>
  <c r="G170" i="71" a="1"/>
  <c r="G170" i="71" s="1"/>
  <c r="J170" i="71" a="1"/>
  <c r="J170" i="71" s="1"/>
  <c r="M170" i="71" a="1"/>
  <c r="M170" i="71" s="1"/>
  <c r="H170" i="71" a="1"/>
  <c r="H170" i="71" s="1"/>
  <c r="AE170" i="71" a="1"/>
  <c r="AE170" i="71" s="1"/>
  <c r="AH170" i="71" a="1"/>
  <c r="AH170" i="71" s="1"/>
  <c r="AC170" i="71" a="1"/>
  <c r="AC170" i="71" s="1"/>
  <c r="V170" i="71" a="1"/>
  <c r="V170" i="71" s="1"/>
  <c r="T170" i="71" a="1"/>
  <c r="T170" i="71" s="1"/>
  <c r="U170" i="71" a="1"/>
  <c r="U170" i="71" s="1"/>
  <c r="K170" i="71" a="1"/>
  <c r="K170" i="71" s="1"/>
  <c r="Q170" i="71" a="1"/>
  <c r="Q170" i="71" s="1"/>
  <c r="AG170" i="71" a="1"/>
  <c r="AG170" i="71" s="1"/>
  <c r="AI170" i="71" a="1"/>
  <c r="AI170" i="71" s="1"/>
  <c r="F170" i="71" a="1"/>
  <c r="F170" i="71" s="1"/>
  <c r="I170" i="71" a="1"/>
  <c r="I170" i="71" s="1"/>
  <c r="AJ170" i="71" a="1"/>
  <c r="AJ170" i="71" s="1"/>
  <c r="AM170" i="71" a="1"/>
  <c r="AM170" i="71" s="1"/>
  <c r="AF170" i="71" a="1"/>
  <c r="AF170" i="71" s="1"/>
  <c r="W170" i="71" a="1"/>
  <c r="W170" i="71" s="1"/>
  <c r="Z170" i="71" a="1"/>
  <c r="Z170" i="71" s="1"/>
  <c r="X170" i="71" a="1"/>
  <c r="X170" i="71" s="1"/>
  <c r="S170" i="71" a="1"/>
  <c r="S170" i="71" s="1"/>
  <c r="Y170" i="71" a="1"/>
  <c r="Y170" i="71" s="1"/>
  <c r="O170" i="71" a="1"/>
  <c r="O170" i="71" s="1"/>
  <c r="R170" i="71" a="1"/>
  <c r="R170" i="71" s="1"/>
  <c r="P170" i="71" a="1"/>
  <c r="P170" i="71" s="1"/>
  <c r="N170" i="71" a="1"/>
  <c r="N170" i="71" s="1"/>
  <c r="L170" i="71" a="1"/>
  <c r="L170" i="71" s="1"/>
  <c r="E172" i="71" l="1" a="1"/>
  <c r="E172" i="71" s="1"/>
  <c r="D172" i="71" s="1"/>
  <c r="N171" i="71" a="1"/>
  <c r="N171" i="71" s="1"/>
  <c r="Q171" i="71" a="1"/>
  <c r="Q171" i="71" s="1"/>
  <c r="Y171" i="71" a="1"/>
  <c r="Y171" i="71" s="1"/>
  <c r="AG171" i="71" a="1"/>
  <c r="AG171" i="71" s="1"/>
  <c r="AA171" i="71" a="1"/>
  <c r="AA171" i="71" s="1"/>
  <c r="AH171" i="71" a="1"/>
  <c r="AH171" i="71" s="1"/>
  <c r="AC171" i="71" a="1"/>
  <c r="AC171" i="71" s="1"/>
  <c r="M171" i="71" a="1"/>
  <c r="M171" i="71" s="1"/>
  <c r="T171" i="71" a="1"/>
  <c r="T171" i="71" s="1"/>
  <c r="I171" i="71" a="1"/>
  <c r="I171" i="71" s="1"/>
  <c r="H171" i="71" a="1"/>
  <c r="H171" i="71" s="1"/>
  <c r="P171" i="71" a="1"/>
  <c r="P171" i="71" s="1"/>
  <c r="X171" i="71" a="1"/>
  <c r="X171" i="71" s="1"/>
  <c r="AF171" i="71" a="1"/>
  <c r="AF171" i="71" s="1"/>
  <c r="AE171" i="71" a="1"/>
  <c r="AE171" i="71" s="1"/>
  <c r="AM171" i="71" a="1"/>
  <c r="AM171" i="71" s="1"/>
  <c r="K171" i="71" a="1"/>
  <c r="K171" i="71" s="1"/>
  <c r="J171" i="71" a="1"/>
  <c r="J171" i="71" s="1"/>
  <c r="V171" i="71" a="1"/>
  <c r="V171" i="71" s="1"/>
  <c r="AD171" i="71" a="1"/>
  <c r="AD171" i="71" s="1"/>
  <c r="AL171" i="71" a="1"/>
  <c r="AL171" i="71" s="1"/>
  <c r="AJ171" i="71" a="1"/>
  <c r="AJ171" i="71" s="1"/>
  <c r="AI171" i="71" a="1"/>
  <c r="AI171" i="71" s="1"/>
  <c r="G171" i="71" a="1"/>
  <c r="G171" i="71" s="1"/>
  <c r="Z171" i="71" a="1"/>
  <c r="Z171" i="71" s="1"/>
  <c r="F171" i="71" a="1"/>
  <c r="F171" i="71" s="1"/>
  <c r="AB171" i="71" a="1"/>
  <c r="AB171" i="71" s="1"/>
  <c r="L171" i="71" a="1"/>
  <c r="L171" i="71" s="1"/>
  <c r="S171" i="71" a="1"/>
  <c r="S171" i="71" s="1"/>
  <c r="W171" i="71" a="1"/>
  <c r="W171" i="71" s="1"/>
  <c r="AK171" i="71" a="1"/>
  <c r="AK171" i="71" s="1"/>
  <c r="O171" i="71" a="1"/>
  <c r="O171" i="71" s="1"/>
  <c r="R171" i="71" a="1"/>
  <c r="R171" i="71" s="1"/>
  <c r="U171" i="71" a="1"/>
  <c r="U171" i="71" s="1"/>
  <c r="E173" i="71" l="1" a="1"/>
  <c r="E173" i="71" s="1"/>
  <c r="D173" i="71" s="1"/>
  <c r="AD172" i="71" a="1"/>
  <c r="AD172" i="71" s="1"/>
  <c r="X172" i="71" a="1"/>
  <c r="X172" i="71" s="1"/>
  <c r="AJ172" i="71" a="1"/>
  <c r="AJ172" i="71" s="1"/>
  <c r="L172" i="71" a="1"/>
  <c r="L172" i="71" s="1"/>
  <c r="Z172" i="71" a="1"/>
  <c r="Z172" i="71" s="1"/>
  <c r="O172" i="71" a="1"/>
  <c r="O172" i="71" s="1"/>
  <c r="AA172" i="71" a="1"/>
  <c r="AA172" i="71" s="1"/>
  <c r="AM172" i="71" a="1"/>
  <c r="AM172" i="71" s="1"/>
  <c r="V172" i="71" a="1"/>
  <c r="V172" i="71" s="1"/>
  <c r="AK172" i="71" a="1"/>
  <c r="AK172" i="71" s="1"/>
  <c r="M172" i="71" a="1"/>
  <c r="M172" i="71" s="1"/>
  <c r="Y172" i="71" a="1"/>
  <c r="Y172" i="71" s="1"/>
  <c r="R172" i="71" a="1"/>
  <c r="R172" i="71" s="1"/>
  <c r="AB172" i="71" a="1"/>
  <c r="AB172" i="71" s="1"/>
  <c r="AE172" i="71" a="1"/>
  <c r="AE172" i="71" s="1"/>
  <c r="P172" i="71" a="1"/>
  <c r="P172" i="71" s="1"/>
  <c r="W172" i="71" a="1"/>
  <c r="W172" i="71" s="1"/>
  <c r="T172" i="71" a="1"/>
  <c r="T172" i="71" s="1"/>
  <c r="AG172" i="71" a="1"/>
  <c r="AG172" i="71" s="1"/>
  <c r="U172" i="71" a="1"/>
  <c r="U172" i="71" s="1"/>
  <c r="N172" i="71" a="1"/>
  <c r="N172" i="71" s="1"/>
  <c r="S172" i="71" a="1"/>
  <c r="S172" i="71" s="1"/>
  <c r="Q172" i="71" a="1"/>
  <c r="Q172" i="71" s="1"/>
  <c r="G172" i="71" a="1"/>
  <c r="G172" i="71" s="1"/>
  <c r="J172" i="71" a="1"/>
  <c r="J172" i="71" s="1"/>
  <c r="AF172" i="71" a="1"/>
  <c r="AF172" i="71" s="1"/>
  <c r="H172" i="71" a="1"/>
  <c r="H172" i="71" s="1"/>
  <c r="AC172" i="71" a="1"/>
  <c r="AC172" i="71" s="1"/>
  <c r="AL172" i="71" a="1"/>
  <c r="AL172" i="71" s="1"/>
  <c r="F172" i="71" a="1"/>
  <c r="F172" i="71" s="1"/>
  <c r="AI172" i="71" a="1"/>
  <c r="AI172" i="71" s="1"/>
  <c r="AH172" i="71" a="1"/>
  <c r="AH172" i="71" s="1"/>
  <c r="I172" i="71" a="1"/>
  <c r="I172" i="71" s="1"/>
  <c r="K172" i="71" a="1"/>
  <c r="K172" i="71" s="1"/>
  <c r="G173" i="71" l="1" a="1"/>
  <c r="G173" i="71" s="1"/>
  <c r="O173" i="71" a="1"/>
  <c r="O173" i="71" s="1"/>
  <c r="R173" i="71" a="1"/>
  <c r="R173" i="71" s="1"/>
  <c r="Q173" i="71" a="1"/>
  <c r="Q173" i="71" s="1"/>
  <c r="AI173" i="71" a="1"/>
  <c r="AI173" i="71" s="1"/>
  <c r="AL173" i="71" a="1"/>
  <c r="AL173" i="71" s="1"/>
  <c r="J173" i="71" a="1"/>
  <c r="J173" i="71" s="1"/>
  <c r="I173" i="71" a="1"/>
  <c r="I173" i="71" s="1"/>
  <c r="H173" i="71" a="1"/>
  <c r="H173" i="71" s="1"/>
  <c r="AC173" i="71" a="1"/>
  <c r="AC173" i="71" s="1"/>
  <c r="AK173" i="71" a="1"/>
  <c r="AK173" i="71" s="1"/>
  <c r="AJ173" i="71" a="1"/>
  <c r="AJ173" i="71" s="1"/>
  <c r="T173" i="71" a="1"/>
  <c r="T173" i="71" s="1"/>
  <c r="AB173" i="71" a="1"/>
  <c r="AB173" i="71" s="1"/>
  <c r="AA173" i="71" a="1"/>
  <c r="AA173" i="71" s="1"/>
  <c r="AD173" i="71" a="1"/>
  <c r="AD173" i="71" s="1"/>
  <c r="AM173" i="71" a="1"/>
  <c r="AM173" i="71" s="1"/>
  <c r="K173" i="71" a="1"/>
  <c r="K173" i="71" s="1"/>
  <c r="S173" i="71" a="1"/>
  <c r="S173" i="71" s="1"/>
  <c r="V173" i="71" a="1"/>
  <c r="V173" i="71" s="1"/>
  <c r="U173" i="71" a="1"/>
  <c r="U173" i="71" s="1"/>
  <c r="AH173" i="71" a="1"/>
  <c r="AH173" i="71" s="1"/>
  <c r="F173" i="71" a="1"/>
  <c r="F173" i="71" s="1"/>
  <c r="N173" i="71" a="1"/>
  <c r="N173" i="71" s="1"/>
  <c r="M173" i="71" a="1"/>
  <c r="M173" i="71" s="1"/>
  <c r="L173" i="71" a="1"/>
  <c r="L173" i="71" s="1"/>
  <c r="Y173" i="71" a="1"/>
  <c r="Y173" i="71" s="1"/>
  <c r="AG173" i="71" a="1"/>
  <c r="AG173" i="71" s="1"/>
  <c r="AF173" i="71" a="1"/>
  <c r="AF173" i="71" s="1"/>
  <c r="AE173" i="71" a="1"/>
  <c r="AE173" i="71" s="1"/>
  <c r="P173" i="71" a="1"/>
  <c r="P173" i="71" s="1"/>
  <c r="X173" i="71" a="1"/>
  <c r="X173" i="71" s="1"/>
  <c r="W173" i="71" a="1"/>
  <c r="W173" i="71" s="1"/>
  <c r="Z173" i="71" a="1"/>
  <c r="Z173" i="71" s="1"/>
  <c r="E174" i="71" a="1"/>
  <c r="E174" i="71" s="1"/>
  <c r="D174" i="71" s="1"/>
  <c r="AE174" i="71" l="1" a="1"/>
  <c r="AE174" i="71" s="1"/>
  <c r="Q174" i="71" a="1"/>
  <c r="Q174" i="71" s="1"/>
  <c r="AL174" i="71" a="1"/>
  <c r="AL174" i="71" s="1"/>
  <c r="AB174" i="71" a="1"/>
  <c r="AB174" i="71" s="1"/>
  <c r="AA174" i="71" a="1"/>
  <c r="AA174" i="71" s="1"/>
  <c r="H174" i="71" a="1"/>
  <c r="H174" i="71" s="1"/>
  <c r="AC174" i="71" a="1"/>
  <c r="AC174" i="71" s="1"/>
  <c r="N174" i="71" a="1"/>
  <c r="N174" i="71" s="1"/>
  <c r="W174" i="71" a="1"/>
  <c r="W174" i="71" s="1"/>
  <c r="AD174" i="71" a="1"/>
  <c r="AD174" i="71" s="1"/>
  <c r="T174" i="71" a="1"/>
  <c r="T174" i="71" s="1"/>
  <c r="AF174" i="71" a="1"/>
  <c r="AF174" i="71" s="1"/>
  <c r="S174" i="71" a="1"/>
  <c r="S174" i="71" s="1"/>
  <c r="U174" i="71" a="1"/>
  <c r="U174" i="71" s="1"/>
  <c r="F174" i="71" a="1"/>
  <c r="F174" i="71" s="1"/>
  <c r="R174" i="71" a="1"/>
  <c r="R174" i="71" s="1"/>
  <c r="Y174" i="71" a="1"/>
  <c r="Y174" i="71" s="1"/>
  <c r="V174" i="71" a="1"/>
  <c r="V174" i="71" s="1"/>
  <c r="Z174" i="71" a="1"/>
  <c r="Z174" i="71" s="1"/>
  <c r="AK174" i="71" a="1"/>
  <c r="AK174" i="71" s="1"/>
  <c r="O174" i="71" a="1"/>
  <c r="O174" i="71" s="1"/>
  <c r="L174" i="71" a="1"/>
  <c r="L174" i="71" s="1"/>
  <c r="AG174" i="71" a="1"/>
  <c r="AG174" i="71" s="1"/>
  <c r="I174" i="71" a="1"/>
  <c r="I174" i="71" s="1"/>
  <c r="K174" i="71" a="1"/>
  <c r="K174" i="71" s="1"/>
  <c r="AH174" i="71" a="1"/>
  <c r="AH174" i="71" s="1"/>
  <c r="X174" i="71" a="1"/>
  <c r="X174" i="71" s="1"/>
  <c r="AJ174" i="71" a="1"/>
  <c r="AJ174" i="71" s="1"/>
  <c r="AM174" i="71" a="1"/>
  <c r="AM174" i="71" s="1"/>
  <c r="G174" i="71" a="1"/>
  <c r="G174" i="71" s="1"/>
  <c r="J174" i="71" a="1"/>
  <c r="J174" i="71" s="1"/>
  <c r="AI174" i="71" a="1"/>
  <c r="AI174" i="71" s="1"/>
  <c r="P174" i="71" a="1"/>
  <c r="P174" i="71" s="1"/>
  <c r="M174" i="71" a="1"/>
  <c r="M174" i="71" s="1"/>
  <c r="E175" i="71" a="1"/>
  <c r="E175" i="71" s="1"/>
  <c r="D175" i="71" s="1"/>
  <c r="Y175" i="71" l="1" a="1"/>
  <c r="Y175" i="71" s="1"/>
  <c r="J175" i="71" a="1"/>
  <c r="J175" i="71" s="1"/>
  <c r="H175" i="71" a="1"/>
  <c r="H175" i="71" s="1"/>
  <c r="AL175" i="71" a="1"/>
  <c r="AL175" i="71" s="1"/>
  <c r="T175" i="71" a="1"/>
  <c r="T175" i="71" s="1"/>
  <c r="AH175" i="71" a="1"/>
  <c r="AH175" i="71" s="1"/>
  <c r="F175" i="71" a="1"/>
  <c r="F175" i="71" s="1"/>
  <c r="U175" i="71" a="1"/>
  <c r="U175" i="71" s="1"/>
  <c r="AJ175" i="71" a="1"/>
  <c r="AJ175" i="71" s="1"/>
  <c r="AM175" i="71" a="1"/>
  <c r="AM175" i="71" s="1"/>
  <c r="AA175" i="71" a="1"/>
  <c r="AA175" i="71" s="1"/>
  <c r="Q175" i="71" a="1"/>
  <c r="Q175" i="71" s="1"/>
  <c r="V175" i="71" a="1"/>
  <c r="V175" i="71" s="1"/>
  <c r="M175" i="71" a="1"/>
  <c r="M175" i="71" s="1"/>
  <c r="AI175" i="71" a="1"/>
  <c r="AI175" i="71" s="1"/>
  <c r="W175" i="71" a="1"/>
  <c r="W175" i="71" s="1"/>
  <c r="K175" i="71" a="1"/>
  <c r="K175" i="71" s="1"/>
  <c r="I175" i="71" a="1"/>
  <c r="I175" i="71" s="1"/>
  <c r="AD175" i="71" a="1"/>
  <c r="AD175" i="71" s="1"/>
  <c r="R175" i="71" a="1"/>
  <c r="R175" i="71" s="1"/>
  <c r="AK175" i="71" a="1"/>
  <c r="AK175" i="71" s="1"/>
  <c r="AE175" i="71" a="1"/>
  <c r="AE175" i="71" s="1"/>
  <c r="S175" i="71" a="1"/>
  <c r="S175" i="71" s="1"/>
  <c r="G175" i="71" a="1"/>
  <c r="G175" i="71" s="1"/>
  <c r="AF175" i="71" a="1"/>
  <c r="AF175" i="71" s="1"/>
  <c r="AG175" i="71" a="1"/>
  <c r="AG175" i="71" s="1"/>
  <c r="Z175" i="71" a="1"/>
  <c r="Z175" i="71" s="1"/>
  <c r="N175" i="71" a="1"/>
  <c r="N175" i="71" s="1"/>
  <c r="AB175" i="71" a="1"/>
  <c r="AB175" i="71" s="1"/>
  <c r="P175" i="71" a="1"/>
  <c r="P175" i="71" s="1"/>
  <c r="AC175" i="71" a="1"/>
  <c r="AC175" i="71" s="1"/>
  <c r="O175" i="71" a="1"/>
  <c r="O175" i="71" s="1"/>
  <c r="X175" i="71" a="1"/>
  <c r="X175" i="71" s="1"/>
  <c r="L175" i="71" a="1"/>
  <c r="L175" i="71" s="1"/>
  <c r="E176" i="71" a="1"/>
  <c r="E176" i="71" s="1"/>
  <c r="D176" i="71" s="1"/>
  <c r="AB176" i="71" l="1" a="1"/>
  <c r="AB176" i="71" s="1"/>
  <c r="AL176" i="71" a="1"/>
  <c r="AL176" i="71" s="1"/>
  <c r="Z176" i="71" a="1"/>
  <c r="Z176" i="71" s="1"/>
  <c r="N176" i="71" a="1"/>
  <c r="N176" i="71" s="1"/>
  <c r="AC176" i="71" a="1"/>
  <c r="AC176" i="71" s="1"/>
  <c r="T176" i="71" a="1"/>
  <c r="T176" i="71" s="1"/>
  <c r="J176" i="71" a="1"/>
  <c r="J176" i="71" s="1"/>
  <c r="M176" i="71" a="1"/>
  <c r="M176" i="71" s="1"/>
  <c r="P176" i="71" a="1"/>
  <c r="P176" i="71" s="1"/>
  <c r="Y176" i="71" a="1"/>
  <c r="Y176" i="71" s="1"/>
  <c r="AI176" i="71" a="1"/>
  <c r="AI176" i="71" s="1"/>
  <c r="U176" i="71" a="1"/>
  <c r="U176" i="71" s="1"/>
  <c r="W176" i="71" a="1"/>
  <c r="W176" i="71" s="1"/>
  <c r="AF176" i="71" a="1"/>
  <c r="AF176" i="71" s="1"/>
  <c r="AE176" i="71" a="1"/>
  <c r="AE176" i="71" s="1"/>
  <c r="R176" i="71" a="1"/>
  <c r="R176" i="71" s="1"/>
  <c r="X176" i="71" a="1"/>
  <c r="X176" i="71" s="1"/>
  <c r="AA176" i="71" a="1"/>
  <c r="AA176" i="71" s="1"/>
  <c r="O176" i="71" a="1"/>
  <c r="O176" i="71" s="1"/>
  <c r="V176" i="71" a="1"/>
  <c r="V176" i="71" s="1"/>
  <c r="K176" i="71" a="1"/>
  <c r="K176" i="71" s="1"/>
  <c r="G176" i="71" a="1"/>
  <c r="G176" i="71" s="1"/>
  <c r="AJ176" i="71" a="1"/>
  <c r="AJ176" i="71" s="1"/>
  <c r="AG176" i="71" a="1"/>
  <c r="AG176" i="71" s="1"/>
  <c r="AD176" i="71" a="1"/>
  <c r="AD176" i="71" s="1"/>
  <c r="Q176" i="71" a="1"/>
  <c r="Q176" i="71" s="1"/>
  <c r="S176" i="71" a="1"/>
  <c r="S176" i="71" s="1"/>
  <c r="L176" i="71" a="1"/>
  <c r="L176" i="71" s="1"/>
  <c r="F176" i="71" a="1"/>
  <c r="F176" i="71" s="1"/>
  <c r="I176" i="71" a="1"/>
  <c r="I176" i="71" s="1"/>
  <c r="AM176" i="71" a="1"/>
  <c r="AM176" i="71" s="1"/>
  <c r="H176" i="71" a="1"/>
  <c r="H176" i="71" s="1"/>
  <c r="AK176" i="71" a="1"/>
  <c r="AK176" i="71" s="1"/>
  <c r="AH176" i="71" a="1"/>
  <c r="AH176" i="71" s="1"/>
  <c r="E177" i="71" a="1"/>
  <c r="E177" i="71" s="1"/>
  <c r="D177" i="71" s="1"/>
  <c r="V177" i="71" l="1" a="1"/>
  <c r="V177" i="71" s="1"/>
  <c r="Y177" i="71" a="1"/>
  <c r="Y177" i="71" s="1"/>
  <c r="H177" i="71" a="1"/>
  <c r="H177" i="71" s="1"/>
  <c r="AE177" i="71" a="1"/>
  <c r="AE177" i="71" s="1"/>
  <c r="N177" i="71" a="1"/>
  <c r="N177" i="71" s="1"/>
  <c r="AJ177" i="71" a="1"/>
  <c r="AJ177" i="71" s="1"/>
  <c r="AM177" i="71" a="1"/>
  <c r="AM177" i="71" s="1"/>
  <c r="AL177" i="71" a="1"/>
  <c r="AL177" i="71" s="1"/>
  <c r="I177" i="71" a="1"/>
  <c r="I177" i="71" s="1"/>
  <c r="P177" i="71" a="1"/>
  <c r="P177" i="71" s="1"/>
  <c r="AG177" i="71" a="1"/>
  <c r="AG177" i="71" s="1"/>
  <c r="R177" i="71" a="1"/>
  <c r="R177" i="71" s="1"/>
  <c r="U177" i="71" a="1"/>
  <c r="U177" i="71" s="1"/>
  <c r="AA177" i="71" a="1"/>
  <c r="AA177" i="71" s="1"/>
  <c r="X177" i="71" a="1"/>
  <c r="X177" i="71" s="1"/>
  <c r="Q177" i="71" a="1"/>
  <c r="Q177" i="71" s="1"/>
  <c r="T177" i="71" a="1"/>
  <c r="T177" i="71" s="1"/>
  <c r="J177" i="71" a="1"/>
  <c r="J177" i="71" s="1"/>
  <c r="M177" i="71" a="1"/>
  <c r="M177" i="71" s="1"/>
  <c r="K177" i="71" a="1"/>
  <c r="K177" i="71" s="1"/>
  <c r="F177" i="71" a="1"/>
  <c r="F177" i="71" s="1"/>
  <c r="AF177" i="71" a="1"/>
  <c r="AF177" i="71" s="1"/>
  <c r="AD177" i="71" a="1"/>
  <c r="AD177" i="71" s="1"/>
  <c r="AB177" i="71" a="1"/>
  <c r="AB177" i="71" s="1"/>
  <c r="S177" i="71" a="1"/>
  <c r="S177" i="71" s="1"/>
  <c r="Z177" i="71" a="1"/>
  <c r="Z177" i="71" s="1"/>
  <c r="AC177" i="71" a="1"/>
  <c r="AC177" i="71" s="1"/>
  <c r="O177" i="71" a="1"/>
  <c r="O177" i="71" s="1"/>
  <c r="L177" i="71" a="1"/>
  <c r="L177" i="71" s="1"/>
  <c r="AH177" i="71" a="1"/>
  <c r="AH177" i="71" s="1"/>
  <c r="AK177" i="71" a="1"/>
  <c r="AK177" i="71" s="1"/>
  <c r="AI177" i="71" a="1"/>
  <c r="AI177" i="71" s="1"/>
  <c r="G177" i="71" a="1"/>
  <c r="G177" i="71" s="1"/>
  <c r="W177" i="71" a="1"/>
  <c r="W177" i="71" s="1"/>
  <c r="E178" i="71" a="1"/>
  <c r="E178" i="71" s="1"/>
  <c r="D178" i="71" s="1"/>
  <c r="Y178" i="71" l="1" a="1"/>
  <c r="Y178" i="71" s="1"/>
  <c r="F178" i="71" a="1"/>
  <c r="F178" i="71" s="1"/>
  <c r="P178" i="71" a="1"/>
  <c r="P178" i="71" s="1"/>
  <c r="AA178" i="71" a="1"/>
  <c r="AA178" i="71" s="1"/>
  <c r="U178" i="71" a="1"/>
  <c r="U178" i="71" s="1"/>
  <c r="AE178" i="71" a="1"/>
  <c r="AE178" i="71" s="1"/>
  <c r="J178" i="71" a="1"/>
  <c r="J178" i="71" s="1"/>
  <c r="T178" i="71" a="1"/>
  <c r="T178" i="71" s="1"/>
  <c r="Q178" i="71" a="1"/>
  <c r="Q178" i="71" s="1"/>
  <c r="X178" i="71" a="1"/>
  <c r="X178" i="71" s="1"/>
  <c r="AI178" i="71" a="1"/>
  <c r="AI178" i="71" s="1"/>
  <c r="N178" i="71" a="1"/>
  <c r="N178" i="71" s="1"/>
  <c r="M178" i="71" a="1"/>
  <c r="M178" i="71" s="1"/>
  <c r="R178" i="71" a="1"/>
  <c r="R178" i="71" s="1"/>
  <c r="AB178" i="71" a="1"/>
  <c r="AB178" i="71" s="1"/>
  <c r="AF178" i="71" a="1"/>
  <c r="AF178" i="71" s="1"/>
  <c r="I178" i="71" a="1"/>
  <c r="I178" i="71" s="1"/>
  <c r="AJ178" i="71" a="1"/>
  <c r="AJ178" i="71" s="1"/>
  <c r="V178" i="71" a="1"/>
  <c r="V178" i="71" s="1"/>
  <c r="Z178" i="71" a="1"/>
  <c r="Z178" i="71" s="1"/>
  <c r="S178" i="71" a="1"/>
  <c r="S178" i="71" s="1"/>
  <c r="O178" i="71" a="1"/>
  <c r="O178" i="71" s="1"/>
  <c r="AC178" i="71" a="1"/>
  <c r="AC178" i="71" s="1"/>
  <c r="L178" i="71" a="1"/>
  <c r="L178" i="71" s="1"/>
  <c r="H178" i="71" a="1"/>
  <c r="H178" i="71" s="1"/>
  <c r="AK178" i="71" a="1"/>
  <c r="AK178" i="71" s="1"/>
  <c r="AL178" i="71" a="1"/>
  <c r="AL178" i="71" s="1"/>
  <c r="AD178" i="71" a="1"/>
  <c r="AD178" i="71" s="1"/>
  <c r="AH178" i="71" a="1"/>
  <c r="AH178" i="71" s="1"/>
  <c r="G178" i="71" a="1"/>
  <c r="G178" i="71" s="1"/>
  <c r="AG178" i="71" a="1"/>
  <c r="AG178" i="71" s="1"/>
  <c r="K178" i="71" a="1"/>
  <c r="K178" i="71" s="1"/>
  <c r="AM178" i="71" a="1"/>
  <c r="AM178" i="71" s="1"/>
  <c r="W178" i="71" a="1"/>
  <c r="W178" i="71" s="1"/>
  <c r="E179" i="71" a="1"/>
  <c r="E179" i="71" s="1"/>
  <c r="D179" i="71" s="1"/>
  <c r="E180" i="71" l="1" a="1"/>
  <c r="E180" i="71" s="1"/>
  <c r="D180" i="71" s="1"/>
  <c r="AI179" i="71" a="1"/>
  <c r="AI179" i="71" s="1"/>
  <c r="AL179" i="71" a="1"/>
  <c r="AL179" i="71" s="1"/>
  <c r="F179" i="71" a="1"/>
  <c r="F179" i="71" s="1"/>
  <c r="I179" i="71" a="1"/>
  <c r="I179" i="71" s="1"/>
  <c r="L179" i="71" a="1"/>
  <c r="L179" i="71" s="1"/>
  <c r="AH179" i="71" a="1"/>
  <c r="AH179" i="71" s="1"/>
  <c r="AF179" i="71" a="1"/>
  <c r="AF179" i="71" s="1"/>
  <c r="AD179" i="71" a="1"/>
  <c r="AD179" i="71" s="1"/>
  <c r="X179" i="71" a="1"/>
  <c r="X179" i="71" s="1"/>
  <c r="Z179" i="71" a="1"/>
  <c r="Z179" i="71" s="1"/>
  <c r="P179" i="71" a="1"/>
  <c r="P179" i="71" s="1"/>
  <c r="S179" i="71" a="1"/>
  <c r="S179" i="71" s="1"/>
  <c r="V179" i="71" a="1"/>
  <c r="V179" i="71" s="1"/>
  <c r="Y179" i="71" a="1"/>
  <c r="Y179" i="71" s="1"/>
  <c r="H179" i="71" a="1"/>
  <c r="H179" i="71" s="1"/>
  <c r="AJ179" i="71" a="1"/>
  <c r="AJ179" i="71" s="1"/>
  <c r="K179" i="71" a="1"/>
  <c r="K179" i="71" s="1"/>
  <c r="Q179" i="71" a="1"/>
  <c r="Q179" i="71" s="1"/>
  <c r="J179" i="71" a="1"/>
  <c r="J179" i="71" s="1"/>
  <c r="AE179" i="71" a="1"/>
  <c r="AE179" i="71" s="1"/>
  <c r="AK179" i="71" a="1"/>
  <c r="AK179" i="71" s="1"/>
  <c r="AA179" i="71" a="1"/>
  <c r="AA179" i="71" s="1"/>
  <c r="AG179" i="71" a="1"/>
  <c r="AG179" i="71" s="1"/>
  <c r="W179" i="71" a="1"/>
  <c r="W179" i="71" s="1"/>
  <c r="AC179" i="71" a="1"/>
  <c r="AC179" i="71" s="1"/>
  <c r="O179" i="71" a="1"/>
  <c r="O179" i="71" s="1"/>
  <c r="R179" i="71" a="1"/>
  <c r="R179" i="71" s="1"/>
  <c r="U179" i="71" a="1"/>
  <c r="U179" i="71" s="1"/>
  <c r="N179" i="71" a="1"/>
  <c r="N179" i="71" s="1"/>
  <c r="AB179" i="71" a="1"/>
  <c r="AB179" i="71" s="1"/>
  <c r="AM179" i="71" a="1"/>
  <c r="AM179" i="71" s="1"/>
  <c r="G179" i="71" a="1"/>
  <c r="G179" i="71" s="1"/>
  <c r="M179" i="71" a="1"/>
  <c r="M179" i="71" s="1"/>
  <c r="T179" i="71" a="1"/>
  <c r="T179" i="71" s="1"/>
  <c r="R180" i="71" l="1" a="1"/>
  <c r="R180" i="71" s="1"/>
  <c r="G180" i="71" a="1"/>
  <c r="G180" i="71" s="1"/>
  <c r="L180" i="71" a="1"/>
  <c r="L180" i="71" s="1"/>
  <c r="I180" i="71" a="1"/>
  <c r="I180" i="71" s="1"/>
  <c r="AK180" i="71" a="1"/>
  <c r="AK180" i="71" s="1"/>
  <c r="X180" i="71" a="1"/>
  <c r="X180" i="71" s="1"/>
  <c r="J180" i="71" a="1"/>
  <c r="J180" i="71" s="1"/>
  <c r="AA180" i="71" a="1"/>
  <c r="AA180" i="71" s="1"/>
  <c r="AH180" i="71" a="1"/>
  <c r="AH180" i="71" s="1"/>
  <c r="AM180" i="71" a="1"/>
  <c r="AM180" i="71" s="1"/>
  <c r="K180" i="71" a="1"/>
  <c r="K180" i="71" s="1"/>
  <c r="AE180" i="71" a="1"/>
  <c r="AE180" i="71" s="1"/>
  <c r="AG180" i="71" a="1"/>
  <c r="AG180" i="71" s="1"/>
  <c r="N180" i="71" a="1"/>
  <c r="N180" i="71" s="1"/>
  <c r="AI180" i="71" a="1"/>
  <c r="AI180" i="71" s="1"/>
  <c r="AC180" i="71" a="1"/>
  <c r="AC180" i="71" s="1"/>
  <c r="P180" i="71" a="1"/>
  <c r="P180" i="71" s="1"/>
  <c r="M180" i="71" a="1"/>
  <c r="M180" i="71" s="1"/>
  <c r="AF180" i="71" a="1"/>
  <c r="AF180" i="71" s="1"/>
  <c r="AD180" i="71" a="1"/>
  <c r="AD180" i="71" s="1"/>
  <c r="AJ180" i="71" a="1"/>
  <c r="AJ180" i="71" s="1"/>
  <c r="Z180" i="71" a="1"/>
  <c r="Z180" i="71" s="1"/>
  <c r="W180" i="71" a="1"/>
  <c r="W180" i="71" s="1"/>
  <c r="Y180" i="71" a="1"/>
  <c r="Y180" i="71" s="1"/>
  <c r="O180" i="71" a="1"/>
  <c r="O180" i="71" s="1"/>
  <c r="AL180" i="71" a="1"/>
  <c r="AL180" i="71" s="1"/>
  <c r="F180" i="71" a="1"/>
  <c r="F180" i="71" s="1"/>
  <c r="U180" i="71" a="1"/>
  <c r="U180" i="71" s="1"/>
  <c r="S180" i="71" a="1"/>
  <c r="S180" i="71" s="1"/>
  <c r="H180" i="71" a="1"/>
  <c r="H180" i="71" s="1"/>
  <c r="AB180" i="71" a="1"/>
  <c r="AB180" i="71" s="1"/>
  <c r="V180" i="71" a="1"/>
  <c r="V180" i="71" s="1"/>
  <c r="T180" i="71" a="1"/>
  <c r="T180" i="71" s="1"/>
  <c r="Q180" i="71" a="1"/>
  <c r="Q180" i="71" s="1"/>
  <c r="E181" i="71" a="1"/>
  <c r="E181" i="71" s="1"/>
  <c r="D181" i="71" s="1"/>
  <c r="AJ181" i="71" l="1" a="1"/>
  <c r="AJ181" i="71" s="1"/>
  <c r="AM181" i="71" a="1"/>
  <c r="AM181" i="71" s="1"/>
  <c r="G181" i="71" a="1"/>
  <c r="G181" i="71" s="1"/>
  <c r="J181" i="71" a="1"/>
  <c r="J181" i="71" s="1"/>
  <c r="U181" i="71" a="1"/>
  <c r="U181" i="71" s="1"/>
  <c r="AF181" i="71" a="1"/>
  <c r="AF181" i="71" s="1"/>
  <c r="AI181" i="71" a="1"/>
  <c r="AI181" i="71" s="1"/>
  <c r="AL181" i="71" a="1"/>
  <c r="AL181" i="71" s="1"/>
  <c r="F181" i="71" a="1"/>
  <c r="F181" i="71" s="1"/>
  <c r="M181" i="71" a="1"/>
  <c r="M181" i="71" s="1"/>
  <c r="AB181" i="71" a="1"/>
  <c r="AB181" i="71" s="1"/>
  <c r="AE181" i="71" a="1"/>
  <c r="AE181" i="71" s="1"/>
  <c r="AH181" i="71" a="1"/>
  <c r="AH181" i="71" s="1"/>
  <c r="AG181" i="71" a="1"/>
  <c r="AG181" i="71" s="1"/>
  <c r="X181" i="71" a="1"/>
  <c r="X181" i="71" s="1"/>
  <c r="AA181" i="71" a="1"/>
  <c r="AA181" i="71" s="1"/>
  <c r="AD181" i="71" a="1"/>
  <c r="AD181" i="71" s="1"/>
  <c r="Y181" i="71" a="1"/>
  <c r="Y181" i="71" s="1"/>
  <c r="W181" i="71" a="1"/>
  <c r="W181" i="71" s="1"/>
  <c r="Q181" i="71" a="1"/>
  <c r="Q181" i="71" s="1"/>
  <c r="S181" i="71" a="1"/>
  <c r="S181" i="71" s="1"/>
  <c r="I181" i="71" a="1"/>
  <c r="I181" i="71" s="1"/>
  <c r="L181" i="71" a="1"/>
  <c r="L181" i="71" s="1"/>
  <c r="O181" i="71" a="1"/>
  <c r="O181" i="71" s="1"/>
  <c r="R181" i="71" a="1"/>
  <c r="R181" i="71" s="1"/>
  <c r="AK181" i="71" a="1"/>
  <c r="AK181" i="71" s="1"/>
  <c r="H181" i="71" a="1"/>
  <c r="H181" i="71" s="1"/>
  <c r="K181" i="71" a="1"/>
  <c r="K181" i="71" s="1"/>
  <c r="N181" i="71" a="1"/>
  <c r="N181" i="71" s="1"/>
  <c r="AC181" i="71" a="1"/>
  <c r="AC181" i="71" s="1"/>
  <c r="T181" i="71" a="1"/>
  <c r="T181" i="71" s="1"/>
  <c r="Z181" i="71" a="1"/>
  <c r="Z181" i="71" s="1"/>
  <c r="P181" i="71" a="1"/>
  <c r="P181" i="71" s="1"/>
  <c r="V181" i="71" a="1"/>
  <c r="V181" i="71" s="1"/>
  <c r="E182" i="71" a="1"/>
  <c r="E182" i="71" s="1"/>
  <c r="D182" i="71" s="1"/>
  <c r="Q182" i="71" l="1" a="1"/>
  <c r="Q182" i="71" s="1"/>
  <c r="S182" i="71" a="1"/>
  <c r="S182" i="71" s="1"/>
  <c r="AL182" i="71" a="1"/>
  <c r="AL182" i="71" s="1"/>
  <c r="X182" i="71" a="1"/>
  <c r="X182" i="71" s="1"/>
  <c r="V182" i="71" a="1"/>
  <c r="V182" i="71" s="1"/>
  <c r="I182" i="71" a="1"/>
  <c r="I182" i="71" s="1"/>
  <c r="K182" i="71" a="1"/>
  <c r="K182" i="71" s="1"/>
  <c r="F182" i="71" a="1"/>
  <c r="F182" i="71" s="1"/>
  <c r="L182" i="71" a="1"/>
  <c r="L182" i="71" s="1"/>
  <c r="AK182" i="71" a="1"/>
  <c r="AK182" i="71" s="1"/>
  <c r="AM182" i="71" a="1"/>
  <c r="AM182" i="71" s="1"/>
  <c r="G182" i="71" a="1"/>
  <c r="G182" i="71" s="1"/>
  <c r="Z182" i="71" a="1"/>
  <c r="Z182" i="71" s="1"/>
  <c r="J182" i="71" a="1"/>
  <c r="J182" i="71" s="1"/>
  <c r="Y182" i="71" a="1"/>
  <c r="Y182" i="71" s="1"/>
  <c r="N182" i="71" a="1"/>
  <c r="N182" i="71" s="1"/>
  <c r="U182" i="71" a="1"/>
  <c r="U182" i="71" s="1"/>
  <c r="W182" i="71" a="1"/>
  <c r="W182" i="71" s="1"/>
  <c r="H182" i="71" a="1"/>
  <c r="H182" i="71" s="1"/>
  <c r="AH182" i="71" a="1"/>
  <c r="AH182" i="71" s="1"/>
  <c r="M182" i="71" a="1"/>
  <c r="M182" i="71" s="1"/>
  <c r="O182" i="71" a="1"/>
  <c r="O182" i="71" s="1"/>
  <c r="AB182" i="71" a="1"/>
  <c r="AB182" i="71" s="1"/>
  <c r="AG182" i="71" a="1"/>
  <c r="AG182" i="71" s="1"/>
  <c r="AI182" i="71" a="1"/>
  <c r="AI182" i="71" s="1"/>
  <c r="AD182" i="71" a="1"/>
  <c r="AD182" i="71" s="1"/>
  <c r="P182" i="71" a="1"/>
  <c r="P182" i="71" s="1"/>
  <c r="AF182" i="71" a="1"/>
  <c r="AF182" i="71" s="1"/>
  <c r="AC182" i="71" a="1"/>
  <c r="AC182" i="71" s="1"/>
  <c r="AE182" i="71" a="1"/>
  <c r="AE182" i="71" s="1"/>
  <c r="T182" i="71" a="1"/>
  <c r="T182" i="71" s="1"/>
  <c r="AJ182" i="71" a="1"/>
  <c r="AJ182" i="71" s="1"/>
  <c r="AA182" i="71" a="1"/>
  <c r="AA182" i="71" s="1"/>
  <c r="R182" i="71" a="1"/>
  <c r="R182" i="71" s="1"/>
  <c r="E183" i="71" a="1"/>
  <c r="E183" i="71" s="1"/>
  <c r="D183" i="71" s="1"/>
  <c r="AC183" i="71" l="1" a="1"/>
  <c r="AC183" i="71" s="1"/>
  <c r="AB183" i="71" a="1"/>
  <c r="AB183" i="71" s="1"/>
  <c r="AE183" i="71" a="1"/>
  <c r="AE183" i="71" s="1"/>
  <c r="F183" i="71" a="1"/>
  <c r="F183" i="71" s="1"/>
  <c r="Y183" i="71" a="1"/>
  <c r="Y183" i="71" s="1"/>
  <c r="AA183" i="71" a="1"/>
  <c r="AA183" i="71" s="1"/>
  <c r="Z183" i="71" a="1"/>
  <c r="Z183" i="71" s="1"/>
  <c r="X183" i="71" a="1"/>
  <c r="X183" i="71" s="1"/>
  <c r="U183" i="71" a="1"/>
  <c r="U183" i="71" s="1"/>
  <c r="T183" i="71" a="1"/>
  <c r="T183" i="71" s="1"/>
  <c r="W183" i="71" a="1"/>
  <c r="W183" i="71" s="1"/>
  <c r="N183" i="71" a="1"/>
  <c r="N183" i="71" s="1"/>
  <c r="Q183" i="71" a="1"/>
  <c r="Q183" i="71" s="1"/>
  <c r="P183" i="71" a="1"/>
  <c r="P183" i="71" s="1"/>
  <c r="S183" i="71" a="1"/>
  <c r="S183" i="71" s="1"/>
  <c r="AH183" i="71" a="1"/>
  <c r="AH183" i="71" s="1"/>
  <c r="K183" i="71" a="1"/>
  <c r="K183" i="71" s="1"/>
  <c r="AK183" i="71" a="1"/>
  <c r="AK183" i="71" s="1"/>
  <c r="AM183" i="71" a="1"/>
  <c r="AM183" i="71" s="1"/>
  <c r="AD183" i="71" a="1"/>
  <c r="AD183" i="71" s="1"/>
  <c r="AI183" i="71" a="1"/>
  <c r="AI183" i="71" s="1"/>
  <c r="R183" i="71" a="1"/>
  <c r="R183" i="71" s="1"/>
  <c r="M183" i="71" a="1"/>
  <c r="M183" i="71" s="1"/>
  <c r="L183" i="71" a="1"/>
  <c r="L183" i="71" s="1"/>
  <c r="O183" i="71" a="1"/>
  <c r="O183" i="71" s="1"/>
  <c r="V183" i="71" a="1"/>
  <c r="V183" i="71" s="1"/>
  <c r="I183" i="71" a="1"/>
  <c r="I183" i="71" s="1"/>
  <c r="H183" i="71" a="1"/>
  <c r="H183" i="71" s="1"/>
  <c r="J183" i="71" a="1"/>
  <c r="J183" i="71" s="1"/>
  <c r="AJ183" i="71" a="1"/>
  <c r="AJ183" i="71" s="1"/>
  <c r="G183" i="71" a="1"/>
  <c r="G183" i="71" s="1"/>
  <c r="AG183" i="71" a="1"/>
  <c r="AG183" i="71" s="1"/>
  <c r="AF183" i="71" a="1"/>
  <c r="AF183" i="71" s="1"/>
  <c r="AL183" i="71" a="1"/>
  <c r="AL183" i="71" s="1"/>
  <c r="E184" i="71" a="1"/>
  <c r="E184" i="71" s="1"/>
  <c r="D184" i="71" s="1"/>
  <c r="R184" i="71" l="1" a="1"/>
  <c r="R184" i="71" s="1"/>
  <c r="U184" i="71" a="1"/>
  <c r="U184" i="71" s="1"/>
  <c r="T184" i="71" a="1"/>
  <c r="T184" i="71" s="1"/>
  <c r="AM184" i="71" a="1"/>
  <c r="AM184" i="71" s="1"/>
  <c r="N184" i="71" a="1"/>
  <c r="N184" i="71" s="1"/>
  <c r="Q184" i="71" a="1"/>
  <c r="Q184" i="71" s="1"/>
  <c r="P184" i="71" a="1"/>
  <c r="P184" i="71" s="1"/>
  <c r="W184" i="71" a="1"/>
  <c r="W184" i="71" s="1"/>
  <c r="J184" i="71" a="1"/>
  <c r="J184" i="71" s="1"/>
  <c r="M184" i="71" a="1"/>
  <c r="M184" i="71" s="1"/>
  <c r="L184" i="71" a="1"/>
  <c r="L184" i="71" s="1"/>
  <c r="G184" i="71" a="1"/>
  <c r="G184" i="71" s="1"/>
  <c r="O184" i="71" a="1"/>
  <c r="O184" i="71" s="1"/>
  <c r="Z184" i="71" a="1"/>
  <c r="Z184" i="71" s="1"/>
  <c r="AB184" i="71" a="1"/>
  <c r="AB184" i="71" s="1"/>
  <c r="AA184" i="71" a="1"/>
  <c r="AA184" i="71" s="1"/>
  <c r="AL184" i="71" a="1"/>
  <c r="AL184" i="71" s="1"/>
  <c r="F184" i="71" a="1"/>
  <c r="F184" i="71" s="1"/>
  <c r="I184" i="71" a="1"/>
  <c r="I184" i="71" s="1"/>
  <c r="H184" i="71" a="1"/>
  <c r="H184" i="71" s="1"/>
  <c r="AI184" i="71" a="1"/>
  <c r="AI184" i="71" s="1"/>
  <c r="AK184" i="71" a="1"/>
  <c r="AK184" i="71" s="1"/>
  <c r="AJ184" i="71" a="1"/>
  <c r="AJ184" i="71" s="1"/>
  <c r="AE184" i="71" a="1"/>
  <c r="AE184" i="71" s="1"/>
  <c r="S184" i="71" a="1"/>
  <c r="S184" i="71" s="1"/>
  <c r="AD184" i="71" a="1"/>
  <c r="AD184" i="71" s="1"/>
  <c r="AG184" i="71" a="1"/>
  <c r="AG184" i="71" s="1"/>
  <c r="AF184" i="71" a="1"/>
  <c r="AF184" i="71" s="1"/>
  <c r="AC184" i="71" a="1"/>
  <c r="AC184" i="71" s="1"/>
  <c r="AH184" i="71" a="1"/>
  <c r="AH184" i="71" s="1"/>
  <c r="V184" i="71" a="1"/>
  <c r="V184" i="71" s="1"/>
  <c r="Y184" i="71" a="1"/>
  <c r="Y184" i="71" s="1"/>
  <c r="X184" i="71" a="1"/>
  <c r="X184" i="71" s="1"/>
  <c r="K184" i="71" a="1"/>
  <c r="K184" i="71" s="1"/>
  <c r="E185" i="71" a="1"/>
  <c r="E185" i="71" s="1"/>
  <c r="D185" i="71" s="1"/>
  <c r="AD185" i="71" l="1" a="1"/>
  <c r="AD185" i="71" s="1"/>
  <c r="AG185" i="71" a="1"/>
  <c r="AG185" i="71" s="1"/>
  <c r="AF185" i="71" a="1"/>
  <c r="AF185" i="71" s="1"/>
  <c r="O185" i="71" a="1"/>
  <c r="O185" i="71" s="1"/>
  <c r="V185" i="71" a="1"/>
  <c r="V185" i="71" s="1"/>
  <c r="X185" i="71" a="1"/>
  <c r="X185" i="71" s="1"/>
  <c r="R185" i="71" a="1"/>
  <c r="R185" i="71" s="1"/>
  <c r="T185" i="71" a="1"/>
  <c r="T185" i="71" s="1"/>
  <c r="M185" i="71" a="1"/>
  <c r="M185" i="71" s="1"/>
  <c r="G185" i="71" a="1"/>
  <c r="G185" i="71" s="1"/>
  <c r="I185" i="71" a="1"/>
  <c r="I185" i="71" s="1"/>
  <c r="AI185" i="71" a="1"/>
  <c r="AI185" i="71" s="1"/>
  <c r="AH185" i="71" a="1"/>
  <c r="AH185" i="71" s="1"/>
  <c r="AK185" i="71" a="1"/>
  <c r="AK185" i="71" s="1"/>
  <c r="AJ185" i="71" a="1"/>
  <c r="AJ185" i="71" s="1"/>
  <c r="AE185" i="71" a="1"/>
  <c r="AE185" i="71" s="1"/>
  <c r="S185" i="71" a="1"/>
  <c r="S185" i="71" s="1"/>
  <c r="Z185" i="71" a="1"/>
  <c r="Z185" i="71" s="1"/>
  <c r="AC185" i="71" a="1"/>
  <c r="AC185" i="71" s="1"/>
  <c r="AB185" i="71" a="1"/>
  <c r="AB185" i="71" s="1"/>
  <c r="AA185" i="71" a="1"/>
  <c r="AA185" i="71" s="1"/>
  <c r="Y185" i="71" a="1"/>
  <c r="Y185" i="71" s="1"/>
  <c r="K185" i="71" a="1"/>
  <c r="K185" i="71" s="1"/>
  <c r="U185" i="71" a="1"/>
  <c r="U185" i="71" s="1"/>
  <c r="AM185" i="71" a="1"/>
  <c r="AM185" i="71" s="1"/>
  <c r="N185" i="71" a="1"/>
  <c r="N185" i="71" s="1"/>
  <c r="Q185" i="71" a="1"/>
  <c r="Q185" i="71" s="1"/>
  <c r="P185" i="71" a="1"/>
  <c r="P185" i="71" s="1"/>
  <c r="W185" i="71" a="1"/>
  <c r="W185" i="71" s="1"/>
  <c r="J185" i="71" a="1"/>
  <c r="J185" i="71" s="1"/>
  <c r="L185" i="71" a="1"/>
  <c r="L185" i="71" s="1"/>
  <c r="AL185" i="71" a="1"/>
  <c r="AL185" i="71" s="1"/>
  <c r="F185" i="71" a="1"/>
  <c r="F185" i="71" s="1"/>
  <c r="H185" i="71" a="1"/>
  <c r="H185" i="71" s="1"/>
  <c r="E186" i="71" a="1"/>
  <c r="E186" i="71" s="1"/>
  <c r="D186" i="71" s="1"/>
  <c r="AI186" i="71" l="1" a="1"/>
  <c r="AI186" i="71" s="1"/>
  <c r="AL186" i="71" a="1"/>
  <c r="AL186" i="71" s="1"/>
  <c r="F186" i="71" a="1"/>
  <c r="F186" i="71" s="1"/>
  <c r="I186" i="71" a="1"/>
  <c r="I186" i="71" s="1"/>
  <c r="L186" i="71" a="1"/>
  <c r="L186" i="71" s="1"/>
  <c r="AG186" i="71" a="1"/>
  <c r="AG186" i="71" s="1"/>
  <c r="W186" i="71" a="1"/>
  <c r="W186" i="71" s="1"/>
  <c r="Z186" i="71" a="1"/>
  <c r="Z186" i="71" s="1"/>
  <c r="AC186" i="71" a="1"/>
  <c r="AC186" i="71" s="1"/>
  <c r="AJ186" i="71" a="1"/>
  <c r="AJ186" i="71" s="1"/>
  <c r="S186" i="71" a="1"/>
  <c r="S186" i="71" s="1"/>
  <c r="V186" i="71" a="1"/>
  <c r="V186" i="71" s="1"/>
  <c r="Y186" i="71" a="1"/>
  <c r="Y186" i="71" s="1"/>
  <c r="T186" i="71" a="1"/>
  <c r="T186" i="71" s="1"/>
  <c r="O186" i="71" a="1"/>
  <c r="O186" i="71" s="1"/>
  <c r="R186" i="71" a="1"/>
  <c r="R186" i="71" s="1"/>
  <c r="U186" i="71" a="1"/>
  <c r="U186" i="71" s="1"/>
  <c r="AF186" i="71" a="1"/>
  <c r="AF186" i="71" s="1"/>
  <c r="K186" i="71" a="1"/>
  <c r="K186" i="71" s="1"/>
  <c r="N186" i="71" a="1"/>
  <c r="N186" i="71" s="1"/>
  <c r="Q186" i="71" a="1"/>
  <c r="Q186" i="71" s="1"/>
  <c r="P186" i="71" a="1"/>
  <c r="P186" i="71" s="1"/>
  <c r="AM186" i="71" a="1"/>
  <c r="AM186" i="71" s="1"/>
  <c r="G186" i="71" a="1"/>
  <c r="G186" i="71" s="1"/>
  <c r="J186" i="71" a="1"/>
  <c r="J186" i="71" s="1"/>
  <c r="M186" i="71" a="1"/>
  <c r="M186" i="71" s="1"/>
  <c r="AB186" i="71" a="1"/>
  <c r="AB186" i="71" s="1"/>
  <c r="AE186" i="71" a="1"/>
  <c r="AE186" i="71" s="1"/>
  <c r="AH186" i="71" a="1"/>
  <c r="AH186" i="71" s="1"/>
  <c r="AK186" i="71" a="1"/>
  <c r="AK186" i="71" s="1"/>
  <c r="X186" i="71" a="1"/>
  <c r="X186" i="71" s="1"/>
  <c r="AA186" i="71" a="1"/>
  <c r="AA186" i="71" s="1"/>
  <c r="AD186" i="71" a="1"/>
  <c r="AD186" i="71" s="1"/>
  <c r="H186" i="71" a="1"/>
  <c r="H186" i="71" s="1"/>
  <c r="E187" i="71" a="1"/>
  <c r="E187" i="71" s="1"/>
  <c r="D187" i="71" s="1"/>
  <c r="S187" i="71" l="1" a="1"/>
  <c r="S187" i="71" s="1"/>
  <c r="V187" i="71" a="1"/>
  <c r="V187" i="71" s="1"/>
  <c r="Y187" i="71" a="1"/>
  <c r="Y187" i="71" s="1"/>
  <c r="T187" i="71" a="1"/>
  <c r="T187" i="71" s="1"/>
  <c r="O187" i="71" a="1"/>
  <c r="O187" i="71" s="1"/>
  <c r="R187" i="71" a="1"/>
  <c r="R187" i="71" s="1"/>
  <c r="U187" i="71" a="1"/>
  <c r="U187" i="71" s="1"/>
  <c r="AF187" i="71" a="1"/>
  <c r="AF187" i="71" s="1"/>
  <c r="K187" i="71" a="1"/>
  <c r="K187" i="71" s="1"/>
  <c r="N187" i="71" a="1"/>
  <c r="N187" i="71" s="1"/>
  <c r="Q187" i="71" a="1"/>
  <c r="Q187" i="71" s="1"/>
  <c r="P187" i="71" a="1"/>
  <c r="P187" i="71" s="1"/>
  <c r="AA187" i="71" a="1"/>
  <c r="AA187" i="71" s="1"/>
  <c r="AD187" i="71" a="1"/>
  <c r="AD187" i="71" s="1"/>
  <c r="H187" i="71" a="1"/>
  <c r="H187" i="71" s="1"/>
  <c r="AM187" i="71" a="1"/>
  <c r="AM187" i="71" s="1"/>
  <c r="G187" i="71" a="1"/>
  <c r="G187" i="71" s="1"/>
  <c r="J187" i="71" a="1"/>
  <c r="J187" i="71" s="1"/>
  <c r="M187" i="71" a="1"/>
  <c r="M187" i="71" s="1"/>
  <c r="AB187" i="71" a="1"/>
  <c r="AB187" i="71" s="1"/>
  <c r="AH187" i="71" a="1"/>
  <c r="AH187" i="71" s="1"/>
  <c r="Z187" i="71" a="1"/>
  <c r="Z187" i="71" s="1"/>
  <c r="AI187" i="71" a="1"/>
  <c r="AI187" i="71" s="1"/>
  <c r="AL187" i="71" a="1"/>
  <c r="AL187" i="71" s="1"/>
  <c r="F187" i="71" a="1"/>
  <c r="F187" i="71" s="1"/>
  <c r="I187" i="71" a="1"/>
  <c r="I187" i="71" s="1"/>
  <c r="L187" i="71" a="1"/>
  <c r="L187" i="71" s="1"/>
  <c r="AE187" i="71" a="1"/>
  <c r="AE187" i="71" s="1"/>
  <c r="AK187" i="71" a="1"/>
  <c r="AK187" i="71" s="1"/>
  <c r="X187" i="71" a="1"/>
  <c r="X187" i="71" s="1"/>
  <c r="AG187" i="71" a="1"/>
  <c r="AG187" i="71" s="1"/>
  <c r="W187" i="71" a="1"/>
  <c r="W187" i="71" s="1"/>
  <c r="AC187" i="71" a="1"/>
  <c r="AC187" i="71" s="1"/>
  <c r="AJ187" i="71" a="1"/>
  <c r="AJ187" i="71" s="1"/>
  <c r="E188" i="71" a="1"/>
  <c r="E188" i="71" s="1"/>
  <c r="D188" i="71" s="1"/>
  <c r="AF188" i="71" l="1" a="1"/>
  <c r="AF188" i="71" s="1"/>
  <c r="AI188" i="71" a="1"/>
  <c r="AI188" i="71" s="1"/>
  <c r="AL188" i="71" a="1"/>
  <c r="AL188" i="71" s="1"/>
  <c r="F188" i="71" a="1"/>
  <c r="F188" i="71" s="1"/>
  <c r="U188" i="71" a="1"/>
  <c r="U188" i="71" s="1"/>
  <c r="AB188" i="71" a="1"/>
  <c r="AB188" i="71" s="1"/>
  <c r="AE188" i="71" a="1"/>
  <c r="AE188" i="71" s="1"/>
  <c r="AH188" i="71" a="1"/>
  <c r="AH188" i="71" s="1"/>
  <c r="AG188" i="71" a="1"/>
  <c r="AG188" i="71" s="1"/>
  <c r="X188" i="71" a="1"/>
  <c r="X188" i="71" s="1"/>
  <c r="AA188" i="71" a="1"/>
  <c r="AA188" i="71" s="1"/>
  <c r="AD188" i="71" a="1"/>
  <c r="AD188" i="71" s="1"/>
  <c r="Q188" i="71" a="1"/>
  <c r="Q188" i="71" s="1"/>
  <c r="T188" i="71" a="1"/>
  <c r="T188" i="71" s="1"/>
  <c r="W188" i="71" a="1"/>
  <c r="W188" i="71" s="1"/>
  <c r="Z188" i="71" a="1"/>
  <c r="Z188" i="71" s="1"/>
  <c r="AC188" i="71" a="1"/>
  <c r="AC188" i="71" s="1"/>
  <c r="P188" i="71" a="1"/>
  <c r="P188" i="71" s="1"/>
  <c r="S188" i="71" a="1"/>
  <c r="S188" i="71" s="1"/>
  <c r="V188" i="71" a="1"/>
  <c r="V188" i="71" s="1"/>
  <c r="M188" i="71" a="1"/>
  <c r="M188" i="71" s="1"/>
  <c r="J188" i="71" a="1"/>
  <c r="J188" i="71" s="1"/>
  <c r="L188" i="71" a="1"/>
  <c r="L188" i="71" s="1"/>
  <c r="O188" i="71" a="1"/>
  <c r="O188" i="71" s="1"/>
  <c r="R188" i="71" a="1"/>
  <c r="R188" i="71" s="1"/>
  <c r="Y188" i="71" a="1"/>
  <c r="Y188" i="71" s="1"/>
  <c r="H188" i="71" a="1"/>
  <c r="H188" i="71" s="1"/>
  <c r="K188" i="71" a="1"/>
  <c r="K188" i="71" s="1"/>
  <c r="N188" i="71" a="1"/>
  <c r="N188" i="71" s="1"/>
  <c r="I188" i="71" a="1"/>
  <c r="I188" i="71" s="1"/>
  <c r="AJ188" i="71" a="1"/>
  <c r="AJ188" i="71" s="1"/>
  <c r="AM188" i="71" a="1"/>
  <c r="AM188" i="71" s="1"/>
  <c r="G188" i="71" a="1"/>
  <c r="G188" i="71" s="1"/>
  <c r="AK188" i="71" a="1"/>
  <c r="AK188" i="71" s="1"/>
  <c r="E189" i="71" a="1"/>
  <c r="E189" i="71" s="1"/>
  <c r="D189" i="71" s="1"/>
  <c r="AC189" i="71" l="1" a="1"/>
  <c r="AC189" i="71" s="1"/>
  <c r="AB189" i="71" a="1"/>
  <c r="AB189" i="71" s="1"/>
  <c r="AE189" i="71" a="1"/>
  <c r="AE189" i="71" s="1"/>
  <c r="AH189" i="71" a="1"/>
  <c r="AH189" i="71" s="1"/>
  <c r="Y189" i="71" a="1"/>
  <c r="Y189" i="71" s="1"/>
  <c r="X189" i="71" a="1"/>
  <c r="X189" i="71" s="1"/>
  <c r="AA189" i="71" a="1"/>
  <c r="AA189" i="71" s="1"/>
  <c r="AD189" i="71" a="1"/>
  <c r="AD189" i="71" s="1"/>
  <c r="U189" i="71" a="1"/>
  <c r="U189" i="71" s="1"/>
  <c r="T189" i="71" a="1"/>
  <c r="T189" i="71" s="1"/>
  <c r="W189" i="71" a="1"/>
  <c r="W189" i="71" s="1"/>
  <c r="Z189" i="71" a="1"/>
  <c r="Z189" i="71" s="1"/>
  <c r="Q189" i="71" a="1"/>
  <c r="Q189" i="71" s="1"/>
  <c r="P189" i="71" a="1"/>
  <c r="P189" i="71" s="1"/>
  <c r="S189" i="71" a="1"/>
  <c r="S189" i="71" s="1"/>
  <c r="V189" i="71" a="1"/>
  <c r="V189" i="71" s="1"/>
  <c r="M189" i="71" a="1"/>
  <c r="M189" i="71" s="1"/>
  <c r="L189" i="71" a="1"/>
  <c r="L189" i="71" s="1"/>
  <c r="O189" i="71" a="1"/>
  <c r="O189" i="71" s="1"/>
  <c r="R189" i="71" a="1"/>
  <c r="R189" i="71" s="1"/>
  <c r="I189" i="71" a="1"/>
  <c r="I189" i="71" s="1"/>
  <c r="H189" i="71" a="1"/>
  <c r="H189" i="71" s="1"/>
  <c r="K189" i="71" a="1"/>
  <c r="K189" i="71" s="1"/>
  <c r="N189" i="71" a="1"/>
  <c r="N189" i="71" s="1"/>
  <c r="AK189" i="71" a="1"/>
  <c r="AK189" i="71" s="1"/>
  <c r="AJ189" i="71" a="1"/>
  <c r="AJ189" i="71" s="1"/>
  <c r="AM189" i="71" a="1"/>
  <c r="AM189" i="71" s="1"/>
  <c r="G189" i="71" a="1"/>
  <c r="G189" i="71" s="1"/>
  <c r="J189" i="71" a="1"/>
  <c r="J189" i="71" s="1"/>
  <c r="AG189" i="71" a="1"/>
  <c r="AG189" i="71" s="1"/>
  <c r="AF189" i="71" a="1"/>
  <c r="AF189" i="71" s="1"/>
  <c r="AI189" i="71" a="1"/>
  <c r="AI189" i="71" s="1"/>
  <c r="AL189" i="71" a="1"/>
  <c r="AL189" i="71" s="1"/>
  <c r="F189" i="71" a="1"/>
  <c r="F189" i="71" s="1"/>
  <c r="E190" i="71" a="1"/>
  <c r="E190" i="71" s="1"/>
  <c r="D190" i="71" s="1"/>
  <c r="Y190" i="71" l="1" a="1"/>
  <c r="Y190" i="71" s="1"/>
  <c r="X190" i="71" a="1"/>
  <c r="X190" i="71" s="1"/>
  <c r="AA190" i="71" a="1"/>
  <c r="AA190" i="71" s="1"/>
  <c r="R190" i="71" a="1"/>
  <c r="R190" i="71" s="1"/>
  <c r="U190" i="71" a="1"/>
  <c r="U190" i="71" s="1"/>
  <c r="T190" i="71" a="1"/>
  <c r="T190" i="71" s="1"/>
  <c r="W190" i="71" a="1"/>
  <c r="W190" i="71" s="1"/>
  <c r="N190" i="71" a="1"/>
  <c r="N190" i="71" s="1"/>
  <c r="Q190" i="71" a="1"/>
  <c r="Q190" i="71" s="1"/>
  <c r="P190" i="71" a="1"/>
  <c r="P190" i="71" s="1"/>
  <c r="S190" i="71" a="1"/>
  <c r="S190" i="71" s="1"/>
  <c r="J190" i="71" a="1"/>
  <c r="J190" i="71" s="1"/>
  <c r="M190" i="71" a="1"/>
  <c r="M190" i="71" s="1"/>
  <c r="L190" i="71" a="1"/>
  <c r="L190" i="71" s="1"/>
  <c r="O190" i="71" a="1"/>
  <c r="O190" i="71" s="1"/>
  <c r="AL190" i="71" a="1"/>
  <c r="AL190" i="71" s="1"/>
  <c r="I190" i="71" a="1"/>
  <c r="I190" i="71" s="1"/>
  <c r="H190" i="71" a="1"/>
  <c r="H190" i="71" s="1"/>
  <c r="K190" i="71" a="1"/>
  <c r="K190" i="71" s="1"/>
  <c r="F190" i="71" a="1"/>
  <c r="F190" i="71" s="1"/>
  <c r="AK190" i="71" a="1"/>
  <c r="AK190" i="71" s="1"/>
  <c r="AJ190" i="71" a="1"/>
  <c r="AJ190" i="71" s="1"/>
  <c r="AM190" i="71" a="1"/>
  <c r="AM190" i="71" s="1"/>
  <c r="G190" i="71" a="1"/>
  <c r="G190" i="71" s="1"/>
  <c r="AH190" i="71" a="1"/>
  <c r="AH190" i="71" s="1"/>
  <c r="AG190" i="71" a="1"/>
  <c r="AG190" i="71" s="1"/>
  <c r="AF190" i="71" a="1"/>
  <c r="AF190" i="71" s="1"/>
  <c r="AI190" i="71" a="1"/>
  <c r="AI190" i="71" s="1"/>
  <c r="Z190" i="71" a="1"/>
  <c r="Z190" i="71" s="1"/>
  <c r="AD190" i="71" a="1"/>
  <c r="AD190" i="71" s="1"/>
  <c r="AC190" i="71" a="1"/>
  <c r="AC190" i="71" s="1"/>
  <c r="AB190" i="71" a="1"/>
  <c r="AB190" i="71" s="1"/>
  <c r="AE190" i="71" a="1"/>
  <c r="AE190" i="71" s="1"/>
  <c r="V190" i="71" a="1"/>
  <c r="V190" i="71" s="1"/>
  <c r="E191" i="71" a="1"/>
  <c r="E191" i="71" s="1"/>
  <c r="D191" i="71" s="1"/>
  <c r="V191" i="71" l="1" a="1"/>
  <c r="V191" i="71" s="1"/>
  <c r="Y191" i="71" a="1"/>
  <c r="Y191" i="71" s="1"/>
  <c r="X191" i="71" a="1"/>
  <c r="X191" i="71" s="1"/>
  <c r="AA191" i="71" a="1"/>
  <c r="AA191" i="71" s="1"/>
  <c r="Q191" i="71" a="1"/>
  <c r="Q191" i="71" s="1"/>
  <c r="S191" i="71" a="1"/>
  <c r="S191" i="71" s="1"/>
  <c r="J191" i="71" a="1"/>
  <c r="J191" i="71" s="1"/>
  <c r="M191" i="71" a="1"/>
  <c r="M191" i="71" s="1"/>
  <c r="L191" i="71" a="1"/>
  <c r="L191" i="71" s="1"/>
  <c r="O191" i="71" a="1"/>
  <c r="O191" i="71" s="1"/>
  <c r="R191" i="71" a="1"/>
  <c r="R191" i="71" s="1"/>
  <c r="U191" i="71" a="1"/>
  <c r="U191" i="71" s="1"/>
  <c r="T191" i="71" a="1"/>
  <c r="T191" i="71" s="1"/>
  <c r="W191" i="71" a="1"/>
  <c r="W191" i="71" s="1"/>
  <c r="N191" i="71" a="1"/>
  <c r="N191" i="71" s="1"/>
  <c r="P191" i="71" a="1"/>
  <c r="P191" i="71" s="1"/>
  <c r="AL191" i="71" a="1"/>
  <c r="AL191" i="71" s="1"/>
  <c r="F191" i="71" a="1"/>
  <c r="F191" i="71" s="1"/>
  <c r="I191" i="71" a="1"/>
  <c r="I191" i="71" s="1"/>
  <c r="H191" i="71" a="1"/>
  <c r="H191" i="71" s="1"/>
  <c r="K191" i="71" a="1"/>
  <c r="K191" i="71" s="1"/>
  <c r="AM191" i="71" a="1"/>
  <c r="AM191" i="71" s="1"/>
  <c r="AD191" i="71" a="1"/>
  <c r="AD191" i="71" s="1"/>
  <c r="AF191" i="71" a="1"/>
  <c r="AF191" i="71" s="1"/>
  <c r="AB191" i="71" a="1"/>
  <c r="AB191" i="71" s="1"/>
  <c r="AH191" i="71" a="1"/>
  <c r="AH191" i="71" s="1"/>
  <c r="AK191" i="71" a="1"/>
  <c r="AK191" i="71" s="1"/>
  <c r="AJ191" i="71" a="1"/>
  <c r="AJ191" i="71" s="1"/>
  <c r="G191" i="71" a="1"/>
  <c r="G191" i="71" s="1"/>
  <c r="AG191" i="71" a="1"/>
  <c r="AG191" i="71" s="1"/>
  <c r="AI191" i="71" a="1"/>
  <c r="AI191" i="71" s="1"/>
  <c r="Z191" i="71" a="1"/>
  <c r="Z191" i="71" s="1"/>
  <c r="AC191" i="71" a="1"/>
  <c r="AC191" i="71" s="1"/>
  <c r="AE191" i="71" a="1"/>
  <c r="AE191" i="71" s="1"/>
  <c r="E192" i="71" a="1"/>
  <c r="E192" i="71" s="1"/>
  <c r="D192" i="71" s="1"/>
  <c r="AH192" i="71" l="1" a="1"/>
  <c r="AH192" i="71" s="1"/>
  <c r="AK192" i="71" a="1"/>
  <c r="AK192" i="71" s="1"/>
  <c r="AJ192" i="71" a="1"/>
  <c r="AJ192" i="71" s="1"/>
  <c r="S192" i="71" a="1"/>
  <c r="S192" i="71" s="1"/>
  <c r="W192" i="71" a="1"/>
  <c r="W192" i="71" s="1"/>
  <c r="AD192" i="71" a="1"/>
  <c r="AD192" i="71" s="1"/>
  <c r="AG192" i="71" a="1"/>
  <c r="AG192" i="71" s="1"/>
  <c r="AF192" i="71" a="1"/>
  <c r="AF192" i="71" s="1"/>
  <c r="O192" i="71" a="1"/>
  <c r="O192" i="71" s="1"/>
  <c r="Z192" i="71" a="1"/>
  <c r="Z192" i="71" s="1"/>
  <c r="AC192" i="71" a="1"/>
  <c r="AC192" i="71" s="1"/>
  <c r="AB192" i="71" a="1"/>
  <c r="AB192" i="71" s="1"/>
  <c r="K192" i="71" a="1"/>
  <c r="K192" i="71" s="1"/>
  <c r="V192" i="71" a="1"/>
  <c r="V192" i="71" s="1"/>
  <c r="Y192" i="71" a="1"/>
  <c r="Y192" i="71" s="1"/>
  <c r="X192" i="71" a="1"/>
  <c r="X192" i="71" s="1"/>
  <c r="AM192" i="71" a="1"/>
  <c r="AM192" i="71" s="1"/>
  <c r="R192" i="71" a="1"/>
  <c r="R192" i="71" s="1"/>
  <c r="U192" i="71" a="1"/>
  <c r="U192" i="71" s="1"/>
  <c r="T192" i="71" a="1"/>
  <c r="T192" i="71" s="1"/>
  <c r="G192" i="71" a="1"/>
  <c r="G192" i="71" s="1"/>
  <c r="J192" i="71" a="1"/>
  <c r="J192" i="71" s="1"/>
  <c r="M192" i="71" a="1"/>
  <c r="M192" i="71" s="1"/>
  <c r="L192" i="71" a="1"/>
  <c r="L192" i="71" s="1"/>
  <c r="AE192" i="71" a="1"/>
  <c r="AE192" i="71" s="1"/>
  <c r="AL192" i="71" a="1"/>
  <c r="AL192" i="71" s="1"/>
  <c r="F192" i="71" a="1"/>
  <c r="F192" i="71" s="1"/>
  <c r="I192" i="71" a="1"/>
  <c r="I192" i="71" s="1"/>
  <c r="H192" i="71" a="1"/>
  <c r="H192" i="71" s="1"/>
  <c r="AA192" i="71" a="1"/>
  <c r="AA192" i="71" s="1"/>
  <c r="N192" i="71" a="1"/>
  <c r="N192" i="71" s="1"/>
  <c r="Q192" i="71" a="1"/>
  <c r="Q192" i="71" s="1"/>
  <c r="P192" i="71" a="1"/>
  <c r="P192" i="71" s="1"/>
  <c r="AI192" i="71" a="1"/>
  <c r="AI192" i="71" s="1"/>
  <c r="E193" i="71" a="1"/>
  <c r="E193" i="71" s="1"/>
  <c r="D193" i="71" s="1"/>
  <c r="AE193" i="71" l="1" a="1"/>
  <c r="AE193" i="71" s="1"/>
  <c r="AH193" i="71" a="1"/>
  <c r="AH193" i="71" s="1"/>
  <c r="AK193" i="71" a="1"/>
  <c r="AK193" i="71" s="1"/>
  <c r="AJ193" i="71" a="1"/>
  <c r="AJ193" i="71" s="1"/>
  <c r="AG193" i="71" a="1"/>
  <c r="AG193" i="71" s="1"/>
  <c r="W193" i="71" a="1"/>
  <c r="W193" i="71" s="1"/>
  <c r="AC193" i="71" a="1"/>
  <c r="AC193" i="71" s="1"/>
  <c r="S193" i="71" a="1"/>
  <c r="S193" i="71" s="1"/>
  <c r="V193" i="71" a="1"/>
  <c r="V193" i="71" s="1"/>
  <c r="Y193" i="71" a="1"/>
  <c r="Y193" i="71" s="1"/>
  <c r="X193" i="71" a="1"/>
  <c r="X193" i="71" s="1"/>
  <c r="AM193" i="71" a="1"/>
  <c r="AM193" i="71" s="1"/>
  <c r="G193" i="71" a="1"/>
  <c r="G193" i="71" s="1"/>
  <c r="J193" i="71" a="1"/>
  <c r="J193" i="71" s="1"/>
  <c r="M193" i="71" a="1"/>
  <c r="M193" i="71" s="1"/>
  <c r="AI193" i="71" a="1"/>
  <c r="AI193" i="71" s="1"/>
  <c r="AL193" i="71" a="1"/>
  <c r="AL193" i="71" s="1"/>
  <c r="I193" i="71" a="1"/>
  <c r="I193" i="71" s="1"/>
  <c r="AA193" i="71" a="1"/>
  <c r="AA193" i="71" s="1"/>
  <c r="AD193" i="71" a="1"/>
  <c r="AD193" i="71" s="1"/>
  <c r="AF193" i="71" a="1"/>
  <c r="AF193" i="71" s="1"/>
  <c r="Z193" i="71" a="1"/>
  <c r="Z193" i="71" s="1"/>
  <c r="AB193" i="71" a="1"/>
  <c r="AB193" i="71" s="1"/>
  <c r="O193" i="71" a="1"/>
  <c r="O193" i="71" s="1"/>
  <c r="R193" i="71" a="1"/>
  <c r="R193" i="71" s="1"/>
  <c r="U193" i="71" a="1"/>
  <c r="U193" i="71" s="1"/>
  <c r="T193" i="71" a="1"/>
  <c r="T193" i="71" s="1"/>
  <c r="K193" i="71" a="1"/>
  <c r="K193" i="71" s="1"/>
  <c r="N193" i="71" a="1"/>
  <c r="N193" i="71" s="1"/>
  <c r="Q193" i="71" a="1"/>
  <c r="Q193" i="71" s="1"/>
  <c r="P193" i="71" a="1"/>
  <c r="P193" i="71" s="1"/>
  <c r="L193" i="71" a="1"/>
  <c r="L193" i="71" s="1"/>
  <c r="F193" i="71" a="1"/>
  <c r="F193" i="71" s="1"/>
  <c r="H193" i="71" a="1"/>
  <c r="H193" i="71" s="1"/>
  <c r="E194" i="71" a="1"/>
  <c r="E194" i="71" s="1"/>
  <c r="D194" i="71" s="1"/>
  <c r="AE194" i="71" l="1" a="1"/>
  <c r="AE194" i="71" s="1"/>
  <c r="AH194" i="71" a="1"/>
  <c r="AH194" i="71" s="1"/>
  <c r="AK194" i="71" a="1"/>
  <c r="AK194" i="71" s="1"/>
  <c r="L194" i="71" a="1"/>
  <c r="L194" i="71" s="1"/>
  <c r="AA194" i="71" a="1"/>
  <c r="AA194" i="71" s="1"/>
  <c r="AD194" i="71" a="1"/>
  <c r="AD194" i="71" s="1"/>
  <c r="AG194" i="71" a="1"/>
  <c r="AG194" i="71" s="1"/>
  <c r="H194" i="71" a="1"/>
  <c r="H194" i="71" s="1"/>
  <c r="W194" i="71" a="1"/>
  <c r="W194" i="71" s="1"/>
  <c r="Z194" i="71" a="1"/>
  <c r="Z194" i="71" s="1"/>
  <c r="AC194" i="71" a="1"/>
  <c r="AC194" i="71" s="1"/>
  <c r="AJ194" i="71" a="1"/>
  <c r="AJ194" i="71" s="1"/>
  <c r="S194" i="71" a="1"/>
  <c r="S194" i="71" s="1"/>
  <c r="V194" i="71" a="1"/>
  <c r="V194" i="71" s="1"/>
  <c r="Y194" i="71" a="1"/>
  <c r="Y194" i="71" s="1"/>
  <c r="AF194" i="71" a="1"/>
  <c r="AF194" i="71" s="1"/>
  <c r="AM194" i="71" a="1"/>
  <c r="AM194" i="71" s="1"/>
  <c r="G194" i="71" a="1"/>
  <c r="G194" i="71" s="1"/>
  <c r="J194" i="71" a="1"/>
  <c r="J194" i="71" s="1"/>
  <c r="T194" i="71" a="1"/>
  <c r="T194" i="71" s="1"/>
  <c r="AI194" i="71" a="1"/>
  <c r="AI194" i="71" s="1"/>
  <c r="F194" i="71" a="1"/>
  <c r="F194" i="71" s="1"/>
  <c r="P194" i="71" a="1"/>
  <c r="P194" i="71" s="1"/>
  <c r="O194" i="71" a="1"/>
  <c r="O194" i="71" s="1"/>
  <c r="R194" i="71" a="1"/>
  <c r="R194" i="71" s="1"/>
  <c r="U194" i="71" a="1"/>
  <c r="U194" i="71" s="1"/>
  <c r="AB194" i="71" a="1"/>
  <c r="AB194" i="71" s="1"/>
  <c r="K194" i="71" a="1"/>
  <c r="K194" i="71" s="1"/>
  <c r="N194" i="71" a="1"/>
  <c r="N194" i="71" s="1"/>
  <c r="Q194" i="71" a="1"/>
  <c r="Q194" i="71" s="1"/>
  <c r="X194" i="71" a="1"/>
  <c r="X194" i="71" s="1"/>
  <c r="M194" i="71" a="1"/>
  <c r="M194" i="71" s="1"/>
  <c r="AL194" i="71" a="1"/>
  <c r="AL194" i="71" s="1"/>
  <c r="I194" i="71" a="1"/>
  <c r="I194" i="71" s="1"/>
  <c r="E195" i="71" a="1"/>
  <c r="E195" i="71" s="1"/>
  <c r="D195" i="71" s="1"/>
  <c r="AB195" i="71" l="1" a="1"/>
  <c r="AB195" i="71" s="1"/>
  <c r="AE195" i="71" a="1"/>
  <c r="AE195" i="71" s="1"/>
  <c r="AH195" i="71" a="1"/>
  <c r="AH195" i="71" s="1"/>
  <c r="AK195" i="71" a="1"/>
  <c r="AK195" i="71" s="1"/>
  <c r="AG195" i="71" a="1"/>
  <c r="AG195" i="71" s="1"/>
  <c r="X195" i="71" a="1"/>
  <c r="X195" i="71" s="1"/>
  <c r="AA195" i="71" a="1"/>
  <c r="AA195" i="71" s="1"/>
  <c r="AD195" i="71" a="1"/>
  <c r="AD195" i="71" s="1"/>
  <c r="T195" i="71" a="1"/>
  <c r="T195" i="71" s="1"/>
  <c r="W195" i="71" a="1"/>
  <c r="W195" i="71" s="1"/>
  <c r="Z195" i="71" a="1"/>
  <c r="Z195" i="71" s="1"/>
  <c r="AC195" i="71" a="1"/>
  <c r="AC195" i="71" s="1"/>
  <c r="P195" i="71" a="1"/>
  <c r="P195" i="71" s="1"/>
  <c r="S195" i="71" a="1"/>
  <c r="S195" i="71" s="1"/>
  <c r="V195" i="71" a="1"/>
  <c r="V195" i="71" s="1"/>
  <c r="Y195" i="71" a="1"/>
  <c r="Y195" i="71" s="1"/>
  <c r="H195" i="71" a="1"/>
  <c r="H195" i="71" s="1"/>
  <c r="K195" i="71" a="1"/>
  <c r="K195" i="71" s="1"/>
  <c r="N195" i="71" a="1"/>
  <c r="N195" i="71" s="1"/>
  <c r="Q195" i="71" a="1"/>
  <c r="Q195" i="71" s="1"/>
  <c r="AJ195" i="71" a="1"/>
  <c r="AJ195" i="71" s="1"/>
  <c r="AM195" i="71" a="1"/>
  <c r="AM195" i="71" s="1"/>
  <c r="J195" i="71" a="1"/>
  <c r="J195" i="71" s="1"/>
  <c r="M195" i="71" a="1"/>
  <c r="M195" i="71" s="1"/>
  <c r="AL195" i="71" a="1"/>
  <c r="AL195" i="71" s="1"/>
  <c r="I195" i="71" a="1"/>
  <c r="I195" i="71" s="1"/>
  <c r="L195" i="71" a="1"/>
  <c r="L195" i="71" s="1"/>
  <c r="O195" i="71" a="1"/>
  <c r="O195" i="71" s="1"/>
  <c r="R195" i="71" a="1"/>
  <c r="R195" i="71" s="1"/>
  <c r="U195" i="71" a="1"/>
  <c r="U195" i="71" s="1"/>
  <c r="G195" i="71" a="1"/>
  <c r="G195" i="71" s="1"/>
  <c r="AF195" i="71" a="1"/>
  <c r="AF195" i="71" s="1"/>
  <c r="AI195" i="71" a="1"/>
  <c r="AI195" i="71" s="1"/>
  <c r="F195" i="71" a="1"/>
  <c r="F195" i="71" s="1"/>
  <c r="E196" i="71" a="1"/>
  <c r="E196" i="71" s="1"/>
  <c r="D196" i="71" s="1"/>
  <c r="X196" i="71" l="1" a="1"/>
  <c r="X196" i="71" s="1"/>
  <c r="AA196" i="71" a="1"/>
  <c r="AA196" i="71" s="1"/>
  <c r="AD196" i="71" a="1"/>
  <c r="AD196" i="71" s="1"/>
  <c r="AG196" i="71" a="1"/>
  <c r="AG196" i="71" s="1"/>
  <c r="T196" i="71" a="1"/>
  <c r="T196" i="71" s="1"/>
  <c r="W196" i="71" a="1"/>
  <c r="W196" i="71" s="1"/>
  <c r="Z196" i="71" a="1"/>
  <c r="Z196" i="71" s="1"/>
  <c r="AC196" i="71" a="1"/>
  <c r="AC196" i="71" s="1"/>
  <c r="P196" i="71" a="1"/>
  <c r="P196" i="71" s="1"/>
  <c r="S196" i="71" a="1"/>
  <c r="S196" i="71" s="1"/>
  <c r="V196" i="71" a="1"/>
  <c r="V196" i="71" s="1"/>
  <c r="Y196" i="71" a="1"/>
  <c r="Y196" i="71" s="1"/>
  <c r="M196" i="71" a="1"/>
  <c r="M196" i="71" s="1"/>
  <c r="F196" i="71" a="1"/>
  <c r="F196" i="71" s="1"/>
  <c r="AB196" i="71" a="1"/>
  <c r="AB196" i="71" s="1"/>
  <c r="AH196" i="71" a="1"/>
  <c r="AH196" i="71" s="1"/>
  <c r="L196" i="71" a="1"/>
  <c r="L196" i="71" s="1"/>
  <c r="O196" i="71" a="1"/>
  <c r="O196" i="71" s="1"/>
  <c r="R196" i="71" a="1"/>
  <c r="R196" i="71" s="1"/>
  <c r="U196" i="71" a="1"/>
  <c r="U196" i="71" s="1"/>
  <c r="H196" i="71" a="1"/>
  <c r="H196" i="71" s="1"/>
  <c r="K196" i="71" a="1"/>
  <c r="K196" i="71" s="1"/>
  <c r="N196" i="71" a="1"/>
  <c r="N196" i="71" s="1"/>
  <c r="Q196" i="71" a="1"/>
  <c r="Q196" i="71" s="1"/>
  <c r="AJ196" i="71" a="1"/>
  <c r="AJ196" i="71" s="1"/>
  <c r="AM196" i="71" a="1"/>
  <c r="AM196" i="71" s="1"/>
  <c r="G196" i="71" a="1"/>
  <c r="G196" i="71" s="1"/>
  <c r="J196" i="71" a="1"/>
  <c r="J196" i="71" s="1"/>
  <c r="AF196" i="71" a="1"/>
  <c r="AF196" i="71" s="1"/>
  <c r="AI196" i="71" a="1"/>
  <c r="AI196" i="71" s="1"/>
  <c r="AL196" i="71" a="1"/>
  <c r="AL196" i="71" s="1"/>
  <c r="I196" i="71" a="1"/>
  <c r="I196" i="71" s="1"/>
  <c r="AE196" i="71" a="1"/>
  <c r="AE196" i="71" s="1"/>
  <c r="AK196" i="71" a="1"/>
  <c r="AK196" i="71" s="1"/>
  <c r="E197" i="71" a="1"/>
  <c r="E197" i="71" s="1"/>
  <c r="D197" i="71" s="1"/>
  <c r="AC197" i="71" l="1" a="1"/>
  <c r="AC197" i="71" s="1"/>
  <c r="AB197" i="71" a="1"/>
  <c r="AB197" i="71" s="1"/>
  <c r="AE197" i="71" a="1"/>
  <c r="AE197" i="71" s="1"/>
  <c r="AH197" i="71" a="1"/>
  <c r="AH197" i="71" s="1"/>
  <c r="Y197" i="71" a="1"/>
  <c r="Y197" i="71" s="1"/>
  <c r="X197" i="71" a="1"/>
  <c r="X197" i="71" s="1"/>
  <c r="AA197" i="71" a="1"/>
  <c r="AA197" i="71" s="1"/>
  <c r="AD197" i="71" a="1"/>
  <c r="AD197" i="71" s="1"/>
  <c r="U197" i="71" a="1"/>
  <c r="U197" i="71" s="1"/>
  <c r="T197" i="71" a="1"/>
  <c r="T197" i="71" s="1"/>
  <c r="W197" i="71" a="1"/>
  <c r="W197" i="71" s="1"/>
  <c r="Q197" i="71" a="1"/>
  <c r="Q197" i="71" s="1"/>
  <c r="P197" i="71" a="1"/>
  <c r="P197" i="71" s="1"/>
  <c r="S197" i="71" a="1"/>
  <c r="S197" i="71" s="1"/>
  <c r="V197" i="71" a="1"/>
  <c r="V197" i="71" s="1"/>
  <c r="M197" i="71" a="1"/>
  <c r="M197" i="71" s="1"/>
  <c r="L197" i="71" a="1"/>
  <c r="L197" i="71" s="1"/>
  <c r="AK197" i="71" a="1"/>
  <c r="AK197" i="71" s="1"/>
  <c r="AJ197" i="71" a="1"/>
  <c r="AJ197" i="71" s="1"/>
  <c r="G197" i="71" a="1"/>
  <c r="G197" i="71" s="1"/>
  <c r="J197" i="71" a="1"/>
  <c r="J197" i="71" s="1"/>
  <c r="AG197" i="71" a="1"/>
  <c r="AG197" i="71" s="1"/>
  <c r="AF197" i="71" a="1"/>
  <c r="AF197" i="71" s="1"/>
  <c r="AI197" i="71" a="1"/>
  <c r="AI197" i="71" s="1"/>
  <c r="AL197" i="71" a="1"/>
  <c r="AL197" i="71" s="1"/>
  <c r="Z197" i="71" a="1"/>
  <c r="Z197" i="71" s="1"/>
  <c r="R197" i="71" a="1"/>
  <c r="R197" i="71" s="1"/>
  <c r="O197" i="71" a="1"/>
  <c r="O197" i="71" s="1"/>
  <c r="I197" i="71" a="1"/>
  <c r="I197" i="71" s="1"/>
  <c r="H197" i="71" a="1"/>
  <c r="H197" i="71" s="1"/>
  <c r="K197" i="71" a="1"/>
  <c r="K197" i="71" s="1"/>
  <c r="N197" i="71" a="1"/>
  <c r="N197" i="71" s="1"/>
  <c r="AM197" i="71" a="1"/>
  <c r="AM197" i="71" s="1"/>
  <c r="F197" i="71" a="1"/>
  <c r="F197" i="71" s="1"/>
  <c r="E198" i="71" a="1"/>
  <c r="E198" i="71" s="1"/>
  <c r="D198" i="71" s="1"/>
  <c r="AC198" i="71" l="1" a="1"/>
  <c r="AC198" i="71" s="1"/>
  <c r="AB198" i="71" a="1"/>
  <c r="AB198" i="71" s="1"/>
  <c r="AE198" i="71" a="1"/>
  <c r="AE198" i="71" s="1"/>
  <c r="Z198" i="71" a="1"/>
  <c r="Z198" i="71" s="1"/>
  <c r="Y198" i="71" a="1"/>
  <c r="Y198" i="71" s="1"/>
  <c r="X198" i="71" a="1"/>
  <c r="X198" i="71" s="1"/>
  <c r="AA198" i="71" a="1"/>
  <c r="AA198" i="71" s="1"/>
  <c r="V198" i="71" a="1"/>
  <c r="V198" i="71" s="1"/>
  <c r="U198" i="71" a="1"/>
  <c r="U198" i="71" s="1"/>
  <c r="T198" i="71" a="1"/>
  <c r="T198" i="71" s="1"/>
  <c r="W198" i="71" a="1"/>
  <c r="W198" i="71" s="1"/>
  <c r="R198" i="71" a="1"/>
  <c r="R198" i="71" s="1"/>
  <c r="Q198" i="71" a="1"/>
  <c r="Q198" i="71" s="1"/>
  <c r="P198" i="71" a="1"/>
  <c r="P198" i="71" s="1"/>
  <c r="S198" i="71" a="1"/>
  <c r="S198" i="71" s="1"/>
  <c r="N198" i="71" a="1"/>
  <c r="N198" i="71" s="1"/>
  <c r="AJ198" i="71" a="1"/>
  <c r="AJ198" i="71" s="1"/>
  <c r="F198" i="71" a="1"/>
  <c r="F198" i="71" s="1"/>
  <c r="AF198" i="71" a="1"/>
  <c r="AF198" i="71" s="1"/>
  <c r="AH198" i="71" a="1"/>
  <c r="AH198" i="71" s="1"/>
  <c r="M198" i="71" a="1"/>
  <c r="M198" i="71" s="1"/>
  <c r="L198" i="71" a="1"/>
  <c r="L198" i="71" s="1"/>
  <c r="O198" i="71" a="1"/>
  <c r="O198" i="71" s="1"/>
  <c r="J198" i="71" a="1"/>
  <c r="J198" i="71" s="1"/>
  <c r="I198" i="71" a="1"/>
  <c r="I198" i="71" s="1"/>
  <c r="H198" i="71" a="1"/>
  <c r="H198" i="71" s="1"/>
  <c r="K198" i="71" a="1"/>
  <c r="K198" i="71" s="1"/>
  <c r="AL198" i="71" a="1"/>
  <c r="AL198" i="71" s="1"/>
  <c r="AK198" i="71" a="1"/>
  <c r="AK198" i="71" s="1"/>
  <c r="AM198" i="71" a="1"/>
  <c r="AM198" i="71" s="1"/>
  <c r="G198" i="71" a="1"/>
  <c r="G198" i="71" s="1"/>
  <c r="AG198" i="71" a="1"/>
  <c r="AG198" i="71" s="1"/>
  <c r="AI198" i="71" a="1"/>
  <c r="AI198" i="71" s="1"/>
  <c r="AD198" i="71" a="1"/>
  <c r="AD198" i="71" s="1"/>
  <c r="E199" i="71" a="1"/>
  <c r="E199" i="71" s="1"/>
  <c r="D199" i="71" s="1"/>
  <c r="V199" i="71" l="1" a="1"/>
  <c r="V199" i="71" s="1"/>
  <c r="Y199" i="71" a="1"/>
  <c r="Y199" i="71" s="1"/>
  <c r="X199" i="71" a="1"/>
  <c r="X199" i="71" s="1"/>
  <c r="AA199" i="71" a="1"/>
  <c r="AA199" i="71" s="1"/>
  <c r="L199" i="71" a="1"/>
  <c r="L199" i="71" s="1"/>
  <c r="AH199" i="71" a="1"/>
  <c r="AH199" i="71" s="1"/>
  <c r="AM199" i="71" a="1"/>
  <c r="AM199" i="71" s="1"/>
  <c r="AF199" i="71" a="1"/>
  <c r="AF199" i="71" s="1"/>
  <c r="Z199" i="71" a="1"/>
  <c r="Z199" i="71" s="1"/>
  <c r="AB199" i="71" a="1"/>
  <c r="AB199" i="71" s="1"/>
  <c r="R199" i="71" a="1"/>
  <c r="R199" i="71" s="1"/>
  <c r="U199" i="71" a="1"/>
  <c r="U199" i="71" s="1"/>
  <c r="T199" i="71" a="1"/>
  <c r="T199" i="71" s="1"/>
  <c r="W199" i="71" a="1"/>
  <c r="W199" i="71" s="1"/>
  <c r="N199" i="71" a="1"/>
  <c r="N199" i="71" s="1"/>
  <c r="Q199" i="71" a="1"/>
  <c r="Q199" i="71" s="1"/>
  <c r="P199" i="71" a="1"/>
  <c r="P199" i="71" s="1"/>
  <c r="S199" i="71" a="1"/>
  <c r="S199" i="71" s="1"/>
  <c r="J199" i="71" a="1"/>
  <c r="J199" i="71" s="1"/>
  <c r="M199" i="71" a="1"/>
  <c r="M199" i="71" s="1"/>
  <c r="O199" i="71" a="1"/>
  <c r="O199" i="71" s="1"/>
  <c r="AJ199" i="71" a="1"/>
  <c r="AJ199" i="71" s="1"/>
  <c r="G199" i="71" a="1"/>
  <c r="G199" i="71" s="1"/>
  <c r="AD199" i="71" a="1"/>
  <c r="AD199" i="71" s="1"/>
  <c r="AG199" i="71" a="1"/>
  <c r="AG199" i="71" s="1"/>
  <c r="AI199" i="71" a="1"/>
  <c r="AI199" i="71" s="1"/>
  <c r="AL199" i="71" a="1"/>
  <c r="AL199" i="71" s="1"/>
  <c r="F199" i="71" a="1"/>
  <c r="F199" i="71" s="1"/>
  <c r="I199" i="71" a="1"/>
  <c r="I199" i="71" s="1"/>
  <c r="H199" i="71" a="1"/>
  <c r="H199" i="71" s="1"/>
  <c r="K199" i="71" a="1"/>
  <c r="K199" i="71" s="1"/>
  <c r="AK199" i="71" a="1"/>
  <c r="AK199" i="71" s="1"/>
  <c r="AC199" i="71" a="1"/>
  <c r="AC199" i="71" s="1"/>
  <c r="AE199" i="71" a="1"/>
  <c r="AE199" i="71" s="1"/>
  <c r="E200" i="71" a="1"/>
  <c r="E200" i="71" s="1"/>
  <c r="D200" i="71" s="1"/>
  <c r="E201" i="71" l="1" a="1"/>
  <c r="E201" i="71" s="1"/>
  <c r="D201" i="71" s="1"/>
  <c r="AL200" i="71" a="1"/>
  <c r="AL200" i="71" s="1"/>
  <c r="F200" i="71" a="1"/>
  <c r="F200" i="71" s="1"/>
  <c r="I200" i="71" a="1"/>
  <c r="I200" i="71" s="1"/>
  <c r="H200" i="71" a="1"/>
  <c r="H200" i="71" s="1"/>
  <c r="AE200" i="71" a="1"/>
  <c r="AE200" i="71" s="1"/>
  <c r="AH200" i="71" a="1"/>
  <c r="AH200" i="71" s="1"/>
  <c r="AK200" i="71" a="1"/>
  <c r="AK200" i="71" s="1"/>
  <c r="AJ200" i="71" a="1"/>
  <c r="AJ200" i="71" s="1"/>
  <c r="W200" i="71" a="1"/>
  <c r="W200" i="71" s="1"/>
  <c r="AA200" i="71" a="1"/>
  <c r="AA200" i="71" s="1"/>
  <c r="AD200" i="71" a="1"/>
  <c r="AD200" i="71" s="1"/>
  <c r="AG200" i="71" a="1"/>
  <c r="AG200" i="71" s="1"/>
  <c r="AF200" i="71" a="1"/>
  <c r="AF200" i="71" s="1"/>
  <c r="S200" i="71" a="1"/>
  <c r="S200" i="71" s="1"/>
  <c r="Z200" i="71" a="1"/>
  <c r="Z200" i="71" s="1"/>
  <c r="AC200" i="71" a="1"/>
  <c r="AC200" i="71" s="1"/>
  <c r="AB200" i="71" a="1"/>
  <c r="AB200" i="71" s="1"/>
  <c r="O200" i="71" a="1"/>
  <c r="O200" i="71" s="1"/>
  <c r="V200" i="71" a="1"/>
  <c r="V200" i="71" s="1"/>
  <c r="Y200" i="71" a="1"/>
  <c r="Y200" i="71" s="1"/>
  <c r="X200" i="71" a="1"/>
  <c r="X200" i="71" s="1"/>
  <c r="K200" i="71" a="1"/>
  <c r="K200" i="71" s="1"/>
  <c r="U200" i="71" a="1"/>
  <c r="U200" i="71" s="1"/>
  <c r="AM200" i="71" a="1"/>
  <c r="AM200" i="71" s="1"/>
  <c r="N200" i="71" a="1"/>
  <c r="N200" i="71" s="1"/>
  <c r="Q200" i="71" a="1"/>
  <c r="Q200" i="71" s="1"/>
  <c r="P200" i="71" a="1"/>
  <c r="P200" i="71" s="1"/>
  <c r="G200" i="71" a="1"/>
  <c r="G200" i="71" s="1"/>
  <c r="J200" i="71" a="1"/>
  <c r="J200" i="71" s="1"/>
  <c r="M200" i="71" a="1"/>
  <c r="M200" i="71" s="1"/>
  <c r="L200" i="71" a="1"/>
  <c r="L200" i="71" s="1"/>
  <c r="AI200" i="71" a="1"/>
  <c r="AI200" i="71" s="1"/>
  <c r="R200" i="71" a="1"/>
  <c r="R200" i="71" s="1"/>
  <c r="T200" i="71" a="1"/>
  <c r="T200" i="71" s="1"/>
  <c r="AE201" i="71" l="1" a="1"/>
  <c r="AE201" i="71" s="1"/>
  <c r="AH201" i="71" a="1"/>
  <c r="AH201" i="71" s="1"/>
  <c r="AK201" i="71" a="1"/>
  <c r="AK201" i="71" s="1"/>
  <c r="AJ201" i="71" a="1"/>
  <c r="AJ201" i="71" s="1"/>
  <c r="AA201" i="71" a="1"/>
  <c r="AA201" i="71" s="1"/>
  <c r="AD201" i="71" a="1"/>
  <c r="AD201" i="71" s="1"/>
  <c r="AG201" i="71" a="1"/>
  <c r="AG201" i="71" s="1"/>
  <c r="AF201" i="71" a="1"/>
  <c r="AF201" i="71" s="1"/>
  <c r="W201" i="71" a="1"/>
  <c r="W201" i="71" s="1"/>
  <c r="Z201" i="71" a="1"/>
  <c r="Z201" i="71" s="1"/>
  <c r="AC201" i="71" a="1"/>
  <c r="AC201" i="71" s="1"/>
  <c r="AB201" i="71" a="1"/>
  <c r="AB201" i="71" s="1"/>
  <c r="S201" i="71" a="1"/>
  <c r="S201" i="71" s="1"/>
  <c r="V201" i="71" a="1"/>
  <c r="V201" i="71" s="1"/>
  <c r="Y201" i="71" a="1"/>
  <c r="Y201" i="71" s="1"/>
  <c r="X201" i="71" a="1"/>
  <c r="X201" i="71" s="1"/>
  <c r="O201" i="71" a="1"/>
  <c r="O201" i="71" s="1"/>
  <c r="R201" i="71" a="1"/>
  <c r="R201" i="71" s="1"/>
  <c r="U201" i="71" a="1"/>
  <c r="U201" i="71" s="1"/>
  <c r="T201" i="71" a="1"/>
  <c r="T201" i="71" s="1"/>
  <c r="K201" i="71" a="1"/>
  <c r="K201" i="71" s="1"/>
  <c r="N201" i="71" a="1"/>
  <c r="N201" i="71" s="1"/>
  <c r="Q201" i="71" a="1"/>
  <c r="Q201" i="71" s="1"/>
  <c r="P201" i="71" a="1"/>
  <c r="P201" i="71" s="1"/>
  <c r="AM201" i="71" a="1"/>
  <c r="AM201" i="71" s="1"/>
  <c r="G201" i="71" a="1"/>
  <c r="G201" i="71" s="1"/>
  <c r="J201" i="71" a="1"/>
  <c r="J201" i="71" s="1"/>
  <c r="M201" i="71" a="1"/>
  <c r="M201" i="71" s="1"/>
  <c r="L201" i="71" a="1"/>
  <c r="L201" i="71" s="1"/>
  <c r="AI201" i="71" a="1"/>
  <c r="AI201" i="71" s="1"/>
  <c r="AL201" i="71" a="1"/>
  <c r="AL201" i="71" s="1"/>
  <c r="F201" i="71" a="1"/>
  <c r="F201" i="71" s="1"/>
  <c r="I201" i="71" a="1"/>
  <c r="I201" i="71" s="1"/>
  <c r="H201" i="71" a="1"/>
  <c r="H201" i="71" s="1"/>
  <c r="E202" i="71" a="1"/>
  <c r="E202" i="71" s="1"/>
  <c r="D202" i="71" s="1"/>
  <c r="AA202" i="71" l="1" a="1"/>
  <c r="AA202" i="71" s="1"/>
  <c r="AD202" i="71" a="1"/>
  <c r="AD202" i="71" s="1"/>
  <c r="AG202" i="71" a="1"/>
  <c r="AG202" i="71" s="1"/>
  <c r="L202" i="71" a="1"/>
  <c r="L202" i="71" s="1"/>
  <c r="W202" i="71" a="1"/>
  <c r="W202" i="71" s="1"/>
  <c r="Z202" i="71" a="1"/>
  <c r="Z202" i="71" s="1"/>
  <c r="AC202" i="71" a="1"/>
  <c r="AC202" i="71" s="1"/>
  <c r="H202" i="71" a="1"/>
  <c r="H202" i="71" s="1"/>
  <c r="S202" i="71" a="1"/>
  <c r="S202" i="71" s="1"/>
  <c r="V202" i="71" a="1"/>
  <c r="V202" i="71" s="1"/>
  <c r="Y202" i="71" a="1"/>
  <c r="Y202" i="71" s="1"/>
  <c r="AJ202" i="71" a="1"/>
  <c r="AJ202" i="71" s="1"/>
  <c r="AM202" i="71" a="1"/>
  <c r="AM202" i="71" s="1"/>
  <c r="G202" i="71" a="1"/>
  <c r="G202" i="71" s="1"/>
  <c r="J202" i="71" a="1"/>
  <c r="J202" i="71" s="1"/>
  <c r="M202" i="71" a="1"/>
  <c r="M202" i="71" s="1"/>
  <c r="X202" i="71" a="1"/>
  <c r="X202" i="71" s="1"/>
  <c r="AE202" i="71" a="1"/>
  <c r="AE202" i="71" s="1"/>
  <c r="AH202" i="71" a="1"/>
  <c r="AH202" i="71" s="1"/>
  <c r="P202" i="71" a="1"/>
  <c r="P202" i="71" s="1"/>
  <c r="O202" i="71" a="1"/>
  <c r="O202" i="71" s="1"/>
  <c r="R202" i="71" a="1"/>
  <c r="R202" i="71" s="1"/>
  <c r="U202" i="71" a="1"/>
  <c r="U202" i="71" s="1"/>
  <c r="K202" i="71" a="1"/>
  <c r="K202" i="71" s="1"/>
  <c r="Q202" i="71" a="1"/>
  <c r="Q202" i="71" s="1"/>
  <c r="AI202" i="71" a="1"/>
  <c r="AI202" i="71" s="1"/>
  <c r="AL202" i="71" a="1"/>
  <c r="AL202" i="71" s="1"/>
  <c r="F202" i="71" a="1"/>
  <c r="F202" i="71" s="1"/>
  <c r="I202" i="71" a="1"/>
  <c r="I202" i="71" s="1"/>
  <c r="T202" i="71" a="1"/>
  <c r="T202" i="71" s="1"/>
  <c r="AK202" i="71" a="1"/>
  <c r="AK202" i="71" s="1"/>
  <c r="AF202" i="71" a="1"/>
  <c r="AF202" i="71" s="1"/>
  <c r="N202" i="71" a="1"/>
  <c r="N202" i="71" s="1"/>
  <c r="AB202" i="71" a="1"/>
  <c r="AB202" i="71" s="1"/>
  <c r="E203" i="71" a="1"/>
  <c r="E203" i="71" s="1"/>
  <c r="D203" i="71" s="1"/>
  <c r="E204" i="71" l="1" a="1"/>
  <c r="E204" i="71" s="1"/>
  <c r="D204" i="71" s="1"/>
  <c r="T203" i="71" a="1"/>
  <c r="T203" i="71" s="1"/>
  <c r="W203" i="71" a="1"/>
  <c r="W203" i="71" s="1"/>
  <c r="Z203" i="71" a="1"/>
  <c r="Z203" i="71" s="1"/>
  <c r="AC203" i="71" a="1"/>
  <c r="AC203" i="71" s="1"/>
  <c r="P203" i="71" a="1"/>
  <c r="P203" i="71" s="1"/>
  <c r="S203" i="71" a="1"/>
  <c r="S203" i="71" s="1"/>
  <c r="V203" i="71" a="1"/>
  <c r="V203" i="71" s="1"/>
  <c r="Y203" i="71" a="1"/>
  <c r="Y203" i="71" s="1"/>
  <c r="L203" i="71" a="1"/>
  <c r="L203" i="71" s="1"/>
  <c r="O203" i="71" a="1"/>
  <c r="O203" i="71" s="1"/>
  <c r="R203" i="71" a="1"/>
  <c r="R203" i="71" s="1"/>
  <c r="U203" i="71" a="1"/>
  <c r="U203" i="71" s="1"/>
  <c r="H203" i="71" a="1"/>
  <c r="H203" i="71" s="1"/>
  <c r="K203" i="71" a="1"/>
  <c r="K203" i="71" s="1"/>
  <c r="N203" i="71" a="1"/>
  <c r="N203" i="71" s="1"/>
  <c r="Q203" i="71" a="1"/>
  <c r="Q203" i="71" s="1"/>
  <c r="AJ203" i="71" a="1"/>
  <c r="AJ203" i="71" s="1"/>
  <c r="AM203" i="71" a="1"/>
  <c r="AM203" i="71" s="1"/>
  <c r="G203" i="71" a="1"/>
  <c r="G203" i="71" s="1"/>
  <c r="J203" i="71" a="1"/>
  <c r="J203" i="71" s="1"/>
  <c r="M203" i="71" a="1"/>
  <c r="M203" i="71" s="1"/>
  <c r="AF203" i="71" a="1"/>
  <c r="AF203" i="71" s="1"/>
  <c r="AI203" i="71" a="1"/>
  <c r="AI203" i="71" s="1"/>
  <c r="AL203" i="71" a="1"/>
  <c r="AL203" i="71" s="1"/>
  <c r="F203" i="71" a="1"/>
  <c r="F203" i="71" s="1"/>
  <c r="I203" i="71" a="1"/>
  <c r="I203" i="71" s="1"/>
  <c r="AB203" i="71" a="1"/>
  <c r="AB203" i="71" s="1"/>
  <c r="AE203" i="71" a="1"/>
  <c r="AE203" i="71" s="1"/>
  <c r="AH203" i="71" a="1"/>
  <c r="AH203" i="71" s="1"/>
  <c r="AK203" i="71" a="1"/>
  <c r="AK203" i="71" s="1"/>
  <c r="X203" i="71" a="1"/>
  <c r="X203" i="71" s="1"/>
  <c r="AA203" i="71" a="1"/>
  <c r="AA203" i="71" s="1"/>
  <c r="AD203" i="71" a="1"/>
  <c r="AD203" i="71" s="1"/>
  <c r="AG203" i="71" a="1"/>
  <c r="AG203" i="71" s="1"/>
  <c r="X204" i="71" l="1" a="1"/>
  <c r="X204" i="71" s="1"/>
  <c r="AA204" i="71" a="1"/>
  <c r="AA204" i="71" s="1"/>
  <c r="AD204" i="71" a="1"/>
  <c r="AD204" i="71" s="1"/>
  <c r="AK204" i="71" a="1"/>
  <c r="AK204" i="71" s="1"/>
  <c r="S204" i="71" a="1"/>
  <c r="S204" i="71" s="1"/>
  <c r="K204" i="71" a="1"/>
  <c r="K204" i="71" s="1"/>
  <c r="U204" i="71" a="1"/>
  <c r="U204" i="71" s="1"/>
  <c r="AM204" i="71" a="1"/>
  <c r="AM204" i="71" s="1"/>
  <c r="Q204" i="71" a="1"/>
  <c r="Q204" i="71" s="1"/>
  <c r="AI204" i="71" a="1"/>
  <c r="AI204" i="71" s="1"/>
  <c r="F204" i="71" a="1"/>
  <c r="F204" i="71" s="1"/>
  <c r="M204" i="71" a="1"/>
  <c r="M204" i="71" s="1"/>
  <c r="T204" i="71" a="1"/>
  <c r="T204" i="71" s="1"/>
  <c r="W204" i="71" a="1"/>
  <c r="W204" i="71" s="1"/>
  <c r="Z204" i="71" a="1"/>
  <c r="Z204" i="71" s="1"/>
  <c r="AG204" i="71" a="1"/>
  <c r="AG204" i="71" s="1"/>
  <c r="P204" i="71" a="1"/>
  <c r="P204" i="71" s="1"/>
  <c r="V204" i="71" a="1"/>
  <c r="V204" i="71" s="1"/>
  <c r="AC204" i="71" a="1"/>
  <c r="AC204" i="71" s="1"/>
  <c r="H204" i="71" a="1"/>
  <c r="H204" i="71" s="1"/>
  <c r="N204" i="71" a="1"/>
  <c r="N204" i="71" s="1"/>
  <c r="AJ204" i="71" a="1"/>
  <c r="AJ204" i="71" s="1"/>
  <c r="G204" i="71" a="1"/>
  <c r="G204" i="71" s="1"/>
  <c r="J204" i="71" a="1"/>
  <c r="J204" i="71" s="1"/>
  <c r="AF204" i="71" a="1"/>
  <c r="AF204" i="71" s="1"/>
  <c r="AL204" i="71" a="1"/>
  <c r="AL204" i="71" s="1"/>
  <c r="AB204" i="71" a="1"/>
  <c r="AB204" i="71" s="1"/>
  <c r="AE204" i="71" a="1"/>
  <c r="AE204" i="71" s="1"/>
  <c r="AH204" i="71" a="1"/>
  <c r="AH204" i="71" s="1"/>
  <c r="I204" i="71" a="1"/>
  <c r="I204" i="71" s="1"/>
  <c r="L204" i="71" a="1"/>
  <c r="L204" i="71" s="1"/>
  <c r="O204" i="71" a="1"/>
  <c r="O204" i="71" s="1"/>
  <c r="R204" i="71" a="1"/>
  <c r="R204" i="71" s="1"/>
  <c r="Y204" i="71" a="1"/>
  <c r="Y204" i="71" s="1"/>
  <c r="E205" i="71" a="1"/>
  <c r="E205" i="71" s="1"/>
  <c r="D205" i="71" s="1"/>
  <c r="AG205" i="71" l="1" a="1"/>
  <c r="AG205" i="71" s="1"/>
  <c r="AF205" i="71" a="1"/>
  <c r="AF205" i="71" s="1"/>
  <c r="AI205" i="71" a="1"/>
  <c r="AI205" i="71" s="1"/>
  <c r="AL205" i="71" a="1"/>
  <c r="AL205" i="71" s="1"/>
  <c r="F205" i="71" a="1"/>
  <c r="F205" i="71" s="1"/>
  <c r="X205" i="71" a="1"/>
  <c r="X205" i="71" s="1"/>
  <c r="AD205" i="71" a="1"/>
  <c r="AD205" i="71" s="1"/>
  <c r="U205" i="71" a="1"/>
  <c r="U205" i="71" s="1"/>
  <c r="T205" i="71" a="1"/>
  <c r="T205" i="71" s="1"/>
  <c r="W205" i="71" a="1"/>
  <c r="W205" i="71" s="1"/>
  <c r="Z205" i="71" a="1"/>
  <c r="Z205" i="71" s="1"/>
  <c r="Q205" i="71" a="1"/>
  <c r="Q205" i="71" s="1"/>
  <c r="P205" i="71" a="1"/>
  <c r="P205" i="71" s="1"/>
  <c r="S205" i="71" a="1"/>
  <c r="S205" i="71" s="1"/>
  <c r="V205" i="71" a="1"/>
  <c r="V205" i="71" s="1"/>
  <c r="G205" i="71" a="1"/>
  <c r="G205" i="71" s="1"/>
  <c r="AC205" i="71" a="1"/>
  <c r="AC205" i="71" s="1"/>
  <c r="AB205" i="71" a="1"/>
  <c r="AB205" i="71" s="1"/>
  <c r="AE205" i="71" a="1"/>
  <c r="AE205" i="71" s="1"/>
  <c r="AH205" i="71" a="1"/>
  <c r="AH205" i="71" s="1"/>
  <c r="Y205" i="71" a="1"/>
  <c r="Y205" i="71" s="1"/>
  <c r="AA205" i="71" a="1"/>
  <c r="AA205" i="71" s="1"/>
  <c r="M205" i="71" a="1"/>
  <c r="M205" i="71" s="1"/>
  <c r="L205" i="71" a="1"/>
  <c r="L205" i="71" s="1"/>
  <c r="O205" i="71" a="1"/>
  <c r="O205" i="71" s="1"/>
  <c r="R205" i="71" a="1"/>
  <c r="R205" i="71" s="1"/>
  <c r="I205" i="71" a="1"/>
  <c r="I205" i="71" s="1"/>
  <c r="H205" i="71" a="1"/>
  <c r="H205" i="71" s="1"/>
  <c r="K205" i="71" a="1"/>
  <c r="K205" i="71" s="1"/>
  <c r="N205" i="71" a="1"/>
  <c r="N205" i="71" s="1"/>
  <c r="AK205" i="71" a="1"/>
  <c r="AK205" i="71" s="1"/>
  <c r="AJ205" i="71" a="1"/>
  <c r="AJ205" i="71" s="1"/>
  <c r="AM205" i="71" a="1"/>
  <c r="AM205" i="71" s="1"/>
  <c r="J205" i="71" a="1"/>
  <c r="J205" i="71" s="1"/>
  <c r="E206" i="71" a="1"/>
  <c r="E206" i="71" s="1"/>
  <c r="D206" i="71" s="1"/>
  <c r="M206" i="71" l="1" a="1"/>
  <c r="M206" i="71" s="1"/>
  <c r="L206" i="71" a="1"/>
  <c r="L206" i="71" s="1"/>
  <c r="O206" i="71" a="1"/>
  <c r="O206" i="71" s="1"/>
  <c r="N206" i="71" a="1"/>
  <c r="N206" i="71" s="1"/>
  <c r="I206" i="71" a="1"/>
  <c r="I206" i="71" s="1"/>
  <c r="H206" i="71" a="1"/>
  <c r="H206" i="71" s="1"/>
  <c r="K206" i="71" a="1"/>
  <c r="K206" i="71" s="1"/>
  <c r="J206" i="71" a="1"/>
  <c r="J206" i="71" s="1"/>
  <c r="AB206" i="71" a="1"/>
  <c r="AB206" i="71" s="1"/>
  <c r="Z206" i="71" a="1"/>
  <c r="Z206" i="71" s="1"/>
  <c r="T206" i="71" a="1"/>
  <c r="T206" i="71" s="1"/>
  <c r="V206" i="71" a="1"/>
  <c r="V206" i="71" s="1"/>
  <c r="Q206" i="71" a="1"/>
  <c r="Q206" i="71" s="1"/>
  <c r="P206" i="71" a="1"/>
  <c r="P206" i="71" s="1"/>
  <c r="S206" i="71" a="1"/>
  <c r="S206" i="71" s="1"/>
  <c r="R206" i="71" a="1"/>
  <c r="R206" i="71" s="1"/>
  <c r="AK206" i="71" a="1"/>
  <c r="AK206" i="71" s="1"/>
  <c r="AJ206" i="71" a="1"/>
  <c r="AJ206" i="71" s="1"/>
  <c r="AM206" i="71" a="1"/>
  <c r="AM206" i="71" s="1"/>
  <c r="G206" i="71" a="1"/>
  <c r="G206" i="71" s="1"/>
  <c r="AL206" i="71" a="1"/>
  <c r="AL206" i="71" s="1"/>
  <c r="AC206" i="71" a="1"/>
  <c r="AC206" i="71" s="1"/>
  <c r="AE206" i="71" a="1"/>
  <c r="AE206" i="71" s="1"/>
  <c r="AD206" i="71" a="1"/>
  <c r="AD206" i="71" s="1"/>
  <c r="AG206" i="71" a="1"/>
  <c r="AG206" i="71" s="1"/>
  <c r="AF206" i="71" a="1"/>
  <c r="AF206" i="71" s="1"/>
  <c r="AI206" i="71" a="1"/>
  <c r="AI206" i="71" s="1"/>
  <c r="AH206" i="71" a="1"/>
  <c r="AH206" i="71" s="1"/>
  <c r="F206" i="71" a="1"/>
  <c r="F206" i="71" s="1"/>
  <c r="Y206" i="71" a="1"/>
  <c r="Y206" i="71" s="1"/>
  <c r="X206" i="71" a="1"/>
  <c r="X206" i="71" s="1"/>
  <c r="AA206" i="71" a="1"/>
  <c r="AA206" i="71" s="1"/>
  <c r="U206" i="71" a="1"/>
  <c r="U206" i="71" s="1"/>
  <c r="W206" i="71" a="1"/>
  <c r="W206" i="71" s="1"/>
  <c r="E207" i="71" a="1"/>
  <c r="E207" i="71" s="1"/>
  <c r="D207" i="71" s="1"/>
  <c r="V207" i="71" l="1" a="1"/>
  <c r="V207" i="71" s="1"/>
  <c r="Y207" i="71" a="1"/>
  <c r="Y207" i="71" s="1"/>
  <c r="X207" i="71" a="1"/>
  <c r="X207" i="71" s="1"/>
  <c r="AA207" i="71" a="1"/>
  <c r="AA207" i="71" s="1"/>
  <c r="R207" i="71" a="1"/>
  <c r="R207" i="71" s="1"/>
  <c r="U207" i="71" a="1"/>
  <c r="U207" i="71" s="1"/>
  <c r="T207" i="71" a="1"/>
  <c r="T207" i="71" s="1"/>
  <c r="W207" i="71" a="1"/>
  <c r="W207" i="71" s="1"/>
  <c r="N207" i="71" a="1"/>
  <c r="N207" i="71" s="1"/>
  <c r="Q207" i="71" a="1"/>
  <c r="Q207" i="71" s="1"/>
  <c r="P207" i="71" a="1"/>
  <c r="P207" i="71" s="1"/>
  <c r="S207" i="71" a="1"/>
  <c r="S207" i="71" s="1"/>
  <c r="J207" i="71" a="1"/>
  <c r="J207" i="71" s="1"/>
  <c r="M207" i="71" a="1"/>
  <c r="M207" i="71" s="1"/>
  <c r="L207" i="71" a="1"/>
  <c r="L207" i="71" s="1"/>
  <c r="O207" i="71" a="1"/>
  <c r="O207" i="71" s="1"/>
  <c r="AL207" i="71" a="1"/>
  <c r="AL207" i="71" s="1"/>
  <c r="F207" i="71" a="1"/>
  <c r="F207" i="71" s="1"/>
  <c r="I207" i="71" a="1"/>
  <c r="I207" i="71" s="1"/>
  <c r="H207" i="71" a="1"/>
  <c r="H207" i="71" s="1"/>
  <c r="K207" i="71" a="1"/>
  <c r="K207" i="71" s="1"/>
  <c r="AC207" i="71" a="1"/>
  <c r="AC207" i="71" s="1"/>
  <c r="AE207" i="71" a="1"/>
  <c r="AE207" i="71" s="1"/>
  <c r="AH207" i="71" a="1"/>
  <c r="AH207" i="71" s="1"/>
  <c r="AK207" i="71" a="1"/>
  <c r="AK207" i="71" s="1"/>
  <c r="AJ207" i="71" a="1"/>
  <c r="AJ207" i="71" s="1"/>
  <c r="AM207" i="71" a="1"/>
  <c r="AM207" i="71" s="1"/>
  <c r="G207" i="71" a="1"/>
  <c r="G207" i="71" s="1"/>
  <c r="AD207" i="71" a="1"/>
  <c r="AD207" i="71" s="1"/>
  <c r="AG207" i="71" a="1"/>
  <c r="AG207" i="71" s="1"/>
  <c r="AF207" i="71" a="1"/>
  <c r="AF207" i="71" s="1"/>
  <c r="AI207" i="71" a="1"/>
  <c r="AI207" i="71" s="1"/>
  <c r="Z207" i="71" a="1"/>
  <c r="Z207" i="71" s="1"/>
  <c r="AB207" i="71" a="1"/>
  <c r="AB207" i="71" s="1"/>
  <c r="E208" i="71" a="1"/>
  <c r="E208" i="71" s="1"/>
  <c r="D208" i="71" s="1"/>
  <c r="V208" i="71" l="1" a="1"/>
  <c r="V208" i="71" s="1"/>
  <c r="Y208" i="71" a="1"/>
  <c r="Y208" i="71" s="1"/>
  <c r="X208" i="71" a="1"/>
  <c r="X208" i="71" s="1"/>
  <c r="O208" i="71" a="1"/>
  <c r="O208" i="71" s="1"/>
  <c r="P208" i="71" a="1"/>
  <c r="P208" i="71" s="1"/>
  <c r="J208" i="71" a="1"/>
  <c r="J208" i="71" s="1"/>
  <c r="L208" i="71" a="1"/>
  <c r="L208" i="71" s="1"/>
  <c r="AI208" i="71" a="1"/>
  <c r="AI208" i="71" s="1"/>
  <c r="S208" i="71" a="1"/>
  <c r="S208" i="71" s="1"/>
  <c r="R208" i="71" a="1"/>
  <c r="R208" i="71" s="1"/>
  <c r="U208" i="71" a="1"/>
  <c r="U208" i="71" s="1"/>
  <c r="T208" i="71" a="1"/>
  <c r="T208" i="71" s="1"/>
  <c r="K208" i="71" a="1"/>
  <c r="K208" i="71" s="1"/>
  <c r="N208" i="71" a="1"/>
  <c r="N208" i="71" s="1"/>
  <c r="Q208" i="71" a="1"/>
  <c r="Q208" i="71" s="1"/>
  <c r="AM208" i="71" a="1"/>
  <c r="AM208" i="71" s="1"/>
  <c r="M208" i="71" a="1"/>
  <c r="M208" i="71" s="1"/>
  <c r="G208" i="71" a="1"/>
  <c r="G208" i="71" s="1"/>
  <c r="AL208" i="71" a="1"/>
  <c r="AL208" i="71" s="1"/>
  <c r="F208" i="71" a="1"/>
  <c r="F208" i="71" s="1"/>
  <c r="I208" i="71" a="1"/>
  <c r="I208" i="71" s="1"/>
  <c r="H208" i="71" a="1"/>
  <c r="H208" i="71" s="1"/>
  <c r="AG208" i="71" a="1"/>
  <c r="AG208" i="71" s="1"/>
  <c r="AF208" i="71" a="1"/>
  <c r="AF208" i="71" s="1"/>
  <c r="AH208" i="71" a="1"/>
  <c r="AH208" i="71" s="1"/>
  <c r="AK208" i="71" a="1"/>
  <c r="AK208" i="71" s="1"/>
  <c r="AJ208" i="71" a="1"/>
  <c r="AJ208" i="71" s="1"/>
  <c r="AA208" i="71" a="1"/>
  <c r="AA208" i="71" s="1"/>
  <c r="AE208" i="71" a="1"/>
  <c r="AE208" i="71" s="1"/>
  <c r="AD208" i="71" a="1"/>
  <c r="AD208" i="71" s="1"/>
  <c r="W208" i="71" a="1"/>
  <c r="W208" i="71" s="1"/>
  <c r="Z208" i="71" a="1"/>
  <c r="Z208" i="71" s="1"/>
  <c r="AC208" i="71" a="1"/>
  <c r="AC208" i="71" s="1"/>
  <c r="AB208" i="71" a="1"/>
  <c r="AB208" i="71" s="1"/>
  <c r="E209" i="71" a="1"/>
  <c r="E209" i="71" s="1"/>
  <c r="D209" i="71" s="1"/>
  <c r="W209" i="71" l="1" a="1"/>
  <c r="W209" i="71" s="1"/>
  <c r="Z209" i="71" a="1"/>
  <c r="Z209" i="71" s="1"/>
  <c r="AC209" i="71" a="1"/>
  <c r="AC209" i="71" s="1"/>
  <c r="AB209" i="71" a="1"/>
  <c r="AB209" i="71" s="1"/>
  <c r="V209" i="71" a="1"/>
  <c r="V209" i="71" s="1"/>
  <c r="Y209" i="71" a="1"/>
  <c r="Y209" i="71" s="1"/>
  <c r="O209" i="71" a="1"/>
  <c r="O209" i="71" s="1"/>
  <c r="R209" i="71" a="1"/>
  <c r="R209" i="71" s="1"/>
  <c r="T209" i="71" a="1"/>
  <c r="T209" i="71" s="1"/>
  <c r="K209" i="71" a="1"/>
  <c r="K209" i="71" s="1"/>
  <c r="Q209" i="71" a="1"/>
  <c r="Q209" i="71" s="1"/>
  <c r="AM209" i="71" a="1"/>
  <c r="AM209" i="71" s="1"/>
  <c r="G209" i="71" a="1"/>
  <c r="G209" i="71" s="1"/>
  <c r="J209" i="71" a="1"/>
  <c r="J209" i="71" s="1"/>
  <c r="M209" i="71" a="1"/>
  <c r="M209" i="71" s="1"/>
  <c r="L209" i="71" a="1"/>
  <c r="L209" i="71" s="1"/>
  <c r="AA209" i="71" a="1"/>
  <c r="AA209" i="71" s="1"/>
  <c r="AG209" i="71" a="1"/>
  <c r="AG209" i="71" s="1"/>
  <c r="S209" i="71" a="1"/>
  <c r="S209" i="71" s="1"/>
  <c r="X209" i="71" a="1"/>
  <c r="X209" i="71" s="1"/>
  <c r="U209" i="71" a="1"/>
  <c r="U209" i="71" s="1"/>
  <c r="N209" i="71" a="1"/>
  <c r="N209" i="71" s="1"/>
  <c r="P209" i="71" a="1"/>
  <c r="P209" i="71" s="1"/>
  <c r="AI209" i="71" a="1"/>
  <c r="AI209" i="71" s="1"/>
  <c r="AL209" i="71" a="1"/>
  <c r="AL209" i="71" s="1"/>
  <c r="F209" i="71" a="1"/>
  <c r="F209" i="71" s="1"/>
  <c r="I209" i="71" a="1"/>
  <c r="I209" i="71" s="1"/>
  <c r="H209" i="71" a="1"/>
  <c r="H209" i="71" s="1"/>
  <c r="AE209" i="71" a="1"/>
  <c r="AE209" i="71" s="1"/>
  <c r="AH209" i="71" a="1"/>
  <c r="AH209" i="71" s="1"/>
  <c r="AK209" i="71" a="1"/>
  <c r="AK209" i="71" s="1"/>
  <c r="AJ209" i="71" a="1"/>
  <c r="AJ209" i="71" s="1"/>
  <c r="AD209" i="71" a="1"/>
  <c r="AD209" i="71" s="1"/>
  <c r="AF209" i="71" a="1"/>
  <c r="AF209" i="71" s="1"/>
  <c r="E210" i="71" a="1"/>
  <c r="E210" i="71" s="1"/>
  <c r="D210" i="71" s="1"/>
  <c r="AI210" i="71" l="1" a="1"/>
  <c r="AI210" i="71" s="1"/>
  <c r="AL210" i="71" a="1"/>
  <c r="AL210" i="71" s="1"/>
  <c r="F210" i="71" a="1"/>
  <c r="F210" i="71" s="1"/>
  <c r="I210" i="71" a="1"/>
  <c r="I210" i="71" s="1"/>
  <c r="X210" i="71" a="1"/>
  <c r="X210" i="71" s="1"/>
  <c r="AE210" i="71" a="1"/>
  <c r="AE210" i="71" s="1"/>
  <c r="AH210" i="71" a="1"/>
  <c r="AH210" i="71" s="1"/>
  <c r="AK210" i="71" a="1"/>
  <c r="AK210" i="71" s="1"/>
  <c r="T210" i="71" a="1"/>
  <c r="T210" i="71" s="1"/>
  <c r="AA210" i="71" a="1"/>
  <c r="AA210" i="71" s="1"/>
  <c r="AD210" i="71" a="1"/>
  <c r="AD210" i="71" s="1"/>
  <c r="AG210" i="71" a="1"/>
  <c r="AG210" i="71" s="1"/>
  <c r="P210" i="71" a="1"/>
  <c r="P210" i="71" s="1"/>
  <c r="W210" i="71" a="1"/>
  <c r="W210" i="71" s="1"/>
  <c r="Z210" i="71" a="1"/>
  <c r="Z210" i="71" s="1"/>
  <c r="AC210" i="71" a="1"/>
  <c r="AC210" i="71" s="1"/>
  <c r="L210" i="71" a="1"/>
  <c r="L210" i="71" s="1"/>
  <c r="S210" i="71" a="1"/>
  <c r="S210" i="71" s="1"/>
  <c r="V210" i="71" a="1"/>
  <c r="V210" i="71" s="1"/>
  <c r="Y210" i="71" a="1"/>
  <c r="Y210" i="71" s="1"/>
  <c r="H210" i="71" a="1"/>
  <c r="H210" i="71" s="1"/>
  <c r="J210" i="71" a="1"/>
  <c r="J210" i="71" s="1"/>
  <c r="O210" i="71" a="1"/>
  <c r="O210" i="71" s="1"/>
  <c r="R210" i="71" a="1"/>
  <c r="R210" i="71" s="1"/>
  <c r="U210" i="71" a="1"/>
  <c r="U210" i="71" s="1"/>
  <c r="AJ210" i="71" a="1"/>
  <c r="AJ210" i="71" s="1"/>
  <c r="K210" i="71" a="1"/>
  <c r="K210" i="71" s="1"/>
  <c r="N210" i="71" a="1"/>
  <c r="N210" i="71" s="1"/>
  <c r="Q210" i="71" a="1"/>
  <c r="Q210" i="71" s="1"/>
  <c r="AF210" i="71" a="1"/>
  <c r="AF210" i="71" s="1"/>
  <c r="AM210" i="71" a="1"/>
  <c r="AM210" i="71" s="1"/>
  <c r="G210" i="71" a="1"/>
  <c r="G210" i="71" s="1"/>
  <c r="M210" i="71" a="1"/>
  <c r="M210" i="71" s="1"/>
  <c r="AB210" i="71" a="1"/>
  <c r="AB210" i="71" s="1"/>
  <c r="E211" i="71" a="1"/>
  <c r="E211" i="71" s="1"/>
  <c r="D211" i="71" s="1"/>
  <c r="AB211" i="71" l="1" a="1"/>
  <c r="AB211" i="71" s="1"/>
  <c r="AE211" i="71" a="1"/>
  <c r="AE211" i="71" s="1"/>
  <c r="AH211" i="71" a="1"/>
  <c r="AH211" i="71" s="1"/>
  <c r="AK211" i="71" a="1"/>
  <c r="AK211" i="71" s="1"/>
  <c r="W211" i="71" a="1"/>
  <c r="W211" i="71" s="1"/>
  <c r="AC211" i="71" a="1"/>
  <c r="AC211" i="71" s="1"/>
  <c r="X211" i="71" a="1"/>
  <c r="X211" i="71" s="1"/>
  <c r="AA211" i="71" a="1"/>
  <c r="AA211" i="71" s="1"/>
  <c r="AD211" i="71" a="1"/>
  <c r="AD211" i="71" s="1"/>
  <c r="AG211" i="71" a="1"/>
  <c r="AG211" i="71" s="1"/>
  <c r="T211" i="71" a="1"/>
  <c r="T211" i="71" s="1"/>
  <c r="Z211" i="71" a="1"/>
  <c r="Z211" i="71" s="1"/>
  <c r="P211" i="71" a="1"/>
  <c r="P211" i="71" s="1"/>
  <c r="S211" i="71" a="1"/>
  <c r="S211" i="71" s="1"/>
  <c r="V211" i="71" a="1"/>
  <c r="V211" i="71" s="1"/>
  <c r="Y211" i="71" a="1"/>
  <c r="Y211" i="71" s="1"/>
  <c r="G211" i="71" a="1"/>
  <c r="G211" i="71" s="1"/>
  <c r="M211" i="71" a="1"/>
  <c r="M211" i="71" s="1"/>
  <c r="AF211" i="71" a="1"/>
  <c r="AF211" i="71" s="1"/>
  <c r="AL211" i="71" a="1"/>
  <c r="AL211" i="71" s="1"/>
  <c r="I211" i="71" a="1"/>
  <c r="I211" i="71" s="1"/>
  <c r="L211" i="71" a="1"/>
  <c r="L211" i="71" s="1"/>
  <c r="O211" i="71" a="1"/>
  <c r="O211" i="71" s="1"/>
  <c r="R211" i="71" a="1"/>
  <c r="R211" i="71" s="1"/>
  <c r="U211" i="71" a="1"/>
  <c r="U211" i="71" s="1"/>
  <c r="H211" i="71" a="1"/>
  <c r="H211" i="71" s="1"/>
  <c r="K211" i="71" a="1"/>
  <c r="K211" i="71" s="1"/>
  <c r="N211" i="71" a="1"/>
  <c r="N211" i="71" s="1"/>
  <c r="Q211" i="71" a="1"/>
  <c r="Q211" i="71" s="1"/>
  <c r="AJ211" i="71" a="1"/>
  <c r="AJ211" i="71" s="1"/>
  <c r="AM211" i="71" a="1"/>
  <c r="AM211" i="71" s="1"/>
  <c r="J211" i="71" a="1"/>
  <c r="J211" i="71" s="1"/>
  <c r="AI211" i="71" a="1"/>
  <c r="AI211" i="71" s="1"/>
  <c r="F211" i="71" a="1"/>
  <c r="F211" i="71" s="1"/>
  <c r="E212" i="71" a="1"/>
  <c r="E212" i="71" s="1"/>
  <c r="D212" i="71" s="1"/>
  <c r="T212" i="71" l="1" a="1"/>
  <c r="T212" i="71" s="1"/>
  <c r="W212" i="71" a="1"/>
  <c r="W212" i="71" s="1"/>
  <c r="Z212" i="71" a="1"/>
  <c r="Z212" i="71" s="1"/>
  <c r="AK212" i="71" a="1"/>
  <c r="AK212" i="71" s="1"/>
  <c r="P212" i="71" a="1"/>
  <c r="P212" i="71" s="1"/>
  <c r="S212" i="71" a="1"/>
  <c r="S212" i="71" s="1"/>
  <c r="V212" i="71" a="1"/>
  <c r="V212" i="71" s="1"/>
  <c r="AG212" i="71" a="1"/>
  <c r="AG212" i="71" s="1"/>
  <c r="L212" i="71" a="1"/>
  <c r="L212" i="71" s="1"/>
  <c r="O212" i="71" a="1"/>
  <c r="O212" i="71" s="1"/>
  <c r="R212" i="71" a="1"/>
  <c r="R212" i="71" s="1"/>
  <c r="AC212" i="71" a="1"/>
  <c r="AC212" i="71" s="1"/>
  <c r="H212" i="71" a="1"/>
  <c r="H212" i="71" s="1"/>
  <c r="K212" i="71" a="1"/>
  <c r="K212" i="71" s="1"/>
  <c r="N212" i="71" a="1"/>
  <c r="N212" i="71" s="1"/>
  <c r="Y212" i="71" a="1"/>
  <c r="Y212" i="71" s="1"/>
  <c r="AE212" i="71" a="1"/>
  <c r="AE212" i="71" s="1"/>
  <c r="M212" i="71" a="1"/>
  <c r="M212" i="71" s="1"/>
  <c r="I212" i="71" a="1"/>
  <c r="I212" i="71" s="1"/>
  <c r="AJ212" i="71" a="1"/>
  <c r="AJ212" i="71" s="1"/>
  <c r="AM212" i="71" a="1"/>
  <c r="AM212" i="71" s="1"/>
  <c r="G212" i="71" a="1"/>
  <c r="G212" i="71" s="1"/>
  <c r="J212" i="71" a="1"/>
  <c r="J212" i="71" s="1"/>
  <c r="U212" i="71" a="1"/>
  <c r="U212" i="71" s="1"/>
  <c r="AI212" i="71" a="1"/>
  <c r="AI212" i="71" s="1"/>
  <c r="AL212" i="71" a="1"/>
  <c r="AL212" i="71" s="1"/>
  <c r="F212" i="71" a="1"/>
  <c r="F212" i="71" s="1"/>
  <c r="X212" i="71" a="1"/>
  <c r="X212" i="71" s="1"/>
  <c r="AA212" i="71" a="1"/>
  <c r="AA212" i="71" s="1"/>
  <c r="AF212" i="71" a="1"/>
  <c r="AF212" i="71" s="1"/>
  <c r="Q212" i="71" a="1"/>
  <c r="Q212" i="71" s="1"/>
  <c r="AB212" i="71" a="1"/>
  <c r="AB212" i="71" s="1"/>
  <c r="AH212" i="71" a="1"/>
  <c r="AH212" i="71" s="1"/>
  <c r="AD212" i="71" a="1"/>
  <c r="AD212" i="71" s="1"/>
  <c r="E213" i="71" a="1"/>
  <c r="E213" i="71" s="1"/>
  <c r="D213" i="71" s="1"/>
  <c r="U213" i="71" l="1" a="1"/>
  <c r="U213" i="71" s="1"/>
  <c r="T213" i="71" a="1"/>
  <c r="T213" i="71" s="1"/>
  <c r="W213" i="71" a="1"/>
  <c r="W213" i="71" s="1"/>
  <c r="Z213" i="71" a="1"/>
  <c r="Z213" i="71" s="1"/>
  <c r="Q213" i="71" a="1"/>
  <c r="Q213" i="71" s="1"/>
  <c r="P213" i="71" a="1"/>
  <c r="P213" i="71" s="1"/>
  <c r="S213" i="71" a="1"/>
  <c r="S213" i="71" s="1"/>
  <c r="V213" i="71" a="1"/>
  <c r="V213" i="71" s="1"/>
  <c r="M213" i="71" a="1"/>
  <c r="M213" i="71" s="1"/>
  <c r="L213" i="71" a="1"/>
  <c r="L213" i="71" s="1"/>
  <c r="O213" i="71" a="1"/>
  <c r="O213" i="71" s="1"/>
  <c r="R213" i="71" a="1"/>
  <c r="R213" i="71" s="1"/>
  <c r="I213" i="71" a="1"/>
  <c r="I213" i="71" s="1"/>
  <c r="H213" i="71" a="1"/>
  <c r="H213" i="71" s="1"/>
  <c r="K213" i="71" a="1"/>
  <c r="K213" i="71" s="1"/>
  <c r="N213" i="71" a="1"/>
  <c r="N213" i="71" s="1"/>
  <c r="Y213" i="71" a="1"/>
  <c r="Y213" i="71" s="1"/>
  <c r="AD213" i="71" a="1"/>
  <c r="AD213" i="71" s="1"/>
  <c r="AK213" i="71" a="1"/>
  <c r="AK213" i="71" s="1"/>
  <c r="AJ213" i="71" a="1"/>
  <c r="AJ213" i="71" s="1"/>
  <c r="AM213" i="71" a="1"/>
  <c r="AM213" i="71" s="1"/>
  <c r="G213" i="71" a="1"/>
  <c r="G213" i="71" s="1"/>
  <c r="J213" i="71" a="1"/>
  <c r="J213" i="71" s="1"/>
  <c r="AF213" i="71" a="1"/>
  <c r="AF213" i="71" s="1"/>
  <c r="AI213" i="71" a="1"/>
  <c r="AI213" i="71" s="1"/>
  <c r="AL213" i="71" a="1"/>
  <c r="AL213" i="71" s="1"/>
  <c r="AC213" i="71" a="1"/>
  <c r="AC213" i="71" s="1"/>
  <c r="AE213" i="71" a="1"/>
  <c r="AE213" i="71" s="1"/>
  <c r="X213" i="71" a="1"/>
  <c r="X213" i="71" s="1"/>
  <c r="AG213" i="71" a="1"/>
  <c r="AG213" i="71" s="1"/>
  <c r="F213" i="71" a="1"/>
  <c r="F213" i="71" s="1"/>
  <c r="AB213" i="71" a="1"/>
  <c r="AB213" i="71" s="1"/>
  <c r="AH213" i="71" a="1"/>
  <c r="AH213" i="71" s="1"/>
  <c r="AA213" i="71" a="1"/>
  <c r="AA213" i="71" s="1"/>
  <c r="E214" i="71" a="1"/>
  <c r="E214" i="71" s="1"/>
  <c r="D214" i="71" s="1"/>
  <c r="AC214" i="71" l="1" a="1"/>
  <c r="AC214" i="71" s="1"/>
  <c r="AB214" i="71" a="1"/>
  <c r="AB214" i="71" s="1"/>
  <c r="AE214" i="71" a="1"/>
  <c r="AE214" i="71" s="1"/>
  <c r="F214" i="71" a="1"/>
  <c r="F214" i="71" s="1"/>
  <c r="Y214" i="71" a="1"/>
  <c r="Y214" i="71" s="1"/>
  <c r="X214" i="71" a="1"/>
  <c r="X214" i="71" s="1"/>
  <c r="AA214" i="71" a="1"/>
  <c r="AA214" i="71" s="1"/>
  <c r="AH214" i="71" a="1"/>
  <c r="AH214" i="71" s="1"/>
  <c r="U214" i="71" a="1"/>
  <c r="U214" i="71" s="1"/>
  <c r="T214" i="71" a="1"/>
  <c r="T214" i="71" s="1"/>
  <c r="W214" i="71" a="1"/>
  <c r="W214" i="71" s="1"/>
  <c r="AD214" i="71" a="1"/>
  <c r="AD214" i="71" s="1"/>
  <c r="Q214" i="71" a="1"/>
  <c r="Q214" i="71" s="1"/>
  <c r="P214" i="71" a="1"/>
  <c r="P214" i="71" s="1"/>
  <c r="S214" i="71" a="1"/>
  <c r="S214" i="71" s="1"/>
  <c r="Z214" i="71" a="1"/>
  <c r="Z214" i="71" s="1"/>
  <c r="AK214" i="71" a="1"/>
  <c r="AK214" i="71" s="1"/>
  <c r="AJ214" i="71" a="1"/>
  <c r="AJ214" i="71" s="1"/>
  <c r="G214" i="71" a="1"/>
  <c r="G214" i="71" s="1"/>
  <c r="AG214" i="71" a="1"/>
  <c r="AG214" i="71" s="1"/>
  <c r="AI214" i="71" a="1"/>
  <c r="AI214" i="71" s="1"/>
  <c r="M214" i="71" a="1"/>
  <c r="M214" i="71" s="1"/>
  <c r="L214" i="71" a="1"/>
  <c r="L214" i="71" s="1"/>
  <c r="O214" i="71" a="1"/>
  <c r="O214" i="71" s="1"/>
  <c r="V214" i="71" a="1"/>
  <c r="V214" i="71" s="1"/>
  <c r="I214" i="71" a="1"/>
  <c r="I214" i="71" s="1"/>
  <c r="H214" i="71" a="1"/>
  <c r="H214" i="71" s="1"/>
  <c r="K214" i="71" a="1"/>
  <c r="K214" i="71" s="1"/>
  <c r="R214" i="71" a="1"/>
  <c r="R214" i="71" s="1"/>
  <c r="AM214" i="71" a="1"/>
  <c r="AM214" i="71" s="1"/>
  <c r="N214" i="71" a="1"/>
  <c r="N214" i="71" s="1"/>
  <c r="AF214" i="71" a="1"/>
  <c r="AF214" i="71" s="1"/>
  <c r="AL214" i="71" a="1"/>
  <c r="AL214" i="71" s="1"/>
  <c r="J214" i="71" a="1"/>
  <c r="J214" i="71" s="1"/>
  <c r="E215" i="71" a="1"/>
  <c r="E215" i="71" s="1"/>
  <c r="D215" i="71" s="1"/>
  <c r="AD215" i="71" l="1" a="1"/>
  <c r="AD215" i="71" s="1"/>
  <c r="AG215" i="71" a="1"/>
  <c r="AG215" i="71" s="1"/>
  <c r="AF215" i="71" a="1"/>
  <c r="AF215" i="71" s="1"/>
  <c r="AI215" i="71" a="1"/>
  <c r="AI215" i="71" s="1"/>
  <c r="V215" i="71" a="1"/>
  <c r="V215" i="71" s="1"/>
  <c r="X215" i="71" a="1"/>
  <c r="X215" i="71" s="1"/>
  <c r="R215" i="71" a="1"/>
  <c r="R215" i="71" s="1"/>
  <c r="T215" i="71" a="1"/>
  <c r="T215" i="71" s="1"/>
  <c r="AL215" i="71" a="1"/>
  <c r="AL215" i="71" s="1"/>
  <c r="H215" i="71" a="1"/>
  <c r="H215" i="71" s="1"/>
  <c r="Z215" i="71" a="1"/>
  <c r="Z215" i="71" s="1"/>
  <c r="AC215" i="71" a="1"/>
  <c r="AC215" i="71" s="1"/>
  <c r="AB215" i="71" a="1"/>
  <c r="AB215" i="71" s="1"/>
  <c r="AE215" i="71" a="1"/>
  <c r="AE215" i="71" s="1"/>
  <c r="Y215" i="71" a="1"/>
  <c r="Y215" i="71" s="1"/>
  <c r="AA215" i="71" a="1"/>
  <c r="AA215" i="71" s="1"/>
  <c r="U215" i="71" a="1"/>
  <c r="U215" i="71" s="1"/>
  <c r="W215" i="71" a="1"/>
  <c r="W215" i="71" s="1"/>
  <c r="F215" i="71" a="1"/>
  <c r="F215" i="71" s="1"/>
  <c r="K215" i="71" a="1"/>
  <c r="K215" i="71" s="1"/>
  <c r="AK215" i="71" a="1"/>
  <c r="AK215" i="71" s="1"/>
  <c r="AM215" i="71" a="1"/>
  <c r="AM215" i="71" s="1"/>
  <c r="N215" i="71" a="1"/>
  <c r="N215" i="71" s="1"/>
  <c r="Q215" i="71" a="1"/>
  <c r="Q215" i="71" s="1"/>
  <c r="P215" i="71" a="1"/>
  <c r="P215" i="71" s="1"/>
  <c r="S215" i="71" a="1"/>
  <c r="S215" i="71" s="1"/>
  <c r="J215" i="71" a="1"/>
  <c r="J215" i="71" s="1"/>
  <c r="M215" i="71" a="1"/>
  <c r="M215" i="71" s="1"/>
  <c r="L215" i="71" a="1"/>
  <c r="L215" i="71" s="1"/>
  <c r="O215" i="71" a="1"/>
  <c r="O215" i="71" s="1"/>
  <c r="I215" i="71" a="1"/>
  <c r="I215" i="71" s="1"/>
  <c r="AH215" i="71" a="1"/>
  <c r="AH215" i="71" s="1"/>
  <c r="AJ215" i="71" a="1"/>
  <c r="AJ215" i="71" s="1"/>
  <c r="G215" i="71" a="1"/>
  <c r="G215" i="71" s="1"/>
  <c r="E216" i="71" a="1"/>
  <c r="E216" i="71" s="1"/>
  <c r="D216" i="71" s="1"/>
  <c r="AD216" i="71" l="1" a="1"/>
  <c r="AD216" i="71" s="1"/>
  <c r="AG216" i="71" a="1"/>
  <c r="AG216" i="71" s="1"/>
  <c r="AF216" i="71" a="1"/>
  <c r="AF216" i="71" s="1"/>
  <c r="AA216" i="71" a="1"/>
  <c r="AA216" i="71" s="1"/>
  <c r="AC216" i="71" a="1"/>
  <c r="AC216" i="71" s="1"/>
  <c r="AB216" i="71" a="1"/>
  <c r="AB216" i="71" s="1"/>
  <c r="V216" i="71" a="1"/>
  <c r="V216" i="71" s="1"/>
  <c r="Y216" i="71" a="1"/>
  <c r="Y216" i="71" s="1"/>
  <c r="X216" i="71" a="1"/>
  <c r="X216" i="71" s="1"/>
  <c r="U216" i="71" a="1"/>
  <c r="U216" i="71" s="1"/>
  <c r="O216" i="71" a="1"/>
  <c r="O216" i="71" s="1"/>
  <c r="N216" i="71" a="1"/>
  <c r="N216" i="71" s="1"/>
  <c r="Q216" i="71" a="1"/>
  <c r="Q216" i="71" s="1"/>
  <c r="K216" i="71" a="1"/>
  <c r="K216" i="71" s="1"/>
  <c r="J216" i="71" a="1"/>
  <c r="J216" i="71" s="1"/>
  <c r="L216" i="71" a="1"/>
  <c r="L216" i="71" s="1"/>
  <c r="AE216" i="71" a="1"/>
  <c r="AE216" i="71" s="1"/>
  <c r="Z216" i="71" a="1"/>
  <c r="Z216" i="71" s="1"/>
  <c r="W216" i="71" a="1"/>
  <c r="W216" i="71" s="1"/>
  <c r="S216" i="71" a="1"/>
  <c r="S216" i="71" s="1"/>
  <c r="R216" i="71" a="1"/>
  <c r="R216" i="71" s="1"/>
  <c r="T216" i="71" a="1"/>
  <c r="T216" i="71" s="1"/>
  <c r="P216" i="71" a="1"/>
  <c r="P216" i="71" s="1"/>
  <c r="M216" i="71" a="1"/>
  <c r="M216" i="71" s="1"/>
  <c r="AM216" i="71" a="1"/>
  <c r="AM216" i="71" s="1"/>
  <c r="AL216" i="71" a="1"/>
  <c r="AL216" i="71" s="1"/>
  <c r="F216" i="71" a="1"/>
  <c r="F216" i="71" s="1"/>
  <c r="I216" i="71" a="1"/>
  <c r="I216" i="71" s="1"/>
  <c r="H216" i="71" a="1"/>
  <c r="H216" i="71" s="1"/>
  <c r="G216" i="71" a="1"/>
  <c r="G216" i="71" s="1"/>
  <c r="AH216" i="71" a="1"/>
  <c r="AH216" i="71" s="1"/>
  <c r="AK216" i="71" a="1"/>
  <c r="AK216" i="71" s="1"/>
  <c r="AJ216" i="71" a="1"/>
  <c r="AJ216" i="71" s="1"/>
  <c r="AI216" i="71" a="1"/>
  <c r="AI216" i="71" s="1"/>
  <c r="E217" i="71" a="1"/>
  <c r="E217" i="71" s="1"/>
  <c r="D217" i="71" s="1"/>
  <c r="AE217" i="71" l="1" a="1"/>
  <c r="AE217" i="71" s="1"/>
  <c r="AH217" i="71" a="1"/>
  <c r="AH217" i="71" s="1"/>
  <c r="AK217" i="71" a="1"/>
  <c r="AK217" i="71" s="1"/>
  <c r="AJ217" i="71" a="1"/>
  <c r="AJ217" i="71" s="1"/>
  <c r="AA217" i="71" a="1"/>
  <c r="AA217" i="71" s="1"/>
  <c r="AD217" i="71" a="1"/>
  <c r="AD217" i="71" s="1"/>
  <c r="AG217" i="71" a="1"/>
  <c r="AG217" i="71" s="1"/>
  <c r="AF217" i="71" a="1"/>
  <c r="AF217" i="71" s="1"/>
  <c r="W217" i="71" a="1"/>
  <c r="W217" i="71" s="1"/>
  <c r="Z217" i="71" a="1"/>
  <c r="Z217" i="71" s="1"/>
  <c r="AC217" i="71" a="1"/>
  <c r="AC217" i="71" s="1"/>
  <c r="AB217" i="71" a="1"/>
  <c r="AB217" i="71" s="1"/>
  <c r="S217" i="71" a="1"/>
  <c r="S217" i="71" s="1"/>
  <c r="V217" i="71" a="1"/>
  <c r="V217" i="71" s="1"/>
  <c r="Y217" i="71" a="1"/>
  <c r="Y217" i="71" s="1"/>
  <c r="X217" i="71" a="1"/>
  <c r="X217" i="71" s="1"/>
  <c r="G217" i="71" a="1"/>
  <c r="G217" i="71" s="1"/>
  <c r="O217" i="71" a="1"/>
  <c r="O217" i="71" s="1"/>
  <c r="R217" i="71" a="1"/>
  <c r="R217" i="71" s="1"/>
  <c r="U217" i="71" a="1"/>
  <c r="U217" i="71" s="1"/>
  <c r="T217" i="71" a="1"/>
  <c r="T217" i="71" s="1"/>
  <c r="K217" i="71" a="1"/>
  <c r="K217" i="71" s="1"/>
  <c r="N217" i="71" a="1"/>
  <c r="N217" i="71" s="1"/>
  <c r="Q217" i="71" a="1"/>
  <c r="Q217" i="71" s="1"/>
  <c r="P217" i="71" a="1"/>
  <c r="P217" i="71" s="1"/>
  <c r="AM217" i="71" a="1"/>
  <c r="AM217" i="71" s="1"/>
  <c r="J217" i="71" a="1"/>
  <c r="J217" i="71" s="1"/>
  <c r="M217" i="71" a="1"/>
  <c r="M217" i="71" s="1"/>
  <c r="L217" i="71" a="1"/>
  <c r="L217" i="71" s="1"/>
  <c r="AI217" i="71" a="1"/>
  <c r="AI217" i="71" s="1"/>
  <c r="AL217" i="71" a="1"/>
  <c r="AL217" i="71" s="1"/>
  <c r="F217" i="71" a="1"/>
  <c r="F217" i="71" s="1"/>
  <c r="I217" i="71" a="1"/>
  <c r="I217" i="71" s="1"/>
  <c r="H217" i="71" a="1"/>
  <c r="H217" i="71" s="1"/>
  <c r="E218" i="71" a="1"/>
  <c r="E218" i="71" s="1"/>
  <c r="D218" i="71" s="1"/>
  <c r="W218" i="71" l="1" a="1"/>
  <c r="W218" i="71" s="1"/>
  <c r="Z218" i="71" a="1"/>
  <c r="Z218" i="71" s="1"/>
  <c r="AC218" i="71" a="1"/>
  <c r="AC218" i="71" s="1"/>
  <c r="P218" i="71" a="1"/>
  <c r="P218" i="71" s="1"/>
  <c r="S218" i="71" a="1"/>
  <c r="S218" i="71" s="1"/>
  <c r="V218" i="71" a="1"/>
  <c r="V218" i="71" s="1"/>
  <c r="Y218" i="71" a="1"/>
  <c r="Y218" i="71" s="1"/>
  <c r="L218" i="71" a="1"/>
  <c r="L218" i="71" s="1"/>
  <c r="O218" i="71" a="1"/>
  <c r="O218" i="71" s="1"/>
  <c r="R218" i="71" a="1"/>
  <c r="R218" i="71" s="1"/>
  <c r="U218" i="71" a="1"/>
  <c r="U218" i="71" s="1"/>
  <c r="H218" i="71" a="1"/>
  <c r="H218" i="71" s="1"/>
  <c r="K218" i="71" a="1"/>
  <c r="K218" i="71" s="1"/>
  <c r="N218" i="71" a="1"/>
  <c r="N218" i="71" s="1"/>
  <c r="Q218" i="71" a="1"/>
  <c r="Q218" i="71" s="1"/>
  <c r="AJ218" i="71" a="1"/>
  <c r="AJ218" i="71" s="1"/>
  <c r="J218" i="71" a="1"/>
  <c r="J218" i="71" s="1"/>
  <c r="AF218" i="71" a="1"/>
  <c r="AF218" i="71" s="1"/>
  <c r="AM218" i="71" a="1"/>
  <c r="AM218" i="71" s="1"/>
  <c r="G218" i="71" a="1"/>
  <c r="G218" i="71" s="1"/>
  <c r="M218" i="71" a="1"/>
  <c r="M218" i="71" s="1"/>
  <c r="AE218" i="71" a="1"/>
  <c r="AE218" i="71" s="1"/>
  <c r="AH218" i="71" a="1"/>
  <c r="AH218" i="71" s="1"/>
  <c r="AK218" i="71" a="1"/>
  <c r="AK218" i="71" s="1"/>
  <c r="X218" i="71" a="1"/>
  <c r="X218" i="71" s="1"/>
  <c r="AI218" i="71" a="1"/>
  <c r="AI218" i="71" s="1"/>
  <c r="AL218" i="71" a="1"/>
  <c r="AL218" i="71" s="1"/>
  <c r="F218" i="71" a="1"/>
  <c r="F218" i="71" s="1"/>
  <c r="I218" i="71" a="1"/>
  <c r="I218" i="71" s="1"/>
  <c r="AB218" i="71" a="1"/>
  <c r="AB218" i="71" s="1"/>
  <c r="AA218" i="71" a="1"/>
  <c r="AA218" i="71" s="1"/>
  <c r="AD218" i="71" a="1"/>
  <c r="AD218" i="71" s="1"/>
  <c r="AG218" i="71" a="1"/>
  <c r="AG218" i="71" s="1"/>
  <c r="T218" i="71" a="1"/>
  <c r="T218" i="71" s="1"/>
  <c r="E219" i="71" a="1"/>
  <c r="E219" i="71" s="1"/>
  <c r="D219" i="71" s="1"/>
  <c r="AB219" i="71" l="1" a="1"/>
  <c r="AB219" i="71" s="1"/>
  <c r="AE219" i="71" a="1"/>
  <c r="AE219" i="71" s="1"/>
  <c r="AH219" i="71" a="1"/>
  <c r="AH219" i="71" s="1"/>
  <c r="AK219" i="71" a="1"/>
  <c r="AK219" i="71" s="1"/>
  <c r="X219" i="71" a="1"/>
  <c r="X219" i="71" s="1"/>
  <c r="AA219" i="71" a="1"/>
  <c r="AA219" i="71" s="1"/>
  <c r="AD219" i="71" a="1"/>
  <c r="AD219" i="71" s="1"/>
  <c r="AG219" i="71" a="1"/>
  <c r="AG219" i="71" s="1"/>
  <c r="T219" i="71" a="1"/>
  <c r="T219" i="71" s="1"/>
  <c r="Z219" i="71" a="1"/>
  <c r="Z219" i="71" s="1"/>
  <c r="AC219" i="71" a="1"/>
  <c r="AC219" i="71" s="1"/>
  <c r="L219" i="71" a="1"/>
  <c r="L219" i="71" s="1"/>
  <c r="O219" i="71" a="1"/>
  <c r="O219" i="71" s="1"/>
  <c r="R219" i="71" a="1"/>
  <c r="R219" i="71" s="1"/>
  <c r="U219" i="71" a="1"/>
  <c r="U219" i="71" s="1"/>
  <c r="W219" i="71" a="1"/>
  <c r="W219" i="71" s="1"/>
  <c r="P219" i="71" a="1"/>
  <c r="P219" i="71" s="1"/>
  <c r="S219" i="71" a="1"/>
  <c r="S219" i="71" s="1"/>
  <c r="V219" i="71" a="1"/>
  <c r="V219" i="71" s="1"/>
  <c r="Y219" i="71" a="1"/>
  <c r="Y219" i="71" s="1"/>
  <c r="H219" i="71" a="1"/>
  <c r="H219" i="71" s="1"/>
  <c r="K219" i="71" a="1"/>
  <c r="K219" i="71" s="1"/>
  <c r="N219" i="71" a="1"/>
  <c r="N219" i="71" s="1"/>
  <c r="Q219" i="71" a="1"/>
  <c r="Q219" i="71" s="1"/>
  <c r="AJ219" i="71" a="1"/>
  <c r="AJ219" i="71" s="1"/>
  <c r="AM219" i="71" a="1"/>
  <c r="AM219" i="71" s="1"/>
  <c r="G219" i="71" a="1"/>
  <c r="G219" i="71" s="1"/>
  <c r="J219" i="71" a="1"/>
  <c r="J219" i="71" s="1"/>
  <c r="M219" i="71" a="1"/>
  <c r="M219" i="71" s="1"/>
  <c r="AF219" i="71" a="1"/>
  <c r="AF219" i="71" s="1"/>
  <c r="AI219" i="71" a="1"/>
  <c r="AI219" i="71" s="1"/>
  <c r="AL219" i="71" a="1"/>
  <c r="AL219" i="71" s="1"/>
  <c r="F219" i="71" a="1"/>
  <c r="F219" i="71" s="1"/>
  <c r="I219" i="71" a="1"/>
  <c r="I219" i="71" s="1"/>
  <c r="E220" i="71" a="1"/>
  <c r="E220" i="71" s="1"/>
  <c r="D220" i="71" s="1"/>
  <c r="E221" i="71" l="1" a="1"/>
  <c r="E221" i="71" s="1"/>
  <c r="D221" i="71" s="1"/>
  <c r="AB220" i="71" a="1"/>
  <c r="AB220" i="71" s="1"/>
  <c r="AE220" i="71" a="1"/>
  <c r="AE220" i="71" s="1"/>
  <c r="AH220" i="71" a="1"/>
  <c r="AH220" i="71" s="1"/>
  <c r="Q220" i="71" a="1"/>
  <c r="Q220" i="71" s="1"/>
  <c r="H220" i="71" a="1"/>
  <c r="H220" i="71" s="1"/>
  <c r="K220" i="71" a="1"/>
  <c r="K220" i="71" s="1"/>
  <c r="N220" i="71" a="1"/>
  <c r="N220" i="71" s="1"/>
  <c r="AC220" i="71" a="1"/>
  <c r="AC220" i="71" s="1"/>
  <c r="X220" i="71" a="1"/>
  <c r="X220" i="71" s="1"/>
  <c r="AA220" i="71" a="1"/>
  <c r="AA220" i="71" s="1"/>
  <c r="AD220" i="71" a="1"/>
  <c r="AD220" i="71" s="1"/>
  <c r="M220" i="71" a="1"/>
  <c r="M220" i="71" s="1"/>
  <c r="T220" i="71" a="1"/>
  <c r="T220" i="71" s="1"/>
  <c r="W220" i="71" a="1"/>
  <c r="W220" i="71" s="1"/>
  <c r="Z220" i="71" a="1"/>
  <c r="Z220" i="71" s="1"/>
  <c r="I220" i="71" a="1"/>
  <c r="I220" i="71" s="1"/>
  <c r="P220" i="71" a="1"/>
  <c r="P220" i="71" s="1"/>
  <c r="S220" i="71" a="1"/>
  <c r="S220" i="71" s="1"/>
  <c r="V220" i="71" a="1"/>
  <c r="V220" i="71" s="1"/>
  <c r="AK220" i="71" a="1"/>
  <c r="AK220" i="71" s="1"/>
  <c r="L220" i="71" a="1"/>
  <c r="L220" i="71" s="1"/>
  <c r="O220" i="71" a="1"/>
  <c r="O220" i="71" s="1"/>
  <c r="R220" i="71" a="1"/>
  <c r="R220" i="71" s="1"/>
  <c r="AG220" i="71" a="1"/>
  <c r="AG220" i="71" s="1"/>
  <c r="AJ220" i="71" a="1"/>
  <c r="AJ220" i="71" s="1"/>
  <c r="AM220" i="71" a="1"/>
  <c r="AM220" i="71" s="1"/>
  <c r="G220" i="71" a="1"/>
  <c r="G220" i="71" s="1"/>
  <c r="J220" i="71" a="1"/>
  <c r="J220" i="71" s="1"/>
  <c r="Y220" i="71" a="1"/>
  <c r="Y220" i="71" s="1"/>
  <c r="AF220" i="71" a="1"/>
  <c r="AF220" i="71" s="1"/>
  <c r="AI220" i="71" a="1"/>
  <c r="AI220" i="71" s="1"/>
  <c r="AL220" i="71" a="1"/>
  <c r="AL220" i="71" s="1"/>
  <c r="F220" i="71" a="1"/>
  <c r="F220" i="71" s="1"/>
  <c r="U220" i="71" a="1"/>
  <c r="U220" i="71" s="1"/>
  <c r="AG221" i="71" l="1" a="1"/>
  <c r="AG221" i="71" s="1"/>
  <c r="AF221" i="71" a="1"/>
  <c r="AF221" i="71" s="1"/>
  <c r="AI221" i="71" a="1"/>
  <c r="AI221" i="71" s="1"/>
  <c r="AL221" i="71" a="1"/>
  <c r="AL221" i="71" s="1"/>
  <c r="F221" i="71" a="1"/>
  <c r="F221" i="71" s="1"/>
  <c r="U221" i="71" a="1"/>
  <c r="U221" i="71" s="1"/>
  <c r="T221" i="71" a="1"/>
  <c r="T221" i="71" s="1"/>
  <c r="W221" i="71" a="1"/>
  <c r="W221" i="71" s="1"/>
  <c r="Z221" i="71" a="1"/>
  <c r="Z221" i="71" s="1"/>
  <c r="Q221" i="71" a="1"/>
  <c r="Q221" i="71" s="1"/>
  <c r="P221" i="71" a="1"/>
  <c r="P221" i="71" s="1"/>
  <c r="S221" i="71" a="1"/>
  <c r="S221" i="71" s="1"/>
  <c r="V221" i="71" a="1"/>
  <c r="V221" i="71" s="1"/>
  <c r="M221" i="71" a="1"/>
  <c r="M221" i="71" s="1"/>
  <c r="L221" i="71" a="1"/>
  <c r="L221" i="71" s="1"/>
  <c r="O221" i="71" a="1"/>
  <c r="O221" i="71" s="1"/>
  <c r="R221" i="71" a="1"/>
  <c r="R221" i="71" s="1"/>
  <c r="AC221" i="71" a="1"/>
  <c r="AC221" i="71" s="1"/>
  <c r="AB221" i="71" a="1"/>
  <c r="AB221" i="71" s="1"/>
  <c r="AE221" i="71" a="1"/>
  <c r="AE221" i="71" s="1"/>
  <c r="AH221" i="71" a="1"/>
  <c r="AH221" i="71" s="1"/>
  <c r="Y221" i="71" a="1"/>
  <c r="Y221" i="71" s="1"/>
  <c r="X221" i="71" a="1"/>
  <c r="X221" i="71" s="1"/>
  <c r="AA221" i="71" a="1"/>
  <c r="AA221" i="71" s="1"/>
  <c r="AD221" i="71" a="1"/>
  <c r="AD221" i="71" s="1"/>
  <c r="H221" i="71" a="1"/>
  <c r="H221" i="71" s="1"/>
  <c r="K221" i="71" a="1"/>
  <c r="K221" i="71" s="1"/>
  <c r="N221" i="71" a="1"/>
  <c r="N221" i="71" s="1"/>
  <c r="AK221" i="71" a="1"/>
  <c r="AK221" i="71" s="1"/>
  <c r="AJ221" i="71" a="1"/>
  <c r="AJ221" i="71" s="1"/>
  <c r="AM221" i="71" a="1"/>
  <c r="AM221" i="71" s="1"/>
  <c r="G221" i="71" a="1"/>
  <c r="G221" i="71" s="1"/>
  <c r="J221" i="71" a="1"/>
  <c r="J221" i="71" s="1"/>
  <c r="I221" i="71" a="1"/>
  <c r="I221" i="71" s="1"/>
  <c r="E222" i="71" a="1"/>
  <c r="E222" i="71" s="1"/>
  <c r="D222" i="71" s="1"/>
  <c r="AK222" i="71" l="1" a="1"/>
  <c r="AK222" i="71" s="1"/>
  <c r="AJ222" i="71" a="1"/>
  <c r="AJ222" i="71" s="1"/>
  <c r="AM222" i="71" a="1"/>
  <c r="AM222" i="71" s="1"/>
  <c r="G222" i="71" a="1"/>
  <c r="G222" i="71" s="1"/>
  <c r="R222" i="71" a="1"/>
  <c r="R222" i="71" s="1"/>
  <c r="AC222" i="71" a="1"/>
  <c r="AC222" i="71" s="1"/>
  <c r="AE222" i="71" a="1"/>
  <c r="AE222" i="71" s="1"/>
  <c r="Y222" i="71" a="1"/>
  <c r="Y222" i="71" s="1"/>
  <c r="AA222" i="71" a="1"/>
  <c r="AA222" i="71" s="1"/>
  <c r="AG222" i="71" a="1"/>
  <c r="AG222" i="71" s="1"/>
  <c r="AF222" i="71" a="1"/>
  <c r="AF222" i="71" s="1"/>
  <c r="AI222" i="71" a="1"/>
  <c r="AI222" i="71" s="1"/>
  <c r="J222" i="71" a="1"/>
  <c r="J222" i="71" s="1"/>
  <c r="N222" i="71" a="1"/>
  <c r="N222" i="71" s="1"/>
  <c r="AB222" i="71" a="1"/>
  <c r="AB222" i="71" s="1"/>
  <c r="AL222" i="71" a="1"/>
  <c r="AL222" i="71" s="1"/>
  <c r="X222" i="71" a="1"/>
  <c r="X222" i="71" s="1"/>
  <c r="F222" i="71" a="1"/>
  <c r="F222" i="71" s="1"/>
  <c r="U222" i="71" a="1"/>
  <c r="U222" i="71" s="1"/>
  <c r="T222" i="71" a="1"/>
  <c r="T222" i="71" s="1"/>
  <c r="W222" i="71" a="1"/>
  <c r="W222" i="71" s="1"/>
  <c r="AH222" i="71" a="1"/>
  <c r="AH222" i="71" s="1"/>
  <c r="Q222" i="71" a="1"/>
  <c r="Q222" i="71" s="1"/>
  <c r="P222" i="71" a="1"/>
  <c r="P222" i="71" s="1"/>
  <c r="S222" i="71" a="1"/>
  <c r="S222" i="71" s="1"/>
  <c r="AD222" i="71" a="1"/>
  <c r="AD222" i="71" s="1"/>
  <c r="M222" i="71" a="1"/>
  <c r="M222" i="71" s="1"/>
  <c r="L222" i="71" a="1"/>
  <c r="L222" i="71" s="1"/>
  <c r="O222" i="71" a="1"/>
  <c r="O222" i="71" s="1"/>
  <c r="Z222" i="71" a="1"/>
  <c r="Z222" i="71" s="1"/>
  <c r="I222" i="71" a="1"/>
  <c r="I222" i="71" s="1"/>
  <c r="H222" i="71" a="1"/>
  <c r="H222" i="71" s="1"/>
  <c r="K222" i="71" a="1"/>
  <c r="K222" i="71" s="1"/>
  <c r="V222" i="71" a="1"/>
  <c r="V222" i="71" s="1"/>
  <c r="E223" i="71" a="1"/>
  <c r="E223" i="71" s="1"/>
  <c r="D223" i="71" s="1"/>
  <c r="Z223" i="71" l="1" a="1"/>
  <c r="Z223" i="71" s="1"/>
  <c r="AC223" i="71" a="1"/>
  <c r="AC223" i="71" s="1"/>
  <c r="AB223" i="71" a="1"/>
  <c r="AB223" i="71" s="1"/>
  <c r="AE223" i="71" a="1"/>
  <c r="AE223" i="71" s="1"/>
  <c r="V223" i="71" a="1"/>
  <c r="V223" i="71" s="1"/>
  <c r="X223" i="71" a="1"/>
  <c r="X223" i="71" s="1"/>
  <c r="AA223" i="71" a="1"/>
  <c r="AA223" i="71" s="1"/>
  <c r="R223" i="71" a="1"/>
  <c r="R223" i="71" s="1"/>
  <c r="U223" i="71" a="1"/>
  <c r="U223" i="71" s="1"/>
  <c r="T223" i="71" a="1"/>
  <c r="T223" i="71" s="1"/>
  <c r="W223" i="71" a="1"/>
  <c r="W223" i="71" s="1"/>
  <c r="Y223" i="71" a="1"/>
  <c r="Y223" i="71" s="1"/>
  <c r="N223" i="71" a="1"/>
  <c r="N223" i="71" s="1"/>
  <c r="Q223" i="71" a="1"/>
  <c r="Q223" i="71" s="1"/>
  <c r="P223" i="71" a="1"/>
  <c r="P223" i="71" s="1"/>
  <c r="S223" i="71" a="1"/>
  <c r="S223" i="71" s="1"/>
  <c r="J223" i="71" a="1"/>
  <c r="J223" i="71" s="1"/>
  <c r="M223" i="71" a="1"/>
  <c r="M223" i="71" s="1"/>
  <c r="L223" i="71" a="1"/>
  <c r="L223" i="71" s="1"/>
  <c r="O223" i="71" a="1"/>
  <c r="O223" i="71" s="1"/>
  <c r="AL223" i="71" a="1"/>
  <c r="AL223" i="71" s="1"/>
  <c r="F223" i="71" a="1"/>
  <c r="F223" i="71" s="1"/>
  <c r="I223" i="71" a="1"/>
  <c r="I223" i="71" s="1"/>
  <c r="H223" i="71" a="1"/>
  <c r="H223" i="71" s="1"/>
  <c r="K223" i="71" a="1"/>
  <c r="K223" i="71" s="1"/>
  <c r="AD223" i="71" a="1"/>
  <c r="AD223" i="71" s="1"/>
  <c r="AG223" i="71" a="1"/>
  <c r="AG223" i="71" s="1"/>
  <c r="AI223" i="71" a="1"/>
  <c r="AI223" i="71" s="1"/>
  <c r="AH223" i="71" a="1"/>
  <c r="AH223" i="71" s="1"/>
  <c r="AK223" i="71" a="1"/>
  <c r="AK223" i="71" s="1"/>
  <c r="AJ223" i="71" a="1"/>
  <c r="AJ223" i="71" s="1"/>
  <c r="AM223" i="71" a="1"/>
  <c r="AM223" i="71" s="1"/>
  <c r="G223" i="71" a="1"/>
  <c r="G223" i="71" s="1"/>
  <c r="AF223" i="71" a="1"/>
  <c r="AF223" i="71" s="1"/>
  <c r="E224" i="71" a="1"/>
  <c r="E224" i="71" s="1"/>
  <c r="D224" i="71" s="1"/>
  <c r="AD224" i="71" l="1" a="1"/>
  <c r="AD224" i="71" s="1"/>
  <c r="AG224" i="71" a="1"/>
  <c r="AG224" i="71" s="1"/>
  <c r="AF224" i="71" a="1"/>
  <c r="AF224" i="71" s="1"/>
  <c r="AE224" i="71" a="1"/>
  <c r="AE224" i="71" s="1"/>
  <c r="Z224" i="71" a="1"/>
  <c r="Z224" i="71" s="1"/>
  <c r="AC224" i="71" a="1"/>
  <c r="AC224" i="71" s="1"/>
  <c r="AB224" i="71" a="1"/>
  <c r="AB224" i="71" s="1"/>
  <c r="AA224" i="71" a="1"/>
  <c r="AA224" i="71" s="1"/>
  <c r="V224" i="71" a="1"/>
  <c r="V224" i="71" s="1"/>
  <c r="Y224" i="71" a="1"/>
  <c r="Y224" i="71" s="1"/>
  <c r="X224" i="71" a="1"/>
  <c r="X224" i="71" s="1"/>
  <c r="W224" i="71" a="1"/>
  <c r="W224" i="71" s="1"/>
  <c r="R224" i="71" a="1"/>
  <c r="R224" i="71" s="1"/>
  <c r="U224" i="71" a="1"/>
  <c r="U224" i="71" s="1"/>
  <c r="T224" i="71" a="1"/>
  <c r="T224" i="71" s="1"/>
  <c r="S224" i="71" a="1"/>
  <c r="S224" i="71" s="1"/>
  <c r="AL224" i="71" a="1"/>
  <c r="AL224" i="71" s="1"/>
  <c r="F224" i="71" a="1"/>
  <c r="F224" i="71" s="1"/>
  <c r="AM224" i="71" a="1"/>
  <c r="AM224" i="71" s="1"/>
  <c r="H224" i="71" a="1"/>
  <c r="H224" i="71" s="1"/>
  <c r="N224" i="71" a="1"/>
  <c r="N224" i="71" s="1"/>
  <c r="Q224" i="71" a="1"/>
  <c r="Q224" i="71" s="1"/>
  <c r="P224" i="71" a="1"/>
  <c r="P224" i="71" s="1"/>
  <c r="O224" i="71" a="1"/>
  <c r="O224" i="71" s="1"/>
  <c r="J224" i="71" a="1"/>
  <c r="J224" i="71" s="1"/>
  <c r="M224" i="71" a="1"/>
  <c r="M224" i="71" s="1"/>
  <c r="L224" i="71" a="1"/>
  <c r="L224" i="71" s="1"/>
  <c r="K224" i="71" a="1"/>
  <c r="K224" i="71" s="1"/>
  <c r="I224" i="71" a="1"/>
  <c r="I224" i="71" s="1"/>
  <c r="AH224" i="71" a="1"/>
  <c r="AH224" i="71" s="1"/>
  <c r="AK224" i="71" a="1"/>
  <c r="AK224" i="71" s="1"/>
  <c r="AJ224" i="71" a="1"/>
  <c r="AJ224" i="71" s="1"/>
  <c r="AI224" i="71" a="1"/>
  <c r="AI224" i="71" s="1"/>
  <c r="G224" i="71" a="1"/>
  <c r="G224" i="71" s="1"/>
  <c r="E225" i="71" a="1"/>
  <c r="E225" i="71" s="1"/>
  <c r="D225" i="71" s="1"/>
  <c r="AE225" i="71" l="1" a="1"/>
  <c r="AE225" i="71" s="1"/>
  <c r="AH225" i="71" a="1"/>
  <c r="AH225" i="71" s="1"/>
  <c r="AK225" i="71" a="1"/>
  <c r="AK225" i="71" s="1"/>
  <c r="AJ225" i="71" a="1"/>
  <c r="AJ225" i="71" s="1"/>
  <c r="AA225" i="71" a="1"/>
  <c r="AA225" i="71" s="1"/>
  <c r="AD225" i="71" a="1"/>
  <c r="AD225" i="71" s="1"/>
  <c r="AG225" i="71" a="1"/>
  <c r="AG225" i="71" s="1"/>
  <c r="W225" i="71" a="1"/>
  <c r="W225" i="71" s="1"/>
  <c r="Z225" i="71" a="1"/>
  <c r="Z225" i="71" s="1"/>
  <c r="AC225" i="71" a="1"/>
  <c r="AC225" i="71" s="1"/>
  <c r="AB225" i="71" a="1"/>
  <c r="AB225" i="71" s="1"/>
  <c r="AF225" i="71" a="1"/>
  <c r="AF225" i="71" s="1"/>
  <c r="S225" i="71" a="1"/>
  <c r="S225" i="71" s="1"/>
  <c r="V225" i="71" a="1"/>
  <c r="V225" i="71" s="1"/>
  <c r="Y225" i="71" a="1"/>
  <c r="Y225" i="71" s="1"/>
  <c r="X225" i="71" a="1"/>
  <c r="X225" i="71" s="1"/>
  <c r="AM225" i="71" a="1"/>
  <c r="AM225" i="71" s="1"/>
  <c r="G225" i="71" a="1"/>
  <c r="G225" i="71" s="1"/>
  <c r="J225" i="71" a="1"/>
  <c r="J225" i="71" s="1"/>
  <c r="M225" i="71" a="1"/>
  <c r="M225" i="71" s="1"/>
  <c r="L225" i="71" a="1"/>
  <c r="L225" i="71" s="1"/>
  <c r="AI225" i="71" a="1"/>
  <c r="AI225" i="71" s="1"/>
  <c r="AL225" i="71" a="1"/>
  <c r="AL225" i="71" s="1"/>
  <c r="F225" i="71" a="1"/>
  <c r="F225" i="71" s="1"/>
  <c r="I225" i="71" a="1"/>
  <c r="I225" i="71" s="1"/>
  <c r="H225" i="71" a="1"/>
  <c r="H225" i="71" s="1"/>
  <c r="O225" i="71" a="1"/>
  <c r="O225" i="71" s="1"/>
  <c r="R225" i="71" a="1"/>
  <c r="R225" i="71" s="1"/>
  <c r="U225" i="71" a="1"/>
  <c r="U225" i="71" s="1"/>
  <c r="T225" i="71" a="1"/>
  <c r="T225" i="71" s="1"/>
  <c r="K225" i="71" a="1"/>
  <c r="K225" i="71" s="1"/>
  <c r="N225" i="71" a="1"/>
  <c r="N225" i="71" s="1"/>
  <c r="Q225" i="71" a="1"/>
  <c r="Q225" i="71" s="1"/>
  <c r="P225" i="71" a="1"/>
  <c r="P225" i="71" s="1"/>
  <c r="E226" i="71" a="1"/>
  <c r="E226" i="71" s="1"/>
  <c r="D226" i="71" s="1"/>
  <c r="AE226" i="71" l="1" a="1"/>
  <c r="AE226" i="71" s="1"/>
  <c r="AH226" i="71" a="1"/>
  <c r="AH226" i="71" s="1"/>
  <c r="AK226" i="71" a="1"/>
  <c r="AK226" i="71" s="1"/>
  <c r="AB226" i="71" a="1"/>
  <c r="AB226" i="71" s="1"/>
  <c r="AA226" i="71" a="1"/>
  <c r="AA226" i="71" s="1"/>
  <c r="AD226" i="71" a="1"/>
  <c r="AD226" i="71" s="1"/>
  <c r="AG226" i="71" a="1"/>
  <c r="AG226" i="71" s="1"/>
  <c r="X226" i="71" a="1"/>
  <c r="X226" i="71" s="1"/>
  <c r="W226" i="71" a="1"/>
  <c r="W226" i="71" s="1"/>
  <c r="Z226" i="71" a="1"/>
  <c r="Z226" i="71" s="1"/>
  <c r="AC226" i="71" a="1"/>
  <c r="AC226" i="71" s="1"/>
  <c r="T226" i="71" a="1"/>
  <c r="T226" i="71" s="1"/>
  <c r="S226" i="71" a="1"/>
  <c r="S226" i="71" s="1"/>
  <c r="V226" i="71" a="1"/>
  <c r="V226" i="71" s="1"/>
  <c r="Y226" i="71" a="1"/>
  <c r="Y226" i="71" s="1"/>
  <c r="P226" i="71" a="1"/>
  <c r="P226" i="71" s="1"/>
  <c r="O226" i="71" a="1"/>
  <c r="O226" i="71" s="1"/>
  <c r="R226" i="71" a="1"/>
  <c r="R226" i="71" s="1"/>
  <c r="U226" i="71" a="1"/>
  <c r="U226" i="71" s="1"/>
  <c r="L226" i="71" a="1"/>
  <c r="L226" i="71" s="1"/>
  <c r="K226" i="71" a="1"/>
  <c r="K226" i="71" s="1"/>
  <c r="N226" i="71" a="1"/>
  <c r="N226" i="71" s="1"/>
  <c r="Q226" i="71" a="1"/>
  <c r="Q226" i="71" s="1"/>
  <c r="H226" i="71" a="1"/>
  <c r="H226" i="71" s="1"/>
  <c r="AM226" i="71" a="1"/>
  <c r="AM226" i="71" s="1"/>
  <c r="G226" i="71" a="1"/>
  <c r="G226" i="71" s="1"/>
  <c r="J226" i="71" a="1"/>
  <c r="J226" i="71" s="1"/>
  <c r="M226" i="71" a="1"/>
  <c r="M226" i="71" s="1"/>
  <c r="AJ226" i="71" a="1"/>
  <c r="AJ226" i="71" s="1"/>
  <c r="AI226" i="71" a="1"/>
  <c r="AI226" i="71" s="1"/>
  <c r="AL226" i="71" a="1"/>
  <c r="AL226" i="71" s="1"/>
  <c r="F226" i="71" a="1"/>
  <c r="F226" i="71" s="1"/>
  <c r="I226" i="71" a="1"/>
  <c r="I226" i="71" s="1"/>
  <c r="AF226" i="71" a="1"/>
  <c r="AF226" i="71" s="1"/>
  <c r="E227" i="71" a="1"/>
  <c r="E227" i="71" s="1"/>
  <c r="D227" i="71" s="1"/>
  <c r="AB227" i="71" l="1" a="1"/>
  <c r="AB227" i="71" s="1"/>
  <c r="AE227" i="71" a="1"/>
  <c r="AE227" i="71" s="1"/>
  <c r="AH227" i="71" a="1"/>
  <c r="AH227" i="71" s="1"/>
  <c r="AK227" i="71" a="1"/>
  <c r="AK227" i="71" s="1"/>
  <c r="X227" i="71" a="1"/>
  <c r="X227" i="71" s="1"/>
  <c r="AA227" i="71" a="1"/>
  <c r="AA227" i="71" s="1"/>
  <c r="AD227" i="71" a="1"/>
  <c r="AD227" i="71" s="1"/>
  <c r="AG227" i="71" a="1"/>
  <c r="AG227" i="71" s="1"/>
  <c r="T227" i="71" a="1"/>
  <c r="T227" i="71" s="1"/>
  <c r="W227" i="71" a="1"/>
  <c r="W227" i="71" s="1"/>
  <c r="Z227" i="71" a="1"/>
  <c r="Z227" i="71" s="1"/>
  <c r="AC227" i="71" a="1"/>
  <c r="AC227" i="71" s="1"/>
  <c r="P227" i="71" a="1"/>
  <c r="P227" i="71" s="1"/>
  <c r="S227" i="71" a="1"/>
  <c r="S227" i="71" s="1"/>
  <c r="V227" i="71" a="1"/>
  <c r="V227" i="71" s="1"/>
  <c r="Y227" i="71" a="1"/>
  <c r="Y227" i="71" s="1"/>
  <c r="L227" i="71" a="1"/>
  <c r="L227" i="71" s="1"/>
  <c r="O227" i="71" a="1"/>
  <c r="O227" i="71" s="1"/>
  <c r="R227" i="71" a="1"/>
  <c r="R227" i="71" s="1"/>
  <c r="U227" i="71" a="1"/>
  <c r="U227" i="71" s="1"/>
  <c r="H227" i="71" a="1"/>
  <c r="H227" i="71" s="1"/>
  <c r="K227" i="71" a="1"/>
  <c r="K227" i="71" s="1"/>
  <c r="N227" i="71" a="1"/>
  <c r="N227" i="71" s="1"/>
  <c r="Q227" i="71" a="1"/>
  <c r="Q227" i="71" s="1"/>
  <c r="AJ227" i="71" a="1"/>
  <c r="AJ227" i="71" s="1"/>
  <c r="AM227" i="71" a="1"/>
  <c r="AM227" i="71" s="1"/>
  <c r="G227" i="71" a="1"/>
  <c r="G227" i="71" s="1"/>
  <c r="J227" i="71" a="1"/>
  <c r="J227" i="71" s="1"/>
  <c r="M227" i="71" a="1"/>
  <c r="M227" i="71" s="1"/>
  <c r="AF227" i="71" a="1"/>
  <c r="AF227" i="71" s="1"/>
  <c r="AI227" i="71" a="1"/>
  <c r="AI227" i="71" s="1"/>
  <c r="AL227" i="71" a="1"/>
  <c r="AL227" i="71" s="1"/>
  <c r="F227" i="71" a="1"/>
  <c r="F227" i="71" s="1"/>
  <c r="I227" i="71" a="1"/>
  <c r="I227" i="71" s="1"/>
  <c r="E228" i="71" a="1"/>
  <c r="E228" i="71" s="1"/>
  <c r="D228" i="71" s="1"/>
  <c r="AB228" i="71" l="1" a="1"/>
  <c r="AB228" i="71" s="1"/>
  <c r="AE228" i="71" a="1"/>
  <c r="AE228" i="71" s="1"/>
  <c r="AH228" i="71" a="1"/>
  <c r="AH228" i="71" s="1"/>
  <c r="AK228" i="71" a="1"/>
  <c r="AK228" i="71" s="1"/>
  <c r="AJ228" i="71" a="1"/>
  <c r="AJ228" i="71" s="1"/>
  <c r="AM228" i="71" a="1"/>
  <c r="AM228" i="71" s="1"/>
  <c r="G228" i="71" a="1"/>
  <c r="G228" i="71" s="1"/>
  <c r="J228" i="71" a="1"/>
  <c r="J228" i="71" s="1"/>
  <c r="M228" i="71" a="1"/>
  <c r="M228" i="71" s="1"/>
  <c r="X228" i="71" a="1"/>
  <c r="X228" i="71" s="1"/>
  <c r="AA228" i="71" a="1"/>
  <c r="AA228" i="71" s="1"/>
  <c r="AD228" i="71" a="1"/>
  <c r="AD228" i="71" s="1"/>
  <c r="AG228" i="71" a="1"/>
  <c r="AG228" i="71" s="1"/>
  <c r="T228" i="71" a="1"/>
  <c r="T228" i="71" s="1"/>
  <c r="W228" i="71" a="1"/>
  <c r="W228" i="71" s="1"/>
  <c r="Z228" i="71" a="1"/>
  <c r="Z228" i="71" s="1"/>
  <c r="AC228" i="71" a="1"/>
  <c r="AC228" i="71" s="1"/>
  <c r="P228" i="71" a="1"/>
  <c r="P228" i="71" s="1"/>
  <c r="S228" i="71" a="1"/>
  <c r="S228" i="71" s="1"/>
  <c r="V228" i="71" a="1"/>
  <c r="V228" i="71" s="1"/>
  <c r="Y228" i="71" a="1"/>
  <c r="Y228" i="71" s="1"/>
  <c r="L228" i="71" a="1"/>
  <c r="L228" i="71" s="1"/>
  <c r="O228" i="71" a="1"/>
  <c r="O228" i="71" s="1"/>
  <c r="R228" i="71" a="1"/>
  <c r="R228" i="71" s="1"/>
  <c r="U228" i="71" a="1"/>
  <c r="U228" i="71" s="1"/>
  <c r="H228" i="71" a="1"/>
  <c r="H228" i="71" s="1"/>
  <c r="K228" i="71" a="1"/>
  <c r="K228" i="71" s="1"/>
  <c r="N228" i="71" a="1"/>
  <c r="N228" i="71" s="1"/>
  <c r="Q228" i="71" a="1"/>
  <c r="Q228" i="71" s="1"/>
  <c r="AF228" i="71" a="1"/>
  <c r="AF228" i="71" s="1"/>
  <c r="AI228" i="71" a="1"/>
  <c r="AI228" i="71" s="1"/>
  <c r="AL228" i="71" a="1"/>
  <c r="AL228" i="71" s="1"/>
  <c r="F228" i="71" a="1"/>
  <c r="F228" i="71" s="1"/>
  <c r="I228" i="71" a="1"/>
  <c r="I228" i="71" s="1"/>
  <c r="E229" i="71" a="1"/>
  <c r="E229" i="71" s="1"/>
  <c r="D229" i="71" s="1"/>
  <c r="AC229" i="71" l="1" a="1"/>
  <c r="AC229" i="71" s="1"/>
  <c r="AB229" i="71" a="1"/>
  <c r="AB229" i="71" s="1"/>
  <c r="AE229" i="71" a="1"/>
  <c r="AE229" i="71" s="1"/>
  <c r="AH229" i="71" a="1"/>
  <c r="AH229" i="71" s="1"/>
  <c r="W229" i="71" a="1"/>
  <c r="W229" i="71" s="1"/>
  <c r="Z229" i="71" a="1"/>
  <c r="Z229" i="71" s="1"/>
  <c r="Y229" i="71" a="1"/>
  <c r="Y229" i="71" s="1"/>
  <c r="X229" i="71" a="1"/>
  <c r="X229" i="71" s="1"/>
  <c r="AA229" i="71" a="1"/>
  <c r="AA229" i="71" s="1"/>
  <c r="AD229" i="71" a="1"/>
  <c r="AD229" i="71" s="1"/>
  <c r="U229" i="71" a="1"/>
  <c r="U229" i="71" s="1"/>
  <c r="T229" i="71" a="1"/>
  <c r="T229" i="71" s="1"/>
  <c r="Q229" i="71" a="1"/>
  <c r="Q229" i="71" s="1"/>
  <c r="P229" i="71" a="1"/>
  <c r="P229" i="71" s="1"/>
  <c r="S229" i="71" a="1"/>
  <c r="S229" i="71" s="1"/>
  <c r="V229" i="71" a="1"/>
  <c r="V229" i="71" s="1"/>
  <c r="K229" i="71" a="1"/>
  <c r="K229" i="71" s="1"/>
  <c r="AK229" i="71" a="1"/>
  <c r="AK229" i="71" s="1"/>
  <c r="AJ229" i="71" a="1"/>
  <c r="AJ229" i="71" s="1"/>
  <c r="AM229" i="71" a="1"/>
  <c r="AM229" i="71" s="1"/>
  <c r="G229" i="71" a="1"/>
  <c r="G229" i="71" s="1"/>
  <c r="J229" i="71" a="1"/>
  <c r="J229" i="71" s="1"/>
  <c r="AG229" i="71" a="1"/>
  <c r="AG229" i="71" s="1"/>
  <c r="AF229" i="71" a="1"/>
  <c r="AF229" i="71" s="1"/>
  <c r="AI229" i="71" a="1"/>
  <c r="AI229" i="71" s="1"/>
  <c r="AL229" i="71" a="1"/>
  <c r="AL229" i="71" s="1"/>
  <c r="F229" i="71" a="1"/>
  <c r="F229" i="71" s="1"/>
  <c r="M229" i="71" a="1"/>
  <c r="M229" i="71" s="1"/>
  <c r="L229" i="71" a="1"/>
  <c r="L229" i="71" s="1"/>
  <c r="O229" i="71" a="1"/>
  <c r="O229" i="71" s="1"/>
  <c r="R229" i="71" a="1"/>
  <c r="R229" i="71" s="1"/>
  <c r="I229" i="71" a="1"/>
  <c r="I229" i="71" s="1"/>
  <c r="H229" i="71" a="1"/>
  <c r="H229" i="71" s="1"/>
  <c r="N229" i="71" a="1"/>
  <c r="N229" i="71" s="1"/>
  <c r="E230" i="71" a="1"/>
  <c r="E230" i="71" s="1"/>
  <c r="D230" i="71" s="1"/>
  <c r="AG230" i="71" l="1" a="1"/>
  <c r="AG230" i="71" s="1"/>
  <c r="AF230" i="71" a="1"/>
  <c r="AF230" i="71" s="1"/>
  <c r="AI230" i="71" a="1"/>
  <c r="AI230" i="71" s="1"/>
  <c r="AL230" i="71" a="1"/>
  <c r="AL230" i="71" s="1"/>
  <c r="F230" i="71" a="1"/>
  <c r="F230" i="71" s="1"/>
  <c r="Q230" i="71" a="1"/>
  <c r="Q230" i="71" s="1"/>
  <c r="S230" i="71" a="1"/>
  <c r="S230" i="71" s="1"/>
  <c r="V230" i="71" a="1"/>
  <c r="V230" i="71" s="1"/>
  <c r="AC230" i="71" a="1"/>
  <c r="AC230" i="71" s="1"/>
  <c r="AB230" i="71" a="1"/>
  <c r="AB230" i="71" s="1"/>
  <c r="AE230" i="71" a="1"/>
  <c r="AE230" i="71" s="1"/>
  <c r="AH230" i="71" a="1"/>
  <c r="AH230" i="71" s="1"/>
  <c r="Y230" i="71" a="1"/>
  <c r="Y230" i="71" s="1"/>
  <c r="X230" i="71" a="1"/>
  <c r="X230" i="71" s="1"/>
  <c r="AA230" i="71" a="1"/>
  <c r="AA230" i="71" s="1"/>
  <c r="AD230" i="71" a="1"/>
  <c r="AD230" i="71" s="1"/>
  <c r="U230" i="71" a="1"/>
  <c r="U230" i="71" s="1"/>
  <c r="T230" i="71" a="1"/>
  <c r="T230" i="71" s="1"/>
  <c r="W230" i="71" a="1"/>
  <c r="W230" i="71" s="1"/>
  <c r="Z230" i="71" a="1"/>
  <c r="Z230" i="71" s="1"/>
  <c r="P230" i="71" a="1"/>
  <c r="P230" i="71" s="1"/>
  <c r="AK230" i="71" a="1"/>
  <c r="AK230" i="71" s="1"/>
  <c r="AJ230" i="71" a="1"/>
  <c r="AJ230" i="71" s="1"/>
  <c r="AM230" i="71" a="1"/>
  <c r="AM230" i="71" s="1"/>
  <c r="G230" i="71" a="1"/>
  <c r="G230" i="71" s="1"/>
  <c r="J230" i="71" a="1"/>
  <c r="J230" i="71" s="1"/>
  <c r="M230" i="71" a="1"/>
  <c r="M230" i="71" s="1"/>
  <c r="L230" i="71" a="1"/>
  <c r="L230" i="71" s="1"/>
  <c r="O230" i="71" a="1"/>
  <c r="O230" i="71" s="1"/>
  <c r="R230" i="71" a="1"/>
  <c r="R230" i="71" s="1"/>
  <c r="I230" i="71" a="1"/>
  <c r="I230" i="71" s="1"/>
  <c r="H230" i="71" a="1"/>
  <c r="H230" i="71" s="1"/>
  <c r="K230" i="71" a="1"/>
  <c r="K230" i="71" s="1"/>
  <c r="N230" i="71" a="1"/>
  <c r="N230" i="71" s="1"/>
  <c r="E231" i="71" a="1"/>
  <c r="E231" i="71" s="1"/>
  <c r="D231" i="71" s="1"/>
  <c r="AH231" i="71" l="1" a="1"/>
  <c r="AH231" i="71" s="1"/>
  <c r="AK231" i="71" a="1"/>
  <c r="AK231" i="71" s="1"/>
  <c r="AJ231" i="71" a="1"/>
  <c r="AJ231" i="71" s="1"/>
  <c r="AM231" i="71" a="1"/>
  <c r="AM231" i="71" s="1"/>
  <c r="G231" i="71" a="1"/>
  <c r="G231" i="71" s="1"/>
  <c r="AD231" i="71" a="1"/>
  <c r="AD231" i="71" s="1"/>
  <c r="AG231" i="71" a="1"/>
  <c r="AG231" i="71" s="1"/>
  <c r="AF231" i="71" a="1"/>
  <c r="AF231" i="71" s="1"/>
  <c r="AI231" i="71" a="1"/>
  <c r="AI231" i="71" s="1"/>
  <c r="Z231" i="71" a="1"/>
  <c r="Z231" i="71" s="1"/>
  <c r="AC231" i="71" a="1"/>
  <c r="AC231" i="71" s="1"/>
  <c r="AB231" i="71" a="1"/>
  <c r="AB231" i="71" s="1"/>
  <c r="AE231" i="71" a="1"/>
  <c r="AE231" i="71" s="1"/>
  <c r="V231" i="71" a="1"/>
  <c r="V231" i="71" s="1"/>
  <c r="Y231" i="71" a="1"/>
  <c r="Y231" i="71" s="1"/>
  <c r="X231" i="71" a="1"/>
  <c r="X231" i="71" s="1"/>
  <c r="AA231" i="71" a="1"/>
  <c r="AA231" i="71" s="1"/>
  <c r="R231" i="71" a="1"/>
  <c r="R231" i="71" s="1"/>
  <c r="U231" i="71" a="1"/>
  <c r="U231" i="71" s="1"/>
  <c r="T231" i="71" a="1"/>
  <c r="T231" i="71" s="1"/>
  <c r="W231" i="71" a="1"/>
  <c r="W231" i="71" s="1"/>
  <c r="N231" i="71" a="1"/>
  <c r="N231" i="71" s="1"/>
  <c r="Q231" i="71" a="1"/>
  <c r="Q231" i="71" s="1"/>
  <c r="P231" i="71" a="1"/>
  <c r="P231" i="71" s="1"/>
  <c r="S231" i="71" a="1"/>
  <c r="S231" i="71" s="1"/>
  <c r="J231" i="71" a="1"/>
  <c r="J231" i="71" s="1"/>
  <c r="M231" i="71" a="1"/>
  <c r="M231" i="71" s="1"/>
  <c r="L231" i="71" a="1"/>
  <c r="L231" i="71" s="1"/>
  <c r="O231" i="71" a="1"/>
  <c r="O231" i="71" s="1"/>
  <c r="AL231" i="71" a="1"/>
  <c r="AL231" i="71" s="1"/>
  <c r="F231" i="71" a="1"/>
  <c r="F231" i="71" s="1"/>
  <c r="I231" i="71" a="1"/>
  <c r="I231" i="71" s="1"/>
  <c r="H231" i="71" a="1"/>
  <c r="H231" i="71" s="1"/>
  <c r="K231" i="71" a="1"/>
  <c r="K231" i="71" s="1"/>
  <c r="E232" i="71" a="1"/>
  <c r="E232" i="71" s="1"/>
  <c r="D232" i="71" s="1"/>
  <c r="AH232" i="71" l="1" a="1"/>
  <c r="AH232" i="71" s="1"/>
  <c r="AK232" i="71" a="1"/>
  <c r="AK232" i="71" s="1"/>
  <c r="AJ232" i="71" a="1"/>
  <c r="AJ232" i="71" s="1"/>
  <c r="AM232" i="71" a="1"/>
  <c r="AM232" i="71" s="1"/>
  <c r="G232" i="71" a="1"/>
  <c r="G232" i="71" s="1"/>
  <c r="R232" i="71" a="1"/>
  <c r="R232" i="71" s="1"/>
  <c r="U232" i="71" a="1"/>
  <c r="U232" i="71" s="1"/>
  <c r="T232" i="71" a="1"/>
  <c r="T232" i="71" s="1"/>
  <c r="W232" i="71" a="1"/>
  <c r="W232" i="71" s="1"/>
  <c r="N232" i="71" a="1"/>
  <c r="N232" i="71" s="1"/>
  <c r="Q232" i="71" a="1"/>
  <c r="Q232" i="71" s="1"/>
  <c r="P232" i="71" a="1"/>
  <c r="P232" i="71" s="1"/>
  <c r="S232" i="71" a="1"/>
  <c r="S232" i="71" s="1"/>
  <c r="J232" i="71" a="1"/>
  <c r="J232" i="71" s="1"/>
  <c r="M232" i="71" a="1"/>
  <c r="M232" i="71" s="1"/>
  <c r="L232" i="71" a="1"/>
  <c r="L232" i="71" s="1"/>
  <c r="O232" i="71" a="1"/>
  <c r="O232" i="71" s="1"/>
  <c r="AD232" i="71" a="1"/>
  <c r="AD232" i="71" s="1"/>
  <c r="AG232" i="71" a="1"/>
  <c r="AG232" i="71" s="1"/>
  <c r="AF232" i="71" a="1"/>
  <c r="AF232" i="71" s="1"/>
  <c r="AI232" i="71" a="1"/>
  <c r="AI232" i="71" s="1"/>
  <c r="Z232" i="71" a="1"/>
  <c r="Z232" i="71" s="1"/>
  <c r="AC232" i="71" a="1"/>
  <c r="AC232" i="71" s="1"/>
  <c r="AB232" i="71" a="1"/>
  <c r="AB232" i="71" s="1"/>
  <c r="AE232" i="71" a="1"/>
  <c r="AE232" i="71" s="1"/>
  <c r="V232" i="71" a="1"/>
  <c r="V232" i="71" s="1"/>
  <c r="Y232" i="71" a="1"/>
  <c r="Y232" i="71" s="1"/>
  <c r="X232" i="71" a="1"/>
  <c r="X232" i="71" s="1"/>
  <c r="AA232" i="71" a="1"/>
  <c r="AA232" i="71" s="1"/>
  <c r="AL232" i="71" a="1"/>
  <c r="AL232" i="71" s="1"/>
  <c r="F232" i="71" a="1"/>
  <c r="F232" i="71" s="1"/>
  <c r="I232" i="71" a="1"/>
  <c r="I232" i="71" s="1"/>
  <c r="H232" i="71" a="1"/>
  <c r="H232" i="71" s="1"/>
  <c r="K232" i="71" a="1"/>
  <c r="K232" i="71" s="1"/>
  <c r="E233" i="71" a="1"/>
  <c r="E233" i="71" s="1"/>
  <c r="D233" i="71" s="1"/>
  <c r="AA233" i="71" l="1" a="1"/>
  <c r="AA233" i="71" s="1"/>
  <c r="AD233" i="71" a="1"/>
  <c r="AD233" i="71" s="1"/>
  <c r="AG233" i="71" a="1"/>
  <c r="AG233" i="71" s="1"/>
  <c r="AF233" i="71" a="1"/>
  <c r="AF233" i="71" s="1"/>
  <c r="W233" i="71" a="1"/>
  <c r="W233" i="71" s="1"/>
  <c r="Z233" i="71" a="1"/>
  <c r="Z233" i="71" s="1"/>
  <c r="AC233" i="71" a="1"/>
  <c r="AC233" i="71" s="1"/>
  <c r="AB233" i="71" a="1"/>
  <c r="AB233" i="71" s="1"/>
  <c r="S233" i="71" a="1"/>
  <c r="S233" i="71" s="1"/>
  <c r="V233" i="71" a="1"/>
  <c r="V233" i="71" s="1"/>
  <c r="Y233" i="71" a="1"/>
  <c r="Y233" i="71" s="1"/>
  <c r="X233" i="71" a="1"/>
  <c r="X233" i="71" s="1"/>
  <c r="AM233" i="71" a="1"/>
  <c r="AM233" i="71" s="1"/>
  <c r="G233" i="71" a="1"/>
  <c r="G233" i="71" s="1"/>
  <c r="J233" i="71" a="1"/>
  <c r="J233" i="71" s="1"/>
  <c r="M233" i="71" a="1"/>
  <c r="M233" i="71" s="1"/>
  <c r="L233" i="71" a="1"/>
  <c r="L233" i="71" s="1"/>
  <c r="AE233" i="71" a="1"/>
  <c r="AE233" i="71" s="1"/>
  <c r="AH233" i="71" a="1"/>
  <c r="AH233" i="71" s="1"/>
  <c r="AK233" i="71" a="1"/>
  <c r="AK233" i="71" s="1"/>
  <c r="AJ233" i="71" a="1"/>
  <c r="AJ233" i="71" s="1"/>
  <c r="AI233" i="71" a="1"/>
  <c r="AI233" i="71" s="1"/>
  <c r="AL233" i="71" a="1"/>
  <c r="AL233" i="71" s="1"/>
  <c r="F233" i="71" a="1"/>
  <c r="F233" i="71" s="1"/>
  <c r="I233" i="71" a="1"/>
  <c r="I233" i="71" s="1"/>
  <c r="H233" i="71" a="1"/>
  <c r="H233" i="71" s="1"/>
  <c r="O233" i="71" a="1"/>
  <c r="O233" i="71" s="1"/>
  <c r="R233" i="71" a="1"/>
  <c r="R233" i="71" s="1"/>
  <c r="U233" i="71" a="1"/>
  <c r="U233" i="71" s="1"/>
  <c r="T233" i="71" a="1"/>
  <c r="T233" i="71" s="1"/>
  <c r="K233" i="71" a="1"/>
  <c r="K233" i="71" s="1"/>
  <c r="N233" i="71" a="1"/>
  <c r="N233" i="71" s="1"/>
  <c r="Q233" i="71" a="1"/>
  <c r="Q233" i="71" s="1"/>
  <c r="P233" i="71" a="1"/>
  <c r="P233" i="71" s="1"/>
  <c r="E234" i="71" a="1"/>
  <c r="E234" i="71" s="1"/>
  <c r="D234" i="71" s="1"/>
  <c r="AA234" i="71" l="1" a="1"/>
  <c r="AA234" i="71" s="1"/>
  <c r="AD234" i="71" a="1"/>
  <c r="AD234" i="71" s="1"/>
  <c r="AG234" i="71" a="1"/>
  <c r="AG234" i="71" s="1"/>
  <c r="AF234" i="71" a="1"/>
  <c r="AF234" i="71" s="1"/>
  <c r="W234" i="71" a="1"/>
  <c r="W234" i="71" s="1"/>
  <c r="Z234" i="71" a="1"/>
  <c r="Z234" i="71" s="1"/>
  <c r="AC234" i="71" a="1"/>
  <c r="AC234" i="71" s="1"/>
  <c r="AB234" i="71" a="1"/>
  <c r="AB234" i="71" s="1"/>
  <c r="S234" i="71" a="1"/>
  <c r="S234" i="71" s="1"/>
  <c r="V234" i="71" a="1"/>
  <c r="V234" i="71" s="1"/>
  <c r="Y234" i="71" a="1"/>
  <c r="Y234" i="71" s="1"/>
  <c r="X234" i="71" a="1"/>
  <c r="X234" i="71" s="1"/>
  <c r="O234" i="71" a="1"/>
  <c r="O234" i="71" s="1"/>
  <c r="R234" i="71" a="1"/>
  <c r="R234" i="71" s="1"/>
  <c r="U234" i="71" a="1"/>
  <c r="U234" i="71" s="1"/>
  <c r="T234" i="71" a="1"/>
  <c r="T234" i="71" s="1"/>
  <c r="K234" i="71" a="1"/>
  <c r="K234" i="71" s="1"/>
  <c r="N234" i="71" a="1"/>
  <c r="N234" i="71" s="1"/>
  <c r="Q234" i="71" a="1"/>
  <c r="Q234" i="71" s="1"/>
  <c r="P234" i="71" a="1"/>
  <c r="P234" i="71" s="1"/>
  <c r="AE234" i="71" a="1"/>
  <c r="AE234" i="71" s="1"/>
  <c r="AH234" i="71" a="1"/>
  <c r="AH234" i="71" s="1"/>
  <c r="AK234" i="71" a="1"/>
  <c r="AK234" i="71" s="1"/>
  <c r="AJ234" i="71" a="1"/>
  <c r="AJ234" i="71" s="1"/>
  <c r="AM234" i="71" a="1"/>
  <c r="AM234" i="71" s="1"/>
  <c r="G234" i="71" a="1"/>
  <c r="G234" i="71" s="1"/>
  <c r="J234" i="71" a="1"/>
  <c r="J234" i="71" s="1"/>
  <c r="M234" i="71" a="1"/>
  <c r="M234" i="71" s="1"/>
  <c r="L234" i="71" a="1"/>
  <c r="L234" i="71" s="1"/>
  <c r="AI234" i="71" a="1"/>
  <c r="AI234" i="71" s="1"/>
  <c r="AL234" i="71" a="1"/>
  <c r="AL234" i="71" s="1"/>
  <c r="F234" i="71" a="1"/>
  <c r="F234" i="71" s="1"/>
  <c r="I234" i="71" a="1"/>
  <c r="I234" i="71" s="1"/>
  <c r="H234" i="71" a="1"/>
  <c r="H234" i="71" s="1"/>
  <c r="E235" i="71" a="1"/>
  <c r="E235" i="71" s="1"/>
  <c r="D235" i="71" s="1"/>
  <c r="AF235" i="71" l="1" a="1"/>
  <c r="AF235" i="71" s="1"/>
  <c r="AI235" i="71" a="1"/>
  <c r="AI235" i="71" s="1"/>
  <c r="AL235" i="71" a="1"/>
  <c r="AL235" i="71" s="1"/>
  <c r="F235" i="71" a="1"/>
  <c r="F235" i="71" s="1"/>
  <c r="I235" i="71" a="1"/>
  <c r="I235" i="71" s="1"/>
  <c r="AB235" i="71" a="1"/>
  <c r="AB235" i="71" s="1"/>
  <c r="AE235" i="71" a="1"/>
  <c r="AE235" i="71" s="1"/>
  <c r="AH235" i="71" a="1"/>
  <c r="AH235" i="71" s="1"/>
  <c r="AK235" i="71" a="1"/>
  <c r="AK235" i="71" s="1"/>
  <c r="X235" i="71" a="1"/>
  <c r="X235" i="71" s="1"/>
  <c r="AA235" i="71" a="1"/>
  <c r="AA235" i="71" s="1"/>
  <c r="AD235" i="71" a="1"/>
  <c r="AD235" i="71" s="1"/>
  <c r="AG235" i="71" a="1"/>
  <c r="AG235" i="71" s="1"/>
  <c r="T235" i="71" a="1"/>
  <c r="T235" i="71" s="1"/>
  <c r="W235" i="71" a="1"/>
  <c r="W235" i="71" s="1"/>
  <c r="Z235" i="71" a="1"/>
  <c r="Z235" i="71" s="1"/>
  <c r="AC235" i="71" a="1"/>
  <c r="AC235" i="71" s="1"/>
  <c r="P235" i="71" a="1"/>
  <c r="P235" i="71" s="1"/>
  <c r="S235" i="71" a="1"/>
  <c r="S235" i="71" s="1"/>
  <c r="V235" i="71" a="1"/>
  <c r="V235" i="71" s="1"/>
  <c r="Y235" i="71" a="1"/>
  <c r="Y235" i="71" s="1"/>
  <c r="H235" i="71" a="1"/>
  <c r="H235" i="71" s="1"/>
  <c r="K235" i="71" a="1"/>
  <c r="K235" i="71" s="1"/>
  <c r="N235" i="71" a="1"/>
  <c r="N235" i="71" s="1"/>
  <c r="Q235" i="71" a="1"/>
  <c r="Q235" i="71" s="1"/>
  <c r="AJ235" i="71" a="1"/>
  <c r="AJ235" i="71" s="1"/>
  <c r="AM235" i="71" a="1"/>
  <c r="AM235" i="71" s="1"/>
  <c r="G235" i="71" a="1"/>
  <c r="G235" i="71" s="1"/>
  <c r="J235" i="71" a="1"/>
  <c r="J235" i="71" s="1"/>
  <c r="M235" i="71" a="1"/>
  <c r="M235" i="71" s="1"/>
  <c r="L235" i="71" a="1"/>
  <c r="L235" i="71" s="1"/>
  <c r="O235" i="71" a="1"/>
  <c r="O235" i="71" s="1"/>
  <c r="R235" i="71" a="1"/>
  <c r="R235" i="71" s="1"/>
  <c r="U235" i="71" a="1"/>
  <c r="U235" i="71" s="1"/>
  <c r="E236" i="71" a="1"/>
  <c r="E236" i="71" s="1"/>
  <c r="D236" i="71" s="1"/>
  <c r="X236" i="71" l="1" a="1"/>
  <c r="X236" i="71" s="1"/>
  <c r="AA236" i="71" a="1"/>
  <c r="AA236" i="71" s="1"/>
  <c r="AD236" i="71" a="1"/>
  <c r="AD236" i="71" s="1"/>
  <c r="AG236" i="71" a="1"/>
  <c r="AG236" i="71" s="1"/>
  <c r="AF236" i="71" a="1"/>
  <c r="AF236" i="71" s="1"/>
  <c r="AI236" i="71" a="1"/>
  <c r="AI236" i="71" s="1"/>
  <c r="AL236" i="71" a="1"/>
  <c r="AL236" i="71" s="1"/>
  <c r="F236" i="71" a="1"/>
  <c r="F236" i="71" s="1"/>
  <c r="I236" i="71" a="1"/>
  <c r="I236" i="71" s="1"/>
  <c r="AB236" i="71" a="1"/>
  <c r="AB236" i="71" s="1"/>
  <c r="AE236" i="71" a="1"/>
  <c r="AE236" i="71" s="1"/>
  <c r="AH236" i="71" a="1"/>
  <c r="AH236" i="71" s="1"/>
  <c r="AK236" i="71" a="1"/>
  <c r="AK236" i="71" s="1"/>
  <c r="T236" i="71" a="1"/>
  <c r="T236" i="71" s="1"/>
  <c r="W236" i="71" a="1"/>
  <c r="W236" i="71" s="1"/>
  <c r="Z236" i="71" a="1"/>
  <c r="Z236" i="71" s="1"/>
  <c r="AC236" i="71" a="1"/>
  <c r="AC236" i="71" s="1"/>
  <c r="P236" i="71" a="1"/>
  <c r="P236" i="71" s="1"/>
  <c r="S236" i="71" a="1"/>
  <c r="S236" i="71" s="1"/>
  <c r="V236" i="71" a="1"/>
  <c r="V236" i="71" s="1"/>
  <c r="Y236" i="71" a="1"/>
  <c r="Y236" i="71" s="1"/>
  <c r="AM236" i="71" a="1"/>
  <c r="AM236" i="71" s="1"/>
  <c r="G236" i="71" a="1"/>
  <c r="G236" i="71" s="1"/>
  <c r="M236" i="71" a="1"/>
  <c r="M236" i="71" s="1"/>
  <c r="L236" i="71" a="1"/>
  <c r="L236" i="71" s="1"/>
  <c r="O236" i="71" a="1"/>
  <c r="O236" i="71" s="1"/>
  <c r="R236" i="71" a="1"/>
  <c r="R236" i="71" s="1"/>
  <c r="U236" i="71" a="1"/>
  <c r="U236" i="71" s="1"/>
  <c r="H236" i="71" a="1"/>
  <c r="H236" i="71" s="1"/>
  <c r="K236" i="71" a="1"/>
  <c r="K236" i="71" s="1"/>
  <c r="N236" i="71" a="1"/>
  <c r="N236" i="71" s="1"/>
  <c r="Q236" i="71" a="1"/>
  <c r="Q236" i="71" s="1"/>
  <c r="AJ236" i="71" a="1"/>
  <c r="AJ236" i="71" s="1"/>
  <c r="J236" i="71" a="1"/>
  <c r="J236" i="71" s="1"/>
  <c r="E237" i="71" a="1"/>
  <c r="E237" i="71" s="1"/>
  <c r="D237" i="71" s="1"/>
  <c r="AG237" i="71" l="1" a="1"/>
  <c r="AG237" i="71" s="1"/>
  <c r="AF237" i="71" a="1"/>
  <c r="AF237" i="71" s="1"/>
  <c r="AI237" i="71" a="1"/>
  <c r="AI237" i="71" s="1"/>
  <c r="AL237" i="71" a="1"/>
  <c r="AL237" i="71" s="1"/>
  <c r="F237" i="71" a="1"/>
  <c r="F237" i="71" s="1"/>
  <c r="AC237" i="71" a="1"/>
  <c r="AC237" i="71" s="1"/>
  <c r="AB237" i="71" a="1"/>
  <c r="AB237" i="71" s="1"/>
  <c r="AE237" i="71" a="1"/>
  <c r="AE237" i="71" s="1"/>
  <c r="AH237" i="71" a="1"/>
  <c r="AH237" i="71" s="1"/>
  <c r="Y237" i="71" a="1"/>
  <c r="Y237" i="71" s="1"/>
  <c r="X237" i="71" a="1"/>
  <c r="X237" i="71" s="1"/>
  <c r="AA237" i="71" a="1"/>
  <c r="AA237" i="71" s="1"/>
  <c r="AD237" i="71" a="1"/>
  <c r="AD237" i="71" s="1"/>
  <c r="U237" i="71" a="1"/>
  <c r="U237" i="71" s="1"/>
  <c r="T237" i="71" a="1"/>
  <c r="T237" i="71" s="1"/>
  <c r="W237" i="71" a="1"/>
  <c r="W237" i="71" s="1"/>
  <c r="Z237" i="71" a="1"/>
  <c r="Z237" i="71" s="1"/>
  <c r="Q237" i="71" a="1"/>
  <c r="Q237" i="71" s="1"/>
  <c r="P237" i="71" a="1"/>
  <c r="P237" i="71" s="1"/>
  <c r="S237" i="71" a="1"/>
  <c r="S237" i="71" s="1"/>
  <c r="V237" i="71" a="1"/>
  <c r="V237" i="71" s="1"/>
  <c r="M237" i="71" a="1"/>
  <c r="M237" i="71" s="1"/>
  <c r="L237" i="71" a="1"/>
  <c r="L237" i="71" s="1"/>
  <c r="O237" i="71" a="1"/>
  <c r="O237" i="71" s="1"/>
  <c r="R237" i="71" a="1"/>
  <c r="R237" i="71" s="1"/>
  <c r="I237" i="71" a="1"/>
  <c r="I237" i="71" s="1"/>
  <c r="H237" i="71" a="1"/>
  <c r="H237" i="71" s="1"/>
  <c r="K237" i="71" a="1"/>
  <c r="K237" i="71" s="1"/>
  <c r="N237" i="71" a="1"/>
  <c r="N237" i="71" s="1"/>
  <c r="AK237" i="71" a="1"/>
  <c r="AK237" i="71" s="1"/>
  <c r="AJ237" i="71" a="1"/>
  <c r="AJ237" i="71" s="1"/>
  <c r="AM237" i="71" a="1"/>
  <c r="AM237" i="71" s="1"/>
  <c r="G237" i="71" a="1"/>
  <c r="G237" i="71" s="1"/>
  <c r="J237" i="71" a="1"/>
  <c r="J237" i="71" s="1"/>
  <c r="E238" i="71" a="1"/>
  <c r="E238" i="71" s="1"/>
  <c r="D238" i="71" s="1"/>
  <c r="AC238" i="71" l="1" a="1"/>
  <c r="AC238" i="71" s="1"/>
  <c r="AB238" i="71" a="1"/>
  <c r="AB238" i="71" s="1"/>
  <c r="AE238" i="71" a="1"/>
  <c r="AE238" i="71" s="1"/>
  <c r="AH238" i="71" a="1"/>
  <c r="AH238" i="71" s="1"/>
  <c r="T238" i="71" a="1"/>
  <c r="T238" i="71" s="1"/>
  <c r="Z238" i="71" a="1"/>
  <c r="Z238" i="71" s="1"/>
  <c r="Q238" i="71" a="1"/>
  <c r="Q238" i="71" s="1"/>
  <c r="P238" i="71" a="1"/>
  <c r="P238" i="71" s="1"/>
  <c r="S238" i="71" a="1"/>
  <c r="S238" i="71" s="1"/>
  <c r="V238" i="71" a="1"/>
  <c r="V238" i="71" s="1"/>
  <c r="I238" i="71" a="1"/>
  <c r="I238" i="71" s="1"/>
  <c r="H238" i="71" a="1"/>
  <c r="H238" i="71" s="1"/>
  <c r="K238" i="71" a="1"/>
  <c r="K238" i="71" s="1"/>
  <c r="N238" i="71" a="1"/>
  <c r="N238" i="71" s="1"/>
  <c r="Y238" i="71" a="1"/>
  <c r="Y238" i="71" s="1"/>
  <c r="X238" i="71" a="1"/>
  <c r="X238" i="71" s="1"/>
  <c r="AA238" i="71" a="1"/>
  <c r="AA238" i="71" s="1"/>
  <c r="AD238" i="71" a="1"/>
  <c r="AD238" i="71" s="1"/>
  <c r="U238" i="71" a="1"/>
  <c r="U238" i="71" s="1"/>
  <c r="W238" i="71" a="1"/>
  <c r="W238" i="71" s="1"/>
  <c r="AK238" i="71" a="1"/>
  <c r="AK238" i="71" s="1"/>
  <c r="AJ238" i="71" a="1"/>
  <c r="AJ238" i="71" s="1"/>
  <c r="AM238" i="71" a="1"/>
  <c r="AM238" i="71" s="1"/>
  <c r="G238" i="71" a="1"/>
  <c r="G238" i="71" s="1"/>
  <c r="J238" i="71" a="1"/>
  <c r="J238" i="71" s="1"/>
  <c r="M238" i="71" a="1"/>
  <c r="M238" i="71" s="1"/>
  <c r="L238" i="71" a="1"/>
  <c r="L238" i="71" s="1"/>
  <c r="O238" i="71" a="1"/>
  <c r="O238" i="71" s="1"/>
  <c r="R238" i="71" a="1"/>
  <c r="R238" i="71" s="1"/>
  <c r="AG238" i="71" a="1"/>
  <c r="AG238" i="71" s="1"/>
  <c r="AF238" i="71" a="1"/>
  <c r="AF238" i="71" s="1"/>
  <c r="AI238" i="71" a="1"/>
  <c r="AI238" i="71" s="1"/>
  <c r="AL238" i="71" a="1"/>
  <c r="AL238" i="71" s="1"/>
  <c r="F238" i="71" a="1"/>
  <c r="F238" i="71" s="1"/>
  <c r="E239" i="71" a="1"/>
  <c r="E239" i="71" s="1"/>
  <c r="D239" i="71" s="1"/>
  <c r="AH239" i="71" l="1" a="1"/>
  <c r="AH239" i="71" s="1"/>
  <c r="AK239" i="71" a="1"/>
  <c r="AK239" i="71" s="1"/>
  <c r="AJ239" i="71" a="1"/>
  <c r="AJ239" i="71" s="1"/>
  <c r="AM239" i="71" a="1"/>
  <c r="AM239" i="71" s="1"/>
  <c r="G239" i="71" a="1"/>
  <c r="G239" i="71" s="1"/>
  <c r="AD239" i="71" a="1"/>
  <c r="AD239" i="71" s="1"/>
  <c r="AG239" i="71" a="1"/>
  <c r="AG239" i="71" s="1"/>
  <c r="AF239" i="71" a="1"/>
  <c r="AF239" i="71" s="1"/>
  <c r="AI239" i="71" a="1"/>
  <c r="AI239" i="71" s="1"/>
  <c r="Z239" i="71" a="1"/>
  <c r="Z239" i="71" s="1"/>
  <c r="AC239" i="71" a="1"/>
  <c r="AC239" i="71" s="1"/>
  <c r="AB239" i="71" a="1"/>
  <c r="AB239" i="71" s="1"/>
  <c r="AE239" i="71" a="1"/>
  <c r="AE239" i="71" s="1"/>
  <c r="V239" i="71" a="1"/>
  <c r="V239" i="71" s="1"/>
  <c r="Y239" i="71" a="1"/>
  <c r="Y239" i="71" s="1"/>
  <c r="X239" i="71" a="1"/>
  <c r="X239" i="71" s="1"/>
  <c r="AA239" i="71" a="1"/>
  <c r="AA239" i="71" s="1"/>
  <c r="R239" i="71" a="1"/>
  <c r="R239" i="71" s="1"/>
  <c r="U239" i="71" a="1"/>
  <c r="U239" i="71" s="1"/>
  <c r="T239" i="71" a="1"/>
  <c r="T239" i="71" s="1"/>
  <c r="W239" i="71" a="1"/>
  <c r="W239" i="71" s="1"/>
  <c r="N239" i="71" a="1"/>
  <c r="N239" i="71" s="1"/>
  <c r="Q239" i="71" a="1"/>
  <c r="Q239" i="71" s="1"/>
  <c r="P239" i="71" a="1"/>
  <c r="P239" i="71" s="1"/>
  <c r="S239" i="71" a="1"/>
  <c r="S239" i="71" s="1"/>
  <c r="J239" i="71" a="1"/>
  <c r="J239" i="71" s="1"/>
  <c r="M239" i="71" a="1"/>
  <c r="M239" i="71" s="1"/>
  <c r="L239" i="71" a="1"/>
  <c r="L239" i="71" s="1"/>
  <c r="O239" i="71" a="1"/>
  <c r="O239" i="71" s="1"/>
  <c r="AL239" i="71" a="1"/>
  <c r="AL239" i="71" s="1"/>
  <c r="F239" i="71" a="1"/>
  <c r="F239" i="71" s="1"/>
  <c r="I239" i="71" a="1"/>
  <c r="I239" i="71" s="1"/>
  <c r="H239" i="71" a="1"/>
  <c r="H239" i="71" s="1"/>
  <c r="K239" i="71" a="1"/>
  <c r="K239" i="71" s="1"/>
  <c r="E240" i="71" a="1"/>
  <c r="E240" i="71" s="1"/>
  <c r="D240" i="71" s="1"/>
  <c r="AC240" i="71" l="1" a="1"/>
  <c r="AC240" i="71" s="1"/>
  <c r="F240" i="71" a="1"/>
  <c r="F240" i="71" s="1"/>
  <c r="I240" i="71" a="1"/>
  <c r="I240" i="71" s="1"/>
  <c r="AF240" i="71" a="1"/>
  <c r="AF240" i="71" s="1"/>
  <c r="AE240" i="71" a="1"/>
  <c r="AE240" i="71" s="1"/>
  <c r="AM240" i="71" a="1"/>
  <c r="AM240" i="71" s="1"/>
  <c r="AL240" i="71" a="1"/>
  <c r="AL240" i="71" s="1"/>
  <c r="AJ240" i="71" a="1"/>
  <c r="AJ240" i="71" s="1"/>
  <c r="AI240" i="71" a="1"/>
  <c r="AI240" i="71" s="1"/>
  <c r="AD240" i="71" a="1"/>
  <c r="AD240" i="71" s="1"/>
  <c r="AB240" i="71" a="1"/>
  <c r="AB240" i="71" s="1"/>
  <c r="AA240" i="71" a="1"/>
  <c r="AA240" i="71" s="1"/>
  <c r="Z240" i="71" a="1"/>
  <c r="Z240" i="71" s="1"/>
  <c r="AH240" i="71" a="1"/>
  <c r="AH240" i="71" s="1"/>
  <c r="X240" i="71" a="1"/>
  <c r="X240" i="71" s="1"/>
  <c r="W240" i="71" a="1"/>
  <c r="W240" i="71" s="1"/>
  <c r="V240" i="71" a="1"/>
  <c r="V240" i="71" s="1"/>
  <c r="Y240" i="71" a="1"/>
  <c r="Y240" i="71" s="1"/>
  <c r="T240" i="71" a="1"/>
  <c r="T240" i="71" s="1"/>
  <c r="S240" i="71" a="1"/>
  <c r="S240" i="71" s="1"/>
  <c r="R240" i="71" a="1"/>
  <c r="R240" i="71" s="1"/>
  <c r="U240" i="71" a="1"/>
  <c r="U240" i="71" s="1"/>
  <c r="P240" i="71" a="1"/>
  <c r="P240" i="71" s="1"/>
  <c r="O240" i="71" a="1"/>
  <c r="O240" i="71" s="1"/>
  <c r="AK240" i="71" a="1"/>
  <c r="AK240" i="71" s="1"/>
  <c r="N240" i="71" a="1"/>
  <c r="N240" i="71" s="1"/>
  <c r="Q240" i="71" a="1"/>
  <c r="Q240" i="71" s="1"/>
  <c r="L240" i="71" a="1"/>
  <c r="L240" i="71" s="1"/>
  <c r="K240" i="71" a="1"/>
  <c r="K240" i="71" s="1"/>
  <c r="AG240" i="71" a="1"/>
  <c r="AG240" i="71" s="1"/>
  <c r="J240" i="71" a="1"/>
  <c r="J240" i="71" s="1"/>
  <c r="M240" i="71" a="1"/>
  <c r="M240" i="71" s="1"/>
  <c r="H240" i="71" a="1"/>
  <c r="H240" i="71" s="1"/>
  <c r="G240" i="71" a="1"/>
  <c r="G240" i="71" s="1"/>
  <c r="E241" i="71" a="1"/>
  <c r="E241" i="71" s="1"/>
  <c r="D241" i="71" s="1"/>
  <c r="E242" i="71" l="1" a="1"/>
  <c r="E242" i="71" s="1"/>
  <c r="D242" i="71" s="1"/>
  <c r="Y241" i="71" a="1"/>
  <c r="Y241" i="71" s="1"/>
  <c r="T241" i="71" a="1"/>
  <c r="T241" i="71" s="1"/>
  <c r="H241" i="71" a="1"/>
  <c r="H241" i="71" s="1"/>
  <c r="AL241" i="71" a="1"/>
  <c r="AL241" i="71" s="1"/>
  <c r="I241" i="71" a="1"/>
  <c r="I241" i="71" s="1"/>
  <c r="AD241" i="71" a="1"/>
  <c r="AD241" i="71" s="1"/>
  <c r="W241" i="71" a="1"/>
  <c r="W241" i="71" s="1"/>
  <c r="P241" i="71" a="1"/>
  <c r="P241" i="71" s="1"/>
  <c r="AK241" i="71" a="1"/>
  <c r="AK241" i="71" s="1"/>
  <c r="AJ241" i="71" a="1"/>
  <c r="AJ241" i="71" s="1"/>
  <c r="X241" i="71" a="1"/>
  <c r="X241" i="71" s="1"/>
  <c r="R241" i="71" a="1"/>
  <c r="R241" i="71" s="1"/>
  <c r="K241" i="71" a="1"/>
  <c r="K241" i="71" s="1"/>
  <c r="Q241" i="71" a="1"/>
  <c r="Q241" i="71" s="1"/>
  <c r="J241" i="71" a="1"/>
  <c r="J241" i="71" s="1"/>
  <c r="AH241" i="71" a="1"/>
  <c r="AH241" i="71" s="1"/>
  <c r="AA241" i="71" a="1"/>
  <c r="AA241" i="71" s="1"/>
  <c r="M241" i="71" a="1"/>
  <c r="M241" i="71" s="1"/>
  <c r="AI241" i="71" a="1"/>
  <c r="AI241" i="71" s="1"/>
  <c r="AB241" i="71" a="1"/>
  <c r="AB241" i="71" s="1"/>
  <c r="V241" i="71" a="1"/>
  <c r="V241" i="71" s="1"/>
  <c r="AG241" i="71" a="1"/>
  <c r="AG241" i="71" s="1"/>
  <c r="AE241" i="71" a="1"/>
  <c r="AE241" i="71" s="1"/>
  <c r="S241" i="71" a="1"/>
  <c r="S241" i="71" s="1"/>
  <c r="L241" i="71" a="1"/>
  <c r="L241" i="71" s="1"/>
  <c r="F241" i="71" a="1"/>
  <c r="F241" i="71" s="1"/>
  <c r="AC241" i="71" a="1"/>
  <c r="AC241" i="71" s="1"/>
  <c r="Z241" i="71" a="1"/>
  <c r="Z241" i="71" s="1"/>
  <c r="N241" i="71" a="1"/>
  <c r="N241" i="71" s="1"/>
  <c r="G241" i="71" a="1"/>
  <c r="G241" i="71" s="1"/>
  <c r="U241" i="71" a="1"/>
  <c r="U241" i="71" s="1"/>
  <c r="O241" i="71" a="1"/>
  <c r="O241" i="71" s="1"/>
  <c r="AM241" i="71" a="1"/>
  <c r="AM241" i="71" s="1"/>
  <c r="AF241" i="71" a="1"/>
  <c r="AF241" i="71" s="1"/>
  <c r="E243" i="71" l="1" a="1"/>
  <c r="E243" i="71" s="1"/>
  <c r="D243" i="71" s="1"/>
  <c r="V242" i="71" a="1"/>
  <c r="V242" i="71" s="1"/>
  <c r="Y242" i="71" a="1"/>
  <c r="Y242" i="71" s="1"/>
  <c r="AF242" i="71" a="1"/>
  <c r="AF242" i="71" s="1"/>
  <c r="W242" i="71" a="1"/>
  <c r="W242" i="71" s="1"/>
  <c r="R242" i="71" a="1"/>
  <c r="R242" i="71" s="1"/>
  <c r="U242" i="71" a="1"/>
  <c r="U242" i="71" s="1"/>
  <c r="G242" i="71" a="1"/>
  <c r="G242" i="71" s="1"/>
  <c r="P242" i="71" a="1"/>
  <c r="P242" i="71" s="1"/>
  <c r="N242" i="71" a="1"/>
  <c r="N242" i="71" s="1"/>
  <c r="Q242" i="71" a="1"/>
  <c r="Q242" i="71" s="1"/>
  <c r="S242" i="71" a="1"/>
  <c r="S242" i="71" s="1"/>
  <c r="AI242" i="71" a="1"/>
  <c r="AI242" i="71" s="1"/>
  <c r="J242" i="71" a="1"/>
  <c r="J242" i="71" s="1"/>
  <c r="M242" i="71" a="1"/>
  <c r="M242" i="71" s="1"/>
  <c r="L242" i="71" a="1"/>
  <c r="L242" i="71" s="1"/>
  <c r="AB242" i="71" a="1"/>
  <c r="AB242" i="71" s="1"/>
  <c r="AD242" i="71" a="1"/>
  <c r="AD242" i="71" s="1"/>
  <c r="AG242" i="71" a="1"/>
  <c r="AG242" i="71" s="1"/>
  <c r="T242" i="71" a="1"/>
  <c r="T242" i="71" s="1"/>
  <c r="AJ242" i="71" a="1"/>
  <c r="AJ242" i="71" s="1"/>
  <c r="AL242" i="71" a="1"/>
  <c r="AL242" i="71" s="1"/>
  <c r="F242" i="71" a="1"/>
  <c r="F242" i="71" s="1"/>
  <c r="I242" i="71" a="1"/>
  <c r="I242" i="71" s="1"/>
  <c r="AE242" i="71" a="1"/>
  <c r="AE242" i="71" s="1"/>
  <c r="O242" i="71" a="1"/>
  <c r="O242" i="71" s="1"/>
  <c r="AH242" i="71" a="1"/>
  <c r="AH242" i="71" s="1"/>
  <c r="AK242" i="71" a="1"/>
  <c r="AK242" i="71" s="1"/>
  <c r="AA242" i="71" a="1"/>
  <c r="AA242" i="71" s="1"/>
  <c r="X242" i="71" a="1"/>
  <c r="X242" i="71" s="1"/>
  <c r="H242" i="71" a="1"/>
  <c r="H242" i="71" s="1"/>
  <c r="Z242" i="71" a="1"/>
  <c r="Z242" i="71" s="1"/>
  <c r="AC242" i="71" a="1"/>
  <c r="AC242" i="71" s="1"/>
  <c r="AM242" i="71" a="1"/>
  <c r="AM242" i="71" s="1"/>
  <c r="K242" i="71" a="1"/>
  <c r="K242" i="71" s="1"/>
  <c r="AH243" i="71" l="1" a="1"/>
  <c r="AH243" i="71" s="1"/>
  <c r="AJ243" i="71" a="1"/>
  <c r="AJ243" i="71" s="1"/>
  <c r="U243" i="71" a="1"/>
  <c r="U243" i="71" s="1"/>
  <c r="AF243" i="71" a="1"/>
  <c r="AF243" i="71" s="1"/>
  <c r="Q243" i="71" a="1"/>
  <c r="Q243" i="71" s="1"/>
  <c r="AD243" i="71" a="1"/>
  <c r="AD243" i="71" s="1"/>
  <c r="AC243" i="71" a="1"/>
  <c r="AC243" i="71" s="1"/>
  <c r="AG243" i="71" a="1"/>
  <c r="AG243" i="71" s="1"/>
  <c r="Y243" i="71" a="1"/>
  <c r="Y243" i="71" s="1"/>
  <c r="W243" i="71" a="1"/>
  <c r="W243" i="71" s="1"/>
  <c r="R243" i="71" a="1"/>
  <c r="R243" i="71" s="1"/>
  <c r="AA243" i="71" a="1"/>
  <c r="AA243" i="71" s="1"/>
  <c r="F243" i="71" a="1"/>
  <c r="F243" i="71" s="1"/>
  <c r="AM243" i="71" a="1"/>
  <c r="AM243" i="71" s="1"/>
  <c r="Z243" i="71" a="1"/>
  <c r="Z243" i="71" s="1"/>
  <c r="K243" i="71" a="1"/>
  <c r="K243" i="71" s="1"/>
  <c r="O243" i="71" a="1"/>
  <c r="O243" i="71" s="1"/>
  <c r="G243" i="71" a="1"/>
  <c r="G243" i="71" s="1"/>
  <c r="V243" i="71" a="1"/>
  <c r="V243" i="71" s="1"/>
  <c r="H243" i="71" a="1"/>
  <c r="H243" i="71" s="1"/>
  <c r="AK243" i="71" a="1"/>
  <c r="AK243" i="71" s="1"/>
  <c r="P243" i="71" a="1"/>
  <c r="P243" i="71" s="1"/>
  <c r="S243" i="71" a="1"/>
  <c r="S243" i="71" s="1"/>
  <c r="AL243" i="71" a="1"/>
  <c r="AL243" i="71" s="1"/>
  <c r="AB243" i="71" a="1"/>
  <c r="AB243" i="71" s="1"/>
  <c r="X243" i="71" a="1"/>
  <c r="X243" i="71" s="1"/>
  <c r="N243" i="71" a="1"/>
  <c r="N243" i="71" s="1"/>
  <c r="I243" i="71" a="1"/>
  <c r="I243" i="71" s="1"/>
  <c r="T243" i="71" a="1"/>
  <c r="T243" i="71" s="1"/>
  <c r="L243" i="71" a="1"/>
  <c r="L243" i="71" s="1"/>
  <c r="J243" i="71" a="1"/>
  <c r="J243" i="71" s="1"/>
  <c r="AI243" i="71" a="1"/>
  <c r="AI243" i="71" s="1"/>
  <c r="M243" i="71" a="1"/>
  <c r="M243" i="71" s="1"/>
  <c r="AE243" i="71" a="1"/>
  <c r="AE243" i="71" s="1"/>
  <c r="E244" i="71" a="1"/>
  <c r="E244" i="71" s="1"/>
  <c r="D244" i="71" s="1"/>
  <c r="AE244" i="71" l="1" a="1"/>
  <c r="AE244" i="71" s="1"/>
  <c r="AH244" i="71" a="1"/>
  <c r="AH244" i="71" s="1"/>
  <c r="AK244" i="71" a="1"/>
  <c r="AK244" i="71" s="1"/>
  <c r="AF244" i="71" a="1"/>
  <c r="AF244" i="71" s="1"/>
  <c r="AA244" i="71" a="1"/>
  <c r="AA244" i="71" s="1"/>
  <c r="AD244" i="71" a="1"/>
  <c r="AD244" i="71" s="1"/>
  <c r="AG244" i="71" a="1"/>
  <c r="AG244" i="71" s="1"/>
  <c r="X244" i="71" a="1"/>
  <c r="X244" i="71" s="1"/>
  <c r="W244" i="71" a="1"/>
  <c r="W244" i="71" s="1"/>
  <c r="Z244" i="71" a="1"/>
  <c r="Z244" i="71" s="1"/>
  <c r="P244" i="71" a="1"/>
  <c r="P244" i="71" s="1"/>
  <c r="S244" i="71" a="1"/>
  <c r="S244" i="71" s="1"/>
  <c r="V244" i="71" a="1"/>
  <c r="V244" i="71" s="1"/>
  <c r="H244" i="71" a="1"/>
  <c r="H244" i="71" s="1"/>
  <c r="O244" i="71" a="1"/>
  <c r="O244" i="71" s="1"/>
  <c r="R244" i="71" a="1"/>
  <c r="R244" i="71" s="1"/>
  <c r="U244" i="71" a="1"/>
  <c r="U244" i="71" s="1"/>
  <c r="AJ244" i="71" a="1"/>
  <c r="AJ244" i="71" s="1"/>
  <c r="K244" i="71" a="1"/>
  <c r="K244" i="71" s="1"/>
  <c r="N244" i="71" a="1"/>
  <c r="N244" i="71" s="1"/>
  <c r="Q244" i="71" a="1"/>
  <c r="Q244" i="71" s="1"/>
  <c r="AB244" i="71" a="1"/>
  <c r="AB244" i="71" s="1"/>
  <c r="AC244" i="71" a="1"/>
  <c r="AC244" i="71" s="1"/>
  <c r="Y244" i="71" a="1"/>
  <c r="Y244" i="71" s="1"/>
  <c r="AM244" i="71" a="1"/>
  <c r="AM244" i="71" s="1"/>
  <c r="G244" i="71" a="1"/>
  <c r="G244" i="71" s="1"/>
  <c r="J244" i="71" a="1"/>
  <c r="J244" i="71" s="1"/>
  <c r="M244" i="71" a="1"/>
  <c r="M244" i="71" s="1"/>
  <c r="T244" i="71" a="1"/>
  <c r="T244" i="71" s="1"/>
  <c r="AI244" i="71" a="1"/>
  <c r="AI244" i="71" s="1"/>
  <c r="AL244" i="71" a="1"/>
  <c r="AL244" i="71" s="1"/>
  <c r="F244" i="71" a="1"/>
  <c r="F244" i="71" s="1"/>
  <c r="I244" i="71" a="1"/>
  <c r="I244" i="71" s="1"/>
  <c r="L244" i="71" a="1"/>
  <c r="L244" i="71" s="1"/>
  <c r="E245" i="71" a="1"/>
  <c r="E245" i="71" s="1"/>
  <c r="D245" i="71" s="1"/>
  <c r="AA245" i="71" l="1" a="1"/>
  <c r="AA245" i="71" s="1"/>
  <c r="T245" i="71" a="1"/>
  <c r="T245" i="71" s="1"/>
  <c r="Q245" i="71" a="1"/>
  <c r="Q245" i="71" s="1"/>
  <c r="V245" i="71" a="1"/>
  <c r="V245" i="71" s="1"/>
  <c r="W245" i="71" a="1"/>
  <c r="W245" i="71" s="1"/>
  <c r="L245" i="71" a="1"/>
  <c r="L245" i="71" s="1"/>
  <c r="I245" i="71" a="1"/>
  <c r="I245" i="71" s="1"/>
  <c r="N245" i="71" a="1"/>
  <c r="N245" i="71" s="1"/>
  <c r="S245" i="71" a="1"/>
  <c r="S245" i="71" s="1"/>
  <c r="AH245" i="71" a="1"/>
  <c r="AH245" i="71" s="1"/>
  <c r="AF245" i="71" a="1"/>
  <c r="AF245" i="71" s="1"/>
  <c r="F245" i="71" a="1"/>
  <c r="F245" i="71" s="1"/>
  <c r="AM245" i="71" a="1"/>
  <c r="AM245" i="71" s="1"/>
  <c r="G245" i="71" a="1"/>
  <c r="G245" i="71" s="1"/>
  <c r="J245" i="71" a="1"/>
  <c r="J245" i="71" s="1"/>
  <c r="H245" i="71" a="1"/>
  <c r="H245" i="71" s="1"/>
  <c r="U245" i="71" a="1"/>
  <c r="U245" i="71" s="1"/>
  <c r="AI245" i="71" a="1"/>
  <c r="AI245" i="71" s="1"/>
  <c r="AJ245" i="71" a="1"/>
  <c r="AJ245" i="71" s="1"/>
  <c r="AG245" i="71" a="1"/>
  <c r="AG245" i="71" s="1"/>
  <c r="AL245" i="71" a="1"/>
  <c r="AL245" i="71" s="1"/>
  <c r="M245" i="71" a="1"/>
  <c r="M245" i="71" s="1"/>
  <c r="O245" i="71" a="1"/>
  <c r="O245" i="71" s="1"/>
  <c r="Z245" i="71" a="1"/>
  <c r="Z245" i="71" s="1"/>
  <c r="X245" i="71" a="1"/>
  <c r="X245" i="71" s="1"/>
  <c r="AK245" i="71" a="1"/>
  <c r="AK245" i="71" s="1"/>
  <c r="K245" i="71" a="1"/>
  <c r="K245" i="71" s="1"/>
  <c r="R245" i="71" a="1"/>
  <c r="R245" i="71" s="1"/>
  <c r="P245" i="71" a="1"/>
  <c r="P245" i="71" s="1"/>
  <c r="AC245" i="71" a="1"/>
  <c r="AC245" i="71" s="1"/>
  <c r="AE245" i="71" a="1"/>
  <c r="AE245" i="71" s="1"/>
  <c r="AB245" i="71" a="1"/>
  <c r="AB245" i="71" s="1"/>
  <c r="Y245" i="71" a="1"/>
  <c r="Y245" i="71" s="1"/>
  <c r="AD245" i="71" a="1"/>
  <c r="AD245" i="71" s="1"/>
  <c r="E246" i="71" a="1"/>
  <c r="E246" i="71" s="1"/>
  <c r="D246" i="71" s="1"/>
  <c r="AB246" i="71" l="1" a="1"/>
  <c r="AB246" i="71" s="1"/>
  <c r="AE246" i="71" a="1"/>
  <c r="AE246" i="71" s="1"/>
  <c r="AH246" i="71" a="1"/>
  <c r="AH246" i="71" s="1"/>
  <c r="AG246" i="71" a="1"/>
  <c r="AG246" i="71" s="1"/>
  <c r="T246" i="71" a="1"/>
  <c r="T246" i="71" s="1"/>
  <c r="W246" i="71" a="1"/>
  <c r="W246" i="71" s="1"/>
  <c r="Z246" i="71" a="1"/>
  <c r="Z246" i="71" s="1"/>
  <c r="Q246" i="71" a="1"/>
  <c r="Q246" i="71" s="1"/>
  <c r="P246" i="71" a="1"/>
  <c r="P246" i="71" s="1"/>
  <c r="S246" i="71" a="1"/>
  <c r="S246" i="71" s="1"/>
  <c r="V246" i="71" a="1"/>
  <c r="V246" i="71" s="1"/>
  <c r="I246" i="71" a="1"/>
  <c r="I246" i="71" s="1"/>
  <c r="L246" i="71" a="1"/>
  <c r="L246" i="71" s="1"/>
  <c r="O246" i="71" a="1"/>
  <c r="O246" i="71" s="1"/>
  <c r="R246" i="71" a="1"/>
  <c r="R246" i="71" s="1"/>
  <c r="AK246" i="71" a="1"/>
  <c r="AK246" i="71" s="1"/>
  <c r="H246" i="71" a="1"/>
  <c r="H246" i="71" s="1"/>
  <c r="K246" i="71" a="1"/>
  <c r="K246" i="71" s="1"/>
  <c r="N246" i="71" a="1"/>
  <c r="N246" i="71" s="1"/>
  <c r="AC246" i="71" a="1"/>
  <c r="AC246" i="71" s="1"/>
  <c r="AJ246" i="71" a="1"/>
  <c r="AJ246" i="71" s="1"/>
  <c r="AM246" i="71" a="1"/>
  <c r="AM246" i="71" s="1"/>
  <c r="G246" i="71" a="1"/>
  <c r="G246" i="71" s="1"/>
  <c r="J246" i="71" a="1"/>
  <c r="J246" i="71" s="1"/>
  <c r="U246" i="71" a="1"/>
  <c r="U246" i="71" s="1"/>
  <c r="X246" i="71" a="1"/>
  <c r="X246" i="71" s="1"/>
  <c r="AA246" i="71" a="1"/>
  <c r="AA246" i="71" s="1"/>
  <c r="AD246" i="71" a="1"/>
  <c r="AD246" i="71" s="1"/>
  <c r="Y246" i="71" a="1"/>
  <c r="Y246" i="71" s="1"/>
  <c r="AF246" i="71" a="1"/>
  <c r="AF246" i="71" s="1"/>
  <c r="AI246" i="71" a="1"/>
  <c r="AI246" i="71" s="1"/>
  <c r="AL246" i="71" a="1"/>
  <c r="AL246" i="71" s="1"/>
  <c r="F246" i="71" a="1"/>
  <c r="F246" i="71" s="1"/>
  <c r="M246" i="71" a="1"/>
  <c r="M246" i="71" s="1"/>
  <c r="E247" i="71" a="1"/>
  <c r="E247" i="71" s="1"/>
  <c r="D247" i="71" s="1"/>
  <c r="AC247" i="71" l="1" a="1"/>
  <c r="AC247" i="71" s="1"/>
  <c r="AB247" i="71" a="1"/>
  <c r="AB247" i="71" s="1"/>
  <c r="F247" i="71" a="1"/>
  <c r="F247" i="71" s="1"/>
  <c r="K247" i="71" a="1"/>
  <c r="K247" i="71" s="1"/>
  <c r="U247" i="71" a="1"/>
  <c r="U247" i="71" s="1"/>
  <c r="T247" i="71" a="1"/>
  <c r="T247" i="71" s="1"/>
  <c r="O247" i="71" a="1"/>
  <c r="O247" i="71" s="1"/>
  <c r="J247" i="71" a="1"/>
  <c r="J247" i="71" s="1"/>
  <c r="Y247" i="71" a="1"/>
  <c r="Y247" i="71" s="1"/>
  <c r="X247" i="71" a="1"/>
  <c r="X247" i="71" s="1"/>
  <c r="Z247" i="71" a="1"/>
  <c r="Z247" i="71" s="1"/>
  <c r="AE247" i="71" a="1"/>
  <c r="AE247" i="71" s="1"/>
  <c r="Q247" i="71" a="1"/>
  <c r="Q247" i="71" s="1"/>
  <c r="AI247" i="71" a="1"/>
  <c r="AI247" i="71" s="1"/>
  <c r="AD247" i="71" a="1"/>
  <c r="AD247" i="71" s="1"/>
  <c r="M247" i="71" a="1"/>
  <c r="M247" i="71" s="1"/>
  <c r="L247" i="71" a="1"/>
  <c r="L247" i="71" s="1"/>
  <c r="N247" i="71" a="1"/>
  <c r="N247" i="71" s="1"/>
  <c r="S247" i="71" a="1"/>
  <c r="S247" i="71" s="1"/>
  <c r="I247" i="71" a="1"/>
  <c r="I247" i="71" s="1"/>
  <c r="H247" i="71" a="1"/>
  <c r="H247" i="71" s="1"/>
  <c r="AH247" i="71" a="1"/>
  <c r="AH247" i="71" s="1"/>
  <c r="AM247" i="71" a="1"/>
  <c r="AM247" i="71" s="1"/>
  <c r="G247" i="71" a="1"/>
  <c r="G247" i="71" s="1"/>
  <c r="P247" i="71" a="1"/>
  <c r="P247" i="71" s="1"/>
  <c r="AK247" i="71" a="1"/>
  <c r="AK247" i="71" s="1"/>
  <c r="AJ247" i="71" a="1"/>
  <c r="AJ247" i="71" s="1"/>
  <c r="AL247" i="71" a="1"/>
  <c r="AL247" i="71" s="1"/>
  <c r="W247" i="71" a="1"/>
  <c r="W247" i="71" s="1"/>
  <c r="R247" i="71" a="1"/>
  <c r="R247" i="71" s="1"/>
  <c r="AG247" i="71" a="1"/>
  <c r="AG247" i="71" s="1"/>
  <c r="AF247" i="71" a="1"/>
  <c r="AF247" i="71" s="1"/>
  <c r="AA247" i="71" a="1"/>
  <c r="AA247" i="71" s="1"/>
  <c r="V247" i="71" a="1"/>
  <c r="V247" i="71" s="1"/>
  <c r="E248" i="71" a="1"/>
  <c r="E248" i="71" s="1"/>
  <c r="D248" i="71" s="1"/>
  <c r="AG248" i="71" l="1" a="1"/>
  <c r="AG248" i="71" s="1"/>
  <c r="AF248" i="71" a="1"/>
  <c r="AF248" i="71" s="1"/>
  <c r="AI248" i="71" a="1"/>
  <c r="AI248" i="71" s="1"/>
  <c r="N248" i="71" a="1"/>
  <c r="N248" i="71" s="1"/>
  <c r="Z248" i="71" a="1"/>
  <c r="Z248" i="71" s="1"/>
  <c r="U248" i="71" a="1"/>
  <c r="U248" i="71" s="1"/>
  <c r="T248" i="71" a="1"/>
  <c r="T248" i="71" s="1"/>
  <c r="W248" i="71" a="1"/>
  <c r="W248" i="71" s="1"/>
  <c r="J248" i="71" a="1"/>
  <c r="J248" i="71" s="1"/>
  <c r="Q248" i="71" a="1"/>
  <c r="Q248" i="71" s="1"/>
  <c r="P248" i="71" a="1"/>
  <c r="P248" i="71" s="1"/>
  <c r="S248" i="71" a="1"/>
  <c r="S248" i="71" s="1"/>
  <c r="AD248" i="71" a="1"/>
  <c r="AD248" i="71" s="1"/>
  <c r="M248" i="71" a="1"/>
  <c r="M248" i="71" s="1"/>
  <c r="L248" i="71" a="1"/>
  <c r="L248" i="71" s="1"/>
  <c r="O248" i="71" a="1"/>
  <c r="O248" i="71" s="1"/>
  <c r="R248" i="71" a="1"/>
  <c r="R248" i="71" s="1"/>
  <c r="AC248" i="71" a="1"/>
  <c r="AC248" i="71" s="1"/>
  <c r="AB248" i="71" a="1"/>
  <c r="AB248" i="71" s="1"/>
  <c r="AE248" i="71" a="1"/>
  <c r="AE248" i="71" s="1"/>
  <c r="AH248" i="71" a="1"/>
  <c r="AH248" i="71" s="1"/>
  <c r="Y248" i="71" a="1"/>
  <c r="Y248" i="71" s="1"/>
  <c r="X248" i="71" a="1"/>
  <c r="X248" i="71" s="1"/>
  <c r="AA248" i="71" a="1"/>
  <c r="AA248" i="71" s="1"/>
  <c r="V248" i="71" a="1"/>
  <c r="V248" i="71" s="1"/>
  <c r="I248" i="71" a="1"/>
  <c r="I248" i="71" s="1"/>
  <c r="H248" i="71" a="1"/>
  <c r="H248" i="71" s="1"/>
  <c r="K248" i="71" a="1"/>
  <c r="K248" i="71" s="1"/>
  <c r="AL248" i="71" a="1"/>
  <c r="AL248" i="71" s="1"/>
  <c r="AK248" i="71" a="1"/>
  <c r="AK248" i="71" s="1"/>
  <c r="AJ248" i="71" a="1"/>
  <c r="AJ248" i="71" s="1"/>
  <c r="AM248" i="71" a="1"/>
  <c r="AM248" i="71" s="1"/>
  <c r="G248" i="71" a="1"/>
  <c r="G248" i="71" s="1"/>
  <c r="F248" i="71" a="1"/>
  <c r="F248" i="71" s="1"/>
  <c r="E249" i="71" a="1"/>
  <c r="E249" i="71" s="1"/>
  <c r="D249" i="71" s="1"/>
  <c r="E250" i="71" l="1" a="1"/>
  <c r="E250" i="71" s="1"/>
  <c r="D250" i="71" s="1"/>
  <c r="AL249" i="71" a="1"/>
  <c r="AL249" i="71" s="1"/>
  <c r="F249" i="71" a="1"/>
  <c r="F249" i="71" s="1"/>
  <c r="I249" i="71" a="1"/>
  <c r="I249" i="71" s="1"/>
  <c r="AA249" i="71" a="1"/>
  <c r="AA249" i="71" s="1"/>
  <c r="AF249" i="71" a="1"/>
  <c r="AF249" i="71" s="1"/>
  <c r="AH249" i="71" a="1"/>
  <c r="AH249" i="71" s="1"/>
  <c r="AK249" i="71" a="1"/>
  <c r="AK249" i="71" s="1"/>
  <c r="AE249" i="71" a="1"/>
  <c r="AE249" i="71" s="1"/>
  <c r="P249" i="71" a="1"/>
  <c r="P249" i="71" s="1"/>
  <c r="K249" i="71" a="1"/>
  <c r="K249" i="71" s="1"/>
  <c r="AD249" i="71" a="1"/>
  <c r="AD249" i="71" s="1"/>
  <c r="AG249" i="71" a="1"/>
  <c r="AG249" i="71" s="1"/>
  <c r="T249" i="71" a="1"/>
  <c r="T249" i="71" s="1"/>
  <c r="AJ249" i="71" a="1"/>
  <c r="AJ249" i="71" s="1"/>
  <c r="Z249" i="71" a="1"/>
  <c r="Z249" i="71" s="1"/>
  <c r="AC249" i="71" a="1"/>
  <c r="AC249" i="71" s="1"/>
  <c r="S249" i="71" a="1"/>
  <c r="S249" i="71" s="1"/>
  <c r="O249" i="71" a="1"/>
  <c r="O249" i="71" s="1"/>
  <c r="V249" i="71" a="1"/>
  <c r="V249" i="71" s="1"/>
  <c r="Y249" i="71" a="1"/>
  <c r="Y249" i="71" s="1"/>
  <c r="H249" i="71" a="1"/>
  <c r="H249" i="71" s="1"/>
  <c r="AI249" i="71" a="1"/>
  <c r="AI249" i="71" s="1"/>
  <c r="R249" i="71" a="1"/>
  <c r="R249" i="71" s="1"/>
  <c r="U249" i="71" a="1"/>
  <c r="U249" i="71" s="1"/>
  <c r="AM249" i="71" a="1"/>
  <c r="AM249" i="71" s="1"/>
  <c r="X249" i="71" a="1"/>
  <c r="X249" i="71" s="1"/>
  <c r="N249" i="71" a="1"/>
  <c r="N249" i="71" s="1"/>
  <c r="Q249" i="71" a="1"/>
  <c r="Q249" i="71" s="1"/>
  <c r="AB249" i="71" a="1"/>
  <c r="AB249" i="71" s="1"/>
  <c r="W249" i="71" a="1"/>
  <c r="W249" i="71" s="1"/>
  <c r="J249" i="71" a="1"/>
  <c r="J249" i="71" s="1"/>
  <c r="M249" i="71" a="1"/>
  <c r="M249" i="71" s="1"/>
  <c r="G249" i="71" a="1"/>
  <c r="G249" i="71" s="1"/>
  <c r="L249" i="71" a="1"/>
  <c r="L249" i="71" s="1"/>
  <c r="E251" i="71" l="1" a="1"/>
  <c r="E251" i="71" s="1"/>
  <c r="D251" i="71" s="1"/>
  <c r="AD250" i="71" a="1"/>
  <c r="AD250" i="71" s="1"/>
  <c r="AG250" i="71" a="1"/>
  <c r="AG250" i="71" s="1"/>
  <c r="AF250" i="71" a="1"/>
  <c r="AF250" i="71" s="1"/>
  <c r="G250" i="71" a="1"/>
  <c r="G250" i="71" s="1"/>
  <c r="V250" i="71" a="1"/>
  <c r="V250" i="71" s="1"/>
  <c r="Y250" i="71" a="1"/>
  <c r="Y250" i="71" s="1"/>
  <c r="O250" i="71" a="1"/>
  <c r="O250" i="71" s="1"/>
  <c r="R250" i="71" a="1"/>
  <c r="R250" i="71" s="1"/>
  <c r="U250" i="71" a="1"/>
  <c r="U250" i="71" s="1"/>
  <c r="T250" i="71" a="1"/>
  <c r="T250" i="71" s="1"/>
  <c r="AI250" i="71" a="1"/>
  <c r="AI250" i="71" s="1"/>
  <c r="AL250" i="71" a="1"/>
  <c r="AL250" i="71" s="1"/>
  <c r="F250" i="71" a="1"/>
  <c r="F250" i="71" s="1"/>
  <c r="I250" i="71" a="1"/>
  <c r="I250" i="71" s="1"/>
  <c r="H250" i="71" a="1"/>
  <c r="H250" i="71" s="1"/>
  <c r="AE250" i="71" a="1"/>
  <c r="AE250" i="71" s="1"/>
  <c r="Z250" i="71" a="1"/>
  <c r="Z250" i="71" s="1"/>
  <c r="AC250" i="71" a="1"/>
  <c r="AC250" i="71" s="1"/>
  <c r="AB250" i="71" a="1"/>
  <c r="AB250" i="71" s="1"/>
  <c r="AA250" i="71" a="1"/>
  <c r="AA250" i="71" s="1"/>
  <c r="X250" i="71" a="1"/>
  <c r="X250" i="71" s="1"/>
  <c r="N250" i="71" a="1"/>
  <c r="N250" i="71" s="1"/>
  <c r="Q250" i="71" a="1"/>
  <c r="Q250" i="71" s="1"/>
  <c r="P250" i="71" a="1"/>
  <c r="P250" i="71" s="1"/>
  <c r="W250" i="71" a="1"/>
  <c r="W250" i="71" s="1"/>
  <c r="J250" i="71" a="1"/>
  <c r="J250" i="71" s="1"/>
  <c r="M250" i="71" a="1"/>
  <c r="M250" i="71" s="1"/>
  <c r="L250" i="71" a="1"/>
  <c r="L250" i="71" s="1"/>
  <c r="K250" i="71" a="1"/>
  <c r="K250" i="71" s="1"/>
  <c r="AH250" i="71" a="1"/>
  <c r="AH250" i="71" s="1"/>
  <c r="AK250" i="71" a="1"/>
  <c r="AK250" i="71" s="1"/>
  <c r="AJ250" i="71" a="1"/>
  <c r="AJ250" i="71" s="1"/>
  <c r="AM250" i="71" a="1"/>
  <c r="AM250" i="71" s="1"/>
  <c r="S250" i="71" a="1"/>
  <c r="S250" i="71" s="1"/>
  <c r="AA251" i="71" l="1" a="1"/>
  <c r="AA251" i="71" s="1"/>
  <c r="AD251" i="71" a="1"/>
  <c r="AD251" i="71" s="1"/>
  <c r="AG251" i="71" a="1"/>
  <c r="AG251" i="71" s="1"/>
  <c r="P251" i="71" a="1"/>
  <c r="P251" i="71" s="1"/>
  <c r="W251" i="71" a="1"/>
  <c r="W251" i="71" s="1"/>
  <c r="Z251" i="71" a="1"/>
  <c r="Z251" i="71" s="1"/>
  <c r="AC251" i="71" a="1"/>
  <c r="AC251" i="71" s="1"/>
  <c r="AB251" i="71" a="1"/>
  <c r="AB251" i="71" s="1"/>
  <c r="S251" i="71" a="1"/>
  <c r="S251" i="71" s="1"/>
  <c r="V251" i="71" a="1"/>
  <c r="V251" i="71" s="1"/>
  <c r="Y251" i="71" a="1"/>
  <c r="Y251" i="71" s="1"/>
  <c r="L251" i="71" a="1"/>
  <c r="L251" i="71" s="1"/>
  <c r="AI251" i="71" a="1"/>
  <c r="AI251" i="71" s="1"/>
  <c r="AL251" i="71" a="1"/>
  <c r="AL251" i="71" s="1"/>
  <c r="F251" i="71" a="1"/>
  <c r="F251" i="71" s="1"/>
  <c r="I251" i="71" a="1"/>
  <c r="I251" i="71" s="1"/>
  <c r="T251" i="71" a="1"/>
  <c r="T251" i="71" s="1"/>
  <c r="AE251" i="71" a="1"/>
  <c r="AE251" i="71" s="1"/>
  <c r="AH251" i="71" a="1"/>
  <c r="AH251" i="71" s="1"/>
  <c r="AK251" i="71" a="1"/>
  <c r="AK251" i="71" s="1"/>
  <c r="AF251" i="71" a="1"/>
  <c r="AF251" i="71" s="1"/>
  <c r="O251" i="71" a="1"/>
  <c r="O251" i="71" s="1"/>
  <c r="R251" i="71" a="1"/>
  <c r="R251" i="71" s="1"/>
  <c r="U251" i="71" a="1"/>
  <c r="U251" i="71" s="1"/>
  <c r="X251" i="71" a="1"/>
  <c r="X251" i="71" s="1"/>
  <c r="K251" i="71" a="1"/>
  <c r="K251" i="71" s="1"/>
  <c r="N251" i="71" a="1"/>
  <c r="N251" i="71" s="1"/>
  <c r="Q251" i="71" a="1"/>
  <c r="Q251" i="71" s="1"/>
  <c r="H251" i="71" a="1"/>
  <c r="H251" i="71" s="1"/>
  <c r="AM251" i="71" a="1"/>
  <c r="AM251" i="71" s="1"/>
  <c r="G251" i="71" a="1"/>
  <c r="G251" i="71" s="1"/>
  <c r="J251" i="71" a="1"/>
  <c r="J251" i="71" s="1"/>
  <c r="M251" i="71" a="1"/>
  <c r="M251" i="71" s="1"/>
  <c r="AJ251" i="71" a="1"/>
  <c r="AJ251" i="71" s="1"/>
  <c r="E252" i="71" a="1"/>
  <c r="E252" i="71" s="1"/>
  <c r="D252" i="71" s="1"/>
  <c r="AE252" i="71" l="1" a="1"/>
  <c r="AE252" i="71" s="1"/>
  <c r="AH252" i="71" a="1"/>
  <c r="AH252" i="71" s="1"/>
  <c r="AK252" i="71" a="1"/>
  <c r="AK252" i="71" s="1"/>
  <c r="AF252" i="71" a="1"/>
  <c r="AF252" i="71" s="1"/>
  <c r="AA252" i="71" a="1"/>
  <c r="AA252" i="71" s="1"/>
  <c r="AD252" i="71" a="1"/>
  <c r="AD252" i="71" s="1"/>
  <c r="AG252" i="71" a="1"/>
  <c r="AG252" i="71" s="1"/>
  <c r="P252" i="71" a="1"/>
  <c r="P252" i="71" s="1"/>
  <c r="W252" i="71" a="1"/>
  <c r="W252" i="71" s="1"/>
  <c r="Z252" i="71" a="1"/>
  <c r="Z252" i="71" s="1"/>
  <c r="AC252" i="71" a="1"/>
  <c r="AC252" i="71" s="1"/>
  <c r="AB252" i="71" a="1"/>
  <c r="AB252" i="71" s="1"/>
  <c r="S252" i="71" a="1"/>
  <c r="S252" i="71" s="1"/>
  <c r="V252" i="71" a="1"/>
  <c r="V252" i="71" s="1"/>
  <c r="Y252" i="71" a="1"/>
  <c r="Y252" i="71" s="1"/>
  <c r="L252" i="71" a="1"/>
  <c r="L252" i="71" s="1"/>
  <c r="AM252" i="71" a="1"/>
  <c r="AM252" i="71" s="1"/>
  <c r="G252" i="71" a="1"/>
  <c r="G252" i="71" s="1"/>
  <c r="J252" i="71" a="1"/>
  <c r="J252" i="71" s="1"/>
  <c r="M252" i="71" a="1"/>
  <c r="M252" i="71" s="1"/>
  <c r="AJ252" i="71" a="1"/>
  <c r="AJ252" i="71" s="1"/>
  <c r="O252" i="71" a="1"/>
  <c r="O252" i="71" s="1"/>
  <c r="R252" i="71" a="1"/>
  <c r="R252" i="71" s="1"/>
  <c r="U252" i="71" a="1"/>
  <c r="U252" i="71" s="1"/>
  <c r="X252" i="71" a="1"/>
  <c r="X252" i="71" s="1"/>
  <c r="K252" i="71" a="1"/>
  <c r="K252" i="71" s="1"/>
  <c r="N252" i="71" a="1"/>
  <c r="N252" i="71" s="1"/>
  <c r="Q252" i="71" a="1"/>
  <c r="Q252" i="71" s="1"/>
  <c r="H252" i="71" a="1"/>
  <c r="H252" i="71" s="1"/>
  <c r="AI252" i="71" a="1"/>
  <c r="AI252" i="71" s="1"/>
  <c r="AL252" i="71" a="1"/>
  <c r="AL252" i="71" s="1"/>
  <c r="F252" i="71" a="1"/>
  <c r="F252" i="71" s="1"/>
  <c r="I252" i="71" a="1"/>
  <c r="I252" i="71" s="1"/>
  <c r="T252" i="71" a="1"/>
  <c r="T252" i="71" s="1"/>
  <c r="E253" i="71" a="1"/>
  <c r="E253" i="71" s="1"/>
  <c r="D253" i="71" s="1"/>
  <c r="X253" i="71" l="1" a="1"/>
  <c r="X253" i="71" s="1"/>
  <c r="AA253" i="71" a="1"/>
  <c r="AA253" i="71" s="1"/>
  <c r="AD253" i="71" a="1"/>
  <c r="AD253" i="71" s="1"/>
  <c r="I253" i="71" a="1"/>
  <c r="I253" i="71" s="1"/>
  <c r="T253" i="71" a="1"/>
  <c r="T253" i="71" s="1"/>
  <c r="W253" i="71" a="1"/>
  <c r="W253" i="71" s="1"/>
  <c r="Z253" i="71" a="1"/>
  <c r="Z253" i="71" s="1"/>
  <c r="AK253" i="71" a="1"/>
  <c r="AK253" i="71" s="1"/>
  <c r="P253" i="71" a="1"/>
  <c r="P253" i="71" s="1"/>
  <c r="S253" i="71" a="1"/>
  <c r="S253" i="71" s="1"/>
  <c r="V253" i="71" a="1"/>
  <c r="V253" i="71" s="1"/>
  <c r="U253" i="71" a="1"/>
  <c r="U253" i="71" s="1"/>
  <c r="L253" i="71" a="1"/>
  <c r="L253" i="71" s="1"/>
  <c r="O253" i="71" a="1"/>
  <c r="O253" i="71" s="1"/>
  <c r="R253" i="71" a="1"/>
  <c r="R253" i="71" s="1"/>
  <c r="AG253" i="71" a="1"/>
  <c r="AG253" i="71" s="1"/>
  <c r="H253" i="71" a="1"/>
  <c r="H253" i="71" s="1"/>
  <c r="K253" i="71" a="1"/>
  <c r="K253" i="71" s="1"/>
  <c r="N253" i="71" a="1"/>
  <c r="N253" i="71" s="1"/>
  <c r="Q253" i="71" a="1"/>
  <c r="Q253" i="71" s="1"/>
  <c r="AB253" i="71" a="1"/>
  <c r="AB253" i="71" s="1"/>
  <c r="AE253" i="71" a="1"/>
  <c r="AE253" i="71" s="1"/>
  <c r="AH253" i="71" a="1"/>
  <c r="AH253" i="71" s="1"/>
  <c r="Y253" i="71" a="1"/>
  <c r="Y253" i="71" s="1"/>
  <c r="AJ253" i="71" a="1"/>
  <c r="AJ253" i="71" s="1"/>
  <c r="AM253" i="71" a="1"/>
  <c r="AM253" i="71" s="1"/>
  <c r="G253" i="71" a="1"/>
  <c r="G253" i="71" s="1"/>
  <c r="J253" i="71" a="1"/>
  <c r="J253" i="71" s="1"/>
  <c r="AC253" i="71" a="1"/>
  <c r="AC253" i="71" s="1"/>
  <c r="AF253" i="71" a="1"/>
  <c r="AF253" i="71" s="1"/>
  <c r="AI253" i="71" a="1"/>
  <c r="AI253" i="71" s="1"/>
  <c r="AL253" i="71" a="1"/>
  <c r="AL253" i="71" s="1"/>
  <c r="F253" i="71" a="1"/>
  <c r="F253" i="71" s="1"/>
  <c r="M253" i="71" a="1"/>
  <c r="M253" i="71" s="1"/>
  <c r="E254" i="71" a="1"/>
  <c r="E254" i="71" s="1"/>
  <c r="D254" i="71" s="1"/>
  <c r="E255" i="71" l="1" a="1"/>
  <c r="E255" i="71" s="1"/>
  <c r="D255" i="71" s="1"/>
  <c r="AC254" i="71" a="1"/>
  <c r="AC254" i="71" s="1"/>
  <c r="AB254" i="71" a="1"/>
  <c r="AB254" i="71" s="1"/>
  <c r="AE254" i="71" a="1"/>
  <c r="AE254" i="71" s="1"/>
  <c r="AH254" i="71" a="1"/>
  <c r="AH254" i="71" s="1"/>
  <c r="Q254" i="71" a="1"/>
  <c r="Q254" i="71" s="1"/>
  <c r="P254" i="71" a="1"/>
  <c r="P254" i="71" s="1"/>
  <c r="S254" i="71" a="1"/>
  <c r="S254" i="71" s="1"/>
  <c r="V254" i="71" a="1"/>
  <c r="V254" i="71" s="1"/>
  <c r="Y254" i="71" a="1"/>
  <c r="Y254" i="71" s="1"/>
  <c r="X254" i="71" a="1"/>
  <c r="X254" i="71" s="1"/>
  <c r="AA254" i="71" a="1"/>
  <c r="AA254" i="71" s="1"/>
  <c r="AD254" i="71" a="1"/>
  <c r="AD254" i="71" s="1"/>
  <c r="U254" i="71" a="1"/>
  <c r="U254" i="71" s="1"/>
  <c r="T254" i="71" a="1"/>
  <c r="T254" i="71" s="1"/>
  <c r="W254" i="71" a="1"/>
  <c r="W254" i="71" s="1"/>
  <c r="Z254" i="71" a="1"/>
  <c r="Z254" i="71" s="1"/>
  <c r="M254" i="71" a="1"/>
  <c r="M254" i="71" s="1"/>
  <c r="L254" i="71" a="1"/>
  <c r="L254" i="71" s="1"/>
  <c r="O254" i="71" a="1"/>
  <c r="O254" i="71" s="1"/>
  <c r="R254" i="71" a="1"/>
  <c r="R254" i="71" s="1"/>
  <c r="I254" i="71" a="1"/>
  <c r="I254" i="71" s="1"/>
  <c r="H254" i="71" a="1"/>
  <c r="H254" i="71" s="1"/>
  <c r="K254" i="71" a="1"/>
  <c r="K254" i="71" s="1"/>
  <c r="N254" i="71" a="1"/>
  <c r="N254" i="71" s="1"/>
  <c r="AK254" i="71" a="1"/>
  <c r="AK254" i="71" s="1"/>
  <c r="AJ254" i="71" a="1"/>
  <c r="AJ254" i="71" s="1"/>
  <c r="AM254" i="71" a="1"/>
  <c r="AM254" i="71" s="1"/>
  <c r="G254" i="71" a="1"/>
  <c r="G254" i="71" s="1"/>
  <c r="J254" i="71" a="1"/>
  <c r="J254" i="71" s="1"/>
  <c r="AG254" i="71" a="1"/>
  <c r="AG254" i="71" s="1"/>
  <c r="AF254" i="71" a="1"/>
  <c r="AF254" i="71" s="1"/>
  <c r="AI254" i="71" a="1"/>
  <c r="AI254" i="71" s="1"/>
  <c r="AL254" i="71" a="1"/>
  <c r="AL254" i="71" s="1"/>
  <c r="F254" i="71" a="1"/>
  <c r="F254" i="71" s="1"/>
  <c r="E256" i="71" l="1" a="1"/>
  <c r="E256" i="71" s="1"/>
  <c r="D256" i="71" s="1"/>
  <c r="AC255" i="71" a="1"/>
  <c r="AC255" i="71" s="1"/>
  <c r="AB255" i="71" a="1"/>
  <c r="AB255" i="71" s="1"/>
  <c r="AE255" i="71" a="1"/>
  <c r="AE255" i="71" s="1"/>
  <c r="AL255" i="71" a="1"/>
  <c r="AL255" i="71" s="1"/>
  <c r="AJ255" i="71" a="1"/>
  <c r="AJ255" i="71" s="1"/>
  <c r="AM255" i="71" a="1"/>
  <c r="AM255" i="71" s="1"/>
  <c r="R255" i="71" a="1"/>
  <c r="R255" i="71" s="1"/>
  <c r="AG255" i="71" a="1"/>
  <c r="AG255" i="71" s="1"/>
  <c r="AF255" i="71" a="1"/>
  <c r="AF255" i="71" s="1"/>
  <c r="AI255" i="71" a="1"/>
  <c r="AI255" i="71" s="1"/>
  <c r="J255" i="71" a="1"/>
  <c r="J255" i="71" s="1"/>
  <c r="N255" i="71" a="1"/>
  <c r="N255" i="71" s="1"/>
  <c r="Y255" i="71" a="1"/>
  <c r="Y255" i="71" s="1"/>
  <c r="X255" i="71" a="1"/>
  <c r="X255" i="71" s="1"/>
  <c r="AA255" i="71" a="1"/>
  <c r="AA255" i="71" s="1"/>
  <c r="F255" i="71" a="1"/>
  <c r="F255" i="71" s="1"/>
  <c r="U255" i="71" a="1"/>
  <c r="U255" i="71" s="1"/>
  <c r="T255" i="71" a="1"/>
  <c r="T255" i="71" s="1"/>
  <c r="W255" i="71" a="1"/>
  <c r="W255" i="71" s="1"/>
  <c r="AH255" i="71" a="1"/>
  <c r="AH255" i="71" s="1"/>
  <c r="Q255" i="71" a="1"/>
  <c r="Q255" i="71" s="1"/>
  <c r="P255" i="71" a="1"/>
  <c r="P255" i="71" s="1"/>
  <c r="S255" i="71" a="1"/>
  <c r="S255" i="71" s="1"/>
  <c r="AD255" i="71" a="1"/>
  <c r="AD255" i="71" s="1"/>
  <c r="M255" i="71" a="1"/>
  <c r="M255" i="71" s="1"/>
  <c r="L255" i="71" a="1"/>
  <c r="L255" i="71" s="1"/>
  <c r="O255" i="71" a="1"/>
  <c r="O255" i="71" s="1"/>
  <c r="Z255" i="71" a="1"/>
  <c r="Z255" i="71" s="1"/>
  <c r="I255" i="71" a="1"/>
  <c r="I255" i="71" s="1"/>
  <c r="H255" i="71" a="1"/>
  <c r="H255" i="71" s="1"/>
  <c r="K255" i="71" a="1"/>
  <c r="K255" i="71" s="1"/>
  <c r="V255" i="71" a="1"/>
  <c r="V255" i="71" s="1"/>
  <c r="AK255" i="71" a="1"/>
  <c r="AK255" i="71" s="1"/>
  <c r="G255" i="71" a="1"/>
  <c r="G255" i="71" s="1"/>
  <c r="AH256" i="71" l="1" a="1"/>
  <c r="AH256" i="71" s="1"/>
  <c r="AK256" i="71" a="1"/>
  <c r="AK256" i="71" s="1"/>
  <c r="AJ256" i="71" a="1"/>
  <c r="AJ256" i="71" s="1"/>
  <c r="AM256" i="71" a="1"/>
  <c r="AM256" i="71" s="1"/>
  <c r="G256" i="71" a="1"/>
  <c r="G256" i="71" s="1"/>
  <c r="V256" i="71" a="1"/>
  <c r="V256" i="71" s="1"/>
  <c r="Y256" i="71" a="1"/>
  <c r="Y256" i="71" s="1"/>
  <c r="X256" i="71" a="1"/>
  <c r="X256" i="71" s="1"/>
  <c r="AA256" i="71" a="1"/>
  <c r="AA256" i="71" s="1"/>
  <c r="R256" i="71" a="1"/>
  <c r="R256" i="71" s="1"/>
  <c r="U256" i="71" a="1"/>
  <c r="U256" i="71" s="1"/>
  <c r="T256" i="71" a="1"/>
  <c r="T256" i="71" s="1"/>
  <c r="W256" i="71" a="1"/>
  <c r="W256" i="71" s="1"/>
  <c r="AD256" i="71" a="1"/>
  <c r="AD256" i="71" s="1"/>
  <c r="AI256" i="71" a="1"/>
  <c r="AI256" i="71" s="1"/>
  <c r="Z256" i="71" a="1"/>
  <c r="Z256" i="71" s="1"/>
  <c r="AC256" i="71" a="1"/>
  <c r="AC256" i="71" s="1"/>
  <c r="AB256" i="71" a="1"/>
  <c r="AB256" i="71" s="1"/>
  <c r="AE256" i="71" a="1"/>
  <c r="AE256" i="71" s="1"/>
  <c r="N256" i="71" a="1"/>
  <c r="N256" i="71" s="1"/>
  <c r="Q256" i="71" a="1"/>
  <c r="Q256" i="71" s="1"/>
  <c r="P256" i="71" a="1"/>
  <c r="P256" i="71" s="1"/>
  <c r="S256" i="71" a="1"/>
  <c r="S256" i="71" s="1"/>
  <c r="J256" i="71" a="1"/>
  <c r="J256" i="71" s="1"/>
  <c r="M256" i="71" a="1"/>
  <c r="M256" i="71" s="1"/>
  <c r="L256" i="71" a="1"/>
  <c r="L256" i="71" s="1"/>
  <c r="O256" i="71" a="1"/>
  <c r="O256" i="71" s="1"/>
  <c r="AL256" i="71" a="1"/>
  <c r="AL256" i="71" s="1"/>
  <c r="F256" i="71" a="1"/>
  <c r="F256" i="71" s="1"/>
  <c r="I256" i="71" a="1"/>
  <c r="I256" i="71" s="1"/>
  <c r="H256" i="71" a="1"/>
  <c r="H256" i="71" s="1"/>
  <c r="K256" i="71" a="1"/>
  <c r="K256" i="71" s="1"/>
  <c r="AG256" i="71" a="1"/>
  <c r="AG256" i="71" s="1"/>
  <c r="AF256" i="71" a="1"/>
  <c r="AF256" i="71" s="1"/>
  <c r="E257" i="71" a="1"/>
  <c r="E257" i="71" s="1"/>
  <c r="D257" i="71" s="1"/>
  <c r="Z257" i="71" l="1" a="1"/>
  <c r="Z257" i="71" s="1"/>
  <c r="AC257" i="71" a="1"/>
  <c r="AC257" i="71" s="1"/>
  <c r="AB257" i="71" a="1"/>
  <c r="AB257" i="71" s="1"/>
  <c r="AA257" i="71" a="1"/>
  <c r="AA257" i="71" s="1"/>
  <c r="V257" i="71" a="1"/>
  <c r="V257" i="71" s="1"/>
  <c r="Y257" i="71" a="1"/>
  <c r="Y257" i="71" s="1"/>
  <c r="X257" i="71" a="1"/>
  <c r="X257" i="71" s="1"/>
  <c r="W257" i="71" a="1"/>
  <c r="W257" i="71" s="1"/>
  <c r="R257" i="71" a="1"/>
  <c r="R257" i="71" s="1"/>
  <c r="U257" i="71" a="1"/>
  <c r="U257" i="71" s="1"/>
  <c r="T257" i="71" a="1"/>
  <c r="T257" i="71" s="1"/>
  <c r="S257" i="71" a="1"/>
  <c r="S257" i="71" s="1"/>
  <c r="N257" i="71" a="1"/>
  <c r="N257" i="71" s="1"/>
  <c r="Q257" i="71" a="1"/>
  <c r="Q257" i="71" s="1"/>
  <c r="P257" i="71" a="1"/>
  <c r="P257" i="71" s="1"/>
  <c r="O257" i="71" a="1"/>
  <c r="O257" i="71" s="1"/>
  <c r="M257" i="71" a="1"/>
  <c r="M257" i="71" s="1"/>
  <c r="L257" i="71" a="1"/>
  <c r="L257" i="71" s="1"/>
  <c r="K257" i="71" a="1"/>
  <c r="K257" i="71" s="1"/>
  <c r="AL257" i="71" a="1"/>
  <c r="AL257" i="71" s="1"/>
  <c r="F257" i="71" a="1"/>
  <c r="F257" i="71" s="1"/>
  <c r="I257" i="71" a="1"/>
  <c r="I257" i="71" s="1"/>
  <c r="H257" i="71" a="1"/>
  <c r="H257" i="71" s="1"/>
  <c r="AM257" i="71" a="1"/>
  <c r="AM257" i="71" s="1"/>
  <c r="AH257" i="71" a="1"/>
  <c r="AH257" i="71" s="1"/>
  <c r="AK257" i="71" a="1"/>
  <c r="AK257" i="71" s="1"/>
  <c r="AJ257" i="71" a="1"/>
  <c r="AJ257" i="71" s="1"/>
  <c r="AI257" i="71" a="1"/>
  <c r="AI257" i="71" s="1"/>
  <c r="G257" i="71" a="1"/>
  <c r="G257" i="71" s="1"/>
  <c r="J257" i="71" a="1"/>
  <c r="J257" i="71" s="1"/>
  <c r="AD257" i="71" a="1"/>
  <c r="AD257" i="71" s="1"/>
  <c r="AG257" i="71" a="1"/>
  <c r="AG257" i="71" s="1"/>
  <c r="AF257" i="71" a="1"/>
  <c r="AF257" i="71" s="1"/>
  <c r="AE257" i="71" a="1"/>
  <c r="AE257" i="71" s="1"/>
  <c r="E258" i="71" a="1"/>
  <c r="E258" i="71" s="1"/>
  <c r="D258" i="71" s="1"/>
  <c r="E259" i="71" l="1" a="1"/>
  <c r="E259" i="71" s="1"/>
  <c r="D259" i="71" s="1"/>
  <c r="AA258" i="71" a="1"/>
  <c r="AA258" i="71" s="1"/>
  <c r="AD258" i="71" a="1"/>
  <c r="AD258" i="71" s="1"/>
  <c r="AG258" i="71" a="1"/>
  <c r="AG258" i="71" s="1"/>
  <c r="AF258" i="71" a="1"/>
  <c r="AF258" i="71" s="1"/>
  <c r="W258" i="71" a="1"/>
  <c r="W258" i="71" s="1"/>
  <c r="Z258" i="71" a="1"/>
  <c r="Z258" i="71" s="1"/>
  <c r="AC258" i="71" a="1"/>
  <c r="AC258" i="71" s="1"/>
  <c r="AB258" i="71" a="1"/>
  <c r="AB258" i="71" s="1"/>
  <c r="S258" i="71" a="1"/>
  <c r="S258" i="71" s="1"/>
  <c r="V258" i="71" a="1"/>
  <c r="V258" i="71" s="1"/>
  <c r="Y258" i="71" a="1"/>
  <c r="Y258" i="71" s="1"/>
  <c r="X258" i="71" a="1"/>
  <c r="X258" i="71" s="1"/>
  <c r="AE258" i="71" a="1"/>
  <c r="AE258" i="71" s="1"/>
  <c r="AH258" i="71" a="1"/>
  <c r="AH258" i="71" s="1"/>
  <c r="AK258" i="71" a="1"/>
  <c r="AK258" i="71" s="1"/>
  <c r="AJ258" i="71" a="1"/>
  <c r="AJ258" i="71" s="1"/>
  <c r="L258" i="71" a="1"/>
  <c r="L258" i="71" s="1"/>
  <c r="O258" i="71" a="1"/>
  <c r="O258" i="71" s="1"/>
  <c r="R258" i="71" a="1"/>
  <c r="R258" i="71" s="1"/>
  <c r="U258" i="71" a="1"/>
  <c r="U258" i="71" s="1"/>
  <c r="T258" i="71" a="1"/>
  <c r="T258" i="71" s="1"/>
  <c r="K258" i="71" a="1"/>
  <c r="K258" i="71" s="1"/>
  <c r="N258" i="71" a="1"/>
  <c r="N258" i="71" s="1"/>
  <c r="Q258" i="71" a="1"/>
  <c r="Q258" i="71" s="1"/>
  <c r="P258" i="71" a="1"/>
  <c r="P258" i="71" s="1"/>
  <c r="AM258" i="71" a="1"/>
  <c r="AM258" i="71" s="1"/>
  <c r="G258" i="71" a="1"/>
  <c r="G258" i="71" s="1"/>
  <c r="J258" i="71" a="1"/>
  <c r="J258" i="71" s="1"/>
  <c r="M258" i="71" a="1"/>
  <c r="M258" i="71" s="1"/>
  <c r="AI258" i="71" a="1"/>
  <c r="AI258" i="71" s="1"/>
  <c r="AL258" i="71" a="1"/>
  <c r="AL258" i="71" s="1"/>
  <c r="F258" i="71" a="1"/>
  <c r="F258" i="71" s="1"/>
  <c r="I258" i="71" a="1"/>
  <c r="I258" i="71" s="1"/>
  <c r="H258" i="71" a="1"/>
  <c r="H258" i="71" s="1"/>
  <c r="AE259" i="71" l="1" a="1"/>
  <c r="AE259" i="71" s="1"/>
  <c r="AH259" i="71" a="1"/>
  <c r="AH259" i="71" s="1"/>
  <c r="AK259" i="71" a="1"/>
  <c r="AK259" i="71" s="1"/>
  <c r="AB259" i="71" a="1"/>
  <c r="AB259" i="71" s="1"/>
  <c r="AA259" i="71" a="1"/>
  <c r="AA259" i="71" s="1"/>
  <c r="AD259" i="71" a="1"/>
  <c r="AD259" i="71" s="1"/>
  <c r="AG259" i="71" a="1"/>
  <c r="AG259" i="71" s="1"/>
  <c r="X259" i="71" a="1"/>
  <c r="X259" i="71" s="1"/>
  <c r="W259" i="71" a="1"/>
  <c r="W259" i="71" s="1"/>
  <c r="AC259" i="71" a="1"/>
  <c r="AC259" i="71" s="1"/>
  <c r="S259" i="71" a="1"/>
  <c r="S259" i="71" s="1"/>
  <c r="Y259" i="71" a="1"/>
  <c r="Y259" i="71" s="1"/>
  <c r="O259" i="71" a="1"/>
  <c r="O259" i="71" s="1"/>
  <c r="R259" i="71" a="1"/>
  <c r="R259" i="71" s="1"/>
  <c r="U259" i="71" a="1"/>
  <c r="U259" i="71" s="1"/>
  <c r="L259" i="71" a="1"/>
  <c r="L259" i="71" s="1"/>
  <c r="Z259" i="71" a="1"/>
  <c r="Z259" i="71" s="1"/>
  <c r="T259" i="71" a="1"/>
  <c r="T259" i="71" s="1"/>
  <c r="V259" i="71" a="1"/>
  <c r="V259" i="71" s="1"/>
  <c r="P259" i="71" a="1"/>
  <c r="P259" i="71" s="1"/>
  <c r="K259" i="71" a="1"/>
  <c r="K259" i="71" s="1"/>
  <c r="N259" i="71" a="1"/>
  <c r="N259" i="71" s="1"/>
  <c r="Q259" i="71" a="1"/>
  <c r="Q259" i="71" s="1"/>
  <c r="H259" i="71" a="1"/>
  <c r="H259" i="71" s="1"/>
  <c r="AM259" i="71" a="1"/>
  <c r="AM259" i="71" s="1"/>
  <c r="G259" i="71" a="1"/>
  <c r="G259" i="71" s="1"/>
  <c r="J259" i="71" a="1"/>
  <c r="J259" i="71" s="1"/>
  <c r="M259" i="71" a="1"/>
  <c r="M259" i="71" s="1"/>
  <c r="AJ259" i="71" a="1"/>
  <c r="AJ259" i="71" s="1"/>
  <c r="AI259" i="71" a="1"/>
  <c r="AI259" i="71" s="1"/>
  <c r="AL259" i="71" a="1"/>
  <c r="AL259" i="71" s="1"/>
  <c r="F259" i="71" a="1"/>
  <c r="F259" i="71" s="1"/>
  <c r="I259" i="71" a="1"/>
  <c r="I259" i="71" s="1"/>
  <c r="AF259" i="71" a="1"/>
  <c r="AF259" i="71" s="1"/>
  <c r="E260" i="71" a="1"/>
  <c r="E260" i="71" s="1"/>
  <c r="D260" i="71" s="1"/>
  <c r="AJ260" i="71" l="1" a="1"/>
  <c r="AJ260" i="71" s="1"/>
  <c r="AM260" i="71" a="1"/>
  <c r="AM260" i="71" s="1"/>
  <c r="G260" i="71" a="1"/>
  <c r="G260" i="71" s="1"/>
  <c r="J260" i="71" a="1"/>
  <c r="J260" i="71" s="1"/>
  <c r="M260" i="71" a="1"/>
  <c r="M260" i="71" s="1"/>
  <c r="I260" i="71" a="1"/>
  <c r="I260" i="71" s="1"/>
  <c r="AB260" i="71" a="1"/>
  <c r="AB260" i="71" s="1"/>
  <c r="AK260" i="71" a="1"/>
  <c r="AK260" i="71" s="1"/>
  <c r="AA260" i="71" a="1"/>
  <c r="AA260" i="71" s="1"/>
  <c r="AG260" i="71" a="1"/>
  <c r="AG260" i="71" s="1"/>
  <c r="AF260" i="71" a="1"/>
  <c r="AF260" i="71" s="1"/>
  <c r="AI260" i="71" a="1"/>
  <c r="AI260" i="71" s="1"/>
  <c r="AL260" i="71" a="1"/>
  <c r="AL260" i="71" s="1"/>
  <c r="F260" i="71" a="1"/>
  <c r="F260" i="71" s="1"/>
  <c r="AE260" i="71" a="1"/>
  <c r="AE260" i="71" s="1"/>
  <c r="AH260" i="71" a="1"/>
  <c r="AH260" i="71" s="1"/>
  <c r="X260" i="71" a="1"/>
  <c r="X260" i="71" s="1"/>
  <c r="AD260" i="71" a="1"/>
  <c r="AD260" i="71" s="1"/>
  <c r="T260" i="71" a="1"/>
  <c r="T260" i="71" s="1"/>
  <c r="W260" i="71" a="1"/>
  <c r="W260" i="71" s="1"/>
  <c r="Z260" i="71" a="1"/>
  <c r="Z260" i="71" s="1"/>
  <c r="AC260" i="71" a="1"/>
  <c r="AC260" i="71" s="1"/>
  <c r="P260" i="71" a="1"/>
  <c r="P260" i="71" s="1"/>
  <c r="S260" i="71" a="1"/>
  <c r="S260" i="71" s="1"/>
  <c r="V260" i="71" a="1"/>
  <c r="V260" i="71" s="1"/>
  <c r="Y260" i="71" a="1"/>
  <c r="Y260" i="71" s="1"/>
  <c r="H260" i="71" a="1"/>
  <c r="H260" i="71" s="1"/>
  <c r="K260" i="71" a="1"/>
  <c r="K260" i="71" s="1"/>
  <c r="N260" i="71" a="1"/>
  <c r="N260" i="71" s="1"/>
  <c r="Q260" i="71" a="1"/>
  <c r="Q260" i="71" s="1"/>
  <c r="L260" i="71" a="1"/>
  <c r="L260" i="71" s="1"/>
  <c r="O260" i="71" a="1"/>
  <c r="O260" i="71" s="1"/>
  <c r="R260" i="71" a="1"/>
  <c r="R260" i="71" s="1"/>
  <c r="U260" i="71" a="1"/>
  <c r="U260" i="71" s="1"/>
  <c r="E261" i="71" a="1"/>
  <c r="E261" i="71" s="1"/>
  <c r="D261" i="71" s="1"/>
  <c r="U261" i="71" l="1" a="1"/>
  <c r="U261" i="71" s="1"/>
  <c r="T261" i="71" a="1"/>
  <c r="T261" i="71" s="1"/>
  <c r="W261" i="71" a="1"/>
  <c r="W261" i="71" s="1"/>
  <c r="Z261" i="71" a="1"/>
  <c r="Z261" i="71" s="1"/>
  <c r="AG261" i="71" a="1"/>
  <c r="AG261" i="71" s="1"/>
  <c r="AF261" i="71" a="1"/>
  <c r="AF261" i="71" s="1"/>
  <c r="AI261" i="71" a="1"/>
  <c r="AI261" i="71" s="1"/>
  <c r="AL261" i="71" a="1"/>
  <c r="AL261" i="71" s="1"/>
  <c r="F261" i="71" a="1"/>
  <c r="F261" i="71" s="1"/>
  <c r="Y261" i="71" a="1"/>
  <c r="Y261" i="71" s="1"/>
  <c r="X261" i="71" a="1"/>
  <c r="X261" i="71" s="1"/>
  <c r="AA261" i="71" a="1"/>
  <c r="AA261" i="71" s="1"/>
  <c r="AD261" i="71" a="1"/>
  <c r="AD261" i="71" s="1"/>
  <c r="Q261" i="71" a="1"/>
  <c r="Q261" i="71" s="1"/>
  <c r="P261" i="71" a="1"/>
  <c r="P261" i="71" s="1"/>
  <c r="S261" i="71" a="1"/>
  <c r="S261" i="71" s="1"/>
  <c r="V261" i="71" a="1"/>
  <c r="V261" i="71" s="1"/>
  <c r="AC261" i="71" a="1"/>
  <c r="AC261" i="71" s="1"/>
  <c r="AB261" i="71" a="1"/>
  <c r="AB261" i="71" s="1"/>
  <c r="AE261" i="71" a="1"/>
  <c r="AE261" i="71" s="1"/>
  <c r="AH261" i="71" a="1"/>
  <c r="AH261" i="71" s="1"/>
  <c r="M261" i="71" a="1"/>
  <c r="M261" i="71" s="1"/>
  <c r="L261" i="71" a="1"/>
  <c r="L261" i="71" s="1"/>
  <c r="O261" i="71" a="1"/>
  <c r="O261" i="71" s="1"/>
  <c r="R261" i="71" a="1"/>
  <c r="R261" i="71" s="1"/>
  <c r="I261" i="71" a="1"/>
  <c r="I261" i="71" s="1"/>
  <c r="H261" i="71" a="1"/>
  <c r="H261" i="71" s="1"/>
  <c r="K261" i="71" a="1"/>
  <c r="K261" i="71" s="1"/>
  <c r="N261" i="71" a="1"/>
  <c r="N261" i="71" s="1"/>
  <c r="AK261" i="71" a="1"/>
  <c r="AK261" i="71" s="1"/>
  <c r="AJ261" i="71" a="1"/>
  <c r="AJ261" i="71" s="1"/>
  <c r="AM261" i="71" a="1"/>
  <c r="AM261" i="71" s="1"/>
  <c r="G261" i="71" a="1"/>
  <c r="G261" i="71" s="1"/>
  <c r="J261" i="71" a="1"/>
  <c r="J261" i="71" s="1"/>
  <c r="E262" i="71" a="1"/>
  <c r="E262" i="71" s="1"/>
  <c r="D262" i="71" s="1"/>
  <c r="AC262" i="71" l="1" a="1"/>
  <c r="AC262" i="71" s="1"/>
  <c r="AB262" i="71" a="1"/>
  <c r="AB262" i="71" s="1"/>
  <c r="AE262" i="71" a="1"/>
  <c r="AE262" i="71" s="1"/>
  <c r="AH262" i="71" a="1"/>
  <c r="AH262" i="71" s="1"/>
  <c r="U262" i="71" a="1"/>
  <c r="U262" i="71" s="1"/>
  <c r="T262" i="71" a="1"/>
  <c r="T262" i="71" s="1"/>
  <c r="W262" i="71" a="1"/>
  <c r="W262" i="71" s="1"/>
  <c r="Z262" i="71" a="1"/>
  <c r="Z262" i="71" s="1"/>
  <c r="Q262" i="71" a="1"/>
  <c r="Q262" i="71" s="1"/>
  <c r="P262" i="71" a="1"/>
  <c r="P262" i="71" s="1"/>
  <c r="S262" i="71" a="1"/>
  <c r="S262" i="71" s="1"/>
  <c r="V262" i="71" a="1"/>
  <c r="V262" i="71" s="1"/>
  <c r="M262" i="71" a="1"/>
  <c r="M262" i="71" s="1"/>
  <c r="L262" i="71" a="1"/>
  <c r="L262" i="71" s="1"/>
  <c r="O262" i="71" a="1"/>
  <c r="O262" i="71" s="1"/>
  <c r="R262" i="71" a="1"/>
  <c r="R262" i="71" s="1"/>
  <c r="I262" i="71" a="1"/>
  <c r="I262" i="71" s="1"/>
  <c r="H262" i="71" a="1"/>
  <c r="H262" i="71" s="1"/>
  <c r="K262" i="71" a="1"/>
  <c r="K262" i="71" s="1"/>
  <c r="N262" i="71" a="1"/>
  <c r="N262" i="71" s="1"/>
  <c r="Y262" i="71" a="1"/>
  <c r="Y262" i="71" s="1"/>
  <c r="X262" i="71" a="1"/>
  <c r="X262" i="71" s="1"/>
  <c r="AA262" i="71" a="1"/>
  <c r="AA262" i="71" s="1"/>
  <c r="AD262" i="71" a="1"/>
  <c r="AD262" i="71" s="1"/>
  <c r="AK262" i="71" a="1"/>
  <c r="AK262" i="71" s="1"/>
  <c r="AJ262" i="71" a="1"/>
  <c r="AJ262" i="71" s="1"/>
  <c r="AM262" i="71" a="1"/>
  <c r="AM262" i="71" s="1"/>
  <c r="G262" i="71" a="1"/>
  <c r="G262" i="71" s="1"/>
  <c r="J262" i="71" a="1"/>
  <c r="J262" i="71" s="1"/>
  <c r="AG262" i="71" a="1"/>
  <c r="AG262" i="71" s="1"/>
  <c r="AF262" i="71" a="1"/>
  <c r="AF262" i="71" s="1"/>
  <c r="AI262" i="71" a="1"/>
  <c r="AI262" i="71" s="1"/>
  <c r="AL262" i="71" a="1"/>
  <c r="AL262" i="71" s="1"/>
  <c r="F262" i="71" a="1"/>
  <c r="F262" i="71" s="1"/>
  <c r="E263" i="71" a="1"/>
  <c r="E263" i="71" s="1"/>
  <c r="D263" i="71" s="1"/>
  <c r="AD263" i="71" l="1" a="1"/>
  <c r="AD263" i="71" s="1"/>
  <c r="AG263" i="71" a="1"/>
  <c r="AG263" i="71" s="1"/>
  <c r="AF263" i="71" a="1"/>
  <c r="AF263" i="71" s="1"/>
  <c r="AI263" i="71" a="1"/>
  <c r="AI263" i="71" s="1"/>
  <c r="Z263" i="71" a="1"/>
  <c r="Z263" i="71" s="1"/>
  <c r="AC263" i="71" a="1"/>
  <c r="AC263" i="71" s="1"/>
  <c r="AB263" i="71" a="1"/>
  <c r="AB263" i="71" s="1"/>
  <c r="AE263" i="71" a="1"/>
  <c r="AE263" i="71" s="1"/>
  <c r="N263" i="71" a="1"/>
  <c r="N263" i="71" s="1"/>
  <c r="P263" i="71" a="1"/>
  <c r="P263" i="71" s="1"/>
  <c r="J263" i="71" a="1"/>
  <c r="J263" i="71" s="1"/>
  <c r="M263" i="71" a="1"/>
  <c r="M263" i="71" s="1"/>
  <c r="O263" i="71" a="1"/>
  <c r="O263" i="71" s="1"/>
  <c r="AL263" i="71" a="1"/>
  <c r="AL263" i="71" s="1"/>
  <c r="F263" i="71" a="1"/>
  <c r="F263" i="71" s="1"/>
  <c r="I263" i="71" a="1"/>
  <c r="I263" i="71" s="1"/>
  <c r="H263" i="71" a="1"/>
  <c r="H263" i="71" s="1"/>
  <c r="K263" i="71" a="1"/>
  <c r="K263" i="71" s="1"/>
  <c r="V263" i="71" a="1"/>
  <c r="V263" i="71" s="1"/>
  <c r="Y263" i="71" a="1"/>
  <c r="Y263" i="71" s="1"/>
  <c r="X263" i="71" a="1"/>
  <c r="X263" i="71" s="1"/>
  <c r="AA263" i="71" a="1"/>
  <c r="AA263" i="71" s="1"/>
  <c r="R263" i="71" a="1"/>
  <c r="R263" i="71" s="1"/>
  <c r="U263" i="71" a="1"/>
  <c r="U263" i="71" s="1"/>
  <c r="T263" i="71" a="1"/>
  <c r="T263" i="71" s="1"/>
  <c r="W263" i="71" a="1"/>
  <c r="W263" i="71" s="1"/>
  <c r="Q263" i="71" a="1"/>
  <c r="Q263" i="71" s="1"/>
  <c r="S263" i="71" a="1"/>
  <c r="S263" i="71" s="1"/>
  <c r="L263" i="71" a="1"/>
  <c r="L263" i="71" s="1"/>
  <c r="AH263" i="71" a="1"/>
  <c r="AH263" i="71" s="1"/>
  <c r="AK263" i="71" a="1"/>
  <c r="AK263" i="71" s="1"/>
  <c r="AJ263" i="71" a="1"/>
  <c r="AJ263" i="71" s="1"/>
  <c r="AM263" i="71" a="1"/>
  <c r="AM263" i="71" s="1"/>
  <c r="G263" i="71" a="1"/>
  <c r="G263" i="71" s="1"/>
  <c r="E264" i="71" a="1"/>
  <c r="E264" i="71" s="1"/>
  <c r="D264" i="71" s="1"/>
  <c r="AD264" i="71" l="1" a="1"/>
  <c r="AD264" i="71" s="1"/>
  <c r="AG264" i="71" a="1"/>
  <c r="AG264" i="71" s="1"/>
  <c r="AF264" i="71" a="1"/>
  <c r="AF264" i="71" s="1"/>
  <c r="AI264" i="71" a="1"/>
  <c r="AI264" i="71" s="1"/>
  <c r="Z264" i="71" a="1"/>
  <c r="Z264" i="71" s="1"/>
  <c r="AC264" i="71" a="1"/>
  <c r="AC264" i="71" s="1"/>
  <c r="AB264" i="71" a="1"/>
  <c r="AB264" i="71" s="1"/>
  <c r="AE264" i="71" a="1"/>
  <c r="AE264" i="71" s="1"/>
  <c r="V264" i="71" a="1"/>
  <c r="V264" i="71" s="1"/>
  <c r="Y264" i="71" a="1"/>
  <c r="Y264" i="71" s="1"/>
  <c r="X264" i="71" a="1"/>
  <c r="X264" i="71" s="1"/>
  <c r="AA264" i="71" a="1"/>
  <c r="AA264" i="71" s="1"/>
  <c r="R264" i="71" a="1"/>
  <c r="R264" i="71" s="1"/>
  <c r="U264" i="71" a="1"/>
  <c r="U264" i="71" s="1"/>
  <c r="T264" i="71" a="1"/>
  <c r="T264" i="71" s="1"/>
  <c r="W264" i="71" a="1"/>
  <c r="W264" i="71" s="1"/>
  <c r="AL264" i="71" a="1"/>
  <c r="AL264" i="71" s="1"/>
  <c r="F264" i="71" a="1"/>
  <c r="F264" i="71" s="1"/>
  <c r="I264" i="71" a="1"/>
  <c r="I264" i="71" s="1"/>
  <c r="H264" i="71" a="1"/>
  <c r="H264" i="71" s="1"/>
  <c r="K264" i="71" a="1"/>
  <c r="K264" i="71" s="1"/>
  <c r="AH264" i="71" a="1"/>
  <c r="AH264" i="71" s="1"/>
  <c r="AK264" i="71" a="1"/>
  <c r="AK264" i="71" s="1"/>
  <c r="AJ264" i="71" a="1"/>
  <c r="AJ264" i="71" s="1"/>
  <c r="AM264" i="71" a="1"/>
  <c r="AM264" i="71" s="1"/>
  <c r="G264" i="71" a="1"/>
  <c r="G264" i="71" s="1"/>
  <c r="N264" i="71" a="1"/>
  <c r="N264" i="71" s="1"/>
  <c r="Q264" i="71" a="1"/>
  <c r="Q264" i="71" s="1"/>
  <c r="P264" i="71" a="1"/>
  <c r="P264" i="71" s="1"/>
  <c r="S264" i="71" a="1"/>
  <c r="S264" i="71" s="1"/>
  <c r="J264" i="71" a="1"/>
  <c r="J264" i="71" s="1"/>
  <c r="M264" i="71" a="1"/>
  <c r="M264" i="71" s="1"/>
  <c r="L264" i="71" a="1"/>
  <c r="L264" i="71" s="1"/>
  <c r="O264" i="71" a="1"/>
  <c r="O264" i="71" s="1"/>
  <c r="E265" i="71" a="1"/>
  <c r="E265" i="71" s="1"/>
  <c r="D265" i="71" s="1"/>
  <c r="AE265" i="71" l="1" a="1"/>
  <c r="AE265" i="71" s="1"/>
  <c r="AH265" i="71" a="1"/>
  <c r="AH265" i="71" s="1"/>
  <c r="AK265" i="71" a="1"/>
  <c r="AK265" i="71" s="1"/>
  <c r="AJ265" i="71" a="1"/>
  <c r="AJ265" i="71" s="1"/>
  <c r="AA265" i="71" a="1"/>
  <c r="AA265" i="71" s="1"/>
  <c r="AD265" i="71" a="1"/>
  <c r="AD265" i="71" s="1"/>
  <c r="AG265" i="71" a="1"/>
  <c r="AG265" i="71" s="1"/>
  <c r="AF265" i="71" a="1"/>
  <c r="AF265" i="71" s="1"/>
  <c r="W265" i="71" a="1"/>
  <c r="W265" i="71" s="1"/>
  <c r="Z265" i="71" a="1"/>
  <c r="Z265" i="71" s="1"/>
  <c r="AC265" i="71" a="1"/>
  <c r="AC265" i="71" s="1"/>
  <c r="AB265" i="71" a="1"/>
  <c r="AB265" i="71" s="1"/>
  <c r="O265" i="71" a="1"/>
  <c r="O265" i="71" s="1"/>
  <c r="R265" i="71" a="1"/>
  <c r="R265" i="71" s="1"/>
  <c r="U265" i="71" a="1"/>
  <c r="U265" i="71" s="1"/>
  <c r="T265" i="71" a="1"/>
  <c r="T265" i="71" s="1"/>
  <c r="K265" i="71" a="1"/>
  <c r="K265" i="71" s="1"/>
  <c r="N265" i="71" a="1"/>
  <c r="N265" i="71" s="1"/>
  <c r="Q265" i="71" a="1"/>
  <c r="Q265" i="71" s="1"/>
  <c r="P265" i="71" a="1"/>
  <c r="P265" i="71" s="1"/>
  <c r="S265" i="71" a="1"/>
  <c r="S265" i="71" s="1"/>
  <c r="V265" i="71" a="1"/>
  <c r="V265" i="71" s="1"/>
  <c r="Y265" i="71" a="1"/>
  <c r="Y265" i="71" s="1"/>
  <c r="X265" i="71" a="1"/>
  <c r="X265" i="71" s="1"/>
  <c r="AM265" i="71" a="1"/>
  <c r="AM265" i="71" s="1"/>
  <c r="G265" i="71" a="1"/>
  <c r="G265" i="71" s="1"/>
  <c r="J265" i="71" a="1"/>
  <c r="J265" i="71" s="1"/>
  <c r="M265" i="71" a="1"/>
  <c r="M265" i="71" s="1"/>
  <c r="L265" i="71" a="1"/>
  <c r="L265" i="71" s="1"/>
  <c r="AI265" i="71" a="1"/>
  <c r="AI265" i="71" s="1"/>
  <c r="AL265" i="71" a="1"/>
  <c r="AL265" i="71" s="1"/>
  <c r="F265" i="71" a="1"/>
  <c r="F265" i="71" s="1"/>
  <c r="I265" i="71" a="1"/>
  <c r="I265" i="71" s="1"/>
  <c r="H265" i="71" a="1"/>
  <c r="H265" i="71" s="1"/>
  <c r="E266" i="71" a="1"/>
  <c r="E266" i="71" s="1"/>
  <c r="D266" i="71" s="1"/>
  <c r="W266" i="71" l="1" a="1"/>
  <c r="W266" i="71" s="1"/>
  <c r="Z266" i="71" a="1"/>
  <c r="Z266" i="71" s="1"/>
  <c r="AC266" i="71" a="1"/>
  <c r="AC266" i="71" s="1"/>
  <c r="AB266" i="71" a="1"/>
  <c r="AB266" i="71" s="1"/>
  <c r="Q266" i="71" a="1"/>
  <c r="Q266" i="71" s="1"/>
  <c r="P266" i="71" a="1"/>
  <c r="P266" i="71" s="1"/>
  <c r="S266" i="71" a="1"/>
  <c r="S266" i="71" s="1"/>
  <c r="V266" i="71" a="1"/>
  <c r="V266" i="71" s="1"/>
  <c r="Y266" i="71" a="1"/>
  <c r="Y266" i="71" s="1"/>
  <c r="X266" i="71" a="1"/>
  <c r="X266" i="71" s="1"/>
  <c r="O266" i="71" a="1"/>
  <c r="O266" i="71" s="1"/>
  <c r="R266" i="71" a="1"/>
  <c r="R266" i="71" s="1"/>
  <c r="U266" i="71" a="1"/>
  <c r="U266" i="71" s="1"/>
  <c r="T266" i="71" a="1"/>
  <c r="T266" i="71" s="1"/>
  <c r="K266" i="71" a="1"/>
  <c r="K266" i="71" s="1"/>
  <c r="N266" i="71" a="1"/>
  <c r="N266" i="71" s="1"/>
  <c r="AM266" i="71" a="1"/>
  <c r="AM266" i="71" s="1"/>
  <c r="G266" i="71" a="1"/>
  <c r="G266" i="71" s="1"/>
  <c r="J266" i="71" a="1"/>
  <c r="J266" i="71" s="1"/>
  <c r="M266" i="71" a="1"/>
  <c r="M266" i="71" s="1"/>
  <c r="L266" i="71" a="1"/>
  <c r="L266" i="71" s="1"/>
  <c r="AI266" i="71" a="1"/>
  <c r="AI266" i="71" s="1"/>
  <c r="AL266" i="71" a="1"/>
  <c r="AL266" i="71" s="1"/>
  <c r="F266" i="71" a="1"/>
  <c r="F266" i="71" s="1"/>
  <c r="I266" i="71" a="1"/>
  <c r="I266" i="71" s="1"/>
  <c r="H266" i="71" a="1"/>
  <c r="H266" i="71" s="1"/>
  <c r="AE266" i="71" a="1"/>
  <c r="AE266" i="71" s="1"/>
  <c r="AH266" i="71" a="1"/>
  <c r="AH266" i="71" s="1"/>
  <c r="AK266" i="71" a="1"/>
  <c r="AK266" i="71" s="1"/>
  <c r="AJ266" i="71" a="1"/>
  <c r="AJ266" i="71" s="1"/>
  <c r="AA266" i="71" a="1"/>
  <c r="AA266" i="71" s="1"/>
  <c r="AD266" i="71" a="1"/>
  <c r="AD266" i="71" s="1"/>
  <c r="AG266" i="71" a="1"/>
  <c r="AG266" i="71" s="1"/>
  <c r="AF266" i="71" a="1"/>
  <c r="AF266" i="71" s="1"/>
  <c r="E267" i="71" a="1"/>
  <c r="E267" i="71" s="1"/>
  <c r="D267" i="71" s="1"/>
  <c r="AB267" i="71" l="1" a="1"/>
  <c r="AB267" i="71" s="1"/>
  <c r="AE267" i="71" a="1"/>
  <c r="AE267" i="71" s="1"/>
  <c r="AH267" i="71" a="1"/>
  <c r="AH267" i="71" s="1"/>
  <c r="AK267" i="71" a="1"/>
  <c r="AK267" i="71" s="1"/>
  <c r="X267" i="71" a="1"/>
  <c r="X267" i="71" s="1"/>
  <c r="AA267" i="71" a="1"/>
  <c r="AA267" i="71" s="1"/>
  <c r="AD267" i="71" a="1"/>
  <c r="AD267" i="71" s="1"/>
  <c r="AG267" i="71" a="1"/>
  <c r="AG267" i="71" s="1"/>
  <c r="T267" i="71" a="1"/>
  <c r="T267" i="71" s="1"/>
  <c r="W267" i="71" a="1"/>
  <c r="W267" i="71" s="1"/>
  <c r="Z267" i="71" a="1"/>
  <c r="Z267" i="71" s="1"/>
  <c r="AC267" i="71" a="1"/>
  <c r="AC267" i="71" s="1"/>
  <c r="P267" i="71" a="1"/>
  <c r="P267" i="71" s="1"/>
  <c r="S267" i="71" a="1"/>
  <c r="S267" i="71" s="1"/>
  <c r="V267" i="71" a="1"/>
  <c r="V267" i="71" s="1"/>
  <c r="Y267" i="71" a="1"/>
  <c r="Y267" i="71" s="1"/>
  <c r="L267" i="71" a="1"/>
  <c r="L267" i="71" s="1"/>
  <c r="O267" i="71" a="1"/>
  <c r="O267" i="71" s="1"/>
  <c r="R267" i="71" a="1"/>
  <c r="R267" i="71" s="1"/>
  <c r="U267" i="71" a="1"/>
  <c r="U267" i="71" s="1"/>
  <c r="H267" i="71" a="1"/>
  <c r="H267" i="71" s="1"/>
  <c r="K267" i="71" a="1"/>
  <c r="K267" i="71" s="1"/>
  <c r="N267" i="71" a="1"/>
  <c r="N267" i="71" s="1"/>
  <c r="Q267" i="71" a="1"/>
  <c r="Q267" i="71" s="1"/>
  <c r="AF267" i="71" a="1"/>
  <c r="AF267" i="71" s="1"/>
  <c r="AI267" i="71" a="1"/>
  <c r="AI267" i="71" s="1"/>
  <c r="AL267" i="71" a="1"/>
  <c r="AL267" i="71" s="1"/>
  <c r="F267" i="71" a="1"/>
  <c r="F267" i="71" s="1"/>
  <c r="I267" i="71" a="1"/>
  <c r="I267" i="71" s="1"/>
  <c r="AJ267" i="71" a="1"/>
  <c r="AJ267" i="71" s="1"/>
  <c r="AM267" i="71" a="1"/>
  <c r="AM267" i="71" s="1"/>
  <c r="G267" i="71" a="1"/>
  <c r="G267" i="71" s="1"/>
  <c r="J267" i="71" a="1"/>
  <c r="J267" i="71" s="1"/>
  <c r="M267" i="71" a="1"/>
  <c r="M267" i="71" s="1"/>
  <c r="E268" i="71" a="1"/>
  <c r="E268" i="71" s="1"/>
  <c r="D268" i="71" s="1"/>
  <c r="AB268" i="71" l="1" a="1"/>
  <c r="AB268" i="71" s="1"/>
  <c r="AE268" i="71" a="1"/>
  <c r="AE268" i="71" s="1"/>
  <c r="AH268" i="71" a="1"/>
  <c r="AH268" i="71" s="1"/>
  <c r="AK268" i="71" a="1"/>
  <c r="AK268" i="71" s="1"/>
  <c r="AJ268" i="71" a="1"/>
  <c r="AJ268" i="71" s="1"/>
  <c r="G268" i="71" a="1"/>
  <c r="G268" i="71" s="1"/>
  <c r="J268" i="71" a="1"/>
  <c r="J268" i="71" s="1"/>
  <c r="X268" i="71" a="1"/>
  <c r="X268" i="71" s="1"/>
  <c r="AA268" i="71" a="1"/>
  <c r="AA268" i="71" s="1"/>
  <c r="AD268" i="71" a="1"/>
  <c r="AD268" i="71" s="1"/>
  <c r="AG268" i="71" a="1"/>
  <c r="AG268" i="71" s="1"/>
  <c r="T268" i="71" a="1"/>
  <c r="T268" i="71" s="1"/>
  <c r="W268" i="71" a="1"/>
  <c r="W268" i="71" s="1"/>
  <c r="Z268" i="71" a="1"/>
  <c r="Z268" i="71" s="1"/>
  <c r="AC268" i="71" a="1"/>
  <c r="AC268" i="71" s="1"/>
  <c r="P268" i="71" a="1"/>
  <c r="P268" i="71" s="1"/>
  <c r="S268" i="71" a="1"/>
  <c r="S268" i="71" s="1"/>
  <c r="V268" i="71" a="1"/>
  <c r="V268" i="71" s="1"/>
  <c r="Y268" i="71" a="1"/>
  <c r="Y268" i="71" s="1"/>
  <c r="L268" i="71" a="1"/>
  <c r="L268" i="71" s="1"/>
  <c r="O268" i="71" a="1"/>
  <c r="O268" i="71" s="1"/>
  <c r="R268" i="71" a="1"/>
  <c r="R268" i="71" s="1"/>
  <c r="U268" i="71" a="1"/>
  <c r="U268" i="71" s="1"/>
  <c r="H268" i="71" a="1"/>
  <c r="H268" i="71" s="1"/>
  <c r="K268" i="71" a="1"/>
  <c r="K268" i="71" s="1"/>
  <c r="N268" i="71" a="1"/>
  <c r="N268" i="71" s="1"/>
  <c r="Q268" i="71" a="1"/>
  <c r="Q268" i="71" s="1"/>
  <c r="AF268" i="71" a="1"/>
  <c r="AF268" i="71" s="1"/>
  <c r="AI268" i="71" a="1"/>
  <c r="AI268" i="71" s="1"/>
  <c r="AL268" i="71" a="1"/>
  <c r="AL268" i="71" s="1"/>
  <c r="F268" i="71" a="1"/>
  <c r="F268" i="71" s="1"/>
  <c r="I268" i="71" a="1"/>
  <c r="I268" i="71" s="1"/>
  <c r="AM268" i="71" a="1"/>
  <c r="AM268" i="71" s="1"/>
  <c r="M268" i="71" a="1"/>
  <c r="M268" i="71" s="1"/>
  <c r="E269" i="71" a="1"/>
  <c r="E269" i="71" s="1"/>
  <c r="D269" i="71" s="1"/>
  <c r="AC269" i="71" l="1" a="1"/>
  <c r="AC269" i="71" s="1"/>
  <c r="AB269" i="71" a="1"/>
  <c r="AB269" i="71" s="1"/>
  <c r="AE269" i="71" a="1"/>
  <c r="AE269" i="71" s="1"/>
  <c r="AH269" i="71" a="1"/>
  <c r="AH269" i="71" s="1"/>
  <c r="Y269" i="71" a="1"/>
  <c r="Y269" i="71" s="1"/>
  <c r="X269" i="71" a="1"/>
  <c r="X269" i="71" s="1"/>
  <c r="AA269" i="71" a="1"/>
  <c r="AA269" i="71" s="1"/>
  <c r="AD269" i="71" a="1"/>
  <c r="AD269" i="71" s="1"/>
  <c r="T269" i="71" a="1"/>
  <c r="T269" i="71" s="1"/>
  <c r="Z269" i="71" a="1"/>
  <c r="Z269" i="71" s="1"/>
  <c r="U269" i="71" a="1"/>
  <c r="U269" i="71" s="1"/>
  <c r="W269" i="71" a="1"/>
  <c r="W269" i="71" s="1"/>
  <c r="Q269" i="71" a="1"/>
  <c r="Q269" i="71" s="1"/>
  <c r="P269" i="71" a="1"/>
  <c r="P269" i="71" s="1"/>
  <c r="S269" i="71" a="1"/>
  <c r="S269" i="71" s="1"/>
  <c r="M269" i="71" a="1"/>
  <c r="M269" i="71" s="1"/>
  <c r="L269" i="71" a="1"/>
  <c r="L269" i="71" s="1"/>
  <c r="R269" i="71" a="1"/>
  <c r="R269" i="71" s="1"/>
  <c r="I269" i="71" a="1"/>
  <c r="I269" i="71" s="1"/>
  <c r="K269" i="71" a="1"/>
  <c r="K269" i="71" s="1"/>
  <c r="V269" i="71" a="1"/>
  <c r="V269" i="71" s="1"/>
  <c r="O269" i="71" a="1"/>
  <c r="O269" i="71" s="1"/>
  <c r="H269" i="71" a="1"/>
  <c r="H269" i="71" s="1"/>
  <c r="N269" i="71" a="1"/>
  <c r="N269" i="71" s="1"/>
  <c r="AK269" i="71" a="1"/>
  <c r="AK269" i="71" s="1"/>
  <c r="AJ269" i="71" a="1"/>
  <c r="AJ269" i="71" s="1"/>
  <c r="AM269" i="71" a="1"/>
  <c r="AM269" i="71" s="1"/>
  <c r="G269" i="71" a="1"/>
  <c r="G269" i="71" s="1"/>
  <c r="J269" i="71" a="1"/>
  <c r="J269" i="71" s="1"/>
  <c r="AG269" i="71" a="1"/>
  <c r="AG269" i="71" s="1"/>
  <c r="AF269" i="71" a="1"/>
  <c r="AF269" i="71" s="1"/>
  <c r="AI269" i="71" a="1"/>
  <c r="AI269" i="71" s="1"/>
  <c r="AL269" i="71" a="1"/>
  <c r="AL269" i="71" s="1"/>
  <c r="F269" i="71" a="1"/>
  <c r="F269" i="71" s="1"/>
  <c r="E270" i="71" a="1"/>
  <c r="E270" i="71" s="1"/>
  <c r="D270" i="71" s="1"/>
  <c r="AC270" i="71" l="1" a="1"/>
  <c r="AC270" i="71" s="1"/>
  <c r="AB270" i="71" a="1"/>
  <c r="AB270" i="71" s="1"/>
  <c r="AE270" i="71" a="1"/>
  <c r="AE270" i="71" s="1"/>
  <c r="AH270" i="71" a="1"/>
  <c r="AH270" i="71" s="1"/>
  <c r="Y270" i="71" a="1"/>
  <c r="Y270" i="71" s="1"/>
  <c r="X270" i="71" a="1"/>
  <c r="X270" i="71" s="1"/>
  <c r="AA270" i="71" a="1"/>
  <c r="AA270" i="71" s="1"/>
  <c r="AD270" i="71" a="1"/>
  <c r="AD270" i="71" s="1"/>
  <c r="U270" i="71" a="1"/>
  <c r="U270" i="71" s="1"/>
  <c r="T270" i="71" a="1"/>
  <c r="T270" i="71" s="1"/>
  <c r="W270" i="71" a="1"/>
  <c r="W270" i="71" s="1"/>
  <c r="Z270" i="71" a="1"/>
  <c r="Z270" i="71" s="1"/>
  <c r="Q270" i="71" a="1"/>
  <c r="Q270" i="71" s="1"/>
  <c r="P270" i="71" a="1"/>
  <c r="P270" i="71" s="1"/>
  <c r="S270" i="71" a="1"/>
  <c r="S270" i="71" s="1"/>
  <c r="V270" i="71" a="1"/>
  <c r="V270" i="71" s="1"/>
  <c r="AG270" i="71" a="1"/>
  <c r="AG270" i="71" s="1"/>
  <c r="AF270" i="71" a="1"/>
  <c r="AF270" i="71" s="1"/>
  <c r="AI270" i="71" a="1"/>
  <c r="AI270" i="71" s="1"/>
  <c r="AL270" i="71" a="1"/>
  <c r="AL270" i="71" s="1"/>
  <c r="F270" i="71" a="1"/>
  <c r="F270" i="71" s="1"/>
  <c r="M270" i="71" a="1"/>
  <c r="M270" i="71" s="1"/>
  <c r="L270" i="71" a="1"/>
  <c r="L270" i="71" s="1"/>
  <c r="O270" i="71" a="1"/>
  <c r="O270" i="71" s="1"/>
  <c r="R270" i="71" a="1"/>
  <c r="R270" i="71" s="1"/>
  <c r="I270" i="71" a="1"/>
  <c r="I270" i="71" s="1"/>
  <c r="H270" i="71" a="1"/>
  <c r="H270" i="71" s="1"/>
  <c r="K270" i="71" a="1"/>
  <c r="K270" i="71" s="1"/>
  <c r="N270" i="71" a="1"/>
  <c r="N270" i="71" s="1"/>
  <c r="AK270" i="71" a="1"/>
  <c r="AK270" i="71" s="1"/>
  <c r="AJ270" i="71" a="1"/>
  <c r="AJ270" i="71" s="1"/>
  <c r="AM270" i="71" a="1"/>
  <c r="AM270" i="71" s="1"/>
  <c r="G270" i="71" a="1"/>
  <c r="G270" i="71" s="1"/>
  <c r="J270" i="71" a="1"/>
  <c r="J270" i="71" s="1"/>
  <c r="E271" i="71" a="1"/>
  <c r="E271" i="71" s="1"/>
  <c r="D271" i="71" s="1"/>
  <c r="AH271" i="71" l="1" a="1"/>
  <c r="AH271" i="71" s="1"/>
  <c r="AK271" i="71" a="1"/>
  <c r="AK271" i="71" s="1"/>
  <c r="AJ271" i="71" a="1"/>
  <c r="AJ271" i="71" s="1"/>
  <c r="AM271" i="71" a="1"/>
  <c r="AM271" i="71" s="1"/>
  <c r="G271" i="71" a="1"/>
  <c r="G271" i="71" s="1"/>
  <c r="AD271" i="71" a="1"/>
  <c r="AD271" i="71" s="1"/>
  <c r="AG271" i="71" a="1"/>
  <c r="AG271" i="71" s="1"/>
  <c r="AF271" i="71" a="1"/>
  <c r="AF271" i="71" s="1"/>
  <c r="AI271" i="71" a="1"/>
  <c r="AI271" i="71" s="1"/>
  <c r="Z271" i="71" a="1"/>
  <c r="Z271" i="71" s="1"/>
  <c r="AC271" i="71" a="1"/>
  <c r="AC271" i="71" s="1"/>
  <c r="AB271" i="71" a="1"/>
  <c r="AB271" i="71" s="1"/>
  <c r="AE271" i="71" a="1"/>
  <c r="AE271" i="71" s="1"/>
  <c r="V271" i="71" a="1"/>
  <c r="V271" i="71" s="1"/>
  <c r="Y271" i="71" a="1"/>
  <c r="Y271" i="71" s="1"/>
  <c r="X271" i="71" a="1"/>
  <c r="X271" i="71" s="1"/>
  <c r="AA271" i="71" a="1"/>
  <c r="AA271" i="71" s="1"/>
  <c r="R271" i="71" a="1"/>
  <c r="R271" i="71" s="1"/>
  <c r="U271" i="71" a="1"/>
  <c r="U271" i="71" s="1"/>
  <c r="T271" i="71" a="1"/>
  <c r="T271" i="71" s="1"/>
  <c r="W271" i="71" a="1"/>
  <c r="W271" i="71" s="1"/>
  <c r="N271" i="71" a="1"/>
  <c r="N271" i="71" s="1"/>
  <c r="Q271" i="71" a="1"/>
  <c r="Q271" i="71" s="1"/>
  <c r="P271" i="71" a="1"/>
  <c r="P271" i="71" s="1"/>
  <c r="S271" i="71" a="1"/>
  <c r="S271" i="71" s="1"/>
  <c r="J271" i="71" a="1"/>
  <c r="J271" i="71" s="1"/>
  <c r="M271" i="71" a="1"/>
  <c r="M271" i="71" s="1"/>
  <c r="L271" i="71" a="1"/>
  <c r="L271" i="71" s="1"/>
  <c r="O271" i="71" a="1"/>
  <c r="O271" i="71" s="1"/>
  <c r="AL271" i="71" a="1"/>
  <c r="AL271" i="71" s="1"/>
  <c r="F271" i="71" a="1"/>
  <c r="F271" i="71" s="1"/>
  <c r="I271" i="71" a="1"/>
  <c r="I271" i="71" s="1"/>
  <c r="H271" i="71" a="1"/>
  <c r="H271" i="71" s="1"/>
  <c r="K271" i="71" a="1"/>
  <c r="K271" i="71" s="1"/>
  <c r="E272" i="71" a="1"/>
  <c r="E272" i="71" s="1"/>
  <c r="D272" i="71" s="1"/>
  <c r="AD272" i="71" l="1" a="1"/>
  <c r="AD272" i="71" s="1"/>
  <c r="AG272" i="71" a="1"/>
  <c r="AG272" i="71" s="1"/>
  <c r="AF272" i="71" a="1"/>
  <c r="AF272" i="71" s="1"/>
  <c r="AI272" i="71" a="1"/>
  <c r="AI272" i="71" s="1"/>
  <c r="Z272" i="71" a="1"/>
  <c r="Z272" i="71" s="1"/>
  <c r="AC272" i="71" a="1"/>
  <c r="AC272" i="71" s="1"/>
  <c r="AB272" i="71" a="1"/>
  <c r="AB272" i="71" s="1"/>
  <c r="AE272" i="71" a="1"/>
  <c r="AE272" i="71" s="1"/>
  <c r="V272" i="71" a="1"/>
  <c r="V272" i="71" s="1"/>
  <c r="Y272" i="71" a="1"/>
  <c r="Y272" i="71" s="1"/>
  <c r="X272" i="71" a="1"/>
  <c r="X272" i="71" s="1"/>
  <c r="AA272" i="71" a="1"/>
  <c r="AA272" i="71" s="1"/>
  <c r="R272" i="71" a="1"/>
  <c r="R272" i="71" s="1"/>
  <c r="U272" i="71" a="1"/>
  <c r="U272" i="71" s="1"/>
  <c r="T272" i="71" a="1"/>
  <c r="T272" i="71" s="1"/>
  <c r="W272" i="71" a="1"/>
  <c r="W272" i="71" s="1"/>
  <c r="N272" i="71" a="1"/>
  <c r="N272" i="71" s="1"/>
  <c r="Q272" i="71" a="1"/>
  <c r="Q272" i="71" s="1"/>
  <c r="P272" i="71" a="1"/>
  <c r="P272" i="71" s="1"/>
  <c r="S272" i="71" a="1"/>
  <c r="S272" i="71" s="1"/>
  <c r="J272" i="71" a="1"/>
  <c r="J272" i="71" s="1"/>
  <c r="M272" i="71" a="1"/>
  <c r="M272" i="71" s="1"/>
  <c r="L272" i="71" a="1"/>
  <c r="L272" i="71" s="1"/>
  <c r="O272" i="71" a="1"/>
  <c r="O272" i="71" s="1"/>
  <c r="AH272" i="71" a="1"/>
  <c r="AH272" i="71" s="1"/>
  <c r="AK272" i="71" a="1"/>
  <c r="AK272" i="71" s="1"/>
  <c r="AJ272" i="71" a="1"/>
  <c r="AJ272" i="71" s="1"/>
  <c r="AM272" i="71" a="1"/>
  <c r="AM272" i="71" s="1"/>
  <c r="G272" i="71" a="1"/>
  <c r="G272" i="71" s="1"/>
  <c r="AL272" i="71" a="1"/>
  <c r="AL272" i="71" s="1"/>
  <c r="F272" i="71" a="1"/>
  <c r="F272" i="71" s="1"/>
  <c r="I272" i="71" a="1"/>
  <c r="I272" i="71" s="1"/>
  <c r="H272" i="71" a="1"/>
  <c r="H272" i="71" s="1"/>
  <c r="K272" i="71" a="1"/>
  <c r="K272" i="71" s="1"/>
  <c r="E273" i="71" a="1"/>
  <c r="E273" i="71" s="1"/>
  <c r="D273" i="71" s="1"/>
  <c r="AE273" i="71" l="1" a="1"/>
  <c r="AE273" i="71" s="1"/>
  <c r="AH273" i="71" a="1"/>
  <c r="AH273" i="71" s="1"/>
  <c r="AK273" i="71" a="1"/>
  <c r="AK273" i="71" s="1"/>
  <c r="AJ273" i="71" a="1"/>
  <c r="AJ273" i="71" s="1"/>
  <c r="AA273" i="71" a="1"/>
  <c r="AA273" i="71" s="1"/>
  <c r="AD273" i="71" a="1"/>
  <c r="AD273" i="71" s="1"/>
  <c r="AG273" i="71" a="1"/>
  <c r="AG273" i="71" s="1"/>
  <c r="AF273" i="71" a="1"/>
  <c r="AF273" i="71" s="1"/>
  <c r="W273" i="71" a="1"/>
  <c r="W273" i="71" s="1"/>
  <c r="Z273" i="71" a="1"/>
  <c r="Z273" i="71" s="1"/>
  <c r="AC273" i="71" a="1"/>
  <c r="AC273" i="71" s="1"/>
  <c r="AB273" i="71" a="1"/>
  <c r="AB273" i="71" s="1"/>
  <c r="S273" i="71" a="1"/>
  <c r="S273" i="71" s="1"/>
  <c r="V273" i="71" a="1"/>
  <c r="V273" i="71" s="1"/>
  <c r="Y273" i="71" a="1"/>
  <c r="Y273" i="71" s="1"/>
  <c r="X273" i="71" a="1"/>
  <c r="X273" i="71" s="1"/>
  <c r="O273" i="71" a="1"/>
  <c r="O273" i="71" s="1"/>
  <c r="R273" i="71" a="1"/>
  <c r="R273" i="71" s="1"/>
  <c r="U273" i="71" a="1"/>
  <c r="U273" i="71" s="1"/>
  <c r="T273" i="71" a="1"/>
  <c r="T273" i="71" s="1"/>
  <c r="K273" i="71" a="1"/>
  <c r="K273" i="71" s="1"/>
  <c r="N273" i="71" a="1"/>
  <c r="N273" i="71" s="1"/>
  <c r="Q273" i="71" a="1"/>
  <c r="Q273" i="71" s="1"/>
  <c r="P273" i="71" a="1"/>
  <c r="P273" i="71" s="1"/>
  <c r="AI273" i="71" a="1"/>
  <c r="AI273" i="71" s="1"/>
  <c r="AL273" i="71" a="1"/>
  <c r="AL273" i="71" s="1"/>
  <c r="F273" i="71" a="1"/>
  <c r="F273" i="71" s="1"/>
  <c r="I273" i="71" a="1"/>
  <c r="I273" i="71" s="1"/>
  <c r="H273" i="71" a="1"/>
  <c r="H273" i="71" s="1"/>
  <c r="AM273" i="71" a="1"/>
  <c r="AM273" i="71" s="1"/>
  <c r="G273" i="71" a="1"/>
  <c r="G273" i="71" s="1"/>
  <c r="J273" i="71" a="1"/>
  <c r="J273" i="71" s="1"/>
  <c r="M273" i="71" a="1"/>
  <c r="M273" i="71" s="1"/>
  <c r="L273" i="71" a="1"/>
  <c r="L273" i="71" s="1"/>
  <c r="E274" i="71" a="1"/>
  <c r="E274" i="71" s="1"/>
  <c r="D274" i="71" s="1"/>
  <c r="W274" i="71" l="1" a="1"/>
  <c r="W274" i="71" s="1"/>
  <c r="Z274" i="71" a="1"/>
  <c r="Z274" i="71" s="1"/>
  <c r="AC274" i="71" a="1"/>
  <c r="AC274" i="71" s="1"/>
  <c r="AB274" i="71" a="1"/>
  <c r="AB274" i="71" s="1"/>
  <c r="S274" i="71" a="1"/>
  <c r="S274" i="71" s="1"/>
  <c r="V274" i="71" a="1"/>
  <c r="V274" i="71" s="1"/>
  <c r="Y274" i="71" a="1"/>
  <c r="Y274" i="71" s="1"/>
  <c r="X274" i="71" a="1"/>
  <c r="X274" i="71" s="1"/>
  <c r="O274" i="71" a="1"/>
  <c r="O274" i="71" s="1"/>
  <c r="R274" i="71" a="1"/>
  <c r="R274" i="71" s="1"/>
  <c r="U274" i="71" a="1"/>
  <c r="U274" i="71" s="1"/>
  <c r="T274" i="71" a="1"/>
  <c r="T274" i="71" s="1"/>
  <c r="K274" i="71" a="1"/>
  <c r="K274" i="71" s="1"/>
  <c r="N274" i="71" a="1"/>
  <c r="N274" i="71" s="1"/>
  <c r="Q274" i="71" a="1"/>
  <c r="Q274" i="71" s="1"/>
  <c r="P274" i="71" a="1"/>
  <c r="P274" i="71" s="1"/>
  <c r="AE274" i="71" a="1"/>
  <c r="AE274" i="71" s="1"/>
  <c r="AH274" i="71" a="1"/>
  <c r="AH274" i="71" s="1"/>
  <c r="AK274" i="71" a="1"/>
  <c r="AK274" i="71" s="1"/>
  <c r="AJ274" i="71" a="1"/>
  <c r="AJ274" i="71" s="1"/>
  <c r="AM274" i="71" a="1"/>
  <c r="AM274" i="71" s="1"/>
  <c r="G274" i="71" a="1"/>
  <c r="G274" i="71" s="1"/>
  <c r="J274" i="71" a="1"/>
  <c r="J274" i="71" s="1"/>
  <c r="M274" i="71" a="1"/>
  <c r="M274" i="71" s="1"/>
  <c r="L274" i="71" a="1"/>
  <c r="L274" i="71" s="1"/>
  <c r="AI274" i="71" a="1"/>
  <c r="AI274" i="71" s="1"/>
  <c r="AL274" i="71" a="1"/>
  <c r="AL274" i="71" s="1"/>
  <c r="F274" i="71" a="1"/>
  <c r="F274" i="71" s="1"/>
  <c r="I274" i="71" a="1"/>
  <c r="I274" i="71" s="1"/>
  <c r="H274" i="71" a="1"/>
  <c r="H274" i="71" s="1"/>
  <c r="AA274" i="71" a="1"/>
  <c r="AA274" i="71" s="1"/>
  <c r="AD274" i="71" a="1"/>
  <c r="AD274" i="71" s="1"/>
  <c r="AG274" i="71" a="1"/>
  <c r="AG274" i="71" s="1"/>
  <c r="AF274" i="71" a="1"/>
  <c r="AF274" i="71" s="1"/>
  <c r="E275" i="71" a="1"/>
  <c r="E275" i="71" s="1"/>
  <c r="D275" i="71" s="1"/>
  <c r="AB275" i="71" l="1" a="1"/>
  <c r="AB275" i="71" s="1"/>
  <c r="AE275" i="71" a="1"/>
  <c r="AE275" i="71" s="1"/>
  <c r="AH275" i="71" a="1"/>
  <c r="AH275" i="71" s="1"/>
  <c r="AK275" i="71" a="1"/>
  <c r="AK275" i="71" s="1"/>
  <c r="X275" i="71" a="1"/>
  <c r="X275" i="71" s="1"/>
  <c r="AA275" i="71" a="1"/>
  <c r="AA275" i="71" s="1"/>
  <c r="AD275" i="71" a="1"/>
  <c r="AD275" i="71" s="1"/>
  <c r="AG275" i="71" a="1"/>
  <c r="AG275" i="71" s="1"/>
  <c r="T275" i="71" a="1"/>
  <c r="T275" i="71" s="1"/>
  <c r="W275" i="71" a="1"/>
  <c r="W275" i="71" s="1"/>
  <c r="Z275" i="71" a="1"/>
  <c r="Z275" i="71" s="1"/>
  <c r="AC275" i="71" a="1"/>
  <c r="AC275" i="71" s="1"/>
  <c r="P275" i="71" a="1"/>
  <c r="P275" i="71" s="1"/>
  <c r="S275" i="71" a="1"/>
  <c r="S275" i="71" s="1"/>
  <c r="V275" i="71" a="1"/>
  <c r="V275" i="71" s="1"/>
  <c r="Y275" i="71" a="1"/>
  <c r="Y275" i="71" s="1"/>
  <c r="L275" i="71" a="1"/>
  <c r="L275" i="71" s="1"/>
  <c r="O275" i="71" a="1"/>
  <c r="O275" i="71" s="1"/>
  <c r="R275" i="71" a="1"/>
  <c r="R275" i="71" s="1"/>
  <c r="U275" i="71" a="1"/>
  <c r="U275" i="71" s="1"/>
  <c r="H275" i="71" a="1"/>
  <c r="H275" i="71" s="1"/>
  <c r="K275" i="71" a="1"/>
  <c r="K275" i="71" s="1"/>
  <c r="N275" i="71" a="1"/>
  <c r="N275" i="71" s="1"/>
  <c r="Q275" i="71" a="1"/>
  <c r="Q275" i="71" s="1"/>
  <c r="AF275" i="71" a="1"/>
  <c r="AF275" i="71" s="1"/>
  <c r="AI275" i="71" a="1"/>
  <c r="AI275" i="71" s="1"/>
  <c r="AL275" i="71" a="1"/>
  <c r="AL275" i="71" s="1"/>
  <c r="F275" i="71" a="1"/>
  <c r="F275" i="71" s="1"/>
  <c r="I275" i="71" a="1"/>
  <c r="I275" i="71" s="1"/>
  <c r="AJ275" i="71" a="1"/>
  <c r="AJ275" i="71" s="1"/>
  <c r="AM275" i="71" a="1"/>
  <c r="AM275" i="71" s="1"/>
  <c r="G275" i="71" a="1"/>
  <c r="G275" i="71" s="1"/>
  <c r="J275" i="71" a="1"/>
  <c r="J275" i="71" s="1"/>
  <c r="M275" i="71" a="1"/>
  <c r="M275" i="71" s="1"/>
  <c r="E276" i="71" a="1"/>
  <c r="E276" i="71" s="1"/>
  <c r="D276" i="71" s="1"/>
  <c r="AB276" i="71" l="1" a="1"/>
  <c r="AB276" i="71" s="1"/>
  <c r="AE276" i="71" a="1"/>
  <c r="AE276" i="71" s="1"/>
  <c r="AH276" i="71" a="1"/>
  <c r="AH276" i="71" s="1"/>
  <c r="AK276" i="71" a="1"/>
  <c r="AK276" i="71" s="1"/>
  <c r="X276" i="71" a="1"/>
  <c r="X276" i="71" s="1"/>
  <c r="AD276" i="71" a="1"/>
  <c r="AD276" i="71" s="1"/>
  <c r="AG276" i="71" a="1"/>
  <c r="AG276" i="71" s="1"/>
  <c r="AA276" i="71" a="1"/>
  <c r="AA276" i="71" s="1"/>
  <c r="T276" i="71" a="1"/>
  <c r="T276" i="71" s="1"/>
  <c r="Z276" i="71" a="1"/>
  <c r="Z276" i="71" s="1"/>
  <c r="AC276" i="71" a="1"/>
  <c r="AC276" i="71" s="1"/>
  <c r="W276" i="71" a="1"/>
  <c r="W276" i="71" s="1"/>
  <c r="P276" i="71" a="1"/>
  <c r="P276" i="71" s="1"/>
  <c r="S276" i="71" a="1"/>
  <c r="S276" i="71" s="1"/>
  <c r="V276" i="71" a="1"/>
  <c r="V276" i="71" s="1"/>
  <c r="Y276" i="71" a="1"/>
  <c r="Y276" i="71" s="1"/>
  <c r="L276" i="71" a="1"/>
  <c r="L276" i="71" s="1"/>
  <c r="O276" i="71" a="1"/>
  <c r="O276" i="71" s="1"/>
  <c r="R276" i="71" a="1"/>
  <c r="R276" i="71" s="1"/>
  <c r="U276" i="71" a="1"/>
  <c r="U276" i="71" s="1"/>
  <c r="H276" i="71" a="1"/>
  <c r="H276" i="71" s="1"/>
  <c r="K276" i="71" a="1"/>
  <c r="K276" i="71" s="1"/>
  <c r="N276" i="71" a="1"/>
  <c r="N276" i="71" s="1"/>
  <c r="Q276" i="71" a="1"/>
  <c r="Q276" i="71" s="1"/>
  <c r="AJ276" i="71" a="1"/>
  <c r="AJ276" i="71" s="1"/>
  <c r="AM276" i="71" a="1"/>
  <c r="AM276" i="71" s="1"/>
  <c r="G276" i="71" a="1"/>
  <c r="G276" i="71" s="1"/>
  <c r="J276" i="71" a="1"/>
  <c r="J276" i="71" s="1"/>
  <c r="M276" i="71" a="1"/>
  <c r="M276" i="71" s="1"/>
  <c r="AF276" i="71" a="1"/>
  <c r="AF276" i="71" s="1"/>
  <c r="AI276" i="71" a="1"/>
  <c r="AI276" i="71" s="1"/>
  <c r="AL276" i="71" a="1"/>
  <c r="AL276" i="71" s="1"/>
  <c r="F276" i="71" a="1"/>
  <c r="F276" i="71" s="1"/>
  <c r="I276" i="71" a="1"/>
  <c r="I276" i="71" s="1"/>
  <c r="E277" i="71" a="1"/>
  <c r="E277" i="71" s="1"/>
  <c r="D277" i="71" s="1"/>
  <c r="AC277" i="71" l="1" a="1"/>
  <c r="AC277" i="71" s="1"/>
  <c r="AB277" i="71" a="1"/>
  <c r="AB277" i="71" s="1"/>
  <c r="AE277" i="71" a="1"/>
  <c r="AE277" i="71" s="1"/>
  <c r="AH277" i="71" a="1"/>
  <c r="AH277" i="71" s="1"/>
  <c r="U277" i="71" a="1"/>
  <c r="U277" i="71" s="1"/>
  <c r="T277" i="71" a="1"/>
  <c r="T277" i="71" s="1"/>
  <c r="W277" i="71" a="1"/>
  <c r="W277" i="71" s="1"/>
  <c r="Z277" i="71" a="1"/>
  <c r="Z277" i="71" s="1"/>
  <c r="Q277" i="71" a="1"/>
  <c r="Q277" i="71" s="1"/>
  <c r="P277" i="71" a="1"/>
  <c r="P277" i="71" s="1"/>
  <c r="S277" i="71" a="1"/>
  <c r="S277" i="71" s="1"/>
  <c r="V277" i="71" a="1"/>
  <c r="V277" i="71" s="1"/>
  <c r="M277" i="71" a="1"/>
  <c r="M277" i="71" s="1"/>
  <c r="L277" i="71" a="1"/>
  <c r="L277" i="71" s="1"/>
  <c r="O277" i="71" a="1"/>
  <c r="O277" i="71" s="1"/>
  <c r="R277" i="71" a="1"/>
  <c r="R277" i="71" s="1"/>
  <c r="AG277" i="71" a="1"/>
  <c r="AG277" i="71" s="1"/>
  <c r="AF277" i="71" a="1"/>
  <c r="AF277" i="71" s="1"/>
  <c r="AL277" i="71" a="1"/>
  <c r="AL277" i="71" s="1"/>
  <c r="Y277" i="71" a="1"/>
  <c r="Y277" i="71" s="1"/>
  <c r="X277" i="71" a="1"/>
  <c r="X277" i="71" s="1"/>
  <c r="AA277" i="71" a="1"/>
  <c r="AA277" i="71" s="1"/>
  <c r="AD277" i="71" a="1"/>
  <c r="AD277" i="71" s="1"/>
  <c r="I277" i="71" a="1"/>
  <c r="I277" i="71" s="1"/>
  <c r="H277" i="71" a="1"/>
  <c r="H277" i="71" s="1"/>
  <c r="K277" i="71" a="1"/>
  <c r="K277" i="71" s="1"/>
  <c r="N277" i="71" a="1"/>
  <c r="N277" i="71" s="1"/>
  <c r="AK277" i="71" a="1"/>
  <c r="AK277" i="71" s="1"/>
  <c r="AJ277" i="71" a="1"/>
  <c r="AJ277" i="71" s="1"/>
  <c r="AM277" i="71" a="1"/>
  <c r="AM277" i="71" s="1"/>
  <c r="G277" i="71" a="1"/>
  <c r="G277" i="71" s="1"/>
  <c r="J277" i="71" a="1"/>
  <c r="J277" i="71" s="1"/>
  <c r="AI277" i="71" a="1"/>
  <c r="AI277" i="71" s="1"/>
  <c r="F277" i="71" a="1"/>
  <c r="F277" i="71" s="1"/>
  <c r="E278" i="71" a="1"/>
  <c r="E278" i="71" s="1"/>
  <c r="D278" i="71" s="1"/>
  <c r="AC278" i="71" l="1" a="1"/>
  <c r="AC278" i="71" s="1"/>
  <c r="AB278" i="71" a="1"/>
  <c r="AB278" i="71" s="1"/>
  <c r="AE278" i="71" a="1"/>
  <c r="AE278" i="71" s="1"/>
  <c r="AH278" i="71" a="1"/>
  <c r="AH278" i="71" s="1"/>
  <c r="AM278" i="71" a="1"/>
  <c r="AM278" i="71" s="1"/>
  <c r="J278" i="71" a="1"/>
  <c r="J278" i="71" s="1"/>
  <c r="Y278" i="71" a="1"/>
  <c r="Y278" i="71" s="1"/>
  <c r="X278" i="71" a="1"/>
  <c r="X278" i="71" s="1"/>
  <c r="AA278" i="71" a="1"/>
  <c r="AA278" i="71" s="1"/>
  <c r="AD278" i="71" a="1"/>
  <c r="AD278" i="71" s="1"/>
  <c r="U278" i="71" a="1"/>
  <c r="U278" i="71" s="1"/>
  <c r="T278" i="71" a="1"/>
  <c r="T278" i="71" s="1"/>
  <c r="W278" i="71" a="1"/>
  <c r="W278" i="71" s="1"/>
  <c r="Z278" i="71" a="1"/>
  <c r="Z278" i="71" s="1"/>
  <c r="Q278" i="71" a="1"/>
  <c r="Q278" i="71" s="1"/>
  <c r="P278" i="71" a="1"/>
  <c r="P278" i="71" s="1"/>
  <c r="S278" i="71" a="1"/>
  <c r="S278" i="71" s="1"/>
  <c r="V278" i="71" a="1"/>
  <c r="V278" i="71" s="1"/>
  <c r="M278" i="71" a="1"/>
  <c r="M278" i="71" s="1"/>
  <c r="L278" i="71" a="1"/>
  <c r="L278" i="71" s="1"/>
  <c r="O278" i="71" a="1"/>
  <c r="O278" i="71" s="1"/>
  <c r="R278" i="71" a="1"/>
  <c r="R278" i="71" s="1"/>
  <c r="I278" i="71" a="1"/>
  <c r="I278" i="71" s="1"/>
  <c r="H278" i="71" a="1"/>
  <c r="H278" i="71" s="1"/>
  <c r="K278" i="71" a="1"/>
  <c r="K278" i="71" s="1"/>
  <c r="N278" i="71" a="1"/>
  <c r="N278" i="71" s="1"/>
  <c r="AK278" i="71" a="1"/>
  <c r="AK278" i="71" s="1"/>
  <c r="AJ278" i="71" a="1"/>
  <c r="AJ278" i="71" s="1"/>
  <c r="G278" i="71" a="1"/>
  <c r="G278" i="71" s="1"/>
  <c r="AG278" i="71" a="1"/>
  <c r="AG278" i="71" s="1"/>
  <c r="AF278" i="71" a="1"/>
  <c r="AF278" i="71" s="1"/>
  <c r="AI278" i="71" a="1"/>
  <c r="AI278" i="71" s="1"/>
  <c r="AL278" i="71" a="1"/>
  <c r="AL278" i="71" s="1"/>
  <c r="F278" i="71" a="1"/>
  <c r="F278" i="71" s="1"/>
  <c r="E279" i="71" a="1"/>
  <c r="E279" i="71" s="1"/>
  <c r="D279" i="71" s="1"/>
  <c r="AD279" i="71" l="1" a="1"/>
  <c r="AD279" i="71" s="1"/>
  <c r="AG279" i="71" a="1"/>
  <c r="AG279" i="71" s="1"/>
  <c r="AF279" i="71" a="1"/>
  <c r="AF279" i="71" s="1"/>
  <c r="AI279" i="71" a="1"/>
  <c r="AI279" i="71" s="1"/>
  <c r="F279" i="71" a="1"/>
  <c r="F279" i="71" s="1"/>
  <c r="H279" i="71" a="1"/>
  <c r="H279" i="71" s="1"/>
  <c r="K279" i="71" a="1"/>
  <c r="K279" i="71" s="1"/>
  <c r="AH279" i="71" a="1"/>
  <c r="AH279" i="71" s="1"/>
  <c r="AK279" i="71" a="1"/>
  <c r="AK279" i="71" s="1"/>
  <c r="AJ279" i="71" a="1"/>
  <c r="AJ279" i="71" s="1"/>
  <c r="AM279" i="71" a="1"/>
  <c r="AM279" i="71" s="1"/>
  <c r="G279" i="71" a="1"/>
  <c r="G279" i="71" s="1"/>
  <c r="Z279" i="71" a="1"/>
  <c r="Z279" i="71" s="1"/>
  <c r="AC279" i="71" a="1"/>
  <c r="AC279" i="71" s="1"/>
  <c r="AB279" i="71" a="1"/>
  <c r="AB279" i="71" s="1"/>
  <c r="AE279" i="71" a="1"/>
  <c r="AE279" i="71" s="1"/>
  <c r="V279" i="71" a="1"/>
  <c r="V279" i="71" s="1"/>
  <c r="Y279" i="71" a="1"/>
  <c r="Y279" i="71" s="1"/>
  <c r="X279" i="71" a="1"/>
  <c r="X279" i="71" s="1"/>
  <c r="AA279" i="71" a="1"/>
  <c r="AA279" i="71" s="1"/>
  <c r="R279" i="71" a="1"/>
  <c r="R279" i="71" s="1"/>
  <c r="U279" i="71" a="1"/>
  <c r="U279" i="71" s="1"/>
  <c r="T279" i="71" a="1"/>
  <c r="T279" i="71" s="1"/>
  <c r="W279" i="71" a="1"/>
  <c r="W279" i="71" s="1"/>
  <c r="N279" i="71" a="1"/>
  <c r="N279" i="71" s="1"/>
  <c r="Q279" i="71" a="1"/>
  <c r="Q279" i="71" s="1"/>
  <c r="P279" i="71" a="1"/>
  <c r="P279" i="71" s="1"/>
  <c r="S279" i="71" a="1"/>
  <c r="S279" i="71" s="1"/>
  <c r="J279" i="71" a="1"/>
  <c r="J279" i="71" s="1"/>
  <c r="M279" i="71" a="1"/>
  <c r="M279" i="71" s="1"/>
  <c r="L279" i="71" a="1"/>
  <c r="L279" i="71" s="1"/>
  <c r="O279" i="71" a="1"/>
  <c r="O279" i="71" s="1"/>
  <c r="AL279" i="71" a="1"/>
  <c r="AL279" i="71" s="1"/>
  <c r="I279" i="71" a="1"/>
  <c r="I279" i="71" s="1"/>
  <c r="E280" i="71" a="1"/>
  <c r="E280" i="71" s="1"/>
  <c r="D280" i="71" s="1"/>
  <c r="AH280" i="71" l="1" a="1"/>
  <c r="AH280" i="71" s="1"/>
  <c r="AK280" i="71" a="1"/>
  <c r="AK280" i="71" s="1"/>
  <c r="AJ280" i="71" a="1"/>
  <c r="AJ280" i="71" s="1"/>
  <c r="AM280" i="71" a="1"/>
  <c r="AM280" i="71" s="1"/>
  <c r="G280" i="71" a="1"/>
  <c r="G280" i="71" s="1"/>
  <c r="AD280" i="71" a="1"/>
  <c r="AD280" i="71" s="1"/>
  <c r="AG280" i="71" a="1"/>
  <c r="AG280" i="71" s="1"/>
  <c r="AF280" i="71" a="1"/>
  <c r="AF280" i="71" s="1"/>
  <c r="AI280" i="71" a="1"/>
  <c r="AI280" i="71" s="1"/>
  <c r="Z280" i="71" a="1"/>
  <c r="Z280" i="71" s="1"/>
  <c r="AC280" i="71" a="1"/>
  <c r="AC280" i="71" s="1"/>
  <c r="AB280" i="71" a="1"/>
  <c r="AB280" i="71" s="1"/>
  <c r="AE280" i="71" a="1"/>
  <c r="AE280" i="71" s="1"/>
  <c r="V280" i="71" a="1"/>
  <c r="V280" i="71" s="1"/>
  <c r="Y280" i="71" a="1"/>
  <c r="Y280" i="71" s="1"/>
  <c r="X280" i="71" a="1"/>
  <c r="X280" i="71" s="1"/>
  <c r="AA280" i="71" a="1"/>
  <c r="AA280" i="71" s="1"/>
  <c r="R280" i="71" a="1"/>
  <c r="R280" i="71" s="1"/>
  <c r="U280" i="71" a="1"/>
  <c r="U280" i="71" s="1"/>
  <c r="T280" i="71" a="1"/>
  <c r="T280" i="71" s="1"/>
  <c r="W280" i="71" a="1"/>
  <c r="W280" i="71" s="1"/>
  <c r="AL280" i="71" a="1"/>
  <c r="AL280" i="71" s="1"/>
  <c r="F280" i="71" a="1"/>
  <c r="F280" i="71" s="1"/>
  <c r="I280" i="71" a="1"/>
  <c r="I280" i="71" s="1"/>
  <c r="H280" i="71" a="1"/>
  <c r="H280" i="71" s="1"/>
  <c r="K280" i="71" a="1"/>
  <c r="K280" i="71" s="1"/>
  <c r="N280" i="71" a="1"/>
  <c r="N280" i="71" s="1"/>
  <c r="Q280" i="71" a="1"/>
  <c r="Q280" i="71" s="1"/>
  <c r="P280" i="71" a="1"/>
  <c r="P280" i="71" s="1"/>
  <c r="S280" i="71" a="1"/>
  <c r="S280" i="71" s="1"/>
  <c r="J280" i="71" a="1"/>
  <c r="J280" i="71" s="1"/>
  <c r="M280" i="71" a="1"/>
  <c r="M280" i="71" s="1"/>
  <c r="L280" i="71" a="1"/>
  <c r="L280" i="71" s="1"/>
  <c r="O280" i="71" a="1"/>
  <c r="O280" i="71" s="1"/>
  <c r="E281" i="71" a="1"/>
  <c r="E281" i="71" s="1"/>
  <c r="D281" i="71" s="1"/>
  <c r="AE281" i="71" l="1" a="1"/>
  <c r="AE281" i="71" s="1"/>
  <c r="AH281" i="71" a="1"/>
  <c r="AH281" i="71" s="1"/>
  <c r="AK281" i="71" a="1"/>
  <c r="AK281" i="71" s="1"/>
  <c r="AJ281" i="71" a="1"/>
  <c r="AJ281" i="71" s="1"/>
  <c r="AA281" i="71" a="1"/>
  <c r="AA281" i="71" s="1"/>
  <c r="AD281" i="71" a="1"/>
  <c r="AD281" i="71" s="1"/>
  <c r="AG281" i="71" a="1"/>
  <c r="AG281" i="71" s="1"/>
  <c r="AF281" i="71" a="1"/>
  <c r="AF281" i="71" s="1"/>
  <c r="W281" i="71" a="1"/>
  <c r="W281" i="71" s="1"/>
  <c r="Z281" i="71" a="1"/>
  <c r="Z281" i="71" s="1"/>
  <c r="AC281" i="71" a="1"/>
  <c r="AC281" i="71" s="1"/>
  <c r="AB281" i="71" a="1"/>
  <c r="AB281" i="71" s="1"/>
  <c r="S281" i="71" a="1"/>
  <c r="S281" i="71" s="1"/>
  <c r="V281" i="71" a="1"/>
  <c r="V281" i="71" s="1"/>
  <c r="Y281" i="71" a="1"/>
  <c r="Y281" i="71" s="1"/>
  <c r="X281" i="71" a="1"/>
  <c r="X281" i="71" s="1"/>
  <c r="AM281" i="71" a="1"/>
  <c r="AM281" i="71" s="1"/>
  <c r="G281" i="71" a="1"/>
  <c r="G281" i="71" s="1"/>
  <c r="J281" i="71" a="1"/>
  <c r="J281" i="71" s="1"/>
  <c r="M281" i="71" a="1"/>
  <c r="M281" i="71" s="1"/>
  <c r="L281" i="71" a="1"/>
  <c r="L281" i="71" s="1"/>
  <c r="O281" i="71" a="1"/>
  <c r="O281" i="71" s="1"/>
  <c r="R281" i="71" a="1"/>
  <c r="R281" i="71" s="1"/>
  <c r="U281" i="71" a="1"/>
  <c r="U281" i="71" s="1"/>
  <c r="T281" i="71" a="1"/>
  <c r="T281" i="71" s="1"/>
  <c r="K281" i="71" a="1"/>
  <c r="K281" i="71" s="1"/>
  <c r="N281" i="71" a="1"/>
  <c r="N281" i="71" s="1"/>
  <c r="Q281" i="71" a="1"/>
  <c r="Q281" i="71" s="1"/>
  <c r="P281" i="71" a="1"/>
  <c r="P281" i="71" s="1"/>
  <c r="AI281" i="71" a="1"/>
  <c r="AI281" i="71" s="1"/>
  <c r="AL281" i="71" a="1"/>
  <c r="AL281" i="71" s="1"/>
  <c r="F281" i="71" a="1"/>
  <c r="F281" i="71" s="1"/>
  <c r="I281" i="71" a="1"/>
  <c r="I281" i="71" s="1"/>
  <c r="H281" i="71" a="1"/>
  <c r="H281" i="71" s="1"/>
  <c r="E282" i="71" a="1"/>
  <c r="E282" i="71" s="1"/>
  <c r="D282" i="71" s="1"/>
  <c r="W282" i="71" l="1" a="1"/>
  <c r="W282" i="71" s="1"/>
  <c r="Z282" i="71" a="1"/>
  <c r="Z282" i="71" s="1"/>
  <c r="AC282" i="71" a="1"/>
  <c r="AC282" i="71" s="1"/>
  <c r="AB282" i="71" a="1"/>
  <c r="AB282" i="71" s="1"/>
  <c r="AD282" i="71" a="1"/>
  <c r="AD282" i="71" s="1"/>
  <c r="AG282" i="71" a="1"/>
  <c r="AG282" i="71" s="1"/>
  <c r="S282" i="71" a="1"/>
  <c r="S282" i="71" s="1"/>
  <c r="V282" i="71" a="1"/>
  <c r="V282" i="71" s="1"/>
  <c r="Y282" i="71" a="1"/>
  <c r="Y282" i="71" s="1"/>
  <c r="X282" i="71" a="1"/>
  <c r="X282" i="71" s="1"/>
  <c r="O282" i="71" a="1"/>
  <c r="O282" i="71" s="1"/>
  <c r="R282" i="71" a="1"/>
  <c r="R282" i="71" s="1"/>
  <c r="U282" i="71" a="1"/>
  <c r="U282" i="71" s="1"/>
  <c r="T282" i="71" a="1"/>
  <c r="T282" i="71" s="1"/>
  <c r="K282" i="71" a="1"/>
  <c r="K282" i="71" s="1"/>
  <c r="N282" i="71" a="1"/>
  <c r="N282" i="71" s="1"/>
  <c r="Q282" i="71" a="1"/>
  <c r="Q282" i="71" s="1"/>
  <c r="P282" i="71" a="1"/>
  <c r="P282" i="71" s="1"/>
  <c r="AM282" i="71" a="1"/>
  <c r="AM282" i="71" s="1"/>
  <c r="G282" i="71" a="1"/>
  <c r="G282" i="71" s="1"/>
  <c r="J282" i="71" a="1"/>
  <c r="J282" i="71" s="1"/>
  <c r="M282" i="71" a="1"/>
  <c r="M282" i="71" s="1"/>
  <c r="L282" i="71" a="1"/>
  <c r="L282" i="71" s="1"/>
  <c r="AI282" i="71" a="1"/>
  <c r="AI282" i="71" s="1"/>
  <c r="AL282" i="71" a="1"/>
  <c r="AL282" i="71" s="1"/>
  <c r="F282" i="71" a="1"/>
  <c r="F282" i="71" s="1"/>
  <c r="I282" i="71" a="1"/>
  <c r="I282" i="71" s="1"/>
  <c r="H282" i="71" a="1"/>
  <c r="H282" i="71" s="1"/>
  <c r="AE282" i="71" a="1"/>
  <c r="AE282" i="71" s="1"/>
  <c r="AH282" i="71" a="1"/>
  <c r="AH282" i="71" s="1"/>
  <c r="AK282" i="71" a="1"/>
  <c r="AK282" i="71" s="1"/>
  <c r="AJ282" i="71" a="1"/>
  <c r="AJ282" i="71" s="1"/>
  <c r="AA282" i="71" a="1"/>
  <c r="AA282" i="71" s="1"/>
  <c r="AF282" i="71" a="1"/>
  <c r="AF282" i="71" s="1"/>
  <c r="E283" i="71" a="1"/>
  <c r="E283" i="71" s="1"/>
  <c r="D283" i="71" s="1"/>
  <c r="AJ283" i="71" l="1" a="1"/>
  <c r="AJ283" i="71" s="1"/>
  <c r="AM283" i="71" a="1"/>
  <c r="AM283" i="71" s="1"/>
  <c r="G283" i="71" a="1"/>
  <c r="G283" i="71" s="1"/>
  <c r="J283" i="71" a="1"/>
  <c r="J283" i="71" s="1"/>
  <c r="M283" i="71" a="1"/>
  <c r="M283" i="71" s="1"/>
  <c r="AF283" i="71" a="1"/>
  <c r="AF283" i="71" s="1"/>
  <c r="AI283" i="71" a="1"/>
  <c r="AI283" i="71" s="1"/>
  <c r="AL283" i="71" a="1"/>
  <c r="AL283" i="71" s="1"/>
  <c r="F283" i="71" a="1"/>
  <c r="F283" i="71" s="1"/>
  <c r="I283" i="71" a="1"/>
  <c r="I283" i="71" s="1"/>
  <c r="AB283" i="71" a="1"/>
  <c r="AB283" i="71" s="1"/>
  <c r="AE283" i="71" a="1"/>
  <c r="AE283" i="71" s="1"/>
  <c r="AH283" i="71" a="1"/>
  <c r="AH283" i="71" s="1"/>
  <c r="AK283" i="71" a="1"/>
  <c r="AK283" i="71" s="1"/>
  <c r="X283" i="71" a="1"/>
  <c r="X283" i="71" s="1"/>
  <c r="AA283" i="71" a="1"/>
  <c r="AA283" i="71" s="1"/>
  <c r="AD283" i="71" a="1"/>
  <c r="AD283" i="71" s="1"/>
  <c r="AG283" i="71" a="1"/>
  <c r="AG283" i="71" s="1"/>
  <c r="T283" i="71" a="1"/>
  <c r="T283" i="71" s="1"/>
  <c r="W283" i="71" a="1"/>
  <c r="W283" i="71" s="1"/>
  <c r="Z283" i="71" a="1"/>
  <c r="Z283" i="71" s="1"/>
  <c r="AC283" i="71" a="1"/>
  <c r="AC283" i="71" s="1"/>
  <c r="P283" i="71" a="1"/>
  <c r="P283" i="71" s="1"/>
  <c r="V283" i="71" a="1"/>
  <c r="V283" i="71" s="1"/>
  <c r="L283" i="71" a="1"/>
  <c r="L283" i="71" s="1"/>
  <c r="O283" i="71" a="1"/>
  <c r="O283" i="71" s="1"/>
  <c r="R283" i="71" a="1"/>
  <c r="R283" i="71" s="1"/>
  <c r="U283" i="71" a="1"/>
  <c r="U283" i="71" s="1"/>
  <c r="H283" i="71" a="1"/>
  <c r="H283" i="71" s="1"/>
  <c r="K283" i="71" a="1"/>
  <c r="K283" i="71" s="1"/>
  <c r="N283" i="71" a="1"/>
  <c r="N283" i="71" s="1"/>
  <c r="Q283" i="71" a="1"/>
  <c r="Q283" i="71" s="1"/>
  <c r="S283" i="71" a="1"/>
  <c r="S283" i="71" s="1"/>
  <c r="Y283" i="71" a="1"/>
  <c r="Y283" i="71" s="1"/>
  <c r="E284" i="71" a="1"/>
  <c r="E284" i="71" s="1"/>
  <c r="D284" i="71" s="1"/>
  <c r="AB284" i="71" l="1" a="1"/>
  <c r="AB284" i="71" s="1"/>
  <c r="AE284" i="71" a="1"/>
  <c r="AE284" i="71" s="1"/>
  <c r="AH284" i="71" a="1"/>
  <c r="AH284" i="71" s="1"/>
  <c r="AK284" i="71" a="1"/>
  <c r="AK284" i="71" s="1"/>
  <c r="X284" i="71" a="1"/>
  <c r="X284" i="71" s="1"/>
  <c r="AA284" i="71" a="1"/>
  <c r="AA284" i="71" s="1"/>
  <c r="AD284" i="71" a="1"/>
  <c r="AD284" i="71" s="1"/>
  <c r="AG284" i="71" a="1"/>
  <c r="AG284" i="71" s="1"/>
  <c r="T284" i="71" a="1"/>
  <c r="T284" i="71" s="1"/>
  <c r="W284" i="71" a="1"/>
  <c r="W284" i="71" s="1"/>
  <c r="Z284" i="71" a="1"/>
  <c r="Z284" i="71" s="1"/>
  <c r="AC284" i="71" a="1"/>
  <c r="AC284" i="71" s="1"/>
  <c r="P284" i="71" a="1"/>
  <c r="P284" i="71" s="1"/>
  <c r="S284" i="71" a="1"/>
  <c r="S284" i="71" s="1"/>
  <c r="V284" i="71" a="1"/>
  <c r="V284" i="71" s="1"/>
  <c r="Y284" i="71" a="1"/>
  <c r="Y284" i="71" s="1"/>
  <c r="L284" i="71" a="1"/>
  <c r="L284" i="71" s="1"/>
  <c r="O284" i="71" a="1"/>
  <c r="O284" i="71" s="1"/>
  <c r="R284" i="71" a="1"/>
  <c r="R284" i="71" s="1"/>
  <c r="U284" i="71" a="1"/>
  <c r="U284" i="71" s="1"/>
  <c r="H284" i="71" a="1"/>
  <c r="H284" i="71" s="1"/>
  <c r="K284" i="71" a="1"/>
  <c r="K284" i="71" s="1"/>
  <c r="N284" i="71" a="1"/>
  <c r="N284" i="71" s="1"/>
  <c r="Q284" i="71" a="1"/>
  <c r="Q284" i="71" s="1"/>
  <c r="AF284" i="71" a="1"/>
  <c r="AF284" i="71" s="1"/>
  <c r="AI284" i="71" a="1"/>
  <c r="AI284" i="71" s="1"/>
  <c r="AL284" i="71" a="1"/>
  <c r="AL284" i="71" s="1"/>
  <c r="F284" i="71" a="1"/>
  <c r="F284" i="71" s="1"/>
  <c r="I284" i="71" a="1"/>
  <c r="I284" i="71" s="1"/>
  <c r="AJ284" i="71" a="1"/>
  <c r="AJ284" i="71" s="1"/>
  <c r="AM284" i="71" a="1"/>
  <c r="AM284" i="71" s="1"/>
  <c r="G284" i="71" a="1"/>
  <c r="G284" i="71" s="1"/>
  <c r="J284" i="71" a="1"/>
  <c r="J284" i="71" s="1"/>
  <c r="M284" i="71" a="1"/>
  <c r="M284" i="71" s="1"/>
  <c r="E285" i="71" a="1"/>
  <c r="E285" i="71" s="1"/>
  <c r="D285" i="71" s="1"/>
  <c r="AG285" i="71" l="1" a="1"/>
  <c r="AG285" i="71" s="1"/>
  <c r="AF285" i="71" a="1"/>
  <c r="AF285" i="71" s="1"/>
  <c r="AI285" i="71" a="1"/>
  <c r="AI285" i="71" s="1"/>
  <c r="AL285" i="71" a="1"/>
  <c r="AL285" i="71" s="1"/>
  <c r="F285" i="71" a="1"/>
  <c r="F285" i="71" s="1"/>
  <c r="AC285" i="71" a="1"/>
  <c r="AC285" i="71" s="1"/>
  <c r="AB285" i="71" a="1"/>
  <c r="AB285" i="71" s="1"/>
  <c r="AE285" i="71" a="1"/>
  <c r="AE285" i="71" s="1"/>
  <c r="AH285" i="71" a="1"/>
  <c r="AH285" i="71" s="1"/>
  <c r="Y285" i="71" a="1"/>
  <c r="Y285" i="71" s="1"/>
  <c r="X285" i="71" a="1"/>
  <c r="X285" i="71" s="1"/>
  <c r="AA285" i="71" a="1"/>
  <c r="AA285" i="71" s="1"/>
  <c r="AD285" i="71" a="1"/>
  <c r="AD285" i="71" s="1"/>
  <c r="U285" i="71" a="1"/>
  <c r="U285" i="71" s="1"/>
  <c r="T285" i="71" a="1"/>
  <c r="T285" i="71" s="1"/>
  <c r="W285" i="71" a="1"/>
  <c r="W285" i="71" s="1"/>
  <c r="Z285" i="71" a="1"/>
  <c r="Z285" i="71" s="1"/>
  <c r="Q285" i="71" a="1"/>
  <c r="Q285" i="71" s="1"/>
  <c r="P285" i="71" a="1"/>
  <c r="P285" i="71" s="1"/>
  <c r="S285" i="71" a="1"/>
  <c r="S285" i="71" s="1"/>
  <c r="V285" i="71" a="1"/>
  <c r="V285" i="71" s="1"/>
  <c r="M285" i="71" a="1"/>
  <c r="M285" i="71" s="1"/>
  <c r="L285" i="71" a="1"/>
  <c r="L285" i="71" s="1"/>
  <c r="O285" i="71" a="1"/>
  <c r="O285" i="71" s="1"/>
  <c r="I285" i="71" a="1"/>
  <c r="I285" i="71" s="1"/>
  <c r="H285" i="71" a="1"/>
  <c r="H285" i="71" s="1"/>
  <c r="K285" i="71" a="1"/>
  <c r="K285" i="71" s="1"/>
  <c r="N285" i="71" a="1"/>
  <c r="N285" i="71" s="1"/>
  <c r="AK285" i="71" a="1"/>
  <c r="AK285" i="71" s="1"/>
  <c r="AJ285" i="71" a="1"/>
  <c r="AJ285" i="71" s="1"/>
  <c r="AM285" i="71" a="1"/>
  <c r="AM285" i="71" s="1"/>
  <c r="J285" i="71" a="1"/>
  <c r="J285" i="71" s="1"/>
  <c r="R285" i="71" a="1"/>
  <c r="R285" i="71" s="1"/>
  <c r="G285" i="71" a="1"/>
  <c r="G285" i="71" s="1"/>
  <c r="E286" i="71" a="1"/>
  <c r="E286" i="71" s="1"/>
  <c r="D286" i="71" s="1"/>
  <c r="AC286" i="71" l="1" a="1"/>
  <c r="AC286" i="71" s="1"/>
  <c r="AB286" i="71" a="1"/>
  <c r="AB286" i="71" s="1"/>
  <c r="AE286" i="71" a="1"/>
  <c r="AE286" i="71" s="1"/>
  <c r="AH286" i="71" a="1"/>
  <c r="AH286" i="71" s="1"/>
  <c r="P286" i="71" a="1"/>
  <c r="P286" i="71" s="1"/>
  <c r="V286" i="71" a="1"/>
  <c r="V286" i="71" s="1"/>
  <c r="Y286" i="71" a="1"/>
  <c r="Y286" i="71" s="1"/>
  <c r="X286" i="71" a="1"/>
  <c r="X286" i="71" s="1"/>
  <c r="AA286" i="71" a="1"/>
  <c r="AA286" i="71" s="1"/>
  <c r="AD286" i="71" a="1"/>
  <c r="AD286" i="71" s="1"/>
  <c r="U286" i="71" a="1"/>
  <c r="U286" i="71" s="1"/>
  <c r="T286" i="71" a="1"/>
  <c r="T286" i="71" s="1"/>
  <c r="W286" i="71" a="1"/>
  <c r="W286" i="71" s="1"/>
  <c r="Z286" i="71" a="1"/>
  <c r="Z286" i="71" s="1"/>
  <c r="Q286" i="71" a="1"/>
  <c r="Q286" i="71" s="1"/>
  <c r="S286" i="71" a="1"/>
  <c r="S286" i="71" s="1"/>
  <c r="AK286" i="71" a="1"/>
  <c r="AK286" i="71" s="1"/>
  <c r="AJ286" i="71" a="1"/>
  <c r="AJ286" i="71" s="1"/>
  <c r="AM286" i="71" a="1"/>
  <c r="AM286" i="71" s="1"/>
  <c r="G286" i="71" a="1"/>
  <c r="G286" i="71" s="1"/>
  <c r="J286" i="71" a="1"/>
  <c r="J286" i="71" s="1"/>
  <c r="AG286" i="71" a="1"/>
  <c r="AG286" i="71" s="1"/>
  <c r="AF286" i="71" a="1"/>
  <c r="AF286" i="71" s="1"/>
  <c r="AI286" i="71" a="1"/>
  <c r="AI286" i="71" s="1"/>
  <c r="AL286" i="71" a="1"/>
  <c r="AL286" i="71" s="1"/>
  <c r="F286" i="71" a="1"/>
  <c r="F286" i="71" s="1"/>
  <c r="M286" i="71" a="1"/>
  <c r="M286" i="71" s="1"/>
  <c r="L286" i="71" a="1"/>
  <c r="L286" i="71" s="1"/>
  <c r="O286" i="71" a="1"/>
  <c r="O286" i="71" s="1"/>
  <c r="R286" i="71" a="1"/>
  <c r="R286" i="71" s="1"/>
  <c r="I286" i="71" a="1"/>
  <c r="I286" i="71" s="1"/>
  <c r="H286" i="71" a="1"/>
  <c r="H286" i="71" s="1"/>
  <c r="K286" i="71" a="1"/>
  <c r="K286" i="71" s="1"/>
  <c r="N286" i="71" a="1"/>
  <c r="N286" i="71" s="1"/>
  <c r="E287" i="71" a="1"/>
  <c r="E287" i="71" s="1"/>
  <c r="D287" i="71" s="1"/>
  <c r="AD287" i="71" l="1" a="1"/>
  <c r="AD287" i="71" s="1"/>
  <c r="AG287" i="71" a="1"/>
  <c r="AG287" i="71" s="1"/>
  <c r="AF287" i="71" a="1"/>
  <c r="AF287" i="71" s="1"/>
  <c r="AI287" i="71" a="1"/>
  <c r="AI287" i="71" s="1"/>
  <c r="AL287" i="71" a="1"/>
  <c r="AL287" i="71" s="1"/>
  <c r="F287" i="71" a="1"/>
  <c r="F287" i="71" s="1"/>
  <c r="I287" i="71" a="1"/>
  <c r="I287" i="71" s="1"/>
  <c r="H287" i="71" a="1"/>
  <c r="H287" i="71" s="1"/>
  <c r="K287" i="71" a="1"/>
  <c r="K287" i="71" s="1"/>
  <c r="Z287" i="71" a="1"/>
  <c r="Z287" i="71" s="1"/>
  <c r="AC287" i="71" a="1"/>
  <c r="AC287" i="71" s="1"/>
  <c r="AB287" i="71" a="1"/>
  <c r="AB287" i="71" s="1"/>
  <c r="AE287" i="71" a="1"/>
  <c r="AE287" i="71" s="1"/>
  <c r="V287" i="71" a="1"/>
  <c r="V287" i="71" s="1"/>
  <c r="Y287" i="71" a="1"/>
  <c r="Y287" i="71" s="1"/>
  <c r="X287" i="71" a="1"/>
  <c r="X287" i="71" s="1"/>
  <c r="AA287" i="71" a="1"/>
  <c r="AA287" i="71" s="1"/>
  <c r="R287" i="71" a="1"/>
  <c r="R287" i="71" s="1"/>
  <c r="U287" i="71" a="1"/>
  <c r="U287" i="71" s="1"/>
  <c r="T287" i="71" a="1"/>
  <c r="T287" i="71" s="1"/>
  <c r="W287" i="71" a="1"/>
  <c r="W287" i="71" s="1"/>
  <c r="N287" i="71" a="1"/>
  <c r="N287" i="71" s="1"/>
  <c r="Q287" i="71" a="1"/>
  <c r="Q287" i="71" s="1"/>
  <c r="P287" i="71" a="1"/>
  <c r="P287" i="71" s="1"/>
  <c r="S287" i="71" a="1"/>
  <c r="S287" i="71" s="1"/>
  <c r="J287" i="71" a="1"/>
  <c r="J287" i="71" s="1"/>
  <c r="M287" i="71" a="1"/>
  <c r="M287" i="71" s="1"/>
  <c r="L287" i="71" a="1"/>
  <c r="L287" i="71" s="1"/>
  <c r="O287" i="71" a="1"/>
  <c r="O287" i="71" s="1"/>
  <c r="AH287" i="71" a="1"/>
  <c r="AH287" i="71" s="1"/>
  <c r="AK287" i="71" a="1"/>
  <c r="AK287" i="71" s="1"/>
  <c r="AJ287" i="71" a="1"/>
  <c r="AJ287" i="71" s="1"/>
  <c r="AM287" i="71" a="1"/>
  <c r="AM287" i="71" s="1"/>
  <c r="G287" i="71" a="1"/>
  <c r="G287" i="71" s="1"/>
  <c r="E288" i="71" a="1"/>
  <c r="E288" i="71" s="1"/>
  <c r="D288" i="71" s="1"/>
  <c r="AD288" i="71" l="1" a="1"/>
  <c r="AD288" i="71" s="1"/>
  <c r="AG288" i="71" a="1"/>
  <c r="AG288" i="71" s="1"/>
  <c r="AF288" i="71" a="1"/>
  <c r="AF288" i="71" s="1"/>
  <c r="AI288" i="71" a="1"/>
  <c r="AI288" i="71" s="1"/>
  <c r="Z288" i="71" a="1"/>
  <c r="Z288" i="71" s="1"/>
  <c r="AC288" i="71" a="1"/>
  <c r="AC288" i="71" s="1"/>
  <c r="AB288" i="71" a="1"/>
  <c r="AB288" i="71" s="1"/>
  <c r="AE288" i="71" a="1"/>
  <c r="AE288" i="71" s="1"/>
  <c r="V288" i="71" a="1"/>
  <c r="V288" i="71" s="1"/>
  <c r="Y288" i="71" a="1"/>
  <c r="Y288" i="71" s="1"/>
  <c r="X288" i="71" a="1"/>
  <c r="X288" i="71" s="1"/>
  <c r="AA288" i="71" a="1"/>
  <c r="AA288" i="71" s="1"/>
  <c r="R288" i="71" a="1"/>
  <c r="R288" i="71" s="1"/>
  <c r="U288" i="71" a="1"/>
  <c r="U288" i="71" s="1"/>
  <c r="T288" i="71" a="1"/>
  <c r="T288" i="71" s="1"/>
  <c r="W288" i="71" a="1"/>
  <c r="W288" i="71" s="1"/>
  <c r="J288" i="71" a="1"/>
  <c r="J288" i="71" s="1"/>
  <c r="M288" i="71" a="1"/>
  <c r="M288" i="71" s="1"/>
  <c r="L288" i="71" a="1"/>
  <c r="L288" i="71" s="1"/>
  <c r="O288" i="71" a="1"/>
  <c r="O288" i="71" s="1"/>
  <c r="AL288" i="71" a="1"/>
  <c r="AL288" i="71" s="1"/>
  <c r="F288" i="71" a="1"/>
  <c r="F288" i="71" s="1"/>
  <c r="H288" i="71" a="1"/>
  <c r="H288" i="71" s="1"/>
  <c r="K288" i="71" a="1"/>
  <c r="K288" i="71" s="1"/>
  <c r="AH288" i="71" a="1"/>
  <c r="AH288" i="71" s="1"/>
  <c r="AK288" i="71" a="1"/>
  <c r="AK288" i="71" s="1"/>
  <c r="AJ288" i="71" a="1"/>
  <c r="AJ288" i="71" s="1"/>
  <c r="AM288" i="71" a="1"/>
  <c r="AM288" i="71" s="1"/>
  <c r="G288" i="71" a="1"/>
  <c r="G288" i="71" s="1"/>
  <c r="I288" i="71" a="1"/>
  <c r="I288" i="71" s="1"/>
  <c r="N288" i="71" a="1"/>
  <c r="N288" i="71" s="1"/>
  <c r="Q288" i="71" a="1"/>
  <c r="Q288" i="71" s="1"/>
  <c r="P288" i="71" a="1"/>
  <c r="P288" i="71" s="1"/>
  <c r="S288" i="71" a="1"/>
  <c r="S288" i="71" s="1"/>
  <c r="E289" i="71" a="1"/>
  <c r="E289" i="71" s="1"/>
  <c r="D289" i="71" s="1"/>
  <c r="AE289" i="71" l="1" a="1"/>
  <c r="AE289" i="71" s="1"/>
  <c r="AH289" i="71" a="1"/>
  <c r="AH289" i="71" s="1"/>
  <c r="AK289" i="71" a="1"/>
  <c r="AK289" i="71" s="1"/>
  <c r="AJ289" i="71" a="1"/>
  <c r="AJ289" i="71" s="1"/>
  <c r="AA289" i="71" a="1"/>
  <c r="AA289" i="71" s="1"/>
  <c r="AD289" i="71" a="1"/>
  <c r="AD289" i="71" s="1"/>
  <c r="AG289" i="71" a="1"/>
  <c r="AG289" i="71" s="1"/>
  <c r="AF289" i="71" a="1"/>
  <c r="AF289" i="71" s="1"/>
  <c r="W289" i="71" a="1"/>
  <c r="W289" i="71" s="1"/>
  <c r="Z289" i="71" a="1"/>
  <c r="Z289" i="71" s="1"/>
  <c r="AC289" i="71" a="1"/>
  <c r="AC289" i="71" s="1"/>
  <c r="AB289" i="71" a="1"/>
  <c r="AB289" i="71" s="1"/>
  <c r="S289" i="71" a="1"/>
  <c r="S289" i="71" s="1"/>
  <c r="V289" i="71" a="1"/>
  <c r="V289" i="71" s="1"/>
  <c r="Y289" i="71" a="1"/>
  <c r="Y289" i="71" s="1"/>
  <c r="X289" i="71" a="1"/>
  <c r="X289" i="71" s="1"/>
  <c r="O289" i="71" a="1"/>
  <c r="O289" i="71" s="1"/>
  <c r="R289" i="71" a="1"/>
  <c r="R289" i="71" s="1"/>
  <c r="U289" i="71" a="1"/>
  <c r="U289" i="71" s="1"/>
  <c r="T289" i="71" a="1"/>
  <c r="T289" i="71" s="1"/>
  <c r="K289" i="71" a="1"/>
  <c r="K289" i="71" s="1"/>
  <c r="N289" i="71" a="1"/>
  <c r="N289" i="71" s="1"/>
  <c r="Q289" i="71" a="1"/>
  <c r="Q289" i="71" s="1"/>
  <c r="P289" i="71" a="1"/>
  <c r="P289" i="71" s="1"/>
  <c r="AI289" i="71" a="1"/>
  <c r="AI289" i="71" s="1"/>
  <c r="AL289" i="71" a="1"/>
  <c r="AL289" i="71" s="1"/>
  <c r="F289" i="71" a="1"/>
  <c r="F289" i="71" s="1"/>
  <c r="I289" i="71" a="1"/>
  <c r="I289" i="71" s="1"/>
  <c r="H289" i="71" a="1"/>
  <c r="H289" i="71" s="1"/>
  <c r="AM289" i="71" a="1"/>
  <c r="AM289" i="71" s="1"/>
  <c r="G289" i="71" a="1"/>
  <c r="G289" i="71" s="1"/>
  <c r="J289" i="71" a="1"/>
  <c r="J289" i="71" s="1"/>
  <c r="M289" i="71" a="1"/>
  <c r="M289" i="71" s="1"/>
  <c r="L289" i="71" a="1"/>
  <c r="L289" i="71" s="1"/>
  <c r="E290" i="71" a="1"/>
  <c r="E290" i="71" s="1"/>
  <c r="D290" i="71" s="1"/>
  <c r="W290" i="71" l="1" a="1"/>
  <c r="W290" i="71" s="1"/>
  <c r="Z290" i="71" a="1"/>
  <c r="Z290" i="71" s="1"/>
  <c r="AC290" i="71" a="1"/>
  <c r="AC290" i="71" s="1"/>
  <c r="AB290" i="71" a="1"/>
  <c r="AB290" i="71" s="1"/>
  <c r="AF290" i="71" a="1"/>
  <c r="AF290" i="71" s="1"/>
  <c r="S290" i="71" a="1"/>
  <c r="S290" i="71" s="1"/>
  <c r="V290" i="71" a="1"/>
  <c r="V290" i="71" s="1"/>
  <c r="Y290" i="71" a="1"/>
  <c r="Y290" i="71" s="1"/>
  <c r="X290" i="71" a="1"/>
  <c r="X290" i="71" s="1"/>
  <c r="O290" i="71" a="1"/>
  <c r="O290" i="71" s="1"/>
  <c r="R290" i="71" a="1"/>
  <c r="R290" i="71" s="1"/>
  <c r="U290" i="71" a="1"/>
  <c r="U290" i="71" s="1"/>
  <c r="T290" i="71" a="1"/>
  <c r="T290" i="71" s="1"/>
  <c r="K290" i="71" a="1"/>
  <c r="K290" i="71" s="1"/>
  <c r="N290" i="71" a="1"/>
  <c r="N290" i="71" s="1"/>
  <c r="Q290" i="71" a="1"/>
  <c r="Q290" i="71" s="1"/>
  <c r="P290" i="71" a="1"/>
  <c r="P290" i="71" s="1"/>
  <c r="AE290" i="71" a="1"/>
  <c r="AE290" i="71" s="1"/>
  <c r="AH290" i="71" a="1"/>
  <c r="AH290" i="71" s="1"/>
  <c r="AK290" i="71" a="1"/>
  <c r="AK290" i="71" s="1"/>
  <c r="AJ290" i="71" a="1"/>
  <c r="AJ290" i="71" s="1"/>
  <c r="AM290" i="71" a="1"/>
  <c r="AM290" i="71" s="1"/>
  <c r="G290" i="71" a="1"/>
  <c r="G290" i="71" s="1"/>
  <c r="J290" i="71" a="1"/>
  <c r="J290" i="71" s="1"/>
  <c r="M290" i="71" a="1"/>
  <c r="M290" i="71" s="1"/>
  <c r="L290" i="71" a="1"/>
  <c r="L290" i="71" s="1"/>
  <c r="AA290" i="71" a="1"/>
  <c r="AA290" i="71" s="1"/>
  <c r="AD290" i="71" a="1"/>
  <c r="AD290" i="71" s="1"/>
  <c r="AG290" i="71" a="1"/>
  <c r="AG290" i="71" s="1"/>
  <c r="AI290" i="71" a="1"/>
  <c r="AI290" i="71" s="1"/>
  <c r="AL290" i="71" a="1"/>
  <c r="AL290" i="71" s="1"/>
  <c r="F290" i="71" a="1"/>
  <c r="F290" i="71" s="1"/>
  <c r="I290" i="71" a="1"/>
  <c r="I290" i="71" s="1"/>
  <c r="H290" i="71" a="1"/>
  <c r="H290" i="71" s="1"/>
  <c r="E291" i="71" a="1"/>
  <c r="E291" i="71" s="1"/>
  <c r="D291" i="71" s="1"/>
  <c r="AB291" i="71" l="1" a="1"/>
  <c r="AB291" i="71" s="1"/>
  <c r="AE291" i="71" a="1"/>
  <c r="AE291" i="71" s="1"/>
  <c r="AH291" i="71" a="1"/>
  <c r="AH291" i="71" s="1"/>
  <c r="AK291" i="71" a="1"/>
  <c r="AK291" i="71" s="1"/>
  <c r="AF291" i="71" a="1"/>
  <c r="AF291" i="71" s="1"/>
  <c r="AI291" i="71" a="1"/>
  <c r="AI291" i="71" s="1"/>
  <c r="AL291" i="71" a="1"/>
  <c r="AL291" i="71" s="1"/>
  <c r="F291" i="71" a="1"/>
  <c r="F291" i="71" s="1"/>
  <c r="I291" i="71" a="1"/>
  <c r="I291" i="71" s="1"/>
  <c r="X291" i="71" a="1"/>
  <c r="X291" i="71" s="1"/>
  <c r="AA291" i="71" a="1"/>
  <c r="AA291" i="71" s="1"/>
  <c r="AD291" i="71" a="1"/>
  <c r="AD291" i="71" s="1"/>
  <c r="AG291" i="71" a="1"/>
  <c r="AG291" i="71" s="1"/>
  <c r="T291" i="71" a="1"/>
  <c r="T291" i="71" s="1"/>
  <c r="W291" i="71" a="1"/>
  <c r="W291" i="71" s="1"/>
  <c r="Z291" i="71" a="1"/>
  <c r="Z291" i="71" s="1"/>
  <c r="AC291" i="71" a="1"/>
  <c r="AC291" i="71" s="1"/>
  <c r="P291" i="71" a="1"/>
  <c r="P291" i="71" s="1"/>
  <c r="S291" i="71" a="1"/>
  <c r="S291" i="71" s="1"/>
  <c r="V291" i="71" a="1"/>
  <c r="V291" i="71" s="1"/>
  <c r="Y291" i="71" a="1"/>
  <c r="Y291" i="71" s="1"/>
  <c r="H291" i="71" a="1"/>
  <c r="H291" i="71" s="1"/>
  <c r="K291" i="71" a="1"/>
  <c r="K291" i="71" s="1"/>
  <c r="N291" i="71" a="1"/>
  <c r="N291" i="71" s="1"/>
  <c r="Q291" i="71" a="1"/>
  <c r="Q291" i="71" s="1"/>
  <c r="AJ291" i="71" a="1"/>
  <c r="AJ291" i="71" s="1"/>
  <c r="AM291" i="71" a="1"/>
  <c r="AM291" i="71" s="1"/>
  <c r="G291" i="71" a="1"/>
  <c r="G291" i="71" s="1"/>
  <c r="J291" i="71" a="1"/>
  <c r="J291" i="71" s="1"/>
  <c r="M291" i="71" a="1"/>
  <c r="M291" i="71" s="1"/>
  <c r="L291" i="71" a="1"/>
  <c r="L291" i="71" s="1"/>
  <c r="O291" i="71" a="1"/>
  <c r="O291" i="71" s="1"/>
  <c r="R291" i="71" a="1"/>
  <c r="R291" i="71" s="1"/>
  <c r="U291" i="71" a="1"/>
  <c r="U291" i="71" s="1"/>
  <c r="E292" i="71" a="1"/>
  <c r="E292" i="71" s="1"/>
  <c r="D292" i="71" s="1"/>
  <c r="AB292" i="71" l="1" a="1"/>
  <c r="AB292" i="71" s="1"/>
  <c r="AE292" i="71" a="1"/>
  <c r="AE292" i="71" s="1"/>
  <c r="AH292" i="71" a="1"/>
  <c r="AH292" i="71" s="1"/>
  <c r="AK292" i="71" a="1"/>
  <c r="AK292" i="71" s="1"/>
  <c r="W292" i="71" a="1"/>
  <c r="W292" i="71" s="1"/>
  <c r="AC292" i="71" a="1"/>
  <c r="AC292" i="71" s="1"/>
  <c r="S292" i="71" a="1"/>
  <c r="S292" i="71" s="1"/>
  <c r="Y292" i="71" a="1"/>
  <c r="Y292" i="71" s="1"/>
  <c r="L292" i="71" a="1"/>
  <c r="L292" i="71" s="1"/>
  <c r="O292" i="71" a="1"/>
  <c r="O292" i="71" s="1"/>
  <c r="R292" i="71" a="1"/>
  <c r="R292" i="71" s="1"/>
  <c r="H292" i="71" a="1"/>
  <c r="H292" i="71" s="1"/>
  <c r="N292" i="71" a="1"/>
  <c r="N292" i="71" s="1"/>
  <c r="X292" i="71" a="1"/>
  <c r="X292" i="71" s="1"/>
  <c r="AA292" i="71" a="1"/>
  <c r="AA292" i="71" s="1"/>
  <c r="AD292" i="71" a="1"/>
  <c r="AD292" i="71" s="1"/>
  <c r="AG292" i="71" a="1"/>
  <c r="AG292" i="71" s="1"/>
  <c r="T292" i="71" a="1"/>
  <c r="T292" i="71" s="1"/>
  <c r="Z292" i="71" a="1"/>
  <c r="Z292" i="71" s="1"/>
  <c r="P292" i="71" a="1"/>
  <c r="P292" i="71" s="1"/>
  <c r="V292" i="71" a="1"/>
  <c r="V292" i="71" s="1"/>
  <c r="U292" i="71" a="1"/>
  <c r="U292" i="71" s="1"/>
  <c r="K292" i="71" a="1"/>
  <c r="K292" i="71" s="1"/>
  <c r="Q292" i="71" a="1"/>
  <c r="Q292" i="71" s="1"/>
  <c r="AF292" i="71" a="1"/>
  <c r="AF292" i="71" s="1"/>
  <c r="AI292" i="71" a="1"/>
  <c r="AI292" i="71" s="1"/>
  <c r="AL292" i="71" a="1"/>
  <c r="AL292" i="71" s="1"/>
  <c r="F292" i="71" a="1"/>
  <c r="F292" i="71" s="1"/>
  <c r="I292" i="71" a="1"/>
  <c r="I292" i="71" s="1"/>
  <c r="AJ292" i="71" a="1"/>
  <c r="AJ292" i="71" s="1"/>
  <c r="AM292" i="71" a="1"/>
  <c r="AM292" i="71" s="1"/>
  <c r="G292" i="71" a="1"/>
  <c r="G292" i="71" s="1"/>
  <c r="J292" i="71" a="1"/>
  <c r="J292" i="71" s="1"/>
  <c r="M292" i="71" a="1"/>
  <c r="M292" i="71" s="1"/>
  <c r="E293" i="71" a="1"/>
  <c r="E293" i="71" s="1"/>
  <c r="D293" i="71" s="1"/>
  <c r="AC293" i="71" l="1" a="1"/>
  <c r="AC293" i="71" s="1"/>
  <c r="AB293" i="71" a="1"/>
  <c r="AB293" i="71" s="1"/>
  <c r="AE293" i="71" a="1"/>
  <c r="AE293" i="71" s="1"/>
  <c r="AH293" i="71" a="1"/>
  <c r="AH293" i="71" s="1"/>
  <c r="P293" i="71" a="1"/>
  <c r="P293" i="71" s="1"/>
  <c r="V293" i="71" a="1"/>
  <c r="V293" i="71" s="1"/>
  <c r="AK293" i="71" a="1"/>
  <c r="AK293" i="71" s="1"/>
  <c r="AJ293" i="71" a="1"/>
  <c r="AJ293" i="71" s="1"/>
  <c r="AM293" i="71" a="1"/>
  <c r="AM293" i="71" s="1"/>
  <c r="G293" i="71" a="1"/>
  <c r="G293" i="71" s="1"/>
  <c r="J293" i="71" a="1"/>
  <c r="J293" i="71" s="1"/>
  <c r="AG293" i="71" a="1"/>
  <c r="AG293" i="71" s="1"/>
  <c r="AF293" i="71" a="1"/>
  <c r="AF293" i="71" s="1"/>
  <c r="AI293" i="71" a="1"/>
  <c r="AI293" i="71" s="1"/>
  <c r="AL293" i="71" a="1"/>
  <c r="AL293" i="71" s="1"/>
  <c r="F293" i="71" a="1"/>
  <c r="F293" i="71" s="1"/>
  <c r="Y293" i="71" a="1"/>
  <c r="Y293" i="71" s="1"/>
  <c r="X293" i="71" a="1"/>
  <c r="X293" i="71" s="1"/>
  <c r="AA293" i="71" a="1"/>
  <c r="AA293" i="71" s="1"/>
  <c r="AD293" i="71" a="1"/>
  <c r="AD293" i="71" s="1"/>
  <c r="U293" i="71" a="1"/>
  <c r="U293" i="71" s="1"/>
  <c r="T293" i="71" a="1"/>
  <c r="T293" i="71" s="1"/>
  <c r="W293" i="71" a="1"/>
  <c r="W293" i="71" s="1"/>
  <c r="Z293" i="71" a="1"/>
  <c r="Z293" i="71" s="1"/>
  <c r="Q293" i="71" a="1"/>
  <c r="Q293" i="71" s="1"/>
  <c r="S293" i="71" a="1"/>
  <c r="S293" i="71" s="1"/>
  <c r="M293" i="71" a="1"/>
  <c r="M293" i="71" s="1"/>
  <c r="L293" i="71" a="1"/>
  <c r="L293" i="71" s="1"/>
  <c r="O293" i="71" a="1"/>
  <c r="O293" i="71" s="1"/>
  <c r="R293" i="71" a="1"/>
  <c r="R293" i="71" s="1"/>
  <c r="I293" i="71" a="1"/>
  <c r="I293" i="71" s="1"/>
  <c r="H293" i="71" a="1"/>
  <c r="H293" i="71" s="1"/>
  <c r="K293" i="71" a="1"/>
  <c r="K293" i="71" s="1"/>
  <c r="N293" i="71" a="1"/>
  <c r="N293" i="71" s="1"/>
  <c r="E294" i="71" a="1"/>
  <c r="E294" i="71" s="1"/>
  <c r="D294" i="71" s="1"/>
  <c r="AC294" i="71" l="1" a="1"/>
  <c r="AC294" i="71" s="1"/>
  <c r="AB294" i="71" a="1"/>
  <c r="AB294" i="71" s="1"/>
  <c r="AE294" i="71" a="1"/>
  <c r="AE294" i="71" s="1"/>
  <c r="AH294" i="71" a="1"/>
  <c r="AH294" i="71" s="1"/>
  <c r="Y294" i="71" a="1"/>
  <c r="Y294" i="71" s="1"/>
  <c r="X294" i="71" a="1"/>
  <c r="X294" i="71" s="1"/>
  <c r="AA294" i="71" a="1"/>
  <c r="AA294" i="71" s="1"/>
  <c r="AD294" i="71" a="1"/>
  <c r="AD294" i="71" s="1"/>
  <c r="U294" i="71" a="1"/>
  <c r="U294" i="71" s="1"/>
  <c r="T294" i="71" a="1"/>
  <c r="T294" i="71" s="1"/>
  <c r="W294" i="71" a="1"/>
  <c r="W294" i="71" s="1"/>
  <c r="Z294" i="71" a="1"/>
  <c r="Z294" i="71" s="1"/>
  <c r="Q294" i="71" a="1"/>
  <c r="Q294" i="71" s="1"/>
  <c r="P294" i="71" a="1"/>
  <c r="P294" i="71" s="1"/>
  <c r="S294" i="71" a="1"/>
  <c r="S294" i="71" s="1"/>
  <c r="V294" i="71" a="1"/>
  <c r="V294" i="71" s="1"/>
  <c r="AK294" i="71" a="1"/>
  <c r="AK294" i="71" s="1"/>
  <c r="AJ294" i="71" a="1"/>
  <c r="AJ294" i="71" s="1"/>
  <c r="AM294" i="71" a="1"/>
  <c r="AM294" i="71" s="1"/>
  <c r="G294" i="71" a="1"/>
  <c r="G294" i="71" s="1"/>
  <c r="J294" i="71" a="1"/>
  <c r="J294" i="71" s="1"/>
  <c r="AG294" i="71" a="1"/>
  <c r="AG294" i="71" s="1"/>
  <c r="AI294" i="71" a="1"/>
  <c r="AI294" i="71" s="1"/>
  <c r="AL294" i="71" a="1"/>
  <c r="AL294" i="71" s="1"/>
  <c r="M294" i="71" a="1"/>
  <c r="M294" i="71" s="1"/>
  <c r="L294" i="71" a="1"/>
  <c r="L294" i="71" s="1"/>
  <c r="O294" i="71" a="1"/>
  <c r="O294" i="71" s="1"/>
  <c r="R294" i="71" a="1"/>
  <c r="R294" i="71" s="1"/>
  <c r="I294" i="71" a="1"/>
  <c r="I294" i="71" s="1"/>
  <c r="H294" i="71" a="1"/>
  <c r="H294" i="71" s="1"/>
  <c r="K294" i="71" a="1"/>
  <c r="K294" i="71" s="1"/>
  <c r="N294" i="71" a="1"/>
  <c r="N294" i="71" s="1"/>
  <c r="AF294" i="71" a="1"/>
  <c r="AF294" i="71" s="1"/>
  <c r="F294" i="71" a="1"/>
  <c r="F294" i="71" s="1"/>
  <c r="E295" i="71" a="1"/>
  <c r="E295" i="71" s="1"/>
  <c r="D295" i="71" s="1"/>
  <c r="AH295" i="71" l="1" a="1"/>
  <c r="AH295" i="71" s="1"/>
  <c r="AK295" i="71" a="1"/>
  <c r="AK295" i="71" s="1"/>
  <c r="AJ295" i="71" a="1"/>
  <c r="AJ295" i="71" s="1"/>
  <c r="AM295" i="71" a="1"/>
  <c r="AM295" i="71" s="1"/>
  <c r="G295" i="71" a="1"/>
  <c r="G295" i="71" s="1"/>
  <c r="AD295" i="71" a="1"/>
  <c r="AD295" i="71" s="1"/>
  <c r="AG295" i="71" a="1"/>
  <c r="AG295" i="71" s="1"/>
  <c r="AF295" i="71" a="1"/>
  <c r="AF295" i="71" s="1"/>
  <c r="AI295" i="71" a="1"/>
  <c r="AI295" i="71" s="1"/>
  <c r="Z295" i="71" a="1"/>
  <c r="Z295" i="71" s="1"/>
  <c r="AC295" i="71" a="1"/>
  <c r="AC295" i="71" s="1"/>
  <c r="AB295" i="71" a="1"/>
  <c r="AB295" i="71" s="1"/>
  <c r="AE295" i="71" a="1"/>
  <c r="AE295" i="71" s="1"/>
  <c r="V295" i="71" a="1"/>
  <c r="V295" i="71" s="1"/>
  <c r="Y295" i="71" a="1"/>
  <c r="Y295" i="71" s="1"/>
  <c r="X295" i="71" a="1"/>
  <c r="X295" i="71" s="1"/>
  <c r="AA295" i="71" a="1"/>
  <c r="AA295" i="71" s="1"/>
  <c r="R295" i="71" a="1"/>
  <c r="R295" i="71" s="1"/>
  <c r="U295" i="71" a="1"/>
  <c r="U295" i="71" s="1"/>
  <c r="T295" i="71" a="1"/>
  <c r="T295" i="71" s="1"/>
  <c r="W295" i="71" a="1"/>
  <c r="W295" i="71" s="1"/>
  <c r="AL295" i="71" a="1"/>
  <c r="AL295" i="71" s="1"/>
  <c r="F295" i="71" a="1"/>
  <c r="F295" i="71" s="1"/>
  <c r="I295" i="71" a="1"/>
  <c r="I295" i="71" s="1"/>
  <c r="H295" i="71" a="1"/>
  <c r="H295" i="71" s="1"/>
  <c r="K295" i="71" a="1"/>
  <c r="K295" i="71" s="1"/>
  <c r="N295" i="71" a="1"/>
  <c r="N295" i="71" s="1"/>
  <c r="Q295" i="71" a="1"/>
  <c r="Q295" i="71" s="1"/>
  <c r="P295" i="71" a="1"/>
  <c r="P295" i="71" s="1"/>
  <c r="S295" i="71" a="1"/>
  <c r="S295" i="71" s="1"/>
  <c r="J295" i="71" a="1"/>
  <c r="J295" i="71" s="1"/>
  <c r="M295" i="71" a="1"/>
  <c r="M295" i="71" s="1"/>
  <c r="L295" i="71" a="1"/>
  <c r="L295" i="71" s="1"/>
  <c r="O295" i="71" a="1"/>
  <c r="O295" i="71" s="1"/>
  <c r="E296" i="71" a="1"/>
  <c r="E296" i="71" s="1"/>
  <c r="D296" i="71" s="1"/>
  <c r="E297" i="71" l="1" a="1"/>
  <c r="E297" i="71" s="1"/>
  <c r="D297" i="71" s="1"/>
  <c r="Z296" i="71" a="1"/>
  <c r="Z296" i="71" s="1"/>
  <c r="AC296" i="71" a="1"/>
  <c r="AC296" i="71" s="1"/>
  <c r="AB296" i="71" a="1"/>
  <c r="AB296" i="71" s="1"/>
  <c r="AE296" i="71" a="1"/>
  <c r="AE296" i="71" s="1"/>
  <c r="V296" i="71" a="1"/>
  <c r="V296" i="71" s="1"/>
  <c r="Y296" i="71" a="1"/>
  <c r="Y296" i="71" s="1"/>
  <c r="X296" i="71" a="1"/>
  <c r="X296" i="71" s="1"/>
  <c r="AA296" i="71" a="1"/>
  <c r="AA296" i="71" s="1"/>
  <c r="R296" i="71" a="1"/>
  <c r="R296" i="71" s="1"/>
  <c r="U296" i="71" a="1"/>
  <c r="U296" i="71" s="1"/>
  <c r="T296" i="71" a="1"/>
  <c r="T296" i="71" s="1"/>
  <c r="W296" i="71" a="1"/>
  <c r="W296" i="71" s="1"/>
  <c r="J296" i="71" a="1"/>
  <c r="J296" i="71" s="1"/>
  <c r="L296" i="71" a="1"/>
  <c r="L296" i="71" s="1"/>
  <c r="O296" i="71" a="1"/>
  <c r="O296" i="71" s="1"/>
  <c r="AL296" i="71" a="1"/>
  <c r="AL296" i="71" s="1"/>
  <c r="F296" i="71" a="1"/>
  <c r="F296" i="71" s="1"/>
  <c r="I296" i="71" a="1"/>
  <c r="I296" i="71" s="1"/>
  <c r="H296" i="71" a="1"/>
  <c r="H296" i="71" s="1"/>
  <c r="K296" i="71" a="1"/>
  <c r="K296" i="71" s="1"/>
  <c r="AF296" i="71" a="1"/>
  <c r="AF296" i="71" s="1"/>
  <c r="N296" i="71" a="1"/>
  <c r="N296" i="71" s="1"/>
  <c r="Q296" i="71" a="1"/>
  <c r="Q296" i="71" s="1"/>
  <c r="P296" i="71" a="1"/>
  <c r="P296" i="71" s="1"/>
  <c r="S296" i="71" a="1"/>
  <c r="S296" i="71" s="1"/>
  <c r="M296" i="71" a="1"/>
  <c r="M296" i="71" s="1"/>
  <c r="AH296" i="71" a="1"/>
  <c r="AH296" i="71" s="1"/>
  <c r="AK296" i="71" a="1"/>
  <c r="AK296" i="71" s="1"/>
  <c r="AJ296" i="71" a="1"/>
  <c r="AJ296" i="71" s="1"/>
  <c r="AM296" i="71" a="1"/>
  <c r="AM296" i="71" s="1"/>
  <c r="G296" i="71" a="1"/>
  <c r="G296" i="71" s="1"/>
  <c r="AD296" i="71" a="1"/>
  <c r="AD296" i="71" s="1"/>
  <c r="AG296" i="71" a="1"/>
  <c r="AG296" i="71" s="1"/>
  <c r="AI296" i="71" a="1"/>
  <c r="AI296" i="71" s="1"/>
  <c r="AI297" i="71" l="1" a="1"/>
  <c r="AI297" i="71" s="1"/>
  <c r="AL297" i="71" a="1"/>
  <c r="AL297" i="71" s="1"/>
  <c r="F297" i="71" a="1"/>
  <c r="F297" i="71" s="1"/>
  <c r="I297" i="71" a="1"/>
  <c r="I297" i="71" s="1"/>
  <c r="H297" i="71" a="1"/>
  <c r="H297" i="71" s="1"/>
  <c r="AE297" i="71" a="1"/>
  <c r="AE297" i="71" s="1"/>
  <c r="AH297" i="71" a="1"/>
  <c r="AH297" i="71" s="1"/>
  <c r="AK297" i="71" a="1"/>
  <c r="AK297" i="71" s="1"/>
  <c r="AJ297" i="71" a="1"/>
  <c r="AJ297" i="71" s="1"/>
  <c r="AA297" i="71" a="1"/>
  <c r="AA297" i="71" s="1"/>
  <c r="AD297" i="71" a="1"/>
  <c r="AD297" i="71" s="1"/>
  <c r="AG297" i="71" a="1"/>
  <c r="AG297" i="71" s="1"/>
  <c r="AF297" i="71" a="1"/>
  <c r="AF297" i="71" s="1"/>
  <c r="W297" i="71" a="1"/>
  <c r="W297" i="71" s="1"/>
  <c r="Z297" i="71" a="1"/>
  <c r="Z297" i="71" s="1"/>
  <c r="AC297" i="71" a="1"/>
  <c r="AC297" i="71" s="1"/>
  <c r="AB297" i="71" a="1"/>
  <c r="AB297" i="71" s="1"/>
  <c r="S297" i="71" a="1"/>
  <c r="S297" i="71" s="1"/>
  <c r="V297" i="71" a="1"/>
  <c r="V297" i="71" s="1"/>
  <c r="Y297" i="71" a="1"/>
  <c r="Y297" i="71" s="1"/>
  <c r="X297" i="71" a="1"/>
  <c r="X297" i="71" s="1"/>
  <c r="O297" i="71" a="1"/>
  <c r="O297" i="71" s="1"/>
  <c r="R297" i="71" a="1"/>
  <c r="R297" i="71" s="1"/>
  <c r="U297" i="71" a="1"/>
  <c r="U297" i="71" s="1"/>
  <c r="T297" i="71" a="1"/>
  <c r="T297" i="71" s="1"/>
  <c r="K297" i="71" a="1"/>
  <c r="K297" i="71" s="1"/>
  <c r="N297" i="71" a="1"/>
  <c r="N297" i="71" s="1"/>
  <c r="Q297" i="71" a="1"/>
  <c r="Q297" i="71" s="1"/>
  <c r="P297" i="71" a="1"/>
  <c r="P297" i="71" s="1"/>
  <c r="AM297" i="71" a="1"/>
  <c r="AM297" i="71" s="1"/>
  <c r="G297" i="71" a="1"/>
  <c r="G297" i="71" s="1"/>
  <c r="J297" i="71" a="1"/>
  <c r="J297" i="71" s="1"/>
  <c r="M297" i="71" a="1"/>
  <c r="M297" i="71" s="1"/>
  <c r="L297" i="71" a="1"/>
  <c r="L297" i="71" s="1"/>
  <c r="E298" i="71" a="1"/>
  <c r="E298" i="71" s="1"/>
  <c r="D298" i="71" s="1"/>
  <c r="AI298" i="71" l="1" a="1"/>
  <c r="AI298" i="71" s="1"/>
  <c r="AL298" i="71" a="1"/>
  <c r="AL298" i="71" s="1"/>
  <c r="F298" i="71" a="1"/>
  <c r="F298" i="71" s="1"/>
  <c r="I298" i="71" a="1"/>
  <c r="I298" i="71" s="1"/>
  <c r="H298" i="71" a="1"/>
  <c r="H298" i="71" s="1"/>
  <c r="AE298" i="71" a="1"/>
  <c r="AE298" i="71" s="1"/>
  <c r="AH298" i="71" a="1"/>
  <c r="AH298" i="71" s="1"/>
  <c r="AK298" i="71" a="1"/>
  <c r="AK298" i="71" s="1"/>
  <c r="AJ298" i="71" a="1"/>
  <c r="AJ298" i="71" s="1"/>
  <c r="AA298" i="71" a="1"/>
  <c r="AA298" i="71" s="1"/>
  <c r="AD298" i="71" a="1"/>
  <c r="AD298" i="71" s="1"/>
  <c r="AG298" i="71" a="1"/>
  <c r="AG298" i="71" s="1"/>
  <c r="AF298" i="71" a="1"/>
  <c r="AF298" i="71" s="1"/>
  <c r="W298" i="71" a="1"/>
  <c r="W298" i="71" s="1"/>
  <c r="Z298" i="71" a="1"/>
  <c r="Z298" i="71" s="1"/>
  <c r="AC298" i="71" a="1"/>
  <c r="AC298" i="71" s="1"/>
  <c r="AB298" i="71" a="1"/>
  <c r="AB298" i="71" s="1"/>
  <c r="S298" i="71" a="1"/>
  <c r="S298" i="71" s="1"/>
  <c r="V298" i="71" a="1"/>
  <c r="V298" i="71" s="1"/>
  <c r="Y298" i="71" a="1"/>
  <c r="Y298" i="71" s="1"/>
  <c r="X298" i="71" a="1"/>
  <c r="X298" i="71" s="1"/>
  <c r="AM298" i="71" a="1"/>
  <c r="AM298" i="71" s="1"/>
  <c r="G298" i="71" a="1"/>
  <c r="G298" i="71" s="1"/>
  <c r="J298" i="71" a="1"/>
  <c r="J298" i="71" s="1"/>
  <c r="M298" i="71" a="1"/>
  <c r="M298" i="71" s="1"/>
  <c r="L298" i="71" a="1"/>
  <c r="L298" i="71" s="1"/>
  <c r="O298" i="71" a="1"/>
  <c r="O298" i="71" s="1"/>
  <c r="R298" i="71" a="1"/>
  <c r="R298" i="71" s="1"/>
  <c r="U298" i="71" a="1"/>
  <c r="U298" i="71" s="1"/>
  <c r="T298" i="71" a="1"/>
  <c r="T298" i="71" s="1"/>
  <c r="K298" i="71" a="1"/>
  <c r="K298" i="71" s="1"/>
  <c r="N298" i="71" a="1"/>
  <c r="N298" i="71" s="1"/>
  <c r="Q298" i="71" a="1"/>
  <c r="Q298" i="71" s="1"/>
  <c r="P298" i="71" a="1"/>
  <c r="P298" i="71" s="1"/>
  <c r="E299" i="71" a="1"/>
  <c r="E299" i="71" s="1"/>
  <c r="D299" i="71" s="1"/>
  <c r="X299" i="71" l="1" a="1"/>
  <c r="X299" i="71" s="1"/>
  <c r="AA299" i="71" a="1"/>
  <c r="AA299" i="71" s="1"/>
  <c r="AD299" i="71" a="1"/>
  <c r="AD299" i="71" s="1"/>
  <c r="AG299" i="71" a="1"/>
  <c r="AG299" i="71" s="1"/>
  <c r="T299" i="71" a="1"/>
  <c r="T299" i="71" s="1"/>
  <c r="W299" i="71" a="1"/>
  <c r="W299" i="71" s="1"/>
  <c r="Z299" i="71" a="1"/>
  <c r="Z299" i="71" s="1"/>
  <c r="AC299" i="71" a="1"/>
  <c r="AC299" i="71" s="1"/>
  <c r="P299" i="71" a="1"/>
  <c r="P299" i="71" s="1"/>
  <c r="S299" i="71" a="1"/>
  <c r="S299" i="71" s="1"/>
  <c r="V299" i="71" a="1"/>
  <c r="V299" i="71" s="1"/>
  <c r="Y299" i="71" a="1"/>
  <c r="Y299" i="71" s="1"/>
  <c r="AM299" i="71" a="1"/>
  <c r="AM299" i="71" s="1"/>
  <c r="AB299" i="71" a="1"/>
  <c r="AB299" i="71" s="1"/>
  <c r="AE299" i="71" a="1"/>
  <c r="AE299" i="71" s="1"/>
  <c r="AH299" i="71" a="1"/>
  <c r="AH299" i="71" s="1"/>
  <c r="AK299" i="71" a="1"/>
  <c r="AK299" i="71" s="1"/>
  <c r="L299" i="71" a="1"/>
  <c r="L299" i="71" s="1"/>
  <c r="O299" i="71" a="1"/>
  <c r="O299" i="71" s="1"/>
  <c r="R299" i="71" a="1"/>
  <c r="R299" i="71" s="1"/>
  <c r="U299" i="71" a="1"/>
  <c r="U299" i="71" s="1"/>
  <c r="H299" i="71" a="1"/>
  <c r="H299" i="71" s="1"/>
  <c r="K299" i="71" a="1"/>
  <c r="K299" i="71" s="1"/>
  <c r="N299" i="71" a="1"/>
  <c r="N299" i="71" s="1"/>
  <c r="Q299" i="71" a="1"/>
  <c r="Q299" i="71" s="1"/>
  <c r="AJ299" i="71" a="1"/>
  <c r="AJ299" i="71" s="1"/>
  <c r="G299" i="71" a="1"/>
  <c r="G299" i="71" s="1"/>
  <c r="J299" i="71" a="1"/>
  <c r="J299" i="71" s="1"/>
  <c r="M299" i="71" a="1"/>
  <c r="M299" i="71" s="1"/>
  <c r="AF299" i="71" a="1"/>
  <c r="AF299" i="71" s="1"/>
  <c r="AI299" i="71" a="1"/>
  <c r="AI299" i="71" s="1"/>
  <c r="AL299" i="71" a="1"/>
  <c r="AL299" i="71" s="1"/>
  <c r="F299" i="71" a="1"/>
  <c r="F299" i="71" s="1"/>
  <c r="I299" i="71" a="1"/>
  <c r="I299" i="71" s="1"/>
  <c r="E300" i="71" a="1"/>
  <c r="E300" i="71" s="1"/>
  <c r="D300" i="71" s="1"/>
  <c r="AB300" i="71" l="1" a="1"/>
  <c r="AB300" i="71" s="1"/>
  <c r="AE300" i="71" a="1"/>
  <c r="AE300" i="71" s="1"/>
  <c r="AH300" i="71" a="1"/>
  <c r="AH300" i="71" s="1"/>
  <c r="AK300" i="71" a="1"/>
  <c r="AK300" i="71" s="1"/>
  <c r="X300" i="71" a="1"/>
  <c r="X300" i="71" s="1"/>
  <c r="AA300" i="71" a="1"/>
  <c r="AA300" i="71" s="1"/>
  <c r="AD300" i="71" a="1"/>
  <c r="AD300" i="71" s="1"/>
  <c r="AG300" i="71" a="1"/>
  <c r="AG300" i="71" s="1"/>
  <c r="AJ300" i="71" a="1"/>
  <c r="AJ300" i="71" s="1"/>
  <c r="AM300" i="71" a="1"/>
  <c r="AM300" i="71" s="1"/>
  <c r="G300" i="71" a="1"/>
  <c r="G300" i="71" s="1"/>
  <c r="J300" i="71" a="1"/>
  <c r="J300" i="71" s="1"/>
  <c r="M300" i="71" a="1"/>
  <c r="M300" i="71" s="1"/>
  <c r="T300" i="71" a="1"/>
  <c r="T300" i="71" s="1"/>
  <c r="W300" i="71" a="1"/>
  <c r="W300" i="71" s="1"/>
  <c r="Z300" i="71" a="1"/>
  <c r="Z300" i="71" s="1"/>
  <c r="AC300" i="71" a="1"/>
  <c r="AC300" i="71" s="1"/>
  <c r="P300" i="71" a="1"/>
  <c r="P300" i="71" s="1"/>
  <c r="S300" i="71" a="1"/>
  <c r="S300" i="71" s="1"/>
  <c r="V300" i="71" a="1"/>
  <c r="V300" i="71" s="1"/>
  <c r="Y300" i="71" a="1"/>
  <c r="Y300" i="71" s="1"/>
  <c r="AF300" i="71" a="1"/>
  <c r="AF300" i="71" s="1"/>
  <c r="AI300" i="71" a="1"/>
  <c r="AI300" i="71" s="1"/>
  <c r="AL300" i="71" a="1"/>
  <c r="AL300" i="71" s="1"/>
  <c r="F300" i="71" a="1"/>
  <c r="F300" i="71" s="1"/>
  <c r="I300" i="71" a="1"/>
  <c r="I300" i="71" s="1"/>
  <c r="L300" i="71" a="1"/>
  <c r="L300" i="71" s="1"/>
  <c r="O300" i="71" a="1"/>
  <c r="O300" i="71" s="1"/>
  <c r="R300" i="71" a="1"/>
  <c r="R300" i="71" s="1"/>
  <c r="U300" i="71" a="1"/>
  <c r="U300" i="71" s="1"/>
  <c r="H300" i="71" a="1"/>
  <c r="H300" i="71" s="1"/>
  <c r="K300" i="71" a="1"/>
  <c r="K300" i="71" s="1"/>
  <c r="N300" i="71" a="1"/>
  <c r="N300" i="71" s="1"/>
  <c r="Q300" i="71" a="1"/>
  <c r="Q300" i="71" s="1"/>
  <c r="E301" i="71" a="1"/>
  <c r="E301" i="71" s="1"/>
  <c r="D301" i="71" s="1"/>
  <c r="AC301" i="71" l="1" a="1"/>
  <c r="AC301" i="71" s="1"/>
  <c r="AB301" i="71" a="1"/>
  <c r="AB301" i="71" s="1"/>
  <c r="AE301" i="71" a="1"/>
  <c r="AE301" i="71" s="1"/>
  <c r="AH301" i="71" a="1"/>
  <c r="AH301" i="71" s="1"/>
  <c r="T301" i="71" a="1"/>
  <c r="T301" i="71" s="1"/>
  <c r="W301" i="71" a="1"/>
  <c r="W301" i="71" s="1"/>
  <c r="Q301" i="71" a="1"/>
  <c r="Q301" i="71" s="1"/>
  <c r="P301" i="71" a="1"/>
  <c r="P301" i="71" s="1"/>
  <c r="V301" i="71" a="1"/>
  <c r="V301" i="71" s="1"/>
  <c r="H301" i="71" a="1"/>
  <c r="H301" i="71" s="1"/>
  <c r="N301" i="71" a="1"/>
  <c r="N301" i="71" s="1"/>
  <c r="Y301" i="71" a="1"/>
  <c r="Y301" i="71" s="1"/>
  <c r="X301" i="71" a="1"/>
  <c r="X301" i="71" s="1"/>
  <c r="AA301" i="71" a="1"/>
  <c r="AA301" i="71" s="1"/>
  <c r="AD301" i="71" a="1"/>
  <c r="AD301" i="71" s="1"/>
  <c r="U301" i="71" a="1"/>
  <c r="U301" i="71" s="1"/>
  <c r="Z301" i="71" a="1"/>
  <c r="Z301" i="71" s="1"/>
  <c r="S301" i="71" a="1"/>
  <c r="S301" i="71" s="1"/>
  <c r="I301" i="71" a="1"/>
  <c r="I301" i="71" s="1"/>
  <c r="K301" i="71" a="1"/>
  <c r="K301" i="71" s="1"/>
  <c r="AK301" i="71" a="1"/>
  <c r="AK301" i="71" s="1"/>
  <c r="AJ301" i="71" a="1"/>
  <c r="AJ301" i="71" s="1"/>
  <c r="AM301" i="71" a="1"/>
  <c r="AM301" i="71" s="1"/>
  <c r="G301" i="71" a="1"/>
  <c r="G301" i="71" s="1"/>
  <c r="J301" i="71" a="1"/>
  <c r="J301" i="71" s="1"/>
  <c r="AG301" i="71" a="1"/>
  <c r="AG301" i="71" s="1"/>
  <c r="AF301" i="71" a="1"/>
  <c r="AF301" i="71" s="1"/>
  <c r="AI301" i="71" a="1"/>
  <c r="AI301" i="71" s="1"/>
  <c r="AL301" i="71" a="1"/>
  <c r="AL301" i="71" s="1"/>
  <c r="F301" i="71" a="1"/>
  <c r="F301" i="71" s="1"/>
  <c r="M301" i="71" a="1"/>
  <c r="M301" i="71" s="1"/>
  <c r="L301" i="71" a="1"/>
  <c r="L301" i="71" s="1"/>
  <c r="O301" i="71" a="1"/>
  <c r="O301" i="71" s="1"/>
  <c r="R301" i="71" a="1"/>
  <c r="R301" i="71" s="1"/>
  <c r="E302" i="71" a="1"/>
  <c r="E302" i="71" s="1"/>
  <c r="D302" i="71" s="1"/>
  <c r="AC302" i="71" l="1" a="1"/>
  <c r="AC302" i="71" s="1"/>
  <c r="AB302" i="71" a="1"/>
  <c r="AB302" i="71" s="1"/>
  <c r="AE302" i="71" a="1"/>
  <c r="AE302" i="71" s="1"/>
  <c r="AH302" i="71" a="1"/>
  <c r="AH302" i="71" s="1"/>
  <c r="U302" i="71" a="1"/>
  <c r="U302" i="71" s="1"/>
  <c r="T302" i="71" a="1"/>
  <c r="T302" i="71" s="1"/>
  <c r="W302" i="71" a="1"/>
  <c r="W302" i="71" s="1"/>
  <c r="Z302" i="71" a="1"/>
  <c r="Z302" i="71" s="1"/>
  <c r="Q302" i="71" a="1"/>
  <c r="Q302" i="71" s="1"/>
  <c r="P302" i="71" a="1"/>
  <c r="P302" i="71" s="1"/>
  <c r="S302" i="71" a="1"/>
  <c r="S302" i="71" s="1"/>
  <c r="V302" i="71" a="1"/>
  <c r="V302" i="71" s="1"/>
  <c r="Y302" i="71" a="1"/>
  <c r="Y302" i="71" s="1"/>
  <c r="X302" i="71" a="1"/>
  <c r="X302" i="71" s="1"/>
  <c r="AA302" i="71" a="1"/>
  <c r="AA302" i="71" s="1"/>
  <c r="AD302" i="71" a="1"/>
  <c r="AD302" i="71" s="1"/>
  <c r="AK302" i="71" a="1"/>
  <c r="AK302" i="71" s="1"/>
  <c r="AM302" i="71" a="1"/>
  <c r="AM302" i="71" s="1"/>
  <c r="J302" i="71" a="1"/>
  <c r="J302" i="71" s="1"/>
  <c r="AG302" i="71" a="1"/>
  <c r="AG302" i="71" s="1"/>
  <c r="AF302" i="71" a="1"/>
  <c r="AF302" i="71" s="1"/>
  <c r="AI302" i="71" a="1"/>
  <c r="AI302" i="71" s="1"/>
  <c r="AL302" i="71" a="1"/>
  <c r="AL302" i="71" s="1"/>
  <c r="F302" i="71" a="1"/>
  <c r="F302" i="71" s="1"/>
  <c r="M302" i="71" a="1"/>
  <c r="M302" i="71" s="1"/>
  <c r="L302" i="71" a="1"/>
  <c r="L302" i="71" s="1"/>
  <c r="O302" i="71" a="1"/>
  <c r="O302" i="71" s="1"/>
  <c r="R302" i="71" a="1"/>
  <c r="R302" i="71" s="1"/>
  <c r="I302" i="71" a="1"/>
  <c r="I302" i="71" s="1"/>
  <c r="H302" i="71" a="1"/>
  <c r="H302" i="71" s="1"/>
  <c r="K302" i="71" a="1"/>
  <c r="K302" i="71" s="1"/>
  <c r="N302" i="71" a="1"/>
  <c r="N302" i="71" s="1"/>
  <c r="AJ302" i="71" a="1"/>
  <c r="AJ302" i="71" s="1"/>
  <c r="G302" i="71" a="1"/>
  <c r="G302" i="71" s="1"/>
  <c r="E303" i="71" a="1"/>
  <c r="E303" i="71" s="1"/>
  <c r="D303" i="71" s="1"/>
  <c r="AD303" i="71" l="1" a="1"/>
  <c r="AD303" i="71" s="1"/>
  <c r="AG303" i="71" a="1"/>
  <c r="AG303" i="71" s="1"/>
  <c r="AF303" i="71" a="1"/>
  <c r="AF303" i="71" s="1"/>
  <c r="AI303" i="71" a="1"/>
  <c r="AI303" i="71" s="1"/>
  <c r="Z303" i="71" a="1"/>
  <c r="Z303" i="71" s="1"/>
  <c r="AC303" i="71" a="1"/>
  <c r="AC303" i="71" s="1"/>
  <c r="AB303" i="71" a="1"/>
  <c r="AB303" i="71" s="1"/>
  <c r="AE303" i="71" a="1"/>
  <c r="AE303" i="71" s="1"/>
  <c r="V303" i="71" a="1"/>
  <c r="V303" i="71" s="1"/>
  <c r="X303" i="71" a="1"/>
  <c r="X303" i="71" s="1"/>
  <c r="Y303" i="71" a="1"/>
  <c r="Y303" i="71" s="1"/>
  <c r="AA303" i="71" a="1"/>
  <c r="AA303" i="71" s="1"/>
  <c r="R303" i="71" a="1"/>
  <c r="R303" i="71" s="1"/>
  <c r="U303" i="71" a="1"/>
  <c r="U303" i="71" s="1"/>
  <c r="T303" i="71" a="1"/>
  <c r="T303" i="71" s="1"/>
  <c r="AL303" i="71" a="1"/>
  <c r="AL303" i="71" s="1"/>
  <c r="F303" i="71" a="1"/>
  <c r="F303" i="71" s="1"/>
  <c r="I303" i="71" a="1"/>
  <c r="I303" i="71" s="1"/>
  <c r="H303" i="71" a="1"/>
  <c r="H303" i="71" s="1"/>
  <c r="AH303" i="71" a="1"/>
  <c r="AH303" i="71" s="1"/>
  <c r="AK303" i="71" a="1"/>
  <c r="AK303" i="71" s="1"/>
  <c r="AJ303" i="71" a="1"/>
  <c r="AJ303" i="71" s="1"/>
  <c r="G303" i="71" a="1"/>
  <c r="G303" i="71" s="1"/>
  <c r="W303" i="71" a="1"/>
  <c r="W303" i="71" s="1"/>
  <c r="K303" i="71" a="1"/>
  <c r="K303" i="71" s="1"/>
  <c r="N303" i="71" a="1"/>
  <c r="N303" i="71" s="1"/>
  <c r="Q303" i="71" a="1"/>
  <c r="Q303" i="71" s="1"/>
  <c r="P303" i="71" a="1"/>
  <c r="P303" i="71" s="1"/>
  <c r="S303" i="71" a="1"/>
  <c r="S303" i="71" s="1"/>
  <c r="J303" i="71" a="1"/>
  <c r="J303" i="71" s="1"/>
  <c r="M303" i="71" a="1"/>
  <c r="M303" i="71" s="1"/>
  <c r="L303" i="71" a="1"/>
  <c r="L303" i="71" s="1"/>
  <c r="O303" i="71" a="1"/>
  <c r="O303" i="71" s="1"/>
  <c r="AM303" i="71" a="1"/>
  <c r="AM303" i="71" s="1"/>
  <c r="E304" i="71" a="1"/>
  <c r="E304" i="71" s="1"/>
  <c r="D304" i="71" s="1"/>
  <c r="AD304" i="71" l="1" a="1"/>
  <c r="AD304" i="71" s="1"/>
  <c r="AG304" i="71" a="1"/>
  <c r="AG304" i="71" s="1"/>
  <c r="AF304" i="71" a="1"/>
  <c r="AF304" i="71" s="1"/>
  <c r="AI304" i="71" a="1"/>
  <c r="AI304" i="71" s="1"/>
  <c r="Z304" i="71" a="1"/>
  <c r="Z304" i="71" s="1"/>
  <c r="AC304" i="71" a="1"/>
  <c r="AC304" i="71" s="1"/>
  <c r="AB304" i="71" a="1"/>
  <c r="AB304" i="71" s="1"/>
  <c r="AE304" i="71" a="1"/>
  <c r="AE304" i="71" s="1"/>
  <c r="V304" i="71" a="1"/>
  <c r="V304" i="71" s="1"/>
  <c r="Y304" i="71" a="1"/>
  <c r="Y304" i="71" s="1"/>
  <c r="X304" i="71" a="1"/>
  <c r="X304" i="71" s="1"/>
  <c r="AA304" i="71" a="1"/>
  <c r="AA304" i="71" s="1"/>
  <c r="R304" i="71" a="1"/>
  <c r="R304" i="71" s="1"/>
  <c r="U304" i="71" a="1"/>
  <c r="U304" i="71" s="1"/>
  <c r="T304" i="71" a="1"/>
  <c r="T304" i="71" s="1"/>
  <c r="W304" i="71" a="1"/>
  <c r="W304" i="71" s="1"/>
  <c r="J304" i="71" a="1"/>
  <c r="J304" i="71" s="1"/>
  <c r="M304" i="71" a="1"/>
  <c r="M304" i="71" s="1"/>
  <c r="L304" i="71" a="1"/>
  <c r="L304" i="71" s="1"/>
  <c r="O304" i="71" a="1"/>
  <c r="O304" i="71" s="1"/>
  <c r="AL304" i="71" a="1"/>
  <c r="AL304" i="71" s="1"/>
  <c r="F304" i="71" a="1"/>
  <c r="F304" i="71" s="1"/>
  <c r="I304" i="71" a="1"/>
  <c r="I304" i="71" s="1"/>
  <c r="H304" i="71" a="1"/>
  <c r="H304" i="71" s="1"/>
  <c r="K304" i="71" a="1"/>
  <c r="K304" i="71" s="1"/>
  <c r="AH304" i="71" a="1"/>
  <c r="AH304" i="71" s="1"/>
  <c r="AK304" i="71" a="1"/>
  <c r="AK304" i="71" s="1"/>
  <c r="AJ304" i="71" a="1"/>
  <c r="AJ304" i="71" s="1"/>
  <c r="AM304" i="71" a="1"/>
  <c r="AM304" i="71" s="1"/>
  <c r="G304" i="71" a="1"/>
  <c r="G304" i="71" s="1"/>
  <c r="N304" i="71" a="1"/>
  <c r="N304" i="71" s="1"/>
  <c r="Q304" i="71" a="1"/>
  <c r="Q304" i="71" s="1"/>
  <c r="P304" i="71" a="1"/>
  <c r="P304" i="71" s="1"/>
  <c r="S304" i="71" a="1"/>
  <c r="S304" i="71" s="1"/>
  <c r="E305" i="71" a="1"/>
  <c r="E305" i="71" s="1"/>
  <c r="D305" i="71" s="1"/>
  <c r="AE305" i="71" l="1" a="1"/>
  <c r="AE305" i="71" s="1"/>
  <c r="AH305" i="71" a="1"/>
  <c r="AH305" i="71" s="1"/>
  <c r="AK305" i="71" a="1"/>
  <c r="AK305" i="71" s="1"/>
  <c r="AJ305" i="71" a="1"/>
  <c r="AJ305" i="71" s="1"/>
  <c r="AA305" i="71" a="1"/>
  <c r="AA305" i="71" s="1"/>
  <c r="AD305" i="71" a="1"/>
  <c r="AD305" i="71" s="1"/>
  <c r="AG305" i="71" a="1"/>
  <c r="AG305" i="71" s="1"/>
  <c r="AF305" i="71" a="1"/>
  <c r="AF305" i="71" s="1"/>
  <c r="W305" i="71" a="1"/>
  <c r="W305" i="71" s="1"/>
  <c r="Z305" i="71" a="1"/>
  <c r="Z305" i="71" s="1"/>
  <c r="AC305" i="71" a="1"/>
  <c r="AC305" i="71" s="1"/>
  <c r="AB305" i="71" a="1"/>
  <c r="AB305" i="71" s="1"/>
  <c r="S305" i="71" a="1"/>
  <c r="S305" i="71" s="1"/>
  <c r="V305" i="71" a="1"/>
  <c r="V305" i="71" s="1"/>
  <c r="Y305" i="71" a="1"/>
  <c r="Y305" i="71" s="1"/>
  <c r="X305" i="71" a="1"/>
  <c r="X305" i="71" s="1"/>
  <c r="AM305" i="71" a="1"/>
  <c r="AM305" i="71" s="1"/>
  <c r="G305" i="71" a="1"/>
  <c r="G305" i="71" s="1"/>
  <c r="J305" i="71" a="1"/>
  <c r="J305" i="71" s="1"/>
  <c r="M305" i="71" a="1"/>
  <c r="M305" i="71" s="1"/>
  <c r="L305" i="71" a="1"/>
  <c r="L305" i="71" s="1"/>
  <c r="O305" i="71" a="1"/>
  <c r="O305" i="71" s="1"/>
  <c r="R305" i="71" a="1"/>
  <c r="R305" i="71" s="1"/>
  <c r="U305" i="71" a="1"/>
  <c r="U305" i="71" s="1"/>
  <c r="T305" i="71" a="1"/>
  <c r="T305" i="71" s="1"/>
  <c r="K305" i="71" a="1"/>
  <c r="K305" i="71" s="1"/>
  <c r="N305" i="71" a="1"/>
  <c r="N305" i="71" s="1"/>
  <c r="Q305" i="71" a="1"/>
  <c r="Q305" i="71" s="1"/>
  <c r="P305" i="71" a="1"/>
  <c r="P305" i="71" s="1"/>
  <c r="AI305" i="71" a="1"/>
  <c r="AI305" i="71" s="1"/>
  <c r="AL305" i="71" a="1"/>
  <c r="AL305" i="71" s="1"/>
  <c r="F305" i="71" a="1"/>
  <c r="F305" i="71" s="1"/>
  <c r="I305" i="71" a="1"/>
  <c r="I305" i="71" s="1"/>
  <c r="H305" i="71" a="1"/>
  <c r="H305" i="71" s="1"/>
  <c r="E306" i="71" a="1"/>
  <c r="E306" i="71" s="1"/>
  <c r="D306" i="71" s="1"/>
  <c r="AE306" i="71" l="1" a="1"/>
  <c r="AE306" i="71" s="1"/>
  <c r="AH306" i="71" a="1"/>
  <c r="AH306" i="71" s="1"/>
  <c r="AK306" i="71" a="1"/>
  <c r="AK306" i="71" s="1"/>
  <c r="AJ306" i="71" a="1"/>
  <c r="AJ306" i="71" s="1"/>
  <c r="AI306" i="71" a="1"/>
  <c r="AI306" i="71" s="1"/>
  <c r="AL306" i="71" a="1"/>
  <c r="AL306" i="71" s="1"/>
  <c r="F306" i="71" a="1"/>
  <c r="F306" i="71" s="1"/>
  <c r="I306" i="71" a="1"/>
  <c r="I306" i="71" s="1"/>
  <c r="H306" i="71" a="1"/>
  <c r="H306" i="71" s="1"/>
  <c r="AA306" i="71" a="1"/>
  <c r="AA306" i="71" s="1"/>
  <c r="AD306" i="71" a="1"/>
  <c r="AD306" i="71" s="1"/>
  <c r="AG306" i="71" a="1"/>
  <c r="AG306" i="71" s="1"/>
  <c r="AF306" i="71" a="1"/>
  <c r="AF306" i="71" s="1"/>
  <c r="W306" i="71" a="1"/>
  <c r="W306" i="71" s="1"/>
  <c r="Z306" i="71" a="1"/>
  <c r="Z306" i="71" s="1"/>
  <c r="AC306" i="71" a="1"/>
  <c r="AC306" i="71" s="1"/>
  <c r="AB306" i="71" a="1"/>
  <c r="AB306" i="71" s="1"/>
  <c r="S306" i="71" a="1"/>
  <c r="S306" i="71" s="1"/>
  <c r="V306" i="71" a="1"/>
  <c r="V306" i="71" s="1"/>
  <c r="Y306" i="71" a="1"/>
  <c r="Y306" i="71" s="1"/>
  <c r="X306" i="71" a="1"/>
  <c r="X306" i="71" s="1"/>
  <c r="O306" i="71" a="1"/>
  <c r="O306" i="71" s="1"/>
  <c r="R306" i="71" a="1"/>
  <c r="R306" i="71" s="1"/>
  <c r="U306" i="71" a="1"/>
  <c r="U306" i="71" s="1"/>
  <c r="T306" i="71" a="1"/>
  <c r="T306" i="71" s="1"/>
  <c r="K306" i="71" a="1"/>
  <c r="K306" i="71" s="1"/>
  <c r="N306" i="71" a="1"/>
  <c r="N306" i="71" s="1"/>
  <c r="Q306" i="71" a="1"/>
  <c r="Q306" i="71" s="1"/>
  <c r="P306" i="71" a="1"/>
  <c r="P306" i="71" s="1"/>
  <c r="AM306" i="71" a="1"/>
  <c r="AM306" i="71" s="1"/>
  <c r="G306" i="71" a="1"/>
  <c r="G306" i="71" s="1"/>
  <c r="J306" i="71" a="1"/>
  <c r="J306" i="71" s="1"/>
  <c r="M306" i="71" a="1"/>
  <c r="M306" i="71" s="1"/>
  <c r="L306" i="71" a="1"/>
  <c r="L306" i="71" s="1"/>
  <c r="E307" i="71" a="1"/>
  <c r="E307" i="71" s="1"/>
  <c r="D307" i="71" s="1"/>
  <c r="AB307" i="71" l="1" a="1"/>
  <c r="AB307" i="71" s="1"/>
  <c r="AE307" i="71" a="1"/>
  <c r="AE307" i="71" s="1"/>
  <c r="AH307" i="71" a="1"/>
  <c r="AH307" i="71" s="1"/>
  <c r="AK307" i="71" a="1"/>
  <c r="AK307" i="71" s="1"/>
  <c r="X307" i="71" a="1"/>
  <c r="X307" i="71" s="1"/>
  <c r="AA307" i="71" a="1"/>
  <c r="AA307" i="71" s="1"/>
  <c r="AD307" i="71" a="1"/>
  <c r="AD307" i="71" s="1"/>
  <c r="AG307" i="71" a="1"/>
  <c r="AG307" i="71" s="1"/>
  <c r="T307" i="71" a="1"/>
  <c r="T307" i="71" s="1"/>
  <c r="W307" i="71" a="1"/>
  <c r="W307" i="71" s="1"/>
  <c r="Z307" i="71" a="1"/>
  <c r="Z307" i="71" s="1"/>
  <c r="AC307" i="71" a="1"/>
  <c r="AC307" i="71" s="1"/>
  <c r="P307" i="71" a="1"/>
  <c r="P307" i="71" s="1"/>
  <c r="S307" i="71" a="1"/>
  <c r="S307" i="71" s="1"/>
  <c r="V307" i="71" a="1"/>
  <c r="V307" i="71" s="1"/>
  <c r="Y307" i="71" a="1"/>
  <c r="Y307" i="71" s="1"/>
  <c r="H307" i="71" a="1"/>
  <c r="H307" i="71" s="1"/>
  <c r="K307" i="71" a="1"/>
  <c r="K307" i="71" s="1"/>
  <c r="N307" i="71" a="1"/>
  <c r="N307" i="71" s="1"/>
  <c r="Q307" i="71" a="1"/>
  <c r="Q307" i="71" s="1"/>
  <c r="AJ307" i="71" a="1"/>
  <c r="AJ307" i="71" s="1"/>
  <c r="AM307" i="71" a="1"/>
  <c r="AM307" i="71" s="1"/>
  <c r="G307" i="71" a="1"/>
  <c r="G307" i="71" s="1"/>
  <c r="J307" i="71" a="1"/>
  <c r="J307" i="71" s="1"/>
  <c r="M307" i="71" a="1"/>
  <c r="M307" i="71" s="1"/>
  <c r="L307" i="71" a="1"/>
  <c r="L307" i="71" s="1"/>
  <c r="O307" i="71" a="1"/>
  <c r="O307" i="71" s="1"/>
  <c r="R307" i="71" a="1"/>
  <c r="R307" i="71" s="1"/>
  <c r="U307" i="71" a="1"/>
  <c r="U307" i="71" s="1"/>
  <c r="AF307" i="71" a="1"/>
  <c r="AF307" i="71" s="1"/>
  <c r="AI307" i="71" a="1"/>
  <c r="AI307" i="71" s="1"/>
  <c r="AL307" i="71" a="1"/>
  <c r="AL307" i="71" s="1"/>
  <c r="F307" i="71" a="1"/>
  <c r="F307" i="71" s="1"/>
  <c r="I307" i="71" a="1"/>
  <c r="I307" i="71" s="1"/>
  <c r="E308" i="71" a="1"/>
  <c r="E308" i="71" s="1"/>
  <c r="D308" i="71" s="1"/>
  <c r="AB308" i="71" l="1" a="1"/>
  <c r="AB308" i="71" s="1"/>
  <c r="AE308" i="71" a="1"/>
  <c r="AE308" i="71" s="1"/>
  <c r="AH308" i="71" a="1"/>
  <c r="AH308" i="71" s="1"/>
  <c r="AK308" i="71" a="1"/>
  <c r="AK308" i="71" s="1"/>
  <c r="X308" i="71" a="1"/>
  <c r="X308" i="71" s="1"/>
  <c r="AA308" i="71" a="1"/>
  <c r="AA308" i="71" s="1"/>
  <c r="AD308" i="71" a="1"/>
  <c r="AD308" i="71" s="1"/>
  <c r="AG308" i="71" a="1"/>
  <c r="AG308" i="71" s="1"/>
  <c r="T308" i="71" a="1"/>
  <c r="T308" i="71" s="1"/>
  <c r="W308" i="71" a="1"/>
  <c r="W308" i="71" s="1"/>
  <c r="Z308" i="71" a="1"/>
  <c r="Z308" i="71" s="1"/>
  <c r="AC308" i="71" a="1"/>
  <c r="AC308" i="71" s="1"/>
  <c r="P308" i="71" a="1"/>
  <c r="P308" i="71" s="1"/>
  <c r="S308" i="71" a="1"/>
  <c r="S308" i="71" s="1"/>
  <c r="V308" i="71" a="1"/>
  <c r="V308" i="71" s="1"/>
  <c r="Y308" i="71" a="1"/>
  <c r="Y308" i="71" s="1"/>
  <c r="L308" i="71" a="1"/>
  <c r="L308" i="71" s="1"/>
  <c r="O308" i="71" a="1"/>
  <c r="O308" i="71" s="1"/>
  <c r="R308" i="71" a="1"/>
  <c r="R308" i="71" s="1"/>
  <c r="U308" i="71" a="1"/>
  <c r="U308" i="71" s="1"/>
  <c r="H308" i="71" a="1"/>
  <c r="H308" i="71" s="1"/>
  <c r="K308" i="71" a="1"/>
  <c r="K308" i="71" s="1"/>
  <c r="N308" i="71" a="1"/>
  <c r="N308" i="71" s="1"/>
  <c r="Q308" i="71" a="1"/>
  <c r="Q308" i="71" s="1"/>
  <c r="AF308" i="71" a="1"/>
  <c r="AF308" i="71" s="1"/>
  <c r="AI308" i="71" a="1"/>
  <c r="AI308" i="71" s="1"/>
  <c r="AL308" i="71" a="1"/>
  <c r="AL308" i="71" s="1"/>
  <c r="F308" i="71" a="1"/>
  <c r="F308" i="71" s="1"/>
  <c r="I308" i="71" a="1"/>
  <c r="I308" i="71" s="1"/>
  <c r="AM308" i="71" a="1"/>
  <c r="AM308" i="71" s="1"/>
  <c r="AJ308" i="71" a="1"/>
  <c r="AJ308" i="71" s="1"/>
  <c r="G308" i="71" a="1"/>
  <c r="G308" i="71" s="1"/>
  <c r="J308" i="71" a="1"/>
  <c r="J308" i="71" s="1"/>
  <c r="M308" i="71" a="1"/>
  <c r="M308" i="71" s="1"/>
  <c r="E309" i="71" a="1"/>
  <c r="E309" i="71" s="1"/>
  <c r="D309" i="71" s="1"/>
  <c r="AC309" i="71" l="1" a="1"/>
  <c r="AC309" i="71" s="1"/>
  <c r="AB309" i="71" a="1"/>
  <c r="AB309" i="71" s="1"/>
  <c r="AE309" i="71" a="1"/>
  <c r="AE309" i="71" s="1"/>
  <c r="AH309" i="71" a="1"/>
  <c r="AH309" i="71" s="1"/>
  <c r="Y309" i="71" a="1"/>
  <c r="Y309" i="71" s="1"/>
  <c r="X309" i="71" a="1"/>
  <c r="X309" i="71" s="1"/>
  <c r="AD309" i="71" a="1"/>
  <c r="AD309" i="71" s="1"/>
  <c r="U309" i="71" a="1"/>
  <c r="U309" i="71" s="1"/>
  <c r="T309" i="71" a="1"/>
  <c r="T309" i="71" s="1"/>
  <c r="W309" i="71" a="1"/>
  <c r="W309" i="71" s="1"/>
  <c r="Z309" i="71" a="1"/>
  <c r="Z309" i="71" s="1"/>
  <c r="Q309" i="71" a="1"/>
  <c r="Q309" i="71" s="1"/>
  <c r="S309" i="71" a="1"/>
  <c r="S309" i="71" s="1"/>
  <c r="AK309" i="71" a="1"/>
  <c r="AK309" i="71" s="1"/>
  <c r="G309" i="71" a="1"/>
  <c r="G309" i="71" s="1"/>
  <c r="J309" i="71" a="1"/>
  <c r="J309" i="71" s="1"/>
  <c r="AG309" i="71" a="1"/>
  <c r="AG309" i="71" s="1"/>
  <c r="AF309" i="71" a="1"/>
  <c r="AF309" i="71" s="1"/>
  <c r="AI309" i="71" a="1"/>
  <c r="AI309" i="71" s="1"/>
  <c r="AL309" i="71" a="1"/>
  <c r="AL309" i="71" s="1"/>
  <c r="F309" i="71" a="1"/>
  <c r="F309" i="71" s="1"/>
  <c r="AA309" i="71" a="1"/>
  <c r="AA309" i="71" s="1"/>
  <c r="P309" i="71" a="1"/>
  <c r="P309" i="71" s="1"/>
  <c r="V309" i="71" a="1"/>
  <c r="V309" i="71" s="1"/>
  <c r="AJ309" i="71" a="1"/>
  <c r="AJ309" i="71" s="1"/>
  <c r="AM309" i="71" a="1"/>
  <c r="AM309" i="71" s="1"/>
  <c r="M309" i="71" a="1"/>
  <c r="M309" i="71" s="1"/>
  <c r="L309" i="71" a="1"/>
  <c r="L309" i="71" s="1"/>
  <c r="O309" i="71" a="1"/>
  <c r="O309" i="71" s="1"/>
  <c r="R309" i="71" a="1"/>
  <c r="R309" i="71" s="1"/>
  <c r="I309" i="71" a="1"/>
  <c r="I309" i="71" s="1"/>
  <c r="H309" i="71" a="1"/>
  <c r="H309" i="71" s="1"/>
  <c r="K309" i="71" a="1"/>
  <c r="K309" i="71" s="1"/>
  <c r="N309" i="71" a="1"/>
  <c r="N309" i="71" s="1"/>
  <c r="E310" i="71" a="1"/>
  <c r="E310" i="71" s="1"/>
  <c r="D310" i="71" s="1"/>
  <c r="AC310" i="71" l="1" a="1"/>
  <c r="AC310" i="71" s="1"/>
  <c r="AB310" i="71" a="1"/>
  <c r="AB310" i="71" s="1"/>
  <c r="AE310" i="71" a="1"/>
  <c r="AE310" i="71" s="1"/>
  <c r="AH310" i="71" a="1"/>
  <c r="AH310" i="71" s="1"/>
  <c r="AG310" i="71" a="1"/>
  <c r="AG310" i="71" s="1"/>
  <c r="AF310" i="71" a="1"/>
  <c r="AF310" i="71" s="1"/>
  <c r="AI310" i="71" a="1"/>
  <c r="AI310" i="71" s="1"/>
  <c r="AL310" i="71" a="1"/>
  <c r="AL310" i="71" s="1"/>
  <c r="F310" i="71" a="1"/>
  <c r="F310" i="71" s="1"/>
  <c r="Y310" i="71" a="1"/>
  <c r="Y310" i="71" s="1"/>
  <c r="X310" i="71" a="1"/>
  <c r="X310" i="71" s="1"/>
  <c r="AA310" i="71" a="1"/>
  <c r="AA310" i="71" s="1"/>
  <c r="AD310" i="71" a="1"/>
  <c r="AD310" i="71" s="1"/>
  <c r="U310" i="71" a="1"/>
  <c r="U310" i="71" s="1"/>
  <c r="T310" i="71" a="1"/>
  <c r="T310" i="71" s="1"/>
  <c r="W310" i="71" a="1"/>
  <c r="W310" i="71" s="1"/>
  <c r="Z310" i="71" a="1"/>
  <c r="Z310" i="71" s="1"/>
  <c r="Q310" i="71" a="1"/>
  <c r="Q310" i="71" s="1"/>
  <c r="P310" i="71" a="1"/>
  <c r="P310" i="71" s="1"/>
  <c r="S310" i="71" a="1"/>
  <c r="S310" i="71" s="1"/>
  <c r="V310" i="71" a="1"/>
  <c r="V310" i="71" s="1"/>
  <c r="AK310" i="71" a="1"/>
  <c r="AK310" i="71" s="1"/>
  <c r="AJ310" i="71" a="1"/>
  <c r="AJ310" i="71" s="1"/>
  <c r="AM310" i="71" a="1"/>
  <c r="AM310" i="71" s="1"/>
  <c r="G310" i="71" a="1"/>
  <c r="G310" i="71" s="1"/>
  <c r="J310" i="71" a="1"/>
  <c r="J310" i="71" s="1"/>
  <c r="M310" i="71" a="1"/>
  <c r="M310" i="71" s="1"/>
  <c r="L310" i="71" a="1"/>
  <c r="L310" i="71" s="1"/>
  <c r="O310" i="71" a="1"/>
  <c r="O310" i="71" s="1"/>
  <c r="R310" i="71" a="1"/>
  <c r="R310" i="71" s="1"/>
  <c r="I310" i="71" a="1"/>
  <c r="I310" i="71" s="1"/>
  <c r="H310" i="71" a="1"/>
  <c r="H310" i="71" s="1"/>
  <c r="K310" i="71" a="1"/>
  <c r="K310" i="71" s="1"/>
  <c r="N310" i="71" a="1"/>
  <c r="N310" i="71" s="1"/>
  <c r="E311" i="71" a="1"/>
  <c r="E311" i="71" s="1"/>
  <c r="D311" i="71" s="1"/>
  <c r="AC311" i="71" l="1" a="1"/>
  <c r="AC311" i="71" s="1"/>
  <c r="F311" i="71" a="1"/>
  <c r="F311" i="71" s="1"/>
  <c r="AM311" i="71" a="1"/>
  <c r="AM311" i="71" s="1"/>
  <c r="X311" i="71" a="1"/>
  <c r="X311" i="71" s="1"/>
  <c r="Y311" i="71" a="1"/>
  <c r="Y311" i="71" s="1"/>
  <c r="AE311" i="71" a="1"/>
  <c r="AE311" i="71" s="1"/>
  <c r="AD311" i="71" a="1"/>
  <c r="AD311" i="71" s="1"/>
  <c r="AB311" i="71" a="1"/>
  <c r="AB311" i="71" s="1"/>
  <c r="U311" i="71" a="1"/>
  <c r="U311" i="71" s="1"/>
  <c r="V311" i="71" a="1"/>
  <c r="V311" i="71" s="1"/>
  <c r="AH311" i="71" a="1"/>
  <c r="AH311" i="71" s="1"/>
  <c r="S311" i="71" a="1"/>
  <c r="S311" i="71" s="1"/>
  <c r="AJ311" i="71" a="1"/>
  <c r="AJ311" i="71" s="1"/>
  <c r="AI311" i="71" a="1"/>
  <c r="AI311" i="71" s="1"/>
  <c r="T311" i="71" a="1"/>
  <c r="T311" i="71" s="1"/>
  <c r="O311" i="71" a="1"/>
  <c r="O311" i="71" s="1"/>
  <c r="AA311" i="71" a="1"/>
  <c r="AA311" i="71" s="1"/>
  <c r="Z311" i="71" a="1"/>
  <c r="Z311" i="71" s="1"/>
  <c r="P311" i="71" a="1"/>
  <c r="P311" i="71" s="1"/>
  <c r="K311" i="71" a="1"/>
  <c r="K311" i="71" s="1"/>
  <c r="R311" i="71" a="1"/>
  <c r="R311" i="71" s="1"/>
  <c r="Q311" i="71" a="1"/>
  <c r="Q311" i="71" s="1"/>
  <c r="L311" i="71" a="1"/>
  <c r="L311" i="71" s="1"/>
  <c r="G311" i="71" a="1"/>
  <c r="G311" i="71" s="1"/>
  <c r="AK311" i="71" a="1"/>
  <c r="AK311" i="71" s="1"/>
  <c r="N311" i="71" a="1"/>
  <c r="N311" i="71" s="1"/>
  <c r="M311" i="71" a="1"/>
  <c r="M311" i="71" s="1"/>
  <c r="H311" i="71" a="1"/>
  <c r="H311" i="71" s="1"/>
  <c r="AF311" i="71" a="1"/>
  <c r="AF311" i="71" s="1"/>
  <c r="AG311" i="71" a="1"/>
  <c r="AG311" i="71" s="1"/>
  <c r="J311" i="71" a="1"/>
  <c r="J311" i="71" s="1"/>
  <c r="I311" i="71" a="1"/>
  <c r="I311" i="71" s="1"/>
  <c r="AL311" i="71" a="1"/>
  <c r="AL311" i="71" s="1"/>
  <c r="W311" i="71" a="1"/>
  <c r="W311" i="71" s="1"/>
  <c r="E312" i="71" a="1"/>
  <c r="E312" i="71" s="1"/>
  <c r="D312" i="71" s="1"/>
  <c r="S312" i="71" l="1" a="1"/>
  <c r="S312" i="71" s="1"/>
  <c r="R312" i="71" a="1"/>
  <c r="R312" i="71" s="1"/>
  <c r="U312" i="71" a="1"/>
  <c r="U312" i="71" s="1"/>
  <c r="AC312" i="71" a="1"/>
  <c r="AC312" i="71" s="1"/>
  <c r="N312" i="71" a="1"/>
  <c r="N312" i="71" s="1"/>
  <c r="Q312" i="71" a="1"/>
  <c r="Q312" i="71" s="1"/>
  <c r="Y312" i="71" a="1"/>
  <c r="Y312" i="71" s="1"/>
  <c r="AG312" i="71" a="1"/>
  <c r="AG312" i="71" s="1"/>
  <c r="I312" i="71" a="1"/>
  <c r="I312" i="71" s="1"/>
  <c r="P312" i="71" a="1"/>
  <c r="P312" i="71" s="1"/>
  <c r="AK312" i="71" a="1"/>
  <c r="AK312" i="71" s="1"/>
  <c r="AJ312" i="71" a="1"/>
  <c r="AJ312" i="71" s="1"/>
  <c r="AI312" i="71" a="1"/>
  <c r="AI312" i="71" s="1"/>
  <c r="G312" i="71" a="1"/>
  <c r="G312" i="71" s="1"/>
  <c r="O312" i="71" a="1"/>
  <c r="O312" i="71" s="1"/>
  <c r="J312" i="71" a="1"/>
  <c r="J312" i="71" s="1"/>
  <c r="M312" i="71" a="1"/>
  <c r="M312" i="71" s="1"/>
  <c r="L312" i="71" a="1"/>
  <c r="L312" i="71" s="1"/>
  <c r="T312" i="71" a="1"/>
  <c r="T312" i="71" s="1"/>
  <c r="AF312" i="71" a="1"/>
  <c r="AF312" i="71" s="1"/>
  <c r="AE312" i="71" a="1"/>
  <c r="AE312" i="71" s="1"/>
  <c r="AM312" i="71" a="1"/>
  <c r="AM312" i="71" s="1"/>
  <c r="K312" i="71" a="1"/>
  <c r="K312" i="71" s="1"/>
  <c r="W312" i="71" a="1"/>
  <c r="W312" i="71" s="1"/>
  <c r="V312" i="71" a="1"/>
  <c r="V312" i="71" s="1"/>
  <c r="AD312" i="71" a="1"/>
  <c r="AD312" i="71" s="1"/>
  <c r="AL312" i="71" a="1"/>
  <c r="AL312" i="71" s="1"/>
  <c r="H312" i="71" a="1"/>
  <c r="H312" i="71" s="1"/>
  <c r="X312" i="71" a="1"/>
  <c r="X312" i="71" s="1"/>
  <c r="AB312" i="71" a="1"/>
  <c r="AB312" i="71" s="1"/>
  <c r="AA312" i="71" a="1"/>
  <c r="AA312" i="71" s="1"/>
  <c r="Z312" i="71" a="1"/>
  <c r="Z312" i="71" s="1"/>
  <c r="AH312" i="71" a="1"/>
  <c r="AH312" i="71" s="1"/>
  <c r="F312" i="71" a="1"/>
  <c r="F312" i="71" s="1"/>
  <c r="E313" i="71" a="1"/>
  <c r="E313" i="71" s="1"/>
  <c r="D313" i="71" s="1"/>
  <c r="AH313" i="71" l="1" a="1"/>
  <c r="AH313" i="71" s="1"/>
  <c r="AK313" i="71" a="1"/>
  <c r="AK313" i="71" s="1"/>
  <c r="AM313" i="71" a="1"/>
  <c r="AM313" i="71" s="1"/>
  <c r="K313" i="71" a="1"/>
  <c r="K313" i="71" s="1"/>
  <c r="H313" i="71" a="1"/>
  <c r="H313" i="71" s="1"/>
  <c r="AD313" i="71" a="1"/>
  <c r="AD313" i="71" s="1"/>
  <c r="AG313" i="71" a="1"/>
  <c r="AG313" i="71" s="1"/>
  <c r="AB313" i="71" a="1"/>
  <c r="AB313" i="71" s="1"/>
  <c r="AJ313" i="71" a="1"/>
  <c r="AJ313" i="71" s="1"/>
  <c r="Z313" i="71" a="1"/>
  <c r="Z313" i="71" s="1"/>
  <c r="AC313" i="71" a="1"/>
  <c r="AC313" i="71" s="1"/>
  <c r="W313" i="71" a="1"/>
  <c r="W313" i="71" s="1"/>
  <c r="AE313" i="71" a="1"/>
  <c r="AE313" i="71" s="1"/>
  <c r="V313" i="71" a="1"/>
  <c r="V313" i="71" s="1"/>
  <c r="Y313" i="71" a="1"/>
  <c r="Y313" i="71" s="1"/>
  <c r="L313" i="71" a="1"/>
  <c r="L313" i="71" s="1"/>
  <c r="T313" i="71" a="1"/>
  <c r="T313" i="71" s="1"/>
  <c r="R313" i="71" a="1"/>
  <c r="R313" i="71" s="1"/>
  <c r="U313" i="71" a="1"/>
  <c r="U313" i="71" s="1"/>
  <c r="G313" i="71" a="1"/>
  <c r="G313" i="71" s="1"/>
  <c r="O313" i="71" a="1"/>
  <c r="O313" i="71" s="1"/>
  <c r="J313" i="71" a="1"/>
  <c r="J313" i="71" s="1"/>
  <c r="M313" i="71" a="1"/>
  <c r="M313" i="71" s="1"/>
  <c r="AA313" i="71" a="1"/>
  <c r="AA313" i="71" s="1"/>
  <c r="X313" i="71" a="1"/>
  <c r="X313" i="71" s="1"/>
  <c r="N313" i="71" a="1"/>
  <c r="N313" i="71" s="1"/>
  <c r="Q313" i="71" a="1"/>
  <c r="Q313" i="71" s="1"/>
  <c r="AF313" i="71" a="1"/>
  <c r="AF313" i="71" s="1"/>
  <c r="AI313" i="71" a="1"/>
  <c r="AI313" i="71" s="1"/>
  <c r="AL313" i="71" a="1"/>
  <c r="AL313" i="71" s="1"/>
  <c r="F313" i="71" a="1"/>
  <c r="F313" i="71" s="1"/>
  <c r="I313" i="71" a="1"/>
  <c r="I313" i="71" s="1"/>
  <c r="P313" i="71" a="1"/>
  <c r="P313" i="71" s="1"/>
  <c r="S313" i="71" a="1"/>
  <c r="S313" i="71" s="1"/>
  <c r="E314" i="71" a="1"/>
  <c r="E314" i="71" s="1"/>
  <c r="D314" i="71" s="1"/>
  <c r="AG314" i="71" l="1" a="1"/>
  <c r="AG314" i="71" s="1"/>
  <c r="P314" i="71" a="1"/>
  <c r="P314" i="71" s="1"/>
  <c r="AA314" i="71" a="1"/>
  <c r="AA314" i="71" s="1"/>
  <c r="S314" i="71" a="1"/>
  <c r="S314" i="71" s="1"/>
  <c r="K314" i="71" a="1"/>
  <c r="K314" i="71" s="1"/>
  <c r="AI314" i="71" a="1"/>
  <c r="AI314" i="71" s="1"/>
  <c r="F314" i="71" a="1"/>
  <c r="F314" i="71" s="1"/>
  <c r="AC314" i="71" a="1"/>
  <c r="AC314" i="71" s="1"/>
  <c r="J314" i="71" a="1"/>
  <c r="J314" i="71" s="1"/>
  <c r="T314" i="71" a="1"/>
  <c r="T314" i="71" s="1"/>
  <c r="L314" i="71" a="1"/>
  <c r="L314" i="71" s="1"/>
  <c r="Y314" i="71" a="1"/>
  <c r="Y314" i="71" s="1"/>
  <c r="N314" i="71" a="1"/>
  <c r="N314" i="71" s="1"/>
  <c r="U314" i="71" a="1"/>
  <c r="U314" i="71" s="1"/>
  <c r="AB314" i="71" a="1"/>
  <c r="AB314" i="71" s="1"/>
  <c r="AM314" i="71" a="1"/>
  <c r="AM314" i="71" s="1"/>
  <c r="AE314" i="71" a="1"/>
  <c r="AE314" i="71" s="1"/>
  <c r="Q314" i="71" a="1"/>
  <c r="Q314" i="71" s="1"/>
  <c r="V314" i="71" a="1"/>
  <c r="V314" i="71" s="1"/>
  <c r="AF314" i="71" a="1"/>
  <c r="AF314" i="71" s="1"/>
  <c r="X314" i="71" a="1"/>
  <c r="X314" i="71" s="1"/>
  <c r="M314" i="71" a="1"/>
  <c r="M314" i="71" s="1"/>
  <c r="AH314" i="71" a="1"/>
  <c r="AH314" i="71" s="1"/>
  <c r="Z314" i="71" a="1"/>
  <c r="Z314" i="71" s="1"/>
  <c r="R314" i="71" a="1"/>
  <c r="R314" i="71" s="1"/>
  <c r="I314" i="71" a="1"/>
  <c r="I314" i="71" s="1"/>
  <c r="O314" i="71" a="1"/>
  <c r="O314" i="71" s="1"/>
  <c r="G314" i="71" a="1"/>
  <c r="G314" i="71" s="1"/>
  <c r="AJ314" i="71" a="1"/>
  <c r="AJ314" i="71" s="1"/>
  <c r="AK314" i="71" a="1"/>
  <c r="AK314" i="71" s="1"/>
  <c r="W314" i="71" a="1"/>
  <c r="W314" i="71" s="1"/>
  <c r="H314" i="71" a="1"/>
  <c r="H314" i="71" s="1"/>
  <c r="AL314" i="71" a="1"/>
  <c r="AL314" i="71" s="1"/>
  <c r="AD314" i="71" a="1"/>
  <c r="AD314" i="71" s="1"/>
  <c r="E315" i="71" a="1"/>
  <c r="E315" i="71" s="1"/>
  <c r="D315" i="71" s="1"/>
  <c r="AE315" i="71" l="1" a="1"/>
  <c r="AE315" i="71" s="1"/>
  <c r="AH315" i="71" a="1"/>
  <c r="AH315" i="71" s="1"/>
  <c r="AF315" i="71" a="1"/>
  <c r="AF315" i="71" s="1"/>
  <c r="P315" i="71" a="1"/>
  <c r="P315" i="71" s="1"/>
  <c r="AA315" i="71" a="1"/>
  <c r="AA315" i="71" s="1"/>
  <c r="AD315" i="71" a="1"/>
  <c r="AD315" i="71" s="1"/>
  <c r="Y315" i="71" a="1"/>
  <c r="Y315" i="71" s="1"/>
  <c r="I315" i="71" a="1"/>
  <c r="I315" i="71" s="1"/>
  <c r="W315" i="71" a="1"/>
  <c r="W315" i="71" s="1"/>
  <c r="Z315" i="71" a="1"/>
  <c r="Z315" i="71" s="1"/>
  <c r="AK315" i="71" a="1"/>
  <c r="AK315" i="71" s="1"/>
  <c r="AB315" i="71" a="1"/>
  <c r="AB315" i="71" s="1"/>
  <c r="S315" i="71" a="1"/>
  <c r="S315" i="71" s="1"/>
  <c r="V315" i="71" a="1"/>
  <c r="V315" i="71" s="1"/>
  <c r="L315" i="71" a="1"/>
  <c r="L315" i="71" s="1"/>
  <c r="U315" i="71" a="1"/>
  <c r="U315" i="71" s="1"/>
  <c r="AM315" i="71" a="1"/>
  <c r="AM315" i="71" s="1"/>
  <c r="G315" i="71" a="1"/>
  <c r="G315" i="71" s="1"/>
  <c r="J315" i="71" a="1"/>
  <c r="J315" i="71" s="1"/>
  <c r="AJ315" i="71" a="1"/>
  <c r="AJ315" i="71" s="1"/>
  <c r="T315" i="71" a="1"/>
  <c r="T315" i="71" s="1"/>
  <c r="O315" i="71" a="1"/>
  <c r="O315" i="71" s="1"/>
  <c r="R315" i="71" a="1"/>
  <c r="R315" i="71" s="1"/>
  <c r="X315" i="71" a="1"/>
  <c r="X315" i="71" s="1"/>
  <c r="AG315" i="71" a="1"/>
  <c r="AG315" i="71" s="1"/>
  <c r="K315" i="71" a="1"/>
  <c r="K315" i="71" s="1"/>
  <c r="N315" i="71" a="1"/>
  <c r="N315" i="71" s="1"/>
  <c r="Q315" i="71" a="1"/>
  <c r="Q315" i="71" s="1"/>
  <c r="H315" i="71" a="1"/>
  <c r="H315" i="71" s="1"/>
  <c r="AI315" i="71" a="1"/>
  <c r="AI315" i="71" s="1"/>
  <c r="AL315" i="71" a="1"/>
  <c r="AL315" i="71" s="1"/>
  <c r="F315" i="71" a="1"/>
  <c r="F315" i="71" s="1"/>
  <c r="AC315" i="71" a="1"/>
  <c r="AC315" i="71" s="1"/>
  <c r="M315" i="71" a="1"/>
  <c r="M315" i="71" s="1"/>
  <c r="E316" i="71" a="1"/>
  <c r="E316" i="71" s="1"/>
  <c r="D316" i="71" s="1"/>
  <c r="AH316" i="71" l="1" a="1"/>
  <c r="AH316" i="71" s="1"/>
  <c r="AK316" i="71" a="1"/>
  <c r="AK316" i="71" s="1"/>
  <c r="AI316" i="71" a="1"/>
  <c r="AI316" i="71" s="1"/>
  <c r="AM316" i="71" a="1"/>
  <c r="AM316" i="71" s="1"/>
  <c r="L316" i="71" a="1"/>
  <c r="L316" i="71" s="1"/>
  <c r="AD316" i="71" a="1"/>
  <c r="AD316" i="71" s="1"/>
  <c r="AG316" i="71" a="1"/>
  <c r="AG316" i="71" s="1"/>
  <c r="AA316" i="71" a="1"/>
  <c r="AA316" i="71" s="1"/>
  <c r="AE316" i="71" a="1"/>
  <c r="AE316" i="71" s="1"/>
  <c r="Z316" i="71" a="1"/>
  <c r="Z316" i="71" s="1"/>
  <c r="AC316" i="71" a="1"/>
  <c r="AC316" i="71" s="1"/>
  <c r="S316" i="71" a="1"/>
  <c r="S316" i="71" s="1"/>
  <c r="W316" i="71" a="1"/>
  <c r="W316" i="71" s="1"/>
  <c r="V316" i="71" a="1"/>
  <c r="V316" i="71" s="1"/>
  <c r="Y316" i="71" a="1"/>
  <c r="Y316" i="71" s="1"/>
  <c r="K316" i="71" a="1"/>
  <c r="K316" i="71" s="1"/>
  <c r="O316" i="71" a="1"/>
  <c r="O316" i="71" s="1"/>
  <c r="R316" i="71" a="1"/>
  <c r="R316" i="71" s="1"/>
  <c r="U316" i="71" a="1"/>
  <c r="U316" i="71" s="1"/>
  <c r="AF316" i="71" a="1"/>
  <c r="AF316" i="71" s="1"/>
  <c r="G316" i="71" a="1"/>
  <c r="G316" i="71" s="1"/>
  <c r="AL316" i="71" a="1"/>
  <c r="AL316" i="71" s="1"/>
  <c r="F316" i="71" a="1"/>
  <c r="F316" i="71" s="1"/>
  <c r="I316" i="71" a="1"/>
  <c r="I316" i="71" s="1"/>
  <c r="H316" i="71" a="1"/>
  <c r="H316" i="71" s="1"/>
  <c r="T316" i="71" a="1"/>
  <c r="T316" i="71" s="1"/>
  <c r="N316" i="71" a="1"/>
  <c r="N316" i="71" s="1"/>
  <c r="Q316" i="71" a="1"/>
  <c r="Q316" i="71" s="1"/>
  <c r="X316" i="71" a="1"/>
  <c r="X316" i="71" s="1"/>
  <c r="AJ316" i="71" a="1"/>
  <c r="AJ316" i="71" s="1"/>
  <c r="J316" i="71" a="1"/>
  <c r="J316" i="71" s="1"/>
  <c r="M316" i="71" a="1"/>
  <c r="M316" i="71" s="1"/>
  <c r="P316" i="71" a="1"/>
  <c r="P316" i="71" s="1"/>
  <c r="AB316" i="71" a="1"/>
  <c r="AB316" i="71" s="1"/>
  <c r="E317" i="71" a="1"/>
  <c r="E317" i="71" s="1"/>
  <c r="D317" i="71" s="1"/>
  <c r="AC317" i="71" l="1" a="1"/>
  <c r="AC317" i="71" s="1"/>
  <c r="AB317" i="71" a="1"/>
  <c r="AB317" i="71" s="1"/>
  <c r="AE317" i="71" a="1"/>
  <c r="AE317" i="71" s="1"/>
  <c r="R317" i="71" a="1"/>
  <c r="R317" i="71" s="1"/>
  <c r="F317" i="71" a="1"/>
  <c r="F317" i="71" s="1"/>
  <c r="P317" i="71" a="1"/>
  <c r="P317" i="71" s="1"/>
  <c r="Z317" i="71" a="1"/>
  <c r="Z317" i="71" s="1"/>
  <c r="AJ317" i="71" a="1"/>
  <c r="AJ317" i="71" s="1"/>
  <c r="G317" i="71" a="1"/>
  <c r="G317" i="71" s="1"/>
  <c r="AF317" i="71" a="1"/>
  <c r="AF317" i="71" s="1"/>
  <c r="AD317" i="71" a="1"/>
  <c r="AD317" i="71" s="1"/>
  <c r="Y317" i="71" a="1"/>
  <c r="Y317" i="71" s="1"/>
  <c r="X317" i="71" a="1"/>
  <c r="X317" i="71" s="1"/>
  <c r="AA317" i="71" a="1"/>
  <c r="AA317" i="71" s="1"/>
  <c r="AL317" i="71" a="1"/>
  <c r="AL317" i="71" s="1"/>
  <c r="U317" i="71" a="1"/>
  <c r="U317" i="71" s="1"/>
  <c r="T317" i="71" a="1"/>
  <c r="T317" i="71" s="1"/>
  <c r="W317" i="71" a="1"/>
  <c r="W317" i="71" s="1"/>
  <c r="Q317" i="71" a="1"/>
  <c r="Q317" i="71" s="1"/>
  <c r="S317" i="71" a="1"/>
  <c r="S317" i="71" s="1"/>
  <c r="AK317" i="71" a="1"/>
  <c r="AK317" i="71" s="1"/>
  <c r="V317" i="71" a="1"/>
  <c r="V317" i="71" s="1"/>
  <c r="AG317" i="71" a="1"/>
  <c r="AG317" i="71" s="1"/>
  <c r="AI317" i="71" a="1"/>
  <c r="AI317" i="71" s="1"/>
  <c r="J317" i="71" a="1"/>
  <c r="J317" i="71" s="1"/>
  <c r="M317" i="71" a="1"/>
  <c r="M317" i="71" s="1"/>
  <c r="L317" i="71" a="1"/>
  <c r="L317" i="71" s="1"/>
  <c r="O317" i="71" a="1"/>
  <c r="O317" i="71" s="1"/>
  <c r="N317" i="71" a="1"/>
  <c r="N317" i="71" s="1"/>
  <c r="I317" i="71" a="1"/>
  <c r="I317" i="71" s="1"/>
  <c r="H317" i="71" a="1"/>
  <c r="H317" i="71" s="1"/>
  <c r="K317" i="71" a="1"/>
  <c r="K317" i="71" s="1"/>
  <c r="AH317" i="71" a="1"/>
  <c r="AH317" i="71" s="1"/>
  <c r="AM317" i="71" a="1"/>
  <c r="AM317" i="71" s="1"/>
  <c r="E318" i="71" a="1"/>
  <c r="E318" i="71" s="1"/>
  <c r="D318" i="71" s="1"/>
  <c r="AE318" i="71" l="1" a="1"/>
  <c r="AE318" i="71" s="1"/>
  <c r="AH318" i="71" a="1"/>
  <c r="AH318" i="71" s="1"/>
  <c r="AK318" i="71" a="1"/>
  <c r="AK318" i="71" s="1"/>
  <c r="AF318" i="71" a="1"/>
  <c r="AF318" i="71" s="1"/>
  <c r="W318" i="71" a="1"/>
  <c r="W318" i="71" s="1"/>
  <c r="Z318" i="71" a="1"/>
  <c r="Z318" i="71" s="1"/>
  <c r="AJ318" i="71" a="1"/>
  <c r="AJ318" i="71" s="1"/>
  <c r="T318" i="71" a="1"/>
  <c r="T318" i="71" s="1"/>
  <c r="AA318" i="71" a="1"/>
  <c r="AA318" i="71" s="1"/>
  <c r="AD318" i="71" a="1"/>
  <c r="AD318" i="71" s="1"/>
  <c r="P318" i="71" a="1"/>
  <c r="P318" i="71" s="1"/>
  <c r="U318" i="71" a="1"/>
  <c r="U318" i="71" s="1"/>
  <c r="S318" i="71" a="1"/>
  <c r="S318" i="71" s="1"/>
  <c r="Y318" i="71" a="1"/>
  <c r="Y318" i="71" s="1"/>
  <c r="I318" i="71" a="1"/>
  <c r="I318" i="71" s="1"/>
  <c r="R318" i="71" a="1"/>
  <c r="R318" i="71" s="1"/>
  <c r="AC318" i="71" a="1"/>
  <c r="AC318" i="71" s="1"/>
  <c r="N318" i="71" a="1"/>
  <c r="N318" i="71" s="1"/>
  <c r="H318" i="71" a="1"/>
  <c r="H318" i="71" s="1"/>
  <c r="G318" i="71" a="1"/>
  <c r="G318" i="71" s="1"/>
  <c r="AG318" i="71" a="1"/>
  <c r="AG318" i="71" s="1"/>
  <c r="AI318" i="71" a="1"/>
  <c r="AI318" i="71" s="1"/>
  <c r="L318" i="71" a="1"/>
  <c r="L318" i="71" s="1"/>
  <c r="Q318" i="71" a="1"/>
  <c r="Q318" i="71" s="1"/>
  <c r="V318" i="71" a="1"/>
  <c r="V318" i="71" s="1"/>
  <c r="O318" i="71" a="1"/>
  <c r="O318" i="71" s="1"/>
  <c r="X318" i="71" a="1"/>
  <c r="X318" i="71" s="1"/>
  <c r="K318" i="71" a="1"/>
  <c r="K318" i="71" s="1"/>
  <c r="M318" i="71" a="1"/>
  <c r="M318" i="71" s="1"/>
  <c r="AM318" i="71" a="1"/>
  <c r="AM318" i="71" s="1"/>
  <c r="J318" i="71" a="1"/>
  <c r="J318" i="71" s="1"/>
  <c r="AB318" i="71" a="1"/>
  <c r="AB318" i="71" s="1"/>
  <c r="AL318" i="71" a="1"/>
  <c r="AL318" i="71" s="1"/>
  <c r="F318" i="71" a="1"/>
  <c r="F318" i="71" s="1"/>
  <c r="E319" i="71" a="1"/>
  <c r="E319" i="71" s="1"/>
  <c r="D319" i="71" s="1"/>
  <c r="AH319" i="71" l="1" a="1"/>
  <c r="AH319" i="71" s="1"/>
  <c r="AK319" i="71" a="1"/>
  <c r="AK319" i="71" s="1"/>
  <c r="AJ319" i="71" a="1"/>
  <c r="AJ319" i="71" s="1"/>
  <c r="W319" i="71" a="1"/>
  <c r="W319" i="71" s="1"/>
  <c r="AI319" i="71" a="1"/>
  <c r="AI319" i="71" s="1"/>
  <c r="AL319" i="71" a="1"/>
  <c r="AL319" i="71" s="1"/>
  <c r="F319" i="71" a="1"/>
  <c r="F319" i="71" s="1"/>
  <c r="I319" i="71" a="1"/>
  <c r="I319" i="71" s="1"/>
  <c r="H319" i="71" a="1"/>
  <c r="H319" i="71" s="1"/>
  <c r="O319" i="71" a="1"/>
  <c r="O319" i="71" s="1"/>
  <c r="AD319" i="71" a="1"/>
  <c r="AD319" i="71" s="1"/>
  <c r="AG319" i="71" a="1"/>
  <c r="AG319" i="71" s="1"/>
  <c r="AF319" i="71" a="1"/>
  <c r="AF319" i="71" s="1"/>
  <c r="K319" i="71" a="1"/>
  <c r="K319" i="71" s="1"/>
  <c r="Z319" i="71" a="1"/>
  <c r="Z319" i="71" s="1"/>
  <c r="AC319" i="71" a="1"/>
  <c r="AC319" i="71" s="1"/>
  <c r="AB319" i="71" a="1"/>
  <c r="AB319" i="71" s="1"/>
  <c r="AE319" i="71" a="1"/>
  <c r="AE319" i="71" s="1"/>
  <c r="V319" i="71" a="1"/>
  <c r="V319" i="71" s="1"/>
  <c r="Y319" i="71" a="1"/>
  <c r="Y319" i="71" s="1"/>
  <c r="X319" i="71" a="1"/>
  <c r="X319" i="71" s="1"/>
  <c r="S319" i="71" a="1"/>
  <c r="S319" i="71" s="1"/>
  <c r="R319" i="71" a="1"/>
  <c r="R319" i="71" s="1"/>
  <c r="U319" i="71" a="1"/>
  <c r="U319" i="71" s="1"/>
  <c r="T319" i="71" a="1"/>
  <c r="T319" i="71" s="1"/>
  <c r="AM319" i="71" a="1"/>
  <c r="AM319" i="71" s="1"/>
  <c r="N319" i="71" a="1"/>
  <c r="N319" i="71" s="1"/>
  <c r="Q319" i="71" a="1"/>
  <c r="Q319" i="71" s="1"/>
  <c r="P319" i="71" a="1"/>
  <c r="P319" i="71" s="1"/>
  <c r="G319" i="71" a="1"/>
  <c r="G319" i="71" s="1"/>
  <c r="J319" i="71" a="1"/>
  <c r="J319" i="71" s="1"/>
  <c r="M319" i="71" a="1"/>
  <c r="M319" i="71" s="1"/>
  <c r="L319" i="71" a="1"/>
  <c r="L319" i="71" s="1"/>
  <c r="AA319" i="71" a="1"/>
  <c r="AA319" i="71" s="1"/>
  <c r="E320" i="71" a="1"/>
  <c r="E320" i="71" s="1"/>
  <c r="D320" i="71" s="1"/>
  <c r="AC320" i="71" l="1" a="1"/>
  <c r="AC320" i="71" s="1"/>
  <c r="AB320" i="71" a="1"/>
  <c r="AB320" i="71" s="1"/>
  <c r="AE320" i="71" a="1"/>
  <c r="AE320" i="71" s="1"/>
  <c r="J320" i="71" a="1"/>
  <c r="J320" i="71" s="1"/>
  <c r="AG320" i="71" a="1"/>
  <c r="AG320" i="71" s="1"/>
  <c r="AF320" i="71" a="1"/>
  <c r="AF320" i="71" s="1"/>
  <c r="AI320" i="71" a="1"/>
  <c r="AI320" i="71" s="1"/>
  <c r="Z320" i="71" a="1"/>
  <c r="Z320" i="71" s="1"/>
  <c r="N320" i="71" a="1"/>
  <c r="N320" i="71" s="1"/>
  <c r="Y320" i="71" a="1"/>
  <c r="Y320" i="71" s="1"/>
  <c r="X320" i="71" a="1"/>
  <c r="X320" i="71" s="1"/>
  <c r="AA320" i="71" a="1"/>
  <c r="AA320" i="71" s="1"/>
  <c r="AL320" i="71" a="1"/>
  <c r="AL320" i="71" s="1"/>
  <c r="U320" i="71" a="1"/>
  <c r="U320" i="71" s="1"/>
  <c r="T320" i="71" a="1"/>
  <c r="T320" i="71" s="1"/>
  <c r="W320" i="71" a="1"/>
  <c r="W320" i="71" s="1"/>
  <c r="V320" i="71" a="1"/>
  <c r="V320" i="71" s="1"/>
  <c r="Q320" i="71" a="1"/>
  <c r="Q320" i="71" s="1"/>
  <c r="P320" i="71" a="1"/>
  <c r="P320" i="71" s="1"/>
  <c r="S320" i="71" a="1"/>
  <c r="S320" i="71" s="1"/>
  <c r="F320" i="71" a="1"/>
  <c r="F320" i="71" s="1"/>
  <c r="M320" i="71" a="1"/>
  <c r="M320" i="71" s="1"/>
  <c r="L320" i="71" a="1"/>
  <c r="L320" i="71" s="1"/>
  <c r="O320" i="71" a="1"/>
  <c r="O320" i="71" s="1"/>
  <c r="AH320" i="71" a="1"/>
  <c r="AH320" i="71" s="1"/>
  <c r="I320" i="71" a="1"/>
  <c r="I320" i="71" s="1"/>
  <c r="H320" i="71" a="1"/>
  <c r="H320" i="71" s="1"/>
  <c r="K320" i="71" a="1"/>
  <c r="K320" i="71" s="1"/>
  <c r="R320" i="71" a="1"/>
  <c r="R320" i="71" s="1"/>
  <c r="AK320" i="71" a="1"/>
  <c r="AK320" i="71" s="1"/>
  <c r="AJ320" i="71" a="1"/>
  <c r="AJ320" i="71" s="1"/>
  <c r="AM320" i="71" a="1"/>
  <c r="AM320" i="71" s="1"/>
  <c r="G320" i="71" a="1"/>
  <c r="G320" i="71" s="1"/>
  <c r="AD320" i="71" a="1"/>
  <c r="AD320" i="71" s="1"/>
  <c r="E321" i="71" a="1"/>
  <c r="E321" i="71" s="1"/>
  <c r="D321" i="71" s="1"/>
  <c r="AE321" i="71" l="1" a="1"/>
  <c r="AE321" i="71" s="1"/>
  <c r="AH321" i="71" a="1"/>
  <c r="AH321" i="71" s="1"/>
  <c r="AK321" i="71" a="1"/>
  <c r="AK321" i="71" s="1"/>
  <c r="X321" i="71" a="1"/>
  <c r="X321" i="71" s="1"/>
  <c r="AD321" i="71" a="1"/>
  <c r="AD321" i="71" s="1"/>
  <c r="AG321" i="71" a="1"/>
  <c r="AG321" i="71" s="1"/>
  <c r="H321" i="71" a="1"/>
  <c r="H321" i="71" s="1"/>
  <c r="Z321" i="71" a="1"/>
  <c r="Z321" i="71" s="1"/>
  <c r="AJ321" i="71" a="1"/>
  <c r="AJ321" i="71" s="1"/>
  <c r="AA321" i="71" a="1"/>
  <c r="AA321" i="71" s="1"/>
  <c r="W321" i="71" a="1"/>
  <c r="W321" i="71" s="1"/>
  <c r="AC321" i="71" a="1"/>
  <c r="AC321" i="71" s="1"/>
  <c r="S321" i="71" a="1"/>
  <c r="S321" i="71" s="1"/>
  <c r="V321" i="71" a="1"/>
  <c r="V321" i="71" s="1"/>
  <c r="Y321" i="71" a="1"/>
  <c r="Y321" i="71" s="1"/>
  <c r="T321" i="71" a="1"/>
  <c r="T321" i="71" s="1"/>
  <c r="N321" i="71" a="1"/>
  <c r="N321" i="71" s="1"/>
  <c r="P321" i="71" a="1"/>
  <c r="P321" i="71" s="1"/>
  <c r="G321" i="71" a="1"/>
  <c r="G321" i="71" s="1"/>
  <c r="J321" i="71" a="1"/>
  <c r="J321" i="71" s="1"/>
  <c r="AB321" i="71" a="1"/>
  <c r="AB321" i="71" s="1"/>
  <c r="O321" i="71" a="1"/>
  <c r="O321" i="71" s="1"/>
  <c r="R321" i="71" a="1"/>
  <c r="R321" i="71" s="1"/>
  <c r="U321" i="71" a="1"/>
  <c r="U321" i="71" s="1"/>
  <c r="AF321" i="71" a="1"/>
  <c r="AF321" i="71" s="1"/>
  <c r="K321" i="71" a="1"/>
  <c r="K321" i="71" s="1"/>
  <c r="Q321" i="71" a="1"/>
  <c r="Q321" i="71" s="1"/>
  <c r="AM321" i="71" a="1"/>
  <c r="AM321" i="71" s="1"/>
  <c r="M321" i="71" a="1"/>
  <c r="M321" i="71" s="1"/>
  <c r="AI321" i="71" a="1"/>
  <c r="AI321" i="71" s="1"/>
  <c r="AL321" i="71" a="1"/>
  <c r="AL321" i="71" s="1"/>
  <c r="F321" i="71" a="1"/>
  <c r="F321" i="71" s="1"/>
  <c r="I321" i="71" a="1"/>
  <c r="I321" i="71" s="1"/>
  <c r="L321" i="71" a="1"/>
  <c r="L321" i="71" s="1"/>
  <c r="E322" i="71" a="1"/>
  <c r="E322" i="71" s="1"/>
  <c r="D322" i="71" s="1"/>
  <c r="AD322" i="71" l="1" a="1"/>
  <c r="AD322" i="71" s="1"/>
  <c r="AG322" i="71" a="1"/>
  <c r="AG322" i="71" s="1"/>
  <c r="AF322" i="71" a="1"/>
  <c r="AF322" i="71" s="1"/>
  <c r="S322" i="71" a="1"/>
  <c r="S322" i="71" s="1"/>
  <c r="F322" i="71" a="1"/>
  <c r="F322" i="71" s="1"/>
  <c r="I322" i="71" a="1"/>
  <c r="I322" i="71" s="1"/>
  <c r="H322" i="71" a="1"/>
  <c r="H322" i="71" s="1"/>
  <c r="W322" i="71" a="1"/>
  <c r="W322" i="71" s="1"/>
  <c r="AH322" i="71" a="1"/>
  <c r="AH322" i="71" s="1"/>
  <c r="AK322" i="71" a="1"/>
  <c r="AK322" i="71" s="1"/>
  <c r="AJ322" i="71" a="1"/>
  <c r="AJ322" i="71" s="1"/>
  <c r="G322" i="71" a="1"/>
  <c r="G322" i="71" s="1"/>
  <c r="Z322" i="71" a="1"/>
  <c r="Z322" i="71" s="1"/>
  <c r="AC322" i="71" a="1"/>
  <c r="AC322" i="71" s="1"/>
  <c r="AB322" i="71" a="1"/>
  <c r="AB322" i="71" s="1"/>
  <c r="AE322" i="71" a="1"/>
  <c r="AE322" i="71" s="1"/>
  <c r="V322" i="71" a="1"/>
  <c r="V322" i="71" s="1"/>
  <c r="Y322" i="71" a="1"/>
  <c r="Y322" i="71" s="1"/>
  <c r="X322" i="71" a="1"/>
  <c r="X322" i="71" s="1"/>
  <c r="O322" i="71" a="1"/>
  <c r="O322" i="71" s="1"/>
  <c r="R322" i="71" a="1"/>
  <c r="R322" i="71" s="1"/>
  <c r="U322" i="71" a="1"/>
  <c r="U322" i="71" s="1"/>
  <c r="T322" i="71" a="1"/>
  <c r="T322" i="71" s="1"/>
  <c r="AA322" i="71" a="1"/>
  <c r="AA322" i="71" s="1"/>
  <c r="N322" i="71" a="1"/>
  <c r="N322" i="71" s="1"/>
  <c r="Q322" i="71" a="1"/>
  <c r="Q322" i="71" s="1"/>
  <c r="P322" i="71" a="1"/>
  <c r="P322" i="71" s="1"/>
  <c r="K322" i="71" a="1"/>
  <c r="K322" i="71" s="1"/>
  <c r="J322" i="71" a="1"/>
  <c r="J322" i="71" s="1"/>
  <c r="M322" i="71" a="1"/>
  <c r="M322" i="71" s="1"/>
  <c r="L322" i="71" a="1"/>
  <c r="L322" i="71" s="1"/>
  <c r="AM322" i="71" a="1"/>
  <c r="AM322" i="71" s="1"/>
  <c r="AL322" i="71" a="1"/>
  <c r="AL322" i="71" s="1"/>
  <c r="AI322" i="71" a="1"/>
  <c r="AI322" i="71" s="1"/>
  <c r="E323" i="71" a="1"/>
  <c r="E323" i="71" s="1"/>
  <c r="D323" i="71" s="1"/>
  <c r="E324" i="71" l="1" a="1"/>
  <c r="E324" i="71" s="1"/>
  <c r="D324" i="71" s="1"/>
  <c r="AB323" i="71" a="1"/>
  <c r="AB323" i="71" s="1"/>
  <c r="AE323" i="71" a="1"/>
  <c r="AE323" i="71" s="1"/>
  <c r="AH323" i="71" a="1"/>
  <c r="AH323" i="71" s="1"/>
  <c r="AK323" i="71" a="1"/>
  <c r="AK323" i="71" s="1"/>
  <c r="AJ323" i="71" a="1"/>
  <c r="AJ323" i="71" s="1"/>
  <c r="AM323" i="71" a="1"/>
  <c r="AM323" i="71" s="1"/>
  <c r="J323" i="71" a="1"/>
  <c r="J323" i="71" s="1"/>
  <c r="M323" i="71" a="1"/>
  <c r="M323" i="71" s="1"/>
  <c r="AF323" i="71" a="1"/>
  <c r="AF323" i="71" s="1"/>
  <c r="AI323" i="71" a="1"/>
  <c r="AI323" i="71" s="1"/>
  <c r="AL323" i="71" a="1"/>
  <c r="AL323" i="71" s="1"/>
  <c r="F323" i="71" a="1"/>
  <c r="F323" i="71" s="1"/>
  <c r="I323" i="71" a="1"/>
  <c r="I323" i="71" s="1"/>
  <c r="X323" i="71" a="1"/>
  <c r="X323" i="71" s="1"/>
  <c r="AA323" i="71" a="1"/>
  <c r="AA323" i="71" s="1"/>
  <c r="AD323" i="71" a="1"/>
  <c r="AD323" i="71" s="1"/>
  <c r="AG323" i="71" a="1"/>
  <c r="AG323" i="71" s="1"/>
  <c r="T323" i="71" a="1"/>
  <c r="T323" i="71" s="1"/>
  <c r="W323" i="71" a="1"/>
  <c r="W323" i="71" s="1"/>
  <c r="Z323" i="71" a="1"/>
  <c r="Z323" i="71" s="1"/>
  <c r="AC323" i="71" a="1"/>
  <c r="AC323" i="71" s="1"/>
  <c r="P323" i="71" a="1"/>
  <c r="P323" i="71" s="1"/>
  <c r="S323" i="71" a="1"/>
  <c r="S323" i="71" s="1"/>
  <c r="V323" i="71" a="1"/>
  <c r="V323" i="71" s="1"/>
  <c r="Y323" i="71" a="1"/>
  <c r="Y323" i="71" s="1"/>
  <c r="L323" i="71" a="1"/>
  <c r="L323" i="71" s="1"/>
  <c r="O323" i="71" a="1"/>
  <c r="O323" i="71" s="1"/>
  <c r="R323" i="71" a="1"/>
  <c r="R323" i="71" s="1"/>
  <c r="U323" i="71" a="1"/>
  <c r="U323" i="71" s="1"/>
  <c r="H323" i="71" a="1"/>
  <c r="H323" i="71" s="1"/>
  <c r="K323" i="71" a="1"/>
  <c r="K323" i="71" s="1"/>
  <c r="N323" i="71" a="1"/>
  <c r="N323" i="71" s="1"/>
  <c r="Q323" i="71" a="1"/>
  <c r="Q323" i="71" s="1"/>
  <c r="G323" i="71" a="1"/>
  <c r="G323" i="71" s="1"/>
  <c r="AI324" i="71" l="1" a="1"/>
  <c r="AI324" i="71" s="1"/>
  <c r="AL324" i="71" a="1"/>
  <c r="AL324" i="71" s="1"/>
  <c r="F324" i="71" a="1"/>
  <c r="F324" i="71" s="1"/>
  <c r="I324" i="71" a="1"/>
  <c r="I324" i="71" s="1"/>
  <c r="AF324" i="71" a="1"/>
  <c r="AF324" i="71" s="1"/>
  <c r="AE324" i="71" a="1"/>
  <c r="AE324" i="71" s="1"/>
  <c r="AH324" i="71" a="1"/>
  <c r="AH324" i="71" s="1"/>
  <c r="AK324" i="71" a="1"/>
  <c r="AK324" i="71" s="1"/>
  <c r="AB324" i="71" a="1"/>
  <c r="AB324" i="71" s="1"/>
  <c r="AA324" i="71" a="1"/>
  <c r="AA324" i="71" s="1"/>
  <c r="AD324" i="71" a="1"/>
  <c r="AD324" i="71" s="1"/>
  <c r="AG324" i="71" a="1"/>
  <c r="AG324" i="71" s="1"/>
  <c r="X324" i="71" a="1"/>
  <c r="X324" i="71" s="1"/>
  <c r="W324" i="71" a="1"/>
  <c r="W324" i="71" s="1"/>
  <c r="Z324" i="71" a="1"/>
  <c r="Z324" i="71" s="1"/>
  <c r="AC324" i="71" a="1"/>
  <c r="AC324" i="71" s="1"/>
  <c r="T324" i="71" a="1"/>
  <c r="T324" i="71" s="1"/>
  <c r="S324" i="71" a="1"/>
  <c r="S324" i="71" s="1"/>
  <c r="V324" i="71" a="1"/>
  <c r="V324" i="71" s="1"/>
  <c r="Y324" i="71" a="1"/>
  <c r="Y324" i="71" s="1"/>
  <c r="P324" i="71" a="1"/>
  <c r="P324" i="71" s="1"/>
  <c r="O324" i="71" a="1"/>
  <c r="O324" i="71" s="1"/>
  <c r="R324" i="71" a="1"/>
  <c r="R324" i="71" s="1"/>
  <c r="U324" i="71" a="1"/>
  <c r="U324" i="71" s="1"/>
  <c r="L324" i="71" a="1"/>
  <c r="L324" i="71" s="1"/>
  <c r="K324" i="71" a="1"/>
  <c r="K324" i="71" s="1"/>
  <c r="N324" i="71" a="1"/>
  <c r="N324" i="71" s="1"/>
  <c r="Q324" i="71" a="1"/>
  <c r="Q324" i="71" s="1"/>
  <c r="H324" i="71" a="1"/>
  <c r="H324" i="71" s="1"/>
  <c r="AM324" i="71" a="1"/>
  <c r="AM324" i="71" s="1"/>
  <c r="G324" i="71" a="1"/>
  <c r="G324" i="71" s="1"/>
  <c r="J324" i="71" a="1"/>
  <c r="J324" i="71" s="1"/>
  <c r="M324" i="71" a="1"/>
  <c r="M324" i="71" s="1"/>
  <c r="AJ324" i="71" a="1"/>
  <c r="AJ324" i="71" s="1"/>
  <c r="E325" i="71" a="1"/>
  <c r="E325" i="71" s="1"/>
  <c r="D325" i="71" s="1"/>
  <c r="AK325" i="71" l="1" a="1"/>
  <c r="AK325" i="71" s="1"/>
  <c r="AJ325" i="71" a="1"/>
  <c r="AJ325" i="71" s="1"/>
  <c r="AM325" i="71" a="1"/>
  <c r="AM325" i="71" s="1"/>
  <c r="G325" i="71" a="1"/>
  <c r="G325" i="71" s="1"/>
  <c r="J325" i="71" a="1"/>
  <c r="J325" i="71" s="1"/>
  <c r="AG325" i="71" a="1"/>
  <c r="AG325" i="71" s="1"/>
  <c r="AF325" i="71" a="1"/>
  <c r="AF325" i="71" s="1"/>
  <c r="AI325" i="71" a="1"/>
  <c r="AI325" i="71" s="1"/>
  <c r="AL325" i="71" a="1"/>
  <c r="AL325" i="71" s="1"/>
  <c r="F325" i="71" a="1"/>
  <c r="F325" i="71" s="1"/>
  <c r="AC325" i="71" a="1"/>
  <c r="AC325" i="71" s="1"/>
  <c r="AB325" i="71" a="1"/>
  <c r="AB325" i="71" s="1"/>
  <c r="AE325" i="71" a="1"/>
  <c r="AE325" i="71" s="1"/>
  <c r="AH325" i="71" a="1"/>
  <c r="AH325" i="71" s="1"/>
  <c r="Y325" i="71" a="1"/>
  <c r="Y325" i="71" s="1"/>
  <c r="X325" i="71" a="1"/>
  <c r="X325" i="71" s="1"/>
  <c r="AA325" i="71" a="1"/>
  <c r="AA325" i="71" s="1"/>
  <c r="AD325" i="71" a="1"/>
  <c r="AD325" i="71" s="1"/>
  <c r="Q325" i="71" a="1"/>
  <c r="Q325" i="71" s="1"/>
  <c r="P325" i="71" a="1"/>
  <c r="P325" i="71" s="1"/>
  <c r="S325" i="71" a="1"/>
  <c r="S325" i="71" s="1"/>
  <c r="V325" i="71" a="1"/>
  <c r="V325" i="71" s="1"/>
  <c r="L325" i="71" a="1"/>
  <c r="L325" i="71" s="1"/>
  <c r="O325" i="71" a="1"/>
  <c r="O325" i="71" s="1"/>
  <c r="R325" i="71" a="1"/>
  <c r="R325" i="71" s="1"/>
  <c r="H325" i="71" a="1"/>
  <c r="H325" i="71" s="1"/>
  <c r="K325" i="71" a="1"/>
  <c r="K325" i="71" s="1"/>
  <c r="N325" i="71" a="1"/>
  <c r="N325" i="71" s="1"/>
  <c r="U325" i="71" a="1"/>
  <c r="U325" i="71" s="1"/>
  <c r="T325" i="71" a="1"/>
  <c r="T325" i="71" s="1"/>
  <c r="W325" i="71" a="1"/>
  <c r="W325" i="71" s="1"/>
  <c r="Z325" i="71" a="1"/>
  <c r="Z325" i="71" s="1"/>
  <c r="I325" i="71" a="1"/>
  <c r="I325" i="71" s="1"/>
  <c r="M325" i="71" a="1"/>
  <c r="M325" i="71" s="1"/>
  <c r="E326" i="71" a="1"/>
  <c r="E326" i="71" s="1"/>
  <c r="D326" i="71" s="1"/>
  <c r="U326" i="71" l="1" a="1"/>
  <c r="U326" i="71" s="1"/>
  <c r="T326" i="71" a="1"/>
  <c r="T326" i="71" s="1"/>
  <c r="W326" i="71" a="1"/>
  <c r="W326" i="71" s="1"/>
  <c r="Z326" i="71" a="1"/>
  <c r="Z326" i="71" s="1"/>
  <c r="AC326" i="71" a="1"/>
  <c r="AC326" i="71" s="1"/>
  <c r="AB326" i="71" a="1"/>
  <c r="AB326" i="71" s="1"/>
  <c r="AE326" i="71" a="1"/>
  <c r="AE326" i="71" s="1"/>
  <c r="AH326" i="71" a="1"/>
  <c r="AH326" i="71" s="1"/>
  <c r="Q326" i="71" a="1"/>
  <c r="Q326" i="71" s="1"/>
  <c r="P326" i="71" a="1"/>
  <c r="P326" i="71" s="1"/>
  <c r="S326" i="71" a="1"/>
  <c r="S326" i="71" s="1"/>
  <c r="V326" i="71" a="1"/>
  <c r="V326" i="71" s="1"/>
  <c r="M326" i="71" a="1"/>
  <c r="M326" i="71" s="1"/>
  <c r="L326" i="71" a="1"/>
  <c r="L326" i="71" s="1"/>
  <c r="O326" i="71" a="1"/>
  <c r="O326" i="71" s="1"/>
  <c r="R326" i="71" a="1"/>
  <c r="R326" i="71" s="1"/>
  <c r="I326" i="71" a="1"/>
  <c r="I326" i="71" s="1"/>
  <c r="H326" i="71" a="1"/>
  <c r="H326" i="71" s="1"/>
  <c r="K326" i="71" a="1"/>
  <c r="K326" i="71" s="1"/>
  <c r="N326" i="71" a="1"/>
  <c r="N326" i="71" s="1"/>
  <c r="AK326" i="71" a="1"/>
  <c r="AK326" i="71" s="1"/>
  <c r="AJ326" i="71" a="1"/>
  <c r="AJ326" i="71" s="1"/>
  <c r="AM326" i="71" a="1"/>
  <c r="AM326" i="71" s="1"/>
  <c r="G326" i="71" a="1"/>
  <c r="G326" i="71" s="1"/>
  <c r="J326" i="71" a="1"/>
  <c r="J326" i="71" s="1"/>
  <c r="AG326" i="71" a="1"/>
  <c r="AG326" i="71" s="1"/>
  <c r="AF326" i="71" a="1"/>
  <c r="AF326" i="71" s="1"/>
  <c r="AI326" i="71" a="1"/>
  <c r="AI326" i="71" s="1"/>
  <c r="AL326" i="71" a="1"/>
  <c r="AL326" i="71" s="1"/>
  <c r="F326" i="71" a="1"/>
  <c r="F326" i="71" s="1"/>
  <c r="Y326" i="71" a="1"/>
  <c r="Y326" i="71" s="1"/>
  <c r="X326" i="71" a="1"/>
  <c r="X326" i="71" s="1"/>
  <c r="AA326" i="71" a="1"/>
  <c r="AA326" i="71" s="1"/>
  <c r="AD326" i="71" a="1"/>
  <c r="AD326" i="71" s="1"/>
  <c r="E327" i="71" a="1"/>
  <c r="E327" i="71" s="1"/>
  <c r="D327" i="71" s="1"/>
  <c r="AH327" i="71" l="1" a="1"/>
  <c r="AH327" i="71" s="1"/>
  <c r="AK327" i="71" a="1"/>
  <c r="AK327" i="71" s="1"/>
  <c r="AJ327" i="71" a="1"/>
  <c r="AJ327" i="71" s="1"/>
  <c r="AM327" i="71" a="1"/>
  <c r="AM327" i="71" s="1"/>
  <c r="G327" i="71" a="1"/>
  <c r="G327" i="71" s="1"/>
  <c r="AL327" i="71" a="1"/>
  <c r="AL327" i="71" s="1"/>
  <c r="F327" i="71" a="1"/>
  <c r="F327" i="71" s="1"/>
  <c r="I327" i="71" a="1"/>
  <c r="I327" i="71" s="1"/>
  <c r="H327" i="71" a="1"/>
  <c r="H327" i="71" s="1"/>
  <c r="K327" i="71" a="1"/>
  <c r="K327" i="71" s="1"/>
  <c r="AD327" i="71" a="1"/>
  <c r="AD327" i="71" s="1"/>
  <c r="AG327" i="71" a="1"/>
  <c r="AG327" i="71" s="1"/>
  <c r="AF327" i="71" a="1"/>
  <c r="AF327" i="71" s="1"/>
  <c r="AI327" i="71" a="1"/>
  <c r="AI327" i="71" s="1"/>
  <c r="Z327" i="71" a="1"/>
  <c r="Z327" i="71" s="1"/>
  <c r="AC327" i="71" a="1"/>
  <c r="AC327" i="71" s="1"/>
  <c r="AB327" i="71" a="1"/>
  <c r="AB327" i="71" s="1"/>
  <c r="AE327" i="71" a="1"/>
  <c r="AE327" i="71" s="1"/>
  <c r="V327" i="71" a="1"/>
  <c r="V327" i="71" s="1"/>
  <c r="Y327" i="71" a="1"/>
  <c r="Y327" i="71" s="1"/>
  <c r="X327" i="71" a="1"/>
  <c r="X327" i="71" s="1"/>
  <c r="AA327" i="71" a="1"/>
  <c r="AA327" i="71" s="1"/>
  <c r="R327" i="71" a="1"/>
  <c r="R327" i="71" s="1"/>
  <c r="U327" i="71" a="1"/>
  <c r="U327" i="71" s="1"/>
  <c r="T327" i="71" a="1"/>
  <c r="T327" i="71" s="1"/>
  <c r="W327" i="71" a="1"/>
  <c r="W327" i="71" s="1"/>
  <c r="N327" i="71" a="1"/>
  <c r="N327" i="71" s="1"/>
  <c r="Q327" i="71" a="1"/>
  <c r="Q327" i="71" s="1"/>
  <c r="P327" i="71" a="1"/>
  <c r="P327" i="71" s="1"/>
  <c r="S327" i="71" a="1"/>
  <c r="S327" i="71" s="1"/>
  <c r="J327" i="71" a="1"/>
  <c r="J327" i="71" s="1"/>
  <c r="M327" i="71" a="1"/>
  <c r="M327" i="71" s="1"/>
  <c r="L327" i="71" a="1"/>
  <c r="L327" i="71" s="1"/>
  <c r="O327" i="71" a="1"/>
  <c r="O327" i="71" s="1"/>
  <c r="E328" i="71" a="1"/>
  <c r="E328" i="71" s="1"/>
  <c r="D328" i="71" s="1"/>
  <c r="AD328" i="71" l="1" a="1"/>
  <c r="AD328" i="71" s="1"/>
  <c r="AG328" i="71" a="1"/>
  <c r="AG328" i="71" s="1"/>
  <c r="AF328" i="71" a="1"/>
  <c r="AF328" i="71" s="1"/>
  <c r="AI328" i="71" a="1"/>
  <c r="AI328" i="71" s="1"/>
  <c r="Z328" i="71" a="1"/>
  <c r="Z328" i="71" s="1"/>
  <c r="AC328" i="71" a="1"/>
  <c r="AC328" i="71" s="1"/>
  <c r="AB328" i="71" a="1"/>
  <c r="AB328" i="71" s="1"/>
  <c r="AE328" i="71" a="1"/>
  <c r="AE328" i="71" s="1"/>
  <c r="V328" i="71" a="1"/>
  <c r="V328" i="71" s="1"/>
  <c r="Y328" i="71" a="1"/>
  <c r="Y328" i="71" s="1"/>
  <c r="X328" i="71" a="1"/>
  <c r="X328" i="71" s="1"/>
  <c r="AA328" i="71" a="1"/>
  <c r="AA328" i="71" s="1"/>
  <c r="R328" i="71" a="1"/>
  <c r="R328" i="71" s="1"/>
  <c r="U328" i="71" a="1"/>
  <c r="U328" i="71" s="1"/>
  <c r="T328" i="71" a="1"/>
  <c r="T328" i="71" s="1"/>
  <c r="W328" i="71" a="1"/>
  <c r="W328" i="71" s="1"/>
  <c r="AL328" i="71" a="1"/>
  <c r="AL328" i="71" s="1"/>
  <c r="F328" i="71" a="1"/>
  <c r="F328" i="71" s="1"/>
  <c r="I328" i="71" a="1"/>
  <c r="I328" i="71" s="1"/>
  <c r="H328" i="71" a="1"/>
  <c r="H328" i="71" s="1"/>
  <c r="K328" i="71" a="1"/>
  <c r="K328" i="71" s="1"/>
  <c r="N328" i="71" a="1"/>
  <c r="N328" i="71" s="1"/>
  <c r="Q328" i="71" a="1"/>
  <c r="Q328" i="71" s="1"/>
  <c r="P328" i="71" a="1"/>
  <c r="P328" i="71" s="1"/>
  <c r="S328" i="71" a="1"/>
  <c r="S328" i="71" s="1"/>
  <c r="J328" i="71" a="1"/>
  <c r="J328" i="71" s="1"/>
  <c r="M328" i="71" a="1"/>
  <c r="M328" i="71" s="1"/>
  <c r="L328" i="71" a="1"/>
  <c r="L328" i="71" s="1"/>
  <c r="O328" i="71" a="1"/>
  <c r="O328" i="71" s="1"/>
  <c r="AH328" i="71" a="1"/>
  <c r="AH328" i="71" s="1"/>
  <c r="AK328" i="71" a="1"/>
  <c r="AK328" i="71" s="1"/>
  <c r="AJ328" i="71" a="1"/>
  <c r="AJ328" i="71" s="1"/>
  <c r="AM328" i="71" a="1"/>
  <c r="AM328" i="71" s="1"/>
  <c r="G328" i="71" a="1"/>
  <c r="G328" i="71" s="1"/>
  <c r="E329" i="71" a="1"/>
  <c r="E329" i="71" s="1"/>
  <c r="D329" i="71" s="1"/>
  <c r="AE329" i="71" l="1" a="1"/>
  <c r="AE329" i="71" s="1"/>
  <c r="AH329" i="71" a="1"/>
  <c r="AH329" i="71" s="1"/>
  <c r="AK329" i="71" a="1"/>
  <c r="AK329" i="71" s="1"/>
  <c r="AJ329" i="71" a="1"/>
  <c r="AJ329" i="71" s="1"/>
  <c r="AA329" i="71" a="1"/>
  <c r="AA329" i="71" s="1"/>
  <c r="AD329" i="71" a="1"/>
  <c r="AD329" i="71" s="1"/>
  <c r="AG329" i="71" a="1"/>
  <c r="AG329" i="71" s="1"/>
  <c r="AF329" i="71" a="1"/>
  <c r="AF329" i="71" s="1"/>
  <c r="W329" i="71" a="1"/>
  <c r="W329" i="71" s="1"/>
  <c r="Z329" i="71" a="1"/>
  <c r="Z329" i="71" s="1"/>
  <c r="AC329" i="71" a="1"/>
  <c r="AC329" i="71" s="1"/>
  <c r="AB329" i="71" a="1"/>
  <c r="AB329" i="71" s="1"/>
  <c r="S329" i="71" a="1"/>
  <c r="S329" i="71" s="1"/>
  <c r="V329" i="71" a="1"/>
  <c r="V329" i="71" s="1"/>
  <c r="Y329" i="71" a="1"/>
  <c r="Y329" i="71" s="1"/>
  <c r="X329" i="71" a="1"/>
  <c r="X329" i="71" s="1"/>
  <c r="AM329" i="71" a="1"/>
  <c r="AM329" i="71" s="1"/>
  <c r="G329" i="71" a="1"/>
  <c r="G329" i="71" s="1"/>
  <c r="J329" i="71" a="1"/>
  <c r="J329" i="71" s="1"/>
  <c r="M329" i="71" a="1"/>
  <c r="M329" i="71" s="1"/>
  <c r="L329" i="71" a="1"/>
  <c r="L329" i="71" s="1"/>
  <c r="AI329" i="71" a="1"/>
  <c r="AI329" i="71" s="1"/>
  <c r="AL329" i="71" a="1"/>
  <c r="AL329" i="71" s="1"/>
  <c r="F329" i="71" a="1"/>
  <c r="F329" i="71" s="1"/>
  <c r="I329" i="71" a="1"/>
  <c r="I329" i="71" s="1"/>
  <c r="H329" i="71" a="1"/>
  <c r="H329" i="71" s="1"/>
  <c r="O329" i="71" a="1"/>
  <c r="O329" i="71" s="1"/>
  <c r="R329" i="71" a="1"/>
  <c r="R329" i="71" s="1"/>
  <c r="U329" i="71" a="1"/>
  <c r="U329" i="71" s="1"/>
  <c r="T329" i="71" a="1"/>
  <c r="T329" i="71" s="1"/>
  <c r="K329" i="71" a="1"/>
  <c r="K329" i="71" s="1"/>
  <c r="N329" i="71" a="1"/>
  <c r="N329" i="71" s="1"/>
  <c r="Q329" i="71" a="1"/>
  <c r="Q329" i="71" s="1"/>
  <c r="P329" i="71" a="1"/>
  <c r="P329" i="71" s="1"/>
  <c r="E330" i="71" a="1"/>
  <c r="E330" i="71" s="1"/>
  <c r="D330" i="71" s="1"/>
  <c r="AE330" i="71" l="1" a="1"/>
  <c r="AE330" i="71" s="1"/>
  <c r="AH330" i="71" a="1"/>
  <c r="AH330" i="71" s="1"/>
  <c r="AK330" i="71" a="1"/>
  <c r="AK330" i="71" s="1"/>
  <c r="AJ330" i="71" a="1"/>
  <c r="AJ330" i="71" s="1"/>
  <c r="AM330" i="71" a="1"/>
  <c r="AM330" i="71" s="1"/>
  <c r="G330" i="71" a="1"/>
  <c r="G330" i="71" s="1"/>
  <c r="J330" i="71" a="1"/>
  <c r="J330" i="71" s="1"/>
  <c r="M330" i="71" a="1"/>
  <c r="M330" i="71" s="1"/>
  <c r="L330" i="71" a="1"/>
  <c r="L330" i="71" s="1"/>
  <c r="AA330" i="71" a="1"/>
  <c r="AA330" i="71" s="1"/>
  <c r="AD330" i="71" a="1"/>
  <c r="AD330" i="71" s="1"/>
  <c r="AG330" i="71" a="1"/>
  <c r="AG330" i="71" s="1"/>
  <c r="AF330" i="71" a="1"/>
  <c r="AF330" i="71" s="1"/>
  <c r="W330" i="71" a="1"/>
  <c r="W330" i="71" s="1"/>
  <c r="Z330" i="71" a="1"/>
  <c r="Z330" i="71" s="1"/>
  <c r="AC330" i="71" a="1"/>
  <c r="AC330" i="71" s="1"/>
  <c r="AB330" i="71" a="1"/>
  <c r="AB330" i="71" s="1"/>
  <c r="S330" i="71" a="1"/>
  <c r="S330" i="71" s="1"/>
  <c r="V330" i="71" a="1"/>
  <c r="V330" i="71" s="1"/>
  <c r="Y330" i="71" a="1"/>
  <c r="Y330" i="71" s="1"/>
  <c r="X330" i="71" a="1"/>
  <c r="X330" i="71" s="1"/>
  <c r="O330" i="71" a="1"/>
  <c r="O330" i="71" s="1"/>
  <c r="R330" i="71" a="1"/>
  <c r="R330" i="71" s="1"/>
  <c r="U330" i="71" a="1"/>
  <c r="U330" i="71" s="1"/>
  <c r="T330" i="71" a="1"/>
  <c r="T330" i="71" s="1"/>
  <c r="K330" i="71" a="1"/>
  <c r="K330" i="71" s="1"/>
  <c r="N330" i="71" a="1"/>
  <c r="N330" i="71" s="1"/>
  <c r="Q330" i="71" a="1"/>
  <c r="Q330" i="71" s="1"/>
  <c r="P330" i="71" a="1"/>
  <c r="P330" i="71" s="1"/>
  <c r="AI330" i="71" a="1"/>
  <c r="AI330" i="71" s="1"/>
  <c r="AL330" i="71" a="1"/>
  <c r="AL330" i="71" s="1"/>
  <c r="F330" i="71" a="1"/>
  <c r="F330" i="71" s="1"/>
  <c r="I330" i="71" a="1"/>
  <c r="I330" i="71" s="1"/>
  <c r="H330" i="71" a="1"/>
  <c r="H330" i="71" s="1"/>
  <c r="E331" i="71" a="1"/>
  <c r="E331" i="71" s="1"/>
  <c r="D331" i="71" s="1"/>
  <c r="AB331" i="71" l="1" a="1"/>
  <c r="AB331" i="71" s="1"/>
  <c r="AE331" i="71" a="1"/>
  <c r="AE331" i="71" s="1"/>
  <c r="AH331" i="71" a="1"/>
  <c r="AH331" i="71" s="1"/>
  <c r="AK331" i="71" a="1"/>
  <c r="AK331" i="71" s="1"/>
  <c r="X331" i="71" a="1"/>
  <c r="X331" i="71" s="1"/>
  <c r="AA331" i="71" a="1"/>
  <c r="AA331" i="71" s="1"/>
  <c r="AD331" i="71" a="1"/>
  <c r="AD331" i="71" s="1"/>
  <c r="AG331" i="71" a="1"/>
  <c r="AG331" i="71" s="1"/>
  <c r="T331" i="71" a="1"/>
  <c r="T331" i="71" s="1"/>
  <c r="W331" i="71" a="1"/>
  <c r="W331" i="71" s="1"/>
  <c r="Z331" i="71" a="1"/>
  <c r="Z331" i="71" s="1"/>
  <c r="AC331" i="71" a="1"/>
  <c r="AC331" i="71" s="1"/>
  <c r="P331" i="71" a="1"/>
  <c r="P331" i="71" s="1"/>
  <c r="S331" i="71" a="1"/>
  <c r="S331" i="71" s="1"/>
  <c r="V331" i="71" a="1"/>
  <c r="V331" i="71" s="1"/>
  <c r="Y331" i="71" a="1"/>
  <c r="Y331" i="71" s="1"/>
  <c r="L331" i="71" a="1"/>
  <c r="L331" i="71" s="1"/>
  <c r="O331" i="71" a="1"/>
  <c r="O331" i="71" s="1"/>
  <c r="R331" i="71" a="1"/>
  <c r="R331" i="71" s="1"/>
  <c r="U331" i="71" a="1"/>
  <c r="U331" i="71" s="1"/>
  <c r="H331" i="71" a="1"/>
  <c r="H331" i="71" s="1"/>
  <c r="K331" i="71" a="1"/>
  <c r="K331" i="71" s="1"/>
  <c r="N331" i="71" a="1"/>
  <c r="N331" i="71" s="1"/>
  <c r="Q331" i="71" a="1"/>
  <c r="Q331" i="71" s="1"/>
  <c r="AM331" i="71" a="1"/>
  <c r="AM331" i="71" s="1"/>
  <c r="G331" i="71" a="1"/>
  <c r="G331" i="71" s="1"/>
  <c r="J331" i="71" a="1"/>
  <c r="J331" i="71" s="1"/>
  <c r="AF331" i="71" a="1"/>
  <c r="AF331" i="71" s="1"/>
  <c r="AI331" i="71" a="1"/>
  <c r="AI331" i="71" s="1"/>
  <c r="AL331" i="71" a="1"/>
  <c r="AL331" i="71" s="1"/>
  <c r="F331" i="71" a="1"/>
  <c r="F331" i="71" s="1"/>
  <c r="I331" i="71" a="1"/>
  <c r="I331" i="71" s="1"/>
  <c r="AJ331" i="71" a="1"/>
  <c r="AJ331" i="71" s="1"/>
  <c r="M331" i="71" a="1"/>
  <c r="M331" i="71" s="1"/>
  <c r="E332" i="71" a="1"/>
  <c r="E332" i="71" s="1"/>
  <c r="D332" i="71" s="1"/>
  <c r="AB332" i="71" l="1" a="1"/>
  <c r="AB332" i="71" s="1"/>
  <c r="AE332" i="71" a="1"/>
  <c r="AE332" i="71" s="1"/>
  <c r="AH332" i="71" a="1"/>
  <c r="AH332" i="71" s="1"/>
  <c r="AK332" i="71" a="1"/>
  <c r="AK332" i="71" s="1"/>
  <c r="X332" i="71" a="1"/>
  <c r="X332" i="71" s="1"/>
  <c r="AA332" i="71" a="1"/>
  <c r="AA332" i="71" s="1"/>
  <c r="AD332" i="71" a="1"/>
  <c r="AD332" i="71" s="1"/>
  <c r="AG332" i="71" a="1"/>
  <c r="AG332" i="71" s="1"/>
  <c r="T332" i="71" a="1"/>
  <c r="T332" i="71" s="1"/>
  <c r="W332" i="71" a="1"/>
  <c r="W332" i="71" s="1"/>
  <c r="Z332" i="71" a="1"/>
  <c r="Z332" i="71" s="1"/>
  <c r="AC332" i="71" a="1"/>
  <c r="AC332" i="71" s="1"/>
  <c r="P332" i="71" a="1"/>
  <c r="P332" i="71" s="1"/>
  <c r="S332" i="71" a="1"/>
  <c r="S332" i="71" s="1"/>
  <c r="V332" i="71" a="1"/>
  <c r="V332" i="71" s="1"/>
  <c r="Y332" i="71" a="1"/>
  <c r="Y332" i="71" s="1"/>
  <c r="L332" i="71" a="1"/>
  <c r="L332" i="71" s="1"/>
  <c r="O332" i="71" a="1"/>
  <c r="O332" i="71" s="1"/>
  <c r="R332" i="71" a="1"/>
  <c r="R332" i="71" s="1"/>
  <c r="U332" i="71" a="1"/>
  <c r="U332" i="71" s="1"/>
  <c r="H332" i="71" a="1"/>
  <c r="H332" i="71" s="1"/>
  <c r="K332" i="71" a="1"/>
  <c r="K332" i="71" s="1"/>
  <c r="N332" i="71" a="1"/>
  <c r="N332" i="71" s="1"/>
  <c r="Q332" i="71" a="1"/>
  <c r="Q332" i="71" s="1"/>
  <c r="AF332" i="71" a="1"/>
  <c r="AF332" i="71" s="1"/>
  <c r="AI332" i="71" a="1"/>
  <c r="AI332" i="71" s="1"/>
  <c r="AL332" i="71" a="1"/>
  <c r="AL332" i="71" s="1"/>
  <c r="F332" i="71" a="1"/>
  <c r="F332" i="71" s="1"/>
  <c r="I332" i="71" a="1"/>
  <c r="I332" i="71" s="1"/>
  <c r="AJ332" i="71" a="1"/>
  <c r="AJ332" i="71" s="1"/>
  <c r="AM332" i="71" a="1"/>
  <c r="AM332" i="71" s="1"/>
  <c r="G332" i="71" a="1"/>
  <c r="G332" i="71" s="1"/>
  <c r="J332" i="71" a="1"/>
  <c r="J332" i="71" s="1"/>
  <c r="M332" i="71" a="1"/>
  <c r="M332" i="71" s="1"/>
  <c r="E333" i="71" a="1"/>
  <c r="E333" i="71" s="1"/>
  <c r="D333" i="71" s="1"/>
  <c r="AC333" i="71" l="1" a="1"/>
  <c r="AC333" i="71" s="1"/>
  <c r="AB333" i="71" a="1"/>
  <c r="AB333" i="71" s="1"/>
  <c r="AE333" i="71" a="1"/>
  <c r="AE333" i="71" s="1"/>
  <c r="AH333" i="71" a="1"/>
  <c r="AH333" i="71" s="1"/>
  <c r="Y333" i="71" a="1"/>
  <c r="Y333" i="71" s="1"/>
  <c r="X333" i="71" a="1"/>
  <c r="X333" i="71" s="1"/>
  <c r="AA333" i="71" a="1"/>
  <c r="AA333" i="71" s="1"/>
  <c r="AD333" i="71" a="1"/>
  <c r="AD333" i="71" s="1"/>
  <c r="U333" i="71" a="1"/>
  <c r="U333" i="71" s="1"/>
  <c r="T333" i="71" a="1"/>
  <c r="T333" i="71" s="1"/>
  <c r="W333" i="71" a="1"/>
  <c r="W333" i="71" s="1"/>
  <c r="Z333" i="71" a="1"/>
  <c r="Z333" i="71" s="1"/>
  <c r="Q333" i="71" a="1"/>
  <c r="Q333" i="71" s="1"/>
  <c r="P333" i="71" a="1"/>
  <c r="P333" i="71" s="1"/>
  <c r="S333" i="71" a="1"/>
  <c r="S333" i="71" s="1"/>
  <c r="V333" i="71" a="1"/>
  <c r="V333" i="71" s="1"/>
  <c r="G333" i="71" a="1"/>
  <c r="G333" i="71" s="1"/>
  <c r="AI333" i="71" a="1"/>
  <c r="AI333" i="71" s="1"/>
  <c r="M333" i="71" a="1"/>
  <c r="M333" i="71" s="1"/>
  <c r="L333" i="71" a="1"/>
  <c r="L333" i="71" s="1"/>
  <c r="O333" i="71" a="1"/>
  <c r="O333" i="71" s="1"/>
  <c r="R333" i="71" a="1"/>
  <c r="R333" i="71" s="1"/>
  <c r="I333" i="71" a="1"/>
  <c r="I333" i="71" s="1"/>
  <c r="H333" i="71" a="1"/>
  <c r="H333" i="71" s="1"/>
  <c r="K333" i="71" a="1"/>
  <c r="K333" i="71" s="1"/>
  <c r="N333" i="71" a="1"/>
  <c r="N333" i="71" s="1"/>
  <c r="AK333" i="71" a="1"/>
  <c r="AK333" i="71" s="1"/>
  <c r="AJ333" i="71" a="1"/>
  <c r="AJ333" i="71" s="1"/>
  <c r="AM333" i="71" a="1"/>
  <c r="AM333" i="71" s="1"/>
  <c r="J333" i="71" a="1"/>
  <c r="J333" i="71" s="1"/>
  <c r="AG333" i="71" a="1"/>
  <c r="AG333" i="71" s="1"/>
  <c r="AF333" i="71" a="1"/>
  <c r="AF333" i="71" s="1"/>
  <c r="AL333" i="71" a="1"/>
  <c r="AL333" i="71" s="1"/>
  <c r="F333" i="71" a="1"/>
  <c r="F333" i="71" s="1"/>
  <c r="E334" i="71" a="1"/>
  <c r="E334" i="71" s="1"/>
  <c r="D334" i="71" s="1"/>
  <c r="AC334" i="71" l="1" a="1"/>
  <c r="AC334" i="71" s="1"/>
  <c r="AB334" i="71" a="1"/>
  <c r="AB334" i="71" s="1"/>
  <c r="AE334" i="71" a="1"/>
  <c r="AE334" i="71" s="1"/>
  <c r="AH334" i="71" a="1"/>
  <c r="AH334" i="71" s="1"/>
  <c r="Y334" i="71" a="1"/>
  <c r="Y334" i="71" s="1"/>
  <c r="X334" i="71" a="1"/>
  <c r="X334" i="71" s="1"/>
  <c r="AA334" i="71" a="1"/>
  <c r="AA334" i="71" s="1"/>
  <c r="AD334" i="71" a="1"/>
  <c r="AD334" i="71" s="1"/>
  <c r="U334" i="71" a="1"/>
  <c r="U334" i="71" s="1"/>
  <c r="T334" i="71" a="1"/>
  <c r="T334" i="71" s="1"/>
  <c r="W334" i="71" a="1"/>
  <c r="W334" i="71" s="1"/>
  <c r="Z334" i="71" a="1"/>
  <c r="Z334" i="71" s="1"/>
  <c r="Q334" i="71" a="1"/>
  <c r="Q334" i="71" s="1"/>
  <c r="P334" i="71" a="1"/>
  <c r="P334" i="71" s="1"/>
  <c r="S334" i="71" a="1"/>
  <c r="S334" i="71" s="1"/>
  <c r="V334" i="71" a="1"/>
  <c r="V334" i="71" s="1"/>
  <c r="AG334" i="71" a="1"/>
  <c r="AG334" i="71" s="1"/>
  <c r="AF334" i="71" a="1"/>
  <c r="AF334" i="71" s="1"/>
  <c r="AI334" i="71" a="1"/>
  <c r="AI334" i="71" s="1"/>
  <c r="AL334" i="71" a="1"/>
  <c r="AL334" i="71" s="1"/>
  <c r="F334" i="71" a="1"/>
  <c r="F334" i="71" s="1"/>
  <c r="M334" i="71" a="1"/>
  <c r="M334" i="71" s="1"/>
  <c r="L334" i="71" a="1"/>
  <c r="L334" i="71" s="1"/>
  <c r="O334" i="71" a="1"/>
  <c r="O334" i="71" s="1"/>
  <c r="R334" i="71" a="1"/>
  <c r="R334" i="71" s="1"/>
  <c r="I334" i="71" a="1"/>
  <c r="I334" i="71" s="1"/>
  <c r="H334" i="71" a="1"/>
  <c r="H334" i="71" s="1"/>
  <c r="K334" i="71" a="1"/>
  <c r="K334" i="71" s="1"/>
  <c r="N334" i="71" a="1"/>
  <c r="N334" i="71" s="1"/>
  <c r="AK334" i="71" a="1"/>
  <c r="AK334" i="71" s="1"/>
  <c r="AJ334" i="71" a="1"/>
  <c r="AJ334" i="71" s="1"/>
  <c r="AM334" i="71" a="1"/>
  <c r="AM334" i="71" s="1"/>
  <c r="G334" i="71" a="1"/>
  <c r="G334" i="71" s="1"/>
  <c r="J334" i="71" a="1"/>
  <c r="J334" i="71" s="1"/>
  <c r="E335" i="71" a="1"/>
  <c r="E335" i="71" s="1"/>
  <c r="D335" i="71" s="1"/>
  <c r="AD335" i="71" l="1" a="1"/>
  <c r="AD335" i="71" s="1"/>
  <c r="AG335" i="71" a="1"/>
  <c r="AG335" i="71" s="1"/>
  <c r="AF335" i="71" a="1"/>
  <c r="AF335" i="71" s="1"/>
  <c r="AI335" i="71" a="1"/>
  <c r="AI335" i="71" s="1"/>
  <c r="AL335" i="71" a="1"/>
  <c r="AL335" i="71" s="1"/>
  <c r="F335" i="71" a="1"/>
  <c r="F335" i="71" s="1"/>
  <c r="I335" i="71" a="1"/>
  <c r="I335" i="71" s="1"/>
  <c r="H335" i="71" a="1"/>
  <c r="H335" i="71" s="1"/>
  <c r="K335" i="71" a="1"/>
  <c r="K335" i="71" s="1"/>
  <c r="Z335" i="71" a="1"/>
  <c r="Z335" i="71" s="1"/>
  <c r="AC335" i="71" a="1"/>
  <c r="AC335" i="71" s="1"/>
  <c r="AB335" i="71" a="1"/>
  <c r="AB335" i="71" s="1"/>
  <c r="AE335" i="71" a="1"/>
  <c r="AE335" i="71" s="1"/>
  <c r="V335" i="71" a="1"/>
  <c r="V335" i="71" s="1"/>
  <c r="Y335" i="71" a="1"/>
  <c r="Y335" i="71" s="1"/>
  <c r="X335" i="71" a="1"/>
  <c r="X335" i="71" s="1"/>
  <c r="AA335" i="71" a="1"/>
  <c r="AA335" i="71" s="1"/>
  <c r="R335" i="71" a="1"/>
  <c r="R335" i="71" s="1"/>
  <c r="U335" i="71" a="1"/>
  <c r="U335" i="71" s="1"/>
  <c r="T335" i="71" a="1"/>
  <c r="T335" i="71" s="1"/>
  <c r="W335" i="71" a="1"/>
  <c r="W335" i="71" s="1"/>
  <c r="N335" i="71" a="1"/>
  <c r="N335" i="71" s="1"/>
  <c r="Q335" i="71" a="1"/>
  <c r="Q335" i="71" s="1"/>
  <c r="P335" i="71" a="1"/>
  <c r="P335" i="71" s="1"/>
  <c r="S335" i="71" a="1"/>
  <c r="S335" i="71" s="1"/>
  <c r="AH335" i="71" a="1"/>
  <c r="AH335" i="71" s="1"/>
  <c r="AK335" i="71" a="1"/>
  <c r="AK335" i="71" s="1"/>
  <c r="AJ335" i="71" a="1"/>
  <c r="AJ335" i="71" s="1"/>
  <c r="AM335" i="71" a="1"/>
  <c r="AM335" i="71" s="1"/>
  <c r="G335" i="71" a="1"/>
  <c r="G335" i="71" s="1"/>
  <c r="J335" i="71" a="1"/>
  <c r="J335" i="71" s="1"/>
  <c r="M335" i="71" a="1"/>
  <c r="M335" i="71" s="1"/>
  <c r="L335" i="71" a="1"/>
  <c r="L335" i="71" s="1"/>
  <c r="O335" i="71" a="1"/>
  <c r="O335" i="71" s="1"/>
  <c r="E336" i="71" a="1"/>
  <c r="E336" i="71" s="1"/>
  <c r="D336" i="71" s="1"/>
  <c r="AH336" i="71" l="1" a="1"/>
  <c r="AH336" i="71" s="1"/>
  <c r="AK336" i="71" a="1"/>
  <c r="AK336" i="71" s="1"/>
  <c r="AJ336" i="71" a="1"/>
  <c r="AJ336" i="71" s="1"/>
  <c r="AM336" i="71" a="1"/>
  <c r="AM336" i="71" s="1"/>
  <c r="G336" i="71" a="1"/>
  <c r="G336" i="71" s="1"/>
  <c r="AD336" i="71" a="1"/>
  <c r="AD336" i="71" s="1"/>
  <c r="AG336" i="71" a="1"/>
  <c r="AG336" i="71" s="1"/>
  <c r="AF336" i="71" a="1"/>
  <c r="AF336" i="71" s="1"/>
  <c r="AI336" i="71" a="1"/>
  <c r="AI336" i="71" s="1"/>
  <c r="Z336" i="71" a="1"/>
  <c r="Z336" i="71" s="1"/>
  <c r="AC336" i="71" a="1"/>
  <c r="AC336" i="71" s="1"/>
  <c r="AB336" i="71" a="1"/>
  <c r="AB336" i="71" s="1"/>
  <c r="AE336" i="71" a="1"/>
  <c r="AE336" i="71" s="1"/>
  <c r="V336" i="71" a="1"/>
  <c r="V336" i="71" s="1"/>
  <c r="Y336" i="71" a="1"/>
  <c r="Y336" i="71" s="1"/>
  <c r="X336" i="71" a="1"/>
  <c r="X336" i="71" s="1"/>
  <c r="AA336" i="71" a="1"/>
  <c r="AA336" i="71" s="1"/>
  <c r="R336" i="71" a="1"/>
  <c r="R336" i="71" s="1"/>
  <c r="U336" i="71" a="1"/>
  <c r="U336" i="71" s="1"/>
  <c r="T336" i="71" a="1"/>
  <c r="T336" i="71" s="1"/>
  <c r="W336" i="71" a="1"/>
  <c r="W336" i="71" s="1"/>
  <c r="N336" i="71" a="1"/>
  <c r="N336" i="71" s="1"/>
  <c r="Q336" i="71" a="1"/>
  <c r="Q336" i="71" s="1"/>
  <c r="P336" i="71" a="1"/>
  <c r="P336" i="71" s="1"/>
  <c r="S336" i="71" a="1"/>
  <c r="S336" i="71" s="1"/>
  <c r="J336" i="71" a="1"/>
  <c r="J336" i="71" s="1"/>
  <c r="M336" i="71" a="1"/>
  <c r="M336" i="71" s="1"/>
  <c r="L336" i="71" a="1"/>
  <c r="L336" i="71" s="1"/>
  <c r="O336" i="71" a="1"/>
  <c r="O336" i="71" s="1"/>
  <c r="AL336" i="71" a="1"/>
  <c r="AL336" i="71" s="1"/>
  <c r="F336" i="71" a="1"/>
  <c r="F336" i="71" s="1"/>
  <c r="I336" i="71" a="1"/>
  <c r="I336" i="71" s="1"/>
  <c r="H336" i="71" a="1"/>
  <c r="H336" i="71" s="1"/>
  <c r="K336" i="71" a="1"/>
  <c r="K336" i="71" s="1"/>
  <c r="E337" i="71" a="1"/>
  <c r="E337" i="71" s="1"/>
  <c r="D337" i="71" s="1"/>
  <c r="AE337" i="71" l="1" a="1"/>
  <c r="AE337" i="71" s="1"/>
  <c r="AH337" i="71" a="1"/>
  <c r="AH337" i="71" s="1"/>
  <c r="AK337" i="71" a="1"/>
  <c r="AK337" i="71" s="1"/>
  <c r="AJ337" i="71" a="1"/>
  <c r="AJ337" i="71" s="1"/>
  <c r="AA337" i="71" a="1"/>
  <c r="AA337" i="71" s="1"/>
  <c r="AD337" i="71" a="1"/>
  <c r="AD337" i="71" s="1"/>
  <c r="AG337" i="71" a="1"/>
  <c r="AG337" i="71" s="1"/>
  <c r="AF337" i="71" a="1"/>
  <c r="AF337" i="71" s="1"/>
  <c r="W337" i="71" a="1"/>
  <c r="W337" i="71" s="1"/>
  <c r="Z337" i="71" a="1"/>
  <c r="Z337" i="71" s="1"/>
  <c r="AC337" i="71" a="1"/>
  <c r="AC337" i="71" s="1"/>
  <c r="AB337" i="71" a="1"/>
  <c r="AB337" i="71" s="1"/>
  <c r="S337" i="71" a="1"/>
  <c r="S337" i="71" s="1"/>
  <c r="V337" i="71" a="1"/>
  <c r="V337" i="71" s="1"/>
  <c r="Y337" i="71" a="1"/>
  <c r="Y337" i="71" s="1"/>
  <c r="X337" i="71" a="1"/>
  <c r="X337" i="71" s="1"/>
  <c r="O337" i="71" a="1"/>
  <c r="O337" i="71" s="1"/>
  <c r="R337" i="71" a="1"/>
  <c r="R337" i="71" s="1"/>
  <c r="U337" i="71" a="1"/>
  <c r="U337" i="71" s="1"/>
  <c r="T337" i="71" a="1"/>
  <c r="T337" i="71" s="1"/>
  <c r="K337" i="71" a="1"/>
  <c r="K337" i="71" s="1"/>
  <c r="N337" i="71" a="1"/>
  <c r="N337" i="71" s="1"/>
  <c r="Q337" i="71" a="1"/>
  <c r="Q337" i="71" s="1"/>
  <c r="P337" i="71" a="1"/>
  <c r="P337" i="71" s="1"/>
  <c r="AM337" i="71" a="1"/>
  <c r="AM337" i="71" s="1"/>
  <c r="G337" i="71" a="1"/>
  <c r="G337" i="71" s="1"/>
  <c r="J337" i="71" a="1"/>
  <c r="J337" i="71" s="1"/>
  <c r="M337" i="71" a="1"/>
  <c r="M337" i="71" s="1"/>
  <c r="L337" i="71" a="1"/>
  <c r="L337" i="71" s="1"/>
  <c r="AI337" i="71" a="1"/>
  <c r="AI337" i="71" s="1"/>
  <c r="AL337" i="71" a="1"/>
  <c r="AL337" i="71" s="1"/>
  <c r="F337" i="71" a="1"/>
  <c r="F337" i="71" s="1"/>
  <c r="I337" i="71" a="1"/>
  <c r="I337" i="71" s="1"/>
  <c r="H337" i="71" a="1"/>
  <c r="H337" i="71" s="1"/>
  <c r="E338" i="71" a="1"/>
  <c r="E338" i="71" s="1"/>
  <c r="D338" i="71" s="1"/>
  <c r="AI338" i="71" l="1" a="1"/>
  <c r="AI338" i="71" s="1"/>
  <c r="AL338" i="71" a="1"/>
  <c r="AL338" i="71" s="1"/>
  <c r="F338" i="71" a="1"/>
  <c r="F338" i="71" s="1"/>
  <c r="I338" i="71" a="1"/>
  <c r="I338" i="71" s="1"/>
  <c r="H338" i="71" a="1"/>
  <c r="H338" i="71" s="1"/>
  <c r="AE338" i="71" a="1"/>
  <c r="AE338" i="71" s="1"/>
  <c r="AH338" i="71" a="1"/>
  <c r="AH338" i="71" s="1"/>
  <c r="AK338" i="71" a="1"/>
  <c r="AK338" i="71" s="1"/>
  <c r="AJ338" i="71" a="1"/>
  <c r="AJ338" i="71" s="1"/>
  <c r="AA338" i="71" a="1"/>
  <c r="AA338" i="71" s="1"/>
  <c r="AD338" i="71" a="1"/>
  <c r="AD338" i="71" s="1"/>
  <c r="AG338" i="71" a="1"/>
  <c r="AG338" i="71" s="1"/>
  <c r="AF338" i="71" a="1"/>
  <c r="AF338" i="71" s="1"/>
  <c r="W338" i="71" a="1"/>
  <c r="W338" i="71" s="1"/>
  <c r="Z338" i="71" a="1"/>
  <c r="Z338" i="71" s="1"/>
  <c r="AC338" i="71" a="1"/>
  <c r="AC338" i="71" s="1"/>
  <c r="AB338" i="71" a="1"/>
  <c r="AB338" i="71" s="1"/>
  <c r="S338" i="71" a="1"/>
  <c r="S338" i="71" s="1"/>
  <c r="V338" i="71" a="1"/>
  <c r="V338" i="71" s="1"/>
  <c r="Y338" i="71" a="1"/>
  <c r="Y338" i="71" s="1"/>
  <c r="X338" i="71" a="1"/>
  <c r="X338" i="71" s="1"/>
  <c r="O338" i="71" a="1"/>
  <c r="O338" i="71" s="1"/>
  <c r="R338" i="71" a="1"/>
  <c r="R338" i="71" s="1"/>
  <c r="U338" i="71" a="1"/>
  <c r="U338" i="71" s="1"/>
  <c r="T338" i="71" a="1"/>
  <c r="T338" i="71" s="1"/>
  <c r="K338" i="71" a="1"/>
  <c r="K338" i="71" s="1"/>
  <c r="Q338" i="71" a="1"/>
  <c r="Q338" i="71" s="1"/>
  <c r="P338" i="71" a="1"/>
  <c r="P338" i="71" s="1"/>
  <c r="AM338" i="71" a="1"/>
  <c r="AM338" i="71" s="1"/>
  <c r="G338" i="71" a="1"/>
  <c r="G338" i="71" s="1"/>
  <c r="J338" i="71" a="1"/>
  <c r="J338" i="71" s="1"/>
  <c r="M338" i="71" a="1"/>
  <c r="M338" i="71" s="1"/>
  <c r="L338" i="71" a="1"/>
  <c r="L338" i="71" s="1"/>
  <c r="N338" i="71" a="1"/>
  <c r="N338" i="71" s="1"/>
  <c r="E339" i="71" a="1"/>
  <c r="E339" i="71" s="1"/>
  <c r="D339" i="71" s="1"/>
  <c r="AF339" i="71" l="1" a="1"/>
  <c r="AF339" i="71" s="1"/>
  <c r="AI339" i="71" a="1"/>
  <c r="AI339" i="71" s="1"/>
  <c r="AL339" i="71" a="1"/>
  <c r="AL339" i="71" s="1"/>
  <c r="F339" i="71" a="1"/>
  <c r="F339" i="71" s="1"/>
  <c r="I339" i="71" a="1"/>
  <c r="I339" i="71" s="1"/>
  <c r="AB339" i="71" a="1"/>
  <c r="AB339" i="71" s="1"/>
  <c r="AE339" i="71" a="1"/>
  <c r="AE339" i="71" s="1"/>
  <c r="AH339" i="71" a="1"/>
  <c r="AH339" i="71" s="1"/>
  <c r="AK339" i="71" a="1"/>
  <c r="AK339" i="71" s="1"/>
  <c r="X339" i="71" a="1"/>
  <c r="X339" i="71" s="1"/>
  <c r="AA339" i="71" a="1"/>
  <c r="AA339" i="71" s="1"/>
  <c r="AD339" i="71" a="1"/>
  <c r="AD339" i="71" s="1"/>
  <c r="AG339" i="71" a="1"/>
  <c r="AG339" i="71" s="1"/>
  <c r="T339" i="71" a="1"/>
  <c r="T339" i="71" s="1"/>
  <c r="W339" i="71" a="1"/>
  <c r="W339" i="71" s="1"/>
  <c r="Z339" i="71" a="1"/>
  <c r="Z339" i="71" s="1"/>
  <c r="AC339" i="71" a="1"/>
  <c r="AC339" i="71" s="1"/>
  <c r="P339" i="71" a="1"/>
  <c r="P339" i="71" s="1"/>
  <c r="S339" i="71" a="1"/>
  <c r="S339" i="71" s="1"/>
  <c r="V339" i="71" a="1"/>
  <c r="V339" i="71" s="1"/>
  <c r="Y339" i="71" a="1"/>
  <c r="Y339" i="71" s="1"/>
  <c r="AJ339" i="71" a="1"/>
  <c r="AJ339" i="71" s="1"/>
  <c r="AM339" i="71" a="1"/>
  <c r="AM339" i="71" s="1"/>
  <c r="G339" i="71" a="1"/>
  <c r="G339" i="71" s="1"/>
  <c r="J339" i="71" a="1"/>
  <c r="J339" i="71" s="1"/>
  <c r="M339" i="71" a="1"/>
  <c r="M339" i="71" s="1"/>
  <c r="L339" i="71" a="1"/>
  <c r="L339" i="71" s="1"/>
  <c r="O339" i="71" a="1"/>
  <c r="O339" i="71" s="1"/>
  <c r="R339" i="71" a="1"/>
  <c r="R339" i="71" s="1"/>
  <c r="U339" i="71" a="1"/>
  <c r="U339" i="71" s="1"/>
  <c r="H339" i="71" a="1"/>
  <c r="H339" i="71" s="1"/>
  <c r="K339" i="71" a="1"/>
  <c r="K339" i="71" s="1"/>
  <c r="N339" i="71" a="1"/>
  <c r="N339" i="71" s="1"/>
  <c r="Q339" i="71" a="1"/>
  <c r="Q339" i="71" s="1"/>
  <c r="E340" i="71" a="1"/>
  <c r="E340" i="71" s="1"/>
  <c r="D340" i="71" s="1"/>
  <c r="X340" i="71" l="1" a="1"/>
  <c r="X340" i="71" s="1"/>
  <c r="AA340" i="71" a="1"/>
  <c r="AA340" i="71" s="1"/>
  <c r="AD340" i="71" a="1"/>
  <c r="AD340" i="71" s="1"/>
  <c r="AG340" i="71" a="1"/>
  <c r="AG340" i="71" s="1"/>
  <c r="T340" i="71" a="1"/>
  <c r="T340" i="71" s="1"/>
  <c r="W340" i="71" a="1"/>
  <c r="W340" i="71" s="1"/>
  <c r="Z340" i="71" a="1"/>
  <c r="Z340" i="71" s="1"/>
  <c r="AC340" i="71" a="1"/>
  <c r="AC340" i="71" s="1"/>
  <c r="P340" i="71" a="1"/>
  <c r="P340" i="71" s="1"/>
  <c r="S340" i="71" a="1"/>
  <c r="S340" i="71" s="1"/>
  <c r="V340" i="71" a="1"/>
  <c r="V340" i="71" s="1"/>
  <c r="Y340" i="71" a="1"/>
  <c r="Y340" i="71" s="1"/>
  <c r="L340" i="71" a="1"/>
  <c r="L340" i="71" s="1"/>
  <c r="O340" i="71" a="1"/>
  <c r="O340" i="71" s="1"/>
  <c r="R340" i="71" a="1"/>
  <c r="R340" i="71" s="1"/>
  <c r="U340" i="71" a="1"/>
  <c r="U340" i="71" s="1"/>
  <c r="AJ340" i="71" a="1"/>
  <c r="AJ340" i="71" s="1"/>
  <c r="AM340" i="71" a="1"/>
  <c r="AM340" i="71" s="1"/>
  <c r="G340" i="71" a="1"/>
  <c r="G340" i="71" s="1"/>
  <c r="J340" i="71" a="1"/>
  <c r="J340" i="71" s="1"/>
  <c r="M340" i="71" a="1"/>
  <c r="M340" i="71" s="1"/>
  <c r="AB340" i="71" a="1"/>
  <c r="AB340" i="71" s="1"/>
  <c r="AE340" i="71" a="1"/>
  <c r="AE340" i="71" s="1"/>
  <c r="AH340" i="71" a="1"/>
  <c r="AH340" i="71" s="1"/>
  <c r="AK340" i="71" a="1"/>
  <c r="AK340" i="71" s="1"/>
  <c r="H340" i="71" a="1"/>
  <c r="H340" i="71" s="1"/>
  <c r="K340" i="71" a="1"/>
  <c r="K340" i="71" s="1"/>
  <c r="N340" i="71" a="1"/>
  <c r="N340" i="71" s="1"/>
  <c r="Q340" i="71" a="1"/>
  <c r="Q340" i="71" s="1"/>
  <c r="AF340" i="71" a="1"/>
  <c r="AF340" i="71" s="1"/>
  <c r="AI340" i="71" a="1"/>
  <c r="AI340" i="71" s="1"/>
  <c r="AL340" i="71" a="1"/>
  <c r="AL340" i="71" s="1"/>
  <c r="F340" i="71" a="1"/>
  <c r="F340" i="71" s="1"/>
  <c r="I340" i="71" a="1"/>
  <c r="I340" i="71" s="1"/>
  <c r="E341" i="71" a="1"/>
  <c r="E341" i="71" s="1"/>
  <c r="D341" i="71" s="1"/>
  <c r="E342" i="71" l="1" a="1"/>
  <c r="E342" i="71" s="1"/>
  <c r="D342" i="71" s="1"/>
  <c r="AK341" i="71" a="1"/>
  <c r="AK341" i="71" s="1"/>
  <c r="AJ341" i="71" a="1"/>
  <c r="AJ341" i="71" s="1"/>
  <c r="AM341" i="71" a="1"/>
  <c r="AM341" i="71" s="1"/>
  <c r="G341" i="71" a="1"/>
  <c r="G341" i="71" s="1"/>
  <c r="J341" i="71" a="1"/>
  <c r="J341" i="71" s="1"/>
  <c r="AF341" i="71" a="1"/>
  <c r="AF341" i="71" s="1"/>
  <c r="F341" i="71" a="1"/>
  <c r="F341" i="71" s="1"/>
  <c r="AC341" i="71" a="1"/>
  <c r="AC341" i="71" s="1"/>
  <c r="AB341" i="71" a="1"/>
  <c r="AB341" i="71" s="1"/>
  <c r="AE341" i="71" a="1"/>
  <c r="AE341" i="71" s="1"/>
  <c r="AH341" i="71" a="1"/>
  <c r="AH341" i="71" s="1"/>
  <c r="Y341" i="71" a="1"/>
  <c r="Y341" i="71" s="1"/>
  <c r="X341" i="71" a="1"/>
  <c r="X341" i="71" s="1"/>
  <c r="AA341" i="71" a="1"/>
  <c r="AA341" i="71" s="1"/>
  <c r="AD341" i="71" a="1"/>
  <c r="AD341" i="71" s="1"/>
  <c r="U341" i="71" a="1"/>
  <c r="U341" i="71" s="1"/>
  <c r="T341" i="71" a="1"/>
  <c r="T341" i="71" s="1"/>
  <c r="W341" i="71" a="1"/>
  <c r="W341" i="71" s="1"/>
  <c r="Z341" i="71" a="1"/>
  <c r="Z341" i="71" s="1"/>
  <c r="Q341" i="71" a="1"/>
  <c r="Q341" i="71" s="1"/>
  <c r="P341" i="71" a="1"/>
  <c r="P341" i="71" s="1"/>
  <c r="S341" i="71" a="1"/>
  <c r="S341" i="71" s="1"/>
  <c r="V341" i="71" a="1"/>
  <c r="V341" i="71" s="1"/>
  <c r="M341" i="71" a="1"/>
  <c r="M341" i="71" s="1"/>
  <c r="L341" i="71" a="1"/>
  <c r="L341" i="71" s="1"/>
  <c r="O341" i="71" a="1"/>
  <c r="O341" i="71" s="1"/>
  <c r="R341" i="71" a="1"/>
  <c r="R341" i="71" s="1"/>
  <c r="I341" i="71" a="1"/>
  <c r="I341" i="71" s="1"/>
  <c r="H341" i="71" a="1"/>
  <c r="H341" i="71" s="1"/>
  <c r="K341" i="71" a="1"/>
  <c r="K341" i="71" s="1"/>
  <c r="N341" i="71" a="1"/>
  <c r="N341" i="71" s="1"/>
  <c r="AG341" i="71" a="1"/>
  <c r="AG341" i="71" s="1"/>
  <c r="AI341" i="71" a="1"/>
  <c r="AI341" i="71" s="1"/>
  <c r="AL341" i="71" a="1"/>
  <c r="AL341" i="71" s="1"/>
  <c r="Y342" i="71" l="1" a="1"/>
  <c r="Y342" i="71" s="1"/>
  <c r="X342" i="71" a="1"/>
  <c r="X342" i="71" s="1"/>
  <c r="AA342" i="71" a="1"/>
  <c r="AA342" i="71" s="1"/>
  <c r="AD342" i="71" a="1"/>
  <c r="AD342" i="71" s="1"/>
  <c r="U342" i="71" a="1"/>
  <c r="U342" i="71" s="1"/>
  <c r="T342" i="71" a="1"/>
  <c r="T342" i="71" s="1"/>
  <c r="W342" i="71" a="1"/>
  <c r="W342" i="71" s="1"/>
  <c r="Z342" i="71" a="1"/>
  <c r="Z342" i="71" s="1"/>
  <c r="Q342" i="71" a="1"/>
  <c r="Q342" i="71" s="1"/>
  <c r="P342" i="71" a="1"/>
  <c r="P342" i="71" s="1"/>
  <c r="S342" i="71" a="1"/>
  <c r="S342" i="71" s="1"/>
  <c r="V342" i="71" a="1"/>
  <c r="V342" i="71" s="1"/>
  <c r="M342" i="71" a="1"/>
  <c r="M342" i="71" s="1"/>
  <c r="L342" i="71" a="1"/>
  <c r="L342" i="71" s="1"/>
  <c r="O342" i="71" a="1"/>
  <c r="O342" i="71" s="1"/>
  <c r="R342" i="71" a="1"/>
  <c r="R342" i="71" s="1"/>
  <c r="I342" i="71" a="1"/>
  <c r="I342" i="71" s="1"/>
  <c r="H342" i="71" a="1"/>
  <c r="H342" i="71" s="1"/>
  <c r="K342" i="71" a="1"/>
  <c r="K342" i="71" s="1"/>
  <c r="N342" i="71" a="1"/>
  <c r="N342" i="71" s="1"/>
  <c r="AK342" i="71" a="1"/>
  <c r="AK342" i="71" s="1"/>
  <c r="AJ342" i="71" a="1"/>
  <c r="AJ342" i="71" s="1"/>
  <c r="AM342" i="71" a="1"/>
  <c r="AM342" i="71" s="1"/>
  <c r="G342" i="71" a="1"/>
  <c r="G342" i="71" s="1"/>
  <c r="J342" i="71" a="1"/>
  <c r="J342" i="71" s="1"/>
  <c r="AG342" i="71" a="1"/>
  <c r="AG342" i="71" s="1"/>
  <c r="AF342" i="71" a="1"/>
  <c r="AF342" i="71" s="1"/>
  <c r="AI342" i="71" a="1"/>
  <c r="AI342" i="71" s="1"/>
  <c r="AL342" i="71" a="1"/>
  <c r="AL342" i="71" s="1"/>
  <c r="F342" i="71" a="1"/>
  <c r="F342" i="71" s="1"/>
  <c r="AC342" i="71" a="1"/>
  <c r="AC342" i="71" s="1"/>
  <c r="AB342" i="71" a="1"/>
  <c r="AB342" i="71" s="1"/>
  <c r="AE342" i="71" a="1"/>
  <c r="AE342" i="71" s="1"/>
  <c r="AH342" i="71" a="1"/>
  <c r="AH342" i="71" s="1"/>
  <c r="E343" i="71" a="1"/>
  <c r="E343" i="71" s="1"/>
  <c r="D343" i="71" s="1"/>
  <c r="AH343" i="71" l="1" a="1"/>
  <c r="AH343" i="71" s="1"/>
  <c r="AK343" i="71" a="1"/>
  <c r="AK343" i="71" s="1"/>
  <c r="AJ343" i="71" a="1"/>
  <c r="AJ343" i="71" s="1"/>
  <c r="AM343" i="71" a="1"/>
  <c r="AM343" i="71" s="1"/>
  <c r="G343" i="71" a="1"/>
  <c r="G343" i="71" s="1"/>
  <c r="AD343" i="71" a="1"/>
  <c r="AD343" i="71" s="1"/>
  <c r="AI343" i="71" a="1"/>
  <c r="AI343" i="71" s="1"/>
  <c r="AC343" i="71" a="1"/>
  <c r="AC343" i="71" s="1"/>
  <c r="AE343" i="71" a="1"/>
  <c r="AE343" i="71" s="1"/>
  <c r="V343" i="71" a="1"/>
  <c r="V343" i="71" s="1"/>
  <c r="Y343" i="71" a="1"/>
  <c r="Y343" i="71" s="1"/>
  <c r="X343" i="71" a="1"/>
  <c r="X343" i="71" s="1"/>
  <c r="AA343" i="71" a="1"/>
  <c r="AA343" i="71" s="1"/>
  <c r="R343" i="71" a="1"/>
  <c r="R343" i="71" s="1"/>
  <c r="U343" i="71" a="1"/>
  <c r="U343" i="71" s="1"/>
  <c r="T343" i="71" a="1"/>
  <c r="T343" i="71" s="1"/>
  <c r="W343" i="71" a="1"/>
  <c r="W343" i="71" s="1"/>
  <c r="N343" i="71" a="1"/>
  <c r="N343" i="71" s="1"/>
  <c r="Q343" i="71" a="1"/>
  <c r="Q343" i="71" s="1"/>
  <c r="P343" i="71" a="1"/>
  <c r="P343" i="71" s="1"/>
  <c r="S343" i="71" a="1"/>
  <c r="S343" i="71" s="1"/>
  <c r="J343" i="71" a="1"/>
  <c r="J343" i="71" s="1"/>
  <c r="M343" i="71" a="1"/>
  <c r="M343" i="71" s="1"/>
  <c r="L343" i="71" a="1"/>
  <c r="L343" i="71" s="1"/>
  <c r="O343" i="71" a="1"/>
  <c r="O343" i="71" s="1"/>
  <c r="AL343" i="71" a="1"/>
  <c r="AL343" i="71" s="1"/>
  <c r="F343" i="71" a="1"/>
  <c r="F343" i="71" s="1"/>
  <c r="I343" i="71" a="1"/>
  <c r="I343" i="71" s="1"/>
  <c r="H343" i="71" a="1"/>
  <c r="H343" i="71" s="1"/>
  <c r="K343" i="71" a="1"/>
  <c r="K343" i="71" s="1"/>
  <c r="AG343" i="71" a="1"/>
  <c r="AG343" i="71" s="1"/>
  <c r="AF343" i="71" a="1"/>
  <c r="AF343" i="71" s="1"/>
  <c r="Z343" i="71" a="1"/>
  <c r="Z343" i="71" s="1"/>
  <c r="AB343" i="71" a="1"/>
  <c r="AB343" i="71" s="1"/>
  <c r="E344" i="71" a="1"/>
  <c r="E344" i="71" s="1"/>
  <c r="D344" i="71" s="1"/>
  <c r="Z344" i="71" l="1" a="1"/>
  <c r="Z344" i="71" s="1"/>
  <c r="AC344" i="71" a="1"/>
  <c r="AC344" i="71" s="1"/>
  <c r="AB344" i="71" a="1"/>
  <c r="AB344" i="71" s="1"/>
  <c r="AE344" i="71" a="1"/>
  <c r="AE344" i="71" s="1"/>
  <c r="N344" i="71" a="1"/>
  <c r="N344" i="71" s="1"/>
  <c r="Q344" i="71" a="1"/>
  <c r="Q344" i="71" s="1"/>
  <c r="P344" i="71" a="1"/>
  <c r="P344" i="71" s="1"/>
  <c r="S344" i="71" a="1"/>
  <c r="S344" i="71" s="1"/>
  <c r="AL344" i="71" a="1"/>
  <c r="AL344" i="71" s="1"/>
  <c r="F344" i="71" a="1"/>
  <c r="F344" i="71" s="1"/>
  <c r="I344" i="71" a="1"/>
  <c r="I344" i="71" s="1"/>
  <c r="H344" i="71" a="1"/>
  <c r="H344" i="71" s="1"/>
  <c r="K344" i="71" a="1"/>
  <c r="K344" i="71" s="1"/>
  <c r="AH344" i="71" a="1"/>
  <c r="AH344" i="71" s="1"/>
  <c r="AK344" i="71" a="1"/>
  <c r="AK344" i="71" s="1"/>
  <c r="AJ344" i="71" a="1"/>
  <c r="AJ344" i="71" s="1"/>
  <c r="AM344" i="71" a="1"/>
  <c r="AM344" i="71" s="1"/>
  <c r="G344" i="71" a="1"/>
  <c r="G344" i="71" s="1"/>
  <c r="V344" i="71" a="1"/>
  <c r="V344" i="71" s="1"/>
  <c r="Y344" i="71" a="1"/>
  <c r="Y344" i="71" s="1"/>
  <c r="X344" i="71" a="1"/>
  <c r="X344" i="71" s="1"/>
  <c r="AA344" i="71" a="1"/>
  <c r="AA344" i="71" s="1"/>
  <c r="R344" i="71" a="1"/>
  <c r="R344" i="71" s="1"/>
  <c r="U344" i="71" a="1"/>
  <c r="U344" i="71" s="1"/>
  <c r="T344" i="71" a="1"/>
  <c r="T344" i="71" s="1"/>
  <c r="W344" i="71" a="1"/>
  <c r="W344" i="71" s="1"/>
  <c r="J344" i="71" a="1"/>
  <c r="J344" i="71" s="1"/>
  <c r="L344" i="71" a="1"/>
  <c r="L344" i="71" s="1"/>
  <c r="O344" i="71" a="1"/>
  <c r="O344" i="71" s="1"/>
  <c r="AD344" i="71" a="1"/>
  <c r="AD344" i="71" s="1"/>
  <c r="AG344" i="71" a="1"/>
  <c r="AG344" i="71" s="1"/>
  <c r="AF344" i="71" a="1"/>
  <c r="AF344" i="71" s="1"/>
  <c r="AI344" i="71" a="1"/>
  <c r="AI344" i="71" s="1"/>
  <c r="M344" i="71" a="1"/>
  <c r="M344" i="71" s="1"/>
  <c r="E345" i="71" a="1"/>
  <c r="E345" i="71" s="1"/>
  <c r="D345" i="71" s="1"/>
  <c r="AE345" i="71" l="1" a="1"/>
  <c r="AE345" i="71" s="1"/>
  <c r="AH345" i="71" a="1"/>
  <c r="AH345" i="71" s="1"/>
  <c r="AK345" i="71" a="1"/>
  <c r="AK345" i="71" s="1"/>
  <c r="AJ345" i="71" a="1"/>
  <c r="AJ345" i="71" s="1"/>
  <c r="AM345" i="71" a="1"/>
  <c r="AM345" i="71" s="1"/>
  <c r="G345" i="71" a="1"/>
  <c r="G345" i="71" s="1"/>
  <c r="J345" i="71" a="1"/>
  <c r="J345" i="71" s="1"/>
  <c r="M345" i="71" a="1"/>
  <c r="M345" i="71" s="1"/>
  <c r="L345" i="71" a="1"/>
  <c r="L345" i="71" s="1"/>
  <c r="AI345" i="71" a="1"/>
  <c r="AI345" i="71" s="1"/>
  <c r="AL345" i="71" a="1"/>
  <c r="AL345" i="71" s="1"/>
  <c r="F345" i="71" a="1"/>
  <c r="F345" i="71" s="1"/>
  <c r="I345" i="71" a="1"/>
  <c r="I345" i="71" s="1"/>
  <c r="H345" i="71" a="1"/>
  <c r="H345" i="71" s="1"/>
  <c r="AA345" i="71" a="1"/>
  <c r="AA345" i="71" s="1"/>
  <c r="AD345" i="71" a="1"/>
  <c r="AD345" i="71" s="1"/>
  <c r="AG345" i="71" a="1"/>
  <c r="AG345" i="71" s="1"/>
  <c r="AF345" i="71" a="1"/>
  <c r="AF345" i="71" s="1"/>
  <c r="W345" i="71" a="1"/>
  <c r="W345" i="71" s="1"/>
  <c r="Z345" i="71" a="1"/>
  <c r="Z345" i="71" s="1"/>
  <c r="AC345" i="71" a="1"/>
  <c r="AC345" i="71" s="1"/>
  <c r="AB345" i="71" a="1"/>
  <c r="AB345" i="71" s="1"/>
  <c r="S345" i="71" a="1"/>
  <c r="S345" i="71" s="1"/>
  <c r="V345" i="71" a="1"/>
  <c r="V345" i="71" s="1"/>
  <c r="Y345" i="71" a="1"/>
  <c r="Y345" i="71" s="1"/>
  <c r="X345" i="71" a="1"/>
  <c r="X345" i="71" s="1"/>
  <c r="K345" i="71" a="1"/>
  <c r="K345" i="71" s="1"/>
  <c r="N345" i="71" a="1"/>
  <c r="N345" i="71" s="1"/>
  <c r="Q345" i="71" a="1"/>
  <c r="Q345" i="71" s="1"/>
  <c r="P345" i="71" a="1"/>
  <c r="P345" i="71" s="1"/>
  <c r="O345" i="71" a="1"/>
  <c r="O345" i="71" s="1"/>
  <c r="R345" i="71" a="1"/>
  <c r="R345" i="71" s="1"/>
  <c r="U345" i="71" a="1"/>
  <c r="U345" i="71" s="1"/>
  <c r="T345" i="71" a="1"/>
  <c r="T345" i="71" s="1"/>
  <c r="E346" i="71" a="1"/>
  <c r="E346" i="71" s="1"/>
  <c r="D346" i="71" s="1"/>
  <c r="W346" i="71" l="1" a="1"/>
  <c r="W346" i="71" s="1"/>
  <c r="Z346" i="71" a="1"/>
  <c r="Z346" i="71" s="1"/>
  <c r="AC346" i="71" a="1"/>
  <c r="AC346" i="71" s="1"/>
  <c r="AB346" i="71" a="1"/>
  <c r="AB346" i="71" s="1"/>
  <c r="S346" i="71" a="1"/>
  <c r="S346" i="71" s="1"/>
  <c r="V346" i="71" a="1"/>
  <c r="V346" i="71" s="1"/>
  <c r="Y346" i="71" a="1"/>
  <c r="Y346" i="71" s="1"/>
  <c r="X346" i="71" a="1"/>
  <c r="X346" i="71" s="1"/>
  <c r="K346" i="71" a="1"/>
  <c r="K346" i="71" s="1"/>
  <c r="N346" i="71" a="1"/>
  <c r="N346" i="71" s="1"/>
  <c r="Q346" i="71" a="1"/>
  <c r="Q346" i="71" s="1"/>
  <c r="P346" i="71" a="1"/>
  <c r="P346" i="71" s="1"/>
  <c r="AE346" i="71" a="1"/>
  <c r="AE346" i="71" s="1"/>
  <c r="AH346" i="71" a="1"/>
  <c r="AH346" i="71" s="1"/>
  <c r="AK346" i="71" a="1"/>
  <c r="AK346" i="71" s="1"/>
  <c r="AJ346" i="71" a="1"/>
  <c r="AJ346" i="71" s="1"/>
  <c r="O346" i="71" a="1"/>
  <c r="O346" i="71" s="1"/>
  <c r="R346" i="71" a="1"/>
  <c r="R346" i="71" s="1"/>
  <c r="U346" i="71" a="1"/>
  <c r="U346" i="71" s="1"/>
  <c r="T346" i="71" a="1"/>
  <c r="T346" i="71" s="1"/>
  <c r="AM346" i="71" a="1"/>
  <c r="AM346" i="71" s="1"/>
  <c r="G346" i="71" a="1"/>
  <c r="G346" i="71" s="1"/>
  <c r="J346" i="71" a="1"/>
  <c r="J346" i="71" s="1"/>
  <c r="L346" i="71" a="1"/>
  <c r="L346" i="71" s="1"/>
  <c r="AI346" i="71" a="1"/>
  <c r="AI346" i="71" s="1"/>
  <c r="AL346" i="71" a="1"/>
  <c r="AL346" i="71" s="1"/>
  <c r="F346" i="71" a="1"/>
  <c r="F346" i="71" s="1"/>
  <c r="I346" i="71" a="1"/>
  <c r="I346" i="71" s="1"/>
  <c r="H346" i="71" a="1"/>
  <c r="H346" i="71" s="1"/>
  <c r="AF346" i="71" a="1"/>
  <c r="AF346" i="71" s="1"/>
  <c r="M346" i="71" a="1"/>
  <c r="M346" i="71" s="1"/>
  <c r="AA346" i="71" a="1"/>
  <c r="AA346" i="71" s="1"/>
  <c r="AD346" i="71" a="1"/>
  <c r="AD346" i="71" s="1"/>
  <c r="AG346" i="71" a="1"/>
  <c r="AG346" i="71" s="1"/>
  <c r="E347" i="71" a="1"/>
  <c r="E347" i="71" s="1"/>
  <c r="D347" i="71" s="1"/>
  <c r="E348" i="71" l="1" a="1"/>
  <c r="E348" i="71" s="1"/>
  <c r="D348" i="71" s="1"/>
  <c r="AB347" i="71" a="1"/>
  <c r="AB347" i="71" s="1"/>
  <c r="AE347" i="71" a="1"/>
  <c r="AE347" i="71" s="1"/>
  <c r="AH347" i="71" a="1"/>
  <c r="AH347" i="71" s="1"/>
  <c r="AK347" i="71" a="1"/>
  <c r="AK347" i="71" s="1"/>
  <c r="X347" i="71" a="1"/>
  <c r="X347" i="71" s="1"/>
  <c r="AD347" i="71" a="1"/>
  <c r="AD347" i="71" s="1"/>
  <c r="AG347" i="71" a="1"/>
  <c r="AG347" i="71" s="1"/>
  <c r="AA347" i="71" a="1"/>
  <c r="AA347" i="71" s="1"/>
  <c r="T347" i="71" a="1"/>
  <c r="T347" i="71" s="1"/>
  <c r="W347" i="71" a="1"/>
  <c r="W347" i="71" s="1"/>
  <c r="Z347" i="71" a="1"/>
  <c r="Z347" i="71" s="1"/>
  <c r="AC347" i="71" a="1"/>
  <c r="AC347" i="71" s="1"/>
  <c r="P347" i="71" a="1"/>
  <c r="P347" i="71" s="1"/>
  <c r="S347" i="71" a="1"/>
  <c r="S347" i="71" s="1"/>
  <c r="V347" i="71" a="1"/>
  <c r="V347" i="71" s="1"/>
  <c r="Y347" i="71" a="1"/>
  <c r="Y347" i="71" s="1"/>
  <c r="L347" i="71" a="1"/>
  <c r="L347" i="71" s="1"/>
  <c r="O347" i="71" a="1"/>
  <c r="O347" i="71" s="1"/>
  <c r="R347" i="71" a="1"/>
  <c r="R347" i="71" s="1"/>
  <c r="U347" i="71" a="1"/>
  <c r="U347" i="71" s="1"/>
  <c r="H347" i="71" a="1"/>
  <c r="H347" i="71" s="1"/>
  <c r="K347" i="71" a="1"/>
  <c r="K347" i="71" s="1"/>
  <c r="N347" i="71" a="1"/>
  <c r="N347" i="71" s="1"/>
  <c r="Q347" i="71" a="1"/>
  <c r="Q347" i="71" s="1"/>
  <c r="AJ347" i="71" a="1"/>
  <c r="AJ347" i="71" s="1"/>
  <c r="AM347" i="71" a="1"/>
  <c r="AM347" i="71" s="1"/>
  <c r="G347" i="71" a="1"/>
  <c r="G347" i="71" s="1"/>
  <c r="J347" i="71" a="1"/>
  <c r="J347" i="71" s="1"/>
  <c r="M347" i="71" a="1"/>
  <c r="M347" i="71" s="1"/>
  <c r="AF347" i="71" a="1"/>
  <c r="AF347" i="71" s="1"/>
  <c r="AI347" i="71" a="1"/>
  <c r="AI347" i="71" s="1"/>
  <c r="AL347" i="71" a="1"/>
  <c r="AL347" i="71" s="1"/>
  <c r="F347" i="71" a="1"/>
  <c r="F347" i="71" s="1"/>
  <c r="I347" i="71" a="1"/>
  <c r="I347" i="71" s="1"/>
  <c r="AB348" i="71" l="1" a="1"/>
  <c r="AB348" i="71" s="1"/>
  <c r="AE348" i="71" a="1"/>
  <c r="AE348" i="71" s="1"/>
  <c r="AH348" i="71" a="1"/>
  <c r="AH348" i="71" s="1"/>
  <c r="AK348" i="71" a="1"/>
  <c r="AK348" i="71" s="1"/>
  <c r="H348" i="71" a="1"/>
  <c r="H348" i="71" s="1"/>
  <c r="N348" i="71" a="1"/>
  <c r="N348" i="71" s="1"/>
  <c r="Q348" i="71" a="1"/>
  <c r="Q348" i="71" s="1"/>
  <c r="AF348" i="71" a="1"/>
  <c r="AF348" i="71" s="1"/>
  <c r="AI348" i="71" a="1"/>
  <c r="AI348" i="71" s="1"/>
  <c r="AL348" i="71" a="1"/>
  <c r="AL348" i="71" s="1"/>
  <c r="I348" i="71" a="1"/>
  <c r="I348" i="71" s="1"/>
  <c r="X348" i="71" a="1"/>
  <c r="X348" i="71" s="1"/>
  <c r="AA348" i="71" a="1"/>
  <c r="AA348" i="71" s="1"/>
  <c r="AD348" i="71" a="1"/>
  <c r="AD348" i="71" s="1"/>
  <c r="AG348" i="71" a="1"/>
  <c r="AG348" i="71" s="1"/>
  <c r="T348" i="71" a="1"/>
  <c r="T348" i="71" s="1"/>
  <c r="W348" i="71" a="1"/>
  <c r="W348" i="71" s="1"/>
  <c r="Z348" i="71" a="1"/>
  <c r="Z348" i="71" s="1"/>
  <c r="AC348" i="71" a="1"/>
  <c r="AC348" i="71" s="1"/>
  <c r="P348" i="71" a="1"/>
  <c r="P348" i="71" s="1"/>
  <c r="S348" i="71" a="1"/>
  <c r="S348" i="71" s="1"/>
  <c r="V348" i="71" a="1"/>
  <c r="V348" i="71" s="1"/>
  <c r="Y348" i="71" a="1"/>
  <c r="Y348" i="71" s="1"/>
  <c r="AM348" i="71" a="1"/>
  <c r="AM348" i="71" s="1"/>
  <c r="J348" i="71" a="1"/>
  <c r="J348" i="71" s="1"/>
  <c r="M348" i="71" a="1"/>
  <c r="M348" i="71" s="1"/>
  <c r="F348" i="71" a="1"/>
  <c r="F348" i="71" s="1"/>
  <c r="L348" i="71" a="1"/>
  <c r="L348" i="71" s="1"/>
  <c r="O348" i="71" a="1"/>
  <c r="O348" i="71" s="1"/>
  <c r="R348" i="71" a="1"/>
  <c r="R348" i="71" s="1"/>
  <c r="U348" i="71" a="1"/>
  <c r="U348" i="71" s="1"/>
  <c r="K348" i="71" a="1"/>
  <c r="K348" i="71" s="1"/>
  <c r="AJ348" i="71" a="1"/>
  <c r="AJ348" i="71" s="1"/>
  <c r="G348" i="71" a="1"/>
  <c r="G348" i="71" s="1"/>
  <c r="E349" i="71" a="1"/>
  <c r="E349" i="71" s="1"/>
  <c r="D349" i="71" s="1"/>
  <c r="AG349" i="71" l="1" a="1"/>
  <c r="AG349" i="71" s="1"/>
  <c r="AF349" i="71" a="1"/>
  <c r="AF349" i="71" s="1"/>
  <c r="AI349" i="71" a="1"/>
  <c r="AI349" i="71" s="1"/>
  <c r="AL349" i="71" a="1"/>
  <c r="AL349" i="71" s="1"/>
  <c r="F349" i="71" a="1"/>
  <c r="F349" i="71" s="1"/>
  <c r="Y349" i="71" a="1"/>
  <c r="Y349" i="71" s="1"/>
  <c r="X349" i="71" a="1"/>
  <c r="X349" i="71" s="1"/>
  <c r="AA349" i="71" a="1"/>
  <c r="AA349" i="71" s="1"/>
  <c r="AD349" i="71" a="1"/>
  <c r="AD349" i="71" s="1"/>
  <c r="AC349" i="71" a="1"/>
  <c r="AC349" i="71" s="1"/>
  <c r="AB349" i="71" a="1"/>
  <c r="AB349" i="71" s="1"/>
  <c r="AE349" i="71" a="1"/>
  <c r="AE349" i="71" s="1"/>
  <c r="AH349" i="71" a="1"/>
  <c r="AH349" i="71" s="1"/>
  <c r="U349" i="71" a="1"/>
  <c r="U349" i="71" s="1"/>
  <c r="T349" i="71" a="1"/>
  <c r="T349" i="71" s="1"/>
  <c r="W349" i="71" a="1"/>
  <c r="W349" i="71" s="1"/>
  <c r="Z349" i="71" a="1"/>
  <c r="Z349" i="71" s="1"/>
  <c r="Q349" i="71" a="1"/>
  <c r="Q349" i="71" s="1"/>
  <c r="P349" i="71" a="1"/>
  <c r="P349" i="71" s="1"/>
  <c r="S349" i="71" a="1"/>
  <c r="S349" i="71" s="1"/>
  <c r="V349" i="71" a="1"/>
  <c r="V349" i="71" s="1"/>
  <c r="AK349" i="71" a="1"/>
  <c r="AK349" i="71" s="1"/>
  <c r="AJ349" i="71" a="1"/>
  <c r="AJ349" i="71" s="1"/>
  <c r="AM349" i="71" a="1"/>
  <c r="AM349" i="71" s="1"/>
  <c r="G349" i="71" a="1"/>
  <c r="G349" i="71" s="1"/>
  <c r="J349" i="71" a="1"/>
  <c r="J349" i="71" s="1"/>
  <c r="M349" i="71" a="1"/>
  <c r="M349" i="71" s="1"/>
  <c r="L349" i="71" a="1"/>
  <c r="L349" i="71" s="1"/>
  <c r="O349" i="71" a="1"/>
  <c r="O349" i="71" s="1"/>
  <c r="R349" i="71" a="1"/>
  <c r="R349" i="71" s="1"/>
  <c r="I349" i="71" a="1"/>
  <c r="I349" i="71" s="1"/>
  <c r="H349" i="71" a="1"/>
  <c r="H349" i="71" s="1"/>
  <c r="K349" i="71" a="1"/>
  <c r="K349" i="71" s="1"/>
  <c r="N349" i="71" a="1"/>
  <c r="N349" i="71" s="1"/>
  <c r="E350" i="71" a="1"/>
  <c r="E350" i="71" s="1"/>
  <c r="D350" i="71" s="1"/>
  <c r="Y350" i="71" l="1" a="1"/>
  <c r="Y350" i="71" s="1"/>
  <c r="X350" i="71" a="1"/>
  <c r="X350" i="71" s="1"/>
  <c r="AA350" i="71" a="1"/>
  <c r="AA350" i="71" s="1"/>
  <c r="AD350" i="71" a="1"/>
  <c r="AD350" i="71" s="1"/>
  <c r="AK350" i="71" a="1"/>
  <c r="AK350" i="71" s="1"/>
  <c r="AJ350" i="71" a="1"/>
  <c r="AJ350" i="71" s="1"/>
  <c r="AM350" i="71" a="1"/>
  <c r="AM350" i="71" s="1"/>
  <c r="G350" i="71" a="1"/>
  <c r="G350" i="71" s="1"/>
  <c r="J350" i="71" a="1"/>
  <c r="J350" i="71" s="1"/>
  <c r="AC350" i="71" a="1"/>
  <c r="AC350" i="71" s="1"/>
  <c r="AB350" i="71" a="1"/>
  <c r="AB350" i="71" s="1"/>
  <c r="AE350" i="71" a="1"/>
  <c r="AE350" i="71" s="1"/>
  <c r="AH350" i="71" a="1"/>
  <c r="AH350" i="71" s="1"/>
  <c r="U350" i="71" a="1"/>
  <c r="U350" i="71" s="1"/>
  <c r="T350" i="71" a="1"/>
  <c r="T350" i="71" s="1"/>
  <c r="W350" i="71" a="1"/>
  <c r="W350" i="71" s="1"/>
  <c r="Z350" i="71" a="1"/>
  <c r="Z350" i="71" s="1"/>
  <c r="Q350" i="71" a="1"/>
  <c r="Q350" i="71" s="1"/>
  <c r="P350" i="71" a="1"/>
  <c r="P350" i="71" s="1"/>
  <c r="S350" i="71" a="1"/>
  <c r="S350" i="71" s="1"/>
  <c r="V350" i="71" a="1"/>
  <c r="V350" i="71" s="1"/>
  <c r="I350" i="71" a="1"/>
  <c r="I350" i="71" s="1"/>
  <c r="H350" i="71" a="1"/>
  <c r="H350" i="71" s="1"/>
  <c r="K350" i="71" a="1"/>
  <c r="K350" i="71" s="1"/>
  <c r="N350" i="71" a="1"/>
  <c r="N350" i="71" s="1"/>
  <c r="M350" i="71" a="1"/>
  <c r="M350" i="71" s="1"/>
  <c r="L350" i="71" a="1"/>
  <c r="L350" i="71" s="1"/>
  <c r="O350" i="71" a="1"/>
  <c r="O350" i="71" s="1"/>
  <c r="R350" i="71" a="1"/>
  <c r="R350" i="71" s="1"/>
  <c r="AG350" i="71" a="1"/>
  <c r="AG350" i="71" s="1"/>
  <c r="AF350" i="71" a="1"/>
  <c r="AF350" i="71" s="1"/>
  <c r="AI350" i="71" a="1"/>
  <c r="AI350" i="71" s="1"/>
  <c r="AL350" i="71" a="1"/>
  <c r="AL350" i="71" s="1"/>
  <c r="F350" i="71" a="1"/>
  <c r="F350" i="71" s="1"/>
  <c r="E351" i="71" a="1"/>
  <c r="E351" i="71" s="1"/>
  <c r="D351" i="71" s="1"/>
  <c r="AD351" i="71" l="1" a="1"/>
  <c r="AD351" i="71" s="1"/>
  <c r="AG351" i="71" a="1"/>
  <c r="AG351" i="71" s="1"/>
  <c r="AF351" i="71" a="1"/>
  <c r="AF351" i="71" s="1"/>
  <c r="AI351" i="71" a="1"/>
  <c r="AI351" i="71" s="1"/>
  <c r="Z351" i="71" a="1"/>
  <c r="Z351" i="71" s="1"/>
  <c r="AC351" i="71" a="1"/>
  <c r="AC351" i="71" s="1"/>
  <c r="AB351" i="71" a="1"/>
  <c r="AB351" i="71" s="1"/>
  <c r="AE351" i="71" a="1"/>
  <c r="AE351" i="71" s="1"/>
  <c r="R351" i="71" a="1"/>
  <c r="R351" i="71" s="1"/>
  <c r="U351" i="71" a="1"/>
  <c r="U351" i="71" s="1"/>
  <c r="T351" i="71" a="1"/>
  <c r="T351" i="71" s="1"/>
  <c r="N351" i="71" a="1"/>
  <c r="N351" i="71" s="1"/>
  <c r="Q351" i="71" a="1"/>
  <c r="Q351" i="71" s="1"/>
  <c r="S351" i="71" a="1"/>
  <c r="S351" i="71" s="1"/>
  <c r="J351" i="71" a="1"/>
  <c r="J351" i="71" s="1"/>
  <c r="M351" i="71" a="1"/>
  <c r="M351" i="71" s="1"/>
  <c r="L351" i="71" a="1"/>
  <c r="L351" i="71" s="1"/>
  <c r="O351" i="71" a="1"/>
  <c r="O351" i="71" s="1"/>
  <c r="F351" i="71" a="1"/>
  <c r="F351" i="71" s="1"/>
  <c r="K351" i="71" a="1"/>
  <c r="K351" i="71" s="1"/>
  <c r="V351" i="71" a="1"/>
  <c r="V351" i="71" s="1"/>
  <c r="Y351" i="71" a="1"/>
  <c r="Y351" i="71" s="1"/>
  <c r="X351" i="71" a="1"/>
  <c r="X351" i="71" s="1"/>
  <c r="AA351" i="71" a="1"/>
  <c r="AA351" i="71" s="1"/>
  <c r="W351" i="71" a="1"/>
  <c r="W351" i="71" s="1"/>
  <c r="P351" i="71" a="1"/>
  <c r="P351" i="71" s="1"/>
  <c r="AL351" i="71" a="1"/>
  <c r="AL351" i="71" s="1"/>
  <c r="I351" i="71" a="1"/>
  <c r="I351" i="71" s="1"/>
  <c r="H351" i="71" a="1"/>
  <c r="H351" i="71" s="1"/>
  <c r="AH351" i="71" a="1"/>
  <c r="AH351" i="71" s="1"/>
  <c r="AK351" i="71" a="1"/>
  <c r="AK351" i="71" s="1"/>
  <c r="AJ351" i="71" a="1"/>
  <c r="AJ351" i="71" s="1"/>
  <c r="AM351" i="71" a="1"/>
  <c r="AM351" i="71" s="1"/>
  <c r="G351" i="71" a="1"/>
  <c r="G351" i="71" s="1"/>
  <c r="E352" i="71" a="1"/>
  <c r="E352" i="71" s="1"/>
  <c r="D352" i="71" s="1"/>
  <c r="AD352" i="71" l="1" a="1"/>
  <c r="AD352" i="71" s="1"/>
  <c r="AG352" i="71" a="1"/>
  <c r="AG352" i="71" s="1"/>
  <c r="AF352" i="71" a="1"/>
  <c r="AF352" i="71" s="1"/>
  <c r="AI352" i="71" a="1"/>
  <c r="AI352" i="71" s="1"/>
  <c r="Z352" i="71" a="1"/>
  <c r="Z352" i="71" s="1"/>
  <c r="AC352" i="71" a="1"/>
  <c r="AC352" i="71" s="1"/>
  <c r="AB352" i="71" a="1"/>
  <c r="AB352" i="71" s="1"/>
  <c r="AE352" i="71" a="1"/>
  <c r="AE352" i="71" s="1"/>
  <c r="V352" i="71" a="1"/>
  <c r="V352" i="71" s="1"/>
  <c r="Y352" i="71" a="1"/>
  <c r="Y352" i="71" s="1"/>
  <c r="X352" i="71" a="1"/>
  <c r="X352" i="71" s="1"/>
  <c r="AA352" i="71" a="1"/>
  <c r="AA352" i="71" s="1"/>
  <c r="R352" i="71" a="1"/>
  <c r="R352" i="71" s="1"/>
  <c r="U352" i="71" a="1"/>
  <c r="U352" i="71" s="1"/>
  <c r="T352" i="71" a="1"/>
  <c r="T352" i="71" s="1"/>
  <c r="W352" i="71" a="1"/>
  <c r="W352" i="71" s="1"/>
  <c r="N352" i="71" a="1"/>
  <c r="N352" i="71" s="1"/>
  <c r="Q352" i="71" a="1"/>
  <c r="Q352" i="71" s="1"/>
  <c r="P352" i="71" a="1"/>
  <c r="P352" i="71" s="1"/>
  <c r="S352" i="71" a="1"/>
  <c r="S352" i="71" s="1"/>
  <c r="J352" i="71" a="1"/>
  <c r="J352" i="71" s="1"/>
  <c r="M352" i="71" a="1"/>
  <c r="M352" i="71" s="1"/>
  <c r="L352" i="71" a="1"/>
  <c r="L352" i="71" s="1"/>
  <c r="O352" i="71" a="1"/>
  <c r="O352" i="71" s="1"/>
  <c r="AH352" i="71" a="1"/>
  <c r="AH352" i="71" s="1"/>
  <c r="AK352" i="71" a="1"/>
  <c r="AK352" i="71" s="1"/>
  <c r="AJ352" i="71" a="1"/>
  <c r="AJ352" i="71" s="1"/>
  <c r="AM352" i="71" a="1"/>
  <c r="AM352" i="71" s="1"/>
  <c r="G352" i="71" a="1"/>
  <c r="G352" i="71" s="1"/>
  <c r="AL352" i="71" a="1"/>
  <c r="AL352" i="71" s="1"/>
  <c r="F352" i="71" a="1"/>
  <c r="F352" i="71" s="1"/>
  <c r="I352" i="71" a="1"/>
  <c r="I352" i="71" s="1"/>
  <c r="H352" i="71" a="1"/>
  <c r="H352" i="71" s="1"/>
  <c r="K352" i="71" a="1"/>
  <c r="K352" i="71" s="1"/>
  <c r="E353" i="71" a="1"/>
  <c r="E353" i="71" s="1"/>
  <c r="D353" i="71" s="1"/>
  <c r="AE353" i="71" l="1" a="1"/>
  <c r="AE353" i="71" s="1"/>
  <c r="AH353" i="71" a="1"/>
  <c r="AH353" i="71" s="1"/>
  <c r="AK353" i="71" a="1"/>
  <c r="AK353" i="71" s="1"/>
  <c r="AJ353" i="71" a="1"/>
  <c r="AJ353" i="71" s="1"/>
  <c r="AM353" i="71" a="1"/>
  <c r="AM353" i="71" s="1"/>
  <c r="G353" i="71" a="1"/>
  <c r="G353" i="71" s="1"/>
  <c r="J353" i="71" a="1"/>
  <c r="J353" i="71" s="1"/>
  <c r="M353" i="71" a="1"/>
  <c r="M353" i="71" s="1"/>
  <c r="L353" i="71" a="1"/>
  <c r="L353" i="71" s="1"/>
  <c r="AA353" i="71" a="1"/>
  <c r="AA353" i="71" s="1"/>
  <c r="AD353" i="71" a="1"/>
  <c r="AD353" i="71" s="1"/>
  <c r="AG353" i="71" a="1"/>
  <c r="AG353" i="71" s="1"/>
  <c r="AF353" i="71" a="1"/>
  <c r="AF353" i="71" s="1"/>
  <c r="W353" i="71" a="1"/>
  <c r="W353" i="71" s="1"/>
  <c r="Z353" i="71" a="1"/>
  <c r="Z353" i="71" s="1"/>
  <c r="AC353" i="71" a="1"/>
  <c r="AC353" i="71" s="1"/>
  <c r="AB353" i="71" a="1"/>
  <c r="AB353" i="71" s="1"/>
  <c r="S353" i="71" a="1"/>
  <c r="S353" i="71" s="1"/>
  <c r="V353" i="71" a="1"/>
  <c r="V353" i="71" s="1"/>
  <c r="Y353" i="71" a="1"/>
  <c r="Y353" i="71" s="1"/>
  <c r="X353" i="71" a="1"/>
  <c r="X353" i="71" s="1"/>
  <c r="AI353" i="71" a="1"/>
  <c r="AI353" i="71" s="1"/>
  <c r="AL353" i="71" a="1"/>
  <c r="AL353" i="71" s="1"/>
  <c r="F353" i="71" a="1"/>
  <c r="F353" i="71" s="1"/>
  <c r="I353" i="71" a="1"/>
  <c r="I353" i="71" s="1"/>
  <c r="H353" i="71" a="1"/>
  <c r="H353" i="71" s="1"/>
  <c r="O353" i="71" a="1"/>
  <c r="O353" i="71" s="1"/>
  <c r="R353" i="71" a="1"/>
  <c r="R353" i="71" s="1"/>
  <c r="U353" i="71" a="1"/>
  <c r="U353" i="71" s="1"/>
  <c r="T353" i="71" a="1"/>
  <c r="T353" i="71" s="1"/>
  <c r="K353" i="71" a="1"/>
  <c r="K353" i="71" s="1"/>
  <c r="N353" i="71" a="1"/>
  <c r="N353" i="71" s="1"/>
  <c r="Q353" i="71" a="1"/>
  <c r="Q353" i="71" s="1"/>
  <c r="P353" i="71" a="1"/>
  <c r="P353" i="71" s="1"/>
  <c r="E354" i="71" a="1"/>
  <c r="E354" i="71" s="1"/>
  <c r="D354" i="71" s="1"/>
  <c r="AE354" i="71" l="1" a="1"/>
  <c r="AE354" i="71" s="1"/>
  <c r="AH354" i="71" a="1"/>
  <c r="AH354" i="71" s="1"/>
  <c r="AK354" i="71" a="1"/>
  <c r="AK354" i="71" s="1"/>
  <c r="AJ354" i="71" a="1"/>
  <c r="AJ354" i="71" s="1"/>
  <c r="Y354" i="71" a="1"/>
  <c r="Y354" i="71" s="1"/>
  <c r="AM354" i="71" a="1"/>
  <c r="AM354" i="71" s="1"/>
  <c r="G354" i="71" a="1"/>
  <c r="G354" i="71" s="1"/>
  <c r="M354" i="71" a="1"/>
  <c r="M354" i="71" s="1"/>
  <c r="L354" i="71" a="1"/>
  <c r="L354" i="71" s="1"/>
  <c r="AA354" i="71" a="1"/>
  <c r="AA354" i="71" s="1"/>
  <c r="AD354" i="71" a="1"/>
  <c r="AD354" i="71" s="1"/>
  <c r="AG354" i="71" a="1"/>
  <c r="AG354" i="71" s="1"/>
  <c r="AF354" i="71" a="1"/>
  <c r="AF354" i="71" s="1"/>
  <c r="W354" i="71" a="1"/>
  <c r="W354" i="71" s="1"/>
  <c r="Z354" i="71" a="1"/>
  <c r="Z354" i="71" s="1"/>
  <c r="AC354" i="71" a="1"/>
  <c r="AC354" i="71" s="1"/>
  <c r="AB354" i="71" a="1"/>
  <c r="AB354" i="71" s="1"/>
  <c r="S354" i="71" a="1"/>
  <c r="S354" i="71" s="1"/>
  <c r="V354" i="71" a="1"/>
  <c r="V354" i="71" s="1"/>
  <c r="X354" i="71" a="1"/>
  <c r="X354" i="71" s="1"/>
  <c r="J354" i="71" a="1"/>
  <c r="J354" i="71" s="1"/>
  <c r="AI354" i="71" a="1"/>
  <c r="AI354" i="71" s="1"/>
  <c r="AL354" i="71" a="1"/>
  <c r="AL354" i="71" s="1"/>
  <c r="F354" i="71" a="1"/>
  <c r="F354" i="71" s="1"/>
  <c r="I354" i="71" a="1"/>
  <c r="I354" i="71" s="1"/>
  <c r="H354" i="71" a="1"/>
  <c r="H354" i="71" s="1"/>
  <c r="O354" i="71" a="1"/>
  <c r="O354" i="71" s="1"/>
  <c r="R354" i="71" a="1"/>
  <c r="R354" i="71" s="1"/>
  <c r="U354" i="71" a="1"/>
  <c r="U354" i="71" s="1"/>
  <c r="T354" i="71" a="1"/>
  <c r="T354" i="71" s="1"/>
  <c r="K354" i="71" a="1"/>
  <c r="K354" i="71" s="1"/>
  <c r="N354" i="71" a="1"/>
  <c r="N354" i="71" s="1"/>
  <c r="Q354" i="71" a="1"/>
  <c r="Q354" i="71" s="1"/>
  <c r="P354" i="71" a="1"/>
  <c r="P354" i="71" s="1"/>
  <c r="E355" i="71" a="1"/>
  <c r="E355" i="71" s="1"/>
  <c r="D355" i="71" s="1"/>
  <c r="AB355" i="71" l="1" a="1"/>
  <c r="AB355" i="71" s="1"/>
  <c r="AE355" i="71" a="1"/>
  <c r="AE355" i="71" s="1"/>
  <c r="AH355" i="71" a="1"/>
  <c r="AH355" i="71" s="1"/>
  <c r="AK355" i="71" a="1"/>
  <c r="AK355" i="71" s="1"/>
  <c r="AJ355" i="71" a="1"/>
  <c r="AJ355" i="71" s="1"/>
  <c r="AM355" i="71" a="1"/>
  <c r="AM355" i="71" s="1"/>
  <c r="G355" i="71" a="1"/>
  <c r="G355" i="71" s="1"/>
  <c r="J355" i="71" a="1"/>
  <c r="J355" i="71" s="1"/>
  <c r="M355" i="71" a="1"/>
  <c r="M355" i="71" s="1"/>
  <c r="I355" i="71" a="1"/>
  <c r="I355" i="71" s="1"/>
  <c r="X355" i="71" a="1"/>
  <c r="X355" i="71" s="1"/>
  <c r="AA355" i="71" a="1"/>
  <c r="AA355" i="71" s="1"/>
  <c r="AD355" i="71" a="1"/>
  <c r="AD355" i="71" s="1"/>
  <c r="AG355" i="71" a="1"/>
  <c r="AG355" i="71" s="1"/>
  <c r="T355" i="71" a="1"/>
  <c r="T355" i="71" s="1"/>
  <c r="W355" i="71" a="1"/>
  <c r="W355" i="71" s="1"/>
  <c r="Z355" i="71" a="1"/>
  <c r="Z355" i="71" s="1"/>
  <c r="AC355" i="71" a="1"/>
  <c r="AC355" i="71" s="1"/>
  <c r="P355" i="71" a="1"/>
  <c r="P355" i="71" s="1"/>
  <c r="S355" i="71" a="1"/>
  <c r="S355" i="71" s="1"/>
  <c r="V355" i="71" a="1"/>
  <c r="V355" i="71" s="1"/>
  <c r="Y355" i="71" a="1"/>
  <c r="Y355" i="71" s="1"/>
  <c r="L355" i="71" a="1"/>
  <c r="L355" i="71" s="1"/>
  <c r="O355" i="71" a="1"/>
  <c r="O355" i="71" s="1"/>
  <c r="R355" i="71" a="1"/>
  <c r="R355" i="71" s="1"/>
  <c r="U355" i="71" a="1"/>
  <c r="U355" i="71" s="1"/>
  <c r="H355" i="71" a="1"/>
  <c r="H355" i="71" s="1"/>
  <c r="K355" i="71" a="1"/>
  <c r="K355" i="71" s="1"/>
  <c r="N355" i="71" a="1"/>
  <c r="N355" i="71" s="1"/>
  <c r="Q355" i="71" a="1"/>
  <c r="Q355" i="71" s="1"/>
  <c r="AF355" i="71" a="1"/>
  <c r="AF355" i="71" s="1"/>
  <c r="AI355" i="71" a="1"/>
  <c r="AI355" i="71" s="1"/>
  <c r="AL355" i="71" a="1"/>
  <c r="AL355" i="71" s="1"/>
  <c r="F355" i="71" a="1"/>
  <c r="F355" i="71" s="1"/>
  <c r="E356" i="71" a="1"/>
  <c r="E356" i="71" s="1"/>
  <c r="D356" i="71" s="1"/>
  <c r="AB356" i="71" l="1" a="1"/>
  <c r="AB356" i="71" s="1"/>
  <c r="AE356" i="71" a="1"/>
  <c r="AE356" i="71" s="1"/>
  <c r="AH356" i="71" a="1"/>
  <c r="AH356" i="71" s="1"/>
  <c r="AK356" i="71" a="1"/>
  <c r="AK356" i="71" s="1"/>
  <c r="J356" i="71" a="1"/>
  <c r="J356" i="71" s="1"/>
  <c r="X356" i="71" a="1"/>
  <c r="X356" i="71" s="1"/>
  <c r="AA356" i="71" a="1"/>
  <c r="AA356" i="71" s="1"/>
  <c r="AD356" i="71" a="1"/>
  <c r="AD356" i="71" s="1"/>
  <c r="AG356" i="71" a="1"/>
  <c r="AG356" i="71" s="1"/>
  <c r="T356" i="71" a="1"/>
  <c r="T356" i="71" s="1"/>
  <c r="W356" i="71" a="1"/>
  <c r="W356" i="71" s="1"/>
  <c r="Z356" i="71" a="1"/>
  <c r="Z356" i="71" s="1"/>
  <c r="AC356" i="71" a="1"/>
  <c r="AC356" i="71" s="1"/>
  <c r="P356" i="71" a="1"/>
  <c r="P356" i="71" s="1"/>
  <c r="S356" i="71" a="1"/>
  <c r="S356" i="71" s="1"/>
  <c r="V356" i="71" a="1"/>
  <c r="V356" i="71" s="1"/>
  <c r="Y356" i="71" a="1"/>
  <c r="Y356" i="71" s="1"/>
  <c r="L356" i="71" a="1"/>
  <c r="L356" i="71" s="1"/>
  <c r="O356" i="71" a="1"/>
  <c r="O356" i="71" s="1"/>
  <c r="R356" i="71" a="1"/>
  <c r="R356" i="71" s="1"/>
  <c r="U356" i="71" a="1"/>
  <c r="U356" i="71" s="1"/>
  <c r="H356" i="71" a="1"/>
  <c r="H356" i="71" s="1"/>
  <c r="K356" i="71" a="1"/>
  <c r="K356" i="71" s="1"/>
  <c r="N356" i="71" a="1"/>
  <c r="N356" i="71" s="1"/>
  <c r="Q356" i="71" a="1"/>
  <c r="Q356" i="71" s="1"/>
  <c r="AJ356" i="71" a="1"/>
  <c r="AJ356" i="71" s="1"/>
  <c r="AM356" i="71" a="1"/>
  <c r="AM356" i="71" s="1"/>
  <c r="G356" i="71" a="1"/>
  <c r="G356" i="71" s="1"/>
  <c r="M356" i="71" a="1"/>
  <c r="M356" i="71" s="1"/>
  <c r="AF356" i="71" a="1"/>
  <c r="AF356" i="71" s="1"/>
  <c r="AI356" i="71" a="1"/>
  <c r="AI356" i="71" s="1"/>
  <c r="AL356" i="71" a="1"/>
  <c r="AL356" i="71" s="1"/>
  <c r="F356" i="71" a="1"/>
  <c r="F356" i="71" s="1"/>
  <c r="I356" i="71" a="1"/>
  <c r="I356" i="71" s="1"/>
  <c r="E357" i="71" a="1"/>
  <c r="E357" i="71" s="1"/>
  <c r="D357" i="71" s="1"/>
  <c r="AC357" i="71" l="1" a="1"/>
  <c r="AC357" i="71" s="1"/>
  <c r="AB357" i="71" a="1"/>
  <c r="AB357" i="71" s="1"/>
  <c r="AE357" i="71" a="1"/>
  <c r="AE357" i="71" s="1"/>
  <c r="AH357" i="71" a="1"/>
  <c r="AH357" i="71" s="1"/>
  <c r="T357" i="71" a="1"/>
  <c r="T357" i="71" s="1"/>
  <c r="W357" i="71" a="1"/>
  <c r="W357" i="71" s="1"/>
  <c r="Q357" i="71" a="1"/>
  <c r="Q357" i="71" s="1"/>
  <c r="S357" i="71" a="1"/>
  <c r="S357" i="71" s="1"/>
  <c r="AK357" i="71" a="1"/>
  <c r="AK357" i="71" s="1"/>
  <c r="AJ357" i="71" a="1"/>
  <c r="AJ357" i="71" s="1"/>
  <c r="AM357" i="71" a="1"/>
  <c r="AM357" i="71" s="1"/>
  <c r="G357" i="71" a="1"/>
  <c r="G357" i="71" s="1"/>
  <c r="J357" i="71" a="1"/>
  <c r="J357" i="71" s="1"/>
  <c r="Y357" i="71" a="1"/>
  <c r="Y357" i="71" s="1"/>
  <c r="X357" i="71" a="1"/>
  <c r="X357" i="71" s="1"/>
  <c r="AA357" i="71" a="1"/>
  <c r="AA357" i="71" s="1"/>
  <c r="AD357" i="71" a="1"/>
  <c r="AD357" i="71" s="1"/>
  <c r="U357" i="71" a="1"/>
  <c r="U357" i="71" s="1"/>
  <c r="Z357" i="71" a="1"/>
  <c r="Z357" i="71" s="1"/>
  <c r="P357" i="71" a="1"/>
  <c r="P357" i="71" s="1"/>
  <c r="V357" i="71" a="1"/>
  <c r="V357" i="71" s="1"/>
  <c r="AG357" i="71" a="1"/>
  <c r="AG357" i="71" s="1"/>
  <c r="AF357" i="71" a="1"/>
  <c r="AF357" i="71" s="1"/>
  <c r="AI357" i="71" a="1"/>
  <c r="AI357" i="71" s="1"/>
  <c r="AL357" i="71" a="1"/>
  <c r="AL357" i="71" s="1"/>
  <c r="F357" i="71" a="1"/>
  <c r="F357" i="71" s="1"/>
  <c r="M357" i="71" a="1"/>
  <c r="M357" i="71" s="1"/>
  <c r="L357" i="71" a="1"/>
  <c r="L357" i="71" s="1"/>
  <c r="O357" i="71" a="1"/>
  <c r="O357" i="71" s="1"/>
  <c r="R357" i="71" a="1"/>
  <c r="R357" i="71" s="1"/>
  <c r="I357" i="71" a="1"/>
  <c r="I357" i="71" s="1"/>
  <c r="H357" i="71" a="1"/>
  <c r="H357" i="71" s="1"/>
  <c r="K357" i="71" a="1"/>
  <c r="K357" i="71" s="1"/>
  <c r="N357" i="71" a="1"/>
  <c r="N357" i="71" s="1"/>
  <c r="E358" i="71" a="1"/>
  <c r="E358" i="71" s="1"/>
  <c r="D358" i="71" s="1"/>
  <c r="E359" i="71" l="1" a="1"/>
  <c r="E359" i="71" s="1"/>
  <c r="D359" i="71" s="1"/>
  <c r="AC358" i="71" a="1"/>
  <c r="AC358" i="71" s="1"/>
  <c r="AB358" i="71" a="1"/>
  <c r="AB358" i="71" s="1"/>
  <c r="AE358" i="71" a="1"/>
  <c r="AE358" i="71" s="1"/>
  <c r="AH358" i="71" a="1"/>
  <c r="AH358" i="71" s="1"/>
  <c r="I358" i="71" a="1"/>
  <c r="I358" i="71" s="1"/>
  <c r="H358" i="71" a="1"/>
  <c r="H358" i="71" s="1"/>
  <c r="K358" i="71" a="1"/>
  <c r="K358" i="71" s="1"/>
  <c r="N358" i="71" a="1"/>
  <c r="N358" i="71" s="1"/>
  <c r="Y358" i="71" a="1"/>
  <c r="Y358" i="71" s="1"/>
  <c r="X358" i="71" a="1"/>
  <c r="X358" i="71" s="1"/>
  <c r="AA358" i="71" a="1"/>
  <c r="AA358" i="71" s="1"/>
  <c r="AD358" i="71" a="1"/>
  <c r="AD358" i="71" s="1"/>
  <c r="U358" i="71" a="1"/>
  <c r="U358" i="71" s="1"/>
  <c r="T358" i="71" a="1"/>
  <c r="T358" i="71" s="1"/>
  <c r="W358" i="71" a="1"/>
  <c r="W358" i="71" s="1"/>
  <c r="Z358" i="71" a="1"/>
  <c r="Z358" i="71" s="1"/>
  <c r="Q358" i="71" a="1"/>
  <c r="Q358" i="71" s="1"/>
  <c r="P358" i="71" a="1"/>
  <c r="P358" i="71" s="1"/>
  <c r="S358" i="71" a="1"/>
  <c r="S358" i="71" s="1"/>
  <c r="V358" i="71" a="1"/>
  <c r="V358" i="71" s="1"/>
  <c r="M358" i="71" a="1"/>
  <c r="M358" i="71" s="1"/>
  <c r="L358" i="71" a="1"/>
  <c r="L358" i="71" s="1"/>
  <c r="O358" i="71" a="1"/>
  <c r="O358" i="71" s="1"/>
  <c r="R358" i="71" a="1"/>
  <c r="R358" i="71" s="1"/>
  <c r="AK358" i="71" a="1"/>
  <c r="AK358" i="71" s="1"/>
  <c r="AJ358" i="71" a="1"/>
  <c r="AJ358" i="71" s="1"/>
  <c r="AM358" i="71" a="1"/>
  <c r="AM358" i="71" s="1"/>
  <c r="G358" i="71" a="1"/>
  <c r="G358" i="71" s="1"/>
  <c r="J358" i="71" a="1"/>
  <c r="J358" i="71" s="1"/>
  <c r="AG358" i="71" a="1"/>
  <c r="AG358" i="71" s="1"/>
  <c r="AF358" i="71" a="1"/>
  <c r="AF358" i="71" s="1"/>
  <c r="AI358" i="71" a="1"/>
  <c r="AI358" i="71" s="1"/>
  <c r="AL358" i="71" a="1"/>
  <c r="AL358" i="71" s="1"/>
  <c r="F358" i="71" a="1"/>
  <c r="F358" i="71" s="1"/>
  <c r="E360" i="71" l="1" a="1"/>
  <c r="E360" i="71" s="1"/>
  <c r="D360" i="71" s="1"/>
  <c r="AH359" i="71" a="1"/>
  <c r="AH359" i="71" s="1"/>
  <c r="AK359" i="71" a="1"/>
  <c r="AK359" i="71" s="1"/>
  <c r="AJ359" i="71" a="1"/>
  <c r="AJ359" i="71" s="1"/>
  <c r="AM359" i="71" a="1"/>
  <c r="AM359" i="71" s="1"/>
  <c r="G359" i="71" a="1"/>
  <c r="G359" i="71" s="1"/>
  <c r="AD359" i="71" a="1"/>
  <c r="AD359" i="71" s="1"/>
  <c r="AG359" i="71" a="1"/>
  <c r="AG359" i="71" s="1"/>
  <c r="AF359" i="71" a="1"/>
  <c r="AF359" i="71" s="1"/>
  <c r="AI359" i="71" a="1"/>
  <c r="AI359" i="71" s="1"/>
  <c r="Z359" i="71" a="1"/>
  <c r="Z359" i="71" s="1"/>
  <c r="AC359" i="71" a="1"/>
  <c r="AC359" i="71" s="1"/>
  <c r="AB359" i="71" a="1"/>
  <c r="AB359" i="71" s="1"/>
  <c r="AE359" i="71" a="1"/>
  <c r="AE359" i="71" s="1"/>
  <c r="V359" i="71" a="1"/>
  <c r="V359" i="71" s="1"/>
  <c r="Y359" i="71" a="1"/>
  <c r="Y359" i="71" s="1"/>
  <c r="X359" i="71" a="1"/>
  <c r="X359" i="71" s="1"/>
  <c r="AA359" i="71" a="1"/>
  <c r="AA359" i="71" s="1"/>
  <c r="J359" i="71" a="1"/>
  <c r="J359" i="71" s="1"/>
  <c r="M359" i="71" a="1"/>
  <c r="M359" i="71" s="1"/>
  <c r="L359" i="71" a="1"/>
  <c r="L359" i="71" s="1"/>
  <c r="O359" i="71" a="1"/>
  <c r="O359" i="71" s="1"/>
  <c r="AL359" i="71" a="1"/>
  <c r="AL359" i="71" s="1"/>
  <c r="F359" i="71" a="1"/>
  <c r="F359" i="71" s="1"/>
  <c r="I359" i="71" a="1"/>
  <c r="I359" i="71" s="1"/>
  <c r="H359" i="71" a="1"/>
  <c r="H359" i="71" s="1"/>
  <c r="K359" i="71" a="1"/>
  <c r="K359" i="71" s="1"/>
  <c r="R359" i="71" a="1"/>
  <c r="R359" i="71" s="1"/>
  <c r="U359" i="71" a="1"/>
  <c r="U359" i="71" s="1"/>
  <c r="T359" i="71" a="1"/>
  <c r="T359" i="71" s="1"/>
  <c r="W359" i="71" a="1"/>
  <c r="W359" i="71" s="1"/>
  <c r="N359" i="71" a="1"/>
  <c r="N359" i="71" s="1"/>
  <c r="Q359" i="71" a="1"/>
  <c r="Q359" i="71" s="1"/>
  <c r="P359" i="71" a="1"/>
  <c r="P359" i="71" s="1"/>
  <c r="S359" i="71" a="1"/>
  <c r="S359" i="71" s="1"/>
  <c r="AH360" i="71" l="1" a="1"/>
  <c r="AH360" i="71" s="1"/>
  <c r="AK360" i="71" a="1"/>
  <c r="AK360" i="71" s="1"/>
  <c r="AJ360" i="71" a="1"/>
  <c r="AJ360" i="71" s="1"/>
  <c r="AM360" i="71" a="1"/>
  <c r="AM360" i="71" s="1"/>
  <c r="G360" i="71" a="1"/>
  <c r="G360" i="71" s="1"/>
  <c r="AD360" i="71" a="1"/>
  <c r="AD360" i="71" s="1"/>
  <c r="AG360" i="71" a="1"/>
  <c r="AG360" i="71" s="1"/>
  <c r="AF360" i="71" a="1"/>
  <c r="AF360" i="71" s="1"/>
  <c r="AI360" i="71" a="1"/>
  <c r="AI360" i="71" s="1"/>
  <c r="Z360" i="71" a="1"/>
  <c r="Z360" i="71" s="1"/>
  <c r="AC360" i="71" a="1"/>
  <c r="AC360" i="71" s="1"/>
  <c r="AB360" i="71" a="1"/>
  <c r="AB360" i="71" s="1"/>
  <c r="AE360" i="71" a="1"/>
  <c r="AE360" i="71" s="1"/>
  <c r="V360" i="71" a="1"/>
  <c r="V360" i="71" s="1"/>
  <c r="Y360" i="71" a="1"/>
  <c r="Y360" i="71" s="1"/>
  <c r="X360" i="71" a="1"/>
  <c r="X360" i="71" s="1"/>
  <c r="AA360" i="71" a="1"/>
  <c r="AA360" i="71" s="1"/>
  <c r="J360" i="71" a="1"/>
  <c r="J360" i="71" s="1"/>
  <c r="M360" i="71" a="1"/>
  <c r="M360" i="71" s="1"/>
  <c r="L360" i="71" a="1"/>
  <c r="L360" i="71" s="1"/>
  <c r="O360" i="71" a="1"/>
  <c r="O360" i="71" s="1"/>
  <c r="AL360" i="71" a="1"/>
  <c r="AL360" i="71" s="1"/>
  <c r="F360" i="71" a="1"/>
  <c r="F360" i="71" s="1"/>
  <c r="I360" i="71" a="1"/>
  <c r="I360" i="71" s="1"/>
  <c r="H360" i="71" a="1"/>
  <c r="H360" i="71" s="1"/>
  <c r="K360" i="71" a="1"/>
  <c r="K360" i="71" s="1"/>
  <c r="R360" i="71" a="1"/>
  <c r="R360" i="71" s="1"/>
  <c r="U360" i="71" a="1"/>
  <c r="U360" i="71" s="1"/>
  <c r="T360" i="71" a="1"/>
  <c r="T360" i="71" s="1"/>
  <c r="W360" i="71" a="1"/>
  <c r="W360" i="71" s="1"/>
  <c r="N360" i="71" a="1"/>
  <c r="N360" i="71" s="1"/>
  <c r="Q360" i="71" a="1"/>
  <c r="Q360" i="71" s="1"/>
  <c r="P360" i="71" a="1"/>
  <c r="P360" i="71" s="1"/>
  <c r="S360" i="71" a="1"/>
  <c r="S360" i="71" s="1"/>
  <c r="E361" i="71" a="1"/>
  <c r="E361" i="71" s="1"/>
  <c r="D361" i="71" s="1"/>
  <c r="AA361" i="71" l="1" a="1"/>
  <c r="AA361" i="71" s="1"/>
  <c r="AD361" i="71" a="1"/>
  <c r="AD361" i="71" s="1"/>
  <c r="AG361" i="71" a="1"/>
  <c r="AG361" i="71" s="1"/>
  <c r="AF361" i="71" a="1"/>
  <c r="AF361" i="71" s="1"/>
  <c r="W361" i="71" a="1"/>
  <c r="W361" i="71" s="1"/>
  <c r="Z361" i="71" a="1"/>
  <c r="Z361" i="71" s="1"/>
  <c r="AC361" i="71" a="1"/>
  <c r="AC361" i="71" s="1"/>
  <c r="AB361" i="71" a="1"/>
  <c r="AB361" i="71" s="1"/>
  <c r="S361" i="71" a="1"/>
  <c r="S361" i="71" s="1"/>
  <c r="V361" i="71" a="1"/>
  <c r="V361" i="71" s="1"/>
  <c r="Y361" i="71" a="1"/>
  <c r="Y361" i="71" s="1"/>
  <c r="X361" i="71" a="1"/>
  <c r="X361" i="71" s="1"/>
  <c r="O361" i="71" a="1"/>
  <c r="O361" i="71" s="1"/>
  <c r="R361" i="71" a="1"/>
  <c r="R361" i="71" s="1"/>
  <c r="U361" i="71" a="1"/>
  <c r="U361" i="71" s="1"/>
  <c r="T361" i="71" a="1"/>
  <c r="T361" i="71" s="1"/>
  <c r="AM361" i="71" a="1"/>
  <c r="AM361" i="71" s="1"/>
  <c r="G361" i="71" a="1"/>
  <c r="G361" i="71" s="1"/>
  <c r="J361" i="71" a="1"/>
  <c r="J361" i="71" s="1"/>
  <c r="M361" i="71" a="1"/>
  <c r="M361" i="71" s="1"/>
  <c r="L361" i="71" a="1"/>
  <c r="L361" i="71" s="1"/>
  <c r="AI361" i="71" a="1"/>
  <c r="AI361" i="71" s="1"/>
  <c r="AL361" i="71" a="1"/>
  <c r="AL361" i="71" s="1"/>
  <c r="F361" i="71" a="1"/>
  <c r="F361" i="71" s="1"/>
  <c r="I361" i="71" a="1"/>
  <c r="I361" i="71" s="1"/>
  <c r="H361" i="71" a="1"/>
  <c r="H361" i="71" s="1"/>
  <c r="K361" i="71" a="1"/>
  <c r="K361" i="71" s="1"/>
  <c r="N361" i="71" a="1"/>
  <c r="N361" i="71" s="1"/>
  <c r="Q361" i="71" a="1"/>
  <c r="Q361" i="71" s="1"/>
  <c r="P361" i="71" a="1"/>
  <c r="P361" i="71" s="1"/>
  <c r="AE361" i="71" a="1"/>
  <c r="AE361" i="71" s="1"/>
  <c r="AH361" i="71" a="1"/>
  <c r="AH361" i="71" s="1"/>
  <c r="AK361" i="71" a="1"/>
  <c r="AK361" i="71" s="1"/>
  <c r="AJ361" i="71" a="1"/>
  <c r="AJ361" i="71" s="1"/>
  <c r="E362" i="71" a="1"/>
  <c r="E362" i="71" s="1"/>
  <c r="D362" i="71" s="1"/>
  <c r="AA362" i="71" l="1" a="1"/>
  <c r="AA362" i="71" s="1"/>
  <c r="AD362" i="71" a="1"/>
  <c r="AD362" i="71" s="1"/>
  <c r="AG362" i="71" a="1"/>
  <c r="AG362" i="71" s="1"/>
  <c r="AF362" i="71" a="1"/>
  <c r="AF362" i="71" s="1"/>
  <c r="W362" i="71" a="1"/>
  <c r="W362" i="71" s="1"/>
  <c r="Z362" i="71" a="1"/>
  <c r="Z362" i="71" s="1"/>
  <c r="AC362" i="71" a="1"/>
  <c r="AC362" i="71" s="1"/>
  <c r="AB362" i="71" a="1"/>
  <c r="AB362" i="71" s="1"/>
  <c r="S362" i="71" a="1"/>
  <c r="S362" i="71" s="1"/>
  <c r="V362" i="71" a="1"/>
  <c r="V362" i="71" s="1"/>
  <c r="Y362" i="71" a="1"/>
  <c r="Y362" i="71" s="1"/>
  <c r="X362" i="71" a="1"/>
  <c r="X362" i="71" s="1"/>
  <c r="R362" i="71" a="1"/>
  <c r="R362" i="71" s="1"/>
  <c r="T362" i="71" a="1"/>
  <c r="T362" i="71" s="1"/>
  <c r="AM362" i="71" a="1"/>
  <c r="AM362" i="71" s="1"/>
  <c r="G362" i="71" a="1"/>
  <c r="G362" i="71" s="1"/>
  <c r="J362" i="71" a="1"/>
  <c r="J362" i="71" s="1"/>
  <c r="M362" i="71" a="1"/>
  <c r="M362" i="71" s="1"/>
  <c r="L362" i="71" a="1"/>
  <c r="L362" i="71" s="1"/>
  <c r="O362" i="71" a="1"/>
  <c r="O362" i="71" s="1"/>
  <c r="U362" i="71" a="1"/>
  <c r="U362" i="71" s="1"/>
  <c r="K362" i="71" a="1"/>
  <c r="K362" i="71" s="1"/>
  <c r="N362" i="71" a="1"/>
  <c r="N362" i="71" s="1"/>
  <c r="Q362" i="71" a="1"/>
  <c r="Q362" i="71" s="1"/>
  <c r="P362" i="71" a="1"/>
  <c r="P362" i="71" s="1"/>
  <c r="AE362" i="71" a="1"/>
  <c r="AE362" i="71" s="1"/>
  <c r="AH362" i="71" a="1"/>
  <c r="AH362" i="71" s="1"/>
  <c r="AK362" i="71" a="1"/>
  <c r="AK362" i="71" s="1"/>
  <c r="AJ362" i="71" a="1"/>
  <c r="AJ362" i="71" s="1"/>
  <c r="AI362" i="71" a="1"/>
  <c r="AI362" i="71" s="1"/>
  <c r="AL362" i="71" a="1"/>
  <c r="AL362" i="71" s="1"/>
  <c r="F362" i="71" a="1"/>
  <c r="F362" i="71" s="1"/>
  <c r="I362" i="71" a="1"/>
  <c r="I362" i="71" s="1"/>
  <c r="H362" i="71" a="1"/>
  <c r="H362" i="71" s="1"/>
  <c r="E363" i="71" a="1"/>
  <c r="E363" i="71" s="1"/>
  <c r="D363" i="71" s="1"/>
  <c r="AB363" i="71" l="1" a="1"/>
  <c r="AB363" i="71" s="1"/>
  <c r="AE363" i="71" a="1"/>
  <c r="AE363" i="71" s="1"/>
  <c r="AH363" i="71" a="1"/>
  <c r="AH363" i="71" s="1"/>
  <c r="AK363" i="71" a="1"/>
  <c r="AK363" i="71" s="1"/>
  <c r="X363" i="71" a="1"/>
  <c r="X363" i="71" s="1"/>
  <c r="AA363" i="71" a="1"/>
  <c r="AA363" i="71" s="1"/>
  <c r="AD363" i="71" a="1"/>
  <c r="AD363" i="71" s="1"/>
  <c r="AG363" i="71" a="1"/>
  <c r="AG363" i="71" s="1"/>
  <c r="T363" i="71" a="1"/>
  <c r="T363" i="71" s="1"/>
  <c r="W363" i="71" a="1"/>
  <c r="W363" i="71" s="1"/>
  <c r="Z363" i="71" a="1"/>
  <c r="Z363" i="71" s="1"/>
  <c r="AC363" i="71" a="1"/>
  <c r="AC363" i="71" s="1"/>
  <c r="P363" i="71" a="1"/>
  <c r="P363" i="71" s="1"/>
  <c r="S363" i="71" a="1"/>
  <c r="S363" i="71" s="1"/>
  <c r="V363" i="71" a="1"/>
  <c r="V363" i="71" s="1"/>
  <c r="Y363" i="71" a="1"/>
  <c r="Y363" i="71" s="1"/>
  <c r="L363" i="71" a="1"/>
  <c r="L363" i="71" s="1"/>
  <c r="O363" i="71" a="1"/>
  <c r="O363" i="71" s="1"/>
  <c r="R363" i="71" a="1"/>
  <c r="R363" i="71" s="1"/>
  <c r="U363" i="71" a="1"/>
  <c r="U363" i="71" s="1"/>
  <c r="H363" i="71" a="1"/>
  <c r="H363" i="71" s="1"/>
  <c r="K363" i="71" a="1"/>
  <c r="K363" i="71" s="1"/>
  <c r="N363" i="71" a="1"/>
  <c r="N363" i="71" s="1"/>
  <c r="Q363" i="71" a="1"/>
  <c r="Q363" i="71" s="1"/>
  <c r="AJ363" i="71" a="1"/>
  <c r="AJ363" i="71" s="1"/>
  <c r="AM363" i="71" a="1"/>
  <c r="AM363" i="71" s="1"/>
  <c r="G363" i="71" a="1"/>
  <c r="G363" i="71" s="1"/>
  <c r="M363" i="71" a="1"/>
  <c r="M363" i="71" s="1"/>
  <c r="AF363" i="71" a="1"/>
  <c r="AF363" i="71" s="1"/>
  <c r="AL363" i="71" a="1"/>
  <c r="AL363" i="71" s="1"/>
  <c r="F363" i="71" a="1"/>
  <c r="F363" i="71" s="1"/>
  <c r="I363" i="71" a="1"/>
  <c r="I363" i="71" s="1"/>
  <c r="J363" i="71" a="1"/>
  <c r="J363" i="71" s="1"/>
  <c r="AI363" i="71" a="1"/>
  <c r="AI363" i="71" s="1"/>
  <c r="E364" i="71" a="1"/>
  <c r="E364" i="71" s="1"/>
  <c r="D364" i="71" s="1"/>
  <c r="AF364" i="71" l="1" a="1"/>
  <c r="AF364" i="71" s="1"/>
  <c r="AI364" i="71" a="1"/>
  <c r="AI364" i="71" s="1"/>
  <c r="AL364" i="71" a="1"/>
  <c r="AL364" i="71" s="1"/>
  <c r="F364" i="71" a="1"/>
  <c r="F364" i="71" s="1"/>
  <c r="I364" i="71" a="1"/>
  <c r="I364" i="71" s="1"/>
  <c r="P364" i="71" a="1"/>
  <c r="P364" i="71" s="1"/>
  <c r="S364" i="71" a="1"/>
  <c r="S364" i="71" s="1"/>
  <c r="V364" i="71" a="1"/>
  <c r="V364" i="71" s="1"/>
  <c r="Y364" i="71" a="1"/>
  <c r="Y364" i="71" s="1"/>
  <c r="L364" i="71" a="1"/>
  <c r="L364" i="71" s="1"/>
  <c r="O364" i="71" a="1"/>
  <c r="O364" i="71" s="1"/>
  <c r="R364" i="71" a="1"/>
  <c r="R364" i="71" s="1"/>
  <c r="U364" i="71" a="1"/>
  <c r="U364" i="71" s="1"/>
  <c r="H364" i="71" a="1"/>
  <c r="H364" i="71" s="1"/>
  <c r="K364" i="71" a="1"/>
  <c r="K364" i="71" s="1"/>
  <c r="N364" i="71" a="1"/>
  <c r="N364" i="71" s="1"/>
  <c r="Q364" i="71" a="1"/>
  <c r="Q364" i="71" s="1"/>
  <c r="AJ364" i="71" a="1"/>
  <c r="AJ364" i="71" s="1"/>
  <c r="AM364" i="71" a="1"/>
  <c r="AM364" i="71" s="1"/>
  <c r="G364" i="71" a="1"/>
  <c r="G364" i="71" s="1"/>
  <c r="J364" i="71" a="1"/>
  <c r="J364" i="71" s="1"/>
  <c r="M364" i="71" a="1"/>
  <c r="M364" i="71" s="1"/>
  <c r="AB364" i="71" a="1"/>
  <c r="AB364" i="71" s="1"/>
  <c r="AE364" i="71" a="1"/>
  <c r="AE364" i="71" s="1"/>
  <c r="AH364" i="71" a="1"/>
  <c r="AH364" i="71" s="1"/>
  <c r="AK364" i="71" a="1"/>
  <c r="AK364" i="71" s="1"/>
  <c r="X364" i="71" a="1"/>
  <c r="X364" i="71" s="1"/>
  <c r="AA364" i="71" a="1"/>
  <c r="AA364" i="71" s="1"/>
  <c r="AD364" i="71" a="1"/>
  <c r="AD364" i="71" s="1"/>
  <c r="AG364" i="71" a="1"/>
  <c r="AG364" i="71" s="1"/>
  <c r="T364" i="71" a="1"/>
  <c r="T364" i="71" s="1"/>
  <c r="W364" i="71" a="1"/>
  <c r="W364" i="71" s="1"/>
  <c r="Z364" i="71" a="1"/>
  <c r="Z364" i="71" s="1"/>
  <c r="AC364" i="71" a="1"/>
  <c r="AC364" i="71" s="1"/>
  <c r="E365" i="71" a="1"/>
  <c r="E365" i="71" s="1"/>
  <c r="D365" i="71" s="1"/>
  <c r="AC365" i="71" l="1" a="1"/>
  <c r="AC365" i="71" s="1"/>
  <c r="AB365" i="71" a="1"/>
  <c r="AB365" i="71" s="1"/>
  <c r="AE365" i="71" a="1"/>
  <c r="AE365" i="71" s="1"/>
  <c r="AH365" i="71" a="1"/>
  <c r="AH365" i="71" s="1"/>
  <c r="Y365" i="71" a="1"/>
  <c r="Y365" i="71" s="1"/>
  <c r="X365" i="71" a="1"/>
  <c r="X365" i="71" s="1"/>
  <c r="AA365" i="71" a="1"/>
  <c r="AA365" i="71" s="1"/>
  <c r="AD365" i="71" a="1"/>
  <c r="AD365" i="71" s="1"/>
  <c r="U365" i="71" a="1"/>
  <c r="U365" i="71" s="1"/>
  <c r="T365" i="71" a="1"/>
  <c r="T365" i="71" s="1"/>
  <c r="W365" i="71" a="1"/>
  <c r="W365" i="71" s="1"/>
  <c r="Z365" i="71" a="1"/>
  <c r="Z365" i="71" s="1"/>
  <c r="Q365" i="71" a="1"/>
  <c r="Q365" i="71" s="1"/>
  <c r="P365" i="71" a="1"/>
  <c r="P365" i="71" s="1"/>
  <c r="S365" i="71" a="1"/>
  <c r="S365" i="71" s="1"/>
  <c r="V365" i="71" a="1"/>
  <c r="V365" i="71" s="1"/>
  <c r="AJ365" i="71" a="1"/>
  <c r="AJ365" i="71" s="1"/>
  <c r="AM365" i="71" a="1"/>
  <c r="AM365" i="71" s="1"/>
  <c r="J365" i="71" a="1"/>
  <c r="J365" i="71" s="1"/>
  <c r="M365" i="71" a="1"/>
  <c r="M365" i="71" s="1"/>
  <c r="L365" i="71" a="1"/>
  <c r="L365" i="71" s="1"/>
  <c r="O365" i="71" a="1"/>
  <c r="O365" i="71" s="1"/>
  <c r="R365" i="71" a="1"/>
  <c r="R365" i="71" s="1"/>
  <c r="I365" i="71" a="1"/>
  <c r="I365" i="71" s="1"/>
  <c r="H365" i="71" a="1"/>
  <c r="H365" i="71" s="1"/>
  <c r="K365" i="71" a="1"/>
  <c r="K365" i="71" s="1"/>
  <c r="N365" i="71" a="1"/>
  <c r="N365" i="71" s="1"/>
  <c r="AK365" i="71" a="1"/>
  <c r="AK365" i="71" s="1"/>
  <c r="G365" i="71" a="1"/>
  <c r="G365" i="71" s="1"/>
  <c r="AG365" i="71" a="1"/>
  <c r="AG365" i="71" s="1"/>
  <c r="AF365" i="71" a="1"/>
  <c r="AF365" i="71" s="1"/>
  <c r="AI365" i="71" a="1"/>
  <c r="AI365" i="71" s="1"/>
  <c r="AL365" i="71" a="1"/>
  <c r="AL365" i="71" s="1"/>
  <c r="F365" i="71" a="1"/>
  <c r="F365" i="71" s="1"/>
  <c r="E366" i="71" a="1"/>
  <c r="E366" i="71" s="1"/>
  <c r="D366" i="71" s="1"/>
  <c r="E367" i="71" l="1" a="1"/>
  <c r="E367" i="71" s="1"/>
  <c r="D367" i="71" s="1"/>
  <c r="AC366" i="71" a="1"/>
  <c r="AC366" i="71" s="1"/>
  <c r="AB366" i="71" a="1"/>
  <c r="AB366" i="71" s="1"/>
  <c r="AE366" i="71" a="1"/>
  <c r="AE366" i="71" s="1"/>
  <c r="AH366" i="71" a="1"/>
  <c r="AH366" i="71" s="1"/>
  <c r="Y366" i="71" a="1"/>
  <c r="Y366" i="71" s="1"/>
  <c r="X366" i="71" a="1"/>
  <c r="X366" i="71" s="1"/>
  <c r="AA366" i="71" a="1"/>
  <c r="AA366" i="71" s="1"/>
  <c r="AD366" i="71" a="1"/>
  <c r="AD366" i="71" s="1"/>
  <c r="U366" i="71" a="1"/>
  <c r="U366" i="71" s="1"/>
  <c r="T366" i="71" a="1"/>
  <c r="T366" i="71" s="1"/>
  <c r="W366" i="71" a="1"/>
  <c r="W366" i="71" s="1"/>
  <c r="Z366" i="71" a="1"/>
  <c r="Z366" i="71" s="1"/>
  <c r="Q366" i="71" a="1"/>
  <c r="Q366" i="71" s="1"/>
  <c r="P366" i="71" a="1"/>
  <c r="P366" i="71" s="1"/>
  <c r="S366" i="71" a="1"/>
  <c r="S366" i="71" s="1"/>
  <c r="V366" i="71" a="1"/>
  <c r="V366" i="71" s="1"/>
  <c r="M366" i="71" a="1"/>
  <c r="M366" i="71" s="1"/>
  <c r="L366" i="71" a="1"/>
  <c r="L366" i="71" s="1"/>
  <c r="O366" i="71" a="1"/>
  <c r="O366" i="71" s="1"/>
  <c r="R366" i="71" a="1"/>
  <c r="R366" i="71" s="1"/>
  <c r="I366" i="71" a="1"/>
  <c r="I366" i="71" s="1"/>
  <c r="H366" i="71" a="1"/>
  <c r="H366" i="71" s="1"/>
  <c r="K366" i="71" a="1"/>
  <c r="K366" i="71" s="1"/>
  <c r="N366" i="71" a="1"/>
  <c r="N366" i="71" s="1"/>
  <c r="AG366" i="71" a="1"/>
  <c r="AG366" i="71" s="1"/>
  <c r="AF366" i="71" a="1"/>
  <c r="AF366" i="71" s="1"/>
  <c r="AI366" i="71" a="1"/>
  <c r="AI366" i="71" s="1"/>
  <c r="AL366" i="71" a="1"/>
  <c r="AL366" i="71" s="1"/>
  <c r="F366" i="71" a="1"/>
  <c r="F366" i="71" s="1"/>
  <c r="AK366" i="71" a="1"/>
  <c r="AK366" i="71" s="1"/>
  <c r="AJ366" i="71" a="1"/>
  <c r="AJ366" i="71" s="1"/>
  <c r="AM366" i="71" a="1"/>
  <c r="AM366" i="71" s="1"/>
  <c r="G366" i="71" a="1"/>
  <c r="G366" i="71" s="1"/>
  <c r="J366" i="71" a="1"/>
  <c r="J366" i="71" s="1"/>
  <c r="AD367" i="71" l="1" a="1"/>
  <c r="AD367" i="71" s="1"/>
  <c r="AG367" i="71" a="1"/>
  <c r="AG367" i="71" s="1"/>
  <c r="AF367" i="71" a="1"/>
  <c r="AF367" i="71" s="1"/>
  <c r="AI367" i="71" a="1"/>
  <c r="AI367" i="71" s="1"/>
  <c r="Y367" i="71" a="1"/>
  <c r="Y367" i="71" s="1"/>
  <c r="AA367" i="71" a="1"/>
  <c r="AA367" i="71" s="1"/>
  <c r="Z367" i="71" a="1"/>
  <c r="Z367" i="71" s="1"/>
  <c r="AC367" i="71" a="1"/>
  <c r="AC367" i="71" s="1"/>
  <c r="AB367" i="71" a="1"/>
  <c r="AB367" i="71" s="1"/>
  <c r="AE367" i="71" a="1"/>
  <c r="AE367" i="71" s="1"/>
  <c r="V367" i="71" a="1"/>
  <c r="V367" i="71" s="1"/>
  <c r="X367" i="71" a="1"/>
  <c r="X367" i="71" s="1"/>
  <c r="R367" i="71" a="1"/>
  <c r="R367" i="71" s="1"/>
  <c r="U367" i="71" a="1"/>
  <c r="U367" i="71" s="1"/>
  <c r="T367" i="71" a="1"/>
  <c r="T367" i="71" s="1"/>
  <c r="W367" i="71" a="1"/>
  <c r="W367" i="71" s="1"/>
  <c r="N367" i="71" a="1"/>
  <c r="N367" i="71" s="1"/>
  <c r="Q367" i="71" a="1"/>
  <c r="Q367" i="71" s="1"/>
  <c r="P367" i="71" a="1"/>
  <c r="P367" i="71" s="1"/>
  <c r="S367" i="71" a="1"/>
  <c r="S367" i="71" s="1"/>
  <c r="J367" i="71" a="1"/>
  <c r="J367" i="71" s="1"/>
  <c r="M367" i="71" a="1"/>
  <c r="M367" i="71" s="1"/>
  <c r="L367" i="71" a="1"/>
  <c r="L367" i="71" s="1"/>
  <c r="O367" i="71" a="1"/>
  <c r="O367" i="71" s="1"/>
  <c r="AL367" i="71" a="1"/>
  <c r="AL367" i="71" s="1"/>
  <c r="F367" i="71" a="1"/>
  <c r="F367" i="71" s="1"/>
  <c r="I367" i="71" a="1"/>
  <c r="I367" i="71" s="1"/>
  <c r="H367" i="71" a="1"/>
  <c r="H367" i="71" s="1"/>
  <c r="K367" i="71" a="1"/>
  <c r="K367" i="71" s="1"/>
  <c r="AM367" i="71" a="1"/>
  <c r="AM367" i="71" s="1"/>
  <c r="AH367" i="71" a="1"/>
  <c r="AH367" i="71" s="1"/>
  <c r="AK367" i="71" a="1"/>
  <c r="AK367" i="71" s="1"/>
  <c r="AJ367" i="71" a="1"/>
  <c r="AJ367" i="71" s="1"/>
  <c r="G367" i="71" a="1"/>
  <c r="G367" i="71" s="1"/>
  <c r="E368" i="71" a="1"/>
  <c r="E368" i="71" s="1"/>
  <c r="D368" i="71" s="1"/>
  <c r="AL368" i="71" l="1" a="1"/>
  <c r="AL368" i="71" s="1"/>
  <c r="F368" i="71" a="1"/>
  <c r="F368" i="71" s="1"/>
  <c r="I368" i="71" a="1"/>
  <c r="I368" i="71" s="1"/>
  <c r="H368" i="71" a="1"/>
  <c r="H368" i="71" s="1"/>
  <c r="K368" i="71" a="1"/>
  <c r="K368" i="71" s="1"/>
  <c r="AH368" i="71" a="1"/>
  <c r="AH368" i="71" s="1"/>
  <c r="AK368" i="71" a="1"/>
  <c r="AK368" i="71" s="1"/>
  <c r="AM368" i="71" a="1"/>
  <c r="AM368" i="71" s="1"/>
  <c r="AD368" i="71" a="1"/>
  <c r="AD368" i="71" s="1"/>
  <c r="AF368" i="71" a="1"/>
  <c r="AF368" i="71" s="1"/>
  <c r="Z368" i="71" a="1"/>
  <c r="Z368" i="71" s="1"/>
  <c r="AB368" i="71" a="1"/>
  <c r="AB368" i="71" s="1"/>
  <c r="N368" i="71" a="1"/>
  <c r="N368" i="71" s="1"/>
  <c r="Q368" i="71" a="1"/>
  <c r="Q368" i="71" s="1"/>
  <c r="P368" i="71" a="1"/>
  <c r="P368" i="71" s="1"/>
  <c r="S368" i="71" a="1"/>
  <c r="S368" i="71" s="1"/>
  <c r="J368" i="71" a="1"/>
  <c r="J368" i="71" s="1"/>
  <c r="M368" i="71" a="1"/>
  <c r="M368" i="71" s="1"/>
  <c r="L368" i="71" a="1"/>
  <c r="L368" i="71" s="1"/>
  <c r="O368" i="71" a="1"/>
  <c r="O368" i="71" s="1"/>
  <c r="AJ368" i="71" a="1"/>
  <c r="AJ368" i="71" s="1"/>
  <c r="G368" i="71" a="1"/>
  <c r="G368" i="71" s="1"/>
  <c r="AG368" i="71" a="1"/>
  <c r="AG368" i="71" s="1"/>
  <c r="AI368" i="71" a="1"/>
  <c r="AI368" i="71" s="1"/>
  <c r="AC368" i="71" a="1"/>
  <c r="AC368" i="71" s="1"/>
  <c r="AE368" i="71" a="1"/>
  <c r="AE368" i="71" s="1"/>
  <c r="V368" i="71" a="1"/>
  <c r="V368" i="71" s="1"/>
  <c r="Y368" i="71" a="1"/>
  <c r="Y368" i="71" s="1"/>
  <c r="X368" i="71" a="1"/>
  <c r="X368" i="71" s="1"/>
  <c r="AA368" i="71" a="1"/>
  <c r="AA368" i="71" s="1"/>
  <c r="R368" i="71" a="1"/>
  <c r="R368" i="71" s="1"/>
  <c r="U368" i="71" a="1"/>
  <c r="U368" i="71" s="1"/>
  <c r="T368" i="71" a="1"/>
  <c r="T368" i="71" s="1"/>
  <c r="W368" i="71" a="1"/>
  <c r="W368" i="71" s="1"/>
  <c r="E369" i="71" a="1"/>
  <c r="E369" i="71" s="1"/>
  <c r="D369" i="71" s="1"/>
  <c r="W369" i="71" l="1" a="1"/>
  <c r="W369" i="71" s="1"/>
  <c r="Z369" i="71" a="1"/>
  <c r="Z369" i="71" s="1"/>
  <c r="AC369" i="71" a="1"/>
  <c r="AC369" i="71" s="1"/>
  <c r="AB369" i="71" a="1"/>
  <c r="AB369" i="71" s="1"/>
  <c r="AA369" i="71" a="1"/>
  <c r="AA369" i="71" s="1"/>
  <c r="AD369" i="71" a="1"/>
  <c r="AD369" i="71" s="1"/>
  <c r="AG369" i="71" a="1"/>
  <c r="AG369" i="71" s="1"/>
  <c r="S369" i="71" a="1"/>
  <c r="S369" i="71" s="1"/>
  <c r="V369" i="71" a="1"/>
  <c r="V369" i="71" s="1"/>
  <c r="Y369" i="71" a="1"/>
  <c r="Y369" i="71" s="1"/>
  <c r="X369" i="71" a="1"/>
  <c r="X369" i="71" s="1"/>
  <c r="AI369" i="71" a="1"/>
  <c r="AI369" i="71" s="1"/>
  <c r="AL369" i="71" a="1"/>
  <c r="AL369" i="71" s="1"/>
  <c r="F369" i="71" a="1"/>
  <c r="F369" i="71" s="1"/>
  <c r="I369" i="71" a="1"/>
  <c r="I369" i="71" s="1"/>
  <c r="H369" i="71" a="1"/>
  <c r="H369" i="71" s="1"/>
  <c r="O369" i="71" a="1"/>
  <c r="O369" i="71" s="1"/>
  <c r="R369" i="71" a="1"/>
  <c r="R369" i="71" s="1"/>
  <c r="U369" i="71" a="1"/>
  <c r="U369" i="71" s="1"/>
  <c r="T369" i="71" a="1"/>
  <c r="T369" i="71" s="1"/>
  <c r="K369" i="71" a="1"/>
  <c r="K369" i="71" s="1"/>
  <c r="N369" i="71" a="1"/>
  <c r="N369" i="71" s="1"/>
  <c r="Q369" i="71" a="1"/>
  <c r="Q369" i="71" s="1"/>
  <c r="P369" i="71" a="1"/>
  <c r="P369" i="71" s="1"/>
  <c r="AM369" i="71" a="1"/>
  <c r="AM369" i="71" s="1"/>
  <c r="G369" i="71" a="1"/>
  <c r="G369" i="71" s="1"/>
  <c r="J369" i="71" a="1"/>
  <c r="J369" i="71" s="1"/>
  <c r="M369" i="71" a="1"/>
  <c r="M369" i="71" s="1"/>
  <c r="L369" i="71" a="1"/>
  <c r="L369" i="71" s="1"/>
  <c r="AE369" i="71" a="1"/>
  <c r="AE369" i="71" s="1"/>
  <c r="AH369" i="71" a="1"/>
  <c r="AH369" i="71" s="1"/>
  <c r="AK369" i="71" a="1"/>
  <c r="AK369" i="71" s="1"/>
  <c r="AJ369" i="71" a="1"/>
  <c r="AJ369" i="71" s="1"/>
  <c r="AF369" i="71" a="1"/>
  <c r="AF369" i="71" s="1"/>
  <c r="E370" i="71" a="1"/>
  <c r="E370" i="71" s="1"/>
  <c r="D370" i="71" s="1"/>
  <c r="AE370" i="71" l="1" a="1"/>
  <c r="AE370" i="71" s="1"/>
  <c r="AH370" i="71" a="1"/>
  <c r="AH370" i="71" s="1"/>
  <c r="AK370" i="71" a="1"/>
  <c r="AK370" i="71" s="1"/>
  <c r="AJ370" i="71" a="1"/>
  <c r="AJ370" i="71" s="1"/>
  <c r="W370" i="71" a="1"/>
  <c r="W370" i="71" s="1"/>
  <c r="Z370" i="71" a="1"/>
  <c r="Z370" i="71" s="1"/>
  <c r="AC370" i="71" a="1"/>
  <c r="AC370" i="71" s="1"/>
  <c r="AB370" i="71" a="1"/>
  <c r="AB370" i="71" s="1"/>
  <c r="AA370" i="71" a="1"/>
  <c r="AA370" i="71" s="1"/>
  <c r="AD370" i="71" a="1"/>
  <c r="AD370" i="71" s="1"/>
  <c r="AG370" i="71" a="1"/>
  <c r="AG370" i="71" s="1"/>
  <c r="AF370" i="71" a="1"/>
  <c r="AF370" i="71" s="1"/>
  <c r="S370" i="71" a="1"/>
  <c r="S370" i="71" s="1"/>
  <c r="V370" i="71" a="1"/>
  <c r="V370" i="71" s="1"/>
  <c r="Y370" i="71" a="1"/>
  <c r="Y370" i="71" s="1"/>
  <c r="X370" i="71" a="1"/>
  <c r="X370" i="71" s="1"/>
  <c r="O370" i="71" a="1"/>
  <c r="O370" i="71" s="1"/>
  <c r="R370" i="71" a="1"/>
  <c r="R370" i="71" s="1"/>
  <c r="U370" i="71" a="1"/>
  <c r="U370" i="71" s="1"/>
  <c r="T370" i="71" a="1"/>
  <c r="T370" i="71" s="1"/>
  <c r="K370" i="71" a="1"/>
  <c r="K370" i="71" s="1"/>
  <c r="N370" i="71" a="1"/>
  <c r="N370" i="71" s="1"/>
  <c r="Q370" i="71" a="1"/>
  <c r="Q370" i="71" s="1"/>
  <c r="P370" i="71" a="1"/>
  <c r="P370" i="71" s="1"/>
  <c r="AI370" i="71" a="1"/>
  <c r="AI370" i="71" s="1"/>
  <c r="AL370" i="71" a="1"/>
  <c r="AL370" i="71" s="1"/>
  <c r="F370" i="71" a="1"/>
  <c r="F370" i="71" s="1"/>
  <c r="I370" i="71" a="1"/>
  <c r="I370" i="71" s="1"/>
  <c r="H370" i="71" a="1"/>
  <c r="H370" i="71" s="1"/>
  <c r="AM370" i="71" a="1"/>
  <c r="AM370" i="71" s="1"/>
  <c r="G370" i="71" a="1"/>
  <c r="G370" i="71" s="1"/>
  <c r="J370" i="71" a="1"/>
  <c r="J370" i="71" s="1"/>
  <c r="M370" i="71" a="1"/>
  <c r="M370" i="71" s="1"/>
  <c r="L370" i="71" a="1"/>
  <c r="L370" i="71" s="1"/>
  <c r="E371" i="71" a="1"/>
  <c r="E371" i="71" s="1"/>
  <c r="D371" i="71" s="1"/>
  <c r="AF371" i="71" l="1" a="1"/>
  <c r="AF371" i="71" s="1"/>
  <c r="AI371" i="71" a="1"/>
  <c r="AI371" i="71" s="1"/>
  <c r="AL371" i="71" a="1"/>
  <c r="AL371" i="71" s="1"/>
  <c r="F371" i="71" a="1"/>
  <c r="F371" i="71" s="1"/>
  <c r="I371" i="71" a="1"/>
  <c r="I371" i="71" s="1"/>
  <c r="AB371" i="71" a="1"/>
  <c r="AB371" i="71" s="1"/>
  <c r="AH371" i="71" a="1"/>
  <c r="AH371" i="71" s="1"/>
  <c r="AK371" i="71" a="1"/>
  <c r="AK371" i="71" s="1"/>
  <c r="AE371" i="71" a="1"/>
  <c r="AE371" i="71" s="1"/>
  <c r="X371" i="71" a="1"/>
  <c r="X371" i="71" s="1"/>
  <c r="AA371" i="71" a="1"/>
  <c r="AA371" i="71" s="1"/>
  <c r="AD371" i="71" a="1"/>
  <c r="AD371" i="71" s="1"/>
  <c r="AG371" i="71" a="1"/>
  <c r="AG371" i="71" s="1"/>
  <c r="AJ371" i="71" a="1"/>
  <c r="AJ371" i="71" s="1"/>
  <c r="AM371" i="71" a="1"/>
  <c r="AM371" i="71" s="1"/>
  <c r="G371" i="71" a="1"/>
  <c r="G371" i="71" s="1"/>
  <c r="J371" i="71" a="1"/>
  <c r="J371" i="71" s="1"/>
  <c r="M371" i="71" a="1"/>
  <c r="M371" i="71" s="1"/>
  <c r="T371" i="71" a="1"/>
  <c r="T371" i="71" s="1"/>
  <c r="W371" i="71" a="1"/>
  <c r="W371" i="71" s="1"/>
  <c r="Z371" i="71" a="1"/>
  <c r="Z371" i="71" s="1"/>
  <c r="AC371" i="71" a="1"/>
  <c r="AC371" i="71" s="1"/>
  <c r="P371" i="71" a="1"/>
  <c r="P371" i="71" s="1"/>
  <c r="S371" i="71" a="1"/>
  <c r="S371" i="71" s="1"/>
  <c r="V371" i="71" a="1"/>
  <c r="V371" i="71" s="1"/>
  <c r="Y371" i="71" a="1"/>
  <c r="Y371" i="71" s="1"/>
  <c r="L371" i="71" a="1"/>
  <c r="L371" i="71" s="1"/>
  <c r="R371" i="71" a="1"/>
  <c r="R371" i="71" s="1"/>
  <c r="H371" i="71" a="1"/>
  <c r="H371" i="71" s="1"/>
  <c r="N371" i="71" a="1"/>
  <c r="N371" i="71" s="1"/>
  <c r="Q371" i="71" a="1"/>
  <c r="Q371" i="71" s="1"/>
  <c r="O371" i="71" a="1"/>
  <c r="O371" i="71" s="1"/>
  <c r="U371" i="71" a="1"/>
  <c r="U371" i="71" s="1"/>
  <c r="K371" i="71" a="1"/>
  <c r="K371" i="71" s="1"/>
  <c r="E372" i="71" a="1"/>
  <c r="E372" i="71" s="1"/>
  <c r="D372" i="71" s="1"/>
  <c r="AB372" i="71" l="1" a="1"/>
  <c r="AB372" i="71" s="1"/>
  <c r="AE372" i="71" a="1"/>
  <c r="AE372" i="71" s="1"/>
  <c r="AH372" i="71" a="1"/>
  <c r="AH372" i="71" s="1"/>
  <c r="AK372" i="71" a="1"/>
  <c r="AK372" i="71" s="1"/>
  <c r="AJ372" i="71" a="1"/>
  <c r="AJ372" i="71" s="1"/>
  <c r="AM372" i="71" a="1"/>
  <c r="AM372" i="71" s="1"/>
  <c r="G372" i="71" a="1"/>
  <c r="G372" i="71" s="1"/>
  <c r="J372" i="71" a="1"/>
  <c r="J372" i="71" s="1"/>
  <c r="M372" i="71" a="1"/>
  <c r="M372" i="71" s="1"/>
  <c r="AF372" i="71" a="1"/>
  <c r="AF372" i="71" s="1"/>
  <c r="AI372" i="71" a="1"/>
  <c r="AI372" i="71" s="1"/>
  <c r="AL372" i="71" a="1"/>
  <c r="AL372" i="71" s="1"/>
  <c r="F372" i="71" a="1"/>
  <c r="F372" i="71" s="1"/>
  <c r="I372" i="71" a="1"/>
  <c r="I372" i="71" s="1"/>
  <c r="X372" i="71" a="1"/>
  <c r="X372" i="71" s="1"/>
  <c r="AA372" i="71" a="1"/>
  <c r="AA372" i="71" s="1"/>
  <c r="AD372" i="71" a="1"/>
  <c r="AD372" i="71" s="1"/>
  <c r="AG372" i="71" a="1"/>
  <c r="AG372" i="71" s="1"/>
  <c r="T372" i="71" a="1"/>
  <c r="T372" i="71" s="1"/>
  <c r="W372" i="71" a="1"/>
  <c r="W372" i="71" s="1"/>
  <c r="Z372" i="71" a="1"/>
  <c r="Z372" i="71" s="1"/>
  <c r="AC372" i="71" a="1"/>
  <c r="AC372" i="71" s="1"/>
  <c r="P372" i="71" a="1"/>
  <c r="P372" i="71" s="1"/>
  <c r="S372" i="71" a="1"/>
  <c r="S372" i="71" s="1"/>
  <c r="V372" i="71" a="1"/>
  <c r="V372" i="71" s="1"/>
  <c r="Y372" i="71" a="1"/>
  <c r="Y372" i="71" s="1"/>
  <c r="L372" i="71" a="1"/>
  <c r="L372" i="71" s="1"/>
  <c r="O372" i="71" a="1"/>
  <c r="O372" i="71" s="1"/>
  <c r="R372" i="71" a="1"/>
  <c r="R372" i="71" s="1"/>
  <c r="U372" i="71" a="1"/>
  <c r="U372" i="71" s="1"/>
  <c r="H372" i="71" a="1"/>
  <c r="H372" i="71" s="1"/>
  <c r="K372" i="71" a="1"/>
  <c r="K372" i="71" s="1"/>
  <c r="N372" i="71" a="1"/>
  <c r="N372" i="71" s="1"/>
  <c r="Q372" i="71" a="1"/>
  <c r="Q372" i="71" s="1"/>
  <c r="E373" i="71" a="1"/>
  <c r="E373" i="71" s="1"/>
  <c r="D373" i="71" s="1"/>
  <c r="AC373" i="71" l="1" a="1"/>
  <c r="AC373" i="71" s="1"/>
  <c r="AB373" i="71" a="1"/>
  <c r="AB373" i="71" s="1"/>
  <c r="AE373" i="71" a="1"/>
  <c r="AE373" i="71" s="1"/>
  <c r="AH373" i="71" a="1"/>
  <c r="AH373" i="71" s="1"/>
  <c r="U373" i="71" a="1"/>
  <c r="U373" i="71" s="1"/>
  <c r="T373" i="71" a="1"/>
  <c r="T373" i="71" s="1"/>
  <c r="W373" i="71" a="1"/>
  <c r="W373" i="71" s="1"/>
  <c r="Z373" i="71" a="1"/>
  <c r="Z373" i="71" s="1"/>
  <c r="Q373" i="71" a="1"/>
  <c r="Q373" i="71" s="1"/>
  <c r="P373" i="71" a="1"/>
  <c r="P373" i="71" s="1"/>
  <c r="S373" i="71" a="1"/>
  <c r="S373" i="71" s="1"/>
  <c r="V373" i="71" a="1"/>
  <c r="V373" i="71" s="1"/>
  <c r="M373" i="71" a="1"/>
  <c r="M373" i="71" s="1"/>
  <c r="L373" i="71" a="1"/>
  <c r="L373" i="71" s="1"/>
  <c r="O373" i="71" a="1"/>
  <c r="O373" i="71" s="1"/>
  <c r="R373" i="71" a="1"/>
  <c r="R373" i="71" s="1"/>
  <c r="I373" i="71" a="1"/>
  <c r="I373" i="71" s="1"/>
  <c r="H373" i="71" a="1"/>
  <c r="H373" i="71" s="1"/>
  <c r="K373" i="71" a="1"/>
  <c r="K373" i="71" s="1"/>
  <c r="N373" i="71" a="1"/>
  <c r="N373" i="71" s="1"/>
  <c r="Y373" i="71" a="1"/>
  <c r="Y373" i="71" s="1"/>
  <c r="X373" i="71" a="1"/>
  <c r="X373" i="71" s="1"/>
  <c r="AA373" i="71" a="1"/>
  <c r="AA373" i="71" s="1"/>
  <c r="AD373" i="71" a="1"/>
  <c r="AD373" i="71" s="1"/>
  <c r="AG373" i="71" a="1"/>
  <c r="AG373" i="71" s="1"/>
  <c r="AF373" i="71" a="1"/>
  <c r="AF373" i="71" s="1"/>
  <c r="AI373" i="71" a="1"/>
  <c r="AI373" i="71" s="1"/>
  <c r="AL373" i="71" a="1"/>
  <c r="AL373" i="71" s="1"/>
  <c r="F373" i="71" a="1"/>
  <c r="F373" i="71" s="1"/>
  <c r="AK373" i="71" a="1"/>
  <c r="AK373" i="71" s="1"/>
  <c r="AJ373" i="71" a="1"/>
  <c r="AJ373" i="71" s="1"/>
  <c r="AM373" i="71" a="1"/>
  <c r="AM373" i="71" s="1"/>
  <c r="G373" i="71" a="1"/>
  <c r="G373" i="71" s="1"/>
  <c r="J373" i="71" a="1"/>
  <c r="J373" i="71" s="1"/>
  <c r="E374" i="71" a="1"/>
  <c r="E374" i="71" s="1"/>
  <c r="D374" i="71" s="1"/>
  <c r="E375" i="71" l="1" a="1"/>
  <c r="E375" i="71" s="1"/>
  <c r="D375" i="71" s="1"/>
  <c r="AC374" i="71" a="1"/>
  <c r="AC374" i="71" s="1"/>
  <c r="AB374" i="71" a="1"/>
  <c r="AB374" i="71" s="1"/>
  <c r="AE374" i="71" a="1"/>
  <c r="AE374" i="71" s="1"/>
  <c r="AH374" i="71" a="1"/>
  <c r="AH374" i="71" s="1"/>
  <c r="AK374" i="71" a="1"/>
  <c r="AK374" i="71" s="1"/>
  <c r="AM374" i="71" a="1"/>
  <c r="AM374" i="71" s="1"/>
  <c r="G374" i="71" a="1"/>
  <c r="G374" i="71" s="1"/>
  <c r="AG374" i="71" a="1"/>
  <c r="AG374" i="71" s="1"/>
  <c r="AF374" i="71" a="1"/>
  <c r="AF374" i="71" s="1"/>
  <c r="AI374" i="71" a="1"/>
  <c r="AI374" i="71" s="1"/>
  <c r="AL374" i="71" a="1"/>
  <c r="AL374" i="71" s="1"/>
  <c r="F374" i="71" a="1"/>
  <c r="F374" i="71" s="1"/>
  <c r="Y374" i="71" a="1"/>
  <c r="Y374" i="71" s="1"/>
  <c r="X374" i="71" a="1"/>
  <c r="X374" i="71" s="1"/>
  <c r="AA374" i="71" a="1"/>
  <c r="AA374" i="71" s="1"/>
  <c r="AD374" i="71" a="1"/>
  <c r="AD374" i="71" s="1"/>
  <c r="U374" i="71" a="1"/>
  <c r="U374" i="71" s="1"/>
  <c r="T374" i="71" a="1"/>
  <c r="T374" i="71" s="1"/>
  <c r="W374" i="71" a="1"/>
  <c r="W374" i="71" s="1"/>
  <c r="Z374" i="71" a="1"/>
  <c r="Z374" i="71" s="1"/>
  <c r="Q374" i="71" a="1"/>
  <c r="Q374" i="71" s="1"/>
  <c r="P374" i="71" a="1"/>
  <c r="P374" i="71" s="1"/>
  <c r="S374" i="71" a="1"/>
  <c r="S374" i="71" s="1"/>
  <c r="V374" i="71" a="1"/>
  <c r="V374" i="71" s="1"/>
  <c r="M374" i="71" a="1"/>
  <c r="M374" i="71" s="1"/>
  <c r="L374" i="71" a="1"/>
  <c r="L374" i="71" s="1"/>
  <c r="O374" i="71" a="1"/>
  <c r="O374" i="71" s="1"/>
  <c r="R374" i="71" a="1"/>
  <c r="R374" i="71" s="1"/>
  <c r="I374" i="71" a="1"/>
  <c r="I374" i="71" s="1"/>
  <c r="H374" i="71" a="1"/>
  <c r="H374" i="71" s="1"/>
  <c r="K374" i="71" a="1"/>
  <c r="K374" i="71" s="1"/>
  <c r="N374" i="71" a="1"/>
  <c r="N374" i="71" s="1"/>
  <c r="AJ374" i="71" a="1"/>
  <c r="AJ374" i="71" s="1"/>
  <c r="J374" i="71" a="1"/>
  <c r="J374" i="71" s="1"/>
  <c r="AH375" i="71" l="1" a="1"/>
  <c r="AH375" i="71" s="1"/>
  <c r="AK375" i="71" a="1"/>
  <c r="AK375" i="71" s="1"/>
  <c r="AJ375" i="71" a="1"/>
  <c r="AJ375" i="71" s="1"/>
  <c r="AM375" i="71" a="1"/>
  <c r="AM375" i="71" s="1"/>
  <c r="G375" i="71" a="1"/>
  <c r="G375" i="71" s="1"/>
  <c r="AD375" i="71" a="1"/>
  <c r="AD375" i="71" s="1"/>
  <c r="AG375" i="71" a="1"/>
  <c r="AG375" i="71" s="1"/>
  <c r="AF375" i="71" a="1"/>
  <c r="AF375" i="71" s="1"/>
  <c r="AI375" i="71" a="1"/>
  <c r="AI375" i="71" s="1"/>
  <c r="Z375" i="71" a="1"/>
  <c r="Z375" i="71" s="1"/>
  <c r="AC375" i="71" a="1"/>
  <c r="AC375" i="71" s="1"/>
  <c r="AB375" i="71" a="1"/>
  <c r="AB375" i="71" s="1"/>
  <c r="AE375" i="71" a="1"/>
  <c r="AE375" i="71" s="1"/>
  <c r="V375" i="71" a="1"/>
  <c r="V375" i="71" s="1"/>
  <c r="Y375" i="71" a="1"/>
  <c r="Y375" i="71" s="1"/>
  <c r="X375" i="71" a="1"/>
  <c r="X375" i="71" s="1"/>
  <c r="AA375" i="71" a="1"/>
  <c r="AA375" i="71" s="1"/>
  <c r="R375" i="71" a="1"/>
  <c r="R375" i="71" s="1"/>
  <c r="U375" i="71" a="1"/>
  <c r="U375" i="71" s="1"/>
  <c r="T375" i="71" a="1"/>
  <c r="T375" i="71" s="1"/>
  <c r="W375" i="71" a="1"/>
  <c r="W375" i="71" s="1"/>
  <c r="N375" i="71" a="1"/>
  <c r="N375" i="71" s="1"/>
  <c r="Q375" i="71" a="1"/>
  <c r="Q375" i="71" s="1"/>
  <c r="P375" i="71" a="1"/>
  <c r="P375" i="71" s="1"/>
  <c r="S375" i="71" a="1"/>
  <c r="S375" i="71" s="1"/>
  <c r="J375" i="71" a="1"/>
  <c r="J375" i="71" s="1"/>
  <c r="M375" i="71" a="1"/>
  <c r="M375" i="71" s="1"/>
  <c r="L375" i="71" a="1"/>
  <c r="L375" i="71" s="1"/>
  <c r="O375" i="71" a="1"/>
  <c r="O375" i="71" s="1"/>
  <c r="AL375" i="71" a="1"/>
  <c r="AL375" i="71" s="1"/>
  <c r="F375" i="71" a="1"/>
  <c r="F375" i="71" s="1"/>
  <c r="I375" i="71" a="1"/>
  <c r="I375" i="71" s="1"/>
  <c r="H375" i="71" a="1"/>
  <c r="H375" i="71" s="1"/>
  <c r="K375" i="71" a="1"/>
  <c r="K375" i="71" s="1"/>
  <c r="E376" i="71" a="1"/>
  <c r="E376" i="71" s="1"/>
  <c r="D376" i="71" s="1"/>
  <c r="AD376" i="71" l="1" a="1"/>
  <c r="AD376" i="71" s="1"/>
  <c r="AG376" i="71" a="1"/>
  <c r="AG376" i="71" s="1"/>
  <c r="AF376" i="71" a="1"/>
  <c r="AF376" i="71" s="1"/>
  <c r="AI376" i="71" a="1"/>
  <c r="AI376" i="71" s="1"/>
  <c r="Z376" i="71" a="1"/>
  <c r="Z376" i="71" s="1"/>
  <c r="AC376" i="71" a="1"/>
  <c r="AC376" i="71" s="1"/>
  <c r="AB376" i="71" a="1"/>
  <c r="AB376" i="71" s="1"/>
  <c r="AE376" i="71" a="1"/>
  <c r="AE376" i="71" s="1"/>
  <c r="V376" i="71" a="1"/>
  <c r="V376" i="71" s="1"/>
  <c r="Y376" i="71" a="1"/>
  <c r="Y376" i="71" s="1"/>
  <c r="X376" i="71" a="1"/>
  <c r="X376" i="71" s="1"/>
  <c r="AA376" i="71" a="1"/>
  <c r="AA376" i="71" s="1"/>
  <c r="R376" i="71" a="1"/>
  <c r="R376" i="71" s="1"/>
  <c r="U376" i="71" a="1"/>
  <c r="U376" i="71" s="1"/>
  <c r="T376" i="71" a="1"/>
  <c r="T376" i="71" s="1"/>
  <c r="W376" i="71" a="1"/>
  <c r="W376" i="71" s="1"/>
  <c r="AL376" i="71" a="1"/>
  <c r="AL376" i="71" s="1"/>
  <c r="F376" i="71" a="1"/>
  <c r="F376" i="71" s="1"/>
  <c r="I376" i="71" a="1"/>
  <c r="I376" i="71" s="1"/>
  <c r="H376" i="71" a="1"/>
  <c r="H376" i="71" s="1"/>
  <c r="K376" i="71" a="1"/>
  <c r="K376" i="71" s="1"/>
  <c r="AH376" i="71" a="1"/>
  <c r="AH376" i="71" s="1"/>
  <c r="AK376" i="71" a="1"/>
  <c r="AK376" i="71" s="1"/>
  <c r="AJ376" i="71" a="1"/>
  <c r="AJ376" i="71" s="1"/>
  <c r="AM376" i="71" a="1"/>
  <c r="AM376" i="71" s="1"/>
  <c r="G376" i="71" a="1"/>
  <c r="G376" i="71" s="1"/>
  <c r="N376" i="71" a="1"/>
  <c r="N376" i="71" s="1"/>
  <c r="Q376" i="71" a="1"/>
  <c r="Q376" i="71" s="1"/>
  <c r="P376" i="71" a="1"/>
  <c r="P376" i="71" s="1"/>
  <c r="S376" i="71" a="1"/>
  <c r="S376" i="71" s="1"/>
  <c r="J376" i="71" a="1"/>
  <c r="J376" i="71" s="1"/>
  <c r="M376" i="71" a="1"/>
  <c r="M376" i="71" s="1"/>
  <c r="L376" i="71" a="1"/>
  <c r="L376" i="71" s="1"/>
  <c r="O376" i="71" a="1"/>
  <c r="O376" i="71" s="1"/>
  <c r="E377" i="71" a="1"/>
  <c r="E377" i="71" s="1"/>
  <c r="D377" i="71" s="1"/>
  <c r="AA377" i="71" l="1" a="1"/>
  <c r="AA377" i="71" s="1"/>
  <c r="AD377" i="71" a="1"/>
  <c r="AD377" i="71" s="1"/>
  <c r="AG377" i="71" a="1"/>
  <c r="AG377" i="71" s="1"/>
  <c r="AF377" i="71" a="1"/>
  <c r="AF377" i="71" s="1"/>
  <c r="W377" i="71" a="1"/>
  <c r="W377" i="71" s="1"/>
  <c r="Z377" i="71" a="1"/>
  <c r="Z377" i="71" s="1"/>
  <c r="AC377" i="71" a="1"/>
  <c r="AC377" i="71" s="1"/>
  <c r="AB377" i="71" a="1"/>
  <c r="AB377" i="71" s="1"/>
  <c r="S377" i="71" a="1"/>
  <c r="S377" i="71" s="1"/>
  <c r="V377" i="71" a="1"/>
  <c r="V377" i="71" s="1"/>
  <c r="Y377" i="71" a="1"/>
  <c r="Y377" i="71" s="1"/>
  <c r="X377" i="71" a="1"/>
  <c r="X377" i="71" s="1"/>
  <c r="AM377" i="71" a="1"/>
  <c r="AM377" i="71" s="1"/>
  <c r="G377" i="71" a="1"/>
  <c r="G377" i="71" s="1"/>
  <c r="M377" i="71" a="1"/>
  <c r="M377" i="71" s="1"/>
  <c r="L377" i="71" a="1"/>
  <c r="L377" i="71" s="1"/>
  <c r="AI377" i="71" a="1"/>
  <c r="AI377" i="71" s="1"/>
  <c r="AL377" i="71" a="1"/>
  <c r="AL377" i="71" s="1"/>
  <c r="F377" i="71" a="1"/>
  <c r="F377" i="71" s="1"/>
  <c r="I377" i="71" a="1"/>
  <c r="I377" i="71" s="1"/>
  <c r="H377" i="71" a="1"/>
  <c r="H377" i="71" s="1"/>
  <c r="O377" i="71" a="1"/>
  <c r="O377" i="71" s="1"/>
  <c r="R377" i="71" a="1"/>
  <c r="R377" i="71" s="1"/>
  <c r="U377" i="71" a="1"/>
  <c r="U377" i="71" s="1"/>
  <c r="T377" i="71" a="1"/>
  <c r="T377" i="71" s="1"/>
  <c r="K377" i="71" a="1"/>
  <c r="K377" i="71" s="1"/>
  <c r="N377" i="71" a="1"/>
  <c r="N377" i="71" s="1"/>
  <c r="Q377" i="71" a="1"/>
  <c r="Q377" i="71" s="1"/>
  <c r="P377" i="71" a="1"/>
  <c r="P377" i="71" s="1"/>
  <c r="J377" i="71" a="1"/>
  <c r="J377" i="71" s="1"/>
  <c r="AE377" i="71" a="1"/>
  <c r="AE377" i="71" s="1"/>
  <c r="AH377" i="71" a="1"/>
  <c r="AH377" i="71" s="1"/>
  <c r="AK377" i="71" a="1"/>
  <c r="AK377" i="71" s="1"/>
  <c r="AJ377" i="71" a="1"/>
  <c r="AJ377" i="71" s="1"/>
  <c r="E378" i="71" a="1"/>
  <c r="E378" i="71" s="1"/>
  <c r="D378" i="71" s="1"/>
  <c r="E379" i="71" l="1" a="1"/>
  <c r="E379" i="71" s="1"/>
  <c r="D379" i="71" s="1"/>
  <c r="AE378" i="71" a="1"/>
  <c r="AE378" i="71" s="1"/>
  <c r="AH378" i="71" a="1"/>
  <c r="AH378" i="71" s="1"/>
  <c r="AK378" i="71" a="1"/>
  <c r="AK378" i="71" s="1"/>
  <c r="AJ378" i="71" a="1"/>
  <c r="AJ378" i="71" s="1"/>
  <c r="AA378" i="71" a="1"/>
  <c r="AA378" i="71" s="1"/>
  <c r="AD378" i="71" a="1"/>
  <c r="AD378" i="71" s="1"/>
  <c r="AG378" i="71" a="1"/>
  <c r="AG378" i="71" s="1"/>
  <c r="AF378" i="71" a="1"/>
  <c r="AF378" i="71" s="1"/>
  <c r="W378" i="71" a="1"/>
  <c r="W378" i="71" s="1"/>
  <c r="Z378" i="71" a="1"/>
  <c r="Z378" i="71" s="1"/>
  <c r="AC378" i="71" a="1"/>
  <c r="AC378" i="71" s="1"/>
  <c r="AB378" i="71" a="1"/>
  <c r="AB378" i="71" s="1"/>
  <c r="S378" i="71" a="1"/>
  <c r="S378" i="71" s="1"/>
  <c r="V378" i="71" a="1"/>
  <c r="V378" i="71" s="1"/>
  <c r="Y378" i="71" a="1"/>
  <c r="Y378" i="71" s="1"/>
  <c r="X378" i="71" a="1"/>
  <c r="X378" i="71" s="1"/>
  <c r="AM378" i="71" a="1"/>
  <c r="AM378" i="71" s="1"/>
  <c r="G378" i="71" a="1"/>
  <c r="G378" i="71" s="1"/>
  <c r="J378" i="71" a="1"/>
  <c r="J378" i="71" s="1"/>
  <c r="M378" i="71" a="1"/>
  <c r="M378" i="71" s="1"/>
  <c r="L378" i="71" a="1"/>
  <c r="L378" i="71" s="1"/>
  <c r="AI378" i="71" a="1"/>
  <c r="AI378" i="71" s="1"/>
  <c r="AL378" i="71" a="1"/>
  <c r="AL378" i="71" s="1"/>
  <c r="F378" i="71" a="1"/>
  <c r="F378" i="71" s="1"/>
  <c r="I378" i="71" a="1"/>
  <c r="I378" i="71" s="1"/>
  <c r="H378" i="71" a="1"/>
  <c r="H378" i="71" s="1"/>
  <c r="O378" i="71" a="1"/>
  <c r="O378" i="71" s="1"/>
  <c r="R378" i="71" a="1"/>
  <c r="R378" i="71" s="1"/>
  <c r="U378" i="71" a="1"/>
  <c r="U378" i="71" s="1"/>
  <c r="T378" i="71" a="1"/>
  <c r="T378" i="71" s="1"/>
  <c r="K378" i="71" a="1"/>
  <c r="K378" i="71" s="1"/>
  <c r="N378" i="71" a="1"/>
  <c r="N378" i="71" s="1"/>
  <c r="Q378" i="71" a="1"/>
  <c r="Q378" i="71" s="1"/>
  <c r="P378" i="71" a="1"/>
  <c r="P378" i="71" s="1"/>
  <c r="E380" i="71" l="1" a="1"/>
  <c r="E380" i="71" s="1"/>
  <c r="D380" i="71" s="1"/>
  <c r="AF379" i="71" a="1"/>
  <c r="AF379" i="71" s="1"/>
  <c r="AI379" i="71" a="1"/>
  <c r="AI379" i="71" s="1"/>
  <c r="AL379" i="71" a="1"/>
  <c r="AL379" i="71" s="1"/>
  <c r="F379" i="71" a="1"/>
  <c r="F379" i="71" s="1"/>
  <c r="I379" i="71" a="1"/>
  <c r="I379" i="71" s="1"/>
  <c r="AB379" i="71" a="1"/>
  <c r="AB379" i="71" s="1"/>
  <c r="AE379" i="71" a="1"/>
  <c r="AE379" i="71" s="1"/>
  <c r="AH379" i="71" a="1"/>
  <c r="AH379" i="71" s="1"/>
  <c r="AK379" i="71" a="1"/>
  <c r="AK379" i="71" s="1"/>
  <c r="X379" i="71" a="1"/>
  <c r="X379" i="71" s="1"/>
  <c r="AA379" i="71" a="1"/>
  <c r="AA379" i="71" s="1"/>
  <c r="AD379" i="71" a="1"/>
  <c r="AD379" i="71" s="1"/>
  <c r="AG379" i="71" a="1"/>
  <c r="AG379" i="71" s="1"/>
  <c r="T379" i="71" a="1"/>
  <c r="T379" i="71" s="1"/>
  <c r="W379" i="71" a="1"/>
  <c r="W379" i="71" s="1"/>
  <c r="Z379" i="71" a="1"/>
  <c r="Z379" i="71" s="1"/>
  <c r="AC379" i="71" a="1"/>
  <c r="AC379" i="71" s="1"/>
  <c r="P379" i="71" a="1"/>
  <c r="P379" i="71" s="1"/>
  <c r="S379" i="71" a="1"/>
  <c r="S379" i="71" s="1"/>
  <c r="V379" i="71" a="1"/>
  <c r="V379" i="71" s="1"/>
  <c r="Y379" i="71" a="1"/>
  <c r="Y379" i="71" s="1"/>
  <c r="AJ379" i="71" a="1"/>
  <c r="AJ379" i="71" s="1"/>
  <c r="AM379" i="71" a="1"/>
  <c r="AM379" i="71" s="1"/>
  <c r="G379" i="71" a="1"/>
  <c r="G379" i="71" s="1"/>
  <c r="J379" i="71" a="1"/>
  <c r="J379" i="71" s="1"/>
  <c r="M379" i="71" a="1"/>
  <c r="M379" i="71" s="1"/>
  <c r="L379" i="71" a="1"/>
  <c r="L379" i="71" s="1"/>
  <c r="O379" i="71" a="1"/>
  <c r="O379" i="71" s="1"/>
  <c r="R379" i="71" a="1"/>
  <c r="R379" i="71" s="1"/>
  <c r="U379" i="71" a="1"/>
  <c r="U379" i="71" s="1"/>
  <c r="H379" i="71" a="1"/>
  <c r="H379" i="71" s="1"/>
  <c r="K379" i="71" a="1"/>
  <c r="K379" i="71" s="1"/>
  <c r="N379" i="71" a="1"/>
  <c r="N379" i="71" s="1"/>
  <c r="Q379" i="71" a="1"/>
  <c r="Q379" i="71" s="1"/>
  <c r="E381" i="71" l="1" a="1"/>
  <c r="E381" i="71" s="1"/>
  <c r="D381" i="71" s="1"/>
  <c r="AJ380" i="71" a="1"/>
  <c r="AJ380" i="71" s="1"/>
  <c r="AM380" i="71" a="1"/>
  <c r="AM380" i="71" s="1"/>
  <c r="G380" i="71" a="1"/>
  <c r="G380" i="71" s="1"/>
  <c r="J380" i="71" a="1"/>
  <c r="J380" i="71" s="1"/>
  <c r="M380" i="71" a="1"/>
  <c r="M380" i="71" s="1"/>
  <c r="AF380" i="71" a="1"/>
  <c r="AF380" i="71" s="1"/>
  <c r="AI380" i="71" a="1"/>
  <c r="AI380" i="71" s="1"/>
  <c r="AL380" i="71" a="1"/>
  <c r="AL380" i="71" s="1"/>
  <c r="F380" i="71" a="1"/>
  <c r="F380" i="71" s="1"/>
  <c r="AB380" i="71" a="1"/>
  <c r="AB380" i="71" s="1"/>
  <c r="AE380" i="71" a="1"/>
  <c r="AE380" i="71" s="1"/>
  <c r="AH380" i="71" a="1"/>
  <c r="AH380" i="71" s="1"/>
  <c r="AK380" i="71" a="1"/>
  <c r="AK380" i="71" s="1"/>
  <c r="X380" i="71" a="1"/>
  <c r="X380" i="71" s="1"/>
  <c r="AD380" i="71" a="1"/>
  <c r="AD380" i="71" s="1"/>
  <c r="AG380" i="71" a="1"/>
  <c r="AG380" i="71" s="1"/>
  <c r="W380" i="71" a="1"/>
  <c r="W380" i="71" s="1"/>
  <c r="AC380" i="71" a="1"/>
  <c r="AC380" i="71" s="1"/>
  <c r="I380" i="71" a="1"/>
  <c r="I380" i="71" s="1"/>
  <c r="AA380" i="71" a="1"/>
  <c r="AA380" i="71" s="1"/>
  <c r="T380" i="71" a="1"/>
  <c r="T380" i="71" s="1"/>
  <c r="Z380" i="71" a="1"/>
  <c r="Z380" i="71" s="1"/>
  <c r="P380" i="71" a="1"/>
  <c r="P380" i="71" s="1"/>
  <c r="S380" i="71" a="1"/>
  <c r="S380" i="71" s="1"/>
  <c r="V380" i="71" a="1"/>
  <c r="V380" i="71" s="1"/>
  <c r="Y380" i="71" a="1"/>
  <c r="Y380" i="71" s="1"/>
  <c r="O380" i="71" a="1"/>
  <c r="O380" i="71" s="1"/>
  <c r="R380" i="71" a="1"/>
  <c r="R380" i="71" s="1"/>
  <c r="U380" i="71" a="1"/>
  <c r="U380" i="71" s="1"/>
  <c r="H380" i="71" a="1"/>
  <c r="H380" i="71" s="1"/>
  <c r="N380" i="71" a="1"/>
  <c r="N380" i="71" s="1"/>
  <c r="L380" i="71" a="1"/>
  <c r="L380" i="71" s="1"/>
  <c r="K380" i="71" a="1"/>
  <c r="K380" i="71" s="1"/>
  <c r="Q380" i="71" a="1"/>
  <c r="Q380" i="71" s="1"/>
  <c r="E382" i="71" l="1" a="1"/>
  <c r="E382" i="71" s="1"/>
  <c r="D382" i="71" s="1"/>
  <c r="Y381" i="71" a="1"/>
  <c r="Y381" i="71" s="1"/>
  <c r="X381" i="71" a="1"/>
  <c r="X381" i="71" s="1"/>
  <c r="AA381" i="71" a="1"/>
  <c r="AA381" i="71" s="1"/>
  <c r="AD381" i="71" a="1"/>
  <c r="AD381" i="71" s="1"/>
  <c r="U381" i="71" a="1"/>
  <c r="U381" i="71" s="1"/>
  <c r="T381" i="71" a="1"/>
  <c r="T381" i="71" s="1"/>
  <c r="W381" i="71" a="1"/>
  <c r="W381" i="71" s="1"/>
  <c r="Z381" i="71" a="1"/>
  <c r="Z381" i="71" s="1"/>
  <c r="Q381" i="71" a="1"/>
  <c r="Q381" i="71" s="1"/>
  <c r="P381" i="71" a="1"/>
  <c r="P381" i="71" s="1"/>
  <c r="S381" i="71" a="1"/>
  <c r="S381" i="71" s="1"/>
  <c r="V381" i="71" a="1"/>
  <c r="V381" i="71" s="1"/>
  <c r="I381" i="71" a="1"/>
  <c r="I381" i="71" s="1"/>
  <c r="H381" i="71" a="1"/>
  <c r="H381" i="71" s="1"/>
  <c r="K381" i="71" a="1"/>
  <c r="K381" i="71" s="1"/>
  <c r="N381" i="71" a="1"/>
  <c r="N381" i="71" s="1"/>
  <c r="AK381" i="71" a="1"/>
  <c r="AK381" i="71" s="1"/>
  <c r="AJ381" i="71" a="1"/>
  <c r="AJ381" i="71" s="1"/>
  <c r="AM381" i="71" a="1"/>
  <c r="AM381" i="71" s="1"/>
  <c r="G381" i="71" a="1"/>
  <c r="G381" i="71" s="1"/>
  <c r="J381" i="71" a="1"/>
  <c r="J381" i="71" s="1"/>
  <c r="AG381" i="71" a="1"/>
  <c r="AG381" i="71" s="1"/>
  <c r="AF381" i="71" a="1"/>
  <c r="AF381" i="71" s="1"/>
  <c r="AI381" i="71" a="1"/>
  <c r="AI381" i="71" s="1"/>
  <c r="AL381" i="71" a="1"/>
  <c r="AL381" i="71" s="1"/>
  <c r="F381" i="71" a="1"/>
  <c r="F381" i="71" s="1"/>
  <c r="AC381" i="71" a="1"/>
  <c r="AC381" i="71" s="1"/>
  <c r="AB381" i="71" a="1"/>
  <c r="AB381" i="71" s="1"/>
  <c r="AE381" i="71" a="1"/>
  <c r="AE381" i="71" s="1"/>
  <c r="AH381" i="71" a="1"/>
  <c r="AH381" i="71" s="1"/>
  <c r="M381" i="71" a="1"/>
  <c r="M381" i="71" s="1"/>
  <c r="L381" i="71" a="1"/>
  <c r="L381" i="71" s="1"/>
  <c r="O381" i="71" a="1"/>
  <c r="O381" i="71" s="1"/>
  <c r="R381" i="71" a="1"/>
  <c r="R381" i="71" s="1"/>
  <c r="AC382" i="71" l="1" a="1"/>
  <c r="AC382" i="71" s="1"/>
  <c r="AB382" i="71" a="1"/>
  <c r="AB382" i="71" s="1"/>
  <c r="AE382" i="71" a="1"/>
  <c r="AE382" i="71" s="1"/>
  <c r="AH382" i="71" a="1"/>
  <c r="AH382" i="71" s="1"/>
  <c r="Y382" i="71" a="1"/>
  <c r="Y382" i="71" s="1"/>
  <c r="X382" i="71" a="1"/>
  <c r="X382" i="71" s="1"/>
  <c r="AA382" i="71" a="1"/>
  <c r="AA382" i="71" s="1"/>
  <c r="AD382" i="71" a="1"/>
  <c r="AD382" i="71" s="1"/>
  <c r="U382" i="71" a="1"/>
  <c r="U382" i="71" s="1"/>
  <c r="T382" i="71" a="1"/>
  <c r="T382" i="71" s="1"/>
  <c r="W382" i="71" a="1"/>
  <c r="W382" i="71" s="1"/>
  <c r="Z382" i="71" a="1"/>
  <c r="Z382" i="71" s="1"/>
  <c r="Q382" i="71" a="1"/>
  <c r="Q382" i="71" s="1"/>
  <c r="P382" i="71" a="1"/>
  <c r="P382" i="71" s="1"/>
  <c r="S382" i="71" a="1"/>
  <c r="S382" i="71" s="1"/>
  <c r="V382" i="71" a="1"/>
  <c r="V382" i="71" s="1"/>
  <c r="AK382" i="71" a="1"/>
  <c r="AK382" i="71" s="1"/>
  <c r="AJ382" i="71" a="1"/>
  <c r="AJ382" i="71" s="1"/>
  <c r="AM382" i="71" a="1"/>
  <c r="AM382" i="71" s="1"/>
  <c r="G382" i="71" a="1"/>
  <c r="G382" i="71" s="1"/>
  <c r="J382" i="71" a="1"/>
  <c r="J382" i="71" s="1"/>
  <c r="M382" i="71" a="1"/>
  <c r="M382" i="71" s="1"/>
  <c r="L382" i="71" a="1"/>
  <c r="L382" i="71" s="1"/>
  <c r="O382" i="71" a="1"/>
  <c r="O382" i="71" s="1"/>
  <c r="R382" i="71" a="1"/>
  <c r="R382" i="71" s="1"/>
  <c r="I382" i="71" a="1"/>
  <c r="I382" i="71" s="1"/>
  <c r="H382" i="71" a="1"/>
  <c r="H382" i="71" s="1"/>
  <c r="K382" i="71" a="1"/>
  <c r="K382" i="71" s="1"/>
  <c r="N382" i="71" a="1"/>
  <c r="N382" i="71" s="1"/>
  <c r="AG382" i="71" a="1"/>
  <c r="AG382" i="71" s="1"/>
  <c r="AF382" i="71" a="1"/>
  <c r="AF382" i="71" s="1"/>
  <c r="AI382" i="71" a="1"/>
  <c r="AI382" i="71" s="1"/>
  <c r="AL382" i="71" a="1"/>
  <c r="AL382" i="71" s="1"/>
  <c r="F382" i="71" a="1"/>
  <c r="F382" i="71" s="1"/>
  <c r="E383" i="71" a="1"/>
  <c r="E383" i="71" s="1"/>
  <c r="D383" i="71" s="1"/>
  <c r="Y383" i="71" l="1" a="1"/>
  <c r="Y383" i="71" s="1"/>
  <c r="AL383" i="71" a="1"/>
  <c r="AL383" i="71" s="1"/>
  <c r="W383" i="71" a="1"/>
  <c r="W383" i="71" s="1"/>
  <c r="AI383" i="71" a="1"/>
  <c r="AI383" i="71" s="1"/>
  <c r="AC383" i="71" a="1"/>
  <c r="AC383" i="71" s="1"/>
  <c r="K383" i="71" a="1"/>
  <c r="K383" i="71" s="1"/>
  <c r="AF383" i="71" a="1"/>
  <c r="AF383" i="71" s="1"/>
  <c r="H383" i="71" a="1"/>
  <c r="H383" i="71" s="1"/>
  <c r="U383" i="71" a="1"/>
  <c r="U383" i="71" s="1"/>
  <c r="X383" i="71" a="1"/>
  <c r="X383" i="71" s="1"/>
  <c r="N383" i="71" a="1"/>
  <c r="N383" i="71" s="1"/>
  <c r="Z383" i="71" a="1"/>
  <c r="Z383" i="71" s="1"/>
  <c r="Q383" i="71" a="1"/>
  <c r="Q383" i="71" s="1"/>
  <c r="O383" i="71" a="1"/>
  <c r="O383" i="71" s="1"/>
  <c r="AJ383" i="71" a="1"/>
  <c r="AJ383" i="71" s="1"/>
  <c r="L383" i="71" a="1"/>
  <c r="L383" i="71" s="1"/>
  <c r="I383" i="71" a="1"/>
  <c r="I383" i="71" s="1"/>
  <c r="AB383" i="71" a="1"/>
  <c r="AB383" i="71" s="1"/>
  <c r="R383" i="71" a="1"/>
  <c r="R383" i="71" s="1"/>
  <c r="AD383" i="71" a="1"/>
  <c r="AD383" i="71" s="1"/>
  <c r="AG383" i="71" a="1"/>
  <c r="AG383" i="71" s="1"/>
  <c r="T383" i="71" a="1"/>
  <c r="T383" i="71" s="1"/>
  <c r="J383" i="71" a="1"/>
  <c r="J383" i="71" s="1"/>
  <c r="V383" i="71" a="1"/>
  <c r="V383" i="71" s="1"/>
  <c r="G383" i="71" a="1"/>
  <c r="G383" i="71" s="1"/>
  <c r="M383" i="71" a="1"/>
  <c r="M383" i="71" s="1"/>
  <c r="F383" i="71" a="1"/>
  <c r="F383" i="71" s="1"/>
  <c r="AA383" i="71" a="1"/>
  <c r="AA383" i="71" s="1"/>
  <c r="AM383" i="71" a="1"/>
  <c r="AM383" i="71" s="1"/>
  <c r="AK383" i="71" a="1"/>
  <c r="AK383" i="71" s="1"/>
  <c r="AH383" i="71" a="1"/>
  <c r="AH383" i="71" s="1"/>
  <c r="S383" i="71" a="1"/>
  <c r="S383" i="71" s="1"/>
  <c r="AE383" i="71" a="1"/>
  <c r="AE383" i="71" s="1"/>
  <c r="P383" i="71" a="1"/>
  <c r="P383" i="71" s="1"/>
  <c r="E384" i="71" a="1"/>
  <c r="E384" i="71" s="1"/>
  <c r="D384" i="71" s="1"/>
  <c r="Y384" i="71" l="1" a="1"/>
  <c r="Y384" i="71" s="1"/>
  <c r="S384" i="71" a="1"/>
  <c r="S384" i="71" s="1"/>
  <c r="L384" i="71" a="1"/>
  <c r="L384" i="71" s="1"/>
  <c r="F384" i="71" a="1"/>
  <c r="F384" i="71" s="1"/>
  <c r="U384" i="71" a="1"/>
  <c r="U384" i="71" s="1"/>
  <c r="N384" i="71" a="1"/>
  <c r="N384" i="71" s="1"/>
  <c r="G384" i="71" a="1"/>
  <c r="G384" i="71" s="1"/>
  <c r="AJ384" i="71" a="1"/>
  <c r="AJ384" i="71" s="1"/>
  <c r="Q384" i="71" a="1"/>
  <c r="Q384" i="71" s="1"/>
  <c r="H384" i="71" a="1"/>
  <c r="H384" i="71" s="1"/>
  <c r="AL384" i="71" a="1"/>
  <c r="AL384" i="71" s="1"/>
  <c r="AE384" i="71" a="1"/>
  <c r="AE384" i="71" s="1"/>
  <c r="AK384" i="71" a="1"/>
  <c r="AK384" i="71" s="1"/>
  <c r="AI384" i="71" a="1"/>
  <c r="AI384" i="71" s="1"/>
  <c r="AB384" i="71" a="1"/>
  <c r="AB384" i="71" s="1"/>
  <c r="V384" i="71" a="1"/>
  <c r="V384" i="71" s="1"/>
  <c r="O384" i="71" a="1"/>
  <c r="O384" i="71" s="1"/>
  <c r="M384" i="71" a="1"/>
  <c r="M384" i="71" s="1"/>
  <c r="AM384" i="71" a="1"/>
  <c r="AM384" i="71" s="1"/>
  <c r="AF384" i="71" a="1"/>
  <c r="AF384" i="71" s="1"/>
  <c r="Z384" i="71" a="1"/>
  <c r="Z384" i="71" s="1"/>
  <c r="AG384" i="71" a="1"/>
  <c r="AG384" i="71" s="1"/>
  <c r="AD384" i="71" a="1"/>
  <c r="AD384" i="71" s="1"/>
  <c r="W384" i="71" a="1"/>
  <c r="W384" i="71" s="1"/>
  <c r="P384" i="71" a="1"/>
  <c r="P384" i="71" s="1"/>
  <c r="J384" i="71" a="1"/>
  <c r="J384" i="71" s="1"/>
  <c r="I384" i="71" a="1"/>
  <c r="I384" i="71" s="1"/>
  <c r="AH384" i="71" a="1"/>
  <c r="AH384" i="71" s="1"/>
  <c r="AA384" i="71" a="1"/>
  <c r="AA384" i="71" s="1"/>
  <c r="T384" i="71" a="1"/>
  <c r="T384" i="71" s="1"/>
  <c r="AC384" i="71" a="1"/>
  <c r="AC384" i="71" s="1"/>
  <c r="X384" i="71" a="1"/>
  <c r="X384" i="71" s="1"/>
  <c r="R384" i="71" a="1"/>
  <c r="R384" i="71" s="1"/>
  <c r="K384" i="71" a="1"/>
  <c r="K384" i="71" s="1"/>
  <c r="E385" i="71" a="1"/>
  <c r="E385" i="71" s="1"/>
  <c r="D385" i="71" s="1"/>
  <c r="AD385" i="71" l="1" a="1"/>
  <c r="AD385" i="71" s="1"/>
  <c r="AG385" i="71" a="1"/>
  <c r="AG385" i="71" s="1"/>
  <c r="X385" i="71" a="1"/>
  <c r="X385" i="71" s="1"/>
  <c r="H385" i="71" a="1"/>
  <c r="H385" i="71" s="1"/>
  <c r="Z385" i="71" a="1"/>
  <c r="Z385" i="71" s="1"/>
  <c r="AC385" i="71" a="1"/>
  <c r="AC385" i="71" s="1"/>
  <c r="AJ385" i="71" a="1"/>
  <c r="AJ385" i="71" s="1"/>
  <c r="AA385" i="71" a="1"/>
  <c r="AA385" i="71" s="1"/>
  <c r="V385" i="71" a="1"/>
  <c r="V385" i="71" s="1"/>
  <c r="Y385" i="71" a="1"/>
  <c r="Y385" i="71" s="1"/>
  <c r="K385" i="71" a="1"/>
  <c r="K385" i="71" s="1"/>
  <c r="T385" i="71" a="1"/>
  <c r="T385" i="71" s="1"/>
  <c r="R385" i="71" a="1"/>
  <c r="R385" i="71" s="1"/>
  <c r="U385" i="71" a="1"/>
  <c r="U385" i="71" s="1"/>
  <c r="W385" i="71" a="1"/>
  <c r="W385" i="71" s="1"/>
  <c r="AM385" i="71" a="1"/>
  <c r="AM385" i="71" s="1"/>
  <c r="N385" i="71" a="1"/>
  <c r="N385" i="71" s="1"/>
  <c r="Q385" i="71" a="1"/>
  <c r="Q385" i="71" s="1"/>
  <c r="P385" i="71" a="1"/>
  <c r="P385" i="71" s="1"/>
  <c r="AF385" i="71" a="1"/>
  <c r="AF385" i="71" s="1"/>
  <c r="J385" i="71" a="1"/>
  <c r="J385" i="71" s="1"/>
  <c r="M385" i="71" a="1"/>
  <c r="M385" i="71" s="1"/>
  <c r="AI385" i="71" a="1"/>
  <c r="AI385" i="71" s="1"/>
  <c r="G385" i="71" a="1"/>
  <c r="G385" i="71" s="1"/>
  <c r="AL385" i="71" a="1"/>
  <c r="AL385" i="71" s="1"/>
  <c r="F385" i="71" a="1"/>
  <c r="F385" i="71" s="1"/>
  <c r="I385" i="71" a="1"/>
  <c r="I385" i="71" s="1"/>
  <c r="AB385" i="71" a="1"/>
  <c r="AB385" i="71" s="1"/>
  <c r="S385" i="71" a="1"/>
  <c r="S385" i="71" s="1"/>
  <c r="AH385" i="71" a="1"/>
  <c r="AH385" i="71" s="1"/>
  <c r="AK385" i="71" a="1"/>
  <c r="AK385" i="71" s="1"/>
  <c r="AE385" i="71" a="1"/>
  <c r="AE385" i="71" s="1"/>
  <c r="O385" i="71" a="1"/>
  <c r="O385" i="71" s="1"/>
  <c r="L385" i="71" a="1"/>
  <c r="L385" i="71" s="1"/>
  <c r="E386" i="71" a="1"/>
  <c r="E386" i="71" s="1"/>
  <c r="D386" i="71" s="1"/>
  <c r="AD386" i="71" l="1" a="1"/>
  <c r="AD386" i="71" s="1"/>
  <c r="O386" i="71" a="1"/>
  <c r="O386" i="71" s="1"/>
  <c r="G386" i="71" a="1"/>
  <c r="G386" i="71" s="1"/>
  <c r="AC386" i="71" a="1"/>
  <c r="AC386" i="71" s="1"/>
  <c r="V386" i="71" a="1"/>
  <c r="V386" i="71" s="1"/>
  <c r="AA386" i="71" a="1"/>
  <c r="AA386" i="71" s="1"/>
  <c r="S386" i="71" a="1"/>
  <c r="S386" i="71" s="1"/>
  <c r="W386" i="71" a="1"/>
  <c r="W386" i="71" s="1"/>
  <c r="R386" i="71" a="1"/>
  <c r="R386" i="71" s="1"/>
  <c r="T386" i="71" a="1"/>
  <c r="T386" i="71" s="1"/>
  <c r="L386" i="71" a="1"/>
  <c r="L386" i="71" s="1"/>
  <c r="P386" i="71" a="1"/>
  <c r="P386" i="71" s="1"/>
  <c r="AL386" i="71" a="1"/>
  <c r="AL386" i="71" s="1"/>
  <c r="F386" i="71" a="1"/>
  <c r="F386" i="71" s="1"/>
  <c r="AF386" i="71" a="1"/>
  <c r="AF386" i="71" s="1"/>
  <c r="Q386" i="71" a="1"/>
  <c r="Q386" i="71" s="1"/>
  <c r="AB386" i="71" a="1"/>
  <c r="AB386" i="71" s="1"/>
  <c r="Z386" i="71" a="1"/>
  <c r="Z386" i="71" s="1"/>
  <c r="H386" i="71" a="1"/>
  <c r="H386" i="71" s="1"/>
  <c r="AK386" i="71" a="1"/>
  <c r="AK386" i="71" s="1"/>
  <c r="K386" i="71" a="1"/>
  <c r="K386" i="71" s="1"/>
  <c r="N386" i="71" a="1"/>
  <c r="N386" i="71" s="1"/>
  <c r="M386" i="71" a="1"/>
  <c r="M386" i="71" s="1"/>
  <c r="AE386" i="71" a="1"/>
  <c r="AE386" i="71" s="1"/>
  <c r="I386" i="71" a="1"/>
  <c r="I386" i="71" s="1"/>
  <c r="J386" i="71" a="1"/>
  <c r="J386" i="71" s="1"/>
  <c r="AM386" i="71" a="1"/>
  <c r="AM386" i="71" s="1"/>
  <c r="X386" i="71" a="1"/>
  <c r="X386" i="71" s="1"/>
  <c r="AI386" i="71" a="1"/>
  <c r="AI386" i="71" s="1"/>
  <c r="AH386" i="71" a="1"/>
  <c r="AH386" i="71" s="1"/>
  <c r="AG386" i="71" a="1"/>
  <c r="AG386" i="71" s="1"/>
  <c r="Y386" i="71" a="1"/>
  <c r="Y386" i="71" s="1"/>
  <c r="AJ386" i="71" a="1"/>
  <c r="AJ386" i="71" s="1"/>
  <c r="U386" i="71" a="1"/>
  <c r="U386" i="71" s="1"/>
  <c r="E387" i="71" a="1"/>
  <c r="E387" i="71" s="1"/>
  <c r="D387" i="71" s="1"/>
  <c r="AI387" i="71" l="1" a="1"/>
  <c r="AI387" i="71" s="1"/>
  <c r="AL387" i="71" a="1"/>
  <c r="AL387" i="71" s="1"/>
  <c r="F387" i="71" a="1"/>
  <c r="F387" i="71" s="1"/>
  <c r="I387" i="71" a="1"/>
  <c r="I387" i="71" s="1"/>
  <c r="H387" i="71" a="1"/>
  <c r="H387" i="71" s="1"/>
  <c r="AE387" i="71" a="1"/>
  <c r="AE387" i="71" s="1"/>
  <c r="AH387" i="71" a="1"/>
  <c r="AH387" i="71" s="1"/>
  <c r="AK387" i="71" a="1"/>
  <c r="AK387" i="71" s="1"/>
  <c r="AJ387" i="71" a="1"/>
  <c r="AJ387" i="71" s="1"/>
  <c r="AA387" i="71" a="1"/>
  <c r="AA387" i="71" s="1"/>
  <c r="AD387" i="71" a="1"/>
  <c r="AD387" i="71" s="1"/>
  <c r="AG387" i="71" a="1"/>
  <c r="AG387" i="71" s="1"/>
  <c r="AB387" i="71" a="1"/>
  <c r="AB387" i="71" s="1"/>
  <c r="W387" i="71" a="1"/>
  <c r="W387" i="71" s="1"/>
  <c r="Z387" i="71" a="1"/>
  <c r="Z387" i="71" s="1"/>
  <c r="AC387" i="71" a="1"/>
  <c r="AC387" i="71" s="1"/>
  <c r="T387" i="71" a="1"/>
  <c r="T387" i="71" s="1"/>
  <c r="S387" i="71" a="1"/>
  <c r="S387" i="71" s="1"/>
  <c r="V387" i="71" a="1"/>
  <c r="V387" i="71" s="1"/>
  <c r="Y387" i="71" a="1"/>
  <c r="Y387" i="71" s="1"/>
  <c r="L387" i="71" a="1"/>
  <c r="L387" i="71" s="1"/>
  <c r="O387" i="71" a="1"/>
  <c r="O387" i="71" s="1"/>
  <c r="R387" i="71" a="1"/>
  <c r="R387" i="71" s="1"/>
  <c r="U387" i="71" a="1"/>
  <c r="U387" i="71" s="1"/>
  <c r="AF387" i="71" a="1"/>
  <c r="AF387" i="71" s="1"/>
  <c r="K387" i="71" a="1"/>
  <c r="K387" i="71" s="1"/>
  <c r="N387" i="71" a="1"/>
  <c r="N387" i="71" s="1"/>
  <c r="Q387" i="71" a="1"/>
  <c r="Q387" i="71" s="1"/>
  <c r="X387" i="71" a="1"/>
  <c r="X387" i="71" s="1"/>
  <c r="AM387" i="71" a="1"/>
  <c r="AM387" i="71" s="1"/>
  <c r="G387" i="71" a="1"/>
  <c r="G387" i="71" s="1"/>
  <c r="J387" i="71" a="1"/>
  <c r="J387" i="71" s="1"/>
  <c r="M387" i="71" a="1"/>
  <c r="M387" i="71" s="1"/>
  <c r="P387" i="71" a="1"/>
  <c r="P387" i="71" s="1"/>
  <c r="E388" i="71" a="1"/>
  <c r="E388" i="71" s="1"/>
  <c r="D388" i="71" s="1"/>
  <c r="AA388" i="71" l="1" a="1"/>
  <c r="AA388" i="71" s="1"/>
  <c r="AC388" i="71" a="1"/>
  <c r="AC388" i="71" s="1"/>
  <c r="AF388" i="71" a="1"/>
  <c r="AF388" i="71" s="1"/>
  <c r="F388" i="71" a="1"/>
  <c r="F388" i="71" s="1"/>
  <c r="W388" i="71" a="1"/>
  <c r="W388" i="71" s="1"/>
  <c r="Y388" i="71" a="1"/>
  <c r="Y388" i="71" s="1"/>
  <c r="J388" i="71" a="1"/>
  <c r="J388" i="71" s="1"/>
  <c r="Z388" i="71" a="1"/>
  <c r="Z388" i="71" s="1"/>
  <c r="S388" i="71" a="1"/>
  <c r="S388" i="71" s="1"/>
  <c r="U388" i="71" a="1"/>
  <c r="U388" i="71" s="1"/>
  <c r="AD388" i="71" a="1"/>
  <c r="AD388" i="71" s="1"/>
  <c r="P388" i="71" a="1"/>
  <c r="P388" i="71" s="1"/>
  <c r="AI388" i="71" a="1"/>
  <c r="AI388" i="71" s="1"/>
  <c r="AK388" i="71" a="1"/>
  <c r="AK388" i="71" s="1"/>
  <c r="V388" i="71" a="1"/>
  <c r="V388" i="71" s="1"/>
  <c r="AL388" i="71" a="1"/>
  <c r="AL388" i="71" s="1"/>
  <c r="X388" i="71" a="1"/>
  <c r="X388" i="71" s="1"/>
  <c r="AE388" i="71" a="1"/>
  <c r="AE388" i="71" s="1"/>
  <c r="AG388" i="71" a="1"/>
  <c r="AG388" i="71" s="1"/>
  <c r="L388" i="71" a="1"/>
  <c r="L388" i="71" s="1"/>
  <c r="AB388" i="71" a="1"/>
  <c r="AB388" i="71" s="1"/>
  <c r="O388" i="71" a="1"/>
  <c r="O388" i="71" s="1"/>
  <c r="Q388" i="71" a="1"/>
  <c r="Q388" i="71" s="1"/>
  <c r="T388" i="71" a="1"/>
  <c r="T388" i="71" s="1"/>
  <c r="AJ388" i="71" a="1"/>
  <c r="AJ388" i="71" s="1"/>
  <c r="K388" i="71" a="1"/>
  <c r="K388" i="71" s="1"/>
  <c r="M388" i="71" a="1"/>
  <c r="M388" i="71" s="1"/>
  <c r="R388" i="71" a="1"/>
  <c r="R388" i="71" s="1"/>
  <c r="N388" i="71" a="1"/>
  <c r="N388" i="71" s="1"/>
  <c r="AM388" i="71" a="1"/>
  <c r="AM388" i="71" s="1"/>
  <c r="G388" i="71" a="1"/>
  <c r="G388" i="71" s="1"/>
  <c r="I388" i="71" a="1"/>
  <c r="I388" i="71" s="1"/>
  <c r="H388" i="71" a="1"/>
  <c r="H388" i="71" s="1"/>
  <c r="AH388" i="71" a="1"/>
  <c r="AH388" i="71" s="1"/>
  <c r="E389" i="71" a="1"/>
  <c r="E389" i="71" s="1"/>
  <c r="D389" i="71" s="1"/>
  <c r="AB389" i="71" l="1" a="1"/>
  <c r="AB389" i="71" s="1"/>
  <c r="AE389" i="71" a="1"/>
  <c r="AE389" i="71" s="1"/>
  <c r="AH389" i="71" a="1"/>
  <c r="AH389" i="71" s="1"/>
  <c r="AK389" i="71" a="1"/>
  <c r="AK389" i="71" s="1"/>
  <c r="P389" i="71" a="1"/>
  <c r="P389" i="71" s="1"/>
  <c r="V389" i="71" a="1"/>
  <c r="V389" i="71" s="1"/>
  <c r="AF389" i="71" a="1"/>
  <c r="AF389" i="71" s="1"/>
  <c r="AI389" i="71" a="1"/>
  <c r="AI389" i="71" s="1"/>
  <c r="AL389" i="71" a="1"/>
  <c r="AL389" i="71" s="1"/>
  <c r="F389" i="71" a="1"/>
  <c r="F389" i="71" s="1"/>
  <c r="I389" i="71" a="1"/>
  <c r="I389" i="71" s="1"/>
  <c r="X389" i="71" a="1"/>
  <c r="X389" i="71" s="1"/>
  <c r="AA389" i="71" a="1"/>
  <c r="AA389" i="71" s="1"/>
  <c r="AD389" i="71" a="1"/>
  <c r="AD389" i="71" s="1"/>
  <c r="AG389" i="71" a="1"/>
  <c r="AG389" i="71" s="1"/>
  <c r="T389" i="71" a="1"/>
  <c r="T389" i="71" s="1"/>
  <c r="W389" i="71" a="1"/>
  <c r="W389" i="71" s="1"/>
  <c r="Z389" i="71" a="1"/>
  <c r="Z389" i="71" s="1"/>
  <c r="AC389" i="71" a="1"/>
  <c r="AC389" i="71" s="1"/>
  <c r="S389" i="71" a="1"/>
  <c r="S389" i="71" s="1"/>
  <c r="Y389" i="71" a="1"/>
  <c r="Y389" i="71" s="1"/>
  <c r="L389" i="71" a="1"/>
  <c r="L389" i="71" s="1"/>
  <c r="O389" i="71" a="1"/>
  <c r="O389" i="71" s="1"/>
  <c r="R389" i="71" a="1"/>
  <c r="R389" i="71" s="1"/>
  <c r="U389" i="71" a="1"/>
  <c r="U389" i="71" s="1"/>
  <c r="H389" i="71" a="1"/>
  <c r="H389" i="71" s="1"/>
  <c r="K389" i="71" a="1"/>
  <c r="K389" i="71" s="1"/>
  <c r="N389" i="71" a="1"/>
  <c r="N389" i="71" s="1"/>
  <c r="Q389" i="71" a="1"/>
  <c r="Q389" i="71" s="1"/>
  <c r="AJ389" i="71" a="1"/>
  <c r="AJ389" i="71" s="1"/>
  <c r="AM389" i="71" a="1"/>
  <c r="AM389" i="71" s="1"/>
  <c r="G389" i="71" a="1"/>
  <c r="G389" i="71" s="1"/>
  <c r="J389" i="71" a="1"/>
  <c r="J389" i="71" s="1"/>
  <c r="M389" i="71" a="1"/>
  <c r="M389" i="71" s="1"/>
  <c r="E390" i="71" a="1"/>
  <c r="E390" i="71" s="1"/>
  <c r="D390" i="71" s="1"/>
  <c r="AB390" i="71" l="1" a="1"/>
  <c r="AB390" i="71" s="1"/>
  <c r="AD390" i="71" a="1"/>
  <c r="AD390" i="71" s="1"/>
  <c r="W390" i="71" a="1"/>
  <c r="W390" i="71" s="1"/>
  <c r="AE390" i="71" a="1"/>
  <c r="AE390" i="71" s="1"/>
  <c r="X390" i="71" a="1"/>
  <c r="X390" i="71" s="1"/>
  <c r="Z390" i="71" a="1"/>
  <c r="Z390" i="71" s="1"/>
  <c r="G390" i="71" a="1"/>
  <c r="G390" i="71" s="1"/>
  <c r="O390" i="71" a="1"/>
  <c r="O390" i="71" s="1"/>
  <c r="AJ390" i="71" a="1"/>
  <c r="AJ390" i="71" s="1"/>
  <c r="AL390" i="71" a="1"/>
  <c r="AL390" i="71" s="1"/>
  <c r="F390" i="71" a="1"/>
  <c r="F390" i="71" s="1"/>
  <c r="AG390" i="71" a="1"/>
  <c r="AG390" i="71" s="1"/>
  <c r="Y390" i="71" a="1"/>
  <c r="Y390" i="71" s="1"/>
  <c r="T390" i="71" a="1"/>
  <c r="T390" i="71" s="1"/>
  <c r="V390" i="71" a="1"/>
  <c r="V390" i="71" s="1"/>
  <c r="AK390" i="71" a="1"/>
  <c r="AK390" i="71" s="1"/>
  <c r="AC390" i="71" a="1"/>
  <c r="AC390" i="71" s="1"/>
  <c r="P390" i="71" a="1"/>
  <c r="P390" i="71" s="1"/>
  <c r="R390" i="71" a="1"/>
  <c r="R390" i="71" s="1"/>
  <c r="U390" i="71" a="1"/>
  <c r="U390" i="71" s="1"/>
  <c r="M390" i="71" a="1"/>
  <c r="M390" i="71" s="1"/>
  <c r="AF390" i="71" a="1"/>
  <c r="AF390" i="71" s="1"/>
  <c r="AH390" i="71" a="1"/>
  <c r="AH390" i="71" s="1"/>
  <c r="AM390" i="71" a="1"/>
  <c r="AM390" i="71" s="1"/>
  <c r="Q390" i="71" a="1"/>
  <c r="Q390" i="71" s="1"/>
  <c r="I390" i="71" a="1"/>
  <c r="I390" i="71" s="1"/>
  <c r="L390" i="71" a="1"/>
  <c r="L390" i="71" s="1"/>
  <c r="N390" i="71" a="1"/>
  <c r="N390" i="71" s="1"/>
  <c r="AI390" i="71" a="1"/>
  <c r="AI390" i="71" s="1"/>
  <c r="AA390" i="71" a="1"/>
  <c r="AA390" i="71" s="1"/>
  <c r="H390" i="71" a="1"/>
  <c r="H390" i="71" s="1"/>
  <c r="J390" i="71" a="1"/>
  <c r="J390" i="71" s="1"/>
  <c r="S390" i="71" a="1"/>
  <c r="S390" i="71" s="1"/>
  <c r="K390" i="71" a="1"/>
  <c r="K390" i="71" s="1"/>
  <c r="E391" i="71" a="1"/>
  <c r="E391" i="71" s="1"/>
  <c r="D391" i="71" s="1"/>
  <c r="AC391" i="71" l="1" a="1"/>
  <c r="AC391" i="71" s="1"/>
  <c r="AB391" i="71" a="1"/>
  <c r="AB391" i="71" s="1"/>
  <c r="AE391" i="71" a="1"/>
  <c r="AE391" i="71" s="1"/>
  <c r="AH391" i="71" a="1"/>
  <c r="AH391" i="71" s="1"/>
  <c r="AD391" i="71" a="1"/>
  <c r="AD391" i="71" s="1"/>
  <c r="T391" i="71" a="1"/>
  <c r="T391" i="71" s="1"/>
  <c r="Z391" i="71" a="1"/>
  <c r="Z391" i="71" s="1"/>
  <c r="Y391" i="71" a="1"/>
  <c r="Y391" i="71" s="1"/>
  <c r="X391" i="71" a="1"/>
  <c r="X391" i="71" s="1"/>
  <c r="AA391" i="71" a="1"/>
  <c r="AA391" i="71" s="1"/>
  <c r="U391" i="71" a="1"/>
  <c r="U391" i="71" s="1"/>
  <c r="W391" i="71" a="1"/>
  <c r="W391" i="71" s="1"/>
  <c r="AK391" i="71" a="1"/>
  <c r="AK391" i="71" s="1"/>
  <c r="AJ391" i="71" a="1"/>
  <c r="AJ391" i="71" s="1"/>
  <c r="AM391" i="71" a="1"/>
  <c r="AM391" i="71" s="1"/>
  <c r="G391" i="71" a="1"/>
  <c r="G391" i="71" s="1"/>
  <c r="J391" i="71" a="1"/>
  <c r="J391" i="71" s="1"/>
  <c r="Q391" i="71" a="1"/>
  <c r="Q391" i="71" s="1"/>
  <c r="P391" i="71" a="1"/>
  <c r="P391" i="71" s="1"/>
  <c r="S391" i="71" a="1"/>
  <c r="S391" i="71" s="1"/>
  <c r="V391" i="71" a="1"/>
  <c r="V391" i="71" s="1"/>
  <c r="M391" i="71" a="1"/>
  <c r="M391" i="71" s="1"/>
  <c r="L391" i="71" a="1"/>
  <c r="L391" i="71" s="1"/>
  <c r="O391" i="71" a="1"/>
  <c r="O391" i="71" s="1"/>
  <c r="R391" i="71" a="1"/>
  <c r="R391" i="71" s="1"/>
  <c r="I391" i="71" a="1"/>
  <c r="I391" i="71" s="1"/>
  <c r="H391" i="71" a="1"/>
  <c r="H391" i="71" s="1"/>
  <c r="K391" i="71" a="1"/>
  <c r="K391" i="71" s="1"/>
  <c r="N391" i="71" a="1"/>
  <c r="N391" i="71" s="1"/>
  <c r="AG391" i="71" a="1"/>
  <c r="AG391" i="71" s="1"/>
  <c r="AF391" i="71" a="1"/>
  <c r="AF391" i="71" s="1"/>
  <c r="AI391" i="71" a="1"/>
  <c r="AI391" i="71" s="1"/>
  <c r="AL391" i="71" a="1"/>
  <c r="AL391" i="71" s="1"/>
  <c r="F391" i="71" a="1"/>
  <c r="F391" i="71" s="1"/>
  <c r="E392" i="71" a="1"/>
  <c r="E392" i="71" s="1"/>
  <c r="D392" i="71" s="1"/>
  <c r="AG392" i="71" l="1" a="1"/>
  <c r="AG392" i="71" s="1"/>
  <c r="AI392" i="71" a="1"/>
  <c r="AI392" i="71" s="1"/>
  <c r="AF392" i="71" a="1"/>
  <c r="AF392" i="71" s="1"/>
  <c r="X392" i="71" a="1"/>
  <c r="X392" i="71" s="1"/>
  <c r="R392" i="71" a="1"/>
  <c r="R392" i="71" s="1"/>
  <c r="AC392" i="71" a="1"/>
  <c r="AC392" i="71" s="1"/>
  <c r="AE392" i="71" a="1"/>
  <c r="AE392" i="71" s="1"/>
  <c r="P392" i="71" a="1"/>
  <c r="P392" i="71" s="1"/>
  <c r="H392" i="71" a="1"/>
  <c r="H392" i="71" s="1"/>
  <c r="Y392" i="71" a="1"/>
  <c r="Y392" i="71" s="1"/>
  <c r="AA392" i="71" a="1"/>
  <c r="AA392" i="71" s="1"/>
  <c r="AD392" i="71" a="1"/>
  <c r="AD392" i="71" s="1"/>
  <c r="AL392" i="71" a="1"/>
  <c r="AL392" i="71" s="1"/>
  <c r="U392" i="71" a="1"/>
  <c r="U392" i="71" s="1"/>
  <c r="W392" i="71" a="1"/>
  <c r="W392" i="71" s="1"/>
  <c r="N392" i="71" a="1"/>
  <c r="N392" i="71" s="1"/>
  <c r="V392" i="71" a="1"/>
  <c r="V392" i="71" s="1"/>
  <c r="Q392" i="71" a="1"/>
  <c r="Q392" i="71" s="1"/>
  <c r="S392" i="71" a="1"/>
  <c r="S392" i="71" s="1"/>
  <c r="AB392" i="71" a="1"/>
  <c r="AB392" i="71" s="1"/>
  <c r="F392" i="71" a="1"/>
  <c r="F392" i="71" s="1"/>
  <c r="I392" i="71" a="1"/>
  <c r="I392" i="71" s="1"/>
  <c r="K392" i="71" a="1"/>
  <c r="K392" i="71" s="1"/>
  <c r="Z392" i="71" a="1"/>
  <c r="Z392" i="71" s="1"/>
  <c r="T392" i="71" a="1"/>
  <c r="T392" i="71" s="1"/>
  <c r="M392" i="71" a="1"/>
  <c r="M392" i="71" s="1"/>
  <c r="O392" i="71" a="1"/>
  <c r="O392" i="71" s="1"/>
  <c r="L392" i="71" a="1"/>
  <c r="L392" i="71" s="1"/>
  <c r="AJ392" i="71" a="1"/>
  <c r="AJ392" i="71" s="1"/>
  <c r="AK392" i="71" a="1"/>
  <c r="AK392" i="71" s="1"/>
  <c r="AM392" i="71" a="1"/>
  <c r="AM392" i="71" s="1"/>
  <c r="G392" i="71" a="1"/>
  <c r="G392" i="71" s="1"/>
  <c r="J392" i="71" a="1"/>
  <c r="J392" i="71" s="1"/>
  <c r="AH392" i="71" a="1"/>
  <c r="AH392" i="71" s="1"/>
  <c r="E393" i="71" a="1"/>
  <c r="E393" i="71" s="1"/>
  <c r="D393" i="71" s="1"/>
  <c r="AH393" i="71" l="1" a="1"/>
  <c r="AH393" i="71" s="1"/>
  <c r="AK393" i="71" a="1"/>
  <c r="AK393" i="71" s="1"/>
  <c r="AJ393" i="71" a="1"/>
  <c r="AJ393" i="71" s="1"/>
  <c r="AM393" i="71" a="1"/>
  <c r="AM393" i="71" s="1"/>
  <c r="G393" i="71" a="1"/>
  <c r="G393" i="71" s="1"/>
  <c r="AD393" i="71" a="1"/>
  <c r="AD393" i="71" s="1"/>
  <c r="AG393" i="71" a="1"/>
  <c r="AG393" i="71" s="1"/>
  <c r="AF393" i="71" a="1"/>
  <c r="AF393" i="71" s="1"/>
  <c r="AI393" i="71" a="1"/>
  <c r="AI393" i="71" s="1"/>
  <c r="H393" i="71" a="1"/>
  <c r="H393" i="71" s="1"/>
  <c r="Z393" i="71" a="1"/>
  <c r="Z393" i="71" s="1"/>
  <c r="AC393" i="71" a="1"/>
  <c r="AC393" i="71" s="1"/>
  <c r="AB393" i="71" a="1"/>
  <c r="AB393" i="71" s="1"/>
  <c r="AE393" i="71" a="1"/>
  <c r="AE393" i="71" s="1"/>
  <c r="V393" i="71" a="1"/>
  <c r="V393" i="71" s="1"/>
  <c r="Y393" i="71" a="1"/>
  <c r="Y393" i="71" s="1"/>
  <c r="X393" i="71" a="1"/>
  <c r="X393" i="71" s="1"/>
  <c r="AA393" i="71" a="1"/>
  <c r="AA393" i="71" s="1"/>
  <c r="R393" i="71" a="1"/>
  <c r="R393" i="71" s="1"/>
  <c r="U393" i="71" a="1"/>
  <c r="U393" i="71" s="1"/>
  <c r="T393" i="71" a="1"/>
  <c r="T393" i="71" s="1"/>
  <c r="W393" i="71" a="1"/>
  <c r="W393" i="71" s="1"/>
  <c r="AL393" i="71" a="1"/>
  <c r="AL393" i="71" s="1"/>
  <c r="F393" i="71" a="1"/>
  <c r="F393" i="71" s="1"/>
  <c r="I393" i="71" a="1"/>
  <c r="I393" i="71" s="1"/>
  <c r="K393" i="71" a="1"/>
  <c r="K393" i="71" s="1"/>
  <c r="N393" i="71" a="1"/>
  <c r="N393" i="71" s="1"/>
  <c r="Q393" i="71" a="1"/>
  <c r="Q393" i="71" s="1"/>
  <c r="P393" i="71" a="1"/>
  <c r="P393" i="71" s="1"/>
  <c r="S393" i="71" a="1"/>
  <c r="S393" i="71" s="1"/>
  <c r="J393" i="71" a="1"/>
  <c r="J393" i="71" s="1"/>
  <c r="M393" i="71" a="1"/>
  <c r="M393" i="71" s="1"/>
  <c r="L393" i="71" a="1"/>
  <c r="L393" i="71" s="1"/>
  <c r="O393" i="71" a="1"/>
  <c r="O393" i="71" s="1"/>
  <c r="E394" i="71" a="1"/>
  <c r="E394" i="71" s="1"/>
  <c r="D394" i="71" s="1"/>
  <c r="AA394" i="71" l="1" a="1"/>
  <c r="AA394" i="71" s="1"/>
  <c r="AD394" i="71" a="1"/>
  <c r="AD394" i="71" s="1"/>
  <c r="AF394" i="71" a="1"/>
  <c r="AF394" i="71" s="1"/>
  <c r="Y394" i="71" a="1"/>
  <c r="Y394" i="71" s="1"/>
  <c r="W394" i="71" a="1"/>
  <c r="W394" i="71" s="1"/>
  <c r="Z394" i="71" a="1"/>
  <c r="Z394" i="71" s="1"/>
  <c r="AB394" i="71" a="1"/>
  <c r="AB394" i="71" s="1"/>
  <c r="U394" i="71" a="1"/>
  <c r="U394" i="71" s="1"/>
  <c r="S394" i="71" a="1"/>
  <c r="S394" i="71" s="1"/>
  <c r="V394" i="71" a="1"/>
  <c r="V394" i="71" s="1"/>
  <c r="X394" i="71" a="1"/>
  <c r="X394" i="71" s="1"/>
  <c r="Q394" i="71" a="1"/>
  <c r="Q394" i="71" s="1"/>
  <c r="AM394" i="71" a="1"/>
  <c r="AM394" i="71" s="1"/>
  <c r="G394" i="71" a="1"/>
  <c r="G394" i="71" s="1"/>
  <c r="J394" i="71" a="1"/>
  <c r="J394" i="71" s="1"/>
  <c r="L394" i="71" a="1"/>
  <c r="L394" i="71" s="1"/>
  <c r="AK394" i="71" a="1"/>
  <c r="AK394" i="71" s="1"/>
  <c r="AE394" i="71" a="1"/>
  <c r="AE394" i="71" s="1"/>
  <c r="AH394" i="71" a="1"/>
  <c r="AH394" i="71" s="1"/>
  <c r="AJ394" i="71" a="1"/>
  <c r="AJ394" i="71" s="1"/>
  <c r="AC394" i="71" a="1"/>
  <c r="AC394" i="71" s="1"/>
  <c r="O394" i="71" a="1"/>
  <c r="O394" i="71" s="1"/>
  <c r="R394" i="71" a="1"/>
  <c r="R394" i="71" s="1"/>
  <c r="T394" i="71" a="1"/>
  <c r="T394" i="71" s="1"/>
  <c r="M394" i="71" a="1"/>
  <c r="M394" i="71" s="1"/>
  <c r="K394" i="71" a="1"/>
  <c r="K394" i="71" s="1"/>
  <c r="N394" i="71" a="1"/>
  <c r="N394" i="71" s="1"/>
  <c r="P394" i="71" a="1"/>
  <c r="P394" i="71" s="1"/>
  <c r="I394" i="71" a="1"/>
  <c r="I394" i="71" s="1"/>
  <c r="AI394" i="71" a="1"/>
  <c r="AI394" i="71" s="1"/>
  <c r="AL394" i="71" a="1"/>
  <c r="AL394" i="71" s="1"/>
  <c r="F394" i="71" a="1"/>
  <c r="F394" i="71" s="1"/>
  <c r="H394" i="71" a="1"/>
  <c r="H394" i="71" s="1"/>
  <c r="AG394" i="71" a="1"/>
  <c r="AG394" i="71" s="1"/>
  <c r="E395" i="71" a="1"/>
  <c r="E395" i="71" s="1"/>
  <c r="D395" i="71" s="1"/>
  <c r="AE395" i="71" l="1" a="1"/>
  <c r="AE395" i="71" s="1"/>
  <c r="AH395" i="71" a="1"/>
  <c r="AH395" i="71" s="1"/>
  <c r="AK395" i="71" a="1"/>
  <c r="AK395" i="71" s="1"/>
  <c r="AJ395" i="71" a="1"/>
  <c r="AJ395" i="71" s="1"/>
  <c r="AA395" i="71" a="1"/>
  <c r="AA395" i="71" s="1"/>
  <c r="AD395" i="71" a="1"/>
  <c r="AD395" i="71" s="1"/>
  <c r="AG395" i="71" a="1"/>
  <c r="AG395" i="71" s="1"/>
  <c r="AF395" i="71" a="1"/>
  <c r="AF395" i="71" s="1"/>
  <c r="W395" i="71" a="1"/>
  <c r="W395" i="71" s="1"/>
  <c r="Z395" i="71" a="1"/>
  <c r="Z395" i="71" s="1"/>
  <c r="AC395" i="71" a="1"/>
  <c r="AC395" i="71" s="1"/>
  <c r="AB395" i="71" a="1"/>
  <c r="AB395" i="71" s="1"/>
  <c r="S395" i="71" a="1"/>
  <c r="S395" i="71" s="1"/>
  <c r="V395" i="71" a="1"/>
  <c r="V395" i="71" s="1"/>
  <c r="Y395" i="71" a="1"/>
  <c r="Y395" i="71" s="1"/>
  <c r="X395" i="71" a="1"/>
  <c r="X395" i="71" s="1"/>
  <c r="P395" i="71" a="1"/>
  <c r="P395" i="71" s="1"/>
  <c r="AM395" i="71" a="1"/>
  <c r="AM395" i="71" s="1"/>
  <c r="G395" i="71" a="1"/>
  <c r="G395" i="71" s="1"/>
  <c r="J395" i="71" a="1"/>
  <c r="J395" i="71" s="1"/>
  <c r="M395" i="71" a="1"/>
  <c r="M395" i="71" s="1"/>
  <c r="L395" i="71" a="1"/>
  <c r="L395" i="71" s="1"/>
  <c r="AI395" i="71" a="1"/>
  <c r="AI395" i="71" s="1"/>
  <c r="AL395" i="71" a="1"/>
  <c r="AL395" i="71" s="1"/>
  <c r="F395" i="71" a="1"/>
  <c r="F395" i="71" s="1"/>
  <c r="I395" i="71" a="1"/>
  <c r="I395" i="71" s="1"/>
  <c r="H395" i="71" a="1"/>
  <c r="H395" i="71" s="1"/>
  <c r="O395" i="71" a="1"/>
  <c r="O395" i="71" s="1"/>
  <c r="R395" i="71" a="1"/>
  <c r="R395" i="71" s="1"/>
  <c r="U395" i="71" a="1"/>
  <c r="U395" i="71" s="1"/>
  <c r="T395" i="71" a="1"/>
  <c r="T395" i="71" s="1"/>
  <c r="K395" i="71" a="1"/>
  <c r="K395" i="71" s="1"/>
  <c r="N395" i="71" a="1"/>
  <c r="N395" i="71" s="1"/>
  <c r="Q395" i="71" a="1"/>
  <c r="Q395" i="71" s="1"/>
  <c r="E396" i="71" a="1"/>
  <c r="E396" i="71" s="1"/>
  <c r="D396" i="71" s="1"/>
  <c r="AB396" i="71" l="1" a="1"/>
  <c r="AB396" i="71" s="1"/>
  <c r="AE396" i="71" a="1"/>
  <c r="AE396" i="71" s="1"/>
  <c r="AK396" i="71" a="1"/>
  <c r="AK396" i="71" s="1"/>
  <c r="V396" i="71" a="1"/>
  <c r="V396" i="71" s="1"/>
  <c r="X396" i="71" a="1"/>
  <c r="X396" i="71" s="1"/>
  <c r="AA396" i="71" a="1"/>
  <c r="AA396" i="71" s="1"/>
  <c r="AG396" i="71" a="1"/>
  <c r="AG396" i="71" s="1"/>
  <c r="R396" i="71" a="1"/>
  <c r="R396" i="71" s="1"/>
  <c r="AF396" i="71" a="1"/>
  <c r="AF396" i="71" s="1"/>
  <c r="AI396" i="71" a="1"/>
  <c r="AI396" i="71" s="1"/>
  <c r="AL396" i="71" a="1"/>
  <c r="AL396" i="71" s="1"/>
  <c r="I396" i="71" a="1"/>
  <c r="I396" i="71" s="1"/>
  <c r="Z396" i="71" a="1"/>
  <c r="Z396" i="71" s="1"/>
  <c r="T396" i="71" a="1"/>
  <c r="T396" i="71" s="1"/>
  <c r="W396" i="71" a="1"/>
  <c r="W396" i="71" s="1"/>
  <c r="AC396" i="71" a="1"/>
  <c r="AC396" i="71" s="1"/>
  <c r="N396" i="71" a="1"/>
  <c r="N396" i="71" s="1"/>
  <c r="P396" i="71" a="1"/>
  <c r="P396" i="71" s="1"/>
  <c r="S396" i="71" a="1"/>
  <c r="S396" i="71" s="1"/>
  <c r="Y396" i="71" a="1"/>
  <c r="Y396" i="71" s="1"/>
  <c r="J396" i="71" a="1"/>
  <c r="J396" i="71" s="1"/>
  <c r="L396" i="71" a="1"/>
  <c r="L396" i="71" s="1"/>
  <c r="O396" i="71" a="1"/>
  <c r="O396" i="71" s="1"/>
  <c r="U396" i="71" a="1"/>
  <c r="U396" i="71" s="1"/>
  <c r="F396" i="71" a="1"/>
  <c r="F396" i="71" s="1"/>
  <c r="H396" i="71" a="1"/>
  <c r="H396" i="71" s="1"/>
  <c r="K396" i="71" a="1"/>
  <c r="K396" i="71" s="1"/>
  <c r="Q396" i="71" a="1"/>
  <c r="Q396" i="71" s="1"/>
  <c r="AH396" i="71" a="1"/>
  <c r="AH396" i="71" s="1"/>
  <c r="AJ396" i="71" a="1"/>
  <c r="AJ396" i="71" s="1"/>
  <c r="AM396" i="71" a="1"/>
  <c r="AM396" i="71" s="1"/>
  <c r="G396" i="71" a="1"/>
  <c r="G396" i="71" s="1"/>
  <c r="M396" i="71" a="1"/>
  <c r="M396" i="71" s="1"/>
  <c r="AD396" i="71" a="1"/>
  <c r="AD396" i="71" s="1"/>
  <c r="E397" i="71" a="1"/>
  <c r="E397" i="71" s="1"/>
  <c r="D397" i="71" s="1"/>
  <c r="AB397" i="71" l="1" a="1"/>
  <c r="AB397" i="71" s="1"/>
  <c r="AE397" i="71" a="1"/>
  <c r="AE397" i="71" s="1"/>
  <c r="AH397" i="71" a="1"/>
  <c r="AH397" i="71" s="1"/>
  <c r="AK397" i="71" a="1"/>
  <c r="AK397" i="71" s="1"/>
  <c r="X397" i="71" a="1"/>
  <c r="X397" i="71" s="1"/>
  <c r="AA397" i="71" a="1"/>
  <c r="AA397" i="71" s="1"/>
  <c r="AD397" i="71" a="1"/>
  <c r="AD397" i="71" s="1"/>
  <c r="AG397" i="71" a="1"/>
  <c r="AG397" i="71" s="1"/>
  <c r="T397" i="71" a="1"/>
  <c r="T397" i="71" s="1"/>
  <c r="W397" i="71" a="1"/>
  <c r="W397" i="71" s="1"/>
  <c r="Z397" i="71" a="1"/>
  <c r="Z397" i="71" s="1"/>
  <c r="AC397" i="71" a="1"/>
  <c r="AC397" i="71" s="1"/>
  <c r="P397" i="71" a="1"/>
  <c r="P397" i="71" s="1"/>
  <c r="S397" i="71" a="1"/>
  <c r="S397" i="71" s="1"/>
  <c r="V397" i="71" a="1"/>
  <c r="V397" i="71" s="1"/>
  <c r="Y397" i="71" a="1"/>
  <c r="Y397" i="71" s="1"/>
  <c r="AM397" i="71" a="1"/>
  <c r="AM397" i="71" s="1"/>
  <c r="M397" i="71" a="1"/>
  <c r="M397" i="71" s="1"/>
  <c r="AF397" i="71" a="1"/>
  <c r="AF397" i="71" s="1"/>
  <c r="AI397" i="71" a="1"/>
  <c r="AI397" i="71" s="1"/>
  <c r="AL397" i="71" a="1"/>
  <c r="AL397" i="71" s="1"/>
  <c r="F397" i="71" a="1"/>
  <c r="F397" i="71" s="1"/>
  <c r="I397" i="71" a="1"/>
  <c r="I397" i="71" s="1"/>
  <c r="L397" i="71" a="1"/>
  <c r="L397" i="71" s="1"/>
  <c r="O397" i="71" a="1"/>
  <c r="O397" i="71" s="1"/>
  <c r="R397" i="71" a="1"/>
  <c r="R397" i="71" s="1"/>
  <c r="U397" i="71" a="1"/>
  <c r="U397" i="71" s="1"/>
  <c r="H397" i="71" a="1"/>
  <c r="H397" i="71" s="1"/>
  <c r="K397" i="71" a="1"/>
  <c r="K397" i="71" s="1"/>
  <c r="N397" i="71" a="1"/>
  <c r="N397" i="71" s="1"/>
  <c r="Q397" i="71" a="1"/>
  <c r="Q397" i="71" s="1"/>
  <c r="AJ397" i="71" a="1"/>
  <c r="AJ397" i="71" s="1"/>
  <c r="G397" i="71" a="1"/>
  <c r="G397" i="71" s="1"/>
  <c r="J397" i="71" a="1"/>
  <c r="J397" i="71" s="1"/>
  <c r="E398" i="71" a="1"/>
  <c r="E398" i="71" s="1"/>
  <c r="D398" i="71" s="1"/>
  <c r="AC398" i="71" l="1" a="1"/>
  <c r="AC398" i="71" s="1"/>
  <c r="AB398" i="71" a="1"/>
  <c r="AB398" i="71" s="1"/>
  <c r="AE398" i="71" a="1"/>
  <c r="AE398" i="71" s="1"/>
  <c r="AH398" i="71" a="1"/>
  <c r="AH398" i="71" s="1"/>
  <c r="I398" i="71" a="1"/>
  <c r="I398" i="71" s="1"/>
  <c r="K398" i="71" a="1"/>
  <c r="K398" i="71" s="1"/>
  <c r="N398" i="71" a="1"/>
  <c r="N398" i="71" s="1"/>
  <c r="Y398" i="71" a="1"/>
  <c r="Y398" i="71" s="1"/>
  <c r="X398" i="71" a="1"/>
  <c r="X398" i="71" s="1"/>
  <c r="AA398" i="71" a="1"/>
  <c r="AA398" i="71" s="1"/>
  <c r="AD398" i="71" a="1"/>
  <c r="AD398" i="71" s="1"/>
  <c r="U398" i="71" a="1"/>
  <c r="U398" i="71" s="1"/>
  <c r="T398" i="71" a="1"/>
  <c r="T398" i="71" s="1"/>
  <c r="W398" i="71" a="1"/>
  <c r="W398" i="71" s="1"/>
  <c r="Z398" i="71" a="1"/>
  <c r="Z398" i="71" s="1"/>
  <c r="Q398" i="71" a="1"/>
  <c r="Q398" i="71" s="1"/>
  <c r="P398" i="71" a="1"/>
  <c r="P398" i="71" s="1"/>
  <c r="S398" i="71" a="1"/>
  <c r="S398" i="71" s="1"/>
  <c r="V398" i="71" a="1"/>
  <c r="V398" i="71" s="1"/>
  <c r="M398" i="71" a="1"/>
  <c r="M398" i="71" s="1"/>
  <c r="L398" i="71" a="1"/>
  <c r="L398" i="71" s="1"/>
  <c r="O398" i="71" a="1"/>
  <c r="O398" i="71" s="1"/>
  <c r="R398" i="71" a="1"/>
  <c r="R398" i="71" s="1"/>
  <c r="AK398" i="71" a="1"/>
  <c r="AK398" i="71" s="1"/>
  <c r="J398" i="71" a="1"/>
  <c r="J398" i="71" s="1"/>
  <c r="H398" i="71" a="1"/>
  <c r="H398" i="71" s="1"/>
  <c r="AJ398" i="71" a="1"/>
  <c r="AJ398" i="71" s="1"/>
  <c r="AM398" i="71" a="1"/>
  <c r="AM398" i="71" s="1"/>
  <c r="G398" i="71" a="1"/>
  <c r="G398" i="71" s="1"/>
  <c r="AG398" i="71" a="1"/>
  <c r="AG398" i="71" s="1"/>
  <c r="AF398" i="71" a="1"/>
  <c r="AF398" i="71" s="1"/>
  <c r="AI398" i="71" a="1"/>
  <c r="AI398" i="71" s="1"/>
  <c r="AL398" i="71" a="1"/>
  <c r="AL398" i="71" s="1"/>
  <c r="F398" i="71" a="1"/>
  <c r="F398" i="71" s="1"/>
  <c r="E399" i="71" a="1"/>
  <c r="E399" i="71" s="1"/>
  <c r="D399" i="71" s="1"/>
  <c r="AG399" i="71" l="1" a="1"/>
  <c r="AG399" i="71" s="1"/>
  <c r="AF399" i="71" a="1"/>
  <c r="AF399" i="71" s="1"/>
  <c r="AI399" i="71" a="1"/>
  <c r="AI399" i="71" s="1"/>
  <c r="AL399" i="71" a="1"/>
  <c r="AL399" i="71" s="1"/>
  <c r="F399" i="71" a="1"/>
  <c r="F399" i="71" s="1"/>
  <c r="AC399" i="71" a="1"/>
  <c r="AC399" i="71" s="1"/>
  <c r="AB399" i="71" a="1"/>
  <c r="AB399" i="71" s="1"/>
  <c r="AE399" i="71" a="1"/>
  <c r="AE399" i="71" s="1"/>
  <c r="AH399" i="71" a="1"/>
  <c r="AH399" i="71" s="1"/>
  <c r="Y399" i="71" a="1"/>
  <c r="Y399" i="71" s="1"/>
  <c r="X399" i="71" a="1"/>
  <c r="X399" i="71" s="1"/>
  <c r="AA399" i="71" a="1"/>
  <c r="AA399" i="71" s="1"/>
  <c r="AD399" i="71" a="1"/>
  <c r="AD399" i="71" s="1"/>
  <c r="U399" i="71" a="1"/>
  <c r="U399" i="71" s="1"/>
  <c r="T399" i="71" a="1"/>
  <c r="T399" i="71" s="1"/>
  <c r="W399" i="71" a="1"/>
  <c r="W399" i="71" s="1"/>
  <c r="Z399" i="71" a="1"/>
  <c r="Z399" i="71" s="1"/>
  <c r="Q399" i="71" a="1"/>
  <c r="Q399" i="71" s="1"/>
  <c r="P399" i="71" a="1"/>
  <c r="P399" i="71" s="1"/>
  <c r="S399" i="71" a="1"/>
  <c r="S399" i="71" s="1"/>
  <c r="V399" i="71" a="1"/>
  <c r="V399" i="71" s="1"/>
  <c r="M399" i="71" a="1"/>
  <c r="M399" i="71" s="1"/>
  <c r="L399" i="71" a="1"/>
  <c r="L399" i="71" s="1"/>
  <c r="O399" i="71" a="1"/>
  <c r="O399" i="71" s="1"/>
  <c r="R399" i="71" a="1"/>
  <c r="R399" i="71" s="1"/>
  <c r="I399" i="71" a="1"/>
  <c r="I399" i="71" s="1"/>
  <c r="H399" i="71" a="1"/>
  <c r="H399" i="71" s="1"/>
  <c r="K399" i="71" a="1"/>
  <c r="K399" i="71" s="1"/>
  <c r="N399" i="71" a="1"/>
  <c r="N399" i="71" s="1"/>
  <c r="AK399" i="71" a="1"/>
  <c r="AK399" i="71" s="1"/>
  <c r="AJ399" i="71" a="1"/>
  <c r="AJ399" i="71" s="1"/>
  <c r="AM399" i="71" a="1"/>
  <c r="AM399" i="71" s="1"/>
  <c r="G399" i="71" a="1"/>
  <c r="G399" i="71" s="1"/>
  <c r="J399" i="71" a="1"/>
  <c r="J399" i="71" s="1"/>
  <c r="E400" i="71" a="1"/>
  <c r="E400" i="71" s="1"/>
  <c r="D400" i="71" s="1"/>
  <c r="E401" i="71" l="1" a="1"/>
  <c r="E401" i="71" s="1"/>
  <c r="D401" i="71" s="1"/>
  <c r="Z400" i="71" a="1"/>
  <c r="Z400" i="71" s="1"/>
  <c r="AC400" i="71" a="1"/>
  <c r="AC400" i="71" s="1"/>
  <c r="AB400" i="71" a="1"/>
  <c r="AB400" i="71" s="1"/>
  <c r="AE400" i="71" a="1"/>
  <c r="AE400" i="71" s="1"/>
  <c r="AL400" i="71" a="1"/>
  <c r="AL400" i="71" s="1"/>
  <c r="F400" i="71" a="1"/>
  <c r="F400" i="71" s="1"/>
  <c r="I400" i="71" a="1"/>
  <c r="I400" i="71" s="1"/>
  <c r="H400" i="71" a="1"/>
  <c r="H400" i="71" s="1"/>
  <c r="K400" i="71" a="1"/>
  <c r="K400" i="71" s="1"/>
  <c r="AH400" i="71" a="1"/>
  <c r="AH400" i="71" s="1"/>
  <c r="AK400" i="71" a="1"/>
  <c r="AK400" i="71" s="1"/>
  <c r="AJ400" i="71" a="1"/>
  <c r="AJ400" i="71" s="1"/>
  <c r="AM400" i="71" a="1"/>
  <c r="AM400" i="71" s="1"/>
  <c r="G400" i="71" a="1"/>
  <c r="G400" i="71" s="1"/>
  <c r="V400" i="71" a="1"/>
  <c r="V400" i="71" s="1"/>
  <c r="Y400" i="71" a="1"/>
  <c r="Y400" i="71" s="1"/>
  <c r="X400" i="71" a="1"/>
  <c r="X400" i="71" s="1"/>
  <c r="AA400" i="71" a="1"/>
  <c r="AA400" i="71" s="1"/>
  <c r="R400" i="71" a="1"/>
  <c r="R400" i="71" s="1"/>
  <c r="U400" i="71" a="1"/>
  <c r="U400" i="71" s="1"/>
  <c r="T400" i="71" a="1"/>
  <c r="T400" i="71" s="1"/>
  <c r="W400" i="71" a="1"/>
  <c r="W400" i="71" s="1"/>
  <c r="AD400" i="71" a="1"/>
  <c r="AD400" i="71" s="1"/>
  <c r="AG400" i="71" a="1"/>
  <c r="AG400" i="71" s="1"/>
  <c r="AF400" i="71" a="1"/>
  <c r="AF400" i="71" s="1"/>
  <c r="AI400" i="71" a="1"/>
  <c r="AI400" i="71" s="1"/>
  <c r="N400" i="71" a="1"/>
  <c r="N400" i="71" s="1"/>
  <c r="Q400" i="71" a="1"/>
  <c r="Q400" i="71" s="1"/>
  <c r="P400" i="71" a="1"/>
  <c r="P400" i="71" s="1"/>
  <c r="S400" i="71" a="1"/>
  <c r="S400" i="71" s="1"/>
  <c r="J400" i="71" a="1"/>
  <c r="J400" i="71" s="1"/>
  <c r="M400" i="71" a="1"/>
  <c r="M400" i="71" s="1"/>
  <c r="L400" i="71" a="1"/>
  <c r="L400" i="71" s="1"/>
  <c r="O400" i="71" a="1"/>
  <c r="O400" i="71" s="1"/>
  <c r="E402" i="71" l="1" a="1"/>
  <c r="E402" i="71" s="1"/>
  <c r="D402" i="71" s="1"/>
  <c r="AH401" i="71" a="1"/>
  <c r="AH401" i="71" s="1"/>
  <c r="AK401" i="71" a="1"/>
  <c r="AK401" i="71" s="1"/>
  <c r="AJ401" i="71" a="1"/>
  <c r="AJ401" i="71" s="1"/>
  <c r="AM401" i="71" a="1"/>
  <c r="AM401" i="71" s="1"/>
  <c r="G401" i="71" a="1"/>
  <c r="G401" i="71" s="1"/>
  <c r="AD401" i="71" a="1"/>
  <c r="AD401" i="71" s="1"/>
  <c r="AG401" i="71" a="1"/>
  <c r="AG401" i="71" s="1"/>
  <c r="AF401" i="71" a="1"/>
  <c r="AF401" i="71" s="1"/>
  <c r="AI401" i="71" a="1"/>
  <c r="AI401" i="71" s="1"/>
  <c r="Z401" i="71" a="1"/>
  <c r="Z401" i="71" s="1"/>
  <c r="AC401" i="71" a="1"/>
  <c r="AC401" i="71" s="1"/>
  <c r="AB401" i="71" a="1"/>
  <c r="AB401" i="71" s="1"/>
  <c r="AE401" i="71" a="1"/>
  <c r="AE401" i="71" s="1"/>
  <c r="V401" i="71" a="1"/>
  <c r="V401" i="71" s="1"/>
  <c r="Y401" i="71" a="1"/>
  <c r="Y401" i="71" s="1"/>
  <c r="X401" i="71" a="1"/>
  <c r="X401" i="71" s="1"/>
  <c r="AA401" i="71" a="1"/>
  <c r="AA401" i="71" s="1"/>
  <c r="R401" i="71" a="1"/>
  <c r="R401" i="71" s="1"/>
  <c r="U401" i="71" a="1"/>
  <c r="U401" i="71" s="1"/>
  <c r="T401" i="71" a="1"/>
  <c r="T401" i="71" s="1"/>
  <c r="W401" i="71" a="1"/>
  <c r="W401" i="71" s="1"/>
  <c r="AL401" i="71" a="1"/>
  <c r="AL401" i="71" s="1"/>
  <c r="F401" i="71" a="1"/>
  <c r="F401" i="71" s="1"/>
  <c r="I401" i="71" a="1"/>
  <c r="I401" i="71" s="1"/>
  <c r="H401" i="71" a="1"/>
  <c r="H401" i="71" s="1"/>
  <c r="K401" i="71" a="1"/>
  <c r="K401" i="71" s="1"/>
  <c r="N401" i="71" a="1"/>
  <c r="N401" i="71" s="1"/>
  <c r="Q401" i="71" a="1"/>
  <c r="Q401" i="71" s="1"/>
  <c r="P401" i="71" a="1"/>
  <c r="P401" i="71" s="1"/>
  <c r="S401" i="71" a="1"/>
  <c r="S401" i="71" s="1"/>
  <c r="J401" i="71" a="1"/>
  <c r="J401" i="71" s="1"/>
  <c r="M401" i="71" a="1"/>
  <c r="M401" i="71" s="1"/>
  <c r="L401" i="71" a="1"/>
  <c r="L401" i="71" s="1"/>
  <c r="O401" i="71" a="1"/>
  <c r="O401" i="71" s="1"/>
  <c r="E403" i="71" l="1" a="1"/>
  <c r="E403" i="71" s="1"/>
  <c r="D403" i="71" s="1"/>
  <c r="AI402" i="71" a="1"/>
  <c r="AI402" i="71" s="1"/>
  <c r="AL402" i="71" a="1"/>
  <c r="AL402" i="71" s="1"/>
  <c r="F402" i="71" a="1"/>
  <c r="F402" i="71" s="1"/>
  <c r="I402" i="71" a="1"/>
  <c r="I402" i="71" s="1"/>
  <c r="H402" i="71" a="1"/>
  <c r="H402" i="71" s="1"/>
  <c r="Y402" i="71" a="1"/>
  <c r="Y402" i="71" s="1"/>
  <c r="AM402" i="71" a="1"/>
  <c r="AM402" i="71" s="1"/>
  <c r="G402" i="71" a="1"/>
  <c r="G402" i="71" s="1"/>
  <c r="J402" i="71" a="1"/>
  <c r="J402" i="71" s="1"/>
  <c r="M402" i="71" a="1"/>
  <c r="M402" i="71" s="1"/>
  <c r="L402" i="71" a="1"/>
  <c r="L402" i="71" s="1"/>
  <c r="AE402" i="71" a="1"/>
  <c r="AE402" i="71" s="1"/>
  <c r="AH402" i="71" a="1"/>
  <c r="AH402" i="71" s="1"/>
  <c r="AK402" i="71" a="1"/>
  <c r="AK402" i="71" s="1"/>
  <c r="AJ402" i="71" a="1"/>
  <c r="AJ402" i="71" s="1"/>
  <c r="AA402" i="71" a="1"/>
  <c r="AA402" i="71" s="1"/>
  <c r="AD402" i="71" a="1"/>
  <c r="AD402" i="71" s="1"/>
  <c r="AG402" i="71" a="1"/>
  <c r="AG402" i="71" s="1"/>
  <c r="AF402" i="71" a="1"/>
  <c r="AF402" i="71" s="1"/>
  <c r="W402" i="71" a="1"/>
  <c r="W402" i="71" s="1"/>
  <c r="Z402" i="71" a="1"/>
  <c r="Z402" i="71" s="1"/>
  <c r="AC402" i="71" a="1"/>
  <c r="AC402" i="71" s="1"/>
  <c r="AB402" i="71" a="1"/>
  <c r="AB402" i="71" s="1"/>
  <c r="S402" i="71" a="1"/>
  <c r="S402" i="71" s="1"/>
  <c r="V402" i="71" a="1"/>
  <c r="V402" i="71" s="1"/>
  <c r="X402" i="71" a="1"/>
  <c r="X402" i="71" s="1"/>
  <c r="O402" i="71" a="1"/>
  <c r="O402" i="71" s="1"/>
  <c r="R402" i="71" a="1"/>
  <c r="R402" i="71" s="1"/>
  <c r="U402" i="71" a="1"/>
  <c r="U402" i="71" s="1"/>
  <c r="T402" i="71" a="1"/>
  <c r="T402" i="71" s="1"/>
  <c r="K402" i="71" a="1"/>
  <c r="K402" i="71" s="1"/>
  <c r="N402" i="71" a="1"/>
  <c r="N402" i="71" s="1"/>
  <c r="Q402" i="71" a="1"/>
  <c r="Q402" i="71" s="1"/>
  <c r="P402" i="71" a="1"/>
  <c r="P402" i="71" s="1"/>
  <c r="AE403" i="71" l="1" a="1"/>
  <c r="AE403" i="71" s="1"/>
  <c r="AH403" i="71" a="1"/>
  <c r="AH403" i="71" s="1"/>
  <c r="AK403" i="71" a="1"/>
  <c r="AK403" i="71" s="1"/>
  <c r="AJ403" i="71" a="1"/>
  <c r="AJ403" i="71" s="1"/>
  <c r="S403" i="71" a="1"/>
  <c r="S403" i="71" s="1"/>
  <c r="V403" i="71" a="1"/>
  <c r="V403" i="71" s="1"/>
  <c r="Y403" i="71" a="1"/>
  <c r="Y403" i="71" s="1"/>
  <c r="X403" i="71" a="1"/>
  <c r="X403" i="71" s="1"/>
  <c r="O403" i="71" a="1"/>
  <c r="O403" i="71" s="1"/>
  <c r="R403" i="71" a="1"/>
  <c r="R403" i="71" s="1"/>
  <c r="U403" i="71" a="1"/>
  <c r="U403" i="71" s="1"/>
  <c r="T403" i="71" a="1"/>
  <c r="T403" i="71" s="1"/>
  <c r="AA403" i="71" a="1"/>
  <c r="AA403" i="71" s="1"/>
  <c r="AD403" i="71" a="1"/>
  <c r="AD403" i="71" s="1"/>
  <c r="AG403" i="71" a="1"/>
  <c r="AG403" i="71" s="1"/>
  <c r="AF403" i="71" a="1"/>
  <c r="AF403" i="71" s="1"/>
  <c r="W403" i="71" a="1"/>
  <c r="W403" i="71" s="1"/>
  <c r="Z403" i="71" a="1"/>
  <c r="Z403" i="71" s="1"/>
  <c r="AC403" i="71" a="1"/>
  <c r="AC403" i="71" s="1"/>
  <c r="AB403" i="71" a="1"/>
  <c r="AB403" i="71" s="1"/>
  <c r="K403" i="71" a="1"/>
  <c r="K403" i="71" s="1"/>
  <c r="Q403" i="71" a="1"/>
  <c r="Q403" i="71" s="1"/>
  <c r="P403" i="71" a="1"/>
  <c r="P403" i="71" s="1"/>
  <c r="L403" i="71" a="1"/>
  <c r="L403" i="71" s="1"/>
  <c r="N403" i="71" a="1"/>
  <c r="N403" i="71" s="1"/>
  <c r="AM403" i="71" a="1"/>
  <c r="AM403" i="71" s="1"/>
  <c r="G403" i="71" a="1"/>
  <c r="G403" i="71" s="1"/>
  <c r="J403" i="71" a="1"/>
  <c r="J403" i="71" s="1"/>
  <c r="M403" i="71" a="1"/>
  <c r="M403" i="71" s="1"/>
  <c r="AI403" i="71" a="1"/>
  <c r="AI403" i="71" s="1"/>
  <c r="AL403" i="71" a="1"/>
  <c r="AL403" i="71" s="1"/>
  <c r="F403" i="71" a="1"/>
  <c r="F403" i="71" s="1"/>
  <c r="I403" i="71" a="1"/>
  <c r="I403" i="71" s="1"/>
  <c r="H403" i="71" a="1"/>
  <c r="H403" i="71" s="1"/>
  <c r="E404" i="71" a="1"/>
  <c r="E404" i="71" s="1"/>
  <c r="D404" i="71" s="1"/>
  <c r="X404" i="71" l="1" a="1"/>
  <c r="X404" i="71" s="1"/>
  <c r="AA404" i="71" a="1"/>
  <c r="AA404" i="71" s="1"/>
  <c r="AD404" i="71" a="1"/>
  <c r="AD404" i="71" s="1"/>
  <c r="AG404" i="71" a="1"/>
  <c r="AG404" i="71" s="1"/>
  <c r="AJ404" i="71" a="1"/>
  <c r="AJ404" i="71" s="1"/>
  <c r="AM404" i="71" a="1"/>
  <c r="AM404" i="71" s="1"/>
  <c r="G404" i="71" a="1"/>
  <c r="G404" i="71" s="1"/>
  <c r="J404" i="71" a="1"/>
  <c r="J404" i="71" s="1"/>
  <c r="M404" i="71" a="1"/>
  <c r="M404" i="71" s="1"/>
  <c r="T404" i="71" a="1"/>
  <c r="T404" i="71" s="1"/>
  <c r="W404" i="71" a="1"/>
  <c r="W404" i="71" s="1"/>
  <c r="Z404" i="71" a="1"/>
  <c r="Z404" i="71" s="1"/>
  <c r="AC404" i="71" a="1"/>
  <c r="AC404" i="71" s="1"/>
  <c r="P404" i="71" a="1"/>
  <c r="P404" i="71" s="1"/>
  <c r="S404" i="71" a="1"/>
  <c r="S404" i="71" s="1"/>
  <c r="V404" i="71" a="1"/>
  <c r="V404" i="71" s="1"/>
  <c r="Y404" i="71" a="1"/>
  <c r="Y404" i="71" s="1"/>
  <c r="AF404" i="71" a="1"/>
  <c r="AF404" i="71" s="1"/>
  <c r="AI404" i="71" a="1"/>
  <c r="AI404" i="71" s="1"/>
  <c r="AL404" i="71" a="1"/>
  <c r="AL404" i="71" s="1"/>
  <c r="F404" i="71" a="1"/>
  <c r="F404" i="71" s="1"/>
  <c r="I404" i="71" a="1"/>
  <c r="I404" i="71" s="1"/>
  <c r="L404" i="71" a="1"/>
  <c r="L404" i="71" s="1"/>
  <c r="O404" i="71" a="1"/>
  <c r="O404" i="71" s="1"/>
  <c r="R404" i="71" a="1"/>
  <c r="R404" i="71" s="1"/>
  <c r="U404" i="71" a="1"/>
  <c r="U404" i="71" s="1"/>
  <c r="H404" i="71" a="1"/>
  <c r="H404" i="71" s="1"/>
  <c r="K404" i="71" a="1"/>
  <c r="K404" i="71" s="1"/>
  <c r="N404" i="71" a="1"/>
  <c r="N404" i="71" s="1"/>
  <c r="Q404" i="71" a="1"/>
  <c r="Q404" i="71" s="1"/>
  <c r="AB404" i="71" a="1"/>
  <c r="AB404" i="71" s="1"/>
  <c r="AE404" i="71" a="1"/>
  <c r="AE404" i="71" s="1"/>
  <c r="AH404" i="71" a="1"/>
  <c r="AH404" i="71" s="1"/>
  <c r="AK404" i="71" a="1"/>
  <c r="AK404" i="71" s="1"/>
  <c r="E405" i="71" a="1"/>
  <c r="E405" i="71" s="1"/>
  <c r="D405" i="71" s="1"/>
  <c r="T405" i="71" l="1" a="1"/>
  <c r="T405" i="71" s="1"/>
  <c r="W405" i="71" a="1"/>
  <c r="W405" i="71" s="1"/>
  <c r="Z405" i="71" a="1"/>
  <c r="Z405" i="71" s="1"/>
  <c r="AC405" i="71" a="1"/>
  <c r="AC405" i="71" s="1"/>
  <c r="AF405" i="71" a="1"/>
  <c r="AF405" i="71" s="1"/>
  <c r="AI405" i="71" a="1"/>
  <c r="AI405" i="71" s="1"/>
  <c r="AL405" i="71" a="1"/>
  <c r="AL405" i="71" s="1"/>
  <c r="F405" i="71" a="1"/>
  <c r="F405" i="71" s="1"/>
  <c r="I405" i="71" a="1"/>
  <c r="I405" i="71" s="1"/>
  <c r="P405" i="71" a="1"/>
  <c r="P405" i="71" s="1"/>
  <c r="S405" i="71" a="1"/>
  <c r="S405" i="71" s="1"/>
  <c r="V405" i="71" a="1"/>
  <c r="V405" i="71" s="1"/>
  <c r="Y405" i="71" a="1"/>
  <c r="Y405" i="71" s="1"/>
  <c r="L405" i="71" a="1"/>
  <c r="L405" i="71" s="1"/>
  <c r="O405" i="71" a="1"/>
  <c r="O405" i="71" s="1"/>
  <c r="R405" i="71" a="1"/>
  <c r="R405" i="71" s="1"/>
  <c r="U405" i="71" a="1"/>
  <c r="U405" i="71" s="1"/>
  <c r="H405" i="71" a="1"/>
  <c r="H405" i="71" s="1"/>
  <c r="K405" i="71" a="1"/>
  <c r="K405" i="71" s="1"/>
  <c r="N405" i="71" a="1"/>
  <c r="N405" i="71" s="1"/>
  <c r="Q405" i="71" a="1"/>
  <c r="Q405" i="71" s="1"/>
  <c r="AJ405" i="71" a="1"/>
  <c r="AJ405" i="71" s="1"/>
  <c r="AM405" i="71" a="1"/>
  <c r="AM405" i="71" s="1"/>
  <c r="G405" i="71" a="1"/>
  <c r="G405" i="71" s="1"/>
  <c r="J405" i="71" a="1"/>
  <c r="J405" i="71" s="1"/>
  <c r="M405" i="71" a="1"/>
  <c r="M405" i="71" s="1"/>
  <c r="AB405" i="71" a="1"/>
  <c r="AB405" i="71" s="1"/>
  <c r="AE405" i="71" a="1"/>
  <c r="AE405" i="71" s="1"/>
  <c r="AH405" i="71" a="1"/>
  <c r="AH405" i="71" s="1"/>
  <c r="AK405" i="71" a="1"/>
  <c r="AK405" i="71" s="1"/>
  <c r="X405" i="71" a="1"/>
  <c r="X405" i="71" s="1"/>
  <c r="AA405" i="71" a="1"/>
  <c r="AA405" i="71" s="1"/>
  <c r="AD405" i="71" a="1"/>
  <c r="AD405" i="71" s="1"/>
  <c r="AG405" i="71" a="1"/>
  <c r="AG405" i="71" s="1"/>
  <c r="E406" i="71" a="1"/>
  <c r="E406" i="71" s="1"/>
  <c r="D406" i="71" s="1"/>
  <c r="E407" i="71" l="1" a="1"/>
  <c r="E407" i="71" s="1"/>
  <c r="D407" i="71" s="1"/>
  <c r="AG406" i="71" a="1"/>
  <c r="AG406" i="71" s="1"/>
  <c r="AF406" i="71" a="1"/>
  <c r="AF406" i="71" s="1"/>
  <c r="AI406" i="71" a="1"/>
  <c r="AI406" i="71" s="1"/>
  <c r="AL406" i="71" a="1"/>
  <c r="AL406" i="71" s="1"/>
  <c r="F406" i="71" a="1"/>
  <c r="F406" i="71" s="1"/>
  <c r="AK406" i="71" a="1"/>
  <c r="AK406" i="71" s="1"/>
  <c r="AJ406" i="71" a="1"/>
  <c r="AJ406" i="71" s="1"/>
  <c r="AM406" i="71" a="1"/>
  <c r="AM406" i="71" s="1"/>
  <c r="G406" i="71" a="1"/>
  <c r="G406" i="71" s="1"/>
  <c r="J406" i="71" a="1"/>
  <c r="J406" i="71" s="1"/>
  <c r="AC406" i="71" a="1"/>
  <c r="AC406" i="71" s="1"/>
  <c r="AB406" i="71" a="1"/>
  <c r="AB406" i="71" s="1"/>
  <c r="AE406" i="71" a="1"/>
  <c r="AE406" i="71" s="1"/>
  <c r="AH406" i="71" a="1"/>
  <c r="AH406" i="71" s="1"/>
  <c r="Y406" i="71" a="1"/>
  <c r="Y406" i="71" s="1"/>
  <c r="X406" i="71" a="1"/>
  <c r="X406" i="71" s="1"/>
  <c r="AA406" i="71" a="1"/>
  <c r="AA406" i="71" s="1"/>
  <c r="AD406" i="71" a="1"/>
  <c r="AD406" i="71" s="1"/>
  <c r="U406" i="71" a="1"/>
  <c r="U406" i="71" s="1"/>
  <c r="T406" i="71" a="1"/>
  <c r="T406" i="71" s="1"/>
  <c r="W406" i="71" a="1"/>
  <c r="W406" i="71" s="1"/>
  <c r="Z406" i="71" a="1"/>
  <c r="Z406" i="71" s="1"/>
  <c r="Q406" i="71" a="1"/>
  <c r="Q406" i="71" s="1"/>
  <c r="P406" i="71" a="1"/>
  <c r="P406" i="71" s="1"/>
  <c r="S406" i="71" a="1"/>
  <c r="S406" i="71" s="1"/>
  <c r="V406" i="71" a="1"/>
  <c r="V406" i="71" s="1"/>
  <c r="M406" i="71" a="1"/>
  <c r="M406" i="71" s="1"/>
  <c r="L406" i="71" a="1"/>
  <c r="L406" i="71" s="1"/>
  <c r="O406" i="71" a="1"/>
  <c r="O406" i="71" s="1"/>
  <c r="R406" i="71" a="1"/>
  <c r="R406" i="71" s="1"/>
  <c r="I406" i="71" a="1"/>
  <c r="I406" i="71" s="1"/>
  <c r="H406" i="71" a="1"/>
  <c r="H406" i="71" s="1"/>
  <c r="K406" i="71" a="1"/>
  <c r="K406" i="71" s="1"/>
  <c r="N406" i="71" a="1"/>
  <c r="N406" i="71" s="1"/>
  <c r="AG407" i="71" l="1" a="1"/>
  <c r="AG407" i="71" s="1"/>
  <c r="AF407" i="71" a="1"/>
  <c r="AF407" i="71" s="1"/>
  <c r="AI407" i="71" a="1"/>
  <c r="AI407" i="71" s="1"/>
  <c r="AL407" i="71" a="1"/>
  <c r="AL407" i="71" s="1"/>
  <c r="F407" i="71" a="1"/>
  <c r="F407" i="71" s="1"/>
  <c r="M407" i="71" a="1"/>
  <c r="M407" i="71" s="1"/>
  <c r="L407" i="71" a="1"/>
  <c r="L407" i="71" s="1"/>
  <c r="O407" i="71" a="1"/>
  <c r="O407" i="71" s="1"/>
  <c r="R407" i="71" a="1"/>
  <c r="R407" i="71" s="1"/>
  <c r="AC407" i="71" a="1"/>
  <c r="AC407" i="71" s="1"/>
  <c r="AB407" i="71" a="1"/>
  <c r="AB407" i="71" s="1"/>
  <c r="AE407" i="71" a="1"/>
  <c r="AE407" i="71" s="1"/>
  <c r="AH407" i="71" a="1"/>
  <c r="AH407" i="71" s="1"/>
  <c r="Y407" i="71" a="1"/>
  <c r="Y407" i="71" s="1"/>
  <c r="X407" i="71" a="1"/>
  <c r="X407" i="71" s="1"/>
  <c r="AA407" i="71" a="1"/>
  <c r="AA407" i="71" s="1"/>
  <c r="AD407" i="71" a="1"/>
  <c r="AD407" i="71" s="1"/>
  <c r="U407" i="71" a="1"/>
  <c r="U407" i="71" s="1"/>
  <c r="T407" i="71" a="1"/>
  <c r="T407" i="71" s="1"/>
  <c r="W407" i="71" a="1"/>
  <c r="W407" i="71" s="1"/>
  <c r="Z407" i="71" a="1"/>
  <c r="Z407" i="71" s="1"/>
  <c r="Q407" i="71" a="1"/>
  <c r="Q407" i="71" s="1"/>
  <c r="P407" i="71" a="1"/>
  <c r="P407" i="71" s="1"/>
  <c r="S407" i="71" a="1"/>
  <c r="S407" i="71" s="1"/>
  <c r="V407" i="71" a="1"/>
  <c r="V407" i="71" s="1"/>
  <c r="AK407" i="71" a="1"/>
  <c r="AK407" i="71" s="1"/>
  <c r="AJ407" i="71" a="1"/>
  <c r="AJ407" i="71" s="1"/>
  <c r="AM407" i="71" a="1"/>
  <c r="AM407" i="71" s="1"/>
  <c r="G407" i="71" a="1"/>
  <c r="G407" i="71" s="1"/>
  <c r="J407" i="71" a="1"/>
  <c r="J407" i="71" s="1"/>
  <c r="I407" i="71" a="1"/>
  <c r="I407" i="71" s="1"/>
  <c r="H407" i="71" a="1"/>
  <c r="H407" i="71" s="1"/>
  <c r="K407" i="71" a="1"/>
  <c r="K407" i="71" s="1"/>
  <c r="N407" i="71" a="1"/>
  <c r="N407" i="71" s="1"/>
  <c r="E408" i="71" a="1"/>
  <c r="E408" i="71" s="1"/>
  <c r="D408" i="71" s="1"/>
  <c r="AL408" i="71" l="1" a="1"/>
  <c r="AL408" i="71" s="1"/>
  <c r="F408" i="71" a="1"/>
  <c r="F408" i="71" s="1"/>
  <c r="I408" i="71" a="1"/>
  <c r="I408" i="71" s="1"/>
  <c r="H408" i="71" a="1"/>
  <c r="H408" i="71" s="1"/>
  <c r="AG408" i="71" a="1"/>
  <c r="AG408" i="71" s="1"/>
  <c r="AF408" i="71" a="1"/>
  <c r="AF408" i="71" s="1"/>
  <c r="AC408" i="71" a="1"/>
  <c r="AC408" i="71" s="1"/>
  <c r="AE408" i="71" a="1"/>
  <c r="AE408" i="71" s="1"/>
  <c r="AA408" i="71" a="1"/>
  <c r="AA408" i="71" s="1"/>
  <c r="T408" i="71" a="1"/>
  <c r="T408" i="71" s="1"/>
  <c r="AH408" i="71" a="1"/>
  <c r="AH408" i="71" s="1"/>
  <c r="AK408" i="71" a="1"/>
  <c r="AK408" i="71" s="1"/>
  <c r="AJ408" i="71" a="1"/>
  <c r="AJ408" i="71" s="1"/>
  <c r="AM408" i="71" a="1"/>
  <c r="AM408" i="71" s="1"/>
  <c r="G408" i="71" a="1"/>
  <c r="G408" i="71" s="1"/>
  <c r="AD408" i="71" a="1"/>
  <c r="AD408" i="71" s="1"/>
  <c r="AI408" i="71" a="1"/>
  <c r="AI408" i="71" s="1"/>
  <c r="Z408" i="71" a="1"/>
  <c r="Z408" i="71" s="1"/>
  <c r="V408" i="71" a="1"/>
  <c r="V408" i="71" s="1"/>
  <c r="X408" i="71" a="1"/>
  <c r="X408" i="71" s="1"/>
  <c r="U408" i="71" a="1"/>
  <c r="U408" i="71" s="1"/>
  <c r="W408" i="71" a="1"/>
  <c r="W408" i="71" s="1"/>
  <c r="N408" i="71" a="1"/>
  <c r="N408" i="71" s="1"/>
  <c r="Q408" i="71" a="1"/>
  <c r="Q408" i="71" s="1"/>
  <c r="P408" i="71" a="1"/>
  <c r="P408" i="71" s="1"/>
  <c r="S408" i="71" a="1"/>
  <c r="S408" i="71" s="1"/>
  <c r="J408" i="71" a="1"/>
  <c r="J408" i="71" s="1"/>
  <c r="M408" i="71" a="1"/>
  <c r="M408" i="71" s="1"/>
  <c r="L408" i="71" a="1"/>
  <c r="L408" i="71" s="1"/>
  <c r="O408" i="71" a="1"/>
  <c r="O408" i="71" s="1"/>
  <c r="K408" i="71" a="1"/>
  <c r="K408" i="71" s="1"/>
  <c r="AB408" i="71" a="1"/>
  <c r="AB408" i="71" s="1"/>
  <c r="Y408" i="71" a="1"/>
  <c r="Y408" i="71" s="1"/>
  <c r="R408" i="71" a="1"/>
  <c r="R408" i="71" s="1"/>
  <c r="E409" i="71" a="1"/>
  <c r="E409" i="71" s="1"/>
  <c r="D409" i="71" s="1"/>
  <c r="V409" i="71" l="1" a="1"/>
  <c r="V409" i="71" s="1"/>
  <c r="Y409" i="71" a="1"/>
  <c r="Y409" i="71" s="1"/>
  <c r="X409" i="71" a="1"/>
  <c r="X409" i="71" s="1"/>
  <c r="AA409" i="71" a="1"/>
  <c r="AA409" i="71" s="1"/>
  <c r="M409" i="71" a="1"/>
  <c r="M409" i="71" s="1"/>
  <c r="AL409" i="71" a="1"/>
  <c r="AL409" i="71" s="1"/>
  <c r="F409" i="71" a="1"/>
  <c r="F409" i="71" s="1"/>
  <c r="I409" i="71" a="1"/>
  <c r="I409" i="71" s="1"/>
  <c r="H409" i="71" a="1"/>
  <c r="H409" i="71" s="1"/>
  <c r="K409" i="71" a="1"/>
  <c r="K409" i="71" s="1"/>
  <c r="AD409" i="71" a="1"/>
  <c r="AD409" i="71" s="1"/>
  <c r="AG409" i="71" a="1"/>
  <c r="AG409" i="71" s="1"/>
  <c r="AF409" i="71" a="1"/>
  <c r="AF409" i="71" s="1"/>
  <c r="AI409" i="71" a="1"/>
  <c r="AI409" i="71" s="1"/>
  <c r="R409" i="71" a="1"/>
  <c r="R409" i="71" s="1"/>
  <c r="U409" i="71" a="1"/>
  <c r="U409" i="71" s="1"/>
  <c r="T409" i="71" a="1"/>
  <c r="T409" i="71" s="1"/>
  <c r="W409" i="71" a="1"/>
  <c r="W409" i="71" s="1"/>
  <c r="N409" i="71" a="1"/>
  <c r="N409" i="71" s="1"/>
  <c r="Q409" i="71" a="1"/>
  <c r="Q409" i="71" s="1"/>
  <c r="P409" i="71" a="1"/>
  <c r="P409" i="71" s="1"/>
  <c r="S409" i="71" a="1"/>
  <c r="S409" i="71" s="1"/>
  <c r="J409" i="71" a="1"/>
  <c r="J409" i="71" s="1"/>
  <c r="L409" i="71" a="1"/>
  <c r="L409" i="71" s="1"/>
  <c r="O409" i="71" a="1"/>
  <c r="O409" i="71" s="1"/>
  <c r="AH409" i="71" a="1"/>
  <c r="AH409" i="71" s="1"/>
  <c r="AK409" i="71" a="1"/>
  <c r="AK409" i="71" s="1"/>
  <c r="AJ409" i="71" a="1"/>
  <c r="AJ409" i="71" s="1"/>
  <c r="AM409" i="71" a="1"/>
  <c r="AM409" i="71" s="1"/>
  <c r="G409" i="71" a="1"/>
  <c r="G409" i="71" s="1"/>
  <c r="Z409" i="71" a="1"/>
  <c r="Z409" i="71" s="1"/>
  <c r="AC409" i="71" a="1"/>
  <c r="AC409" i="71" s="1"/>
  <c r="AB409" i="71" a="1"/>
  <c r="AB409" i="71" s="1"/>
  <c r="AE409" i="71" a="1"/>
  <c r="AE409" i="71" s="1"/>
  <c r="E410" i="71" a="1"/>
  <c r="E410" i="71" s="1"/>
  <c r="D410" i="71" s="1"/>
  <c r="AI410" i="71" l="1" a="1"/>
  <c r="AI410" i="71" s="1"/>
  <c r="AL410" i="71" a="1"/>
  <c r="AL410" i="71" s="1"/>
  <c r="F410" i="71" a="1"/>
  <c r="F410" i="71" s="1"/>
  <c r="I410" i="71" a="1"/>
  <c r="I410" i="71" s="1"/>
  <c r="H410" i="71" a="1"/>
  <c r="H410" i="71" s="1"/>
  <c r="AM410" i="71" a="1"/>
  <c r="AM410" i="71" s="1"/>
  <c r="G410" i="71" a="1"/>
  <c r="G410" i="71" s="1"/>
  <c r="J410" i="71" a="1"/>
  <c r="J410" i="71" s="1"/>
  <c r="M410" i="71" a="1"/>
  <c r="M410" i="71" s="1"/>
  <c r="L410" i="71" a="1"/>
  <c r="L410" i="71" s="1"/>
  <c r="AE410" i="71" a="1"/>
  <c r="AE410" i="71" s="1"/>
  <c r="AH410" i="71" a="1"/>
  <c r="AH410" i="71" s="1"/>
  <c r="AK410" i="71" a="1"/>
  <c r="AK410" i="71" s="1"/>
  <c r="AJ410" i="71" a="1"/>
  <c r="AJ410" i="71" s="1"/>
  <c r="AA410" i="71" a="1"/>
  <c r="AA410" i="71" s="1"/>
  <c r="AD410" i="71" a="1"/>
  <c r="AD410" i="71" s="1"/>
  <c r="AG410" i="71" a="1"/>
  <c r="AG410" i="71" s="1"/>
  <c r="AF410" i="71" a="1"/>
  <c r="AF410" i="71" s="1"/>
  <c r="W410" i="71" a="1"/>
  <c r="W410" i="71" s="1"/>
  <c r="Z410" i="71" a="1"/>
  <c r="Z410" i="71" s="1"/>
  <c r="AC410" i="71" a="1"/>
  <c r="AC410" i="71" s="1"/>
  <c r="AB410" i="71" a="1"/>
  <c r="AB410" i="71" s="1"/>
  <c r="S410" i="71" a="1"/>
  <c r="S410" i="71" s="1"/>
  <c r="V410" i="71" a="1"/>
  <c r="V410" i="71" s="1"/>
  <c r="Y410" i="71" a="1"/>
  <c r="Y410" i="71" s="1"/>
  <c r="X410" i="71" a="1"/>
  <c r="X410" i="71" s="1"/>
  <c r="O410" i="71" a="1"/>
  <c r="O410" i="71" s="1"/>
  <c r="R410" i="71" a="1"/>
  <c r="R410" i="71" s="1"/>
  <c r="U410" i="71" a="1"/>
  <c r="U410" i="71" s="1"/>
  <c r="T410" i="71" a="1"/>
  <c r="T410" i="71" s="1"/>
  <c r="K410" i="71" a="1"/>
  <c r="K410" i="71" s="1"/>
  <c r="N410" i="71" a="1"/>
  <c r="N410" i="71" s="1"/>
  <c r="Q410" i="71" a="1"/>
  <c r="Q410" i="71" s="1"/>
  <c r="P410" i="71" a="1"/>
  <c r="P410" i="71" s="1"/>
  <c r="E411" i="71" a="1"/>
  <c r="E411" i="71" s="1"/>
  <c r="D411" i="71" s="1"/>
  <c r="AE411" i="71" l="1" a="1"/>
  <c r="AE411" i="71" s="1"/>
  <c r="AH411" i="71" a="1"/>
  <c r="AH411" i="71" s="1"/>
  <c r="AK411" i="71" a="1"/>
  <c r="AK411" i="71" s="1"/>
  <c r="AJ411" i="71" a="1"/>
  <c r="AJ411" i="71" s="1"/>
  <c r="AA411" i="71" a="1"/>
  <c r="AA411" i="71" s="1"/>
  <c r="AD411" i="71" a="1"/>
  <c r="AD411" i="71" s="1"/>
  <c r="AG411" i="71" a="1"/>
  <c r="AG411" i="71" s="1"/>
  <c r="AF411" i="71" a="1"/>
  <c r="AF411" i="71" s="1"/>
  <c r="AM411" i="71" a="1"/>
  <c r="AM411" i="71" s="1"/>
  <c r="G411" i="71" a="1"/>
  <c r="G411" i="71" s="1"/>
  <c r="J411" i="71" a="1"/>
  <c r="J411" i="71" s="1"/>
  <c r="M411" i="71" a="1"/>
  <c r="M411" i="71" s="1"/>
  <c r="L411" i="71" a="1"/>
  <c r="L411" i="71" s="1"/>
  <c r="W411" i="71" a="1"/>
  <c r="W411" i="71" s="1"/>
  <c r="Z411" i="71" a="1"/>
  <c r="Z411" i="71" s="1"/>
  <c r="AC411" i="71" a="1"/>
  <c r="AC411" i="71" s="1"/>
  <c r="AB411" i="71" a="1"/>
  <c r="AB411" i="71" s="1"/>
  <c r="S411" i="71" a="1"/>
  <c r="S411" i="71" s="1"/>
  <c r="V411" i="71" a="1"/>
  <c r="V411" i="71" s="1"/>
  <c r="Y411" i="71" a="1"/>
  <c r="Y411" i="71" s="1"/>
  <c r="X411" i="71" a="1"/>
  <c r="X411" i="71" s="1"/>
  <c r="O411" i="71" a="1"/>
  <c r="O411" i="71" s="1"/>
  <c r="R411" i="71" a="1"/>
  <c r="R411" i="71" s="1"/>
  <c r="U411" i="71" a="1"/>
  <c r="U411" i="71" s="1"/>
  <c r="T411" i="71" a="1"/>
  <c r="T411" i="71" s="1"/>
  <c r="K411" i="71" a="1"/>
  <c r="K411" i="71" s="1"/>
  <c r="N411" i="71" a="1"/>
  <c r="N411" i="71" s="1"/>
  <c r="Q411" i="71" a="1"/>
  <c r="Q411" i="71" s="1"/>
  <c r="P411" i="71" a="1"/>
  <c r="P411" i="71" s="1"/>
  <c r="AI411" i="71" a="1"/>
  <c r="AI411" i="71" s="1"/>
  <c r="AL411" i="71" a="1"/>
  <c r="AL411" i="71" s="1"/>
  <c r="F411" i="71" a="1"/>
  <c r="F411" i="71" s="1"/>
  <c r="I411" i="71" a="1"/>
  <c r="I411" i="71" s="1"/>
  <c r="H411" i="71" a="1"/>
  <c r="H411" i="71" s="1"/>
  <c r="E412" i="71" a="1"/>
  <c r="E412" i="71" s="1"/>
  <c r="D412" i="71" s="1"/>
  <c r="AB412" i="71" l="1" a="1"/>
  <c r="AB412" i="71" s="1"/>
  <c r="AE412" i="71" a="1"/>
  <c r="AE412" i="71" s="1"/>
  <c r="AH412" i="71" a="1"/>
  <c r="AH412" i="71" s="1"/>
  <c r="AK412" i="71" a="1"/>
  <c r="AK412" i="71" s="1"/>
  <c r="X412" i="71" a="1"/>
  <c r="X412" i="71" s="1"/>
  <c r="AA412" i="71" a="1"/>
  <c r="AA412" i="71" s="1"/>
  <c r="AD412" i="71" a="1"/>
  <c r="AD412" i="71" s="1"/>
  <c r="AG412" i="71" a="1"/>
  <c r="AG412" i="71" s="1"/>
  <c r="T412" i="71" a="1"/>
  <c r="T412" i="71" s="1"/>
  <c r="W412" i="71" a="1"/>
  <c r="W412" i="71" s="1"/>
  <c r="Z412" i="71" a="1"/>
  <c r="Z412" i="71" s="1"/>
  <c r="AC412" i="71" a="1"/>
  <c r="AC412" i="71" s="1"/>
  <c r="P412" i="71" a="1"/>
  <c r="P412" i="71" s="1"/>
  <c r="S412" i="71" a="1"/>
  <c r="S412" i="71" s="1"/>
  <c r="V412" i="71" a="1"/>
  <c r="V412" i="71" s="1"/>
  <c r="Y412" i="71" a="1"/>
  <c r="Y412" i="71" s="1"/>
  <c r="L412" i="71" a="1"/>
  <c r="L412" i="71" s="1"/>
  <c r="O412" i="71" a="1"/>
  <c r="O412" i="71" s="1"/>
  <c r="R412" i="71" a="1"/>
  <c r="R412" i="71" s="1"/>
  <c r="U412" i="71" a="1"/>
  <c r="U412" i="71" s="1"/>
  <c r="AJ412" i="71" a="1"/>
  <c r="AJ412" i="71" s="1"/>
  <c r="AM412" i="71" a="1"/>
  <c r="AM412" i="71" s="1"/>
  <c r="G412" i="71" a="1"/>
  <c r="G412" i="71" s="1"/>
  <c r="J412" i="71" a="1"/>
  <c r="J412" i="71" s="1"/>
  <c r="M412" i="71" a="1"/>
  <c r="M412" i="71" s="1"/>
  <c r="AF412" i="71" a="1"/>
  <c r="AF412" i="71" s="1"/>
  <c r="AI412" i="71" a="1"/>
  <c r="AI412" i="71" s="1"/>
  <c r="AL412" i="71" a="1"/>
  <c r="AL412" i="71" s="1"/>
  <c r="F412" i="71" a="1"/>
  <c r="F412" i="71" s="1"/>
  <c r="I412" i="71" a="1"/>
  <c r="I412" i="71" s="1"/>
  <c r="H412" i="71" a="1"/>
  <c r="H412" i="71" s="1"/>
  <c r="K412" i="71" a="1"/>
  <c r="K412" i="71" s="1"/>
  <c r="N412" i="71" a="1"/>
  <c r="N412" i="71" s="1"/>
  <c r="Q412" i="71" a="1"/>
  <c r="Q412" i="71" s="1"/>
  <c r="E413" i="71" a="1"/>
  <c r="E413" i="71" s="1"/>
  <c r="D413" i="71" s="1"/>
  <c r="AF413" i="71" l="1" a="1"/>
  <c r="AF413" i="71" s="1"/>
  <c r="AI413" i="71" a="1"/>
  <c r="AI413" i="71" s="1"/>
  <c r="AL413" i="71" a="1"/>
  <c r="AL413" i="71" s="1"/>
  <c r="F413" i="71" a="1"/>
  <c r="F413" i="71" s="1"/>
  <c r="I413" i="71" a="1"/>
  <c r="I413" i="71" s="1"/>
  <c r="S413" i="71" a="1"/>
  <c r="S413" i="71" s="1"/>
  <c r="Y413" i="71" a="1"/>
  <c r="Y413" i="71" s="1"/>
  <c r="AB413" i="71" a="1"/>
  <c r="AB413" i="71" s="1"/>
  <c r="AE413" i="71" a="1"/>
  <c r="AE413" i="71" s="1"/>
  <c r="AH413" i="71" a="1"/>
  <c r="AH413" i="71" s="1"/>
  <c r="AK413" i="71" a="1"/>
  <c r="AK413" i="71" s="1"/>
  <c r="X413" i="71" a="1"/>
  <c r="X413" i="71" s="1"/>
  <c r="AA413" i="71" a="1"/>
  <c r="AA413" i="71" s="1"/>
  <c r="AD413" i="71" a="1"/>
  <c r="AD413" i="71" s="1"/>
  <c r="AG413" i="71" a="1"/>
  <c r="AG413" i="71" s="1"/>
  <c r="T413" i="71" a="1"/>
  <c r="T413" i="71" s="1"/>
  <c r="W413" i="71" a="1"/>
  <c r="W413" i="71" s="1"/>
  <c r="Z413" i="71" a="1"/>
  <c r="Z413" i="71" s="1"/>
  <c r="AC413" i="71" a="1"/>
  <c r="AC413" i="71" s="1"/>
  <c r="P413" i="71" a="1"/>
  <c r="P413" i="71" s="1"/>
  <c r="V413" i="71" a="1"/>
  <c r="V413" i="71" s="1"/>
  <c r="AM413" i="71" a="1"/>
  <c r="AM413" i="71" s="1"/>
  <c r="J413" i="71" a="1"/>
  <c r="J413" i="71" s="1"/>
  <c r="M413" i="71" a="1"/>
  <c r="M413" i="71" s="1"/>
  <c r="L413" i="71" a="1"/>
  <c r="L413" i="71" s="1"/>
  <c r="O413" i="71" a="1"/>
  <c r="O413" i="71" s="1"/>
  <c r="R413" i="71" a="1"/>
  <c r="R413" i="71" s="1"/>
  <c r="U413" i="71" a="1"/>
  <c r="U413" i="71" s="1"/>
  <c r="H413" i="71" a="1"/>
  <c r="H413" i="71" s="1"/>
  <c r="K413" i="71" a="1"/>
  <c r="K413" i="71" s="1"/>
  <c r="N413" i="71" a="1"/>
  <c r="N413" i="71" s="1"/>
  <c r="Q413" i="71" a="1"/>
  <c r="Q413" i="71" s="1"/>
  <c r="AJ413" i="71" a="1"/>
  <c r="AJ413" i="71" s="1"/>
  <c r="G413" i="71" a="1"/>
  <c r="G413" i="71" s="1"/>
  <c r="E414" i="71" a="1"/>
  <c r="E414" i="71" s="1"/>
  <c r="D414" i="71" s="1"/>
  <c r="AC414" i="71" l="1" a="1"/>
  <c r="AC414" i="71" s="1"/>
  <c r="AB414" i="71" a="1"/>
  <c r="AB414" i="71" s="1"/>
  <c r="AE414" i="71" a="1"/>
  <c r="AE414" i="71" s="1"/>
  <c r="AH414" i="71" a="1"/>
  <c r="AH414" i="71" s="1"/>
  <c r="Y414" i="71" a="1"/>
  <c r="Y414" i="71" s="1"/>
  <c r="X414" i="71" a="1"/>
  <c r="X414" i="71" s="1"/>
  <c r="AA414" i="71" a="1"/>
  <c r="AA414" i="71" s="1"/>
  <c r="AD414" i="71" a="1"/>
  <c r="AD414" i="71" s="1"/>
  <c r="T414" i="71" a="1"/>
  <c r="T414" i="71" s="1"/>
  <c r="Q414" i="71" a="1"/>
  <c r="Q414" i="71" s="1"/>
  <c r="S414" i="71" a="1"/>
  <c r="S414" i="71" s="1"/>
  <c r="U414" i="71" a="1"/>
  <c r="U414" i="71" s="1"/>
  <c r="W414" i="71" a="1"/>
  <c r="W414" i="71" s="1"/>
  <c r="Z414" i="71" a="1"/>
  <c r="Z414" i="71" s="1"/>
  <c r="P414" i="71" a="1"/>
  <c r="P414" i="71" s="1"/>
  <c r="V414" i="71" a="1"/>
  <c r="V414" i="71" s="1"/>
  <c r="AG414" i="71" a="1"/>
  <c r="AG414" i="71" s="1"/>
  <c r="AF414" i="71" a="1"/>
  <c r="AF414" i="71" s="1"/>
  <c r="AI414" i="71" a="1"/>
  <c r="AI414" i="71" s="1"/>
  <c r="AL414" i="71" a="1"/>
  <c r="AL414" i="71" s="1"/>
  <c r="F414" i="71" a="1"/>
  <c r="F414" i="71" s="1"/>
  <c r="M414" i="71" a="1"/>
  <c r="M414" i="71" s="1"/>
  <c r="L414" i="71" a="1"/>
  <c r="L414" i="71" s="1"/>
  <c r="O414" i="71" a="1"/>
  <c r="O414" i="71" s="1"/>
  <c r="R414" i="71" a="1"/>
  <c r="R414" i="71" s="1"/>
  <c r="I414" i="71" a="1"/>
  <c r="I414" i="71" s="1"/>
  <c r="H414" i="71" a="1"/>
  <c r="H414" i="71" s="1"/>
  <c r="K414" i="71" a="1"/>
  <c r="K414" i="71" s="1"/>
  <c r="N414" i="71" a="1"/>
  <c r="N414" i="71" s="1"/>
  <c r="AK414" i="71" a="1"/>
  <c r="AK414" i="71" s="1"/>
  <c r="AJ414" i="71" a="1"/>
  <c r="AJ414" i="71" s="1"/>
  <c r="AM414" i="71" a="1"/>
  <c r="AM414" i="71" s="1"/>
  <c r="G414" i="71" a="1"/>
  <c r="G414" i="71" s="1"/>
  <c r="J414" i="71" a="1"/>
  <c r="J414" i="71" s="1"/>
  <c r="E415" i="71" a="1"/>
  <c r="E415" i="71" s="1"/>
  <c r="D415" i="71" s="1"/>
  <c r="AC415" i="71" l="1" a="1"/>
  <c r="AC415" i="71" s="1"/>
  <c r="AB415" i="71" a="1"/>
  <c r="AB415" i="71" s="1"/>
  <c r="AE415" i="71" a="1"/>
  <c r="AE415" i="71" s="1"/>
  <c r="AH415" i="71" a="1"/>
  <c r="AH415" i="71" s="1"/>
  <c r="Y415" i="71" a="1"/>
  <c r="Y415" i="71" s="1"/>
  <c r="X415" i="71" a="1"/>
  <c r="X415" i="71" s="1"/>
  <c r="AA415" i="71" a="1"/>
  <c r="AA415" i="71" s="1"/>
  <c r="AD415" i="71" a="1"/>
  <c r="AD415" i="71" s="1"/>
  <c r="U415" i="71" a="1"/>
  <c r="U415" i="71" s="1"/>
  <c r="T415" i="71" a="1"/>
  <c r="T415" i="71" s="1"/>
  <c r="W415" i="71" a="1"/>
  <c r="W415" i="71" s="1"/>
  <c r="Z415" i="71" a="1"/>
  <c r="Z415" i="71" s="1"/>
  <c r="Q415" i="71" a="1"/>
  <c r="Q415" i="71" s="1"/>
  <c r="P415" i="71" a="1"/>
  <c r="P415" i="71" s="1"/>
  <c r="S415" i="71" a="1"/>
  <c r="S415" i="71" s="1"/>
  <c r="V415" i="71" a="1"/>
  <c r="V415" i="71" s="1"/>
  <c r="I415" i="71" a="1"/>
  <c r="I415" i="71" s="1"/>
  <c r="H415" i="71" a="1"/>
  <c r="H415" i="71" s="1"/>
  <c r="K415" i="71" a="1"/>
  <c r="K415" i="71" s="1"/>
  <c r="N415" i="71" a="1"/>
  <c r="N415" i="71" s="1"/>
  <c r="AK415" i="71" a="1"/>
  <c r="AK415" i="71" s="1"/>
  <c r="AJ415" i="71" a="1"/>
  <c r="AJ415" i="71" s="1"/>
  <c r="AM415" i="71" a="1"/>
  <c r="AM415" i="71" s="1"/>
  <c r="G415" i="71" a="1"/>
  <c r="G415" i="71" s="1"/>
  <c r="J415" i="71" a="1"/>
  <c r="J415" i="71" s="1"/>
  <c r="AG415" i="71" a="1"/>
  <c r="AG415" i="71" s="1"/>
  <c r="AF415" i="71" a="1"/>
  <c r="AF415" i="71" s="1"/>
  <c r="AI415" i="71" a="1"/>
  <c r="AI415" i="71" s="1"/>
  <c r="AL415" i="71" a="1"/>
  <c r="AL415" i="71" s="1"/>
  <c r="F415" i="71" a="1"/>
  <c r="F415" i="71" s="1"/>
  <c r="M415" i="71" a="1"/>
  <c r="M415" i="71" s="1"/>
  <c r="L415" i="71" a="1"/>
  <c r="L415" i="71" s="1"/>
  <c r="O415" i="71" a="1"/>
  <c r="O415" i="71" s="1"/>
  <c r="R415" i="71" a="1"/>
  <c r="R415" i="71" s="1"/>
  <c r="E416" i="71" a="1"/>
  <c r="E416" i="71" s="1"/>
  <c r="D416" i="71" s="1"/>
  <c r="AD416" i="71" l="1" a="1"/>
  <c r="AD416" i="71" s="1"/>
  <c r="AG416" i="71" a="1"/>
  <c r="AG416" i="71" s="1"/>
  <c r="AF416" i="71" a="1"/>
  <c r="AF416" i="71" s="1"/>
  <c r="AI416" i="71" a="1"/>
  <c r="AI416" i="71" s="1"/>
  <c r="Z416" i="71" a="1"/>
  <c r="Z416" i="71" s="1"/>
  <c r="AC416" i="71" a="1"/>
  <c r="AC416" i="71" s="1"/>
  <c r="AB416" i="71" a="1"/>
  <c r="AB416" i="71" s="1"/>
  <c r="AE416" i="71" a="1"/>
  <c r="AE416" i="71" s="1"/>
  <c r="V416" i="71" a="1"/>
  <c r="V416" i="71" s="1"/>
  <c r="Y416" i="71" a="1"/>
  <c r="Y416" i="71" s="1"/>
  <c r="X416" i="71" a="1"/>
  <c r="X416" i="71" s="1"/>
  <c r="AA416" i="71" a="1"/>
  <c r="AA416" i="71" s="1"/>
  <c r="R416" i="71" a="1"/>
  <c r="R416" i="71" s="1"/>
  <c r="T416" i="71" a="1"/>
  <c r="T416" i="71" s="1"/>
  <c r="W416" i="71" a="1"/>
  <c r="W416" i="71" s="1"/>
  <c r="Q416" i="71" a="1"/>
  <c r="Q416" i="71" s="1"/>
  <c r="P416" i="71" a="1"/>
  <c r="P416" i="71" s="1"/>
  <c r="J416" i="71" a="1"/>
  <c r="J416" i="71" s="1"/>
  <c r="L416" i="71" a="1"/>
  <c r="L416" i="71" s="1"/>
  <c r="U416" i="71" a="1"/>
  <c r="U416" i="71" s="1"/>
  <c r="N416" i="71" a="1"/>
  <c r="N416" i="71" s="1"/>
  <c r="S416" i="71" a="1"/>
  <c r="S416" i="71" s="1"/>
  <c r="M416" i="71" a="1"/>
  <c r="M416" i="71" s="1"/>
  <c r="O416" i="71" a="1"/>
  <c r="O416" i="71" s="1"/>
  <c r="AL416" i="71" a="1"/>
  <c r="AL416" i="71" s="1"/>
  <c r="F416" i="71" a="1"/>
  <c r="F416" i="71" s="1"/>
  <c r="I416" i="71" a="1"/>
  <c r="I416" i="71" s="1"/>
  <c r="H416" i="71" a="1"/>
  <c r="H416" i="71" s="1"/>
  <c r="K416" i="71" a="1"/>
  <c r="K416" i="71" s="1"/>
  <c r="AH416" i="71" a="1"/>
  <c r="AH416" i="71" s="1"/>
  <c r="AK416" i="71" a="1"/>
  <c r="AK416" i="71" s="1"/>
  <c r="AJ416" i="71" a="1"/>
  <c r="AJ416" i="71" s="1"/>
  <c r="AM416" i="71" a="1"/>
  <c r="AM416" i="71" s="1"/>
  <c r="G416" i="71" a="1"/>
  <c r="G416" i="71" s="1"/>
  <c r="E417" i="71" a="1"/>
  <c r="E417" i="71" s="1"/>
  <c r="D417" i="71" s="1"/>
  <c r="AH417" i="71" l="1" a="1"/>
  <c r="AH417" i="71" s="1"/>
  <c r="AK417" i="71" a="1"/>
  <c r="AK417" i="71" s="1"/>
  <c r="AJ417" i="71" a="1"/>
  <c r="AJ417" i="71" s="1"/>
  <c r="AM417" i="71" a="1"/>
  <c r="AM417" i="71" s="1"/>
  <c r="G417" i="71" a="1"/>
  <c r="G417" i="71" s="1"/>
  <c r="AD417" i="71" a="1"/>
  <c r="AD417" i="71" s="1"/>
  <c r="AG417" i="71" a="1"/>
  <c r="AG417" i="71" s="1"/>
  <c r="AF417" i="71" a="1"/>
  <c r="AF417" i="71" s="1"/>
  <c r="AI417" i="71" a="1"/>
  <c r="AI417" i="71" s="1"/>
  <c r="Z417" i="71" a="1"/>
  <c r="Z417" i="71" s="1"/>
  <c r="AC417" i="71" a="1"/>
  <c r="AC417" i="71" s="1"/>
  <c r="AB417" i="71" a="1"/>
  <c r="AB417" i="71" s="1"/>
  <c r="AE417" i="71" a="1"/>
  <c r="AE417" i="71" s="1"/>
  <c r="V417" i="71" a="1"/>
  <c r="V417" i="71" s="1"/>
  <c r="Y417" i="71" a="1"/>
  <c r="Y417" i="71" s="1"/>
  <c r="X417" i="71" a="1"/>
  <c r="X417" i="71" s="1"/>
  <c r="AA417" i="71" a="1"/>
  <c r="AA417" i="71" s="1"/>
  <c r="R417" i="71" a="1"/>
  <c r="R417" i="71" s="1"/>
  <c r="U417" i="71" a="1"/>
  <c r="U417" i="71" s="1"/>
  <c r="T417" i="71" a="1"/>
  <c r="T417" i="71" s="1"/>
  <c r="W417" i="71" a="1"/>
  <c r="W417" i="71" s="1"/>
  <c r="J417" i="71" a="1"/>
  <c r="J417" i="71" s="1"/>
  <c r="M417" i="71" a="1"/>
  <c r="M417" i="71" s="1"/>
  <c r="L417" i="71" a="1"/>
  <c r="L417" i="71" s="1"/>
  <c r="O417" i="71" a="1"/>
  <c r="O417" i="71" s="1"/>
  <c r="N417" i="71" a="1"/>
  <c r="N417" i="71" s="1"/>
  <c r="Q417" i="71" a="1"/>
  <c r="Q417" i="71" s="1"/>
  <c r="P417" i="71" a="1"/>
  <c r="P417" i="71" s="1"/>
  <c r="S417" i="71" a="1"/>
  <c r="S417" i="71" s="1"/>
  <c r="AL417" i="71" a="1"/>
  <c r="AL417" i="71" s="1"/>
  <c r="F417" i="71" a="1"/>
  <c r="F417" i="71" s="1"/>
  <c r="I417" i="71" a="1"/>
  <c r="I417" i="71" s="1"/>
  <c r="H417" i="71" a="1"/>
  <c r="H417" i="71" s="1"/>
  <c r="K417" i="71" a="1"/>
  <c r="K417" i="71" s="1"/>
  <c r="E418" i="71" a="1"/>
  <c r="E418" i="71" s="1"/>
  <c r="D418" i="71" s="1"/>
  <c r="AE418" i="71" l="1" a="1"/>
  <c r="AE418" i="71" s="1"/>
  <c r="AH418" i="71" a="1"/>
  <c r="AH418" i="71" s="1"/>
  <c r="AK418" i="71" a="1"/>
  <c r="AK418" i="71" s="1"/>
  <c r="AJ418" i="71" a="1"/>
  <c r="AJ418" i="71" s="1"/>
  <c r="AI418" i="71" a="1"/>
  <c r="AI418" i="71" s="1"/>
  <c r="AL418" i="71" a="1"/>
  <c r="AL418" i="71" s="1"/>
  <c r="F418" i="71" a="1"/>
  <c r="F418" i="71" s="1"/>
  <c r="I418" i="71" a="1"/>
  <c r="I418" i="71" s="1"/>
  <c r="H418" i="71" a="1"/>
  <c r="H418" i="71" s="1"/>
  <c r="AA418" i="71" a="1"/>
  <c r="AA418" i="71" s="1"/>
  <c r="AD418" i="71" a="1"/>
  <c r="AD418" i="71" s="1"/>
  <c r="AG418" i="71" a="1"/>
  <c r="AG418" i="71" s="1"/>
  <c r="AF418" i="71" a="1"/>
  <c r="AF418" i="71" s="1"/>
  <c r="W418" i="71" a="1"/>
  <c r="W418" i="71" s="1"/>
  <c r="Z418" i="71" a="1"/>
  <c r="Z418" i="71" s="1"/>
  <c r="AC418" i="71" a="1"/>
  <c r="AC418" i="71" s="1"/>
  <c r="AB418" i="71" a="1"/>
  <c r="AB418" i="71" s="1"/>
  <c r="S418" i="71" a="1"/>
  <c r="S418" i="71" s="1"/>
  <c r="V418" i="71" a="1"/>
  <c r="V418" i="71" s="1"/>
  <c r="Y418" i="71" a="1"/>
  <c r="Y418" i="71" s="1"/>
  <c r="X418" i="71" a="1"/>
  <c r="X418" i="71" s="1"/>
  <c r="O418" i="71" a="1"/>
  <c r="O418" i="71" s="1"/>
  <c r="R418" i="71" a="1"/>
  <c r="R418" i="71" s="1"/>
  <c r="U418" i="71" a="1"/>
  <c r="U418" i="71" s="1"/>
  <c r="T418" i="71" a="1"/>
  <c r="T418" i="71" s="1"/>
  <c r="K418" i="71" a="1"/>
  <c r="K418" i="71" s="1"/>
  <c r="N418" i="71" a="1"/>
  <c r="N418" i="71" s="1"/>
  <c r="Q418" i="71" a="1"/>
  <c r="Q418" i="71" s="1"/>
  <c r="P418" i="71" a="1"/>
  <c r="P418" i="71" s="1"/>
  <c r="AM418" i="71" a="1"/>
  <c r="AM418" i="71" s="1"/>
  <c r="G418" i="71" a="1"/>
  <c r="G418" i="71" s="1"/>
  <c r="J418" i="71" a="1"/>
  <c r="J418" i="71" s="1"/>
  <c r="M418" i="71" a="1"/>
  <c r="M418" i="71" s="1"/>
  <c r="L418" i="71" a="1"/>
  <c r="L418" i="71" s="1"/>
  <c r="E419" i="71" a="1"/>
  <c r="E419" i="71" s="1"/>
  <c r="D419" i="71" s="1"/>
  <c r="AE419" i="71" l="1" a="1"/>
  <c r="AE419" i="71" s="1"/>
  <c r="AH419" i="71" a="1"/>
  <c r="AH419" i="71" s="1"/>
  <c r="AK419" i="71" a="1"/>
  <c r="AK419" i="71" s="1"/>
  <c r="AJ419" i="71" a="1"/>
  <c r="AJ419" i="71" s="1"/>
  <c r="AA419" i="71" a="1"/>
  <c r="AA419" i="71" s="1"/>
  <c r="AD419" i="71" a="1"/>
  <c r="AD419" i="71" s="1"/>
  <c r="AG419" i="71" a="1"/>
  <c r="AG419" i="71" s="1"/>
  <c r="AF419" i="71" a="1"/>
  <c r="AF419" i="71" s="1"/>
  <c r="W419" i="71" a="1"/>
  <c r="W419" i="71" s="1"/>
  <c r="Z419" i="71" a="1"/>
  <c r="Z419" i="71" s="1"/>
  <c r="AC419" i="71" a="1"/>
  <c r="AC419" i="71" s="1"/>
  <c r="AB419" i="71" a="1"/>
  <c r="AB419" i="71" s="1"/>
  <c r="S419" i="71" a="1"/>
  <c r="S419" i="71" s="1"/>
  <c r="V419" i="71" a="1"/>
  <c r="V419" i="71" s="1"/>
  <c r="Y419" i="71" a="1"/>
  <c r="Y419" i="71" s="1"/>
  <c r="X419" i="71" a="1"/>
  <c r="X419" i="71" s="1"/>
  <c r="O419" i="71" a="1"/>
  <c r="O419" i="71" s="1"/>
  <c r="R419" i="71" a="1"/>
  <c r="R419" i="71" s="1"/>
  <c r="U419" i="71" a="1"/>
  <c r="U419" i="71" s="1"/>
  <c r="T419" i="71" a="1"/>
  <c r="T419" i="71" s="1"/>
  <c r="AM419" i="71" a="1"/>
  <c r="AM419" i="71" s="1"/>
  <c r="G419" i="71" a="1"/>
  <c r="G419" i="71" s="1"/>
  <c r="J419" i="71" a="1"/>
  <c r="J419" i="71" s="1"/>
  <c r="M419" i="71" a="1"/>
  <c r="M419" i="71" s="1"/>
  <c r="L419" i="71" a="1"/>
  <c r="L419" i="71" s="1"/>
  <c r="AI419" i="71" a="1"/>
  <c r="AI419" i="71" s="1"/>
  <c r="AL419" i="71" a="1"/>
  <c r="AL419" i="71" s="1"/>
  <c r="F419" i="71" a="1"/>
  <c r="F419" i="71" s="1"/>
  <c r="I419" i="71" a="1"/>
  <c r="I419" i="71" s="1"/>
  <c r="H419" i="71" a="1"/>
  <c r="H419" i="71" s="1"/>
  <c r="K419" i="71" a="1"/>
  <c r="K419" i="71" s="1"/>
  <c r="N419" i="71" a="1"/>
  <c r="N419" i="71" s="1"/>
  <c r="Q419" i="71" a="1"/>
  <c r="Q419" i="71" s="1"/>
  <c r="P419" i="71" a="1"/>
  <c r="P419" i="71" s="1"/>
  <c r="E420" i="71" a="1"/>
  <c r="E420" i="71" s="1"/>
  <c r="D420" i="71" s="1"/>
  <c r="AB420" i="71" l="1" a="1"/>
  <c r="AB420" i="71" s="1"/>
  <c r="AE420" i="71" a="1"/>
  <c r="AE420" i="71" s="1"/>
  <c r="AH420" i="71" a="1"/>
  <c r="AH420" i="71" s="1"/>
  <c r="AK420" i="71" a="1"/>
  <c r="AK420" i="71" s="1"/>
  <c r="X420" i="71" a="1"/>
  <c r="X420" i="71" s="1"/>
  <c r="AA420" i="71" a="1"/>
  <c r="AA420" i="71" s="1"/>
  <c r="AD420" i="71" a="1"/>
  <c r="AD420" i="71" s="1"/>
  <c r="AG420" i="71" a="1"/>
  <c r="AG420" i="71" s="1"/>
  <c r="T420" i="71" a="1"/>
  <c r="T420" i="71" s="1"/>
  <c r="W420" i="71" a="1"/>
  <c r="W420" i="71" s="1"/>
  <c r="Z420" i="71" a="1"/>
  <c r="Z420" i="71" s="1"/>
  <c r="AC420" i="71" a="1"/>
  <c r="AC420" i="71" s="1"/>
  <c r="P420" i="71" a="1"/>
  <c r="P420" i="71" s="1"/>
  <c r="S420" i="71" a="1"/>
  <c r="S420" i="71" s="1"/>
  <c r="V420" i="71" a="1"/>
  <c r="V420" i="71" s="1"/>
  <c r="Y420" i="71" a="1"/>
  <c r="Y420" i="71" s="1"/>
  <c r="AF420" i="71" a="1"/>
  <c r="AF420" i="71" s="1"/>
  <c r="AI420" i="71" a="1"/>
  <c r="AI420" i="71" s="1"/>
  <c r="AL420" i="71" a="1"/>
  <c r="AL420" i="71" s="1"/>
  <c r="F420" i="71" a="1"/>
  <c r="F420" i="71" s="1"/>
  <c r="I420" i="71" a="1"/>
  <c r="I420" i="71" s="1"/>
  <c r="AJ420" i="71" a="1"/>
  <c r="AJ420" i="71" s="1"/>
  <c r="AM420" i="71" a="1"/>
  <c r="AM420" i="71" s="1"/>
  <c r="G420" i="71" a="1"/>
  <c r="G420" i="71" s="1"/>
  <c r="J420" i="71" a="1"/>
  <c r="J420" i="71" s="1"/>
  <c r="M420" i="71" a="1"/>
  <c r="M420" i="71" s="1"/>
  <c r="L420" i="71" a="1"/>
  <c r="L420" i="71" s="1"/>
  <c r="O420" i="71" a="1"/>
  <c r="O420" i="71" s="1"/>
  <c r="R420" i="71" a="1"/>
  <c r="R420" i="71" s="1"/>
  <c r="U420" i="71" a="1"/>
  <c r="U420" i="71" s="1"/>
  <c r="H420" i="71" a="1"/>
  <c r="H420" i="71" s="1"/>
  <c r="K420" i="71" a="1"/>
  <c r="K420" i="71" s="1"/>
  <c r="N420" i="71" a="1"/>
  <c r="N420" i="71" s="1"/>
  <c r="Q420" i="71" a="1"/>
  <c r="Q420" i="71" s="1"/>
  <c r="E421" i="71" a="1"/>
  <c r="E421" i="71" s="1"/>
  <c r="D421" i="71" s="1"/>
  <c r="AB421" i="71" l="1" a="1"/>
  <c r="AB421" i="71" s="1"/>
  <c r="AE421" i="71" a="1"/>
  <c r="AE421" i="71" s="1"/>
  <c r="AH421" i="71" a="1"/>
  <c r="AH421" i="71" s="1"/>
  <c r="AK421" i="71" a="1"/>
  <c r="AK421" i="71" s="1"/>
  <c r="L421" i="71" a="1"/>
  <c r="L421" i="71" s="1"/>
  <c r="O421" i="71" a="1"/>
  <c r="O421" i="71" s="1"/>
  <c r="R421" i="71" a="1"/>
  <c r="R421" i="71" s="1"/>
  <c r="U421" i="71" a="1"/>
  <c r="U421" i="71" s="1"/>
  <c r="H421" i="71" a="1"/>
  <c r="H421" i="71" s="1"/>
  <c r="K421" i="71" a="1"/>
  <c r="K421" i="71" s="1"/>
  <c r="N421" i="71" a="1"/>
  <c r="N421" i="71" s="1"/>
  <c r="Q421" i="71" a="1"/>
  <c r="Q421" i="71" s="1"/>
  <c r="AF421" i="71" a="1"/>
  <c r="AF421" i="71" s="1"/>
  <c r="AI421" i="71" a="1"/>
  <c r="AI421" i="71" s="1"/>
  <c r="AL421" i="71" a="1"/>
  <c r="AL421" i="71" s="1"/>
  <c r="F421" i="71" a="1"/>
  <c r="F421" i="71" s="1"/>
  <c r="I421" i="71" a="1"/>
  <c r="I421" i="71" s="1"/>
  <c r="X421" i="71" a="1"/>
  <c r="X421" i="71" s="1"/>
  <c r="AA421" i="71" a="1"/>
  <c r="AA421" i="71" s="1"/>
  <c r="AD421" i="71" a="1"/>
  <c r="AD421" i="71" s="1"/>
  <c r="AG421" i="71" a="1"/>
  <c r="AG421" i="71" s="1"/>
  <c r="T421" i="71" a="1"/>
  <c r="T421" i="71" s="1"/>
  <c r="W421" i="71" a="1"/>
  <c r="W421" i="71" s="1"/>
  <c r="Z421" i="71" a="1"/>
  <c r="Z421" i="71" s="1"/>
  <c r="AC421" i="71" a="1"/>
  <c r="AC421" i="71" s="1"/>
  <c r="P421" i="71" a="1"/>
  <c r="P421" i="71" s="1"/>
  <c r="S421" i="71" a="1"/>
  <c r="S421" i="71" s="1"/>
  <c r="V421" i="71" a="1"/>
  <c r="V421" i="71" s="1"/>
  <c r="Y421" i="71" a="1"/>
  <c r="Y421" i="71" s="1"/>
  <c r="AJ421" i="71" a="1"/>
  <c r="AJ421" i="71" s="1"/>
  <c r="AM421" i="71" a="1"/>
  <c r="AM421" i="71" s="1"/>
  <c r="G421" i="71" a="1"/>
  <c r="G421" i="71" s="1"/>
  <c r="J421" i="71" a="1"/>
  <c r="J421" i="71" s="1"/>
  <c r="M421" i="71" a="1"/>
  <c r="M421" i="71" s="1"/>
  <c r="E422" i="71" a="1"/>
  <c r="E422" i="71" s="1"/>
  <c r="D422" i="71" s="1"/>
  <c r="E423" i="71" l="1" a="1"/>
  <c r="E423" i="71" s="1"/>
  <c r="D423" i="71" s="1"/>
  <c r="AC422" i="71" a="1"/>
  <c r="AC422" i="71" s="1"/>
  <c r="AB422" i="71" a="1"/>
  <c r="AB422" i="71" s="1"/>
  <c r="AE422" i="71" a="1"/>
  <c r="AE422" i="71" s="1"/>
  <c r="AH422" i="71" a="1"/>
  <c r="AH422" i="71" s="1"/>
  <c r="Y422" i="71" a="1"/>
  <c r="Y422" i="71" s="1"/>
  <c r="X422" i="71" a="1"/>
  <c r="X422" i="71" s="1"/>
  <c r="AA422" i="71" a="1"/>
  <c r="AA422" i="71" s="1"/>
  <c r="AD422" i="71" a="1"/>
  <c r="AD422" i="71" s="1"/>
  <c r="U422" i="71" a="1"/>
  <c r="U422" i="71" s="1"/>
  <c r="T422" i="71" a="1"/>
  <c r="T422" i="71" s="1"/>
  <c r="W422" i="71" a="1"/>
  <c r="W422" i="71" s="1"/>
  <c r="Z422" i="71" a="1"/>
  <c r="Z422" i="71" s="1"/>
  <c r="Q422" i="71" a="1"/>
  <c r="Q422" i="71" s="1"/>
  <c r="P422" i="71" a="1"/>
  <c r="P422" i="71" s="1"/>
  <c r="S422" i="71" a="1"/>
  <c r="S422" i="71" s="1"/>
  <c r="V422" i="71" a="1"/>
  <c r="V422" i="71" s="1"/>
  <c r="M422" i="71" a="1"/>
  <c r="M422" i="71" s="1"/>
  <c r="O422" i="71" a="1"/>
  <c r="O422" i="71" s="1"/>
  <c r="R422" i="71" a="1"/>
  <c r="R422" i="71" s="1"/>
  <c r="L422" i="71" a="1"/>
  <c r="L422" i="71" s="1"/>
  <c r="I422" i="71" a="1"/>
  <c r="I422" i="71" s="1"/>
  <c r="H422" i="71" a="1"/>
  <c r="H422" i="71" s="1"/>
  <c r="K422" i="71" a="1"/>
  <c r="K422" i="71" s="1"/>
  <c r="N422" i="71" a="1"/>
  <c r="N422" i="71" s="1"/>
  <c r="AK422" i="71" a="1"/>
  <c r="AK422" i="71" s="1"/>
  <c r="AJ422" i="71" a="1"/>
  <c r="AJ422" i="71" s="1"/>
  <c r="AM422" i="71" a="1"/>
  <c r="AM422" i="71" s="1"/>
  <c r="G422" i="71" a="1"/>
  <c r="G422" i="71" s="1"/>
  <c r="J422" i="71" a="1"/>
  <c r="J422" i="71" s="1"/>
  <c r="AG422" i="71" a="1"/>
  <c r="AG422" i="71" s="1"/>
  <c r="AF422" i="71" a="1"/>
  <c r="AF422" i="71" s="1"/>
  <c r="AI422" i="71" a="1"/>
  <c r="AI422" i="71" s="1"/>
  <c r="AL422" i="71" a="1"/>
  <c r="AL422" i="71" s="1"/>
  <c r="F422" i="71" a="1"/>
  <c r="F422" i="71" s="1"/>
  <c r="AG423" i="71" l="1" a="1"/>
  <c r="AG423" i="71" s="1"/>
  <c r="AF423" i="71" a="1"/>
  <c r="AF423" i="71" s="1"/>
  <c r="AI423" i="71" a="1"/>
  <c r="AI423" i="71" s="1"/>
  <c r="AL423" i="71" a="1"/>
  <c r="AL423" i="71" s="1"/>
  <c r="F423" i="71" a="1"/>
  <c r="F423" i="71" s="1"/>
  <c r="AK423" i="71" a="1"/>
  <c r="AK423" i="71" s="1"/>
  <c r="AJ423" i="71" a="1"/>
  <c r="AJ423" i="71" s="1"/>
  <c r="AM423" i="71" a="1"/>
  <c r="AM423" i="71" s="1"/>
  <c r="G423" i="71" a="1"/>
  <c r="G423" i="71" s="1"/>
  <c r="J423" i="71" a="1"/>
  <c r="J423" i="71" s="1"/>
  <c r="AC423" i="71" a="1"/>
  <c r="AC423" i="71" s="1"/>
  <c r="AB423" i="71" a="1"/>
  <c r="AB423" i="71" s="1"/>
  <c r="AE423" i="71" a="1"/>
  <c r="AE423" i="71" s="1"/>
  <c r="AH423" i="71" a="1"/>
  <c r="AH423" i="71" s="1"/>
  <c r="Y423" i="71" a="1"/>
  <c r="Y423" i="71" s="1"/>
  <c r="X423" i="71" a="1"/>
  <c r="X423" i="71" s="1"/>
  <c r="AA423" i="71" a="1"/>
  <c r="AA423" i="71" s="1"/>
  <c r="AD423" i="71" a="1"/>
  <c r="AD423" i="71" s="1"/>
  <c r="U423" i="71" a="1"/>
  <c r="U423" i="71" s="1"/>
  <c r="T423" i="71" a="1"/>
  <c r="T423" i="71" s="1"/>
  <c r="W423" i="71" a="1"/>
  <c r="W423" i="71" s="1"/>
  <c r="Z423" i="71" a="1"/>
  <c r="Z423" i="71" s="1"/>
  <c r="Q423" i="71" a="1"/>
  <c r="Q423" i="71" s="1"/>
  <c r="P423" i="71" a="1"/>
  <c r="P423" i="71" s="1"/>
  <c r="S423" i="71" a="1"/>
  <c r="S423" i="71" s="1"/>
  <c r="V423" i="71" a="1"/>
  <c r="V423" i="71" s="1"/>
  <c r="M423" i="71" a="1"/>
  <c r="M423" i="71" s="1"/>
  <c r="L423" i="71" a="1"/>
  <c r="L423" i="71" s="1"/>
  <c r="O423" i="71" a="1"/>
  <c r="O423" i="71" s="1"/>
  <c r="R423" i="71" a="1"/>
  <c r="R423" i="71" s="1"/>
  <c r="I423" i="71" a="1"/>
  <c r="I423" i="71" s="1"/>
  <c r="H423" i="71" a="1"/>
  <c r="H423" i="71" s="1"/>
  <c r="K423" i="71" a="1"/>
  <c r="K423" i="71" s="1"/>
  <c r="N423" i="71" a="1"/>
  <c r="N423" i="71" s="1"/>
  <c r="E424" i="71" a="1"/>
  <c r="E424" i="71" s="1"/>
  <c r="D424" i="71" s="1"/>
  <c r="AH424" i="71" l="1" a="1"/>
  <c r="AH424" i="71" s="1"/>
  <c r="AK424" i="71" a="1"/>
  <c r="AK424" i="71" s="1"/>
  <c r="AJ424" i="71" a="1"/>
  <c r="AJ424" i="71" s="1"/>
  <c r="AM424" i="71" a="1"/>
  <c r="AM424" i="71" s="1"/>
  <c r="G424" i="71" a="1"/>
  <c r="G424" i="71" s="1"/>
  <c r="AD424" i="71" a="1"/>
  <c r="AD424" i="71" s="1"/>
  <c r="AG424" i="71" a="1"/>
  <c r="AG424" i="71" s="1"/>
  <c r="AF424" i="71" a="1"/>
  <c r="AF424" i="71" s="1"/>
  <c r="AI424" i="71" a="1"/>
  <c r="AI424" i="71" s="1"/>
  <c r="Z424" i="71" a="1"/>
  <c r="Z424" i="71" s="1"/>
  <c r="AC424" i="71" a="1"/>
  <c r="AC424" i="71" s="1"/>
  <c r="AB424" i="71" a="1"/>
  <c r="AB424" i="71" s="1"/>
  <c r="AE424" i="71" a="1"/>
  <c r="AE424" i="71" s="1"/>
  <c r="V424" i="71" a="1"/>
  <c r="V424" i="71" s="1"/>
  <c r="Y424" i="71" a="1"/>
  <c r="Y424" i="71" s="1"/>
  <c r="X424" i="71" a="1"/>
  <c r="X424" i="71" s="1"/>
  <c r="AA424" i="71" a="1"/>
  <c r="AA424" i="71" s="1"/>
  <c r="R424" i="71" a="1"/>
  <c r="R424" i="71" s="1"/>
  <c r="U424" i="71" a="1"/>
  <c r="U424" i="71" s="1"/>
  <c r="T424" i="71" a="1"/>
  <c r="T424" i="71" s="1"/>
  <c r="W424" i="71" a="1"/>
  <c r="W424" i="71" s="1"/>
  <c r="AL424" i="71" a="1"/>
  <c r="AL424" i="71" s="1"/>
  <c r="F424" i="71" a="1"/>
  <c r="F424" i="71" s="1"/>
  <c r="I424" i="71" a="1"/>
  <c r="I424" i="71" s="1"/>
  <c r="H424" i="71" a="1"/>
  <c r="H424" i="71" s="1"/>
  <c r="K424" i="71" a="1"/>
  <c r="K424" i="71" s="1"/>
  <c r="N424" i="71" a="1"/>
  <c r="N424" i="71" s="1"/>
  <c r="Q424" i="71" a="1"/>
  <c r="Q424" i="71" s="1"/>
  <c r="P424" i="71" a="1"/>
  <c r="P424" i="71" s="1"/>
  <c r="S424" i="71" a="1"/>
  <c r="S424" i="71" s="1"/>
  <c r="J424" i="71" a="1"/>
  <c r="J424" i="71" s="1"/>
  <c r="M424" i="71" a="1"/>
  <c r="M424" i="71" s="1"/>
  <c r="L424" i="71" a="1"/>
  <c r="L424" i="71" s="1"/>
  <c r="O424" i="71" a="1"/>
  <c r="O424" i="71" s="1"/>
  <c r="E425" i="71" a="1"/>
  <c r="E425" i="71" s="1"/>
  <c r="D425" i="71" s="1"/>
  <c r="Z425" i="71" l="1" a="1"/>
  <c r="Z425" i="71" s="1"/>
  <c r="AC425" i="71" a="1"/>
  <c r="AC425" i="71" s="1"/>
  <c r="AB425" i="71" a="1"/>
  <c r="AB425" i="71" s="1"/>
  <c r="AE425" i="71" a="1"/>
  <c r="AE425" i="71" s="1"/>
  <c r="AH425" i="71" a="1"/>
  <c r="AH425" i="71" s="1"/>
  <c r="AK425" i="71" a="1"/>
  <c r="AK425" i="71" s="1"/>
  <c r="AJ425" i="71" a="1"/>
  <c r="AJ425" i="71" s="1"/>
  <c r="AM425" i="71" a="1"/>
  <c r="AM425" i="71" s="1"/>
  <c r="G425" i="71" a="1"/>
  <c r="G425" i="71" s="1"/>
  <c r="V425" i="71" a="1"/>
  <c r="V425" i="71" s="1"/>
  <c r="Y425" i="71" a="1"/>
  <c r="Y425" i="71" s="1"/>
  <c r="X425" i="71" a="1"/>
  <c r="X425" i="71" s="1"/>
  <c r="AA425" i="71" a="1"/>
  <c r="AA425" i="71" s="1"/>
  <c r="R425" i="71" a="1"/>
  <c r="R425" i="71" s="1"/>
  <c r="U425" i="71" a="1"/>
  <c r="U425" i="71" s="1"/>
  <c r="T425" i="71" a="1"/>
  <c r="T425" i="71" s="1"/>
  <c r="W425" i="71" a="1"/>
  <c r="W425" i="71" s="1"/>
  <c r="N425" i="71" a="1"/>
  <c r="N425" i="71" s="1"/>
  <c r="Q425" i="71" a="1"/>
  <c r="Q425" i="71" s="1"/>
  <c r="P425" i="71" a="1"/>
  <c r="P425" i="71" s="1"/>
  <c r="S425" i="71" a="1"/>
  <c r="S425" i="71" s="1"/>
  <c r="J425" i="71" a="1"/>
  <c r="J425" i="71" s="1"/>
  <c r="M425" i="71" a="1"/>
  <c r="M425" i="71" s="1"/>
  <c r="L425" i="71" a="1"/>
  <c r="L425" i="71" s="1"/>
  <c r="O425" i="71" a="1"/>
  <c r="O425" i="71" s="1"/>
  <c r="AD425" i="71" a="1"/>
  <c r="AD425" i="71" s="1"/>
  <c r="AG425" i="71" a="1"/>
  <c r="AG425" i="71" s="1"/>
  <c r="AF425" i="71" a="1"/>
  <c r="AF425" i="71" s="1"/>
  <c r="AI425" i="71" a="1"/>
  <c r="AI425" i="71" s="1"/>
  <c r="AL425" i="71" a="1"/>
  <c r="AL425" i="71" s="1"/>
  <c r="F425" i="71" a="1"/>
  <c r="F425" i="71" s="1"/>
  <c r="I425" i="71" a="1"/>
  <c r="I425" i="71" s="1"/>
  <c r="H425" i="71" a="1"/>
  <c r="H425" i="71" s="1"/>
  <c r="K425" i="71" a="1"/>
  <c r="K425" i="71" s="1"/>
  <c r="E426" i="71" a="1"/>
  <c r="E426" i="71" s="1"/>
  <c r="D426" i="71" s="1"/>
  <c r="AE426" i="71" l="1" a="1"/>
  <c r="AE426" i="71" s="1"/>
  <c r="AH426" i="71" a="1"/>
  <c r="AH426" i="71" s="1"/>
  <c r="AK426" i="71" a="1"/>
  <c r="AK426" i="71" s="1"/>
  <c r="AJ426" i="71" a="1"/>
  <c r="AJ426" i="71" s="1"/>
  <c r="AA426" i="71" a="1"/>
  <c r="AA426" i="71" s="1"/>
  <c r="AD426" i="71" a="1"/>
  <c r="AD426" i="71" s="1"/>
  <c r="AG426" i="71" a="1"/>
  <c r="AG426" i="71" s="1"/>
  <c r="AF426" i="71" a="1"/>
  <c r="AF426" i="71" s="1"/>
  <c r="W426" i="71" a="1"/>
  <c r="W426" i="71" s="1"/>
  <c r="Z426" i="71" a="1"/>
  <c r="Z426" i="71" s="1"/>
  <c r="AC426" i="71" a="1"/>
  <c r="AC426" i="71" s="1"/>
  <c r="AB426" i="71" a="1"/>
  <c r="AB426" i="71" s="1"/>
  <c r="S426" i="71" a="1"/>
  <c r="S426" i="71" s="1"/>
  <c r="V426" i="71" a="1"/>
  <c r="V426" i="71" s="1"/>
  <c r="Y426" i="71" a="1"/>
  <c r="Y426" i="71" s="1"/>
  <c r="X426" i="71" a="1"/>
  <c r="X426" i="71" s="1"/>
  <c r="AI426" i="71" a="1"/>
  <c r="AI426" i="71" s="1"/>
  <c r="AL426" i="71" a="1"/>
  <c r="AL426" i="71" s="1"/>
  <c r="F426" i="71" a="1"/>
  <c r="F426" i="71" s="1"/>
  <c r="I426" i="71" a="1"/>
  <c r="I426" i="71" s="1"/>
  <c r="H426" i="71" a="1"/>
  <c r="H426" i="71" s="1"/>
  <c r="AM426" i="71" a="1"/>
  <c r="AM426" i="71" s="1"/>
  <c r="G426" i="71" a="1"/>
  <c r="G426" i="71" s="1"/>
  <c r="J426" i="71" a="1"/>
  <c r="J426" i="71" s="1"/>
  <c r="M426" i="71" a="1"/>
  <c r="M426" i="71" s="1"/>
  <c r="L426" i="71" a="1"/>
  <c r="L426" i="71" s="1"/>
  <c r="O426" i="71" a="1"/>
  <c r="O426" i="71" s="1"/>
  <c r="R426" i="71" a="1"/>
  <c r="R426" i="71" s="1"/>
  <c r="U426" i="71" a="1"/>
  <c r="U426" i="71" s="1"/>
  <c r="T426" i="71" a="1"/>
  <c r="T426" i="71" s="1"/>
  <c r="K426" i="71" a="1"/>
  <c r="K426" i="71" s="1"/>
  <c r="N426" i="71" a="1"/>
  <c r="N426" i="71" s="1"/>
  <c r="Q426" i="71" a="1"/>
  <c r="Q426" i="71" s="1"/>
  <c r="P426" i="71" a="1"/>
  <c r="P426" i="71" s="1"/>
  <c r="E427" i="71" a="1"/>
  <c r="E427" i="71" s="1"/>
  <c r="D427" i="71" s="1"/>
  <c r="AE427" i="71" l="1" a="1"/>
  <c r="AE427" i="71" s="1"/>
  <c r="AH427" i="71" a="1"/>
  <c r="AH427" i="71" s="1"/>
  <c r="AK427" i="71" a="1"/>
  <c r="AK427" i="71" s="1"/>
  <c r="AJ427" i="71" a="1"/>
  <c r="AJ427" i="71" s="1"/>
  <c r="AA427" i="71" a="1"/>
  <c r="AA427" i="71" s="1"/>
  <c r="AD427" i="71" a="1"/>
  <c r="AD427" i="71" s="1"/>
  <c r="AG427" i="71" a="1"/>
  <c r="AG427" i="71" s="1"/>
  <c r="AF427" i="71" a="1"/>
  <c r="AF427" i="71" s="1"/>
  <c r="W427" i="71" a="1"/>
  <c r="W427" i="71" s="1"/>
  <c r="Z427" i="71" a="1"/>
  <c r="Z427" i="71" s="1"/>
  <c r="AC427" i="71" a="1"/>
  <c r="AC427" i="71" s="1"/>
  <c r="AB427" i="71" a="1"/>
  <c r="AB427" i="71" s="1"/>
  <c r="S427" i="71" a="1"/>
  <c r="S427" i="71" s="1"/>
  <c r="V427" i="71" a="1"/>
  <c r="V427" i="71" s="1"/>
  <c r="Y427" i="71" a="1"/>
  <c r="Y427" i="71" s="1"/>
  <c r="X427" i="71" a="1"/>
  <c r="X427" i="71" s="1"/>
  <c r="AM427" i="71" a="1"/>
  <c r="AM427" i="71" s="1"/>
  <c r="G427" i="71" a="1"/>
  <c r="G427" i="71" s="1"/>
  <c r="J427" i="71" a="1"/>
  <c r="J427" i="71" s="1"/>
  <c r="M427" i="71" a="1"/>
  <c r="M427" i="71" s="1"/>
  <c r="L427" i="71" a="1"/>
  <c r="L427" i="71" s="1"/>
  <c r="O427" i="71" a="1"/>
  <c r="O427" i="71" s="1"/>
  <c r="R427" i="71" a="1"/>
  <c r="R427" i="71" s="1"/>
  <c r="U427" i="71" a="1"/>
  <c r="U427" i="71" s="1"/>
  <c r="T427" i="71" a="1"/>
  <c r="T427" i="71" s="1"/>
  <c r="K427" i="71" a="1"/>
  <c r="K427" i="71" s="1"/>
  <c r="N427" i="71" a="1"/>
  <c r="N427" i="71" s="1"/>
  <c r="Q427" i="71" a="1"/>
  <c r="Q427" i="71" s="1"/>
  <c r="P427" i="71" a="1"/>
  <c r="P427" i="71" s="1"/>
  <c r="AI427" i="71" a="1"/>
  <c r="AI427" i="71" s="1"/>
  <c r="AL427" i="71" a="1"/>
  <c r="AL427" i="71" s="1"/>
  <c r="F427" i="71" a="1"/>
  <c r="F427" i="71" s="1"/>
  <c r="I427" i="71" a="1"/>
  <c r="I427" i="71" s="1"/>
  <c r="H427" i="71" a="1"/>
  <c r="H427" i="71" s="1"/>
  <c r="E428" i="71" a="1"/>
  <c r="E428" i="71" s="1"/>
  <c r="D428" i="71" s="1"/>
  <c r="AF428" i="71" l="1" a="1"/>
  <c r="AF428" i="71" s="1"/>
  <c r="AI428" i="71" a="1"/>
  <c r="AI428" i="71" s="1"/>
  <c r="AL428" i="71" a="1"/>
  <c r="AL428" i="71" s="1"/>
  <c r="F428" i="71" a="1"/>
  <c r="F428" i="71" s="1"/>
  <c r="I428" i="71" a="1"/>
  <c r="I428" i="71" s="1"/>
  <c r="AB428" i="71" a="1"/>
  <c r="AB428" i="71" s="1"/>
  <c r="AE428" i="71" a="1"/>
  <c r="AE428" i="71" s="1"/>
  <c r="AH428" i="71" a="1"/>
  <c r="AH428" i="71" s="1"/>
  <c r="AK428" i="71" a="1"/>
  <c r="AK428" i="71" s="1"/>
  <c r="X428" i="71" a="1"/>
  <c r="X428" i="71" s="1"/>
  <c r="AA428" i="71" a="1"/>
  <c r="AA428" i="71" s="1"/>
  <c r="AD428" i="71" a="1"/>
  <c r="AD428" i="71" s="1"/>
  <c r="AG428" i="71" a="1"/>
  <c r="AG428" i="71" s="1"/>
  <c r="T428" i="71" a="1"/>
  <c r="T428" i="71" s="1"/>
  <c r="W428" i="71" a="1"/>
  <c r="W428" i="71" s="1"/>
  <c r="Z428" i="71" a="1"/>
  <c r="Z428" i="71" s="1"/>
  <c r="AC428" i="71" a="1"/>
  <c r="AC428" i="71" s="1"/>
  <c r="P428" i="71" a="1"/>
  <c r="P428" i="71" s="1"/>
  <c r="S428" i="71" a="1"/>
  <c r="S428" i="71" s="1"/>
  <c r="V428" i="71" a="1"/>
  <c r="V428" i="71" s="1"/>
  <c r="Y428" i="71" a="1"/>
  <c r="Y428" i="71" s="1"/>
  <c r="K428" i="71" a="1"/>
  <c r="K428" i="71" s="1"/>
  <c r="N428" i="71" a="1"/>
  <c r="N428" i="71" s="1"/>
  <c r="Q428" i="71" a="1"/>
  <c r="Q428" i="71" s="1"/>
  <c r="M428" i="71" a="1"/>
  <c r="M428" i="71" s="1"/>
  <c r="L428" i="71" a="1"/>
  <c r="L428" i="71" s="1"/>
  <c r="O428" i="71" a="1"/>
  <c r="O428" i="71" s="1"/>
  <c r="R428" i="71" a="1"/>
  <c r="R428" i="71" s="1"/>
  <c r="U428" i="71" a="1"/>
  <c r="U428" i="71" s="1"/>
  <c r="H428" i="71" a="1"/>
  <c r="H428" i="71" s="1"/>
  <c r="AJ428" i="71" a="1"/>
  <c r="AJ428" i="71" s="1"/>
  <c r="AM428" i="71" a="1"/>
  <c r="AM428" i="71" s="1"/>
  <c r="G428" i="71" a="1"/>
  <c r="G428" i="71" s="1"/>
  <c r="J428" i="71" a="1"/>
  <c r="J428" i="71" s="1"/>
  <c r="E429" i="71" a="1"/>
  <c r="E429" i="71" s="1"/>
  <c r="D429" i="71" s="1"/>
  <c r="AB429" i="71" l="1" a="1"/>
  <c r="AB429" i="71" s="1"/>
  <c r="AE429" i="71" a="1"/>
  <c r="AE429" i="71" s="1"/>
  <c r="AH429" i="71" a="1"/>
  <c r="AH429" i="71" s="1"/>
  <c r="AK429" i="71" a="1"/>
  <c r="AK429" i="71" s="1"/>
  <c r="O429" i="71" a="1"/>
  <c r="O429" i="71" s="1"/>
  <c r="R429" i="71" a="1"/>
  <c r="R429" i="71" s="1"/>
  <c r="H429" i="71" a="1"/>
  <c r="H429" i="71" s="1"/>
  <c r="N429" i="71" a="1"/>
  <c r="N429" i="71" s="1"/>
  <c r="X429" i="71" a="1"/>
  <c r="X429" i="71" s="1"/>
  <c r="AA429" i="71" a="1"/>
  <c r="AA429" i="71" s="1"/>
  <c r="AD429" i="71" a="1"/>
  <c r="AD429" i="71" s="1"/>
  <c r="AG429" i="71" a="1"/>
  <c r="AG429" i="71" s="1"/>
  <c r="T429" i="71" a="1"/>
  <c r="T429" i="71" s="1"/>
  <c r="W429" i="71" a="1"/>
  <c r="W429" i="71" s="1"/>
  <c r="Z429" i="71" a="1"/>
  <c r="Z429" i="71" s="1"/>
  <c r="AC429" i="71" a="1"/>
  <c r="AC429" i="71" s="1"/>
  <c r="P429" i="71" a="1"/>
  <c r="P429" i="71" s="1"/>
  <c r="S429" i="71" a="1"/>
  <c r="S429" i="71" s="1"/>
  <c r="V429" i="71" a="1"/>
  <c r="V429" i="71" s="1"/>
  <c r="Y429" i="71" a="1"/>
  <c r="Y429" i="71" s="1"/>
  <c r="L429" i="71" a="1"/>
  <c r="L429" i="71" s="1"/>
  <c r="U429" i="71" a="1"/>
  <c r="U429" i="71" s="1"/>
  <c r="K429" i="71" a="1"/>
  <c r="K429" i="71" s="1"/>
  <c r="Q429" i="71" a="1"/>
  <c r="Q429" i="71" s="1"/>
  <c r="AF429" i="71" a="1"/>
  <c r="AF429" i="71" s="1"/>
  <c r="AI429" i="71" a="1"/>
  <c r="AI429" i="71" s="1"/>
  <c r="AL429" i="71" a="1"/>
  <c r="AL429" i="71" s="1"/>
  <c r="F429" i="71" a="1"/>
  <c r="F429" i="71" s="1"/>
  <c r="I429" i="71" a="1"/>
  <c r="I429" i="71" s="1"/>
  <c r="AJ429" i="71" a="1"/>
  <c r="AJ429" i="71" s="1"/>
  <c r="AM429" i="71" a="1"/>
  <c r="AM429" i="71" s="1"/>
  <c r="G429" i="71" a="1"/>
  <c r="G429" i="71" s="1"/>
  <c r="J429" i="71" a="1"/>
  <c r="J429" i="71" s="1"/>
  <c r="M429" i="71" a="1"/>
  <c r="M429" i="71" s="1"/>
  <c r="E430" i="71" a="1"/>
  <c r="E430" i="71" s="1"/>
  <c r="D430" i="71" s="1"/>
  <c r="AD430" i="71" l="1" a="1"/>
  <c r="AD430" i="71" s="1"/>
  <c r="AL430" i="71" a="1"/>
  <c r="AL430" i="71" s="1"/>
  <c r="AK430" i="71" a="1"/>
  <c r="AK430" i="71" s="1"/>
  <c r="AJ430" i="71" a="1"/>
  <c r="AJ430" i="71" s="1"/>
  <c r="Z430" i="71" a="1"/>
  <c r="Z430" i="71" s="1"/>
  <c r="L430" i="71" a="1"/>
  <c r="L430" i="71" s="1"/>
  <c r="K430" i="71" a="1"/>
  <c r="K430" i="71" s="1"/>
  <c r="U430" i="71" a="1"/>
  <c r="U430" i="71" s="1"/>
  <c r="AC430" i="71" a="1"/>
  <c r="AC430" i="71" s="1"/>
  <c r="AB430" i="71" a="1"/>
  <c r="AB430" i="71" s="1"/>
  <c r="AA430" i="71" a="1"/>
  <c r="AA430" i="71" s="1"/>
  <c r="Q430" i="71" a="1"/>
  <c r="Q430" i="71" s="1"/>
  <c r="T430" i="71" a="1"/>
  <c r="T430" i="71" s="1"/>
  <c r="S430" i="71" a="1"/>
  <c r="S430" i="71" s="1"/>
  <c r="V430" i="71" a="1"/>
  <c r="V430" i="71" s="1"/>
  <c r="M430" i="71" a="1"/>
  <c r="M430" i="71" s="1"/>
  <c r="P430" i="71" a="1"/>
  <c r="P430" i="71" s="1"/>
  <c r="O430" i="71" a="1"/>
  <c r="O430" i="71" s="1"/>
  <c r="R430" i="71" a="1"/>
  <c r="R430" i="71" s="1"/>
  <c r="I430" i="71" a="1"/>
  <c r="I430" i="71" s="1"/>
  <c r="N430" i="71" a="1"/>
  <c r="N430" i="71" s="1"/>
  <c r="AI430" i="71" a="1"/>
  <c r="AI430" i="71" s="1"/>
  <c r="Y430" i="71" a="1"/>
  <c r="Y430" i="71" s="1"/>
  <c r="X430" i="71" a="1"/>
  <c r="X430" i="71" s="1"/>
  <c r="W430" i="71" a="1"/>
  <c r="W430" i="71" s="1"/>
  <c r="AE430" i="71" a="1"/>
  <c r="AE430" i="71" s="1"/>
  <c r="AM430" i="71" a="1"/>
  <c r="AM430" i="71" s="1"/>
  <c r="H430" i="71" a="1"/>
  <c r="H430" i="71" s="1"/>
  <c r="G430" i="71" a="1"/>
  <c r="G430" i="71" s="1"/>
  <c r="J430" i="71" a="1"/>
  <c r="J430" i="71" s="1"/>
  <c r="AH430" i="71" a="1"/>
  <c r="AH430" i="71" s="1"/>
  <c r="AG430" i="71" a="1"/>
  <c r="AG430" i="71" s="1"/>
  <c r="AF430" i="71" a="1"/>
  <c r="AF430" i="71" s="1"/>
  <c r="F430" i="71" a="1"/>
  <c r="F430" i="71" s="1"/>
  <c r="E431" i="71" a="1"/>
  <c r="E431" i="71" s="1"/>
  <c r="D431" i="71" s="1"/>
  <c r="AG431" i="71" l="1" a="1"/>
  <c r="AG431" i="71" s="1"/>
  <c r="K431" i="71" a="1"/>
  <c r="K431" i="71" s="1"/>
  <c r="M431" i="71" a="1"/>
  <c r="M431" i="71" s="1"/>
  <c r="F431" i="71" a="1"/>
  <c r="F431" i="71" s="1"/>
  <c r="I431" i="71" a="1"/>
  <c r="I431" i="71" s="1"/>
  <c r="AK431" i="71" a="1"/>
  <c r="AK431" i="71" s="1"/>
  <c r="O431" i="71" a="1"/>
  <c r="O431" i="71" s="1"/>
  <c r="R431" i="71" a="1"/>
  <c r="R431" i="71" s="1"/>
  <c r="P431" i="71" a="1"/>
  <c r="P431" i="71" s="1"/>
  <c r="X431" i="71" a="1"/>
  <c r="X431" i="71" s="1"/>
  <c r="AM431" i="71" a="1"/>
  <c r="AM431" i="71" s="1"/>
  <c r="G431" i="71" a="1"/>
  <c r="G431" i="71" s="1"/>
  <c r="AB431" i="71" a="1"/>
  <c r="AB431" i="71" s="1"/>
  <c r="Y431" i="71" a="1"/>
  <c r="Y431" i="71" s="1"/>
  <c r="AI431" i="71" a="1"/>
  <c r="AI431" i="71" s="1"/>
  <c r="AL431" i="71" a="1"/>
  <c r="AL431" i="71" s="1"/>
  <c r="Q431" i="71" a="1"/>
  <c r="Q431" i="71" s="1"/>
  <c r="T431" i="71" a="1"/>
  <c r="T431" i="71" s="1"/>
  <c r="AE431" i="71" a="1"/>
  <c r="AE431" i="71" s="1"/>
  <c r="AH431" i="71" a="1"/>
  <c r="AH431" i="71" s="1"/>
  <c r="H431" i="71" a="1"/>
  <c r="H431" i="71" s="1"/>
  <c r="J431" i="71" a="1"/>
  <c r="J431" i="71" s="1"/>
  <c r="AA431" i="71" a="1"/>
  <c r="AA431" i="71" s="1"/>
  <c r="AD431" i="71" a="1"/>
  <c r="AD431" i="71" s="1"/>
  <c r="L431" i="71" a="1"/>
  <c r="L431" i="71" s="1"/>
  <c r="AJ431" i="71" a="1"/>
  <c r="AJ431" i="71" s="1"/>
  <c r="W431" i="71" a="1"/>
  <c r="W431" i="71" s="1"/>
  <c r="Z431" i="71" a="1"/>
  <c r="Z431" i="71" s="1"/>
  <c r="AF431" i="71" a="1"/>
  <c r="AF431" i="71" s="1"/>
  <c r="N431" i="71" a="1"/>
  <c r="N431" i="71" s="1"/>
  <c r="S431" i="71" a="1"/>
  <c r="S431" i="71" s="1"/>
  <c r="V431" i="71" a="1"/>
  <c r="V431" i="71" s="1"/>
  <c r="U431" i="71" a="1"/>
  <c r="U431" i="71" s="1"/>
  <c r="AC431" i="71" a="1"/>
  <c r="AC431" i="71" s="1"/>
  <c r="E432" i="71" a="1"/>
  <c r="E432" i="71" s="1"/>
  <c r="D432" i="71" s="1"/>
  <c r="R432" i="71" l="1" a="1"/>
  <c r="R432" i="71" s="1"/>
  <c r="W432" i="71" a="1"/>
  <c r="W432" i="71" s="1"/>
  <c r="U432" i="71" a="1"/>
  <c r="U432" i="71" s="1"/>
  <c r="T432" i="71" a="1"/>
  <c r="T432" i="71" s="1"/>
  <c r="Q432" i="71" a="1"/>
  <c r="Q432" i="71" s="1"/>
  <c r="P432" i="71" a="1"/>
  <c r="P432" i="71" s="1"/>
  <c r="N432" i="71" a="1"/>
  <c r="N432" i="71" s="1"/>
  <c r="AF432" i="71" a="1"/>
  <c r="AF432" i="71" s="1"/>
  <c r="K432" i="71" a="1"/>
  <c r="K432" i="71" s="1"/>
  <c r="I432" i="71" a="1"/>
  <c r="I432" i="71" s="1"/>
  <c r="H432" i="71" a="1"/>
  <c r="H432" i="71" s="1"/>
  <c r="Y432" i="71" a="1"/>
  <c r="Y432" i="71" s="1"/>
  <c r="L432" i="71" a="1"/>
  <c r="L432" i="71" s="1"/>
  <c r="J432" i="71" a="1"/>
  <c r="J432" i="71" s="1"/>
  <c r="O432" i="71" a="1"/>
  <c r="O432" i="71" s="1"/>
  <c r="M432" i="71" a="1"/>
  <c r="M432" i="71" s="1"/>
  <c r="AD432" i="71" a="1"/>
  <c r="AD432" i="71" s="1"/>
  <c r="AI432" i="71" a="1"/>
  <c r="AI432" i="71" s="1"/>
  <c r="AG432" i="71" a="1"/>
  <c r="AG432" i="71" s="1"/>
  <c r="G432" i="71" a="1"/>
  <c r="G432" i="71" s="1"/>
  <c r="X432" i="71" a="1"/>
  <c r="X432" i="71" s="1"/>
  <c r="V432" i="71" a="1"/>
  <c r="V432" i="71" s="1"/>
  <c r="AA432" i="71" a="1"/>
  <c r="AA432" i="71" s="1"/>
  <c r="AL432" i="71" a="1"/>
  <c r="AL432" i="71" s="1"/>
  <c r="AK432" i="71" a="1"/>
  <c r="AK432" i="71" s="1"/>
  <c r="AJ432" i="71" a="1"/>
  <c r="AJ432" i="71" s="1"/>
  <c r="AH432" i="71" a="1"/>
  <c r="AH432" i="71" s="1"/>
  <c r="AM432" i="71" a="1"/>
  <c r="AM432" i="71" s="1"/>
  <c r="S432" i="71" a="1"/>
  <c r="S432" i="71" s="1"/>
  <c r="AE432" i="71" a="1"/>
  <c r="AE432" i="71" s="1"/>
  <c r="AC432" i="71" a="1"/>
  <c r="AC432" i="71" s="1"/>
  <c r="AB432" i="71" a="1"/>
  <c r="AB432" i="71" s="1"/>
  <c r="Z432" i="71" a="1"/>
  <c r="Z432" i="71" s="1"/>
  <c r="F432" i="71" a="1"/>
  <c r="F432" i="71" s="1"/>
  <c r="E433" i="71" a="1"/>
  <c r="E433" i="71" s="1"/>
  <c r="D433" i="71" s="1"/>
  <c r="AD433" i="71" l="1" a="1"/>
  <c r="AD433" i="71" s="1"/>
  <c r="AG433" i="71" a="1"/>
  <c r="AG433" i="71" s="1"/>
  <c r="P433" i="71" a="1"/>
  <c r="P433" i="71" s="1"/>
  <c r="S433" i="71" a="1"/>
  <c r="S433" i="71" s="1"/>
  <c r="Z433" i="71" a="1"/>
  <c r="Z433" i="71" s="1"/>
  <c r="AC433" i="71" a="1"/>
  <c r="AC433" i="71" s="1"/>
  <c r="L433" i="71" a="1"/>
  <c r="L433" i="71" s="1"/>
  <c r="O433" i="71" a="1"/>
  <c r="O433" i="71" s="1"/>
  <c r="V433" i="71" a="1"/>
  <c r="V433" i="71" s="1"/>
  <c r="Y433" i="71" a="1"/>
  <c r="Y433" i="71" s="1"/>
  <c r="H433" i="71" a="1"/>
  <c r="H433" i="71" s="1"/>
  <c r="K433" i="71" a="1"/>
  <c r="K433" i="71" s="1"/>
  <c r="F433" i="71" a="1"/>
  <c r="F433" i="71" s="1"/>
  <c r="AA433" i="71" a="1"/>
  <c r="AA433" i="71" s="1"/>
  <c r="R433" i="71" a="1"/>
  <c r="R433" i="71" s="1"/>
  <c r="AJ433" i="71" a="1"/>
  <c r="AJ433" i="71" s="1"/>
  <c r="AM433" i="71" a="1"/>
  <c r="AM433" i="71" s="1"/>
  <c r="G433" i="71" a="1"/>
  <c r="G433" i="71" s="1"/>
  <c r="N433" i="71" a="1"/>
  <c r="N433" i="71" s="1"/>
  <c r="AF433" i="71" a="1"/>
  <c r="AF433" i="71" s="1"/>
  <c r="AI433" i="71" a="1"/>
  <c r="AI433" i="71" s="1"/>
  <c r="U433" i="71" a="1"/>
  <c r="U433" i="71" s="1"/>
  <c r="AH433" i="71" a="1"/>
  <c r="AH433" i="71" s="1"/>
  <c r="AK433" i="71" a="1"/>
  <c r="AK433" i="71" s="1"/>
  <c r="T433" i="71" a="1"/>
  <c r="T433" i="71" s="1"/>
  <c r="W433" i="71" a="1"/>
  <c r="W433" i="71" s="1"/>
  <c r="I433" i="71" a="1"/>
  <c r="I433" i="71" s="1"/>
  <c r="J433" i="71" a="1"/>
  <c r="J433" i="71" s="1"/>
  <c r="AB433" i="71" a="1"/>
  <c r="AB433" i="71" s="1"/>
  <c r="AE433" i="71" a="1"/>
  <c r="AE433" i="71" s="1"/>
  <c r="M433" i="71" a="1"/>
  <c r="M433" i="71" s="1"/>
  <c r="AL433" i="71" a="1"/>
  <c r="AL433" i="71" s="1"/>
  <c r="X433" i="71" a="1"/>
  <c r="X433" i="71" s="1"/>
  <c r="Q433" i="71" a="1"/>
  <c r="Q433" i="71" s="1"/>
  <c r="E434" i="71" a="1"/>
  <c r="E434" i="71" s="1"/>
  <c r="D434" i="71" s="1"/>
  <c r="Y434" i="71" l="1" a="1"/>
  <c r="Y434" i="71" s="1"/>
  <c r="AE434" i="71" a="1"/>
  <c r="AE434" i="71" s="1"/>
  <c r="F434" i="71" a="1"/>
  <c r="F434" i="71" s="1"/>
  <c r="L434" i="71" a="1"/>
  <c r="L434" i="71" s="1"/>
  <c r="J434" i="71" a="1"/>
  <c r="J434" i="71" s="1"/>
  <c r="Q434" i="71" a="1"/>
  <c r="Q434" i="71" s="1"/>
  <c r="W434" i="71" a="1"/>
  <c r="W434" i="71" s="1"/>
  <c r="AK434" i="71" a="1"/>
  <c r="AK434" i="71" s="1"/>
  <c r="AI434" i="71" a="1"/>
  <c r="AI434" i="71" s="1"/>
  <c r="I434" i="71" a="1"/>
  <c r="I434" i="71" s="1"/>
  <c r="O434" i="71" a="1"/>
  <c r="O434" i="71" s="1"/>
  <c r="AC434" i="71" a="1"/>
  <c r="AC434" i="71" s="1"/>
  <c r="AA434" i="71" a="1"/>
  <c r="AA434" i="71" s="1"/>
  <c r="AF434" i="71" a="1"/>
  <c r="AF434" i="71" s="1"/>
  <c r="G434" i="71" a="1"/>
  <c r="G434" i="71" s="1"/>
  <c r="U434" i="71" a="1"/>
  <c r="U434" i="71" s="1"/>
  <c r="S434" i="71" a="1"/>
  <c r="S434" i="71" s="1"/>
  <c r="X434" i="71" a="1"/>
  <c r="X434" i="71" s="1"/>
  <c r="AL434" i="71" a="1"/>
  <c r="AL434" i="71" s="1"/>
  <c r="M434" i="71" a="1"/>
  <c r="M434" i="71" s="1"/>
  <c r="K434" i="71" a="1"/>
  <c r="K434" i="71" s="1"/>
  <c r="P434" i="71" a="1"/>
  <c r="P434" i="71" s="1"/>
  <c r="AD434" i="71" a="1"/>
  <c r="AD434" i="71" s="1"/>
  <c r="AJ434" i="71" a="1"/>
  <c r="AJ434" i="71" s="1"/>
  <c r="AH434" i="71" a="1"/>
  <c r="AH434" i="71" s="1"/>
  <c r="H434" i="71" a="1"/>
  <c r="H434" i="71" s="1"/>
  <c r="V434" i="71" a="1"/>
  <c r="V434" i="71" s="1"/>
  <c r="AB434" i="71" a="1"/>
  <c r="AB434" i="71" s="1"/>
  <c r="Z434" i="71" a="1"/>
  <c r="Z434" i="71" s="1"/>
  <c r="AG434" i="71" a="1"/>
  <c r="AG434" i="71" s="1"/>
  <c r="AM434" i="71" a="1"/>
  <c r="AM434" i="71" s="1"/>
  <c r="N434" i="71" a="1"/>
  <c r="N434" i="71" s="1"/>
  <c r="T434" i="71" a="1"/>
  <c r="T434" i="71" s="1"/>
  <c r="R434" i="71" a="1"/>
  <c r="R434" i="71" s="1"/>
  <c r="E435" i="71" a="1"/>
  <c r="E435" i="71" s="1"/>
  <c r="D435" i="71" s="1"/>
  <c r="AE435" i="71" l="1" a="1"/>
  <c r="AE435" i="71" s="1"/>
  <c r="AH435" i="71" a="1"/>
  <c r="AH435" i="71" s="1"/>
  <c r="AK435" i="71" a="1"/>
  <c r="AK435" i="71" s="1"/>
  <c r="AJ435" i="71" a="1"/>
  <c r="AJ435" i="71" s="1"/>
  <c r="AA435" i="71" a="1"/>
  <c r="AA435" i="71" s="1"/>
  <c r="AD435" i="71" a="1"/>
  <c r="AD435" i="71" s="1"/>
  <c r="AG435" i="71" a="1"/>
  <c r="AG435" i="71" s="1"/>
  <c r="AF435" i="71" a="1"/>
  <c r="AF435" i="71" s="1"/>
  <c r="W435" i="71" a="1"/>
  <c r="W435" i="71" s="1"/>
  <c r="Z435" i="71" a="1"/>
  <c r="Z435" i="71" s="1"/>
  <c r="AC435" i="71" a="1"/>
  <c r="AC435" i="71" s="1"/>
  <c r="AB435" i="71" a="1"/>
  <c r="AB435" i="71" s="1"/>
  <c r="S435" i="71" a="1"/>
  <c r="S435" i="71" s="1"/>
  <c r="V435" i="71" a="1"/>
  <c r="V435" i="71" s="1"/>
  <c r="Y435" i="71" a="1"/>
  <c r="Y435" i="71" s="1"/>
  <c r="X435" i="71" a="1"/>
  <c r="X435" i="71" s="1"/>
  <c r="AM435" i="71" a="1"/>
  <c r="AM435" i="71" s="1"/>
  <c r="G435" i="71" a="1"/>
  <c r="G435" i="71" s="1"/>
  <c r="J435" i="71" a="1"/>
  <c r="J435" i="71" s="1"/>
  <c r="M435" i="71" a="1"/>
  <c r="M435" i="71" s="1"/>
  <c r="AI435" i="71" a="1"/>
  <c r="AI435" i="71" s="1"/>
  <c r="AL435" i="71" a="1"/>
  <c r="AL435" i="71" s="1"/>
  <c r="F435" i="71" a="1"/>
  <c r="F435" i="71" s="1"/>
  <c r="I435" i="71" a="1"/>
  <c r="I435" i="71" s="1"/>
  <c r="H435" i="71" a="1"/>
  <c r="H435" i="71" s="1"/>
  <c r="O435" i="71" a="1"/>
  <c r="O435" i="71" s="1"/>
  <c r="R435" i="71" a="1"/>
  <c r="R435" i="71" s="1"/>
  <c r="U435" i="71" a="1"/>
  <c r="U435" i="71" s="1"/>
  <c r="T435" i="71" a="1"/>
  <c r="T435" i="71" s="1"/>
  <c r="K435" i="71" a="1"/>
  <c r="K435" i="71" s="1"/>
  <c r="N435" i="71" a="1"/>
  <c r="N435" i="71" s="1"/>
  <c r="Q435" i="71" a="1"/>
  <c r="Q435" i="71" s="1"/>
  <c r="P435" i="71" a="1"/>
  <c r="P435" i="71" s="1"/>
  <c r="L435" i="71" a="1"/>
  <c r="L435" i="71" s="1"/>
  <c r="E436" i="71" a="1"/>
  <c r="E436" i="71" s="1"/>
  <c r="D436" i="71" s="1"/>
  <c r="AK436" i="71" l="1" a="1"/>
  <c r="AK436" i="71" s="1"/>
  <c r="AH436" i="71" a="1"/>
  <c r="AH436" i="71" s="1"/>
  <c r="J436" i="71" a="1"/>
  <c r="J436" i="71" s="1"/>
  <c r="AL436" i="71" a="1"/>
  <c r="AL436" i="71" s="1"/>
  <c r="X436" i="71" a="1"/>
  <c r="X436" i="71" s="1"/>
  <c r="AG436" i="71" a="1"/>
  <c r="AG436" i="71" s="1"/>
  <c r="W436" i="71" a="1"/>
  <c r="W436" i="71" s="1"/>
  <c r="AD436" i="71" a="1"/>
  <c r="AD436" i="71" s="1"/>
  <c r="AA436" i="71" a="1"/>
  <c r="AA436" i="71" s="1"/>
  <c r="N436" i="71" a="1"/>
  <c r="N436" i="71" s="1"/>
  <c r="AC436" i="71" a="1"/>
  <c r="AC436" i="71" s="1"/>
  <c r="L436" i="71" a="1"/>
  <c r="L436" i="71" s="1"/>
  <c r="S436" i="71" a="1"/>
  <c r="S436" i="71" s="1"/>
  <c r="P436" i="71" a="1"/>
  <c r="P436" i="71" s="1"/>
  <c r="Y436" i="71" a="1"/>
  <c r="Y436" i="71" s="1"/>
  <c r="AF436" i="71" a="1"/>
  <c r="AF436" i="71" s="1"/>
  <c r="H436" i="71" a="1"/>
  <c r="H436" i="71" s="1"/>
  <c r="F436" i="71" a="1"/>
  <c r="F436" i="71" s="1"/>
  <c r="U436" i="71" a="1"/>
  <c r="U436" i="71" s="1"/>
  <c r="V436" i="71" a="1"/>
  <c r="V436" i="71" s="1"/>
  <c r="AM436" i="71" a="1"/>
  <c r="AM436" i="71" s="1"/>
  <c r="AJ436" i="71" a="1"/>
  <c r="AJ436" i="71" s="1"/>
  <c r="Q436" i="71" a="1"/>
  <c r="Q436" i="71" s="1"/>
  <c r="K436" i="71" a="1"/>
  <c r="K436" i="71" s="1"/>
  <c r="AB436" i="71" a="1"/>
  <c r="AB436" i="71" s="1"/>
  <c r="Z436" i="71" a="1"/>
  <c r="Z436" i="71" s="1"/>
  <c r="M436" i="71" a="1"/>
  <c r="M436" i="71" s="1"/>
  <c r="R436" i="71" a="1"/>
  <c r="R436" i="71" s="1"/>
  <c r="I436" i="71" a="1"/>
  <c r="I436" i="71" s="1"/>
  <c r="T436" i="71" a="1"/>
  <c r="T436" i="71" s="1"/>
  <c r="G436" i="71" a="1"/>
  <c r="G436" i="71" s="1"/>
  <c r="O436" i="71" a="1"/>
  <c r="O436" i="71" s="1"/>
  <c r="AE436" i="71" a="1"/>
  <c r="AE436" i="71" s="1"/>
  <c r="AI436" i="71" a="1"/>
  <c r="AI436" i="71" s="1"/>
  <c r="E437" i="71" a="1"/>
  <c r="E437" i="71" s="1"/>
  <c r="D437" i="71" s="1"/>
  <c r="AB437" i="71" l="1" a="1"/>
  <c r="AB437" i="71" s="1"/>
  <c r="AE437" i="71" a="1"/>
  <c r="AE437" i="71" s="1"/>
  <c r="AH437" i="71" a="1"/>
  <c r="AH437" i="71" s="1"/>
  <c r="AK437" i="71" a="1"/>
  <c r="AK437" i="71" s="1"/>
  <c r="X437" i="71" a="1"/>
  <c r="X437" i="71" s="1"/>
  <c r="AA437" i="71" a="1"/>
  <c r="AA437" i="71" s="1"/>
  <c r="AD437" i="71" a="1"/>
  <c r="AD437" i="71" s="1"/>
  <c r="AG437" i="71" a="1"/>
  <c r="AG437" i="71" s="1"/>
  <c r="AF437" i="71" a="1"/>
  <c r="AF437" i="71" s="1"/>
  <c r="AI437" i="71" a="1"/>
  <c r="AI437" i="71" s="1"/>
  <c r="AL437" i="71" a="1"/>
  <c r="AL437" i="71" s="1"/>
  <c r="F437" i="71" a="1"/>
  <c r="F437" i="71" s="1"/>
  <c r="I437" i="71" a="1"/>
  <c r="I437" i="71" s="1"/>
  <c r="T437" i="71" a="1"/>
  <c r="T437" i="71" s="1"/>
  <c r="W437" i="71" a="1"/>
  <c r="W437" i="71" s="1"/>
  <c r="Z437" i="71" a="1"/>
  <c r="Z437" i="71" s="1"/>
  <c r="AC437" i="71" a="1"/>
  <c r="AC437" i="71" s="1"/>
  <c r="P437" i="71" a="1"/>
  <c r="P437" i="71" s="1"/>
  <c r="S437" i="71" a="1"/>
  <c r="S437" i="71" s="1"/>
  <c r="V437" i="71" a="1"/>
  <c r="V437" i="71" s="1"/>
  <c r="Y437" i="71" a="1"/>
  <c r="Y437" i="71" s="1"/>
  <c r="AJ437" i="71" a="1"/>
  <c r="AJ437" i="71" s="1"/>
  <c r="AM437" i="71" a="1"/>
  <c r="AM437" i="71" s="1"/>
  <c r="G437" i="71" a="1"/>
  <c r="G437" i="71" s="1"/>
  <c r="J437" i="71" a="1"/>
  <c r="J437" i="71" s="1"/>
  <c r="M437" i="71" a="1"/>
  <c r="M437" i="71" s="1"/>
  <c r="L437" i="71" a="1"/>
  <c r="L437" i="71" s="1"/>
  <c r="O437" i="71" a="1"/>
  <c r="O437" i="71" s="1"/>
  <c r="R437" i="71" a="1"/>
  <c r="R437" i="71" s="1"/>
  <c r="U437" i="71" a="1"/>
  <c r="U437" i="71" s="1"/>
  <c r="H437" i="71" a="1"/>
  <c r="H437" i="71" s="1"/>
  <c r="K437" i="71" a="1"/>
  <c r="K437" i="71" s="1"/>
  <c r="N437" i="71" a="1"/>
  <c r="N437" i="71" s="1"/>
  <c r="Q437" i="71" a="1"/>
  <c r="Q437" i="71" s="1"/>
  <c r="E438" i="71" a="1"/>
  <c r="E438" i="71" s="1"/>
  <c r="D438" i="71" s="1"/>
  <c r="E439" i="71" l="1" a="1"/>
  <c r="E439" i="71" s="1"/>
  <c r="D439" i="71" s="1"/>
  <c r="AC438" i="71" a="1"/>
  <c r="AC438" i="71" s="1"/>
  <c r="AD438" i="71" a="1"/>
  <c r="AD438" i="71" s="1"/>
  <c r="W438" i="71" a="1"/>
  <c r="W438" i="71" s="1"/>
  <c r="AE438" i="71" a="1"/>
  <c r="AE438" i="71" s="1"/>
  <c r="Y438" i="71" a="1"/>
  <c r="Y438" i="71" s="1"/>
  <c r="Z438" i="71" a="1"/>
  <c r="Z438" i="71" s="1"/>
  <c r="G438" i="71" a="1"/>
  <c r="G438" i="71" s="1"/>
  <c r="O438" i="71" a="1"/>
  <c r="O438" i="71" s="1"/>
  <c r="U438" i="71" a="1"/>
  <c r="U438" i="71" s="1"/>
  <c r="V438" i="71" a="1"/>
  <c r="V438" i="71" s="1"/>
  <c r="AJ438" i="71" a="1"/>
  <c r="AJ438" i="71" s="1"/>
  <c r="AB438" i="71" a="1"/>
  <c r="AB438" i="71" s="1"/>
  <c r="Q438" i="71" a="1"/>
  <c r="Q438" i="71" s="1"/>
  <c r="R438" i="71" a="1"/>
  <c r="R438" i="71" s="1"/>
  <c r="T438" i="71" a="1"/>
  <c r="T438" i="71" s="1"/>
  <c r="L438" i="71" a="1"/>
  <c r="L438" i="71" s="1"/>
  <c r="AK438" i="71" a="1"/>
  <c r="AK438" i="71" s="1"/>
  <c r="AL438" i="71" a="1"/>
  <c r="AL438" i="71" s="1"/>
  <c r="F438" i="71" a="1"/>
  <c r="F438" i="71" s="1"/>
  <c r="AF438" i="71" a="1"/>
  <c r="AF438" i="71" s="1"/>
  <c r="X438" i="71" a="1"/>
  <c r="X438" i="71" s="1"/>
  <c r="M438" i="71" a="1"/>
  <c r="M438" i="71" s="1"/>
  <c r="N438" i="71" a="1"/>
  <c r="N438" i="71" s="1"/>
  <c r="AI438" i="71" a="1"/>
  <c r="AI438" i="71" s="1"/>
  <c r="AA438" i="71" a="1"/>
  <c r="AA438" i="71" s="1"/>
  <c r="I438" i="71" a="1"/>
  <c r="I438" i="71" s="1"/>
  <c r="J438" i="71" a="1"/>
  <c r="J438" i="71" s="1"/>
  <c r="S438" i="71" a="1"/>
  <c r="S438" i="71" s="1"/>
  <c r="K438" i="71" a="1"/>
  <c r="K438" i="71" s="1"/>
  <c r="AG438" i="71" a="1"/>
  <c r="AG438" i="71" s="1"/>
  <c r="AH438" i="71" a="1"/>
  <c r="AH438" i="71" s="1"/>
  <c r="AM438" i="71" a="1"/>
  <c r="AM438" i="71" s="1"/>
  <c r="P438" i="71" a="1"/>
  <c r="P438" i="71" s="1"/>
  <c r="H438" i="71" a="1"/>
  <c r="H438" i="71" s="1"/>
  <c r="AC439" i="71" l="1" a="1"/>
  <c r="AC439" i="71" s="1"/>
  <c r="AB439" i="71" a="1"/>
  <c r="AB439" i="71" s="1"/>
  <c r="AE439" i="71" a="1"/>
  <c r="AE439" i="71" s="1"/>
  <c r="AH439" i="71" a="1"/>
  <c r="AH439" i="71" s="1"/>
  <c r="U439" i="71" a="1"/>
  <c r="U439" i="71" s="1"/>
  <c r="T439" i="71" a="1"/>
  <c r="T439" i="71" s="1"/>
  <c r="W439" i="71" a="1"/>
  <c r="W439" i="71" s="1"/>
  <c r="Z439" i="71" a="1"/>
  <c r="Z439" i="71" s="1"/>
  <c r="Y439" i="71" a="1"/>
  <c r="Y439" i="71" s="1"/>
  <c r="X439" i="71" a="1"/>
  <c r="X439" i="71" s="1"/>
  <c r="AA439" i="71" a="1"/>
  <c r="AA439" i="71" s="1"/>
  <c r="AD439" i="71" a="1"/>
  <c r="AD439" i="71" s="1"/>
  <c r="Q439" i="71" a="1"/>
  <c r="Q439" i="71" s="1"/>
  <c r="P439" i="71" a="1"/>
  <c r="P439" i="71" s="1"/>
  <c r="S439" i="71" a="1"/>
  <c r="S439" i="71" s="1"/>
  <c r="V439" i="71" a="1"/>
  <c r="V439" i="71" s="1"/>
  <c r="AG439" i="71" a="1"/>
  <c r="AG439" i="71" s="1"/>
  <c r="AF439" i="71" a="1"/>
  <c r="AF439" i="71" s="1"/>
  <c r="AI439" i="71" a="1"/>
  <c r="AI439" i="71" s="1"/>
  <c r="AL439" i="71" a="1"/>
  <c r="AL439" i="71" s="1"/>
  <c r="F439" i="71" a="1"/>
  <c r="F439" i="71" s="1"/>
  <c r="M439" i="71" a="1"/>
  <c r="M439" i="71" s="1"/>
  <c r="L439" i="71" a="1"/>
  <c r="L439" i="71" s="1"/>
  <c r="O439" i="71" a="1"/>
  <c r="O439" i="71" s="1"/>
  <c r="R439" i="71" a="1"/>
  <c r="R439" i="71" s="1"/>
  <c r="I439" i="71" a="1"/>
  <c r="I439" i="71" s="1"/>
  <c r="H439" i="71" a="1"/>
  <c r="H439" i="71" s="1"/>
  <c r="K439" i="71" a="1"/>
  <c r="K439" i="71" s="1"/>
  <c r="N439" i="71" a="1"/>
  <c r="N439" i="71" s="1"/>
  <c r="AK439" i="71" a="1"/>
  <c r="AK439" i="71" s="1"/>
  <c r="AJ439" i="71" a="1"/>
  <c r="AJ439" i="71" s="1"/>
  <c r="AM439" i="71" a="1"/>
  <c r="AM439" i="71" s="1"/>
  <c r="G439" i="71" a="1"/>
  <c r="G439" i="71" s="1"/>
  <c r="J439" i="71" a="1"/>
  <c r="J439" i="71" s="1"/>
  <c r="E440" i="71" a="1"/>
  <c r="E440" i="71" s="1"/>
  <c r="D440" i="71" s="1"/>
  <c r="AH440" i="71" l="1" a="1"/>
  <c r="AH440" i="71" s="1"/>
  <c r="AK440" i="71" a="1"/>
  <c r="AK440" i="71" s="1"/>
  <c r="AM440" i="71" a="1"/>
  <c r="AM440" i="71" s="1"/>
  <c r="G440" i="71" a="1"/>
  <c r="G440" i="71" s="1"/>
  <c r="AF440" i="71" a="1"/>
  <c r="AF440" i="71" s="1"/>
  <c r="AD440" i="71" a="1"/>
  <c r="AD440" i="71" s="1"/>
  <c r="AG440" i="71" a="1"/>
  <c r="AG440" i="71" s="1"/>
  <c r="AI440" i="71" a="1"/>
  <c r="AI440" i="71" s="1"/>
  <c r="AB440" i="71" a="1"/>
  <c r="AB440" i="71" s="1"/>
  <c r="Z440" i="71" a="1"/>
  <c r="Z440" i="71" s="1"/>
  <c r="AC440" i="71" a="1"/>
  <c r="AC440" i="71" s="1"/>
  <c r="AE440" i="71" a="1"/>
  <c r="AE440" i="71" s="1"/>
  <c r="X440" i="71" a="1"/>
  <c r="X440" i="71" s="1"/>
  <c r="Y440" i="71" a="1"/>
  <c r="Y440" i="71" s="1"/>
  <c r="T440" i="71" a="1"/>
  <c r="T440" i="71" s="1"/>
  <c r="U440" i="71" a="1"/>
  <c r="U440" i="71" s="1"/>
  <c r="P440" i="71" a="1"/>
  <c r="P440" i="71" s="1"/>
  <c r="AL440" i="71" a="1"/>
  <c r="AL440" i="71" s="1"/>
  <c r="F440" i="71" a="1"/>
  <c r="F440" i="71" s="1"/>
  <c r="I440" i="71" a="1"/>
  <c r="I440" i="71" s="1"/>
  <c r="K440" i="71" a="1"/>
  <c r="K440" i="71" s="1"/>
  <c r="AJ440" i="71" a="1"/>
  <c r="AJ440" i="71" s="1"/>
  <c r="V440" i="71" a="1"/>
  <c r="V440" i="71" s="1"/>
  <c r="AA440" i="71" a="1"/>
  <c r="AA440" i="71" s="1"/>
  <c r="R440" i="71" a="1"/>
  <c r="R440" i="71" s="1"/>
  <c r="W440" i="71" a="1"/>
  <c r="W440" i="71" s="1"/>
  <c r="N440" i="71" a="1"/>
  <c r="N440" i="71" s="1"/>
  <c r="Q440" i="71" a="1"/>
  <c r="Q440" i="71" s="1"/>
  <c r="S440" i="71" a="1"/>
  <c r="S440" i="71" s="1"/>
  <c r="L440" i="71" a="1"/>
  <c r="L440" i="71" s="1"/>
  <c r="J440" i="71" a="1"/>
  <c r="J440" i="71" s="1"/>
  <c r="M440" i="71" a="1"/>
  <c r="M440" i="71" s="1"/>
  <c r="O440" i="71" a="1"/>
  <c r="O440" i="71" s="1"/>
  <c r="H440" i="71" a="1"/>
  <c r="H440" i="71" s="1"/>
  <c r="E441" i="71" a="1"/>
  <c r="E441" i="71" s="1"/>
  <c r="D441" i="71" s="1"/>
  <c r="Z441" i="71" l="1" a="1"/>
  <c r="Z441" i="71" s="1"/>
  <c r="AC441" i="71" a="1"/>
  <c r="AC441" i="71" s="1"/>
  <c r="AB441" i="71" a="1"/>
  <c r="AB441" i="71" s="1"/>
  <c r="AE441" i="71" a="1"/>
  <c r="AE441" i="71" s="1"/>
  <c r="V441" i="71" a="1"/>
  <c r="V441" i="71" s="1"/>
  <c r="Y441" i="71" a="1"/>
  <c r="Y441" i="71" s="1"/>
  <c r="X441" i="71" a="1"/>
  <c r="X441" i="71" s="1"/>
  <c r="AA441" i="71" a="1"/>
  <c r="AA441" i="71" s="1"/>
  <c r="R441" i="71" a="1"/>
  <c r="R441" i="71" s="1"/>
  <c r="U441" i="71" a="1"/>
  <c r="U441" i="71" s="1"/>
  <c r="T441" i="71" a="1"/>
  <c r="T441" i="71" s="1"/>
  <c r="W441" i="71" a="1"/>
  <c r="W441" i="71" s="1"/>
  <c r="AH441" i="71" a="1"/>
  <c r="AH441" i="71" s="1"/>
  <c r="AK441" i="71" a="1"/>
  <c r="AK441" i="71" s="1"/>
  <c r="AJ441" i="71" a="1"/>
  <c r="AJ441" i="71" s="1"/>
  <c r="AM441" i="71" a="1"/>
  <c r="AM441" i="71" s="1"/>
  <c r="G441" i="71" a="1"/>
  <c r="G441" i="71" s="1"/>
  <c r="AL441" i="71" a="1"/>
  <c r="AL441" i="71" s="1"/>
  <c r="I441" i="71" a="1"/>
  <c r="I441" i="71" s="1"/>
  <c r="H441" i="71" a="1"/>
  <c r="H441" i="71" s="1"/>
  <c r="AD441" i="71" a="1"/>
  <c r="AD441" i="71" s="1"/>
  <c r="AG441" i="71" a="1"/>
  <c r="AG441" i="71" s="1"/>
  <c r="AF441" i="71" a="1"/>
  <c r="AF441" i="71" s="1"/>
  <c r="AI441" i="71" a="1"/>
  <c r="AI441" i="71" s="1"/>
  <c r="N441" i="71" a="1"/>
  <c r="N441" i="71" s="1"/>
  <c r="Q441" i="71" a="1"/>
  <c r="Q441" i="71" s="1"/>
  <c r="P441" i="71" a="1"/>
  <c r="P441" i="71" s="1"/>
  <c r="S441" i="71" a="1"/>
  <c r="S441" i="71" s="1"/>
  <c r="J441" i="71" a="1"/>
  <c r="J441" i="71" s="1"/>
  <c r="M441" i="71" a="1"/>
  <c r="M441" i="71" s="1"/>
  <c r="L441" i="71" a="1"/>
  <c r="L441" i="71" s="1"/>
  <c r="O441" i="71" a="1"/>
  <c r="O441" i="71" s="1"/>
  <c r="F441" i="71" a="1"/>
  <c r="F441" i="71" s="1"/>
  <c r="K441" i="71" a="1"/>
  <c r="K441" i="71" s="1"/>
  <c r="E442" i="71" a="1"/>
  <c r="E442" i="71" s="1"/>
  <c r="D442" i="71" s="1"/>
  <c r="AE442" i="71" l="1" a="1"/>
  <c r="AE442" i="71" s="1"/>
  <c r="AH442" i="71" a="1"/>
  <c r="AH442" i="71" s="1"/>
  <c r="AK442" i="71" a="1"/>
  <c r="AK442" i="71" s="1"/>
  <c r="AJ442" i="71" a="1"/>
  <c r="AJ442" i="71" s="1"/>
  <c r="O442" i="71" a="1"/>
  <c r="O442" i="71" s="1"/>
  <c r="R442" i="71" a="1"/>
  <c r="R442" i="71" s="1"/>
  <c r="U442" i="71" a="1"/>
  <c r="U442" i="71" s="1"/>
  <c r="T442" i="71" a="1"/>
  <c r="T442" i="71" s="1"/>
  <c r="AA442" i="71" a="1"/>
  <c r="AA442" i="71" s="1"/>
  <c r="AD442" i="71" a="1"/>
  <c r="AD442" i="71" s="1"/>
  <c r="AG442" i="71" a="1"/>
  <c r="AG442" i="71" s="1"/>
  <c r="AF442" i="71" a="1"/>
  <c r="AF442" i="71" s="1"/>
  <c r="W442" i="71" a="1"/>
  <c r="W442" i="71" s="1"/>
  <c r="Z442" i="71" a="1"/>
  <c r="Z442" i="71" s="1"/>
  <c r="AC442" i="71" a="1"/>
  <c r="AC442" i="71" s="1"/>
  <c r="AB442" i="71" a="1"/>
  <c r="AB442" i="71" s="1"/>
  <c r="S442" i="71" a="1"/>
  <c r="S442" i="71" s="1"/>
  <c r="V442" i="71" a="1"/>
  <c r="V442" i="71" s="1"/>
  <c r="Y442" i="71" a="1"/>
  <c r="Y442" i="71" s="1"/>
  <c r="X442" i="71" a="1"/>
  <c r="X442" i="71" s="1"/>
  <c r="N442" i="71" a="1"/>
  <c r="N442" i="71" s="1"/>
  <c r="Q442" i="71" a="1"/>
  <c r="Q442" i="71" s="1"/>
  <c r="AM442" i="71" a="1"/>
  <c r="AM442" i="71" s="1"/>
  <c r="G442" i="71" a="1"/>
  <c r="G442" i="71" s="1"/>
  <c r="J442" i="71" a="1"/>
  <c r="J442" i="71" s="1"/>
  <c r="M442" i="71" a="1"/>
  <c r="M442" i="71" s="1"/>
  <c r="L442" i="71" a="1"/>
  <c r="L442" i="71" s="1"/>
  <c r="AI442" i="71" a="1"/>
  <c r="AI442" i="71" s="1"/>
  <c r="F442" i="71" a="1"/>
  <c r="F442" i="71" s="1"/>
  <c r="I442" i="71" a="1"/>
  <c r="I442" i="71" s="1"/>
  <c r="K442" i="71" a="1"/>
  <c r="K442" i="71" s="1"/>
  <c r="P442" i="71" a="1"/>
  <c r="P442" i="71" s="1"/>
  <c r="AL442" i="71" a="1"/>
  <c r="AL442" i="71" s="1"/>
  <c r="H442" i="71" a="1"/>
  <c r="H442" i="71" s="1"/>
  <c r="E443" i="71" a="1"/>
  <c r="E443" i="71" s="1"/>
  <c r="D443" i="71" s="1"/>
  <c r="AI443" i="71" l="1" a="1"/>
  <c r="AI443" i="71" s="1"/>
  <c r="AL443" i="71" a="1"/>
  <c r="AL443" i="71" s="1"/>
  <c r="F443" i="71" a="1"/>
  <c r="F443" i="71" s="1"/>
  <c r="I443" i="71" a="1"/>
  <c r="I443" i="71" s="1"/>
  <c r="H443" i="71" a="1"/>
  <c r="H443" i="71" s="1"/>
  <c r="V443" i="71" a="1"/>
  <c r="V443" i="71" s="1"/>
  <c r="X443" i="71" a="1"/>
  <c r="X443" i="71" s="1"/>
  <c r="AE443" i="71" a="1"/>
  <c r="AE443" i="71" s="1"/>
  <c r="AH443" i="71" a="1"/>
  <c r="AH443" i="71" s="1"/>
  <c r="AK443" i="71" a="1"/>
  <c r="AK443" i="71" s="1"/>
  <c r="AJ443" i="71" a="1"/>
  <c r="AJ443" i="71" s="1"/>
  <c r="AA443" i="71" a="1"/>
  <c r="AA443" i="71" s="1"/>
  <c r="AD443" i="71" a="1"/>
  <c r="AD443" i="71" s="1"/>
  <c r="AG443" i="71" a="1"/>
  <c r="AG443" i="71" s="1"/>
  <c r="AF443" i="71" a="1"/>
  <c r="AF443" i="71" s="1"/>
  <c r="W443" i="71" a="1"/>
  <c r="W443" i="71" s="1"/>
  <c r="Z443" i="71" a="1"/>
  <c r="Z443" i="71" s="1"/>
  <c r="AC443" i="71" a="1"/>
  <c r="AC443" i="71" s="1"/>
  <c r="AB443" i="71" a="1"/>
  <c r="AB443" i="71" s="1"/>
  <c r="S443" i="71" a="1"/>
  <c r="S443" i="71" s="1"/>
  <c r="Y443" i="71" a="1"/>
  <c r="Y443" i="71" s="1"/>
  <c r="AM443" i="71" a="1"/>
  <c r="AM443" i="71" s="1"/>
  <c r="G443" i="71" a="1"/>
  <c r="G443" i="71" s="1"/>
  <c r="J443" i="71" a="1"/>
  <c r="J443" i="71" s="1"/>
  <c r="M443" i="71" a="1"/>
  <c r="M443" i="71" s="1"/>
  <c r="L443" i="71" a="1"/>
  <c r="L443" i="71" s="1"/>
  <c r="O443" i="71" a="1"/>
  <c r="O443" i="71" s="1"/>
  <c r="R443" i="71" a="1"/>
  <c r="R443" i="71" s="1"/>
  <c r="U443" i="71" a="1"/>
  <c r="U443" i="71" s="1"/>
  <c r="T443" i="71" a="1"/>
  <c r="T443" i="71" s="1"/>
  <c r="K443" i="71" a="1"/>
  <c r="K443" i="71" s="1"/>
  <c r="N443" i="71" a="1"/>
  <c r="N443" i="71" s="1"/>
  <c r="Q443" i="71" a="1"/>
  <c r="Q443" i="71" s="1"/>
  <c r="P443" i="71" a="1"/>
  <c r="P443" i="71" s="1"/>
  <c r="E444" i="71" a="1"/>
  <c r="E444" i="71" s="1"/>
  <c r="D444" i="71" s="1"/>
  <c r="X444" i="71" l="1" a="1"/>
  <c r="X444" i="71" s="1"/>
  <c r="AA444" i="71" a="1"/>
  <c r="AA444" i="71" s="1"/>
  <c r="AD444" i="71" a="1"/>
  <c r="AD444" i="71" s="1"/>
  <c r="AG444" i="71" a="1"/>
  <c r="AG444" i="71" s="1"/>
  <c r="T444" i="71" a="1"/>
  <c r="T444" i="71" s="1"/>
  <c r="W444" i="71" a="1"/>
  <c r="W444" i="71" s="1"/>
  <c r="Z444" i="71" a="1"/>
  <c r="Z444" i="71" s="1"/>
  <c r="AC444" i="71" a="1"/>
  <c r="AC444" i="71" s="1"/>
  <c r="P444" i="71" a="1"/>
  <c r="P444" i="71" s="1"/>
  <c r="S444" i="71" a="1"/>
  <c r="S444" i="71" s="1"/>
  <c r="V444" i="71" a="1"/>
  <c r="V444" i="71" s="1"/>
  <c r="Y444" i="71" a="1"/>
  <c r="Y444" i="71" s="1"/>
  <c r="AJ444" i="71" a="1"/>
  <c r="AJ444" i="71" s="1"/>
  <c r="AM444" i="71" a="1"/>
  <c r="AM444" i="71" s="1"/>
  <c r="G444" i="71" a="1"/>
  <c r="G444" i="71" s="1"/>
  <c r="J444" i="71" a="1"/>
  <c r="J444" i="71" s="1"/>
  <c r="M444" i="71" a="1"/>
  <c r="M444" i="71" s="1"/>
  <c r="AF444" i="71" a="1"/>
  <c r="AF444" i="71" s="1"/>
  <c r="AI444" i="71" a="1"/>
  <c r="AI444" i="71" s="1"/>
  <c r="AL444" i="71" a="1"/>
  <c r="AL444" i="71" s="1"/>
  <c r="F444" i="71" a="1"/>
  <c r="F444" i="71" s="1"/>
  <c r="I444" i="71" a="1"/>
  <c r="I444" i="71" s="1"/>
  <c r="AB444" i="71" a="1"/>
  <c r="AB444" i="71" s="1"/>
  <c r="AE444" i="71" a="1"/>
  <c r="AE444" i="71" s="1"/>
  <c r="AH444" i="71" a="1"/>
  <c r="AH444" i="71" s="1"/>
  <c r="AK444" i="71" a="1"/>
  <c r="AK444" i="71" s="1"/>
  <c r="L444" i="71" a="1"/>
  <c r="L444" i="71" s="1"/>
  <c r="O444" i="71" a="1"/>
  <c r="O444" i="71" s="1"/>
  <c r="R444" i="71" a="1"/>
  <c r="R444" i="71" s="1"/>
  <c r="U444" i="71" a="1"/>
  <c r="U444" i="71" s="1"/>
  <c r="H444" i="71" a="1"/>
  <c r="H444" i="71" s="1"/>
  <c r="K444" i="71" a="1"/>
  <c r="K444" i="71" s="1"/>
  <c r="N444" i="71" a="1"/>
  <c r="N444" i="71" s="1"/>
  <c r="Q444" i="71" a="1"/>
  <c r="Q444" i="71" s="1"/>
  <c r="E445" i="71" a="1"/>
  <c r="E445" i="71" s="1"/>
  <c r="D445" i="71" s="1"/>
  <c r="AF445" i="71" l="1" a="1"/>
  <c r="AF445" i="71" s="1"/>
  <c r="AI445" i="71" a="1"/>
  <c r="AI445" i="71" s="1"/>
  <c r="AL445" i="71" a="1"/>
  <c r="AL445" i="71" s="1"/>
  <c r="F445" i="71" a="1"/>
  <c r="F445" i="71" s="1"/>
  <c r="I445" i="71" a="1"/>
  <c r="I445" i="71" s="1"/>
  <c r="AB445" i="71" a="1"/>
  <c r="AB445" i="71" s="1"/>
  <c r="AE445" i="71" a="1"/>
  <c r="AE445" i="71" s="1"/>
  <c r="AH445" i="71" a="1"/>
  <c r="AH445" i="71" s="1"/>
  <c r="AK445" i="71" a="1"/>
  <c r="AK445" i="71" s="1"/>
  <c r="X445" i="71" a="1"/>
  <c r="X445" i="71" s="1"/>
  <c r="AA445" i="71" a="1"/>
  <c r="AA445" i="71" s="1"/>
  <c r="AD445" i="71" a="1"/>
  <c r="AD445" i="71" s="1"/>
  <c r="AG445" i="71" a="1"/>
  <c r="AG445" i="71" s="1"/>
  <c r="T445" i="71" a="1"/>
  <c r="T445" i="71" s="1"/>
  <c r="W445" i="71" a="1"/>
  <c r="W445" i="71" s="1"/>
  <c r="Z445" i="71" a="1"/>
  <c r="Z445" i="71" s="1"/>
  <c r="AC445" i="71" a="1"/>
  <c r="AC445" i="71" s="1"/>
  <c r="L445" i="71" a="1"/>
  <c r="L445" i="71" s="1"/>
  <c r="O445" i="71" a="1"/>
  <c r="O445" i="71" s="1"/>
  <c r="R445" i="71" a="1"/>
  <c r="R445" i="71" s="1"/>
  <c r="U445" i="71" a="1"/>
  <c r="U445" i="71" s="1"/>
  <c r="K445" i="71" a="1"/>
  <c r="K445" i="71" s="1"/>
  <c r="Q445" i="71" a="1"/>
  <c r="Q445" i="71" s="1"/>
  <c r="P445" i="71" a="1"/>
  <c r="P445" i="71" s="1"/>
  <c r="S445" i="71" a="1"/>
  <c r="S445" i="71" s="1"/>
  <c r="V445" i="71" a="1"/>
  <c r="V445" i="71" s="1"/>
  <c r="Y445" i="71" a="1"/>
  <c r="Y445" i="71" s="1"/>
  <c r="H445" i="71" a="1"/>
  <c r="H445" i="71" s="1"/>
  <c r="N445" i="71" a="1"/>
  <c r="N445" i="71" s="1"/>
  <c r="AM445" i="71" a="1"/>
  <c r="AM445" i="71" s="1"/>
  <c r="G445" i="71" a="1"/>
  <c r="G445" i="71" s="1"/>
  <c r="M445" i="71" a="1"/>
  <c r="M445" i="71" s="1"/>
  <c r="AJ445" i="71" a="1"/>
  <c r="AJ445" i="71" s="1"/>
  <c r="J445" i="71" a="1"/>
  <c r="J445" i="71" s="1"/>
  <c r="E446" i="71" a="1"/>
  <c r="E446" i="71" s="1"/>
  <c r="D446" i="71" s="1"/>
  <c r="AG446" i="71" l="1" a="1"/>
  <c r="AG446" i="71" s="1"/>
  <c r="AF446" i="71" a="1"/>
  <c r="AF446" i="71" s="1"/>
  <c r="AI446" i="71" a="1"/>
  <c r="AI446" i="71" s="1"/>
  <c r="AL446" i="71" a="1"/>
  <c r="AL446" i="71" s="1"/>
  <c r="F446" i="71" a="1"/>
  <c r="F446" i="71" s="1"/>
  <c r="U446" i="71" a="1"/>
  <c r="U446" i="71" s="1"/>
  <c r="T446" i="71" a="1"/>
  <c r="T446" i="71" s="1"/>
  <c r="W446" i="71" a="1"/>
  <c r="W446" i="71" s="1"/>
  <c r="Z446" i="71" a="1"/>
  <c r="Z446" i="71" s="1"/>
  <c r="Q446" i="71" a="1"/>
  <c r="Q446" i="71" s="1"/>
  <c r="P446" i="71" a="1"/>
  <c r="P446" i="71" s="1"/>
  <c r="S446" i="71" a="1"/>
  <c r="S446" i="71" s="1"/>
  <c r="V446" i="71" a="1"/>
  <c r="V446" i="71" s="1"/>
  <c r="AC446" i="71" a="1"/>
  <c r="AC446" i="71" s="1"/>
  <c r="AB446" i="71" a="1"/>
  <c r="AB446" i="71" s="1"/>
  <c r="AE446" i="71" a="1"/>
  <c r="AE446" i="71" s="1"/>
  <c r="AH446" i="71" a="1"/>
  <c r="AH446" i="71" s="1"/>
  <c r="Y446" i="71" a="1"/>
  <c r="Y446" i="71" s="1"/>
  <c r="X446" i="71" a="1"/>
  <c r="X446" i="71" s="1"/>
  <c r="AA446" i="71" a="1"/>
  <c r="AA446" i="71" s="1"/>
  <c r="AD446" i="71" a="1"/>
  <c r="AD446" i="71" s="1"/>
  <c r="AK446" i="71" a="1"/>
  <c r="AK446" i="71" s="1"/>
  <c r="AJ446" i="71" a="1"/>
  <c r="AJ446" i="71" s="1"/>
  <c r="AM446" i="71" a="1"/>
  <c r="AM446" i="71" s="1"/>
  <c r="G446" i="71" a="1"/>
  <c r="G446" i="71" s="1"/>
  <c r="J446" i="71" a="1"/>
  <c r="J446" i="71" s="1"/>
  <c r="M446" i="71" a="1"/>
  <c r="M446" i="71" s="1"/>
  <c r="L446" i="71" a="1"/>
  <c r="L446" i="71" s="1"/>
  <c r="O446" i="71" a="1"/>
  <c r="O446" i="71" s="1"/>
  <c r="R446" i="71" a="1"/>
  <c r="R446" i="71" s="1"/>
  <c r="I446" i="71" a="1"/>
  <c r="I446" i="71" s="1"/>
  <c r="H446" i="71" a="1"/>
  <c r="H446" i="71" s="1"/>
  <c r="K446" i="71" a="1"/>
  <c r="K446" i="71" s="1"/>
  <c r="N446" i="71" a="1"/>
  <c r="N446" i="71" s="1"/>
  <c r="E447" i="71" a="1"/>
  <c r="E447" i="71" s="1"/>
  <c r="D447" i="71" s="1"/>
  <c r="AC447" i="71" l="1" a="1"/>
  <c r="AC447" i="71" s="1"/>
  <c r="AB447" i="71" a="1"/>
  <c r="AB447" i="71" s="1"/>
  <c r="AE447" i="71" a="1"/>
  <c r="AE447" i="71" s="1"/>
  <c r="AH447" i="71" a="1"/>
  <c r="AH447" i="71" s="1"/>
  <c r="AK447" i="71" a="1"/>
  <c r="AK447" i="71" s="1"/>
  <c r="AJ447" i="71" a="1"/>
  <c r="AJ447" i="71" s="1"/>
  <c r="AM447" i="71" a="1"/>
  <c r="AM447" i="71" s="1"/>
  <c r="G447" i="71" a="1"/>
  <c r="G447" i="71" s="1"/>
  <c r="J447" i="71" a="1"/>
  <c r="J447" i="71" s="1"/>
  <c r="Y447" i="71" a="1"/>
  <c r="Y447" i="71" s="1"/>
  <c r="X447" i="71" a="1"/>
  <c r="X447" i="71" s="1"/>
  <c r="AA447" i="71" a="1"/>
  <c r="AA447" i="71" s="1"/>
  <c r="AD447" i="71" a="1"/>
  <c r="AD447" i="71" s="1"/>
  <c r="U447" i="71" a="1"/>
  <c r="U447" i="71" s="1"/>
  <c r="T447" i="71" a="1"/>
  <c r="T447" i="71" s="1"/>
  <c r="W447" i="71" a="1"/>
  <c r="W447" i="71" s="1"/>
  <c r="Z447" i="71" a="1"/>
  <c r="Z447" i="71" s="1"/>
  <c r="Q447" i="71" a="1"/>
  <c r="Q447" i="71" s="1"/>
  <c r="P447" i="71" a="1"/>
  <c r="P447" i="71" s="1"/>
  <c r="S447" i="71" a="1"/>
  <c r="S447" i="71" s="1"/>
  <c r="V447" i="71" a="1"/>
  <c r="V447" i="71" s="1"/>
  <c r="M447" i="71" a="1"/>
  <c r="M447" i="71" s="1"/>
  <c r="L447" i="71" a="1"/>
  <c r="L447" i="71" s="1"/>
  <c r="O447" i="71" a="1"/>
  <c r="O447" i="71" s="1"/>
  <c r="R447" i="71" a="1"/>
  <c r="R447" i="71" s="1"/>
  <c r="I447" i="71" a="1"/>
  <c r="I447" i="71" s="1"/>
  <c r="H447" i="71" a="1"/>
  <c r="H447" i="71" s="1"/>
  <c r="K447" i="71" a="1"/>
  <c r="K447" i="71" s="1"/>
  <c r="N447" i="71" a="1"/>
  <c r="N447" i="71" s="1"/>
  <c r="AG447" i="71" a="1"/>
  <c r="AG447" i="71" s="1"/>
  <c r="AF447" i="71" a="1"/>
  <c r="AF447" i="71" s="1"/>
  <c r="AI447" i="71" a="1"/>
  <c r="AI447" i="71" s="1"/>
  <c r="AL447" i="71" a="1"/>
  <c r="AL447" i="71" s="1"/>
  <c r="F447" i="71" a="1"/>
  <c r="F447" i="71" s="1"/>
  <c r="E448" i="71" a="1"/>
  <c r="E448" i="71" s="1"/>
  <c r="D448" i="71" s="1"/>
  <c r="AD448" i="71" l="1" a="1"/>
  <c r="AD448" i="71" s="1"/>
  <c r="AG448" i="71" a="1"/>
  <c r="AG448" i="71" s="1"/>
  <c r="AF448" i="71" a="1"/>
  <c r="AF448" i="71" s="1"/>
  <c r="AI448" i="71" a="1"/>
  <c r="AI448" i="71" s="1"/>
  <c r="AC448" i="71" a="1"/>
  <c r="AC448" i="71" s="1"/>
  <c r="AE448" i="71" a="1"/>
  <c r="AE448" i="71" s="1"/>
  <c r="V448" i="71" a="1"/>
  <c r="V448" i="71" s="1"/>
  <c r="X448" i="71" a="1"/>
  <c r="X448" i="71" s="1"/>
  <c r="Z448" i="71" a="1"/>
  <c r="Z448" i="71" s="1"/>
  <c r="AB448" i="71" a="1"/>
  <c r="AB448" i="71" s="1"/>
  <c r="Y448" i="71" a="1"/>
  <c r="Y448" i="71" s="1"/>
  <c r="AA448" i="71" a="1"/>
  <c r="AA448" i="71" s="1"/>
  <c r="R448" i="71" a="1"/>
  <c r="R448" i="71" s="1"/>
  <c r="U448" i="71" a="1"/>
  <c r="U448" i="71" s="1"/>
  <c r="T448" i="71" a="1"/>
  <c r="T448" i="71" s="1"/>
  <c r="W448" i="71" a="1"/>
  <c r="W448" i="71" s="1"/>
  <c r="AL448" i="71" a="1"/>
  <c r="AL448" i="71" s="1"/>
  <c r="F448" i="71" a="1"/>
  <c r="F448" i="71" s="1"/>
  <c r="I448" i="71" a="1"/>
  <c r="I448" i="71" s="1"/>
  <c r="H448" i="71" a="1"/>
  <c r="H448" i="71" s="1"/>
  <c r="K448" i="71" a="1"/>
  <c r="K448" i="71" s="1"/>
  <c r="AH448" i="71" a="1"/>
  <c r="AH448" i="71" s="1"/>
  <c r="AK448" i="71" a="1"/>
  <c r="AK448" i="71" s="1"/>
  <c r="AJ448" i="71" a="1"/>
  <c r="AJ448" i="71" s="1"/>
  <c r="AM448" i="71" a="1"/>
  <c r="AM448" i="71" s="1"/>
  <c r="G448" i="71" a="1"/>
  <c r="G448" i="71" s="1"/>
  <c r="N448" i="71" a="1"/>
  <c r="N448" i="71" s="1"/>
  <c r="Q448" i="71" a="1"/>
  <c r="Q448" i="71" s="1"/>
  <c r="P448" i="71" a="1"/>
  <c r="P448" i="71" s="1"/>
  <c r="S448" i="71" a="1"/>
  <c r="S448" i="71" s="1"/>
  <c r="J448" i="71" a="1"/>
  <c r="J448" i="71" s="1"/>
  <c r="M448" i="71" a="1"/>
  <c r="M448" i="71" s="1"/>
  <c r="L448" i="71" a="1"/>
  <c r="L448" i="71" s="1"/>
  <c r="O448" i="71" a="1"/>
  <c r="O448" i="71" s="1"/>
  <c r="E449" i="71" a="1"/>
  <c r="E449" i="71" s="1"/>
  <c r="D449" i="71" s="1"/>
  <c r="E450" i="71" l="1" a="1"/>
  <c r="E450" i="71" s="1"/>
  <c r="D450" i="71" s="1"/>
  <c r="AH449" i="71" a="1"/>
  <c r="AH449" i="71" s="1"/>
  <c r="AK449" i="71" a="1"/>
  <c r="AK449" i="71" s="1"/>
  <c r="AJ449" i="71" a="1"/>
  <c r="AJ449" i="71" s="1"/>
  <c r="AM449" i="71" a="1"/>
  <c r="AM449" i="71" s="1"/>
  <c r="G449" i="71" a="1"/>
  <c r="G449" i="71" s="1"/>
  <c r="AD449" i="71" a="1"/>
  <c r="AD449" i="71" s="1"/>
  <c r="AG449" i="71" a="1"/>
  <c r="AG449" i="71" s="1"/>
  <c r="AF449" i="71" a="1"/>
  <c r="AF449" i="71" s="1"/>
  <c r="AI449" i="71" a="1"/>
  <c r="AI449" i="71" s="1"/>
  <c r="Z449" i="71" a="1"/>
  <c r="Z449" i="71" s="1"/>
  <c r="AC449" i="71" a="1"/>
  <c r="AC449" i="71" s="1"/>
  <c r="AB449" i="71" a="1"/>
  <c r="AB449" i="71" s="1"/>
  <c r="AE449" i="71" a="1"/>
  <c r="AE449" i="71" s="1"/>
  <c r="V449" i="71" a="1"/>
  <c r="V449" i="71" s="1"/>
  <c r="Y449" i="71" a="1"/>
  <c r="Y449" i="71" s="1"/>
  <c r="X449" i="71" a="1"/>
  <c r="X449" i="71" s="1"/>
  <c r="AA449" i="71" a="1"/>
  <c r="AA449" i="71" s="1"/>
  <c r="N449" i="71" a="1"/>
  <c r="N449" i="71" s="1"/>
  <c r="Q449" i="71" a="1"/>
  <c r="Q449" i="71" s="1"/>
  <c r="P449" i="71" a="1"/>
  <c r="P449" i="71" s="1"/>
  <c r="S449" i="71" a="1"/>
  <c r="S449" i="71" s="1"/>
  <c r="J449" i="71" a="1"/>
  <c r="J449" i="71" s="1"/>
  <c r="M449" i="71" a="1"/>
  <c r="M449" i="71" s="1"/>
  <c r="L449" i="71" a="1"/>
  <c r="L449" i="71" s="1"/>
  <c r="O449" i="71" a="1"/>
  <c r="O449" i="71" s="1"/>
  <c r="AL449" i="71" a="1"/>
  <c r="AL449" i="71" s="1"/>
  <c r="F449" i="71" a="1"/>
  <c r="F449" i="71" s="1"/>
  <c r="I449" i="71" a="1"/>
  <c r="I449" i="71" s="1"/>
  <c r="H449" i="71" a="1"/>
  <c r="H449" i="71" s="1"/>
  <c r="K449" i="71" a="1"/>
  <c r="K449" i="71" s="1"/>
  <c r="R449" i="71" a="1"/>
  <c r="R449" i="71" s="1"/>
  <c r="U449" i="71" a="1"/>
  <c r="U449" i="71" s="1"/>
  <c r="T449" i="71" a="1"/>
  <c r="T449" i="71" s="1"/>
  <c r="W449" i="71" a="1"/>
  <c r="W449" i="71" s="1"/>
  <c r="AA450" i="71" l="1" a="1"/>
  <c r="AA450" i="71" s="1"/>
  <c r="AD450" i="71" a="1"/>
  <c r="AD450" i="71" s="1"/>
  <c r="AG450" i="71" a="1"/>
  <c r="AG450" i="71" s="1"/>
  <c r="AF450" i="71" a="1"/>
  <c r="AF450" i="71" s="1"/>
  <c r="W450" i="71" a="1"/>
  <c r="W450" i="71" s="1"/>
  <c r="Z450" i="71" a="1"/>
  <c r="Z450" i="71" s="1"/>
  <c r="AC450" i="71" a="1"/>
  <c r="AC450" i="71" s="1"/>
  <c r="AB450" i="71" a="1"/>
  <c r="AB450" i="71" s="1"/>
  <c r="S450" i="71" a="1"/>
  <c r="S450" i="71" s="1"/>
  <c r="V450" i="71" a="1"/>
  <c r="V450" i="71" s="1"/>
  <c r="Y450" i="71" a="1"/>
  <c r="Y450" i="71" s="1"/>
  <c r="X450" i="71" a="1"/>
  <c r="X450" i="71" s="1"/>
  <c r="O450" i="71" a="1"/>
  <c r="O450" i="71" s="1"/>
  <c r="R450" i="71" a="1"/>
  <c r="R450" i="71" s="1"/>
  <c r="U450" i="71" a="1"/>
  <c r="U450" i="71" s="1"/>
  <c r="T450" i="71" a="1"/>
  <c r="T450" i="71" s="1"/>
  <c r="AM450" i="71" a="1"/>
  <c r="AM450" i="71" s="1"/>
  <c r="G450" i="71" a="1"/>
  <c r="G450" i="71" s="1"/>
  <c r="J450" i="71" a="1"/>
  <c r="J450" i="71" s="1"/>
  <c r="M450" i="71" a="1"/>
  <c r="M450" i="71" s="1"/>
  <c r="L450" i="71" a="1"/>
  <c r="L450" i="71" s="1"/>
  <c r="AI450" i="71" a="1"/>
  <c r="AI450" i="71" s="1"/>
  <c r="AL450" i="71" a="1"/>
  <c r="AL450" i="71" s="1"/>
  <c r="F450" i="71" a="1"/>
  <c r="F450" i="71" s="1"/>
  <c r="I450" i="71" a="1"/>
  <c r="I450" i="71" s="1"/>
  <c r="H450" i="71" a="1"/>
  <c r="H450" i="71" s="1"/>
  <c r="AE450" i="71" a="1"/>
  <c r="AE450" i="71" s="1"/>
  <c r="AH450" i="71" a="1"/>
  <c r="AH450" i="71" s="1"/>
  <c r="AK450" i="71" a="1"/>
  <c r="AK450" i="71" s="1"/>
  <c r="AJ450" i="71" a="1"/>
  <c r="AJ450" i="71" s="1"/>
  <c r="K450" i="71" a="1"/>
  <c r="K450" i="71" s="1"/>
  <c r="N450" i="71" a="1"/>
  <c r="N450" i="71" s="1"/>
  <c r="Q450" i="71" a="1"/>
  <c r="Q450" i="71" s="1"/>
  <c r="P450" i="71" a="1"/>
  <c r="P45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Krellner, John R</author>
    <author>BURTOFT, JOANNIE W</author>
  </authors>
  <commentList>
    <comment ref="B14" authorId="0" shapeId="0" xr:uid="{00000000-0006-0000-0200-000001000000}">
      <text>
        <r>
          <rPr>
            <sz val="8"/>
            <color indexed="81"/>
            <rFont val="Tahoma"/>
            <family val="2"/>
          </rPr>
          <t>Due from Primary Gov amt must meet $1 million threshold; this caption is NOT for amt due from System Office for construction. Receivable from System office for construction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B15" authorId="0" shapeId="0" xr:uid="{00000000-0006-0000-0200-000002000000}">
      <text>
        <r>
          <rPr>
            <sz val="8"/>
            <color indexed="81"/>
            <rFont val="Tahoma"/>
            <family val="2"/>
          </rPr>
          <t>Due from State of NC Component Units. Must agree to worksheet 525.  1 million dollar threshold applies.</t>
        </r>
        <r>
          <rPr>
            <sz val="8"/>
            <color indexed="81"/>
            <rFont val="Tahoma"/>
            <family val="2"/>
          </rPr>
          <t xml:space="preserve">
</t>
        </r>
      </text>
    </comment>
    <comment ref="D15" authorId="1" shapeId="0" xr:uid="{00000000-0006-0000-0200-000003000000}">
      <text>
        <r>
          <rPr>
            <b/>
            <sz val="9"/>
            <color indexed="81"/>
            <rFont val="Tahoma"/>
            <family val="2"/>
          </rPr>
          <t>complete ws 525 first</t>
        </r>
        <r>
          <rPr>
            <sz val="9"/>
            <color indexed="81"/>
            <rFont val="Tahoma"/>
            <family val="2"/>
          </rPr>
          <t xml:space="preserve">
</t>
        </r>
      </text>
    </comment>
    <comment ref="B16" authorId="0" shapeId="0" xr:uid="{00000000-0006-0000-0200-000004000000}">
      <text>
        <r>
          <rPr>
            <sz val="8"/>
            <color indexed="81"/>
            <rFont val="Tahoma"/>
            <family val="2"/>
          </rPr>
          <t xml:space="preserve">Only for college with discretely presented component unit.  Amount due from a component unit foundation of the college should be recorded here and will be eliminated by OSC during the Annual Report compilation (no threshold)
</t>
        </r>
      </text>
    </comment>
    <comment ref="D16" authorId="1" shapeId="0" xr:uid="{00000000-0006-0000-0200-000005000000}">
      <text>
        <r>
          <rPr>
            <b/>
            <sz val="9"/>
            <color indexed="81"/>
            <rFont val="Tahoma"/>
            <family val="2"/>
          </rPr>
          <t>complete ws 616 first</t>
        </r>
        <r>
          <rPr>
            <sz val="9"/>
            <color indexed="81"/>
            <rFont val="Tahoma"/>
            <family val="2"/>
          </rPr>
          <t xml:space="preserve">
</t>
        </r>
      </text>
    </comment>
    <comment ref="B29" authorId="0" shapeId="0" xr:uid="{00000000-0006-0000-0200-000006000000}">
      <text>
        <r>
          <rPr>
            <sz val="8"/>
            <color indexed="81"/>
            <rFont val="Tahoma"/>
            <family val="2"/>
          </rPr>
          <t xml:space="preserve">Restricted due from Primary Government must agree to amount per System Office; represents amount due from State 
System Office for construction balances. Do not include this number on any Annual Report worksheet.
</t>
        </r>
      </text>
    </comment>
    <comment ref="B30" authorId="0" shapeId="0" xr:uid="{00000000-0006-0000-0200-000007000000}">
      <text>
        <r>
          <rPr>
            <sz val="8"/>
            <color indexed="81"/>
            <rFont val="Tahoma"/>
            <family val="2"/>
          </rPr>
          <t>New caption for FY2008 added July 2008. 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Must agree to w/s 525</t>
        </r>
      </text>
    </comment>
    <comment ref="D30" authorId="1" shapeId="0" xr:uid="{00000000-0006-0000-0200-000008000000}">
      <text>
        <r>
          <rPr>
            <b/>
            <sz val="9"/>
            <color indexed="81"/>
            <rFont val="Tahoma"/>
            <family val="2"/>
          </rPr>
          <t>Complete ws 525 first</t>
        </r>
        <r>
          <rPr>
            <sz val="9"/>
            <color indexed="81"/>
            <rFont val="Tahoma"/>
            <family val="2"/>
          </rPr>
          <t xml:space="preserve">
</t>
        </r>
      </text>
    </comment>
    <comment ref="B38" authorId="0" shapeId="0" xr:uid="{00000000-0006-0000-0200-000009000000}">
      <text>
        <r>
          <rPr>
            <sz val="8"/>
            <color indexed="81"/>
            <rFont val="Tahoma"/>
            <family val="2"/>
          </rPr>
          <t xml:space="preserve">Do the Capital Assets worksheet first
</t>
        </r>
      </text>
    </comment>
    <comment ref="B39" authorId="0" shapeId="0" xr:uid="{00000000-0006-0000-0200-00000A000000}">
      <text>
        <r>
          <rPr>
            <sz val="8"/>
            <color indexed="81"/>
            <rFont val="Tahoma"/>
            <family val="2"/>
          </rPr>
          <t>Do the Capital Assets worksheet first</t>
        </r>
      </text>
    </comment>
    <comment ref="B53" authorId="0" shapeId="0" xr:uid="{00000000-0006-0000-0200-00000B000000}">
      <text>
        <r>
          <rPr>
            <sz val="8"/>
            <color indexed="81"/>
            <rFont val="Tahoma"/>
            <family val="2"/>
          </rPr>
          <t>Due to Prim Gov - Must agree to worksheet 520 and represents amts due to State Prison Enterprises, Motor Fleet, ITS and State Telecommunications</t>
        </r>
      </text>
    </comment>
    <comment ref="B54" authorId="0" shapeId="0" xr:uid="{00000000-0006-0000-0200-00000C000000}">
      <text>
        <r>
          <rPr>
            <sz val="8"/>
            <color indexed="81"/>
            <rFont val="Tahoma"/>
            <family val="2"/>
          </rPr>
          <t xml:space="preserve">Due to St of NC Comp Units - See list of Comp units in Instructions - must meet $1 million threshold
</t>
        </r>
      </text>
    </comment>
    <comment ref="B58" authorId="0" shapeId="0" xr:uid="{00000000-0006-0000-0200-00000D000000}">
      <text>
        <r>
          <rPr>
            <sz val="8"/>
            <color indexed="81"/>
            <rFont val="Tahoma"/>
            <family val="2"/>
          </rPr>
          <t xml:space="preserve">Do the Long-Term Liabilities worksheet first
</t>
        </r>
      </text>
    </comment>
    <comment ref="B64" authorId="0" shapeId="0" xr:uid="{00000000-0006-0000-0200-00000E000000}">
      <text>
        <r>
          <rPr>
            <sz val="8"/>
            <color indexed="81"/>
            <rFont val="Tahoma"/>
            <family val="2"/>
          </rPr>
          <t>Do the Long-Term Liabilities worksheet first</t>
        </r>
      </text>
    </comment>
    <comment ref="B72" authorId="2" shapeId="0" xr:uid="{CEAF231C-3356-4543-812B-B5AF0AE1B262}">
      <text>
        <r>
          <rPr>
            <b/>
            <sz val="9"/>
            <color indexed="81"/>
            <rFont val="Tahoma"/>
            <family val="2"/>
          </rPr>
          <t>Krellner, John R:</t>
        </r>
        <r>
          <rPr>
            <sz val="9"/>
            <color indexed="81"/>
            <rFont val="Tahoma"/>
            <family val="2"/>
          </rPr>
          <t xml:space="preserve">
Pulls from Pension/OPEB WS</t>
        </r>
      </text>
    </comment>
    <comment ref="B73" authorId="2" shapeId="0" xr:uid="{F528D3D5-C5E0-4087-B755-959D23F9B0E9}">
      <text>
        <r>
          <rPr>
            <b/>
            <sz val="9"/>
            <color indexed="81"/>
            <rFont val="Tahoma"/>
            <family val="2"/>
          </rPr>
          <t>Krellner, John R:</t>
        </r>
        <r>
          <rPr>
            <sz val="9"/>
            <color indexed="81"/>
            <rFont val="Tahoma"/>
            <family val="2"/>
          </rPr>
          <t xml:space="preserve">
Pulls from Pension/OPEB WS</t>
        </r>
      </text>
    </comment>
    <comment ref="B80" authorId="0" shapeId="0" xr:uid="{00000000-0006-0000-0200-00000F000000}">
      <text>
        <r>
          <rPr>
            <sz val="8"/>
            <color indexed="81"/>
            <rFont val="Tahoma"/>
            <family val="2"/>
          </rPr>
          <t xml:space="preserve">See Net Assets policy in instructions. No category of </t>
        </r>
        <r>
          <rPr>
            <b/>
            <sz val="8"/>
            <color indexed="81"/>
            <rFont val="Tahoma"/>
            <family val="2"/>
          </rPr>
          <t>restricted</t>
        </r>
        <r>
          <rPr>
            <sz val="8"/>
            <color indexed="81"/>
            <rFont val="Tahoma"/>
            <family val="2"/>
          </rPr>
          <t xml:space="preserve"> net assets can be negative. If liabilities that relate to restricted assets exceed those assets, no balance should be reported; the negative amt should be reported as a reduction of unrestricted.
</t>
        </r>
      </text>
    </comment>
    <comment ref="B90" authorId="0" shapeId="0" xr:uid="{00000000-0006-0000-0200-000010000000}">
      <text>
        <r>
          <rPr>
            <sz val="8"/>
            <color indexed="81"/>
            <rFont val="Tahoma"/>
            <family val="2"/>
          </rPr>
          <t>Unrestricted is the "residual" component of net assets; does not meet the def'n of "restricted" or "invest in cap assets, net of related debt." Unrestricted may be negative.</t>
        </r>
      </text>
    </comment>
    <comment ref="B99" authorId="0" shapeId="0" xr:uid="{00000000-0006-0000-0200-000011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B100" authorId="0" shapeId="0" xr:uid="{00000000-0006-0000-0200-000012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B117" authorId="0" shapeId="0" xr:uid="{00000000-0006-0000-0200-000013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B118" authorId="3" shapeId="0" xr:uid="{2230C2E5-0506-4716-B0E9-3F7B3A300F51}">
      <text>
        <r>
          <rPr>
            <b/>
            <sz val="9"/>
            <color indexed="81"/>
            <rFont val="Tahoma"/>
            <family val="2"/>
          </rPr>
          <t>BURTOFT, JOANNIE W:</t>
        </r>
        <r>
          <rPr>
            <sz val="9"/>
            <color indexed="81"/>
            <rFont val="Tahoma"/>
            <family val="2"/>
          </rPr>
          <t xml:space="preserve">
This account should only be used for entities receiving coronavirus relief funds or American Rescue Plan State Fiscal Recovery Funds DIRECTLY from OSBM.</t>
        </r>
      </text>
    </comment>
    <comment ref="B120" authorId="0" shapeId="0" xr:uid="{00000000-0006-0000-0200-000014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B121" authorId="3" shapeId="0" xr:uid="{33E147BB-99FC-4404-BCCD-9E38672DC317}">
      <text>
        <r>
          <rPr>
            <b/>
            <sz val="9"/>
            <color indexed="81"/>
            <rFont val="Tahoma"/>
            <family val="2"/>
          </rPr>
          <t>BURTOFT, JOANNIE W:</t>
        </r>
        <r>
          <rPr>
            <sz val="9"/>
            <color indexed="81"/>
            <rFont val="Tahoma"/>
            <family val="2"/>
          </rPr>
          <t xml:space="preserve">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the Annual Report presentation purposes.</t>
        </r>
      </text>
    </comment>
    <comment ref="B123" authorId="3" shapeId="0" xr:uid="{0472B530-1725-4B70-81CD-593E4E24CC2F}">
      <text>
        <r>
          <rPr>
            <b/>
            <sz val="9"/>
            <color indexed="81"/>
            <rFont val="Tahoma"/>
            <family val="2"/>
          </rPr>
          <t>BURTOFT, JOANNIE W:</t>
        </r>
        <r>
          <rPr>
            <sz val="9"/>
            <color indexed="81"/>
            <rFont val="Tahoma"/>
            <family val="2"/>
          </rPr>
          <t xml:space="preserve">
This is a new account caption for FY2021. Amounts in this caption should reflect the proportionate share of the State Health Plan's contribution to the Retiree Health Benefit Fund (RHBF) for employer participants.</t>
        </r>
      </text>
    </comment>
    <comment ref="B131" authorId="0" shapeId="0" xr:uid="{00000000-0006-0000-0200-000015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B132" authorId="0" shapeId="0" xr:uid="{00000000-0006-0000-0200-000016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B133" authorId="2" shapeId="0" xr:uid="{EBC8A0D4-F3AD-4A55-AAC8-83EEE8F0B94B}">
      <text>
        <r>
          <rPr>
            <b/>
            <sz val="9"/>
            <color indexed="81"/>
            <rFont val="Tahoma"/>
            <family val="2"/>
          </rPr>
          <t>Krellner, John R:</t>
        </r>
        <r>
          <rPr>
            <sz val="9"/>
            <color indexed="81"/>
            <rFont val="Tahoma"/>
            <family val="2"/>
          </rPr>
          <t xml:space="preserve">
INCLUDES SCIF (State Capital Infrastructure Funds)
</t>
        </r>
      </text>
    </comment>
    <comment ref="B136" authorId="0" shapeId="0" xr:uid="{00000000-0006-0000-0200-000017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the </t>
        </r>
        <r>
          <rPr>
            <b/>
            <sz val="8"/>
            <color indexed="81"/>
            <rFont val="Tahoma"/>
            <family val="2"/>
          </rPr>
          <t>Annual</t>
        </r>
        <r>
          <rPr>
            <sz val="8"/>
            <color indexed="81"/>
            <rFont val="Tahoma"/>
            <family val="2"/>
          </rPr>
          <t xml:space="preserve"> </t>
        </r>
        <r>
          <rPr>
            <b/>
            <sz val="8"/>
            <color indexed="81"/>
            <rFont val="Tahoma"/>
            <family val="2"/>
          </rPr>
          <t>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B137" authorId="0" shapeId="0" xr:uid="{00000000-0006-0000-0200-000018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annual</t>
        </r>
        <r>
          <rPr>
            <b/>
            <sz val="8"/>
            <color indexed="81"/>
            <rFont val="Tahoma"/>
            <family val="2"/>
          </rPr>
          <t xml:space="preserve"> </t>
        </r>
        <r>
          <rPr>
            <sz val="8"/>
            <color indexed="81"/>
            <rFont val="Tahoma"/>
            <family val="2"/>
          </rPr>
          <t xml:space="preserve">reporting, defined as threshold of </t>
        </r>
        <r>
          <rPr>
            <b/>
            <sz val="8"/>
            <color indexed="81"/>
            <rFont val="Tahoma"/>
            <family val="2"/>
          </rPr>
          <t>$10 million</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Sisson, Virginia P</author>
  </authors>
  <commentList>
    <comment ref="E26" authorId="0" shapeId="0" xr:uid="{CCCD3EBF-1BFE-498A-9A65-1C986A104541}">
      <text>
        <r>
          <rPr>
            <sz val="9"/>
            <color indexed="81"/>
            <rFont val="Tahoma"/>
            <family val="2"/>
          </rPr>
          <t xml:space="preserve">New caption for 2019 - GASB 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A14" authorId="0" shapeId="0" xr:uid="{00000000-0006-0000-1E00-000001000000}">
      <text>
        <r>
          <rPr>
            <sz val="8"/>
            <color indexed="81"/>
            <rFont val="Tahoma"/>
            <family val="2"/>
          </rPr>
          <t>Due from Primary Gov amt must meet $1 million threshold; this caption is NOT for amt due from System Office for construction. Receivable from System office for consruction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A15" authorId="0" shapeId="0" xr:uid="{00000000-0006-0000-1E00-000002000000}">
      <text>
        <r>
          <rPr>
            <sz val="8"/>
            <color indexed="81"/>
            <rFont val="Tahoma"/>
            <family val="2"/>
          </rPr>
          <t>Due from State of NC Component Units.  Exception: Any amt due from Golden LEAF for noncapital grant  must be shown here and recorded on worksheet 525</t>
        </r>
        <r>
          <rPr>
            <sz val="8"/>
            <color indexed="81"/>
            <rFont val="Tahoma"/>
            <family val="2"/>
          </rPr>
          <t xml:space="preserve">
</t>
        </r>
      </text>
    </comment>
    <comment ref="A16" authorId="0" shapeId="0" xr:uid="{00000000-0006-0000-1E00-000003000000}">
      <text>
        <r>
          <rPr>
            <sz val="8"/>
            <color indexed="81"/>
            <rFont val="Tahoma"/>
            <family val="2"/>
          </rPr>
          <t xml:space="preserve">Only for college with discretely presented component unit.  Amount due from a component unit foundation of the college should be recorded here and will be eliminated by OSC during CAFR compilation (no threshold)
</t>
        </r>
        <r>
          <rPr>
            <sz val="8"/>
            <color indexed="81"/>
            <rFont val="Tahoma"/>
            <family val="2"/>
          </rPr>
          <t xml:space="preserve">
</t>
        </r>
      </text>
    </comment>
    <comment ref="A25" authorId="0" shapeId="0" xr:uid="{00000000-0006-0000-1E00-000004000000}">
      <text>
        <r>
          <rPr>
            <sz val="8"/>
            <color indexed="81"/>
            <rFont val="Tahoma"/>
            <family val="2"/>
          </rPr>
          <t>Restricted due from Primary Government must agree to amount per System Office; represents amount due from State System Office for construction balances. Do not include this number on any CAFR worksheet.</t>
        </r>
        <r>
          <rPr>
            <sz val="8"/>
            <color indexed="81"/>
            <rFont val="Tahoma"/>
            <family val="2"/>
          </rPr>
          <t xml:space="preserve">
</t>
        </r>
      </text>
    </comment>
    <comment ref="A26" authorId="0" shapeId="0" xr:uid="{00000000-0006-0000-1E00-000005000000}">
      <text>
        <r>
          <rPr>
            <sz val="8"/>
            <color indexed="81"/>
            <rFont val="Tahoma"/>
            <family val="2"/>
          </rPr>
          <t>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Exception for Golden LEAF, no threshold; show any amt due from Golden LEAF regardless of amt if definition met; must agree to w/s 525.</t>
        </r>
      </text>
    </comment>
    <comment ref="A30" authorId="0" shapeId="0" xr:uid="{00000000-0006-0000-1E00-000006000000}">
      <text>
        <r>
          <rPr>
            <sz val="8"/>
            <color indexed="81"/>
            <rFont val="Tahoma"/>
            <family val="2"/>
          </rPr>
          <t xml:space="preserve">Do the Capital Assets worksheet first
</t>
        </r>
      </text>
    </comment>
    <comment ref="A31" authorId="0" shapeId="0" xr:uid="{00000000-0006-0000-1E00-000007000000}">
      <text>
        <r>
          <rPr>
            <sz val="8"/>
            <color indexed="81"/>
            <rFont val="Tahoma"/>
            <family val="2"/>
          </rPr>
          <t>Do the Capital Assets worksheet first</t>
        </r>
      </text>
    </comment>
    <comment ref="A43" authorId="0" shapeId="0" xr:uid="{00000000-0006-0000-1E00-000008000000}">
      <text>
        <r>
          <rPr>
            <sz val="8"/>
            <color indexed="81"/>
            <rFont val="Tahoma"/>
            <family val="2"/>
          </rPr>
          <t>Due to Prim Gov - Must agree to worksheet 520 and represents amts due to State Prison Enterprises, Motor Fleet, ITS and State Telecommunications</t>
        </r>
      </text>
    </comment>
    <comment ref="A44" authorId="0" shapeId="0" xr:uid="{00000000-0006-0000-1E00-000009000000}">
      <text>
        <r>
          <rPr>
            <sz val="8"/>
            <color indexed="81"/>
            <rFont val="Tahoma"/>
            <family val="2"/>
          </rPr>
          <t xml:space="preserve">Due to St of NC Comp Units - See list of Comp units in Instructions - must meet $1 million threshold
</t>
        </r>
      </text>
    </comment>
    <comment ref="A47" authorId="0" shapeId="0" xr:uid="{00000000-0006-0000-1E00-00000A000000}">
      <text>
        <r>
          <rPr>
            <sz val="8"/>
            <color indexed="81"/>
            <rFont val="Tahoma"/>
            <family val="2"/>
          </rPr>
          <t xml:space="preserve">Do the Long-Term Liabilities worksheet first
</t>
        </r>
      </text>
    </comment>
    <comment ref="A53" authorId="0" shapeId="0" xr:uid="{00000000-0006-0000-1E00-00000B000000}">
      <text>
        <r>
          <rPr>
            <sz val="8"/>
            <color indexed="81"/>
            <rFont val="Tahoma"/>
            <family val="2"/>
          </rPr>
          <t>Do the Long-Term Liabilities worksheet first</t>
        </r>
      </text>
    </comment>
    <comment ref="A67" authorId="0" shapeId="0" xr:uid="{00000000-0006-0000-1E00-00000C000000}">
      <text>
        <r>
          <rPr>
            <sz val="8"/>
            <color indexed="81"/>
            <rFont val="Tahoma"/>
            <family val="2"/>
          </rPr>
          <t xml:space="preserve">See Net Position policy in instructions. No category of </t>
        </r>
        <r>
          <rPr>
            <b/>
            <sz val="8"/>
            <color indexed="81"/>
            <rFont val="Tahoma"/>
            <family val="2"/>
          </rPr>
          <t>restricted</t>
        </r>
        <r>
          <rPr>
            <sz val="8"/>
            <color indexed="81"/>
            <rFont val="Tahoma"/>
            <family val="2"/>
          </rPr>
          <t xml:space="preserve"> net position can be negative. If liabilities that relate to restricted assets exceed those assets, no balance should be reported; the negative amt should be reported as a reduction of unrestricted.
</t>
        </r>
      </text>
    </comment>
    <comment ref="A77" authorId="0" shapeId="0" xr:uid="{00000000-0006-0000-1E00-00000D000000}">
      <text>
        <r>
          <rPr>
            <sz val="8"/>
            <color indexed="81"/>
            <rFont val="Tahoma"/>
            <family val="2"/>
          </rPr>
          <t>Unrestricted is the "residual" component of net position; does not meet the def'n of "restricted" or "Net invested in cap assets." Unrestricted may be negative.</t>
        </r>
      </text>
    </comment>
    <comment ref="A87" authorId="0" shapeId="0" xr:uid="{00000000-0006-0000-1E00-00000E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A88" authorId="0" shapeId="0" xr:uid="{00000000-0006-0000-1E00-00000F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A104" authorId="0" shapeId="0" xr:uid="{00000000-0006-0000-1E00-000010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A106" authorId="0" shapeId="0" xr:uid="{00000000-0006-0000-1E00-000011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A114" authorId="0" shapeId="0" xr:uid="{00000000-0006-0000-1E00-000012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A115" authorId="0" shapeId="0" xr:uid="{00000000-0006-0000-1E00-000013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A119" authorId="0" shapeId="0" xr:uid="{00000000-0006-0000-1E00-000014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A120" authorId="0" shapeId="0" xr:uid="{00000000-0006-0000-1E00-000015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<sst xmlns="http://schemas.openxmlformats.org/spreadsheetml/2006/main" count="6397" uniqueCount="2533">
  <si>
    <t>Office of the State Controller</t>
  </si>
  <si>
    <t>Instructions and Index</t>
  </si>
  <si>
    <t>Header Information</t>
  </si>
  <si>
    <t>Choose your college name from the drop down list and complete the preparer information below.  This information will be carried to the header of each individual worksheet.</t>
  </si>
  <si>
    <t>College name:</t>
  </si>
  <si>
    <t>Asheville-Buncombe Technical Community College</t>
  </si>
  <si>
    <t>College number:</t>
  </si>
  <si>
    <t>Preparer:</t>
  </si>
  <si>
    <t>Phone:</t>
  </si>
  <si>
    <t>E-mail address:</t>
  </si>
  <si>
    <t>Printing Instructions</t>
  </si>
  <si>
    <r>
      <t xml:space="preserve">To print </t>
    </r>
    <r>
      <rPr>
        <u/>
        <sz val="12"/>
        <rFont val="Times New Roman"/>
        <family val="1"/>
      </rPr>
      <t>all</t>
    </r>
    <r>
      <rPr>
        <sz val="12"/>
        <rFont val="Times New Roman"/>
        <family val="1"/>
      </rPr>
      <t xml:space="preserve"> worksheets at one time, choose File, Print, and print "Entire workbook."</t>
    </r>
  </si>
  <si>
    <t>General Instructions</t>
  </si>
  <si>
    <t>Enter numbers for Exhibits A &amp; B as you would for financial statement presentation, using</t>
  </si>
  <si>
    <t>negative numbers only in the Net Position section on Exhibit A to represent a deficit balance,</t>
  </si>
  <si>
    <t>and in the Nonoperating Revenues (Expenses) section on Exhibit B to represent expenses.</t>
  </si>
  <si>
    <t>Throughout the workbook all numbers that are to be subtracted should be entered as</t>
  </si>
  <si>
    <t>negative numbers in the cells in order for the formulas to calculate properly.</t>
  </si>
  <si>
    <t>Due date:  8/26/24 - Earlier submission is strongly encouraged. Thanks!</t>
  </si>
  <si>
    <t xml:space="preserve">ALL updates made to the package after April 26, 2024, will be listed on the "Pkg Updates" tab.  </t>
  </si>
  <si>
    <t xml:space="preserve">Please review before submitting your package to determine if the changes impact your entity.  </t>
  </si>
  <si>
    <t>Contact OSC with questions.</t>
  </si>
  <si>
    <t>Index</t>
  </si>
  <si>
    <t>To go directly to a specific worksheet, click on the corresponding link below.  To return to this Index</t>
  </si>
  <si>
    <t>worksheet, press Ctrl i, or click on the words "Office of the State Controller" at the top of any worksheet.</t>
  </si>
  <si>
    <t xml:space="preserve">All worksheets must be completed or labeled not applicable on the table below. This index sheet </t>
  </si>
  <si>
    <t xml:space="preserve">must be properly filled out to account for all the worksheets and ensure the package is complete. </t>
  </si>
  <si>
    <t xml:space="preserve">To label a worksheet as "Not Applicable" (NA), enter a "na" in the NA column below. For reference </t>
  </si>
  <si>
    <t>worksheets and required worksheets that must be completed, the NA box is shaded in.</t>
  </si>
  <si>
    <t>Sheet</t>
  </si>
  <si>
    <t>NA</t>
  </si>
  <si>
    <t>Worksheet Title</t>
  </si>
  <si>
    <t>ExhA&amp;B</t>
  </si>
  <si>
    <t>Exhibit A-Statement of Net Position and Exhibit B-Statement of Revenues, Expenses and Changes in Net Position</t>
  </si>
  <si>
    <t>Capital Assets</t>
  </si>
  <si>
    <t>Changes in Capital Assets</t>
  </si>
  <si>
    <t>Long-Term Liabilities</t>
  </si>
  <si>
    <t xml:space="preserve">Changes in Long-Term Liabilities </t>
  </si>
  <si>
    <t>Analytical Review</t>
  </si>
  <si>
    <t xml:space="preserve">Worksheet for computing variances for Analytical Review w/s 625 </t>
  </si>
  <si>
    <t>Summary of Significant Accounting Policies</t>
  </si>
  <si>
    <t xml:space="preserve">Public-Private and Public-Public Partnership Arrangements </t>
  </si>
  <si>
    <t>Government Combinations and Disposals of Government Operations</t>
  </si>
  <si>
    <t xml:space="preserve">Capital Asset Impairments </t>
  </si>
  <si>
    <t xml:space="preserve">Capital Asset Statistics </t>
  </si>
  <si>
    <t xml:space="preserve">Leases </t>
  </si>
  <si>
    <t xml:space="preserve">Subscription Based Information Techology Arrangements (SBITAs) </t>
  </si>
  <si>
    <t>Public-Private and Public-Public Partnership Arrangements (PPPs) Installment Payments</t>
  </si>
  <si>
    <t>Summary Table for Leases and SBITAs</t>
  </si>
  <si>
    <t>Certain Asset Retirement Obligations</t>
  </si>
  <si>
    <t>Contingencies</t>
  </si>
  <si>
    <t>Construction and Other Significant Commitments</t>
  </si>
  <si>
    <t>Subsequent Events/Other Items</t>
  </si>
  <si>
    <t>Related Party Transactions</t>
  </si>
  <si>
    <t>Stewardship, Compliance, and Accountability</t>
  </si>
  <si>
    <t>Restatements (Part 1 of 2)</t>
  </si>
  <si>
    <r>
      <t xml:space="preserve">Restatements (Part 2 of 2) </t>
    </r>
    <r>
      <rPr>
        <b/>
        <sz val="12"/>
        <color rgb="FFFF0000"/>
        <rFont val="Times New Roman"/>
        <family val="1"/>
      </rPr>
      <t xml:space="preserve"> NEW 2024</t>
    </r>
  </si>
  <si>
    <t>Schedule of Due to Primary Government</t>
  </si>
  <si>
    <t>Schedule of Due from /Restricted Due From State of NC Component Units</t>
  </si>
  <si>
    <t>Schedule of Due to State of NC Component Units</t>
  </si>
  <si>
    <t xml:space="preserve">Employer Contribution Amounts for TSERS and OPEB </t>
  </si>
  <si>
    <t>Significant Transactions between Component Units</t>
  </si>
  <si>
    <t xml:space="preserve">Schedule of Due from College Component Units </t>
  </si>
  <si>
    <t xml:space="preserve">Analytical Review </t>
  </si>
  <si>
    <t>Explanations</t>
  </si>
  <si>
    <t>Comments</t>
  </si>
  <si>
    <t>Your Comments and Suggestions</t>
  </si>
  <si>
    <t>Coll Filenames</t>
  </si>
  <si>
    <t>List of all colleges and their agency numbers and Annual Report filenames</t>
  </si>
  <si>
    <t>Agencies</t>
  </si>
  <si>
    <t>List of all agencies in the State of NC Reporting Entity</t>
  </si>
  <si>
    <t>ExhA&amp;B definitions
&amp; messages</t>
  </si>
  <si>
    <t>Example Exhibit A&amp;B showing definitions, error messages and source for pre-populated cells</t>
  </si>
  <si>
    <t>Dates</t>
  </si>
  <si>
    <t>Fiscal Year End</t>
  </si>
  <si>
    <t>Fiscal Year Begin</t>
  </si>
  <si>
    <t>Last Fiscal Year End</t>
  </si>
  <si>
    <t>Next Fiscal Year Begin</t>
  </si>
  <si>
    <t>Next Fiscal Year End</t>
  </si>
  <si>
    <t>OFFICE OF THE STATE CONTROLLER</t>
  </si>
  <si>
    <t>STATEWIDE  ACCOUNTING   DIVISION</t>
  </si>
  <si>
    <r>
      <t>COMMUNITY COLLEGES  YEAR-END CLOSE PACKAGE</t>
    </r>
    <r>
      <rPr>
        <b/>
        <sz val="11"/>
        <color indexed="10"/>
        <rFont val="Arial"/>
        <family val="2"/>
      </rPr>
      <t xml:space="preserve"> </t>
    </r>
  </si>
  <si>
    <t>STATUS INDICATOR DASHBOARD</t>
  </si>
  <si>
    <t>FOR JUNE 30, 2024</t>
  </si>
  <si>
    <t xml:space="preserve">COLLEGE NO. </t>
  </si>
  <si>
    <t xml:space="preserve">DATE </t>
  </si>
  <si>
    <t>COLLEGE NAME</t>
  </si>
  <si>
    <t>CONTACT</t>
  </si>
  <si>
    <t>PHONE</t>
  </si>
  <si>
    <t>REVIEWED BY:</t>
  </si>
  <si>
    <t>APPROVED BY:</t>
  </si>
  <si>
    <t>Annual Report E-PACKAGE FILENAME</t>
  </si>
  <si>
    <r>
      <rPr>
        <b/>
        <sz val="10"/>
        <rFont val="Tahoma"/>
        <family val="2"/>
      </rPr>
      <t>OSC Only:  Verify</t>
    </r>
    <r>
      <rPr>
        <sz val="10"/>
        <rFont val="Tahoma"/>
        <family val="2"/>
      </rPr>
      <t xml:space="preserve"> the FCCS Entity on the ExhA&amp;B WS is 48100G </t>
    </r>
  </si>
  <si>
    <r>
      <rPr>
        <b/>
        <sz val="10"/>
        <rFont val="Tahoma"/>
        <family val="2"/>
      </rPr>
      <t>OSC Only:  Verify</t>
    </r>
    <r>
      <rPr>
        <sz val="10"/>
        <rFont val="Tahoma"/>
        <family val="2"/>
      </rPr>
      <t xml:space="preserve"> the FCCS Agency on the ExhA&amp;B WS is the 2 digit college number on the Index tab </t>
    </r>
  </si>
  <si>
    <t>for that college. For example, Alamance Community College is C0.</t>
  </si>
  <si>
    <t>Note: If you make any changes on the Tabs-you must use the delete key to clear cell information on Tabs</t>
  </si>
  <si>
    <t>Exhibit A&amp;B balance sheet is in balance 2024</t>
  </si>
  <si>
    <t>Exhibit A&amp;B balance sheet is in balance 2023</t>
  </si>
  <si>
    <t>Net position Exhibit A&amp;B end of year balance sheet = Net position end of year statement of net position 2024</t>
  </si>
  <si>
    <t>Net position Exhibit A&amp;B end of year balance sheet = Net position end of year statement of net position 2023</t>
  </si>
  <si>
    <t>Capital assets non-depreciable = amount on Exhibit A&amp;B</t>
  </si>
  <si>
    <t>Capital assets depreciable = amount on Exhibit A&amp;B</t>
  </si>
  <si>
    <t>Long term liability total ties to Exhibit A&amp;B</t>
  </si>
  <si>
    <t>Long term liability current portion total ties to Exhibit A&amp;B</t>
  </si>
  <si>
    <t>Analytical review balance sheet is in balance 2024</t>
  </si>
  <si>
    <t>Analytical review balance sheet is in balance 2023</t>
  </si>
  <si>
    <t>Analytical review end of year balance sheet = Net position end of year statement of net position 2024</t>
  </si>
  <si>
    <t>Analytical review end of year balance sheet = Net position end of year statement of net position 2023</t>
  </si>
  <si>
    <t>Worksheet 101 inventory valuation question answered appropriately</t>
  </si>
  <si>
    <t>Worksheet 101 Capitalization Assets other than Leases/SBITAs question answered appropriately</t>
  </si>
  <si>
    <t>Worksheet 101 threshold amount identified if applicable</t>
  </si>
  <si>
    <t>Worksheet 101 Capitalization Assets below threshold answered appropriately</t>
  </si>
  <si>
    <t>Worksheet 101 below threshold evaluation method answered if applicable</t>
  </si>
  <si>
    <t>Worksheet 101 below threshold not analyzed and why if applicable</t>
  </si>
  <si>
    <t>Worksheet 101 Capitalization Assets below threshold signficant answered appropriately</t>
  </si>
  <si>
    <t>Worksheet 101 Capitalization Assets below threshold signficant and capitalized answered appropriately</t>
  </si>
  <si>
    <t xml:space="preserve">Worksheet 101 Capitalization Assets below threshold signficant and not capitalized explain why </t>
  </si>
  <si>
    <t>Worksheet 101 Capitalization of Leases question answered appropriately</t>
  </si>
  <si>
    <t>Worksheet 101 depreciation method question answered appropriately</t>
  </si>
  <si>
    <t>Worksheet 101 Program Revenue question answered appropriately</t>
  </si>
  <si>
    <t>Worksheet 101 amount identified if applicable</t>
  </si>
  <si>
    <t>Worksheet 101 Capitalization of Artwork question answered appropriately</t>
  </si>
  <si>
    <t>Worksheet 101 blended foundation question answered appropriately</t>
  </si>
  <si>
    <t>Worksheet 101 blended foundation identified if applicable</t>
  </si>
  <si>
    <t>Worksheet 101 discrete foundation questions answered appropriately</t>
  </si>
  <si>
    <t>Worksheet 101 discrete foundation identified if applicable</t>
  </si>
  <si>
    <t>Worksheet 110 question is answered appropriately</t>
  </si>
  <si>
    <t xml:space="preserve">Worksheet 120 question yes/no is answered </t>
  </si>
  <si>
    <t xml:space="preserve"> </t>
  </si>
  <si>
    <t>Worksheet 120 combination/disposal category answered or not applicable</t>
  </si>
  <si>
    <t>Worksheet 220 question is answered appropriately</t>
  </si>
  <si>
    <t>Worksheet 301 PV of Future Lease Pymts = Leases Payable on LT Liab w/s</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</si>
  <si>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</si>
  <si>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</si>
  <si>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</si>
  <si>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</si>
  <si>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</si>
  <si>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</si>
  <si>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Worksheet 302 PV of Future Subscription Pymts = Subscription Payable on LT Liab w/s</t>
  </si>
  <si>
    <t>Worksheet 303 PV of PPP Pymts = PPP Payable on LT Liab w/s</t>
  </si>
  <si>
    <t>Worksheet 304 Summary of Lease Pymts =  Leases Payable on LT Liab w/s</t>
  </si>
  <si>
    <t>Worksheet 304 Summary of Current Portion Lease Pymts =  Current Portion Leases Pay on LT Liab w/s</t>
  </si>
  <si>
    <t>Worksheet 304 Summary of Lease Receivables =  Lease Receivables on ExhA&amp;B w/s</t>
  </si>
  <si>
    <t>Worksheet 304 Summ of Current Portion Lease Rec =  Current Portion Lease Rec on ExhA&amp;B w/s</t>
  </si>
  <si>
    <t>Worksheet 304 Summary of Subscription Pymts =  Current Portion Subscription Payable on LT Liab w/s</t>
  </si>
  <si>
    <t>Worksheet 304 Summary of Current Portion Subscription Pymts =  Current Portion Sub Pay on LT Liab w/s</t>
  </si>
  <si>
    <t>Worksheet 345 questions are answered appropriately</t>
  </si>
  <si>
    <t>Worksheet 355 questions are answered appropriately (Y/N)</t>
  </si>
  <si>
    <t>Worksheet 355 subsequent event explanation provided if applicable</t>
  </si>
  <si>
    <t>Worksheet 355 other items explanation provided if applicable</t>
  </si>
  <si>
    <t>Worksheet 425 question answered appropriately</t>
  </si>
  <si>
    <t>Total restatements Exhibit 430 = Restatement amount on Exhibit A&amp;B</t>
  </si>
  <si>
    <t>Worksheet 430 long term liability restatement = Restatement per long-term liability tab</t>
  </si>
  <si>
    <t>Worksheet 430 capital transactions restatement = Restatement per capital assets tab</t>
  </si>
  <si>
    <t>Worksheet 430 total ties to Worksheet 431</t>
  </si>
  <si>
    <t>Worksheet 431 Balance Sheet restatement ties to Operating Statement restatement</t>
  </si>
  <si>
    <t>Total restatements Exhibit 431 = Restatement amount on Exhibit A&amp;B</t>
  </si>
  <si>
    <t>Restricted due from primary government Exhibit A&amp;B = amount per Community College System Office</t>
  </si>
  <si>
    <t>Worksheet 520 total = Due to Primary Government Exhibit A&amp;B</t>
  </si>
  <si>
    <t>Worksheet 525 subtotal = Due from Comp Unit Exhibit A&amp;B</t>
  </si>
  <si>
    <t>Worksheet 525 subtotal = Restricted due from Comp Units Exhibit A&amp;B</t>
  </si>
  <si>
    <t>Worksheet 530 total = Restricted due to Comp Units Exhibit A&amp;B</t>
  </si>
  <si>
    <t>Worksheet 602 completed showing TSERS, RHBF, &amp; DIPNC contributions</t>
  </si>
  <si>
    <t>Worksheet 610 employer's share of medical insurance premiums paid to State Health Plan is reported</t>
  </si>
  <si>
    <t>Worksheet 616 total = Due from college component unit Exhibit A&amp;B</t>
  </si>
  <si>
    <t>Worksheet 625 If there is a Comment required from Analycial Review it is provided here 6/30/2023</t>
  </si>
  <si>
    <t>PROBLEMS NOTED AND ACTION TAKEN.</t>
  </si>
  <si>
    <t>Package Updates made after May 10, 2024</t>
  </si>
  <si>
    <t>OSC Only</t>
  </si>
  <si>
    <t>Date of Change</t>
  </si>
  <si>
    <t>Worksheet / Narrative #</t>
  </si>
  <si>
    <t>Description of Change</t>
  </si>
  <si>
    <t>Analyst</t>
  </si>
  <si>
    <t>Web Team Notified to Update SIG</t>
  </si>
  <si>
    <t>Revision Date for SIG</t>
  </si>
  <si>
    <t>Date Agencies Notified</t>
  </si>
  <si>
    <t>FCCS Entity</t>
  </si>
  <si>
    <t>48100G</t>
  </si>
  <si>
    <t>this col-</t>
  </si>
  <si>
    <t>Preparer Name:</t>
  </si>
  <si>
    <t>FCCS Agency</t>
  </si>
  <si>
    <t>*Enter FCCS equivalent Agency. Example - C0</t>
  </si>
  <si>
    <t xml:space="preserve">OSC </t>
  </si>
  <si>
    <t>Preparer Phone:</t>
  </si>
  <si>
    <t>Use Only</t>
  </si>
  <si>
    <t>Exhibit A - Statement of Net Position</t>
  </si>
  <si>
    <t>Prior Year - to compare</t>
  </si>
  <si>
    <t>ASSETS</t>
  </si>
  <si>
    <t>Current assets</t>
  </si>
  <si>
    <t>Cash and cash equivalents</t>
  </si>
  <si>
    <t>Restricted cash and cash equivalents</t>
  </si>
  <si>
    <t>11R11000</t>
  </si>
  <si>
    <t>Short-term investments</t>
  </si>
  <si>
    <t>Restricted short-term investments</t>
  </si>
  <si>
    <t xml:space="preserve">Receivables, net </t>
  </si>
  <si>
    <t>Due from primary government</t>
  </si>
  <si>
    <t>Due from State of NC component units (ws 525)</t>
  </si>
  <si>
    <t>Due from college component units (ws 616)</t>
  </si>
  <si>
    <t>Inventories</t>
  </si>
  <si>
    <t>Prepaid items</t>
  </si>
  <si>
    <t xml:space="preserve">Notes receivable, net </t>
  </si>
  <si>
    <t>Lease receivable, net</t>
  </si>
  <si>
    <t>PPP Asset receivable, net</t>
  </si>
  <si>
    <t>Beneficial interest in assets held by others</t>
  </si>
  <si>
    <t>Net OPEB asset</t>
  </si>
  <si>
    <t>Total current assets</t>
  </si>
  <si>
    <t>Noncurrent assets</t>
  </si>
  <si>
    <t>Restricted due from primary government</t>
  </si>
  <si>
    <t>Restricted due from State of NC Component unit (ws 525)</t>
  </si>
  <si>
    <t>Restricted investments</t>
  </si>
  <si>
    <t>Other investments</t>
  </si>
  <si>
    <t>Capital assets - nondepreciable</t>
  </si>
  <si>
    <t xml:space="preserve">Capital assets - depreciable, net </t>
  </si>
  <si>
    <t>Total noncurrent assets</t>
  </si>
  <si>
    <t>Total assets</t>
  </si>
  <si>
    <t>DEFERRED OUTFLOWS OF RESOURCES</t>
  </si>
  <si>
    <t>Deferred outflows for ARO</t>
  </si>
  <si>
    <t>Deferred outflows for pensions</t>
  </si>
  <si>
    <t>Deferred outflows for OPEB</t>
  </si>
  <si>
    <t>Other deferred outflows</t>
  </si>
  <si>
    <t>Total deferred outflows of resources</t>
  </si>
  <si>
    <t>LIABILITIES</t>
  </si>
  <si>
    <t>Current Liabilities:</t>
  </si>
  <si>
    <t>Accounts payable and accrued liabilities</t>
  </si>
  <si>
    <t>Due to primary government (ws 520)</t>
  </si>
  <si>
    <t>Due to State of NC component units (ws 530)</t>
  </si>
  <si>
    <t>Obligations under securities lending</t>
  </si>
  <si>
    <t>Unearned revenue</t>
  </si>
  <si>
    <t>Funds held for others</t>
  </si>
  <si>
    <t>Long-term liabilities - current portion</t>
  </si>
  <si>
    <t>Total current liabilities</t>
  </si>
  <si>
    <t>Noncurrent Liabilities:</t>
  </si>
  <si>
    <t>U.S. Government grants refundable</t>
  </si>
  <si>
    <t>Long-term liabilities</t>
  </si>
  <si>
    <t>Total noncurrent liabilities</t>
  </si>
  <si>
    <t>Total liabilities</t>
  </si>
  <si>
    <t>DEFERRED INFLOWS OF RESOURCES</t>
  </si>
  <si>
    <t>Deferred Inflows for PPP Arrangements</t>
  </si>
  <si>
    <t>Deferred inflows - nonexchange transactions</t>
  </si>
  <si>
    <t>Deferred inflows for irrevocable split-interest agreements</t>
  </si>
  <si>
    <t>Deferred inflows for pensions</t>
  </si>
  <si>
    <t>Deferred inflows for OPEB</t>
  </si>
  <si>
    <t>Deferred Inflows for lease agreements</t>
  </si>
  <si>
    <t>Other deferred inflows</t>
  </si>
  <si>
    <t>Total deferred inflows of resources</t>
  </si>
  <si>
    <t>NET POSITION</t>
  </si>
  <si>
    <t>Net investment in capital assets</t>
  </si>
  <si>
    <t>NetinvestmentCapitalAssets</t>
  </si>
  <si>
    <t>CapProjectsReno</t>
  </si>
  <si>
    <t>Restricted for:</t>
  </si>
  <si>
    <t xml:space="preserve">    Nonexpendable:</t>
  </si>
  <si>
    <t xml:space="preserve">     Scholarships and fellowships</t>
  </si>
  <si>
    <t>NonExpendable</t>
  </si>
  <si>
    <t>Higher Ed</t>
  </si>
  <si>
    <t xml:space="preserve">     Loans</t>
  </si>
  <si>
    <t>Loans</t>
  </si>
  <si>
    <t xml:space="preserve">     Other</t>
  </si>
  <si>
    <t>OthPur</t>
  </si>
  <si>
    <t xml:space="preserve">    Expendable:</t>
  </si>
  <si>
    <t>Expendable</t>
  </si>
  <si>
    <t xml:space="preserve">     Capital projects</t>
  </si>
  <si>
    <t>Unrestricted</t>
  </si>
  <si>
    <t>UnRestricted</t>
  </si>
  <si>
    <t>No Function</t>
  </si>
  <si>
    <t>Total net position</t>
  </si>
  <si>
    <t>Exhibit B - Statement of Revenues, Expenses,</t>
  </si>
  <si>
    <t>and Changes in Net Position</t>
  </si>
  <si>
    <t>REVENUES</t>
  </si>
  <si>
    <t>Operating Revenues</t>
  </si>
  <si>
    <t>Student tuition and fees, net</t>
  </si>
  <si>
    <t xml:space="preserve">Federal grants and contracts </t>
  </si>
  <si>
    <t>427AA000</t>
  </si>
  <si>
    <t>State and local grants and contracts</t>
  </si>
  <si>
    <t>428AA000</t>
  </si>
  <si>
    <t>Nongovernmental grants and contracts</t>
  </si>
  <si>
    <t>42BAA000</t>
  </si>
  <si>
    <t>Sales and services, net</t>
  </si>
  <si>
    <t>Rental and lease earnings</t>
  </si>
  <si>
    <t>Other operating revenues</t>
  </si>
  <si>
    <t>Total operating revenues</t>
  </si>
  <si>
    <t>EXPENSES</t>
  </si>
  <si>
    <t>Operating Expenses</t>
  </si>
  <si>
    <t>Personal services</t>
  </si>
  <si>
    <t>Supplies and materials</t>
  </si>
  <si>
    <t>Services</t>
  </si>
  <si>
    <t>Scholarships and fellowships</t>
  </si>
  <si>
    <t>Utilities</t>
  </si>
  <si>
    <t>Depreciation</t>
  </si>
  <si>
    <t>Total operating expenses</t>
  </si>
  <si>
    <t xml:space="preserve">     Operating loss</t>
  </si>
  <si>
    <t>NONOPERATING REVENUES (EXPENSES)</t>
  </si>
  <si>
    <t xml:space="preserve">State aid </t>
  </si>
  <si>
    <t>2690A</t>
  </si>
  <si>
    <t>State aid - Coronavirus</t>
  </si>
  <si>
    <t>County appropriations</t>
  </si>
  <si>
    <t xml:space="preserve">Noncapital grants </t>
  </si>
  <si>
    <t>NonCapitalGrants</t>
  </si>
  <si>
    <t>Federal aid - COVID-19</t>
  </si>
  <si>
    <t>421COVID</t>
  </si>
  <si>
    <t>Noncapital gifts, net</t>
  </si>
  <si>
    <t>Noncapital contributions</t>
  </si>
  <si>
    <t>Investment income, net</t>
  </si>
  <si>
    <t>Interest and fees expense</t>
  </si>
  <si>
    <t>Lease interest revenue</t>
  </si>
  <si>
    <t>Other nonoperating revenues</t>
  </si>
  <si>
    <t>Other nonoperating expenses</t>
  </si>
  <si>
    <t xml:space="preserve">   Net nonoperating revenues (expenses)</t>
  </si>
  <si>
    <t xml:space="preserve">      Income before other revenues, expenses, gains, or losses</t>
  </si>
  <si>
    <t>State capital aid</t>
  </si>
  <si>
    <t>County capital aid</t>
  </si>
  <si>
    <t xml:space="preserve">Capital grants  </t>
  </si>
  <si>
    <t>42DAA000</t>
  </si>
  <si>
    <t>Capital gifts, net</t>
  </si>
  <si>
    <t>Additions to endowments</t>
  </si>
  <si>
    <t>Special items</t>
  </si>
  <si>
    <t>Extraordinary items</t>
  </si>
  <si>
    <t xml:space="preserve">     Increase (decrease) in net position</t>
  </si>
  <si>
    <t>Net position - beginning of year</t>
  </si>
  <si>
    <t>Restatements</t>
  </si>
  <si>
    <t>Net position - end of year</t>
  </si>
  <si>
    <t>BegBal</t>
  </si>
  <si>
    <t>PYAdj</t>
  </si>
  <si>
    <t>Additions</t>
  </si>
  <si>
    <t>Deletions</t>
  </si>
  <si>
    <t>EndBal</t>
  </si>
  <si>
    <t>CAPITAL ASSETS</t>
  </si>
  <si>
    <t>Beg. Balance</t>
  </si>
  <si>
    <t>Adjustments to</t>
  </si>
  <si>
    <t>Current Year</t>
  </si>
  <si>
    <t>End. Balance</t>
  </si>
  <si>
    <t>July 1 Balance</t>
  </si>
  <si>
    <t>FCCS_OpeningBalanceAdjustment</t>
  </si>
  <si>
    <t>Mvmts_PurchasedAdditions</t>
  </si>
  <si>
    <t>Mvmts_Retirements</t>
  </si>
  <si>
    <t>This Col-</t>
  </si>
  <si>
    <t>A</t>
  </si>
  <si>
    <t>B</t>
  </si>
  <si>
    <t xml:space="preserve">C </t>
  </si>
  <si>
    <t xml:space="preserve">D </t>
  </si>
  <si>
    <t xml:space="preserve">E </t>
  </si>
  <si>
    <t>OSC use</t>
  </si>
  <si>
    <t>only</t>
  </si>
  <si>
    <t>Capital assets - nondepreciable:</t>
  </si>
  <si>
    <t>Land and permanent easements</t>
  </si>
  <si>
    <t>Art, literature, and artifacts, nondepreciable</t>
  </si>
  <si>
    <t>Construction in progress</t>
  </si>
  <si>
    <t>Computer software in development</t>
  </si>
  <si>
    <t>Patents in development</t>
  </si>
  <si>
    <t>Other intangible assets-nondepr</t>
  </si>
  <si>
    <t>Total capital assets - nondepreciable</t>
  </si>
  <si>
    <t>To Exhibit A</t>
  </si>
  <si>
    <t>Capital assets, depreciable:</t>
  </si>
  <si>
    <t>Buildings</t>
  </si>
  <si>
    <t>General Infrastructure</t>
  </si>
  <si>
    <t>Machinery and equipment</t>
  </si>
  <si>
    <t>Art, literature, and artifacts</t>
  </si>
  <si>
    <t xml:space="preserve">Computer software </t>
  </si>
  <si>
    <t xml:space="preserve">Patents   </t>
  </si>
  <si>
    <t>Other intangible assets</t>
  </si>
  <si>
    <t>Lease assets, depreciable:</t>
  </si>
  <si>
    <t xml:space="preserve">Right to Use Lease Asset - Land </t>
  </si>
  <si>
    <t xml:space="preserve">Right to Use Lease Asset - Buildings </t>
  </si>
  <si>
    <t>Right to Use Lease Asset - M&amp;E</t>
  </si>
  <si>
    <t>Right to Use Lease Asset - Gen Infrastructure</t>
  </si>
  <si>
    <r>
      <t xml:space="preserve">Right to Use PPP Asset   </t>
    </r>
    <r>
      <rPr>
        <b/>
        <sz val="10"/>
        <color rgb="FFFF0000"/>
        <rFont val="Arial"/>
        <family val="2"/>
      </rPr>
      <t xml:space="preserve"> NEW FY 2024</t>
    </r>
  </si>
  <si>
    <t>Subscripton (SBITA) Asset</t>
  </si>
  <si>
    <t>Total capital/lease assets - depreciable</t>
  </si>
  <si>
    <t xml:space="preserve">      Less accumulated depreciation for:</t>
  </si>
  <si>
    <t>1520AD</t>
  </si>
  <si>
    <t>1550AD</t>
  </si>
  <si>
    <t xml:space="preserve">General Infrastructure </t>
  </si>
  <si>
    <t>1530AD</t>
  </si>
  <si>
    <t>1540AD</t>
  </si>
  <si>
    <t>1555AD</t>
  </si>
  <si>
    <t>Computer software</t>
  </si>
  <si>
    <t>1556AD</t>
  </si>
  <si>
    <t>Patents</t>
  </si>
  <si>
    <t>1560AD</t>
  </si>
  <si>
    <t xml:space="preserve">Subscripton (SBITA) Asset </t>
  </si>
  <si>
    <t>Total accumulated depreciation</t>
  </si>
  <si>
    <t>Total capital assets - depreciable, net</t>
  </si>
  <si>
    <t xml:space="preserve">Total Capital assets, net </t>
  </si>
  <si>
    <r>
      <t>Note:</t>
    </r>
    <r>
      <rPr>
        <b/>
        <sz val="10"/>
        <rFont val="Arial"/>
        <family val="2"/>
      </rPr>
      <t xml:space="preserve">  Numbers that are to be subtracted across should be entered as negative numbers for the formulas to calculate properly.</t>
    </r>
  </si>
  <si>
    <t xml:space="preserve">The beginning balance numbers must agree to the ending numbers per the prior year ACFR package.  Enter any audit adjustments in Column B </t>
  </si>
  <si>
    <t>"Adjustments to July 1 Balance" and include on the restatements worksheet 430.</t>
  </si>
  <si>
    <t xml:space="preserve">The accumulated depreciation current year additions should tie to depreciation expense on Exhibit B.  If it doesn't, please provide an explanation on the Explanations worksheet.   </t>
  </si>
  <si>
    <t>Changes in Capital Assets - Compilation worksheet for OSC Fixed Assets Compiler</t>
  </si>
  <si>
    <t>Beg, Balance</t>
  </si>
  <si>
    <t>Balance</t>
  </si>
  <si>
    <t>June, 30, 2003</t>
  </si>
  <si>
    <t>June 30, 2004</t>
  </si>
  <si>
    <t xml:space="preserve">Land </t>
  </si>
  <si>
    <t>Capital assets - depreciable:</t>
  </si>
  <si>
    <t>Intangible assets</t>
  </si>
  <si>
    <t>Total capital assets, depreciable</t>
  </si>
  <si>
    <t xml:space="preserve"> LESS ACCUMULATED DEPRECIATION-CAPITAL ASSETS</t>
  </si>
  <si>
    <t>Total accumulated depreciation-capital assets</t>
  </si>
  <si>
    <t>Total Capital assets, net</t>
  </si>
  <si>
    <t>Note:  Numbers that are to be subtracted should be entered as negative numbers for the formulas to calculate properly.</t>
  </si>
  <si>
    <t>Increases</t>
  </si>
  <si>
    <t>Decreases</t>
  </si>
  <si>
    <t>Changes in Long-Term Liabilities</t>
  </si>
  <si>
    <t>Current</t>
  </si>
  <si>
    <t>Description</t>
  </si>
  <si>
    <t>Portion</t>
  </si>
  <si>
    <t>Mvmts_LTDAdditions</t>
  </si>
  <si>
    <t>Mvmts_LTDDeletions</t>
  </si>
  <si>
    <t>FCCS_No Movement</t>
  </si>
  <si>
    <t>[A]</t>
  </si>
  <si>
    <t>[ B ]</t>
  </si>
  <si>
    <t>[C]</t>
  </si>
  <si>
    <t>[D]</t>
  </si>
  <si>
    <t>[E]</t>
  </si>
  <si>
    <t>[F]</t>
  </si>
  <si>
    <t>Leases Payable</t>
  </si>
  <si>
    <t>Subscription (SBITA) Liability</t>
  </si>
  <si>
    <t>Worksheet 302 Must Be Completed</t>
  </si>
  <si>
    <r>
      <t xml:space="preserve">PPP Liability   </t>
    </r>
    <r>
      <rPr>
        <b/>
        <sz val="10"/>
        <color rgb="FFFF0000"/>
        <rFont val="Arial"/>
        <family val="2"/>
      </rPr>
      <t>NEW FY 2024</t>
    </r>
  </si>
  <si>
    <t>Worksheet 303 Must Be Completed</t>
  </si>
  <si>
    <t>Compensated Absences</t>
  </si>
  <si>
    <t>Notes from direct borrowings</t>
  </si>
  <si>
    <t>See Instructions below.</t>
  </si>
  <si>
    <t>Net Pension Liability</t>
  </si>
  <si>
    <t>Net OPEB Liability</t>
  </si>
  <si>
    <t>Annuity and Life Income Payable</t>
  </si>
  <si>
    <t>Pollution Remediation Payable</t>
  </si>
  <si>
    <t>Asset Retirement Obligation</t>
  </si>
  <si>
    <t>Total Long-Term Liabilities</t>
  </si>
  <si>
    <t>Instructions to complete this worksheet:</t>
  </si>
  <si>
    <t xml:space="preserve">The beginning balance numbers must agree to the prior year ending numbers per the prior year ACFR package.  Enter any audit adjustments </t>
  </si>
  <si>
    <t>in Colulmn B - Adjustments to July 1 Balance and complete the 430 worksheet with narrative disclosures.</t>
  </si>
  <si>
    <t>Column [A]</t>
  </si>
  <si>
    <t>Balances per college's 6/30 prior year General Ledger, include current and noncurrent portions</t>
  </si>
  <si>
    <t>Column [B]  Prior year adjustments</t>
  </si>
  <si>
    <t>Adjustment to July 1 Bal</t>
  </si>
  <si>
    <t>Adjustments to July 1 Balance - Corrections to prior year ending balance by liabililty caption</t>
  </si>
  <si>
    <t>Column [C]</t>
  </si>
  <si>
    <t xml:space="preserve">Long-term liabilities which have become college liabilities during the fiscal year and have been appropriately </t>
  </si>
  <si>
    <t xml:space="preserve">recorded in the college's General Ledger. </t>
  </si>
  <si>
    <t>Column [D]</t>
  </si>
  <si>
    <t xml:space="preserve">Those portions of long-term liabilities paid by the college during the current fiscal year and recorded as a reduction </t>
  </si>
  <si>
    <t xml:space="preserve">of long-term liabilities in the General Ledger. </t>
  </si>
  <si>
    <t>Column [E]</t>
  </si>
  <si>
    <t>Balance per college's General Ledger - long-term liabilities, current and noncurrent</t>
  </si>
  <si>
    <t xml:space="preserve">        (Total long-term liabilities less current portion agrees to Long-Term Liabilities on  Exhibit A)</t>
  </si>
  <si>
    <t>Column [F]</t>
  </si>
  <si>
    <t>Current Portion</t>
  </si>
  <si>
    <t xml:space="preserve">        (Total agrees to Long-Term Liabilities-Current Portion on Exhibit A)</t>
  </si>
  <si>
    <t>Notes from direct borrowings:</t>
  </si>
  <si>
    <t xml:space="preserve">Notes from direct borrowings – An example of direct borrowings is a government entering into a loan agreement with a lender, such as a bank loan. </t>
  </si>
  <si>
    <r>
      <t xml:space="preserve">Direct borrowings have </t>
    </r>
    <r>
      <rPr>
        <b/>
        <sz val="10"/>
        <rFont val="Arial"/>
        <family val="2"/>
      </rPr>
      <t>terms negotiated directly with a lender and are not offered for public sale</t>
    </r>
    <r>
      <rPr>
        <sz val="10"/>
        <rFont val="Arial"/>
        <family val="2"/>
      </rPr>
      <t xml:space="preserve">. </t>
    </r>
  </si>
  <si>
    <t>Guaranteed Energy Savings contracts should be classified as notes from direct borrowings.</t>
  </si>
  <si>
    <t>Per GASB 88, note disclosures for direct borrowings of debt should be separated from other debt.</t>
  </si>
  <si>
    <t>Thresholds:</t>
  </si>
  <si>
    <t>Percent change</t>
  </si>
  <si>
    <t>$ value of change</t>
  </si>
  <si>
    <t>Worksheet for computing variances for Analytical Review w/s/625</t>
  </si>
  <si>
    <t>Number of comments</t>
  </si>
  <si>
    <t>EXHIBIT A</t>
  </si>
  <si>
    <t>C=COMMENT (Need to provide detail on tab 625 for each Comment)</t>
  </si>
  <si>
    <t>Difference</t>
  </si>
  <si>
    <t>% Difference</t>
  </si>
  <si>
    <t>Current assets:</t>
  </si>
  <si>
    <t>Receivables, net</t>
  </si>
  <si>
    <t>Due from State of NC component units</t>
  </si>
  <si>
    <t>Due from college component units</t>
  </si>
  <si>
    <t>Notes receivable, net</t>
  </si>
  <si>
    <t>Noncurrent assets:</t>
  </si>
  <si>
    <t>Restricted due from State of NC Comp Unit</t>
  </si>
  <si>
    <t>Capital assets - depreciable, net</t>
  </si>
  <si>
    <t>Total Assets</t>
  </si>
  <si>
    <t>Total Deferred Outflows of Resources</t>
  </si>
  <si>
    <t>Due to primary government</t>
  </si>
  <si>
    <t>Due to State of NC component units</t>
  </si>
  <si>
    <t>Funds held for others - current</t>
  </si>
  <si>
    <t>Funds held for others - noncurrent</t>
  </si>
  <si>
    <t xml:space="preserve">Long-term liabilities </t>
  </si>
  <si>
    <t>Total Liabilities</t>
  </si>
  <si>
    <t>Serv concess arrangmt rev applicable to future yrs</t>
  </si>
  <si>
    <t>Total Deferred Inflows of Resources</t>
  </si>
  <si>
    <t>Review for reasonableness</t>
  </si>
  <si>
    <t>EXHIBIT B</t>
  </si>
  <si>
    <t>Federal grants and contracts</t>
  </si>
  <si>
    <t>Personal Services</t>
  </si>
  <si>
    <t xml:space="preserve">     Operating income (loss)</t>
  </si>
  <si>
    <t>State aid</t>
  </si>
  <si>
    <t>State aid - Coronavirus Relief Fund</t>
  </si>
  <si>
    <t>Noncapital grants</t>
  </si>
  <si>
    <t>Capital grants</t>
  </si>
  <si>
    <t>SUMMARY OF SIGNIFICANT ACCOUNTING POLICIES (101)</t>
  </si>
  <si>
    <t>GASB Fund:  All GASB Funds</t>
  </si>
  <si>
    <t>Agency No:</t>
  </si>
  <si>
    <t>Agency Name:</t>
  </si>
  <si>
    <t>Preparer/Phone:</t>
  </si>
  <si>
    <t>1)</t>
  </si>
  <si>
    <t>INVENTORY VALUATION</t>
  </si>
  <si>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</si>
  <si>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</si>
  <si>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</si>
  <si>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</si>
  <si>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</si>
  <si>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</si>
  <si>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</si>
  <si>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</si>
  <si>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</si>
  <si>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4XXX</t>
  </si>
  <si>
    <t>2)</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</si>
  <si>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</si>
  <si>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</si>
  <si>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</si>
  <si>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</si>
  <si>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</si>
  <si>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</si>
  <si>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</si>
  <si>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</si>
  <si>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</si>
  <si>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</si>
  <si>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</si>
  <si>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aggregate of those assets are considered significant.</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</si>
  <si>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</si>
  <si>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</si>
  <si>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</si>
  <si>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</si>
  <si>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</si>
  <si>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</si>
  <si>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</si>
  <si>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</si>
  <si>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</si>
  <si>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</si>
  <si>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</si>
  <si>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</si>
  <si>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</si>
  <si>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</si>
  <si>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</si>
  <si>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</si>
  <si>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Depreciation Method</t>
  </si>
  <si>
    <t>g)</t>
  </si>
  <si>
    <t>List your method of depreciation (e.g., straight-line, etc.):</t>
  </si>
  <si>
    <t>3)</t>
  </si>
  <si>
    <t>PROGRAM REVENUE</t>
  </si>
  <si>
    <t>Does your agency receive interest as program revenue that is restricted</t>
  </si>
  <si>
    <t>for use in capital projects?</t>
  </si>
  <si>
    <t>IF "YES", LIST AMOUNT</t>
  </si>
  <si>
    <t>4)</t>
  </si>
  <si>
    <t>CAPITALIZATION OF ARTWORK, HISTORICAL TREASURES, OR ARTIFACTS</t>
  </si>
  <si>
    <t xml:space="preserve">Does your agency have any artwork, historical treasures, or artifacts </t>
  </si>
  <si>
    <t>that are not capitalized?</t>
  </si>
  <si>
    <t>If yes, please describe:</t>
  </si>
  <si>
    <t>5)</t>
  </si>
  <si>
    <t>FOUNDATIONS AND SIMILARLY AFFILIATED ORGANIZATIONS</t>
  </si>
  <si>
    <t>Does the college have any blended component units (foundations or similarly affiliated organizations)?</t>
  </si>
  <si>
    <t>If yes, please disclose name(s) of organizations:</t>
  </si>
  <si>
    <t xml:space="preserve">Does the college have any discretely presented component units (foundations or similarly </t>
  </si>
  <si>
    <t>affiliated organizations that meet the criteria of GASB Statement No. 39)?</t>
  </si>
  <si>
    <t>YES **</t>
  </si>
  <si>
    <r>
      <t xml:space="preserve">** You must also complete and submit the </t>
    </r>
    <r>
      <rPr>
        <b/>
        <u/>
        <sz val="9"/>
        <rFont val="Arial"/>
        <family val="2"/>
      </rPr>
      <t>Foundation Conversion Template</t>
    </r>
    <r>
      <rPr>
        <b/>
        <sz val="9"/>
        <rFont val="Arial"/>
        <family val="2"/>
      </rPr>
      <t xml:space="preserve"> to OSC by Sept 12</t>
    </r>
  </si>
  <si>
    <t>Public-Private and Public-Public Partnership Arrangements (110)</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</si>
  <si>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</si>
  <si>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</si>
  <si>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r>
      <rPr>
        <sz val="10"/>
        <rFont val="Arial"/>
        <family val="2"/>
      </rPr>
      <t>:</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</si>
  <si>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</si>
  <si>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</si>
  <si>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</si>
  <si>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college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</si>
  <si>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</si>
  <si>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</si>
  <si>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 college's PPP arrangements.   </t>
  </si>
  <si>
    <t>Please provide the following information in the area below:</t>
  </si>
  <si>
    <t xml:space="preserve">1. A general description of the arrangement in effect during the reporting period, including the status </t>
  </si>
  <si>
    <t xml:space="preserve">   of any projects during the construction period, if applicable, and the basis, terms and conditions</t>
  </si>
  <si>
    <t xml:space="preserve">   on which any variable payments not included in the measurement of a receivable or payable </t>
  </si>
  <si>
    <t xml:space="preserve">   for installment payments are determined (if applicable).</t>
  </si>
  <si>
    <t>2. The nature and amounts of assets and deferred inflows of resources related to the PPP (transferor)</t>
  </si>
  <si>
    <t xml:space="preserve">   or (if operator) the assets, liabilities and deferred outflows recognized in the financial statements.</t>
  </si>
  <si>
    <t>3. The discount rate or rates applied to the measurement of a receivable for installment payments, if</t>
  </si>
  <si>
    <t xml:space="preserve">   applicable (transferor) or related to a liability for installment payments (operator).</t>
  </si>
  <si>
    <t>4.  For an operater, principal and interest requirements to maturity, presented separately, for the</t>
  </si>
  <si>
    <t xml:space="preserve">   liability for installment payements for each of the five subsequent fiscal years and in five-year </t>
  </si>
  <si>
    <t xml:space="preserve">   increments thereafter.</t>
  </si>
  <si>
    <t xml:space="preserve">5. The amount of inflows or outflows of resources recognized in the reporting period for variable and </t>
  </si>
  <si>
    <t xml:space="preserve">   other payments not previously included in the measurement of a receivable or liability for installment </t>
  </si>
  <si>
    <t xml:space="preserve">   payments, including inflows or outflows of resources related to residual value guarantees and </t>
  </si>
  <si>
    <t xml:space="preserve">   termination penalties.</t>
  </si>
  <si>
    <t xml:space="preserve">6. The nature and extent of rights retained by the transferor or granted to the governmental operator under </t>
  </si>
  <si>
    <t xml:space="preserve">   the arrangement.</t>
  </si>
  <si>
    <t xml:space="preserve">7. For an operator, the components of any loss associated with an impairment (the impairment loss and </t>
  </si>
  <si>
    <t xml:space="preserve">   any related change in the liability).</t>
  </si>
  <si>
    <t xml:space="preserve">8. If a guarantee or commitment exists for a particular period or periods; disclosures should be made about </t>
  </si>
  <si>
    <t xml:space="preserve">   the guarantees and commitments including identification, duration, and significant contract terms of the </t>
  </si>
  <si>
    <t xml:space="preserve">   guarantee or commitment.</t>
  </si>
  <si>
    <t xml:space="preserve">Disclosure information for multiple PPPs may be provided individually or in the aggregate for those that </t>
  </si>
  <si>
    <t>involve similar facilities and risk.  Refer to Appendix C of GASB 94 for illustrations of required disclosures.</t>
  </si>
  <si>
    <t>GOVERNMENT COMBINATIONS AND DISPOSALS OF GOVERNMENT OPERATIONS (120)</t>
  </si>
  <si>
    <t xml:space="preserve">GASB Fund No: </t>
  </si>
  <si>
    <t>All Funds</t>
  </si>
  <si>
    <t>GASB Statement 69 establishes accounting and financial reporting standards related to government combinations</t>
  </si>
  <si>
    <t>and disposals of government operations. Additional guidance is included as follows:</t>
  </si>
  <si>
    <t>Financial Reporting Update for GASB 69</t>
  </si>
  <si>
    <r>
      <t xml:space="preserve">As used in this Statement, the term </t>
    </r>
    <r>
      <rPr>
        <i/>
        <sz val="9"/>
        <rFont val="Arial"/>
        <family val="2"/>
      </rPr>
      <t>government combinations</t>
    </r>
    <r>
      <rPr>
        <sz val="9"/>
        <rFont val="Arial"/>
        <family val="2"/>
      </rPr>
      <t xml:space="preserve"> includes a variety of transactions referred to as</t>
    </r>
  </si>
  <si>
    <t>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</si>
  <si>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</si>
  <si>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</si>
  <si>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</si>
  <si>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</si>
  <si>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</si>
  <si>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</si>
  <si>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</si>
  <si>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</si>
  <si>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</si>
  <si>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</si>
  <si>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college complete a government merger, government acquisition, a transfer of operations, or a disposal</t>
  </si>
  <si>
    <t>of operations during fiscal year 2024?  (Indicate with an "X")</t>
  </si>
  <si>
    <t>If the answer to the above question is "Yes", indicate the type(s) of government combination(s) or disposal of</t>
  </si>
  <si>
    <t>operations:</t>
  </si>
  <si>
    <t>(Indicate with an "X")</t>
  </si>
  <si>
    <t>Government merger</t>
  </si>
  <si>
    <t>Government acquisition</t>
  </si>
  <si>
    <t>Transfer of operations</t>
  </si>
  <si>
    <t>Disposal of operations</t>
  </si>
  <si>
    <r>
      <t>If you answered YES, the following disclosures are required</t>
    </r>
    <r>
      <rPr>
        <sz val="9"/>
        <rFont val="Arial"/>
        <family val="2"/>
      </rPr>
      <t xml:space="preserve"> (see below):</t>
    </r>
  </si>
  <si>
    <t>Provide required GASB 69 disclosures below:</t>
  </si>
  <si>
    <t>CAPITAL ASSET IMPAIRMENTS (215)</t>
  </si>
  <si>
    <t>GASB Fund No:</t>
  </si>
  <si>
    <t>All funds</t>
  </si>
  <si>
    <t xml:space="preserve">GASB Statement No. 42 establishes accounting and financial reporting standards for impairment of </t>
  </si>
  <si>
    <r>
      <t xml:space="preserve">capital assets.  A capital asset is considered impaired when its service utility has declined </t>
    </r>
    <r>
      <rPr>
        <b/>
        <u/>
        <sz val="10"/>
        <rFont val="Arial"/>
        <family val="2"/>
      </rPr>
      <t>significantly</t>
    </r>
  </si>
  <si>
    <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</si>
  <si>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</si>
  <si>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Building damaged during a natural disaster, mold remediation, and asbestos removal.</t>
    </r>
  </si>
  <si>
    <t xml:space="preserve">If your agency has any impaired capital assets including right to use leased assets at year-end </t>
  </si>
  <si>
    <r>
      <rPr>
        <b/>
        <sz val="10"/>
        <rFont val="Arial"/>
        <family val="2"/>
      </rPr>
      <t>with material carrying values</t>
    </r>
    <r>
      <rPr>
        <sz val="10"/>
        <rFont val="Arial"/>
        <family val="2"/>
      </rPr>
      <t>, provide the following:</t>
    </r>
  </si>
  <si>
    <t>1.</t>
  </si>
  <si>
    <t xml:space="preserve">A general description of the impairment. </t>
  </si>
  <si>
    <t>2.</t>
  </si>
  <si>
    <t>The carrying amount of impaired capital assets that were idle at year-end,</t>
  </si>
  <si>
    <t>regardless of whether the impairment is considered permanent or temporary.</t>
  </si>
  <si>
    <t>3.</t>
  </si>
  <si>
    <t>For right to use leased assets - disclose the impairment loss and any related change</t>
  </si>
  <si>
    <t xml:space="preserve"> in the lease liability.</t>
  </si>
  <si>
    <t>4.</t>
  </si>
  <si>
    <t>For SBITA assets - disclose the impairment loss and any related change</t>
  </si>
  <si>
    <t xml:space="preserve"> in the subscription liability.</t>
  </si>
  <si>
    <t>5</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</si>
  <si>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</si>
  <si>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</si>
  <si>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</si>
  <si>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</si>
  <si>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</si>
  <si>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6</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</si>
  <si>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</si>
  <si>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</si>
  <si>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7</t>
  </si>
  <si>
    <r>
      <t xml:space="preserve">losses and recognized as </t>
    </r>
    <r>
      <rPr>
        <u/>
        <sz val="10"/>
        <rFont val="Arial"/>
        <family val="2"/>
      </rPr>
      <t>extraordinary items</t>
    </r>
    <r>
      <rPr>
        <sz val="10"/>
        <rFont val="Arial"/>
        <family val="2"/>
      </rPr>
      <t>.</t>
    </r>
  </si>
  <si>
    <t>CAPITAL ASSET STATISTICS (220)</t>
  </si>
  <si>
    <t>GASB 44 requires the disclosure of capital assets in the statistical section of the ACFR.</t>
  </si>
  <si>
    <t>Please list the number of buildings owned or leased by the community college.</t>
  </si>
  <si>
    <t>Number of Buildings</t>
  </si>
  <si>
    <t>LEASES  (301)</t>
  </si>
  <si>
    <t>Agency:</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</si>
  <si>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</si>
  <si>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</si>
  <si>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</si>
  <si>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</si>
  <si>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I. Lessee:</t>
  </si>
  <si>
    <t>Complete the following schedule for required lease disclosures:</t>
  </si>
  <si>
    <t>Lease</t>
  </si>
  <si>
    <t>Principal_Lease</t>
  </si>
  <si>
    <t>Interest_Lease</t>
  </si>
  <si>
    <t>Payments</t>
  </si>
  <si>
    <t>for Fiscal Year</t>
  </si>
  <si>
    <t>Principal</t>
  </si>
  <si>
    <t>Interest</t>
  </si>
  <si>
    <t>CLBTA</t>
  </si>
  <si>
    <t>Y1</t>
  </si>
  <si>
    <t>Y2</t>
  </si>
  <si>
    <t>Y3</t>
  </si>
  <si>
    <t>Y4</t>
  </si>
  <si>
    <t>Y5</t>
  </si>
  <si>
    <t>Y6-Y10</t>
  </si>
  <si>
    <t>Y11-Y15</t>
  </si>
  <si>
    <t>Y16-Y20</t>
  </si>
  <si>
    <t>Y21-Y25</t>
  </si>
  <si>
    <t>a</t>
  </si>
  <si>
    <t>Total</t>
  </si>
  <si>
    <t>Lease Liability ( Principal)</t>
  </si>
  <si>
    <t>NOTE:</t>
  </si>
  <si>
    <t xml:space="preserve">Lease payments balance must agree to LEASES PAYABLE on the Long-Term Liabilities worksheet. </t>
  </si>
  <si>
    <t xml:space="preserve">*Additional disclosures required, if yes responses are provided below. </t>
  </si>
  <si>
    <t>Please see requirements below:</t>
  </si>
  <si>
    <t>a.     A general description of leasing arrangements, including (1) the basis, terms, and conditions on which variable payments not included in the measurement of the</t>
  </si>
  <si>
    <t xml:space="preserve">        lease liability are determined and (2) the existence, terms, and conditions of residual value guarantees provided by the lessee not included in the measurement </t>
  </si>
  <si>
    <t xml:space="preserve">       of the lease liability.</t>
  </si>
  <si>
    <t>b.    The amount of outflows of resources recognized in the reporting period for variable payments not previously included in the measurement of the lease liability.</t>
  </si>
  <si>
    <t xml:space="preserve">c.    The amount of outflows of resources recognized in the reporting period for other payments, such as residual value guarantees or termination penalties, not </t>
  </si>
  <si>
    <t xml:space="preserve">       previously included in the measurement of the lease liability.</t>
  </si>
  <si>
    <t>d.     Commitments under leases before the commencement of the lease term.</t>
  </si>
  <si>
    <t>If applicable, please provide the following additional disclosures:</t>
  </si>
  <si>
    <t xml:space="preserve">e.     Sublease transactions- The original lessee (now the lessor in the sublease) includes a general description of the sub leasing arrangement disclosed separately </t>
  </si>
  <si>
    <t xml:space="preserve">        from the lessee transaction related to the original leasing arrangement.</t>
  </si>
  <si>
    <t>f.     Sale-leaseback transactions- disclose the terms and conditions of the sale-leaseback transaction along with the required disclosures in a. through d. above.</t>
  </si>
  <si>
    <t>g.     Lease-leaseback transactions- disclose the amounts of the lease and the leaseback separately.</t>
  </si>
  <si>
    <t>Example of a Lessee Disclosure which may be grouped:</t>
  </si>
  <si>
    <t xml:space="preserve">During the current fiscal year, the _____________ (Community College) entered into a _____-year lease agreement as lessee for the acquisition and the use of </t>
  </si>
  <si>
    <t xml:space="preserve">equipment. An initial lease liability was recorded in the amount of $ _____  during the current fiscal year. As of June 30, 2024, the value of the lease liability </t>
  </si>
  <si>
    <t xml:space="preserve">was $______.  The _____________ (Community College) is required to make monthly principal and interest payments of $_____. The lease has an interest rate of ___  %.  </t>
  </si>
  <si>
    <t xml:space="preserve">In addition, the _____________ (Community College) will purchase the equipment for $ _________at the end of the lease term. The equipment has a ______ year   </t>
  </si>
  <si>
    <t xml:space="preserve">estimated useful life. The value of the right to use asset as of the end of the current fiscal year was $______ and had accumulated amortization of $ ______.   </t>
  </si>
  <si>
    <t xml:space="preserve">Do you have a lease with another component unit of the State? </t>
  </si>
  <si>
    <t>Yes</t>
  </si>
  <si>
    <t>No</t>
  </si>
  <si>
    <t>If yes, please provide the component unit the lease is with and the amount of the lease along with the required disclosure using the text box above.</t>
  </si>
  <si>
    <t>Component unit/lease amount</t>
  </si>
  <si>
    <t>Confirm lease liability reported on line 78 above with the Lessor's lease receivable.</t>
  </si>
  <si>
    <t xml:space="preserve">   Contact Name/email</t>
  </si>
  <si>
    <t xml:space="preserve">Date Confirmed </t>
  </si>
  <si>
    <t xml:space="preserve">Do you have a lease with a primary government agency of the State? </t>
  </si>
  <si>
    <t>If yes, please provide the primary government agency the lease is with and the amount of the lease along with the required disclosure using the text box above.</t>
  </si>
  <si>
    <t>Primary gov't agency/lease amount</t>
  </si>
  <si>
    <t>II. Lessor:</t>
  </si>
  <si>
    <t xml:space="preserve">Did you report lease receivables in your financial statements?  </t>
  </si>
  <si>
    <t xml:space="preserve">If yes, additional disclosures are required. Please see requirements below: </t>
  </si>
  <si>
    <t xml:space="preserve">a.    A general description of leasing arrangements, including the basis, terms, and conditions on which any variable payments not included in the </t>
  </si>
  <si>
    <t xml:space="preserve">       measurement of the lease receivable are determined. </t>
  </si>
  <si>
    <t xml:space="preserve">b.   The total amount of inflows of resources (for example, lease revenue, interest revenue, and any other lease-related inflows) recognized in the </t>
  </si>
  <si>
    <t xml:space="preserve">       reporting period from leases.</t>
  </si>
  <si>
    <t xml:space="preserve">c.   The amount of inflows of resources recognized in the reporting period for variable and other payments not previously included in the measurement </t>
  </si>
  <si>
    <t xml:space="preserve">       of the lease receivable, including inflows of resources related to residual value guarantees and termination penalties.</t>
  </si>
  <si>
    <t xml:space="preserve">d.   The existence, terms, and conditions of options by the lessee to terminate the lease or abate payments if the lessor government has issued debt for </t>
  </si>
  <si>
    <t xml:space="preserve">       which the principal and interest payments are secured by the lease payments.</t>
  </si>
  <si>
    <t xml:space="preserve">e.   Sublease transactions- Lessor in the sublease includes a general description of the sub leasing arrangement disclosed separately from the </t>
  </si>
  <si>
    <t xml:space="preserve">       lessee transaction related to the original leasing arrangement.</t>
  </si>
  <si>
    <t xml:space="preserve">f.    Sale-leaseback transactions- Provide the required disclosures for lessors in a. through d. above. </t>
  </si>
  <si>
    <t>g.   Lease-leaseback transactions- disclose the amounts of the lease and the leaseback separately.</t>
  </si>
  <si>
    <t>Example of a Lessor Disclosure which may be grouped:</t>
  </si>
  <si>
    <t xml:space="preserve">During the current fiscal year, the _____________ (Community College) began leasing two floors of one of its buildings to a third party.  The lease is for _____ years </t>
  </si>
  <si>
    <t>and the______ (Community College) will receive monthly payments of $ ______.   The (Community College) recognized $ ______ in lease revenue and $ ____ in</t>
  </si>
  <si>
    <t xml:space="preserve">interest revenue during the current fiscal year related to this lease.   As of June 30, 2024, the______ (Community College) receivable for lease payments was $ ______. </t>
  </si>
  <si>
    <t xml:space="preserve">Also,  the______ (Community College) has a deferred inflow of resources associated with the lease that will be recognized as revenue over the lease term.   </t>
  </si>
  <si>
    <t>As of June 30, 2024, the balance of deferred inflow of resources was $ ______.</t>
  </si>
  <si>
    <t xml:space="preserve">Do you have a lease receivable with a component unit of the State? </t>
  </si>
  <si>
    <t>If yes, please provide the component unit the lease receivable is with and the amount of the receivable along with the required disclosure in the text box above.</t>
  </si>
  <si>
    <t>Component Unit/Lease receivable amount</t>
  </si>
  <si>
    <t>Confirm lease liability reported on line 124 above with the Lessor's lease receivable.</t>
  </si>
  <si>
    <t xml:space="preserve">Do you have a lease receivable with a primary government agency of the State? </t>
  </si>
  <si>
    <t>If yes, please provide the primary government agency the lease receivable is with and the amount of the lease receivable along with the required disclosure in the text box above.</t>
  </si>
  <si>
    <t xml:space="preserve">Primary government agency/lease receivable amount </t>
  </si>
  <si>
    <t>Confirm lease receivable reported on line 130 above with the Lessee's lease liability.</t>
  </si>
  <si>
    <t>Subscription Based Information Technology Arrangements- SBITAs (302)</t>
  </si>
  <si>
    <t xml:space="preserve">Per GASB 96, a SBITA is a contract that conveys control of the right to use another party's (a SBITA vendor's  IT software, alone </t>
  </si>
  <si>
    <t xml:space="preserve">or in a combination with tangible capital assets (the underlying IT assets), as specifiedin the contract for a period of time in an exchange </t>
  </si>
  <si>
    <t xml:space="preserve"> or an exchange-like transaction. </t>
  </si>
  <si>
    <t>SBITA</t>
  </si>
  <si>
    <t>Principal_SBITAs</t>
  </si>
  <si>
    <t>Interest_SBITAs</t>
  </si>
  <si>
    <t>Subscription Liability ( Principal)</t>
  </si>
  <si>
    <t xml:space="preserve">SBITA payments balance must agree to Subscription (SBITA) Liability on the Long-Term Liabilities worksheet. </t>
  </si>
  <si>
    <t>*Additional disclosures required. Please use the text box below.</t>
  </si>
  <si>
    <t>a.    The amount of outflows of resources recognized in the reporting period for variable payments not previously included in the measurement of the subscription liability.</t>
  </si>
  <si>
    <t xml:space="preserve">b.    The amount of outflows of resources recognized in the reporting period for other payments, such as termination penalties, not previously included in the </t>
  </si>
  <si>
    <t xml:space="preserve">       measurement of the subscription liability.</t>
  </si>
  <si>
    <t>c.    Commitments under SBITAs before the commencement of the lease term.</t>
  </si>
  <si>
    <t>Public-Private &amp; Public-Public Partnership Arrangements- PPPs (303)</t>
  </si>
  <si>
    <t xml:space="preserve">GASB Statement No. 94 requires that operators in public-private and public-public partnership arrangements dislose the principal nad interest reqirements to maturity, presented separately, for the liability for installment payments for each of the five subsequent fiscal years and in five-year increments thereafter. </t>
  </si>
  <si>
    <t>I. Operators:</t>
  </si>
  <si>
    <t>Complete the following schedule for required PPP arrangement disclosures:</t>
  </si>
  <si>
    <t>PPP Installment</t>
  </si>
  <si>
    <t>Principal_PPP</t>
  </si>
  <si>
    <t>Interest_PPP</t>
  </si>
  <si>
    <t>PPP Liability ( Principal)</t>
  </si>
  <si>
    <t xml:space="preserve">Total PPP principal payments must agree to the ending PPP Liability on the Long-Term Liabilities worksheet. </t>
  </si>
  <si>
    <t>*See Worksheet 110 for required PPP Narrative Disclosure.</t>
  </si>
  <si>
    <t xml:space="preserve">Summary Table for LEASES and SBITAS (304) </t>
  </si>
  <si>
    <t>I. Leasing arrangements at June 30, 2024, please summarize below (excluding short-term leases):</t>
  </si>
  <si>
    <t>Rec/Liab Total</t>
  </si>
  <si>
    <t>Rec/Liab Current</t>
  </si>
  <si>
    <t>Terms Years Lowest</t>
  </si>
  <si>
    <t>Terms Years Highest</t>
  </si>
  <si>
    <t>Interest Rate Lowest</t>
  </si>
  <si>
    <t>Interest Rate Highest</t>
  </si>
  <si>
    <t>Lease Terms</t>
  </si>
  <si>
    <t>Receivable</t>
  </si>
  <si>
    <t>In Years</t>
  </si>
  <si>
    <t>Classification:</t>
  </si>
  <si>
    <t>(Liability)
June 30, 2024</t>
  </si>
  <si>
    <t>Due Within 
One Year</t>
  </si>
  <si>
    <t>Lowest End of Term</t>
  </si>
  <si>
    <t>Highest End of Term</t>
  </si>
  <si>
    <t>Lessee:</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</si>
  <si>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</si>
  <si>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</si>
  <si>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</si>
  <si>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</si>
  <si>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</si>
  <si>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</si>
  <si>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</si>
  <si>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</si>
  <si>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</si>
  <si>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2024, leases payable balance on the Long-Term Liabilities worksheet. </t>
  </si>
  <si>
    <t>Lessor:</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</si>
  <si>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</si>
  <si>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</si>
  <si>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</si>
  <si>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</si>
  <si>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</si>
  <si>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2024, please summarize below (excluding short-term arrangements):</t>
  </si>
  <si>
    <t>Subscription Terms</t>
  </si>
  <si>
    <t>Subscription</t>
  </si>
  <si>
    <t xml:space="preserve">Interest Rate Lowest </t>
  </si>
  <si>
    <t xml:space="preserve">Subscription (SBITA) Asset </t>
  </si>
  <si>
    <t xml:space="preserve">SBITA Lessee </t>
  </si>
  <si>
    <t xml:space="preserve">Lessee Totals in Column F and Column H must agree to the June 30, 2024, lease and subscription (SBITA) balances on the Long-Term Liabilites worksheet. </t>
  </si>
  <si>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</si>
  <si>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</si>
  <si>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</si>
  <si>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</si>
  <si>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</si>
  <si>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</si>
  <si>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</si>
  <si>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</si>
  <si>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</si>
  <si>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</si>
  <si>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</si>
  <si>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</si>
  <si>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</si>
  <si>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</si>
  <si>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</si>
  <si>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</si>
  <si>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</si>
  <si>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</si>
  <si>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</si>
  <si>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</si>
  <si>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</si>
  <si>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d.</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</si>
  <si>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</si>
  <si>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</si>
  <si>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</si>
  <si>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</si>
  <si>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</si>
  <si>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</si>
  <si>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</si>
  <si>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</si>
  <si>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</si>
  <si>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</si>
  <si>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</si>
  <si>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</si>
  <si>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</si>
  <si>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</si>
  <si>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</si>
  <si>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</si>
  <si>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</si>
  <si>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</si>
  <si>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If the answer to the above question is "Yes", provide disclosure of this fact and the reasons therefor in the </t>
  </si>
  <si>
    <t xml:space="preserve">The amount of amortization recognized   </t>
  </si>
  <si>
    <t xml:space="preserve">attached  Package Narratives.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</si>
  <si>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</si>
  <si>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</si>
  <si>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</si>
  <si>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</si>
  <si>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</si>
  <si>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</si>
  <si>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</si>
  <si>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</si>
  <si>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</si>
  <si>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</si>
  <si>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</si>
  <si>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</si>
  <si>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</si>
  <si>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Disclosures:</t>
  </si>
  <si>
    <t>GASB Statement 83 requires the following note disclosures for certain asset retirement obligations (AROs):</t>
  </si>
  <si>
    <t>A general description of the AROs and associated tangible assets, as well as the source of the obligations.</t>
  </si>
  <si>
    <t>The methods and assumptions used to measure the liabilities.</t>
  </si>
  <si>
    <t>The estimated remaining useful life of the associated tangible capital assets.</t>
  </si>
  <si>
    <t>How any legally required funding and assurance provisions associated with AROs are being met.</t>
  </si>
  <si>
    <t>e.</t>
  </si>
  <si>
    <t xml:space="preserve">The amount of assets restricted for payment of the liabilities, if not separately displayed in the financial </t>
  </si>
  <si>
    <t xml:space="preserve">statements.  </t>
  </si>
  <si>
    <t xml:space="preserve">If an ARO or portions thereof has been incurred but is not yet recognized because it is not reasonably estimable, </t>
  </si>
  <si>
    <t xml:space="preserve">the government should disclose that fact and the reasons therefor. </t>
  </si>
  <si>
    <t>b</t>
  </si>
  <si>
    <t>c</t>
  </si>
  <si>
    <t>d</t>
  </si>
  <si>
    <t>e</t>
  </si>
  <si>
    <t>f</t>
  </si>
  <si>
    <t>g</t>
  </si>
  <si>
    <t>h</t>
  </si>
  <si>
    <t>i</t>
  </si>
  <si>
    <t>j</t>
  </si>
  <si>
    <t>CONTINGENCIES (345)</t>
  </si>
  <si>
    <t>GASB Fund:</t>
  </si>
  <si>
    <t>The Certification Letter should indicate material contingent liabilities are disclosed on Worksheet 345.</t>
  </si>
  <si>
    <t>Material contingent liabilities disclosed on the worksheet should be indicated in the Certification Letter.</t>
  </si>
  <si>
    <r>
      <t>Disclosures are required under the following conditions</t>
    </r>
    <r>
      <rPr>
        <sz val="10"/>
        <rFont val="Arial"/>
        <family val="2"/>
      </rPr>
      <t>:</t>
    </r>
  </si>
  <si>
    <t>1.  The chance that the State entity will actually incur the liability is better than a REMOTE (either POSSIBLE or</t>
  </si>
  <si>
    <t xml:space="preserve">     PROBABLE) likelihood; and,</t>
  </si>
  <si>
    <t xml:space="preserve">2.  The amount of the possible liability is known or can be reasonably estimated, or the amount of the </t>
  </si>
  <si>
    <t>probable/possible liability cannot be reasonably estimated.</t>
  </si>
  <si>
    <t>FEDERAL GRANTS AND PROGRAMS</t>
  </si>
  <si>
    <t>Contingent liabilities of the State can arise from lawsuits and other legal action, or contingent</t>
  </si>
  <si>
    <t>liabilities may be inherent with the acceptance of the conditions of certain Federal programs.</t>
  </si>
  <si>
    <t>Acceptance by the State of Federal grants and programs carry the possibility of reimbursement</t>
  </si>
  <si>
    <r>
      <t xml:space="preserve">to the 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</si>
  <si>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</si>
  <si>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</si>
  <si>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t>
    </r>
  </si>
  <si>
    <t>identified as "questioned"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</si>
  <si>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</si>
  <si>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</si>
  <si>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</si>
  <si>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</si>
  <si>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t>
    </r>
  </si>
  <si>
    <t>certain items (i.e., Food Stamp coupons, USDA-donated commodities, etc.) for which the State</t>
  </si>
  <si>
    <t>would be liable in the event of loss.</t>
  </si>
  <si>
    <t>Description:</t>
  </si>
  <si>
    <t xml:space="preserve">  Amount:  </t>
  </si>
  <si>
    <t>OTHER CONTINGENT LIABILITIES</t>
  </si>
  <si>
    <t>List any other material contingent liabilities of your agency that require possible disclosure in</t>
  </si>
  <si>
    <r>
      <t xml:space="preserve">accordance with the guidelines listed above on the </t>
    </r>
    <r>
      <rPr>
        <b/>
        <sz val="10"/>
        <rFont val="Arial"/>
        <family val="2"/>
      </rPr>
      <t>Explanations Tab.</t>
    </r>
  </si>
  <si>
    <t>Answer the following (check one):</t>
  </si>
  <si>
    <t>All material contingent liabilities of this agency, if any exist, have been disclosed above.</t>
  </si>
  <si>
    <r>
      <t xml:space="preserve">    This agency has </t>
    </r>
    <r>
      <rPr>
        <b/>
        <sz val="12"/>
        <rFont val="Arial"/>
        <family val="2"/>
      </rPr>
      <t>NO</t>
    </r>
    <r>
      <rPr>
        <sz val="10"/>
        <rFont val="Arial"/>
        <family val="2"/>
      </rPr>
      <t xml:space="preserve"> material contingent liabilities requiring disclosure</t>
    </r>
  </si>
  <si>
    <r>
      <t xml:space="preserve">    </t>
    </r>
    <r>
      <rPr>
        <b/>
        <sz val="12"/>
        <rFont val="Arial"/>
        <family val="2"/>
      </rPr>
      <t>ALL</t>
    </r>
    <r>
      <rPr>
        <sz val="10"/>
        <rFont val="Arial"/>
        <family val="2"/>
      </rPr>
      <t xml:space="preserve"> material contingent liabilities disclosures have been made on this worksheet</t>
    </r>
  </si>
  <si>
    <r>
      <t xml:space="preserve">      or on the </t>
    </r>
    <r>
      <rPr>
        <b/>
        <sz val="10"/>
        <rFont val="Arial"/>
        <family val="2"/>
      </rPr>
      <t>Explanations Tab</t>
    </r>
    <r>
      <rPr>
        <sz val="10"/>
        <rFont val="Arial"/>
        <family val="2"/>
      </rPr>
      <t>.</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</si>
  <si>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</si>
  <si>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</si>
  <si>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 is the most common example of a commitment.  Other examples of commitments are</t>
  </si>
  <si>
    <r>
      <t xml:space="preserve">software in development contracts and supply contracts.  A supply contract is a </t>
    </r>
    <r>
      <rPr>
        <b/>
        <u/>
        <sz val="10"/>
        <rFont val="Arial"/>
        <family val="2"/>
      </rPr>
      <t>long-term</t>
    </r>
    <r>
      <rPr>
        <sz val="10"/>
        <rFont val="Arial"/>
        <family val="2"/>
      </rPr>
      <t xml:space="preserve"> contractual</t>
    </r>
  </si>
  <si>
    <t>obligation with suppliers for future purchases at specified prices and sometimes at specified quantities.</t>
  </si>
  <si>
    <t>A common supply contract is an utility fuel purchase contract.</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</si>
  <si>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</si>
  <si>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</si>
  <si>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</si>
  <si>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with</t>
    </r>
  </si>
  <si>
    <t xml:space="preserve">state or non-state funds (i.e., highway construction, major construction of buildings, improvements of </t>
  </si>
  <si>
    <t>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</si>
  <si>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</si>
  <si>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</si>
  <si>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</si>
  <si>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</si>
  <si>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</si>
  <si>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</si>
  <si>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</si>
  <si>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</si>
  <si>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</si>
  <si>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</si>
  <si>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</si>
  <si>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</si>
  <si>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</si>
  <si>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</si>
  <si>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r>
      <t xml:space="preserve">on the </t>
    </r>
    <r>
      <rPr>
        <b/>
        <sz val="10"/>
        <rFont val="Arial"/>
        <family val="2"/>
      </rPr>
      <t>Explanations tab</t>
    </r>
    <r>
      <rPr>
        <sz val="10"/>
        <rFont val="Arial"/>
        <family val="2"/>
      </rPr>
      <t xml:space="preserve">.  </t>
    </r>
  </si>
  <si>
    <t>SUBSEQUENT EVENTS / OTHER ITEMS (355)</t>
  </si>
  <si>
    <t>All GASB Funds</t>
  </si>
  <si>
    <t>SUBSEQUENT EVENTS:</t>
  </si>
  <si>
    <r>
      <t xml:space="preserve">Disclosure is required to be made of </t>
    </r>
    <r>
      <rPr>
        <b/>
        <sz val="10"/>
        <rFont val="Arial"/>
        <family val="2"/>
      </rPr>
      <t>MAJOR</t>
    </r>
    <r>
      <rPr>
        <sz val="10"/>
        <rFont val="Arial"/>
        <family val="2"/>
      </rPr>
      <t xml:space="preserve"> transactions ($25 million or greater) and events </t>
    </r>
  </si>
  <si>
    <t>which occur subsequent to June 30 and up to the date of ACFR package preparation.</t>
  </si>
  <si>
    <r>
      <t xml:space="preserve">If you become aware of any </t>
    </r>
    <r>
      <rPr>
        <b/>
        <i/>
        <sz val="10"/>
        <rFont val="Arial"/>
        <family val="2"/>
      </rPr>
      <t>MAJOR</t>
    </r>
    <r>
      <rPr>
        <i/>
        <sz val="10"/>
        <rFont val="Arial"/>
        <family val="2"/>
      </rPr>
      <t xml:space="preserve"> transactions ($25 million or greater) and events occurring </t>
    </r>
  </si>
  <si>
    <t>after the submission of your ACFR package but prior to November 30, please contact OSC 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</si>
  <si>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</si>
  <si>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t>
    </r>
  </si>
  <si>
    <t>disclosed.</t>
  </si>
  <si>
    <t>A major casualty loss is a prime example of a subsequent event.</t>
  </si>
  <si>
    <t xml:space="preserve">Have any material events ($25 million or greater) occurred subsequent to June 30 and up to the date </t>
  </si>
  <si>
    <t>of this agency's preparation of its ACFR statements which require disclosure as described above?</t>
  </si>
  <si>
    <t xml:space="preserve">NO   </t>
  </si>
  <si>
    <t>Explain YES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</si>
  <si>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</si>
  <si>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</si>
  <si>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t>
    </r>
  </si>
  <si>
    <r>
      <t>the control of management</t>
    </r>
    <r>
      <rPr>
        <sz val="10"/>
        <rFont val="Arial"/>
        <family val="2"/>
      </rPr>
      <t xml:space="preserve"> that do not meet the definition of special items per paragraph 56</t>
    </r>
  </si>
  <si>
    <t>of GASB 34.  Such items would already be recorded as a revenue or expenditure on the</t>
  </si>
  <si>
    <t>Statement of Revenues, Expenditures, and Changes in Fund Balances (governmental funds) or</t>
  </si>
  <si>
    <t>the Statement of Revenues, Expenses, and Changes in Fund Net Position (proprietary funds).</t>
  </si>
  <si>
    <t>This agency has such items that exceed $10 million.</t>
  </si>
  <si>
    <t>Explain YES:</t>
  </si>
  <si>
    <t>RELATED PARTY TRANSACTIONS (360)</t>
  </si>
  <si>
    <r>
      <t xml:space="preserve">Complete this worksheet if the college engaged in </t>
    </r>
    <r>
      <rPr>
        <b/>
        <u/>
        <sz val="10"/>
        <rFont val="Arial"/>
        <family val="2"/>
      </rPr>
      <t>material transactions</t>
    </r>
    <r>
      <rPr>
        <sz val="10"/>
        <rFont val="Arial"/>
        <family val="2"/>
      </rPr>
      <t xml:space="preserve"> with related parties, </t>
    </r>
  </si>
  <si>
    <t xml:space="preserve">other than transactions reported on worksheet 610.  For the ACFR, material transactions </t>
  </si>
  <si>
    <r>
      <t xml:space="preserve">with related parties are defined as </t>
    </r>
    <r>
      <rPr>
        <b/>
        <u/>
        <sz val="10"/>
        <rFont val="Arial"/>
        <family val="2"/>
      </rPr>
      <t>$10 million</t>
    </r>
    <r>
      <rPr>
        <sz val="10"/>
        <rFont val="Arial"/>
        <family val="2"/>
      </rPr>
      <t xml:space="preserve"> or greater, with the </t>
    </r>
    <r>
      <rPr>
        <u/>
        <sz val="10"/>
        <rFont val="Arial"/>
        <family val="2"/>
      </rPr>
      <t xml:space="preserve">following exception.  For college </t>
    </r>
  </si>
  <si>
    <t>fundraising foundations that are not part of the financial reporting entity (e.g., GASB 39 foundations</t>
  </si>
  <si>
    <r>
      <t>that did not meet the 5% test), all financial support should be reported without threshold.</t>
    </r>
    <r>
      <rPr>
        <u/>
        <sz val="10"/>
        <color indexed="62"/>
        <rFont val="Arial"/>
        <family val="2"/>
      </rPr>
      <t xml:space="preserve"> </t>
    </r>
    <r>
      <rPr>
        <b/>
        <u/>
        <sz val="10"/>
        <color indexed="62"/>
        <rFont val="Arial"/>
        <family val="2"/>
      </rPr>
      <t>**</t>
    </r>
  </si>
  <si>
    <t>If applicable, prepare a note disclosure that includes the following information:</t>
  </si>
  <si>
    <t>The nature of the relationship(s) involved.</t>
  </si>
  <si>
    <t>A description of the transactions, including transactions to which no amount or nominal amounts were</t>
  </si>
  <si>
    <t>ascribed, and such other information deemed necessary to understand the effects of the transactions</t>
  </si>
  <si>
    <t>on the financial statements.</t>
  </si>
  <si>
    <t>The dollar amounts of transactions for each of the periods for which results of operations are presented</t>
  </si>
  <si>
    <t xml:space="preserve">and the effects of any change in the method of establishing the terms from that used in the preceding </t>
  </si>
  <si>
    <t>period.</t>
  </si>
  <si>
    <t>Amounts due from or to related parties as of the date of each financial position statement presented</t>
  </si>
  <si>
    <t>and, if not otherwise apparent, the terms and manner of settlement.</t>
  </si>
  <si>
    <r>
      <t>Definition of a Related Party Transaction</t>
    </r>
    <r>
      <rPr>
        <sz val="10"/>
        <rFont val="Arial"/>
        <family val="2"/>
      </rPr>
      <t xml:space="preserve"> - A transaction that an informed observer might reasonably</t>
    </r>
  </si>
  <si>
    <t>believe reflects considerations other than economic self-interest based upon the relationship that exists</t>
  </si>
  <si>
    <t>between the parties to the transaction.  The term is used in contrast to an arm's-length transaction</t>
  </si>
  <si>
    <t xml:space="preserve">(Source: GFOA's Governmental Accounting, Auditing, and Financial Reporting).  </t>
  </si>
  <si>
    <r>
      <t>Examples of Related Parties</t>
    </r>
    <r>
      <rPr>
        <sz val="10"/>
        <rFont val="Arial"/>
        <family val="2"/>
      </rPr>
      <t xml:space="preserve"> - Members of the governing board, administrative boards or commissions, </t>
    </r>
  </si>
  <si>
    <t>administrative officials and their immediate families, component units and joint ventures, and affiliated</t>
  </si>
  <si>
    <t>or related organizations that are not included as part of the financial reporting entity (Source: GASB</t>
  </si>
  <si>
    <t>Codification 2250.504).</t>
  </si>
  <si>
    <r>
      <t xml:space="preserve">** Please note, this worksheet does not apply to </t>
    </r>
    <r>
      <rPr>
        <u/>
        <sz val="8"/>
        <color indexed="62"/>
        <rFont val="Arial"/>
        <family val="2"/>
      </rPr>
      <t xml:space="preserve">blended </t>
    </r>
    <r>
      <rPr>
        <sz val="8"/>
        <color indexed="62"/>
        <rFont val="Arial"/>
        <family val="2"/>
      </rPr>
      <t>foundations. Also, this worksheet does not apply to a foundation</t>
    </r>
  </si>
  <si>
    <t xml:space="preserve">that meets the GASB 39 criteria and will be discretely presented in the college's financial statements and reported to OSC in the </t>
  </si>
  <si>
    <t>Foundation conversion template due Sept 11. This worksheet would apply for a foundation that is reported</t>
  </si>
  <si>
    <t>as a related party in the college's formal notes to the financial statements.</t>
  </si>
  <si>
    <t>Stewardship, Compliance, and Accountability (425)</t>
  </si>
  <si>
    <t>Material Violations</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</si>
  <si>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t>
  </si>
  <si>
    <t>(If yes, explain below.)</t>
  </si>
  <si>
    <t>A.  Description of the material violation of finance-related legal and contractual provisions</t>
  </si>
  <si>
    <t xml:space="preserve">B.  Actions taken by agency to correct the material violation   </t>
  </si>
  <si>
    <t>RESTATEMENTS (PART 1 of 2) (430)</t>
  </si>
  <si>
    <r>
      <t xml:space="preserve">Complete the following schedule for any amount of restated fund equity. Any prior year adjustment amounts on the </t>
    </r>
    <r>
      <rPr>
        <b/>
        <sz val="10"/>
        <rFont val="Arial"/>
        <family val="2"/>
      </rPr>
      <t>Capital Assets</t>
    </r>
    <r>
      <rPr>
        <sz val="10"/>
        <rFont val="Arial"/>
        <family val="2"/>
      </rPr>
      <t xml:space="preserve"> and</t>
    </r>
  </si>
  <si>
    <r>
      <rPr>
        <b/>
        <sz val="9.5"/>
        <rFont val="Arial"/>
        <family val="2"/>
      </rPr>
      <t>Long-term Liabilities</t>
    </r>
    <r>
      <rPr>
        <sz val="9.5"/>
        <rFont val="Arial"/>
        <family val="2"/>
      </rPr>
      <t xml:space="preserve"> worksheets must be included below.  The total of all restatements should agree to the amount shown on the </t>
    </r>
  </si>
  <si>
    <r>
      <rPr>
        <sz val="9.5"/>
        <rFont val="Arial"/>
        <family val="2"/>
      </rPr>
      <t>operating statement</t>
    </r>
    <r>
      <rPr>
        <sz val="8"/>
        <rFont val="Arial"/>
        <family val="2"/>
      </rPr>
      <t>(Exhibit B)</t>
    </r>
    <r>
      <rPr>
        <sz val="10"/>
        <rFont val="Arial"/>
        <family val="2"/>
      </rPr>
      <t>.</t>
    </r>
  </si>
  <si>
    <t>Capital Transactions</t>
  </si>
  <si>
    <t>Long Term/Short Term Liability Transactions</t>
  </si>
  <si>
    <t>Other</t>
  </si>
  <si>
    <t>NEW FY 2024 - Narrative dislcosures are required for each restatement provided on the 430 worksheet.  Provide disclosures in the narrative box below.</t>
  </si>
  <si>
    <t>Change</t>
  </si>
  <si>
    <t>Fund Equity</t>
  </si>
  <si>
    <t>Explanation</t>
  </si>
  <si>
    <t xml:space="preserve">IG 2021-1 Sec. 5.1 - Grouped Assets Restated </t>
  </si>
  <si>
    <t>Grand Total</t>
  </si>
  <si>
    <t xml:space="preserve">Grand Total must agree to Exhibit A&amp;B Restatements caption. </t>
  </si>
  <si>
    <t>NEW FY 2024:  Provide required restatement disclosures below:</t>
  </si>
  <si>
    <t>RESTATEMENTS (431)</t>
  </si>
  <si>
    <t>Part 2 of 2 — Required for Component Units FY 2024</t>
  </si>
  <si>
    <t>Email:</t>
  </si>
  <si>
    <r>
      <t>Complete an individual schedule for each GASB fund that has restated</t>
    </r>
    <r>
      <rPr>
        <b/>
        <i/>
        <sz val="10"/>
        <rFont val="Arial"/>
        <family val="2"/>
      </rPr>
      <t xml:space="preserve"> net position</t>
    </r>
    <r>
      <rPr>
        <b/>
        <sz val="10"/>
        <rFont val="Arial"/>
        <family val="2"/>
      </rPr>
      <t xml:space="preserve">.  </t>
    </r>
  </si>
  <si>
    <t>Restatments related to Error Corrections</t>
  </si>
  <si>
    <t>R_BegBalances</t>
  </si>
  <si>
    <t>R_Restatements</t>
  </si>
  <si>
    <t>R_EndBalance</t>
  </si>
  <si>
    <t>Balances as of</t>
  </si>
  <si>
    <t xml:space="preserve">2023 Balances </t>
  </si>
  <si>
    <t>Balance Sheet</t>
  </si>
  <si>
    <t>as Restated</t>
  </si>
  <si>
    <t>ErrorCorr</t>
  </si>
  <si>
    <t>Assets</t>
  </si>
  <si>
    <t>Select Caption</t>
  </si>
  <si>
    <t>Select explanation</t>
  </si>
  <si>
    <t>Capital assets, net</t>
  </si>
  <si>
    <t>Deferred outflows of resources</t>
  </si>
  <si>
    <t>Liabilities</t>
  </si>
  <si>
    <t>Deferred inflows of resources</t>
  </si>
  <si>
    <t>Net position</t>
  </si>
  <si>
    <t>R_Net investment in capital assets</t>
  </si>
  <si>
    <t>R_Restricted - nonexpendable</t>
  </si>
  <si>
    <t>R_Restricted - expendable</t>
  </si>
  <si>
    <t>R_Unrestricted</t>
  </si>
  <si>
    <t>Balance Sheet Change</t>
  </si>
  <si>
    <t>Operating Statement</t>
  </si>
  <si>
    <t>Program Revenues</t>
  </si>
  <si>
    <t>General Revenues (Non Tax)</t>
  </si>
  <si>
    <t>R_Contributions to endowments</t>
  </si>
  <si>
    <t>Total Revenues and Contributions</t>
  </si>
  <si>
    <t>R_Total expenses</t>
  </si>
  <si>
    <t>Change in net position</t>
  </si>
  <si>
    <t>Operating Statement Change</t>
  </si>
  <si>
    <t>Check:  Restatements column Balance Sheet, net should equal Restatements column Operating</t>
  </si>
  <si>
    <t>Statement, net.</t>
  </si>
  <si>
    <t>Restatments related to Changes in Accounting Principles</t>
  </si>
  <si>
    <t>Total Restatement</t>
  </si>
  <si>
    <t>Should agree to Total Restatement on 430 Worksheet</t>
  </si>
  <si>
    <t>SCHEDULE  OF  DUE  TO  PRIMARY  GOVERNMENT  (520)</t>
  </si>
  <si>
    <r>
      <t xml:space="preserve">(THRESHOLD APPLICABLE </t>
    </r>
    <r>
      <rPr>
        <b/>
        <sz val="12"/>
        <color rgb="FFFF0000"/>
        <rFont val="Book Antiqua"/>
        <family val="1"/>
      </rPr>
      <t>EXCEPT</t>
    </r>
    <r>
      <rPr>
        <b/>
        <sz val="12"/>
        <rFont val="Book Antiqua"/>
        <family val="1"/>
      </rPr>
      <t xml:space="preserve"> Coronavirus Funds - SEE INSTRUCTIONS)</t>
    </r>
  </si>
  <si>
    <t>Note: Balances below the threshold excluding exceptions should be reclassified as Accounts Payable.</t>
  </si>
  <si>
    <t>DUE TO PRIMARY GOVERNMENT</t>
  </si>
  <si>
    <t>Payee Contact</t>
  </si>
  <si>
    <t>Payee</t>
  </si>
  <si>
    <t>Phone Number/</t>
  </si>
  <si>
    <t xml:space="preserve">Confirmation </t>
  </si>
  <si>
    <t>Agency No.</t>
  </si>
  <si>
    <t>GASB No.</t>
  </si>
  <si>
    <t>Amount</t>
  </si>
  <si>
    <t>Name</t>
  </si>
  <si>
    <t xml:space="preserve">Email </t>
  </si>
  <si>
    <t>Date</t>
  </si>
  <si>
    <t>Description/Comments</t>
  </si>
  <si>
    <t xml:space="preserve">TOTAL </t>
  </si>
  <si>
    <t>Must agree to Exhibit A Due to Primary Government</t>
  </si>
  <si>
    <t>SCHEDULE OF DUE FROM / RESTRICTED DUE FROM  STATE OF NC COMPONENT UNITS (525)</t>
  </si>
  <si>
    <t>Note: Balances below the threshold excluding exceptions should be reclassified as Accounts Receivable.</t>
  </si>
  <si>
    <t>DUE FROM STATE OF NC COMPONENT UNITS</t>
  </si>
  <si>
    <t>Payor Contact</t>
  </si>
  <si>
    <t>Payor</t>
  </si>
  <si>
    <t xml:space="preserve">Must Agree to Exhibit A Due from State of NC Component Units </t>
  </si>
  <si>
    <t>RESTRICTED DUE FROM STATE OF NC COMP UNITS</t>
  </si>
  <si>
    <t xml:space="preserve">Must Agree to Exhibit A Restricted Due from State of NC Component Units </t>
  </si>
  <si>
    <t>SCHEDULE  OF  DUE  TO STATE OF NC  COMPONENT UNITS (530)</t>
  </si>
  <si>
    <t>DUE TO STATE OF NC COMPONENT UNITS</t>
  </si>
  <si>
    <t>Must Agree to Exhibit A Due to State of NC Component Units</t>
  </si>
  <si>
    <t>EMPLOYER CONTRIBUTION AMOUNTS FOR TSERS AND OPEB (602)</t>
  </si>
  <si>
    <r>
      <t xml:space="preserve">As part of the statewide ACFR compilation for GASB 68, OSC is required to report the </t>
    </r>
    <r>
      <rPr>
        <b/>
        <sz val="10"/>
        <color theme="1"/>
        <rFont val="Arial"/>
        <family val="2"/>
      </rPr>
      <t>TSERS'</t>
    </r>
    <r>
      <rPr>
        <sz val="10"/>
        <color theme="1"/>
        <rFont val="Arial"/>
        <family val="2"/>
      </rPr>
      <t xml:space="preserve"> employer</t>
    </r>
  </si>
  <si>
    <t xml:space="preserve">contribution amounts subsequent to the measurement date for component units.  </t>
  </si>
  <si>
    <t>Please provide the following information regarding your TSERS' employer contributions.</t>
  </si>
  <si>
    <t>Total 2024 TSERS' employer contributions</t>
  </si>
  <si>
    <t>This should be the same amount that you keyed into the GASB 68 template for FY2023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</si>
  <si>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</si>
  <si>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employer</t>
    </r>
  </si>
  <si>
    <t>Please provide the following information regarding your RHBF employer contributions.</t>
  </si>
  <si>
    <t>Total 2024 RHBF employer contributions</t>
  </si>
  <si>
    <t>This should be the same amount that you keyed into the GASB 75 template for FY2023 employer</t>
  </si>
  <si>
    <r>
      <t xml:space="preserve">As part of the statewide ACFR compilation for GASB 75, OSC is required to report the </t>
    </r>
    <r>
      <rPr>
        <b/>
        <sz val="10"/>
        <color theme="1"/>
        <rFont val="Arial"/>
        <family val="2"/>
      </rPr>
      <t>DIPNC</t>
    </r>
    <r>
      <rPr>
        <sz val="10"/>
        <color theme="1"/>
        <rFont val="Arial"/>
        <family val="2"/>
      </rPr>
      <t xml:space="preserve"> employer</t>
    </r>
  </si>
  <si>
    <t>Please provide the following information regarding your DIPNC employer contributions.</t>
  </si>
  <si>
    <t>Total 2024 DIPNC employer contributions</t>
  </si>
  <si>
    <t>SIGNIFICANT TRANSACTIONS BETWEEN COMPONENT UNITS (610)</t>
  </si>
  <si>
    <t>Preparer/ Phone:</t>
  </si>
  <si>
    <t>All colleges must complete this worksheet; it cannot be marked NA or omitted.</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</si>
  <si>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</si>
  <si>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</si>
  <si>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colleges, this corresponds with the expense account 518300 for medical</t>
  </si>
  <si>
    <t xml:space="preserve">insurance for employees paid by the college to the State Health Plan. </t>
  </si>
  <si>
    <t>Threshold: There is no threshold applicable to this section and a dollar amount is required even</t>
  </si>
  <si>
    <t>if the amount is $0.</t>
  </si>
  <si>
    <t>(2) Transactions with other component units of the State of NC:</t>
  </si>
  <si>
    <t>Describe the nature and amount of any other significant transactions with other component units of the State</t>
  </si>
  <si>
    <t>of NC.  For a list of component units, please see the 'Agencies' tab of this workbook or the Instructions file.</t>
  </si>
  <si>
    <t>Threshold: For purposes of this section, 'significant' is defined as $10 million or greater on an</t>
  </si>
  <si>
    <t>accrual basis.</t>
  </si>
  <si>
    <t xml:space="preserve">Do NOT include activity with primary government state agencies or the System Office. </t>
  </si>
  <si>
    <t>(The System Office is part of the primary government and not a component unit.)</t>
  </si>
  <si>
    <t>For a list of primary government state agencies, see the 'Agencies' tab within this Annual Report workbook.</t>
  </si>
  <si>
    <t>DESCRIPTION</t>
  </si>
  <si>
    <t>AMOUNT</t>
  </si>
  <si>
    <t>(1) Employer's share of medical insurance premiums paid to State Health Plan</t>
  </si>
  <si>
    <t>(2) Other significant transactions ($10 million threshold) with other component units:</t>
  </si>
  <si>
    <t>SCHEDULE  OF  DUE  FROM COLLEGE COMPONENT UNITS  (616)</t>
  </si>
  <si>
    <t>(Complete this worksheet only if college has a discretely presented component unit that will be reported on the Foundation Conversion Template)</t>
  </si>
  <si>
    <t>DUE FROM COLLEGE  COMPONENT UNITS</t>
  </si>
  <si>
    <t>PAYOR CONTACT</t>
  </si>
  <si>
    <t>Phone</t>
  </si>
  <si>
    <t>Foundation Name</t>
  </si>
  <si>
    <t>Number</t>
  </si>
  <si>
    <t>Must Agree to Exhibit A Due from College Component Units</t>
  </si>
  <si>
    <t>Analytical Review (625)</t>
  </si>
  <si>
    <t>Statement Caption</t>
  </si>
  <si>
    <t>Current Year $</t>
  </si>
  <si>
    <t>Prior Year $</t>
  </si>
  <si>
    <t>Change $</t>
  </si>
  <si>
    <t>Change %</t>
  </si>
  <si>
    <t>Description — Reason for Significant Change</t>
  </si>
  <si>
    <t>Wksht</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</si>
  <si>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</si>
  <si>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</si>
  <si>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</si>
  <si>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</si>
  <si>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COMMUNITY COLLEGE</t>
  </si>
  <si>
    <t>FILENAME</t>
  </si>
  <si>
    <t>FileExtName</t>
  </si>
  <si>
    <t>C0</t>
  </si>
  <si>
    <t>Alamance Community College</t>
  </si>
  <si>
    <t>CC1</t>
  </si>
  <si>
    <t>C2</t>
  </si>
  <si>
    <t>CC3</t>
  </si>
  <si>
    <t>C3</t>
  </si>
  <si>
    <t>Beaufort County Community College</t>
  </si>
  <si>
    <t>CC4</t>
  </si>
  <si>
    <t>C4</t>
  </si>
  <si>
    <t>Bladen Community College</t>
  </si>
  <si>
    <t>CC5</t>
  </si>
  <si>
    <t>C5</t>
  </si>
  <si>
    <t>Blue Ridge Community College</t>
  </si>
  <si>
    <t>CC6</t>
  </si>
  <si>
    <t>C6</t>
  </si>
  <si>
    <t>Brunswick Community College</t>
  </si>
  <si>
    <t>CC7</t>
  </si>
  <si>
    <t>C7</t>
  </si>
  <si>
    <t>Caldwell Community College and Technical Institute</t>
  </si>
  <si>
    <t>CC8</t>
  </si>
  <si>
    <t>C8</t>
  </si>
  <si>
    <t>Cape Fear Community College</t>
  </si>
  <si>
    <t>CC9</t>
  </si>
  <si>
    <t>C9</t>
  </si>
  <si>
    <t>Carteret Community College</t>
  </si>
  <si>
    <t>CC10</t>
  </si>
  <si>
    <t>CA</t>
  </si>
  <si>
    <t>Catawba Valley Community College</t>
  </si>
  <si>
    <t>CC11</t>
  </si>
  <si>
    <t>CB</t>
  </si>
  <si>
    <t>Central Carolina Community College</t>
  </si>
  <si>
    <t>CC12</t>
  </si>
  <si>
    <t>CC</t>
  </si>
  <si>
    <t>Central Piedmont Community College</t>
  </si>
  <si>
    <t>CC13</t>
  </si>
  <si>
    <t>CD</t>
  </si>
  <si>
    <t>Cleveland Community College</t>
  </si>
  <si>
    <t>CC14</t>
  </si>
  <si>
    <t>CE</t>
  </si>
  <si>
    <t>Coastal Carolina Community College</t>
  </si>
  <si>
    <t>CC15</t>
  </si>
  <si>
    <t>CF</t>
  </si>
  <si>
    <t>College of the Albemarle</t>
  </si>
  <si>
    <t>CC16</t>
  </si>
  <si>
    <t>CG</t>
  </si>
  <si>
    <t>Craven Community College</t>
  </si>
  <si>
    <t>CC17</t>
  </si>
  <si>
    <t>CH</t>
  </si>
  <si>
    <t>Davidson-Davie Community College</t>
  </si>
  <si>
    <t>CC18</t>
  </si>
  <si>
    <t>CJ</t>
  </si>
  <si>
    <t>Durham Technical Community College</t>
  </si>
  <si>
    <t>CC19</t>
  </si>
  <si>
    <t>CK</t>
  </si>
  <si>
    <t>Edgecombe Community College</t>
  </si>
  <si>
    <t>CC20</t>
  </si>
  <si>
    <t>CL</t>
  </si>
  <si>
    <t>Fayetteville Technical Community College</t>
  </si>
  <si>
    <t>CC21</t>
  </si>
  <si>
    <t>CM</t>
  </si>
  <si>
    <t>Forsyth Technical Community College</t>
  </si>
  <si>
    <t>CC22</t>
  </si>
  <si>
    <t>CN</t>
  </si>
  <si>
    <t>Gaston College</t>
  </si>
  <si>
    <t>CC23</t>
  </si>
  <si>
    <t>CP</t>
  </si>
  <si>
    <t>Guilford Technical Community College</t>
  </si>
  <si>
    <t>CC24</t>
  </si>
  <si>
    <t>CQ</t>
  </si>
  <si>
    <t>Halifax Community College</t>
  </si>
  <si>
    <t>CC25</t>
  </si>
  <si>
    <t>CR</t>
  </si>
  <si>
    <t>Haywood Community College</t>
  </si>
  <si>
    <t>CC26</t>
  </si>
  <si>
    <t>CS</t>
  </si>
  <si>
    <t>Isothermal Community College</t>
  </si>
  <si>
    <t>CC27</t>
  </si>
  <si>
    <t>CT</t>
  </si>
  <si>
    <t>James Sprunt Community College</t>
  </si>
  <si>
    <t>CC28</t>
  </si>
  <si>
    <t>CU</t>
  </si>
  <si>
    <t>Johnston Community College</t>
  </si>
  <si>
    <t>CC29</t>
  </si>
  <si>
    <t>CV</t>
  </si>
  <si>
    <t>Lenoir Community College</t>
  </si>
  <si>
    <t>CC30</t>
  </si>
  <si>
    <t>CW</t>
  </si>
  <si>
    <t>Martin Community College</t>
  </si>
  <si>
    <t>CC31</t>
  </si>
  <si>
    <t>CX</t>
  </si>
  <si>
    <t>Mayland Community College</t>
  </si>
  <si>
    <t>CC32</t>
  </si>
  <si>
    <t>CY</t>
  </si>
  <si>
    <t>McDowell Technical Community College</t>
  </si>
  <si>
    <t>CC33</t>
  </si>
  <si>
    <t>CZ</t>
  </si>
  <si>
    <t>Mitchell Community College</t>
  </si>
  <si>
    <t>CC34</t>
  </si>
  <si>
    <t>D0</t>
  </si>
  <si>
    <t>Montgomery Community College</t>
  </si>
  <si>
    <t>CC35</t>
  </si>
  <si>
    <t>D1</t>
  </si>
  <si>
    <t>Nash Community College</t>
  </si>
  <si>
    <t>CC36</t>
  </si>
  <si>
    <t>D2</t>
  </si>
  <si>
    <t>Pamlico Community College</t>
  </si>
  <si>
    <t>CC37</t>
  </si>
  <si>
    <t>D3</t>
  </si>
  <si>
    <t>Piedmont Community College</t>
  </si>
  <si>
    <t>CC38</t>
  </si>
  <si>
    <t>D4</t>
  </si>
  <si>
    <t>Pitt Community College</t>
  </si>
  <si>
    <t>CC39</t>
  </si>
  <si>
    <t>D5</t>
  </si>
  <si>
    <t>Randolph Community College</t>
  </si>
  <si>
    <t>CC40</t>
  </si>
  <si>
    <t>D6</t>
  </si>
  <si>
    <t>Richmond Community College</t>
  </si>
  <si>
    <t>CC41</t>
  </si>
  <si>
    <t>D7</t>
  </si>
  <si>
    <t>Roanoke-Chowan Community College</t>
  </si>
  <si>
    <t>CC42</t>
  </si>
  <si>
    <t>D8</t>
  </si>
  <si>
    <t>Robeson Community College</t>
  </si>
  <si>
    <t>CC43</t>
  </si>
  <si>
    <t>D9</t>
  </si>
  <si>
    <t>Rockingham Community College</t>
  </si>
  <si>
    <t>CC44</t>
  </si>
  <si>
    <t>DA</t>
  </si>
  <si>
    <t>Rowan-Cabarrus Community College</t>
  </si>
  <si>
    <t>CC45</t>
  </si>
  <si>
    <t>DB</t>
  </si>
  <si>
    <t>Sampson Community College</t>
  </si>
  <si>
    <t>CC46</t>
  </si>
  <si>
    <t>DC</t>
  </si>
  <si>
    <t>Sandhills Community College</t>
  </si>
  <si>
    <t>CC47</t>
  </si>
  <si>
    <t>C1</t>
  </si>
  <si>
    <t>South Piedmont Community College</t>
  </si>
  <si>
    <t>CC2</t>
  </si>
  <si>
    <t>DD</t>
  </si>
  <si>
    <t>Southeastern Community College</t>
  </si>
  <si>
    <t>CC48</t>
  </si>
  <si>
    <t>DE</t>
  </si>
  <si>
    <t>Southwestern Community College</t>
  </si>
  <si>
    <t>CC49</t>
  </si>
  <si>
    <t>DF</t>
  </si>
  <si>
    <t>Stanly Community College</t>
  </si>
  <si>
    <t>CC50</t>
  </si>
  <si>
    <t>DG</t>
  </si>
  <si>
    <t>Surry Community College</t>
  </si>
  <si>
    <t>CC51</t>
  </si>
  <si>
    <t>DH</t>
  </si>
  <si>
    <t>Tri-County Community College</t>
  </si>
  <si>
    <t>CC52</t>
  </si>
  <si>
    <t>DJ</t>
  </si>
  <si>
    <t>Vance-Granville Community College</t>
  </si>
  <si>
    <t>CC53</t>
  </si>
  <si>
    <t>DK</t>
  </si>
  <si>
    <t>Wake Technical Community College</t>
  </si>
  <si>
    <t>CC54</t>
  </si>
  <si>
    <t>DL</t>
  </si>
  <si>
    <t>Wayne Community College</t>
  </si>
  <si>
    <t>CC55</t>
  </si>
  <si>
    <t>DM</t>
  </si>
  <si>
    <t>Western Piedmont Community College</t>
  </si>
  <si>
    <t>CC56</t>
  </si>
  <si>
    <t>DN</t>
  </si>
  <si>
    <t>Wilkes Community College</t>
  </si>
  <si>
    <t>CC57</t>
  </si>
  <si>
    <t>DP</t>
  </si>
  <si>
    <t>Wilson Community College</t>
  </si>
  <si>
    <t>CC58</t>
  </si>
  <si>
    <t>GASB Fund Number</t>
  </si>
  <si>
    <t>Conc</t>
  </si>
  <si>
    <t>Co</t>
  </si>
  <si>
    <t>Agency 
Number</t>
  </si>
  <si>
    <t>2024 Agency  Name</t>
  </si>
  <si>
    <t>Type of Agency**</t>
  </si>
  <si>
    <t>NCFS or Offline</t>
  </si>
  <si>
    <t>Package contact name</t>
  </si>
  <si>
    <t>Contact telephone</t>
  </si>
  <si>
    <t>For Comp Unit Package</t>
  </si>
  <si>
    <t>Changes for 2024/Comments</t>
  </si>
  <si>
    <t>Agency Number</t>
  </si>
  <si>
    <t>NCFS Agency</t>
  </si>
  <si>
    <t>University</t>
  </si>
  <si>
    <t>UnivEnt</t>
  </si>
  <si>
    <t>North Carolina General Assembly</t>
  </si>
  <si>
    <t>PG</t>
  </si>
  <si>
    <t>Malinda Peters</t>
  </si>
  <si>
    <t>(919) 733-7500</t>
  </si>
  <si>
    <t>malinda.peters@ncleg.gov</t>
  </si>
  <si>
    <t>0100</t>
  </si>
  <si>
    <t>U10</t>
  </si>
  <si>
    <t>Administrative Office of the Courts</t>
  </si>
  <si>
    <t>NCFS</t>
  </si>
  <si>
    <t>Lily Mariano</t>
  </si>
  <si>
    <t>(919) 890-1024</t>
  </si>
  <si>
    <t>lily.mariano@nccourts.org</t>
  </si>
  <si>
    <t>0200</t>
  </si>
  <si>
    <t>U20</t>
  </si>
  <si>
    <t>Office of the Governor</t>
  </si>
  <si>
    <t>Providence Hakizimana</t>
  </si>
  <si>
    <t>(984) 236-0626</t>
  </si>
  <si>
    <t>providence.hakizimana@osbm.nc.gov</t>
  </si>
  <si>
    <t>0300</t>
  </si>
  <si>
    <t>U30</t>
  </si>
  <si>
    <t>Office of Lieutenant Governor</t>
  </si>
  <si>
    <t>Elizabeth Moreno</t>
  </si>
  <si>
    <t>(984) 236-0082</t>
  </si>
  <si>
    <t>elizabeth.moreno@doa.nc.gov</t>
  </si>
  <si>
    <t>0400</t>
  </si>
  <si>
    <t>U40</t>
  </si>
  <si>
    <t>Office of the Secretary of State</t>
  </si>
  <si>
    <t xml:space="preserve">Wendy Pendergraph </t>
  </si>
  <si>
    <t>(919) 814-5321</t>
  </si>
  <si>
    <t>wpendergraph@sosnc.gov</t>
  </si>
  <si>
    <t>0500</t>
  </si>
  <si>
    <t>U50</t>
  </si>
  <si>
    <t>Office of the State Auditor</t>
  </si>
  <si>
    <t>Nicholas  Bunner</t>
  </si>
  <si>
    <t>(919) 807-7767</t>
  </si>
  <si>
    <t>nicholas.bunner@ncauditor.gov</t>
  </si>
  <si>
    <t>0600</t>
  </si>
  <si>
    <t>U55</t>
  </si>
  <si>
    <t xml:space="preserve">Department of the State Treasurer </t>
  </si>
  <si>
    <t>Sam Fuller</t>
  </si>
  <si>
    <t>(919) 814-3912</t>
  </si>
  <si>
    <t>sam.fuller@nctreasurer.com</t>
  </si>
  <si>
    <t>0700</t>
  </si>
  <si>
    <t>U60</t>
  </si>
  <si>
    <t>State Health Plan</t>
  </si>
  <si>
    <t>CU-Major</t>
  </si>
  <si>
    <t>U65</t>
  </si>
  <si>
    <t xml:space="preserve">Department of Public Instruction </t>
  </si>
  <si>
    <t xml:space="preserve">Jessica Mapes </t>
  </si>
  <si>
    <t>(984) 236-2373</t>
  </si>
  <si>
    <t>jessica.mapes@dpi.nc.gov</t>
  </si>
  <si>
    <t>0800</t>
  </si>
  <si>
    <t>U70</t>
  </si>
  <si>
    <t xml:space="preserve">Department of Justice </t>
  </si>
  <si>
    <t>Matthew Longobardi</t>
  </si>
  <si>
    <t>(919) 716-6077</t>
  </si>
  <si>
    <t>Mlongobardi@ncdoj.gov</t>
  </si>
  <si>
    <t>0900</t>
  </si>
  <si>
    <t>U75</t>
  </si>
  <si>
    <t>Department of Agriculture</t>
  </si>
  <si>
    <t>Melinda Green</t>
  </si>
  <si>
    <t>(919) 707-3037</t>
  </si>
  <si>
    <t>Melinda.Green@ncagr.gov</t>
  </si>
  <si>
    <t>1000</t>
  </si>
  <si>
    <t>U80</t>
  </si>
  <si>
    <t>Department of Labor</t>
  </si>
  <si>
    <t>Lisa Culbreth</t>
  </si>
  <si>
    <t>(919) 707-7743</t>
  </si>
  <si>
    <t>lisa.culbreth@labor.nc.gov</t>
  </si>
  <si>
    <t>1100</t>
  </si>
  <si>
    <t>U82</t>
  </si>
  <si>
    <t xml:space="preserve">Department of Insurance </t>
  </si>
  <si>
    <t>Peta-Gaye Shaw</t>
  </si>
  <si>
    <t>(919) 807-6036</t>
  </si>
  <si>
    <t>peta.shaw@ncdoi.gov</t>
  </si>
  <si>
    <t>1200</t>
  </si>
  <si>
    <t>U84</t>
  </si>
  <si>
    <t xml:space="preserve">Department of Administration </t>
  </si>
  <si>
    <t>1300</t>
  </si>
  <si>
    <t>U86</t>
  </si>
  <si>
    <t xml:space="preserve">Office of the State Controller </t>
  </si>
  <si>
    <t>Ashley Price</t>
  </si>
  <si>
    <t>(919) 707-0768</t>
  </si>
  <si>
    <t>Ashley.Price@osc.nc.gov</t>
  </si>
  <si>
    <t>1400</t>
  </si>
  <si>
    <t>U88</t>
  </si>
  <si>
    <t>Department of Transportation</t>
  </si>
  <si>
    <t xml:space="preserve">Manasa Cooper </t>
  </si>
  <si>
    <t>(919) 707-4219</t>
  </si>
  <si>
    <t>mlcooper1@ncdot.gov</t>
  </si>
  <si>
    <t>1500</t>
  </si>
  <si>
    <t>U90</t>
  </si>
  <si>
    <t>Department of Environmental Quality</t>
  </si>
  <si>
    <t>Akhira McDonald</t>
  </si>
  <si>
    <t>(919) 707-8566</t>
  </si>
  <si>
    <t>akhira.mcdonald@deq.nc.gov</t>
  </si>
  <si>
    <t>1600</t>
  </si>
  <si>
    <t>U92</t>
  </si>
  <si>
    <t>Wildlife Resources Commission</t>
  </si>
  <si>
    <t>Jason Cottle</t>
  </si>
  <si>
    <t>(919) 707-0081</t>
  </si>
  <si>
    <t>jason.cottle@wildlife.org</t>
  </si>
  <si>
    <t>1700</t>
  </si>
  <si>
    <t>69</t>
  </si>
  <si>
    <t>25170G</t>
  </si>
  <si>
    <t>Dept. of Public Safety</t>
  </si>
  <si>
    <t>Allis Talley-Burton</t>
  </si>
  <si>
    <t>(919) 324-1045</t>
  </si>
  <si>
    <t>allis.talley-burton@ncdps.gov</t>
  </si>
  <si>
    <t>1900</t>
  </si>
  <si>
    <t>ZL</t>
  </si>
  <si>
    <t>2X</t>
  </si>
  <si>
    <t>Dept. of Health and Human Services</t>
  </si>
  <si>
    <t>Laketha Miller</t>
  </si>
  <si>
    <t>(919) 855-3700</t>
  </si>
  <si>
    <t>2000</t>
  </si>
  <si>
    <t>3X</t>
  </si>
  <si>
    <t>DHHS - Mental Health</t>
  </si>
  <si>
    <t>Amy Causby</t>
  </si>
  <si>
    <t>(828) 433-2384</t>
  </si>
  <si>
    <t>3000</t>
  </si>
  <si>
    <t>Department of Military &amp; Veterans Affairs</t>
  </si>
  <si>
    <t>4000</t>
  </si>
  <si>
    <t>Department of Information Technology</t>
  </si>
  <si>
    <t>Beth Lane</t>
  </si>
  <si>
    <t>919-609-3421</t>
  </si>
  <si>
    <t>Beth.lane@nc.gov</t>
  </si>
  <si>
    <t>4100</t>
  </si>
  <si>
    <t>Department of Commerce</t>
  </si>
  <si>
    <t>Cheryl Davis</t>
  </si>
  <si>
    <t>(919) 814-4633</t>
  </si>
  <si>
    <t>cheryl.davis@commerce.nc.gov</t>
  </si>
  <si>
    <t>4300</t>
  </si>
  <si>
    <t>Department of Revenue</t>
  </si>
  <si>
    <t>Anita Bunch</t>
  </si>
  <si>
    <t>(919) 754-2518</t>
  </si>
  <si>
    <t>anita.bunch@ncdor.gov</t>
  </si>
  <si>
    <t>4500</t>
  </si>
  <si>
    <t>Department of Natural and Cultural Resources</t>
  </si>
  <si>
    <t>Lori Oldham</t>
  </si>
  <si>
    <t>(919) 814-6719</t>
  </si>
  <si>
    <t>Lori.Oldham@ncdcr.gov</t>
  </si>
  <si>
    <t>4600</t>
  </si>
  <si>
    <t>48X</t>
  </si>
  <si>
    <t>UNC Hlth Care Rep Unit (Combined Pkg)</t>
  </si>
  <si>
    <t>CU-UNC</t>
  </si>
  <si>
    <t>Offline</t>
  </si>
  <si>
    <t>Ryan Hertel</t>
  </si>
  <si>
    <t>(770) 696-0251</t>
  </si>
  <si>
    <t>Ryan.Hertel@unchealth.unc.edu</t>
  </si>
  <si>
    <t>263X</t>
  </si>
  <si>
    <t>UNC Hospitals</t>
  </si>
  <si>
    <t>Jeff Stevens</t>
  </si>
  <si>
    <t>(984) 974-1003</t>
  </si>
  <si>
    <t>Jeffrey.Stevens@unchealth.unc.edu</t>
  </si>
  <si>
    <t>2631 &amp; 2634</t>
  </si>
  <si>
    <t>48E</t>
  </si>
  <si>
    <t>UNC Hospitals - Enterprise Fund</t>
  </si>
  <si>
    <t>Michael Griffin</t>
  </si>
  <si>
    <t>(984) 974-1260</t>
  </si>
  <si>
    <t>Michael.Griffin@unchealth.unc.edu</t>
  </si>
  <si>
    <t>48L</t>
  </si>
  <si>
    <t>UNC Hospitals - LITF</t>
  </si>
  <si>
    <t>David Sims</t>
  </si>
  <si>
    <t>(804) 815-8293</t>
  </si>
  <si>
    <t>David.Sims@unchealth.unc.edu</t>
  </si>
  <si>
    <t>48R</t>
  </si>
  <si>
    <t>Rex Healthcare</t>
  </si>
  <si>
    <t>Lisa Cox</t>
  </si>
  <si>
    <t>(984) 215-3810</t>
  </si>
  <si>
    <t>Lisa.Cox2@unchealth.unc.edu</t>
  </si>
  <si>
    <t>48C</t>
  </si>
  <si>
    <t>Chatham Hospital</t>
  </si>
  <si>
    <t>48T</t>
  </si>
  <si>
    <t>UNC Physicians Network</t>
  </si>
  <si>
    <t>Carolyn Perkins</t>
  </si>
  <si>
    <t>(919) 784-3479</t>
  </si>
  <si>
    <t>Carolyn.Perkins@unchealth.unc.edu</t>
  </si>
  <si>
    <t>48RH</t>
  </si>
  <si>
    <t>UNC Rockingham Health Care</t>
  </si>
  <si>
    <t>Bill Hosterman</t>
  </si>
  <si>
    <t>(919) 360-4668</t>
  </si>
  <si>
    <t>William.Hostermanjr@unchealth.unc.edu</t>
  </si>
  <si>
    <t>48CW</t>
  </si>
  <si>
    <t>Caldwell Memorial Hospital</t>
  </si>
  <si>
    <t>49</t>
  </si>
  <si>
    <t>State Bureau of Investigation</t>
  </si>
  <si>
    <t>Community College System Office</t>
  </si>
  <si>
    <t>Ann Anderson</t>
  </si>
  <si>
    <t>(919) 807-7073</t>
  </si>
  <si>
    <t>andersona@communitycolleges.edu</t>
  </si>
  <si>
    <t>5000</t>
  </si>
  <si>
    <t>52</t>
  </si>
  <si>
    <t>Department of Adult Correction</t>
  </si>
  <si>
    <t>Prabha Vijayaraghavan</t>
  </si>
  <si>
    <t>(919) 324-1425</t>
  </si>
  <si>
    <t>prabhavathi.Vijayaraghavan@dac.nc.gov</t>
  </si>
  <si>
    <t>5200</t>
  </si>
  <si>
    <t>State Board of Elections</t>
  </si>
  <si>
    <t>6000</t>
  </si>
  <si>
    <t>61</t>
  </si>
  <si>
    <t>NC Education Lottery</t>
  </si>
  <si>
    <t>Daniel Honeycutt</t>
  </si>
  <si>
    <t>(919) 301-3441</t>
  </si>
  <si>
    <t>daniel.honeycutt_lotterync.net</t>
  </si>
  <si>
    <t>6100</t>
  </si>
  <si>
    <t>Office of Administrative Hearings</t>
  </si>
  <si>
    <t>Tonia Brown</t>
  </si>
  <si>
    <t>(984) 236-1904</t>
  </si>
  <si>
    <t>tonia.brown@oah.nc.gov</t>
  </si>
  <si>
    <t>6700</t>
  </si>
  <si>
    <t>USS North Carolina Battleship Comm.</t>
  </si>
  <si>
    <t>Elizabeth Haynes</t>
  </si>
  <si>
    <t>(910) 399-9104</t>
  </si>
  <si>
    <t>elizabeth.haynes@ncdr.gov</t>
  </si>
  <si>
    <t>6900</t>
  </si>
  <si>
    <t>6BC</t>
  </si>
  <si>
    <t>Deferred Comp &amp; NC 401(k)-Combined Pkg</t>
  </si>
  <si>
    <t>Paul Palermo</t>
  </si>
  <si>
    <t>(919) 814-3899</t>
  </si>
  <si>
    <t>Paul.Palermo@nctreasurer.com</t>
  </si>
  <si>
    <t>NC School of Science &amp; Mathematics</t>
  </si>
  <si>
    <t>Leah Englebright</t>
  </si>
  <si>
    <t>(919) 416-2870</t>
  </si>
  <si>
    <t>englebright@ncssm.edu</t>
  </si>
  <si>
    <t>Although part of UNC System, NCSSM is a primary NCAS agency that will continue using DSS.</t>
  </si>
  <si>
    <t>8700</t>
  </si>
  <si>
    <t>90</t>
  </si>
  <si>
    <t>General Fund - OSC</t>
  </si>
  <si>
    <t>(919) 707-0523</t>
  </si>
  <si>
    <t>ashley.price@osc.nc.gov</t>
  </si>
  <si>
    <t>9000</t>
  </si>
  <si>
    <t>99</t>
  </si>
  <si>
    <t>General Fund - DOR</t>
  </si>
  <si>
    <t>Jackie McKoy</t>
  </si>
  <si>
    <t>(919) 754-2524</t>
  </si>
  <si>
    <t>jacqueline.mckoy@ncdor.gov</t>
  </si>
  <si>
    <t>9900</t>
  </si>
  <si>
    <t>RX</t>
  </si>
  <si>
    <t>OSC-Central Accounts</t>
  </si>
  <si>
    <t>Natasha Farrington</t>
  </si>
  <si>
    <t>(919) 707-0657</t>
  </si>
  <si>
    <t>natasha.farrington@osc.nc.gov</t>
  </si>
  <si>
    <t>R100</t>
  </si>
  <si>
    <t>UNC-System Office</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</si>
  <si>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</si>
  <si>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</si>
  <si>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</si>
  <si>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</si>
  <si>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</si>
  <si>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</si>
  <si>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UNC at Chapel Hill</t>
  </si>
  <si>
    <t>Beth McAndrew</t>
  </si>
  <si>
    <t>(919) 843-2694</t>
  </si>
  <si>
    <t>bmcandre@email.unc.edu</t>
  </si>
  <si>
    <t>U200</t>
  </si>
  <si>
    <t>North Carolina State University</t>
  </si>
  <si>
    <t>Jennifer Brady</t>
  </si>
  <si>
    <t>(919) 515-3823</t>
  </si>
  <si>
    <t>jbrady@ncsu.edu</t>
  </si>
  <si>
    <t>U300</t>
  </si>
  <si>
    <t>UNC at Greensboro</t>
  </si>
  <si>
    <t>Amanda Nash</t>
  </si>
  <si>
    <t>(336) 334-5180</t>
  </si>
  <si>
    <t>awnash@uncg.edu</t>
  </si>
  <si>
    <t>U400</t>
  </si>
  <si>
    <t>UNC at Charlotte</t>
  </si>
  <si>
    <t>Melissa Roberts</t>
  </si>
  <si>
    <t>(704) 687-5755</t>
  </si>
  <si>
    <t>Mrobe138@uncc.edu</t>
  </si>
  <si>
    <t>U500</t>
  </si>
  <si>
    <t>UNC at Asheville</t>
  </si>
  <si>
    <t>Mary E. Hall</t>
  </si>
  <si>
    <t>(828) 231-5109</t>
  </si>
  <si>
    <t>mhall7@unca.edu</t>
  </si>
  <si>
    <t>U550</t>
  </si>
  <si>
    <t>UNC at Wilmington</t>
  </si>
  <si>
    <t>Heather Iannucci</t>
  </si>
  <si>
    <t>(910) 962-3144</t>
  </si>
  <si>
    <t>iannuccih@uncw.edu</t>
  </si>
  <si>
    <t>U600</t>
  </si>
  <si>
    <t>East Carolina University</t>
  </si>
  <si>
    <t>Steve Strickland</t>
  </si>
  <si>
    <t>(252) 737-4916</t>
  </si>
  <si>
    <t>stricklands@ecu.edu</t>
  </si>
  <si>
    <t>U650</t>
  </si>
  <si>
    <t>North Carolina A&amp;T University</t>
  </si>
  <si>
    <t>Kathy Burckley</t>
  </si>
  <si>
    <t>(336) 285-3028</t>
  </si>
  <si>
    <t>burckley@ncat.edu</t>
  </si>
  <si>
    <t>U700</t>
  </si>
  <si>
    <t>Western Carolina University</t>
  </si>
  <si>
    <t>Joanne N. Jones</t>
  </si>
  <si>
    <t>(828) 227-3114</t>
  </si>
  <si>
    <t>jnjones@email.wcu.edu</t>
  </si>
  <si>
    <t>U750</t>
  </si>
  <si>
    <t>Appalachian State University</t>
  </si>
  <si>
    <t>David Jamison</t>
  </si>
  <si>
    <t>(828) 262-6426</t>
  </si>
  <si>
    <t>jamisondt@appstate.edu</t>
  </si>
  <si>
    <t>U800</t>
  </si>
  <si>
    <t>UNC at Pembroke</t>
  </si>
  <si>
    <t xml:space="preserve">Kim Stafford </t>
  </si>
  <si>
    <t>910-521-6583</t>
  </si>
  <si>
    <t>kimberly.stafford@uncp.edu</t>
  </si>
  <si>
    <t>U820</t>
  </si>
  <si>
    <t>Winston-Salem State University</t>
  </si>
  <si>
    <t>Kristina McCain</t>
  </si>
  <si>
    <t>(336) 750-2718</t>
  </si>
  <si>
    <t>mccaink@wssu.edu</t>
  </si>
  <si>
    <t>U840</t>
  </si>
  <si>
    <t>Elizabeth City State University</t>
  </si>
  <si>
    <t>Sonya Miller</t>
  </si>
  <si>
    <t>(252) 335-3958</t>
  </si>
  <si>
    <t>swmiller@ecsu.edu</t>
  </si>
  <si>
    <t>U860</t>
  </si>
  <si>
    <t>Fayetteville State University</t>
  </si>
  <si>
    <t>Jennifer Addison</t>
  </si>
  <si>
    <t>(910) 672-1163</t>
  </si>
  <si>
    <t>jaddison1@uncfsu.edu</t>
  </si>
  <si>
    <t>U880</t>
  </si>
  <si>
    <t>North Carolina Central University</t>
  </si>
  <si>
    <t>Antonio McDaniel</t>
  </si>
  <si>
    <t>(919) 530-5422</t>
  </si>
  <si>
    <t>Antonio.McDaniel@nccu.edu</t>
  </si>
  <si>
    <t>U900</t>
  </si>
  <si>
    <t>UNC School of the Arts</t>
  </si>
  <si>
    <t>Jarrett Bailey</t>
  </si>
  <si>
    <t>(336) 631-1247</t>
  </si>
  <si>
    <t>baileyj@uncsa.edu</t>
  </si>
  <si>
    <t>U920</t>
  </si>
  <si>
    <t>0A</t>
  </si>
  <si>
    <t>North Carolina Housing Finance Ag.</t>
  </si>
  <si>
    <t>CU-Nonmajor</t>
  </si>
  <si>
    <t>Taylor Davies</t>
  </si>
  <si>
    <t>(919)875-3761</t>
  </si>
  <si>
    <t>Reclassified to nonmajor based on GASB 61; NCAS interface monthly, Offline for Annual Report</t>
  </si>
  <si>
    <t>0A00</t>
  </si>
  <si>
    <t>Z2</t>
  </si>
  <si>
    <t>NC Biotechnology Center</t>
  </si>
  <si>
    <t>James Bullock</t>
  </si>
  <si>
    <t>(919) 549-8850</t>
  </si>
  <si>
    <t>james_bullock@ncbiotech.org</t>
  </si>
  <si>
    <t>Z200</t>
  </si>
  <si>
    <t>Z3</t>
  </si>
  <si>
    <t>NC Global TransPark Authority</t>
  </si>
  <si>
    <t>Trina Warren</t>
  </si>
  <si>
    <t>(252)775-6186</t>
  </si>
  <si>
    <t>tdwarren1@ncdot.gov</t>
  </si>
  <si>
    <t>Z300</t>
  </si>
  <si>
    <t>Z3F</t>
  </si>
  <si>
    <t>NC Global TransPark Authority Foundation</t>
  </si>
  <si>
    <t>The Global TransPark Foundation is a component unit of Global TransPark; it is remaining offline.</t>
  </si>
  <si>
    <t>Z7</t>
  </si>
  <si>
    <t>NC Partnership for Children</t>
  </si>
  <si>
    <t>Lisa Rash</t>
  </si>
  <si>
    <t>919-821-9530</t>
  </si>
  <si>
    <t>Z700</t>
  </si>
  <si>
    <t>ZA</t>
  </si>
  <si>
    <t>NC State Ports Authority</t>
  </si>
  <si>
    <t>Terry Dail</t>
  </si>
  <si>
    <t>(910) 343-6414</t>
  </si>
  <si>
    <t>Terry.Dail@ncports.com</t>
  </si>
  <si>
    <t>ZA00</t>
  </si>
  <si>
    <t>ZB</t>
  </si>
  <si>
    <t>State Education Assistance Authority</t>
  </si>
  <si>
    <t>Larna Griffin</t>
  </si>
  <si>
    <t>919-248-4698</t>
  </si>
  <si>
    <t>lgriffin@ncseaa.edu</t>
  </si>
  <si>
    <t>Reclassified to nonmajor based on GASB 61</t>
  </si>
  <si>
    <t>ZB00</t>
  </si>
  <si>
    <t>ZG</t>
  </si>
  <si>
    <t>Centennial Authority</t>
  </si>
  <si>
    <t>John House</t>
  </si>
  <si>
    <t>919-829-8132</t>
  </si>
  <si>
    <t>jhouse@centauth.com</t>
  </si>
  <si>
    <t>Resumed as component unit for FY 2013(last time in Annual Report was 1999)</t>
  </si>
  <si>
    <t>ZG00</t>
  </si>
  <si>
    <t>ZH</t>
  </si>
  <si>
    <t>NC Railroad Company</t>
  </si>
  <si>
    <t>Michelle Jeng</t>
  </si>
  <si>
    <t>919-954-7601</t>
  </si>
  <si>
    <t>MJeng@ncrr.com</t>
  </si>
  <si>
    <t>ZH00</t>
  </si>
  <si>
    <t>ZI</t>
  </si>
  <si>
    <t>The Golden LEAF, Inc.</t>
  </si>
  <si>
    <t>Erica Smith</t>
  </si>
  <si>
    <t>(252) 442-7474</t>
  </si>
  <si>
    <t>esmith@goldenleaf.org</t>
  </si>
  <si>
    <t>ZI00</t>
  </si>
  <si>
    <t>Gateway Research Park, Inc.</t>
  </si>
  <si>
    <t>Joy Klenke</t>
  </si>
  <si>
    <t>336-417-5511</t>
  </si>
  <si>
    <t>jklenke@gbmcpas.com</t>
  </si>
  <si>
    <t>Gateway Research Park is a component unit of the UNC System.</t>
  </si>
  <si>
    <t>ZL00</t>
  </si>
  <si>
    <t>ZM</t>
  </si>
  <si>
    <t>Economic Development Partnership of NC</t>
  </si>
  <si>
    <t>Larry Price</t>
  </si>
  <si>
    <t>919-447-7807</t>
  </si>
  <si>
    <t>larry.price@edpnc.com</t>
  </si>
  <si>
    <t>New in 2015</t>
  </si>
  <si>
    <t>ZM00</t>
  </si>
  <si>
    <t>ZN</t>
  </si>
  <si>
    <t>Project Kitty Hawk</t>
  </si>
  <si>
    <t>Rae Williams</t>
  </si>
  <si>
    <t>404-844-3649</t>
  </si>
  <si>
    <t>rmwilliams@projectkittyhawk.com</t>
  </si>
  <si>
    <t>New in 2023</t>
  </si>
  <si>
    <t>ZN00</t>
  </si>
  <si>
    <t>CU-CC</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</si>
  <si>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</si>
  <si>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</si>
  <si>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</si>
  <si>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</si>
  <si>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</si>
  <si>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</si>
  <si>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</si>
  <si>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</si>
  <si>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</si>
  <si>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</si>
  <si>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</si>
  <si>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</si>
  <si>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</si>
  <si>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</si>
  <si>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</si>
  <si>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</si>
  <si>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</si>
  <si>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</si>
  <si>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</si>
  <si>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</si>
  <si>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</si>
  <si>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</si>
  <si>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</si>
  <si>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</si>
  <si>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</si>
  <si>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</si>
  <si>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</si>
  <si>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</si>
  <si>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</si>
  <si>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</si>
  <si>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</si>
  <si>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</si>
  <si>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</si>
  <si>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</si>
  <si>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</si>
  <si>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</si>
  <si>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</si>
  <si>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</si>
  <si>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</si>
  <si>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</si>
  <si>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</si>
  <si>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</si>
  <si>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</si>
  <si>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</si>
  <si>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</si>
  <si>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</si>
  <si>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</si>
  <si>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</si>
  <si>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</si>
  <si>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</si>
  <si>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</si>
  <si>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</si>
  <si>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</si>
  <si>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</si>
  <si>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</si>
  <si>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</si>
  <si>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</si>
  <si>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</si>
  <si>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</si>
  <si>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</si>
  <si>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</si>
  <si>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</si>
  <si>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</si>
  <si>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</si>
  <si>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</si>
  <si>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</si>
  <si>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</si>
  <si>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</si>
  <si>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</si>
  <si>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</si>
  <si>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</si>
  <si>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</si>
  <si>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</si>
  <si>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</si>
  <si>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</si>
  <si>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</si>
  <si>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</si>
  <si>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</si>
  <si>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</si>
  <si>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</si>
  <si>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</si>
  <si>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</si>
  <si>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</si>
  <si>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</si>
  <si>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</si>
  <si>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</si>
  <si>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</si>
  <si>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</si>
  <si>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</si>
  <si>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</si>
  <si>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</si>
  <si>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</si>
  <si>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</si>
  <si>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</si>
  <si>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</si>
  <si>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</si>
  <si>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</si>
  <si>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</si>
  <si>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</si>
  <si>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</si>
  <si>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</si>
  <si>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</si>
  <si>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</si>
  <si>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</si>
  <si>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</si>
  <si>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</si>
  <si>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</si>
  <si>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</si>
  <si>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</si>
  <si>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</si>
  <si>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</si>
  <si>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</si>
  <si>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</si>
  <si>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</si>
  <si>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</si>
  <si>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</si>
  <si>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</si>
  <si>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</si>
  <si>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</si>
  <si>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</si>
  <si>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</si>
  <si>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</si>
  <si>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</si>
  <si>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</si>
  <si>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</si>
  <si>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</si>
  <si>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</si>
  <si>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</si>
  <si>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</si>
  <si>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</si>
  <si>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</si>
  <si>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</si>
  <si>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</si>
  <si>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</si>
  <si>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</si>
  <si>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</si>
  <si>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</si>
  <si>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</si>
  <si>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</si>
  <si>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</si>
  <si>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</si>
  <si>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</si>
  <si>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</si>
  <si>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</si>
  <si>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</si>
  <si>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</si>
  <si>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</si>
  <si>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</si>
  <si>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</si>
  <si>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</si>
  <si>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</si>
  <si>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</si>
  <si>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</si>
  <si>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Bill Vespasian</t>
  </si>
  <si>
    <t>828-835-4211</t>
  </si>
  <si>
    <t>bvespasian@tricountycc.edu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</si>
  <si>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</si>
  <si>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</si>
  <si>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</si>
  <si>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</si>
  <si>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</si>
  <si>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</si>
  <si>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</si>
  <si>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</si>
  <si>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</si>
  <si>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</si>
  <si>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</si>
  <si>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</si>
  <si>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</si>
  <si>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</si>
  <si>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</si>
  <si>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</si>
  <si>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</si>
  <si>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</si>
  <si>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</si>
  <si>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</si>
  <si>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</si>
  <si>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</si>
  <si>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</si>
  <si>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</si>
  <si>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</si>
  <si>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</si>
  <si>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</si>
  <si>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</si>
  <si>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</si>
  <si>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</si>
  <si>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Example showing all error messages, definitions and sources for pre-populated cells.</t>
  </si>
  <si>
    <t xml:space="preserve">Due from State of NC component units </t>
  </si>
  <si>
    <t xml:space="preserve">Due from college component units </t>
  </si>
  <si>
    <t>cell populated by amounts provided by System Office; College must confirm w/ System Office</t>
  </si>
  <si>
    <t>Restricted due from State of NC component unit</t>
  </si>
  <si>
    <t>cell populated by  cap assets worksheet which has edit/error checks built in</t>
  </si>
  <si>
    <t>Contact OSC if there is an amount</t>
  </si>
  <si>
    <t>cell populated by  LT Liab worksheet which has edit/error checks built in</t>
  </si>
  <si>
    <t>Serv concess arrangmt revenue applicable to future yrs</t>
  </si>
  <si>
    <t>Note:  FY15 Personal Svcs includes new acct for GASB68 Pension Expense for first time (NCAS acct 531595 Pension expense)</t>
  </si>
  <si>
    <t>For Capital Assets Worksheet</t>
  </si>
  <si>
    <t>Capital Assets, Ending Balances per 2023 ACFR = Beginning balances for 2024 ACFR</t>
  </si>
  <si>
    <t>Total Capital Assets, Net</t>
  </si>
  <si>
    <t>AGENCY</t>
  </si>
  <si>
    <t>Updated for 6/30/23 numbers - jrk 01/23/24</t>
  </si>
  <si>
    <t>Art, lit, &amp; artifacts</t>
  </si>
  <si>
    <t>Construction</t>
  </si>
  <si>
    <t xml:space="preserve">Patents </t>
  </si>
  <si>
    <t xml:space="preserve">Other </t>
  </si>
  <si>
    <t xml:space="preserve">General </t>
  </si>
  <si>
    <t>Machinery and</t>
  </si>
  <si>
    <t>Art, literature</t>
  </si>
  <si>
    <t>Computer</t>
  </si>
  <si>
    <t>Other Intangible</t>
  </si>
  <si>
    <t>Right to Use Lease Asset-Land</t>
  </si>
  <si>
    <t>Right to Use Lease Asset-Buildings</t>
  </si>
  <si>
    <t>Right to Use Lease Asset-M&amp;E</t>
  </si>
  <si>
    <t>Right to Use Lease Asset-Gen Infra</t>
  </si>
  <si>
    <t>Accum. Depr.</t>
  </si>
  <si>
    <t>Accum. Depr. Right to Use Lease Asset-Land</t>
  </si>
  <si>
    <t>Accum. Depr.Right to Use Lease Asset-Buildings</t>
  </si>
  <si>
    <t>Accum. Depr. Right to Use Lease Asset-M&amp;E</t>
  </si>
  <si>
    <t>Accum. Depr. Right to Use Lease Asset-Gen Infra</t>
  </si>
  <si>
    <t>Cap Assets Less Accum Depr</t>
  </si>
  <si>
    <t>NUMBER</t>
  </si>
  <si>
    <t>Nondepreciable</t>
  </si>
  <si>
    <t>In progress</t>
  </si>
  <si>
    <t>in development</t>
  </si>
  <si>
    <t>intangibles - nondepr</t>
  </si>
  <si>
    <t>Infrastructure</t>
  </si>
  <si>
    <t>Equipment</t>
  </si>
  <si>
    <t>&amp; Artifacts, Depr.</t>
  </si>
  <si>
    <t>Software</t>
  </si>
  <si>
    <t>Gen Infrastructure</t>
  </si>
  <si>
    <t>Mach &amp; Equip</t>
  </si>
  <si>
    <t>Art, Lit &amp; Artifacts</t>
  </si>
  <si>
    <t>Computer Software</t>
  </si>
  <si>
    <t>Asheville-Buncombe Tech Community College</t>
  </si>
  <si>
    <t>Caldwell Community College and Tech Institute</t>
  </si>
  <si>
    <t>Davidson County Community College</t>
  </si>
  <si>
    <t xml:space="preserve">NOTE for OSC :  </t>
  </si>
  <si>
    <t>Source:  23_Fixed Assets Database.xlsx from 23CC subdirectory in SASD/23CAFR/Statements/Components folder</t>
  </si>
  <si>
    <t>Before copying, make sure source file has cell format showing 2 dec places/pennies,not formatted to whole dollar; if not, adjust source file cell format to two dec places</t>
  </si>
  <si>
    <t>For LT Liabilities Worksheet</t>
  </si>
  <si>
    <t>LT Liabilities Ending Balances per 2023 ACFR = Beginning balances for 2024 ACFR</t>
  </si>
  <si>
    <t>Updated for 6/30/23 numbers - jrk 01/24/24</t>
  </si>
  <si>
    <t>Per 2023 AFR</t>
  </si>
  <si>
    <t>Notes Payable</t>
  </si>
  <si>
    <t>Notes from Direct Borrowings</t>
  </si>
  <si>
    <t>Notes from Direct Placements</t>
  </si>
  <si>
    <t>Annuity &amp; Life Income Payable</t>
  </si>
  <si>
    <t>Pollution Remed iation</t>
  </si>
  <si>
    <t>In FY 2020, add 3 new captions (Notes from direct borrowings, notes from direct placements, and asset retirement obligations). Formulas on the LT Liab tab will need to be added. These are hard coded to 0 in FY 2019.</t>
  </si>
  <si>
    <t>Source:  23CC_LT_OBLIG.xls from SASD/23CAFR/Statements/Component/23cc</t>
  </si>
  <si>
    <t>Before copying make sure source file has cell format showing 2 dec places/pennies,not formatted to whole dollar.</t>
  </si>
  <si>
    <r>
      <t xml:space="preserve">To update for next year, </t>
    </r>
    <r>
      <rPr>
        <b/>
        <sz val="10"/>
        <rFont val="Arial"/>
        <family val="2"/>
      </rPr>
      <t>copy</t>
    </r>
    <r>
      <rPr>
        <sz val="10"/>
        <rFont val="Arial"/>
        <family val="2"/>
      </rPr>
      <t xml:space="preserve"> ending balances,  </t>
    </r>
    <r>
      <rPr>
        <b/>
        <sz val="10"/>
        <rFont val="Arial"/>
        <family val="2"/>
      </rPr>
      <t>paste special</t>
    </r>
    <r>
      <rPr>
        <sz val="10"/>
        <rFont val="Arial"/>
        <family val="2"/>
      </rPr>
      <t xml:space="preserve"> using </t>
    </r>
    <r>
      <rPr>
        <b/>
        <sz val="10"/>
        <rFont val="Arial"/>
        <family val="2"/>
      </rPr>
      <t>values</t>
    </r>
    <r>
      <rPr>
        <sz val="10"/>
        <rFont val="Arial"/>
        <family val="2"/>
      </rPr>
      <t xml:space="preserve"> and </t>
    </r>
    <r>
      <rPr>
        <b/>
        <sz val="10"/>
        <rFont val="Arial"/>
        <family val="2"/>
      </rPr>
      <t xml:space="preserve">transpose, </t>
    </r>
    <r>
      <rPr>
        <sz val="10"/>
        <rFont val="Arial"/>
        <family val="2"/>
      </rPr>
      <t xml:space="preserve">separately.  </t>
    </r>
  </si>
  <si>
    <t>Total Deferred Inflows for Pensions</t>
  </si>
  <si>
    <t>Net OPEB Liability RHBF</t>
  </si>
  <si>
    <t>Deferred Inflows RHBF</t>
  </si>
  <si>
    <t>Net OPEB Liability - DIPNC</t>
  </si>
  <si>
    <t>Deferred Inflows DIPNC</t>
  </si>
  <si>
    <t>Total Deferred Inflows OPEB</t>
  </si>
  <si>
    <t>Total OPEB Liability</t>
  </si>
  <si>
    <t>To repost CC Package to the SIG after update in July.</t>
  </si>
  <si>
    <t>updated 7/05/2023 - jrk</t>
  </si>
  <si>
    <t>Restricted Due From</t>
  </si>
  <si>
    <t xml:space="preserve"> Primary Gov't</t>
  </si>
  <si>
    <t>ALAMANCE CC</t>
  </si>
  <si>
    <t>SOUTH PIEDMONT CC</t>
  </si>
  <si>
    <t>ASHEVILLE-BUNCOMBE TCC</t>
  </si>
  <si>
    <t>BEAUFORT COUNTY CC</t>
  </si>
  <si>
    <t>BLADEN CC</t>
  </si>
  <si>
    <t>BLUE RIDGE CC</t>
  </si>
  <si>
    <t>BRUNSWICK CC</t>
  </si>
  <si>
    <t>CALDWELL CC &amp; TI</t>
  </si>
  <si>
    <t>CAPE FEAR CC</t>
  </si>
  <si>
    <t>CARTERET CC</t>
  </si>
  <si>
    <t>CATAWBA VALLEY CC</t>
  </si>
  <si>
    <t>CENTRAL CAROLINA CC</t>
  </si>
  <si>
    <t>CENTRAL PIEDMONT CC</t>
  </si>
  <si>
    <t>CLEVELAND CC</t>
  </si>
  <si>
    <t>COASTAL CAROLINA CC</t>
  </si>
  <si>
    <t>COLLEGE OF ALBEMARLE</t>
  </si>
  <si>
    <t>CRAVEN CC</t>
  </si>
  <si>
    <t>DAVIDSON-DAVIE CC</t>
  </si>
  <si>
    <t>DURHAM TCC</t>
  </si>
  <si>
    <t>EDGECOMBE CC</t>
  </si>
  <si>
    <t>FAYETTEVILLE TCC</t>
  </si>
  <si>
    <t>FORSYTH TCC</t>
  </si>
  <si>
    <t>GASTON COLLEGE</t>
  </si>
  <si>
    <t>GUILFORD TCC</t>
  </si>
  <si>
    <t>HALIFAX CC</t>
  </si>
  <si>
    <t>HAYWOOD CC</t>
  </si>
  <si>
    <t>ISOTHERMAL CC</t>
  </si>
  <si>
    <t>JAMES SPRUNT CC</t>
  </si>
  <si>
    <t>JOHNSTON CC</t>
  </si>
  <si>
    <t>LENOIR CC</t>
  </si>
  <si>
    <t>MARTIN CC</t>
  </si>
  <si>
    <t>MAYLAND CC</t>
  </si>
  <si>
    <t>MCDOWELL TCC</t>
  </si>
  <si>
    <t>MITCHELL CC</t>
  </si>
  <si>
    <t>MONTGOMERY CC</t>
  </si>
  <si>
    <t>NASH CC</t>
  </si>
  <si>
    <t>PAMLICO CC</t>
  </si>
  <si>
    <t>PIEDMONT CC</t>
  </si>
  <si>
    <t>PITT CC</t>
  </si>
  <si>
    <t>RANDOLPH CC</t>
  </si>
  <si>
    <t>RICHMOND CC</t>
  </si>
  <si>
    <t>ROANOKE CHOWAN CC</t>
  </si>
  <si>
    <t>ROBESON CC</t>
  </si>
  <si>
    <t>ROCKINGHAM CC</t>
  </si>
  <si>
    <t>ROWAN-CABARRUS CC</t>
  </si>
  <si>
    <t>SAMPSON CC</t>
  </si>
  <si>
    <t>SANDHILLS CC</t>
  </si>
  <si>
    <t>SOUTHEASTERN CC</t>
  </si>
  <si>
    <t>SOUTHWESTERN CC</t>
  </si>
  <si>
    <t>STANLY CC</t>
  </si>
  <si>
    <t>SURRY CC</t>
  </si>
  <si>
    <t>TRI-COUNTY CC</t>
  </si>
  <si>
    <t>VANCE-GRANVILLE CC</t>
  </si>
  <si>
    <t>WAKE TCC</t>
  </si>
  <si>
    <t>WAYNE CC</t>
  </si>
  <si>
    <t>WESTERN PIEDMONT CC</t>
  </si>
  <si>
    <t>WILKES CC</t>
  </si>
  <si>
    <t>WILSON CC</t>
  </si>
  <si>
    <t xml:space="preserve">Note for OSC </t>
  </si>
  <si>
    <t>Source:  From spreadsheets provided by NC Comm Coll System Office at end of June each year.</t>
  </si>
  <si>
    <t>Represents amounts booked by the System Office as due to the colleges for construction projects.</t>
  </si>
  <si>
    <t>RHBF</t>
  </si>
  <si>
    <t>Noncapital Contrib</t>
  </si>
  <si>
    <t>Updated for 6/30/22 totals on 2/15/23-jrk</t>
  </si>
  <si>
    <t>Ending Net Position</t>
  </si>
  <si>
    <t>Per ACFR</t>
  </si>
  <si>
    <t>.</t>
  </si>
  <si>
    <t>Package located in: K\SASD\24CAFR\Statements\Component\24cc\CommCollegeComboFY23</t>
  </si>
  <si>
    <t>N.C. Community Colleges</t>
  </si>
  <si>
    <t>CC-Component Unit</t>
  </si>
  <si>
    <t>updated with 2023 CC Pkg figures</t>
  </si>
  <si>
    <t>on 01/22/24 - jrk</t>
  </si>
  <si>
    <t xml:space="preserve">Central </t>
  </si>
  <si>
    <t>College of</t>
  </si>
  <si>
    <t>Davidson-</t>
  </si>
  <si>
    <t>Roanoke-</t>
  </si>
  <si>
    <t>Rowan-</t>
  </si>
  <si>
    <t>Vance-</t>
  </si>
  <si>
    <t>GRAND</t>
  </si>
  <si>
    <t>COMMUNITY COLL</t>
  </si>
  <si>
    <t>Alamance</t>
  </si>
  <si>
    <t>S. Piedmont</t>
  </si>
  <si>
    <t>Asheville-Bun</t>
  </si>
  <si>
    <t>Beaufort</t>
  </si>
  <si>
    <t>Bladen</t>
  </si>
  <si>
    <t>Blue Ridge</t>
  </si>
  <si>
    <t>Brunswick</t>
  </si>
  <si>
    <t>Caldwell</t>
  </si>
  <si>
    <t>Cape Fear</t>
  </si>
  <si>
    <t>Carteret</t>
  </si>
  <si>
    <t>Catawba</t>
  </si>
  <si>
    <t>Carolina</t>
  </si>
  <si>
    <t>Piedmont</t>
  </si>
  <si>
    <t>Cleveland</t>
  </si>
  <si>
    <t>Coastal</t>
  </si>
  <si>
    <t>Albemarle</t>
  </si>
  <si>
    <t>Craven</t>
  </si>
  <si>
    <t>Davie</t>
  </si>
  <si>
    <t>Durham</t>
  </si>
  <si>
    <t>Edgecombe</t>
  </si>
  <si>
    <t>Fayetteville</t>
  </si>
  <si>
    <t>Forsyth</t>
  </si>
  <si>
    <t>Gaston</t>
  </si>
  <si>
    <t>Guilford</t>
  </si>
  <si>
    <t>Halifax</t>
  </si>
  <si>
    <t>Haywood</t>
  </si>
  <si>
    <t>Isothermal</t>
  </si>
  <si>
    <t>James Sprunt</t>
  </si>
  <si>
    <t>Johnston</t>
  </si>
  <si>
    <t>Lenoir</t>
  </si>
  <si>
    <t>Martin</t>
  </si>
  <si>
    <t>Mayland</t>
  </si>
  <si>
    <t>McDowell</t>
  </si>
  <si>
    <t>Mitchell</t>
  </si>
  <si>
    <t>Montgomery</t>
  </si>
  <si>
    <t>Nash</t>
  </si>
  <si>
    <t>Pamlico</t>
  </si>
  <si>
    <t>Pitt</t>
  </si>
  <si>
    <t>Randolph</t>
  </si>
  <si>
    <t>Richmond</t>
  </si>
  <si>
    <t>Chowan</t>
  </si>
  <si>
    <t>Robeson</t>
  </si>
  <si>
    <t>Rockingham</t>
  </si>
  <si>
    <t>Cabarrus</t>
  </si>
  <si>
    <t>Sampson</t>
  </si>
  <si>
    <t>Sandhills</t>
  </si>
  <si>
    <t>S. Eastern</t>
  </si>
  <si>
    <t>S. Western</t>
  </si>
  <si>
    <t>Stanly</t>
  </si>
  <si>
    <t>Surry</t>
  </si>
  <si>
    <t>Tri-County</t>
  </si>
  <si>
    <t>Granville</t>
  </si>
  <si>
    <t>Wake</t>
  </si>
  <si>
    <t>Wayne</t>
  </si>
  <si>
    <t>W. Piedmont</t>
  </si>
  <si>
    <t>Wilkes</t>
  </si>
  <si>
    <t>Wilson</t>
  </si>
  <si>
    <t>TOTAL</t>
  </si>
  <si>
    <t>Journal Input</t>
  </si>
  <si>
    <t>BS-AJE01</t>
  </si>
  <si>
    <t>BS-AJE02</t>
  </si>
  <si>
    <t>BS-AJE03</t>
  </si>
  <si>
    <t>BS-AJE04</t>
  </si>
  <si>
    <t>BS-AJE05</t>
  </si>
  <si>
    <t>BS-AJE06</t>
  </si>
  <si>
    <t>BS-AJE07</t>
  </si>
  <si>
    <t>BS-AJE08</t>
  </si>
  <si>
    <t>BS-AJE09</t>
  </si>
  <si>
    <t>BS-AJE10</t>
  </si>
  <si>
    <t>BS-AJE11</t>
  </si>
  <si>
    <t>TOTAL AJEs</t>
  </si>
  <si>
    <t>AFCR TOTAL</t>
  </si>
  <si>
    <t>Diff</t>
  </si>
  <si>
    <t>Restricted/designated cash and cash equivalents</t>
  </si>
  <si>
    <t>Securities lending collateral</t>
  </si>
  <si>
    <t>Prepaid Items</t>
  </si>
  <si>
    <t>Beneficial interest in assets held by oher</t>
  </si>
  <si>
    <t>Deferred outflows - other</t>
  </si>
  <si>
    <t>Total Current liabilities</t>
  </si>
  <si>
    <t>Total Noncurrent liabilities</t>
  </si>
  <si>
    <t>Deferred infows for irrevocabel split-interest agreeements</t>
  </si>
  <si>
    <t>Deferred infows for lease agreements</t>
  </si>
  <si>
    <t>Deferred inflows - other</t>
  </si>
  <si>
    <t>NET POSITION:</t>
  </si>
  <si>
    <t xml:space="preserve">  Nonexpendable:</t>
  </si>
  <si>
    <t xml:space="preserve">    Scholarships and fellowships</t>
  </si>
  <si>
    <t xml:space="preserve">    Loans</t>
  </si>
  <si>
    <t xml:space="preserve">    Other</t>
  </si>
  <si>
    <t xml:space="preserve">  Expendable:</t>
  </si>
  <si>
    <t xml:space="preserve">    Capital projects</t>
  </si>
  <si>
    <t>Total Net Position</t>
  </si>
  <si>
    <t xml:space="preserve">    Operating loss</t>
  </si>
  <si>
    <t>Federal aid - CARES Act</t>
  </si>
  <si>
    <t>Interest and fees on capital-asset related debt</t>
  </si>
  <si>
    <t xml:space="preserve">    Net nonoperating revenues (expenses)</t>
  </si>
  <si>
    <t xml:space="preserve">       Income/(loss) before other rev,exp,gain,losses</t>
  </si>
  <si>
    <t>County capital appropriations</t>
  </si>
  <si>
    <t>WS 431 dropdowns</t>
  </si>
  <si>
    <t>R_Cash and cash equivalents</t>
  </si>
  <si>
    <t>R_Investments</t>
  </si>
  <si>
    <t>R_Due from primary government</t>
  </si>
  <si>
    <t>R_Inventories</t>
  </si>
  <si>
    <t>R_Prepaid items</t>
  </si>
  <si>
    <t>R_Hedging derivatives asset</t>
  </si>
  <si>
    <t>R_Notes receivable</t>
  </si>
  <si>
    <t>R_Lease receivable</t>
  </si>
  <si>
    <t>R_PPP asset receivable</t>
  </si>
  <si>
    <t>R_Investment in joint venture</t>
  </si>
  <si>
    <t>R_Restricted investments</t>
  </si>
  <si>
    <t>R_Restricted due from primary government</t>
  </si>
  <si>
    <t>R_Restricted due from component units</t>
  </si>
  <si>
    <t>R_Advances to outside entities</t>
  </si>
  <si>
    <t>R_Beneficial interest in assets held by others</t>
  </si>
  <si>
    <t>R_Net OPEB Asset</t>
  </si>
  <si>
    <t>Capital Assets, Net</t>
  </si>
  <si>
    <t>R_Land and permanent easements</t>
  </si>
  <si>
    <t>R_Construction in progress</t>
  </si>
  <si>
    <t>R_Buildings</t>
  </si>
  <si>
    <t>R_Machinery and equipment</t>
  </si>
  <si>
    <t>R_General infrastructure</t>
  </si>
  <si>
    <t>R_Computer software</t>
  </si>
  <si>
    <t>R_Subscription asset</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</si>
  <si>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</si>
  <si>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</si>
  <si>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</si>
  <si>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</si>
  <si>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</si>
  <si>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</si>
  <si>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</si>
  <si>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R_Medical claims payable</t>
  </si>
  <si>
    <t>R_Interest payable</t>
  </si>
  <si>
    <t>R_Obligations under securities lending</t>
  </si>
  <si>
    <t>R_Short-term debt</t>
  </si>
  <si>
    <t>R_Due to component units</t>
  </si>
  <si>
    <t>R_Due to primary government</t>
  </si>
  <si>
    <t>R_Unearned revenue</t>
  </si>
  <si>
    <t>R_Advance from primary government</t>
  </si>
  <si>
    <t>R_Deposits payable</t>
  </si>
  <si>
    <t>R_Funds held for others</t>
  </si>
  <si>
    <t>R_Hedging derivatives liability</t>
  </si>
  <si>
    <t>R_Notes from direct borrowings_noncurrent</t>
  </si>
  <si>
    <t>R_Subscription liability_noncurrent</t>
  </si>
  <si>
    <t>R_Annuity &amp; life income payable_noncurrent</t>
  </si>
  <si>
    <t>R_Compensated absences_noncurrent</t>
  </si>
  <si>
    <t>R_Net pension liability</t>
  </si>
  <si>
    <t>R_Net OPEB liability</t>
  </si>
  <si>
    <t>R_Pollution remediation payable_noncurrent</t>
  </si>
  <si>
    <t>R_Asset retirement obligation_noncurrent</t>
  </si>
  <si>
    <t>R_Liability insurance trust fund payable_noncurrent</t>
  </si>
  <si>
    <t>R_Deferred inflows for PPP arrangements</t>
  </si>
  <si>
    <t>R_Deferred state aid</t>
  </si>
  <si>
    <t>R_Deferred inflows for pension</t>
  </si>
  <si>
    <t>R_Deferred inflows for OPEB</t>
  </si>
  <si>
    <t>R_Deferred inflows for irrevocable split-interest agreements</t>
  </si>
  <si>
    <t>431 Reasons for Error Corrections</t>
  </si>
  <si>
    <t>Select Reason</t>
  </si>
  <si>
    <t>ER_Capital asset audit adj and other error corrections</t>
  </si>
  <si>
    <t>ER_Capital assets (prior year) entered after cut-off date</t>
  </si>
  <si>
    <t>ER_Capital assets - reclassification of asset type</t>
  </si>
  <si>
    <t>ER_Other asset audit adj and error corrections</t>
  </si>
  <si>
    <t>ER_Deferred outflows audit adj and other error corrections</t>
  </si>
  <si>
    <t>ER_Long-term liability audit adj and other error corrections</t>
  </si>
  <si>
    <t>ER_Other liability audit adj and error corrections</t>
  </si>
  <si>
    <t>ER_Deferred inflow audit adj and other error corrections</t>
  </si>
  <si>
    <t xml:space="preserve">ER_Revenues understated in prior year </t>
  </si>
  <si>
    <t>ER_Revenues overstated in prior year</t>
  </si>
  <si>
    <t>ER_Expenditures understated in prior year</t>
  </si>
  <si>
    <t>ER_Expenditures overstated in prior year</t>
  </si>
  <si>
    <t>431 Reasons for Change in Accounts Principle or Change to or in a Financial Reporting Entity</t>
  </si>
  <si>
    <t>O_Other change in accounting principle</t>
  </si>
  <si>
    <t>Dependent Drop-down List: Tabular dataset</t>
  </si>
  <si>
    <t>C</t>
  </si>
  <si>
    <t>Agency</t>
  </si>
  <si>
    <t>GASB</t>
  </si>
  <si>
    <t>Unique Drop-down for Divison</t>
  </si>
  <si>
    <t>Dependent Drop-down</t>
  </si>
  <si>
    <t>11000G</t>
  </si>
  <si>
    <t>11020G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</si>
  <si>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</si>
  <si>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</si>
  <si>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</si>
  <si>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</si>
  <si>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</si>
  <si>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</si>
  <si>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</si>
  <si>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</si>
  <si>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</si>
  <si>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</si>
  <si>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</si>
  <si>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</si>
  <si>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</si>
  <si>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</si>
  <si>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</si>
  <si>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</si>
  <si>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</si>
  <si>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</si>
  <si>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</si>
  <si>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</si>
  <si>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</si>
  <si>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</si>
  <si>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</si>
  <si>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</si>
  <si>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</si>
  <si>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</si>
  <si>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</si>
  <si>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</si>
  <si>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</si>
  <si>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</si>
  <si>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</si>
  <si>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</si>
  <si>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</si>
  <si>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</si>
  <si>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</si>
  <si>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</si>
  <si>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</si>
  <si>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</si>
  <si>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</si>
  <si>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</si>
  <si>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</si>
  <si>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</si>
  <si>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</si>
  <si>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</si>
  <si>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</si>
  <si>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</si>
  <si>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</si>
  <si>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</si>
  <si>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</si>
  <si>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</si>
  <si>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</si>
  <si>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</si>
  <si>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</si>
  <si>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</si>
  <si>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</si>
  <si>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</si>
  <si>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</si>
  <si>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</si>
  <si>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</si>
  <si>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</si>
  <si>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</si>
  <si>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</si>
  <si>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</si>
  <si>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</si>
  <si>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</si>
  <si>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</si>
  <si>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</si>
  <si>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</si>
  <si>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</si>
  <si>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</si>
  <si>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</si>
  <si>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</si>
  <si>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</si>
  <si>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</si>
  <si>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</si>
  <si>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</si>
  <si>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</si>
  <si>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</si>
  <si>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</si>
  <si>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</si>
  <si>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</si>
  <si>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</si>
  <si>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</si>
  <si>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</si>
  <si>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</si>
  <si>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</si>
  <si>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</si>
  <si>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</si>
  <si>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</si>
  <si>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</si>
  <si>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</si>
  <si>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</si>
  <si>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</si>
  <si>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</si>
  <si>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</si>
  <si>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</si>
  <si>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</si>
  <si>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</si>
  <si>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</si>
  <si>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</si>
  <si>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</si>
  <si>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</si>
  <si>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</si>
  <si>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</si>
  <si>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</si>
  <si>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</si>
  <si>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</si>
  <si>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</si>
  <si>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</si>
  <si>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</si>
  <si>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</si>
  <si>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</si>
  <si>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</si>
  <si>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</si>
  <si>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</si>
  <si>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</si>
  <si>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</si>
  <si>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</si>
  <si>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</si>
  <si>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</si>
  <si>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</si>
  <si>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4800</t>
  </si>
  <si>
    <t>26310G</t>
  </si>
  <si>
    <t>26340G</t>
  </si>
  <si>
    <t>4900</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</si>
  <si>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</si>
  <si>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</si>
  <si>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</si>
  <si>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</si>
  <si>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</si>
  <si>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</si>
  <si>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</si>
  <si>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</si>
  <si>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</si>
  <si>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</si>
  <si>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</si>
  <si>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</si>
  <si>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</si>
  <si>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</si>
  <si>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</si>
  <si>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</si>
  <si>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</si>
  <si>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</si>
  <si>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</si>
  <si>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</si>
  <si>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</si>
  <si>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</si>
  <si>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</si>
  <si>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</si>
  <si>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</si>
  <si>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</si>
  <si>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</si>
  <si>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</si>
  <si>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</si>
  <si>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</si>
  <si>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</si>
  <si>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</si>
  <si>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</si>
  <si>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</si>
  <si>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</si>
  <si>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</si>
  <si>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</si>
  <si>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</si>
  <si>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</si>
  <si>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</si>
  <si>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</si>
  <si>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</si>
  <si>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</si>
  <si>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</si>
  <si>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</si>
  <si>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</si>
  <si>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</si>
  <si>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</si>
  <si>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</si>
  <si>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</si>
  <si>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</si>
  <si>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</si>
  <si>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</si>
  <si>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</si>
  <si>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</si>
  <si>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</si>
  <si>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</si>
  <si>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</si>
  <si>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</si>
  <si>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</si>
  <si>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</si>
  <si>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</si>
  <si>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26200G</t>
  </si>
  <si>
    <t>26110G</t>
  </si>
  <si>
    <t>26400G</t>
  </si>
  <si>
    <t>26151G</t>
  </si>
  <si>
    <t>26270G</t>
  </si>
  <si>
    <t>26180G</t>
  </si>
  <si>
    <t>26210G</t>
  </si>
  <si>
    <t>26260G</t>
  </si>
  <si>
    <t>26440G</t>
  </si>
  <si>
    <t>Outside Agency</t>
  </si>
  <si>
    <t>FCCS_No Intercompany</t>
  </si>
  <si>
    <t>DATA FOR AFR 5XX WORKSHEETS</t>
  </si>
  <si>
    <t>USED FOR AFR W/S 520</t>
  </si>
  <si>
    <t>ONLY INCLUDES AGENCIES</t>
  </si>
  <si>
    <t>2X00</t>
  </si>
  <si>
    <t>3X00</t>
  </si>
  <si>
    <t>06BC</t>
  </si>
  <si>
    <t>RX00</t>
  </si>
  <si>
    <t>USED FOR AFR W/S 525 AND 530</t>
  </si>
  <si>
    <t>ONLY COMPONENT UNITS</t>
  </si>
  <si>
    <t>48HP</t>
  </si>
  <si>
    <t>High Point Regional Health</t>
  </si>
  <si>
    <t>UNC-General Administration</t>
  </si>
  <si>
    <t>Z3F0</t>
  </si>
  <si>
    <t>Gateway University Research Park, Inc.</t>
  </si>
  <si>
    <t>Davidson-Davie County Community College</t>
  </si>
  <si>
    <t>R_Art lit &amp; oth artifacts - depr</t>
  </si>
  <si>
    <t>R_Art lit &amp; other artifacts - nondepr</t>
  </si>
  <si>
    <t>R_Securities lending collateral</t>
  </si>
  <si>
    <t>R_Receivables net</t>
  </si>
  <si>
    <t>R_Due from component units</t>
  </si>
  <si>
    <t>R_Restricted-designated cash and cash equivalents</t>
  </si>
  <si>
    <t>R_Other intang assets - nondepr</t>
  </si>
  <si>
    <t>R_RTU land and perm easements</t>
  </si>
  <si>
    <t>R_RTU buildings</t>
  </si>
  <si>
    <t>R_RTU machinery &amp; equipment</t>
  </si>
  <si>
    <t>R_RTU general infrastructure</t>
  </si>
  <si>
    <t>R_Accounts payable and accrued liabilities</t>
  </si>
  <si>
    <t>R_Bonds payable due in 1 year</t>
  </si>
  <si>
    <t>R_Bonds payable noncurrent</t>
  </si>
  <si>
    <t>R_Notes from direct borrowings due in 1 year</t>
  </si>
  <si>
    <t>R_Lease payable due in 1 year</t>
  </si>
  <si>
    <t>R_Lease payable_noncurrent</t>
  </si>
  <si>
    <t>R_Subscription liability due in 1 year</t>
  </si>
  <si>
    <t>R_Annuity &amp; life income payable due in 1 year</t>
  </si>
  <si>
    <t>R_Compensated absences due in 1 year</t>
  </si>
  <si>
    <t>R_Workers compensation due in 1 year</t>
  </si>
  <si>
    <t>R_Workers compensation_noncurrent</t>
  </si>
  <si>
    <t>R_Pollution remediation payable due in 1 year</t>
  </si>
  <si>
    <t>R_Asset retirement obligation due in 1 year</t>
  </si>
  <si>
    <t>R_Liability insurance trust fund payable due in 1 year</t>
  </si>
  <si>
    <t>R_Deferred inflows for leases</t>
  </si>
  <si>
    <t>R_Accumulated increase in fair value of hedging derivatives</t>
  </si>
  <si>
    <t>R_Other deferred inflows of resources</t>
  </si>
  <si>
    <t xml:space="preserve">O_IG 2021-1 Sec 5.1 Grouped Asset </t>
  </si>
  <si>
    <t>R_Charges for services</t>
  </si>
  <si>
    <t>Operating Grants &amp; Contributions:</t>
  </si>
  <si>
    <t>R_Federal aid - COVID-19</t>
  </si>
  <si>
    <t>R_State aid - program</t>
  </si>
  <si>
    <t>R_Other operating grants and contributions</t>
  </si>
  <si>
    <t>Capital Grants &amp; Contributions:</t>
  </si>
  <si>
    <t>R_State capital aid</t>
  </si>
  <si>
    <t>R_Other capital grants and contributions</t>
  </si>
  <si>
    <t>R_Unrestricted investment earnings</t>
  </si>
  <si>
    <t>R_State aid - coronavirus</t>
  </si>
  <si>
    <t>R_State aid - general</t>
  </si>
  <si>
    <t>R_Noncapital contributions</t>
  </si>
  <si>
    <t>R_Miscellaneous</t>
  </si>
  <si>
    <t>updated 5/31/2024 - jrk</t>
  </si>
  <si>
    <t>Source:  From RHBF spreadsheet provided by OSC Benefits analyst -end of May</t>
  </si>
  <si>
    <t>Source: Data provided in May/Jun ny Elizabeth John.</t>
  </si>
  <si>
    <t>Pension_OPEB EndBalance</t>
  </si>
  <si>
    <t>Updated with 2024 data</t>
  </si>
  <si>
    <t>RHBF Noncapital Cont</t>
  </si>
  <si>
    <t>Dashboard</t>
  </si>
  <si>
    <t>Corrected formulas</t>
  </si>
  <si>
    <t xml:space="preserve">       File revision date: 7/01/2024</t>
  </si>
  <si>
    <r>
      <t xml:space="preserve">Updated the Employer Contribution rates for TSERS, RHBF and DIPNC to reflect the 23-24 legislatively mandated contribution rates. Changes to worksheet 602 do not change any calculation, however the ACFR package is updated so the correct rate is reflected under each Plan.  These are only changes to the description or language on this sheet; so it is not "required" to pull down the latest package to update to the latest version, but the description on this worksheet has changed.   OSC has also updated the GASB 68 ( Pension) and GASB 75( RHBF &amp; DIPNC) templates for </t>
    </r>
    <r>
      <rPr>
        <u/>
        <sz val="11"/>
        <rFont val="Arial"/>
        <family val="2"/>
      </rPr>
      <t xml:space="preserve">component units </t>
    </r>
    <r>
      <rPr>
        <sz val="11"/>
        <rFont val="Arial"/>
        <family val="2"/>
      </rPr>
      <t>on the OSC website at :  https://www.osc.nc.gov/state-agency-resources/ncas-ncfs-year-end  (GASB Statement 68 &amp; GASB Statement 75 links).</t>
    </r>
  </si>
  <si>
    <t>Elizabeth John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</si>
</sst>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0.00\);* \ \-\ \ \ \ \ "/>
    <numFmt numFmtId="165" formatCode="* #,###\ ;* \(#,###\);* \-\ \ \ \ \ \ "/>
    <numFmt numFmtId="166" formatCode="&quot;$&quot;* #,###\ ;&quot;$&quot;* \(#,###\);&quot;$&quot;* \-\ \ \ \ \ \ "/>
    <numFmt numFmtId="167" formatCode=";;"/>
    <numFmt numFmtId="168" formatCode="* #,###\ ;* \(#,###\);\ \ @*."/>
    <numFmt numFmtId="169" formatCode="* #,###\ ;* \(#,###\);@*."/>
    <numFmt numFmtId="170" formatCode="#,###\ ;\(#,###\);@*."/>
    <numFmt numFmtId="171" formatCode="mmmm\ d\,\ yyyy"/>
    <numFmt numFmtId="172" formatCode="0.00%\ ;\(0.00\)%"/>
    <numFmt numFmtId="173" formatCode="#,##0.00_);\(#,##0.00\);\—\ \ \ \ \ \ "/>
    <numFmt numFmtId="174" formatCode="&quot;$&quot;* #,##0.00_);&quot;$&quot;* \(#,##0.00\);&quot;$&quot;* \—\ \ \ \ \ \ "/>
    <numFmt numFmtId="175" formatCode="[&lt;=9999999]###\-####;\(###\)\ ###\-####"/>
    <numFmt numFmtId="176" formatCode="#,##0_);\(#,##0\);&quot;-       &quot;"/>
    <numFmt numFmtId="177" formatCode="00"/>
    <numFmt numFmtId="178" formatCode="#,##0.00_);\(#,##0.00\);;"/>
    <numFmt numFmtId="179" formatCode="&quot;$&quot;#,##0\ ;\(&quot;$&quot;#,##0\);@*."/>
    <numFmt numFmtId="180" formatCode="#,##0.00_);\(#,##0.00\);"/>
    <numFmt numFmtId="181" formatCode="[$-409]mmmm\ d\,\ yyyy;@"/>
    <numFmt numFmtId="182" formatCode="#,###\ ;\(#,###\)"/>
    <numFmt numFmtId="183" formatCode="mm/dd/yy;@"/>
    <numFmt numFmtId="184" formatCode="#,##0.00_);\(#,##0.00\);\—\ \ \ "/>
    <numFmt numFmtId="185" formatCode="* #,###.00\ ;* \(#,###.00\);* \-\ \ \ \ \ \ "/>
    <numFmt numFmtId="186" formatCode="_(* #,##0_);_(* \(#,##0\);_(* &quot;-&quot;??_);_(@_)"/>
    <numFmt numFmtId="187" formatCode="m/d/yy;@"/>
  </numFmts>
  <fonts count="234">
    <font>
      <sz val="8"/>
      <name val="Arial"/>
    </font>
    <font>
      <sz val="11"/>
      <color theme="1"/>
      <name val="Calibri"/>
      <family val="2"/>
      <scheme val="minor"/>
    </font>
    <font>
      <b/>
      <sz val="10"/>
      <name val="MS Sans Serif"/>
    </font>
    <font>
      <sz val="10"/>
      <name val="MS Sans Serif"/>
      <family val="2"/>
    </font>
    <font>
      <sz val="8"/>
      <name val="Arial"/>
      <family val="2"/>
    </font>
    <font>
      <b/>
      <sz val="8"/>
      <name val="Arial"/>
      <family val="2"/>
    </font>
    <font>
      <sz val="10"/>
      <name val="Helv"/>
    </font>
    <font>
      <sz val="12"/>
      <name val="Book Antiqua"/>
      <family val="1"/>
    </font>
    <font>
      <b/>
      <sz val="12"/>
      <name val="Book Antiqua"/>
      <family val="1"/>
    </font>
    <font>
      <sz val="10"/>
      <name val="Book Antiqua"/>
      <family val="1"/>
    </font>
    <font>
      <sz val="8"/>
      <name val="Arial Narrow"/>
      <family val="2"/>
    </font>
    <font>
      <b/>
      <sz val="8"/>
      <name val="Arial Narrow"/>
      <family val="2"/>
    </font>
    <font>
      <b/>
      <sz val="8"/>
      <name val="Arial Narrow"/>
      <family val="2"/>
    </font>
    <font>
      <b/>
      <sz val="8"/>
      <color indexed="9"/>
      <name val="Arial Narrow"/>
      <family val="2"/>
    </font>
    <font>
      <b/>
      <sz val="10"/>
      <color indexed="9"/>
      <name val="Arial Narrow"/>
      <family val="2"/>
    </font>
    <font>
      <sz val="10"/>
      <name val="Arial Narrow"/>
      <family val="2"/>
    </font>
    <font>
      <sz val="8"/>
      <color indexed="18"/>
      <name val="Arial Narrow"/>
      <family val="2"/>
    </font>
    <font>
      <b/>
      <sz val="8"/>
      <color indexed="18"/>
      <name val="Arial Narrow"/>
      <family val="2"/>
    </font>
    <font>
      <b/>
      <i/>
      <sz val="10"/>
      <name val="Arial"/>
      <family val="2"/>
    </font>
    <font>
      <b/>
      <i/>
      <u/>
      <sz val="10"/>
      <name val="Arial"/>
      <family val="2"/>
    </font>
    <font>
      <u/>
      <sz val="10"/>
      <name val="Arial"/>
      <family val="2"/>
    </font>
    <font>
      <b/>
      <sz val="10"/>
      <name val="Arial"/>
      <family val="2"/>
    </font>
    <font>
      <b/>
      <sz val="9"/>
      <name val="Arial Narrow"/>
      <family val="2"/>
    </font>
    <font>
      <b/>
      <sz val="9"/>
      <name val="Arial"/>
      <family val="2"/>
    </font>
    <font>
      <b/>
      <sz val="8"/>
      <color indexed="9"/>
      <name val="Arial"/>
      <family val="2"/>
    </font>
    <font>
      <sz val="10"/>
      <name val="Arial"/>
      <family val="2"/>
    </font>
    <font>
      <sz val="10"/>
      <name val="Arial Narrow"/>
      <family val="2"/>
    </font>
    <font>
      <b/>
      <sz val="10"/>
      <name val="Arial"/>
      <family val="2"/>
    </font>
    <font>
      <b/>
      <sz val="10"/>
      <color indexed="8"/>
      <name val="Arial Narrow"/>
      <family val="2"/>
    </font>
    <font>
      <b/>
      <sz val="10"/>
      <name val="Arial Narrow"/>
      <family val="2"/>
    </font>
    <font>
      <b/>
      <sz val="10"/>
      <color indexed="62"/>
      <name val="Arial Narrow"/>
      <family val="2"/>
    </font>
    <font>
      <sz val="10"/>
      <name val="Times New Roman"/>
      <family val="1"/>
    </font>
    <font>
      <b/>
      <sz val="10"/>
      <color indexed="9"/>
      <name val="Arial"/>
      <family val="2"/>
    </font>
    <font>
      <b/>
      <sz val="10"/>
      <color indexed="8"/>
      <name val="Comic Sans MS"/>
      <family val="4"/>
    </font>
    <font>
      <b/>
      <sz val="10"/>
      <color indexed="18"/>
      <name val="Arial Narrow"/>
      <family val="2"/>
    </font>
    <font>
      <b/>
      <u/>
      <sz val="8"/>
      <name val="Arial Narrow"/>
      <family val="2"/>
    </font>
    <font>
      <b/>
      <sz val="9"/>
      <color indexed="9"/>
      <name val="Arial Narrow"/>
      <family val="2"/>
    </font>
    <font>
      <sz val="9"/>
      <name val="Arial Narrow"/>
      <family val="2"/>
    </font>
    <font>
      <i/>
      <sz val="10"/>
      <name val="Arial"/>
      <family val="2"/>
    </font>
    <font>
      <b/>
      <sz val="9.5"/>
      <color indexed="9"/>
      <name val="Arial"/>
      <family val="2"/>
    </font>
    <font>
      <b/>
      <i/>
      <sz val="9.5"/>
      <name val="Arial"/>
      <family val="2"/>
    </font>
    <font>
      <sz val="9.5"/>
      <name val="Arial"/>
      <family val="2"/>
    </font>
    <font>
      <b/>
      <i/>
      <u/>
      <sz val="9.5"/>
      <name val="Arial"/>
      <family val="2"/>
    </font>
    <font>
      <b/>
      <i/>
      <sz val="12"/>
      <name val="Arial"/>
      <family val="2"/>
    </font>
    <font>
      <sz val="8"/>
      <name val="Arial"/>
      <family val="2"/>
    </font>
    <font>
      <i/>
      <sz val="10"/>
      <name val="Arial"/>
      <family val="2"/>
    </font>
    <font>
      <sz val="9"/>
      <name val="Arial"/>
      <family val="2"/>
    </font>
    <font>
      <u/>
      <sz val="10"/>
      <color indexed="12"/>
      <name val="Arial"/>
      <family val="2"/>
    </font>
    <font>
      <sz val="9.75"/>
      <name val="Helv"/>
    </font>
    <font>
      <sz val="9"/>
      <name val="Arial"/>
      <family val="2"/>
    </font>
    <font>
      <b/>
      <sz val="12"/>
      <name val="Arial"/>
      <family val="2"/>
    </font>
    <font>
      <b/>
      <sz val="18"/>
      <name val="MS Sans Serif"/>
      <family val="2"/>
    </font>
    <font>
      <sz val="10"/>
      <name val="Arial"/>
      <family val="2"/>
    </font>
    <font>
      <sz val="12"/>
      <name val="Arial"/>
      <family val="2"/>
    </font>
    <font>
      <b/>
      <u/>
      <sz val="9"/>
      <name val="Arial"/>
      <family val="2"/>
    </font>
    <font>
      <sz val="12"/>
      <name val="Helv"/>
    </font>
    <font>
      <b/>
      <sz val="12"/>
      <name val="Helv"/>
    </font>
    <font>
      <b/>
      <sz val="10"/>
      <name val="Helv"/>
    </font>
    <font>
      <sz val="8"/>
      <name val="Helv"/>
    </font>
    <font>
      <b/>
      <i/>
      <sz val="10"/>
      <name val="Helv"/>
    </font>
    <font>
      <b/>
      <sz val="8"/>
      <name val="Helv"/>
    </font>
    <font>
      <sz val="14"/>
      <name val="Book Antiqua"/>
      <family val="1"/>
    </font>
    <font>
      <b/>
      <sz val="16"/>
      <name val="Arial"/>
      <family val="2"/>
    </font>
    <font>
      <b/>
      <u/>
      <sz val="12"/>
      <name val="Arial"/>
      <family val="2"/>
    </font>
    <font>
      <b/>
      <u/>
      <sz val="10"/>
      <name val="Arial"/>
      <family val="2"/>
    </font>
    <font>
      <sz val="9.75"/>
      <name val="Arial"/>
      <family val="2"/>
    </font>
    <font>
      <sz val="12"/>
      <name val="Arial"/>
      <family val="2"/>
    </font>
    <font>
      <b/>
      <sz val="18"/>
      <name val="Times New Roman"/>
      <family val="1"/>
    </font>
    <font>
      <sz val="12"/>
      <name val="MS Sans Serif"/>
      <family val="2"/>
    </font>
    <font>
      <b/>
      <sz val="10"/>
      <name val="MS Sans Serif"/>
      <family val="2"/>
    </font>
    <font>
      <b/>
      <sz val="9"/>
      <name val="MS Sans Serif"/>
      <family val="2"/>
    </font>
    <font>
      <b/>
      <sz val="12"/>
      <name val="MS Sans Serif"/>
      <family val="2"/>
    </font>
    <font>
      <b/>
      <sz val="8.5"/>
      <name val="MS Sans Serif"/>
      <family val="2"/>
    </font>
    <font>
      <b/>
      <sz val="14"/>
      <name val="Times New Roman"/>
      <family val="1"/>
    </font>
    <font>
      <sz val="12"/>
      <name val="Times New Roman"/>
      <family val="1"/>
    </font>
    <font>
      <b/>
      <u/>
      <sz val="12"/>
      <name val="Times New Roman"/>
      <family val="1"/>
    </font>
    <font>
      <sz val="12"/>
      <color indexed="12"/>
      <name val="Times New Roman"/>
      <family val="1"/>
    </font>
    <font>
      <u/>
      <sz val="12"/>
      <name val="Times New Roman"/>
      <family val="1"/>
    </font>
    <font>
      <b/>
      <sz val="12"/>
      <name val="Times New Roman"/>
      <family val="1"/>
    </font>
    <font>
      <b/>
      <sz val="9.75"/>
      <name val="Arial"/>
      <family val="2"/>
    </font>
    <font>
      <sz val="10"/>
      <color indexed="12"/>
      <name val="Arial Narrow"/>
      <family val="2"/>
    </font>
    <font>
      <b/>
      <u/>
      <sz val="10"/>
      <color indexed="10"/>
      <name val="Arial"/>
      <family val="2"/>
    </font>
    <font>
      <sz val="10"/>
      <color indexed="14"/>
      <name val="Arial Narrow"/>
      <family val="2"/>
    </font>
    <font>
      <sz val="10"/>
      <color indexed="14"/>
      <name val="Arial"/>
      <family val="2"/>
    </font>
    <font>
      <sz val="8"/>
      <color indexed="81"/>
      <name val="Tahoma"/>
      <family val="2"/>
    </font>
    <font>
      <u/>
      <sz val="8"/>
      <color indexed="81"/>
      <name val="Tahoma"/>
      <family val="2"/>
    </font>
    <font>
      <b/>
      <sz val="7"/>
      <name val="Arial Narrow"/>
      <family val="2"/>
    </font>
    <font>
      <b/>
      <sz val="7"/>
      <color indexed="10"/>
      <name val="Arial Narrow"/>
      <family val="2"/>
    </font>
    <font>
      <b/>
      <sz val="7"/>
      <color indexed="10"/>
      <name val="Arial"/>
      <family val="2"/>
    </font>
    <font>
      <b/>
      <sz val="10"/>
      <name val="Book Antiqua"/>
      <family val="1"/>
    </font>
    <font>
      <sz val="12"/>
      <name val="Times New Roman"/>
      <family val="1"/>
    </font>
    <font>
      <b/>
      <sz val="8"/>
      <color indexed="14"/>
      <name val="Arial"/>
      <family val="2"/>
    </font>
    <font>
      <b/>
      <sz val="9"/>
      <color indexed="14"/>
      <name val="Arial"/>
      <family val="2"/>
    </font>
    <font>
      <sz val="8"/>
      <color indexed="14"/>
      <name val="Arial Narrow"/>
      <family val="2"/>
    </font>
    <font>
      <b/>
      <sz val="12"/>
      <color indexed="12"/>
      <name val="Arial"/>
      <family val="2"/>
    </font>
    <font>
      <b/>
      <i/>
      <sz val="10"/>
      <color indexed="10"/>
      <name val="Arial"/>
      <family val="2"/>
    </font>
    <font>
      <b/>
      <sz val="7"/>
      <color indexed="12"/>
      <name val="Arial Narrow"/>
      <family val="2"/>
    </font>
    <font>
      <sz val="7"/>
      <color indexed="14"/>
      <name val="Arial"/>
      <family val="2"/>
    </font>
    <font>
      <b/>
      <sz val="10"/>
      <color indexed="12"/>
      <name val="Arial"/>
      <family val="2"/>
    </font>
    <font>
      <sz val="8"/>
      <color indexed="14"/>
      <name val="Arial"/>
      <family val="2"/>
    </font>
    <font>
      <b/>
      <sz val="12"/>
      <color indexed="12"/>
      <name val="Book Antiqua"/>
      <family val="1"/>
    </font>
    <font>
      <b/>
      <sz val="10"/>
      <color indexed="12"/>
      <name val="Arial Narrow"/>
      <family val="2"/>
    </font>
    <font>
      <sz val="9"/>
      <name val="Book Antiqua"/>
      <family val="1"/>
    </font>
    <font>
      <sz val="8"/>
      <color indexed="12"/>
      <name val="Arial"/>
      <family val="2"/>
    </font>
    <font>
      <sz val="12"/>
      <color indexed="10"/>
      <name val="Times New Roman"/>
      <family val="1"/>
    </font>
    <font>
      <b/>
      <sz val="9.75"/>
      <color indexed="10"/>
      <name val="Arial"/>
      <family val="2"/>
    </font>
    <font>
      <sz val="10"/>
      <color indexed="10"/>
      <name val="Arial"/>
      <family val="2"/>
    </font>
    <font>
      <b/>
      <sz val="8"/>
      <color indexed="81"/>
      <name val="Tahoma"/>
      <family val="2"/>
    </font>
    <font>
      <b/>
      <sz val="8"/>
      <name val="MS Sans Serif"/>
      <family val="2"/>
    </font>
    <font>
      <sz val="11"/>
      <name val="Times New Roman"/>
      <family val="1"/>
    </font>
    <font>
      <sz val="8"/>
      <name val="Times New Roman"/>
      <family val="1"/>
    </font>
    <font>
      <sz val="10"/>
      <name val="Arial"/>
      <family val="2"/>
    </font>
    <font>
      <sz val="12"/>
      <color indexed="10"/>
      <name val="Arial"/>
      <family val="2"/>
    </font>
    <font>
      <sz val="9"/>
      <color indexed="12"/>
      <name val="Times New Roman"/>
      <family val="1"/>
    </font>
    <font>
      <u/>
      <sz val="10"/>
      <color indexed="62"/>
      <name val="Arial"/>
      <family val="2"/>
    </font>
    <font>
      <b/>
      <u/>
      <sz val="10"/>
      <color indexed="62"/>
      <name val="Arial"/>
      <family val="2"/>
    </font>
    <font>
      <sz val="8"/>
      <color indexed="62"/>
      <name val="Arial"/>
      <family val="2"/>
    </font>
    <font>
      <u/>
      <sz val="8"/>
      <color indexed="62"/>
      <name val="Arial"/>
      <family val="2"/>
    </font>
    <font>
      <b/>
      <sz val="9.5"/>
      <name val="Arial"/>
      <family val="2"/>
    </font>
    <font>
      <sz val="10"/>
      <name val="Arial Unicode MS"/>
      <family val="2"/>
    </font>
    <font>
      <b/>
      <sz val="10"/>
      <name val="Times New Roman"/>
      <family val="1"/>
    </font>
    <font>
      <u val="singleAccounting"/>
      <sz val="8"/>
      <name val="Arial"/>
      <family val="2"/>
    </font>
    <font>
      <sz val="9"/>
      <color indexed="81"/>
      <name val="Tahoma"/>
      <family val="2"/>
    </font>
    <font>
      <b/>
      <sz val="9"/>
      <color indexed="81"/>
      <name val="Tahoma"/>
      <family val="2"/>
    </font>
    <font>
      <sz val="10"/>
      <name val="Calibri"/>
      <family val="2"/>
    </font>
    <font>
      <sz val="11"/>
      <name val="Calibri"/>
      <family val="2"/>
    </font>
    <font>
      <sz val="12"/>
      <name val="Calibri"/>
      <family val="2"/>
    </font>
    <font>
      <b/>
      <sz val="7"/>
      <color indexed="9"/>
      <name val="Arial"/>
      <family val="2"/>
    </font>
    <font>
      <b/>
      <sz val="8"/>
      <name val="Consolas"/>
      <family val="3"/>
    </font>
    <font>
      <b/>
      <sz val="8.5"/>
      <name val="Arial"/>
      <family val="2"/>
    </font>
    <font>
      <sz val="10"/>
      <name val="Arial"/>
      <family val="2"/>
    </font>
    <font>
      <sz val="7"/>
      <name val="Arial Narrow"/>
      <family val="2"/>
    </font>
    <font>
      <sz val="9"/>
      <name val="Times New Roman"/>
      <family val="1"/>
    </font>
    <font>
      <b/>
      <sz val="14"/>
      <name val="Calibri"/>
      <family val="2"/>
    </font>
    <font>
      <b/>
      <sz val="8"/>
      <name val="Calibri"/>
      <family val="2"/>
    </font>
    <font>
      <sz val="8.25"/>
      <name val="Helv"/>
    </font>
    <font>
      <b/>
      <sz val="9"/>
      <color indexed="9"/>
      <name val="Arial"/>
      <family val="2"/>
    </font>
    <font>
      <sz val="10"/>
      <name val="Arial"/>
      <family val="2"/>
    </font>
    <font>
      <b/>
      <sz val="11"/>
      <name val="Arial"/>
      <family val="2"/>
    </font>
    <font>
      <sz val="11"/>
      <color indexed="8"/>
      <name val="Calibri"/>
      <family val="2"/>
    </font>
    <font>
      <sz val="14"/>
      <color indexed="20"/>
      <name val="Arial"/>
      <family val="2"/>
    </font>
    <font>
      <b/>
      <sz val="14"/>
      <color indexed="20"/>
      <name val="Arial"/>
      <family val="2"/>
    </font>
    <font>
      <sz val="9"/>
      <color indexed="14"/>
      <name val="Arial"/>
      <family val="2"/>
    </font>
    <font>
      <sz val="8"/>
      <color indexed="62"/>
      <name val="Helv"/>
    </font>
    <font>
      <sz val="9"/>
      <color indexed="62"/>
      <name val="Times New Roman"/>
      <family val="1"/>
    </font>
    <font>
      <b/>
      <sz val="6"/>
      <color indexed="10"/>
      <name val="Arial Narrow"/>
      <family val="2"/>
    </font>
    <font>
      <b/>
      <sz val="8"/>
      <color indexed="10"/>
      <name val="Arial Narrow"/>
      <family val="2"/>
    </font>
    <font>
      <sz val="8"/>
      <color indexed="8"/>
      <name val="Arial"/>
      <family val="2"/>
    </font>
    <font>
      <sz val="10"/>
      <name val="Arial"/>
      <family val="2"/>
    </font>
    <font>
      <sz val="10"/>
      <name val="Arial"/>
      <family val="2"/>
    </font>
    <font>
      <sz val="10"/>
      <color indexed="12"/>
      <name val="Arial"/>
      <family val="2"/>
    </font>
    <font>
      <sz val="9"/>
      <name val="Calibri"/>
      <family val="2"/>
    </font>
    <font>
      <i/>
      <sz val="9"/>
      <name val="Arial"/>
      <family val="2"/>
    </font>
    <font>
      <sz val="9"/>
      <name val="MS Sans Serif"/>
      <family val="2"/>
    </font>
    <font>
      <b/>
      <i/>
      <sz val="9"/>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indexed="10"/>
      <name val="Calibri"/>
      <family val="2"/>
      <scheme val="minor"/>
    </font>
    <font>
      <sz val="11"/>
      <color rgb="FFFA7D00"/>
      <name val="Calibri"/>
      <family val="2"/>
      <scheme val="minor"/>
    </font>
    <font>
      <sz val="11"/>
      <color indexed="19"/>
      <name val="Calibri"/>
      <family val="2"/>
      <scheme val="minor"/>
    </font>
    <font>
      <sz val="11"/>
      <color rgb="FF9C6500"/>
      <name val="Calibri"/>
      <family val="2"/>
      <scheme val="minor"/>
    </font>
    <font>
      <b/>
      <sz val="11"/>
      <color rgb="FF3F3F3F"/>
      <name val="Calibri"/>
      <family val="2"/>
      <scheme val="minor"/>
    </font>
    <font>
      <b/>
      <sz val="18"/>
      <color indexed="62"/>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sz val="10"/>
      <color rgb="FF7030A0"/>
      <name val="Arial"/>
      <family val="2"/>
    </font>
    <font>
      <sz val="10"/>
      <color rgb="FF00B050"/>
      <name val="Arial"/>
      <family val="2"/>
    </font>
    <font>
      <sz val="10"/>
      <color rgb="FFFF0000"/>
      <name val="Arial"/>
      <family val="2"/>
    </font>
    <font>
      <sz val="12"/>
      <color rgb="FF000000"/>
      <name val="Times New Roman"/>
      <family val="1"/>
    </font>
    <font>
      <b/>
      <sz val="12"/>
      <color theme="1"/>
      <name val="Book Antiqua"/>
      <family val="1"/>
    </font>
    <font>
      <sz val="10"/>
      <color theme="1"/>
      <name val="Arial"/>
      <family val="2"/>
    </font>
    <font>
      <b/>
      <sz val="10"/>
      <color theme="1"/>
      <name val="Arial"/>
      <family val="2"/>
    </font>
    <font>
      <sz val="8"/>
      <color theme="1"/>
      <name val="Arial"/>
      <family val="2"/>
    </font>
    <font>
      <b/>
      <sz val="10"/>
      <color theme="0"/>
      <name val="Arial"/>
      <family val="2"/>
    </font>
    <font>
      <b/>
      <sz val="9.5"/>
      <color theme="1"/>
      <name val="Times New Roman"/>
      <family val="1"/>
    </font>
    <font>
      <sz val="9.5"/>
      <color theme="1"/>
      <name val="Times New Roman"/>
      <family val="1"/>
    </font>
    <font>
      <sz val="10"/>
      <name val="MS Sans Serif"/>
    </font>
    <font>
      <b/>
      <i/>
      <u/>
      <sz val="12"/>
      <name val="Arial"/>
      <family val="2"/>
    </font>
    <font>
      <b/>
      <sz val="8"/>
      <color rgb="FFFF0000"/>
      <name val="Arial"/>
      <family val="2"/>
    </font>
    <font>
      <b/>
      <sz val="11"/>
      <name val="Calibri"/>
      <family val="2"/>
    </font>
    <font>
      <sz val="10"/>
      <color rgb="FFFF0000"/>
      <name val="Arial Narrow"/>
      <family val="2"/>
    </font>
    <font>
      <b/>
      <sz val="11"/>
      <color indexed="10"/>
      <name val="Arial"/>
      <family val="2"/>
    </font>
    <font>
      <b/>
      <sz val="12"/>
      <color rgb="FFFF0000"/>
      <name val="Book Antiqua"/>
      <family val="1"/>
    </font>
    <font>
      <i/>
      <sz val="8"/>
      <name val="Arial"/>
      <family val="2"/>
    </font>
    <font>
      <sz val="8"/>
      <name val="Times New Roman"/>
      <family val="2"/>
    </font>
    <font>
      <sz val="10"/>
      <color rgb="FF0000FF"/>
      <name val="Arial"/>
      <family val="2"/>
    </font>
    <font>
      <b/>
      <sz val="10"/>
      <color rgb="FF0066FF"/>
      <name val="Arial"/>
      <family val="2"/>
    </font>
    <font>
      <sz val="8"/>
      <color rgb="FF0000FF"/>
      <name val="Arial"/>
      <family val="2"/>
    </font>
    <font>
      <sz val="10"/>
      <color rgb="FF3366FF"/>
      <name val="Arial"/>
      <family val="2"/>
    </font>
    <font>
      <b/>
      <sz val="10"/>
      <color rgb="FF3366FF"/>
      <name val="Arial Narrow"/>
      <family val="2"/>
    </font>
    <font>
      <sz val="10"/>
      <name val="Tahoma"/>
      <family val="2"/>
    </font>
    <font>
      <b/>
      <sz val="10"/>
      <name val="Tahoma"/>
      <family val="2"/>
    </font>
    <font>
      <b/>
      <sz val="10"/>
      <color rgb="FFFF0000"/>
      <name val="Arial"/>
      <family val="2"/>
    </font>
    <font>
      <b/>
      <sz val="10"/>
      <color rgb="FFFF0000"/>
      <name val="Tahoma"/>
      <family val="2"/>
    </font>
    <font>
      <sz val="8"/>
      <color rgb="FFFF0000"/>
      <name val="Arial"/>
      <family val="2"/>
    </font>
    <font>
      <b/>
      <sz val="7"/>
      <color rgb="FFFF0000"/>
      <name val="Arial Narrow"/>
      <family val="2"/>
    </font>
    <font>
      <b/>
      <i/>
      <sz val="10"/>
      <color rgb="FFFF0000"/>
      <name val="Arial"/>
      <family val="2"/>
    </font>
    <font>
      <sz val="10"/>
      <color rgb="FF0000FF"/>
      <name val="Arial Narrow"/>
      <family val="2"/>
    </font>
    <font>
      <u val="singleAccounting"/>
      <sz val="11"/>
      <name val="Calibri"/>
      <family val="2"/>
    </font>
    <font>
      <u/>
      <sz val="12"/>
      <name val="Arial"/>
      <family val="2"/>
    </font>
    <font>
      <u val="singleAccounting"/>
      <sz val="10"/>
      <color theme="1"/>
      <name val="Arial"/>
      <family val="2"/>
    </font>
    <font>
      <b/>
      <sz val="11"/>
      <color rgb="FF000000"/>
      <name val="Arial"/>
      <family val="2"/>
    </font>
    <font>
      <b/>
      <sz val="12"/>
      <color rgb="FFFF0000"/>
      <name val="Arial"/>
      <family val="2"/>
    </font>
    <font>
      <sz val="10"/>
      <name val="Arial"/>
      <family val="2"/>
    </font>
    <font>
      <sz val="12"/>
      <color rgb="FF0000FF"/>
      <name val="Times New Roman"/>
      <family val="1"/>
    </font>
    <font>
      <sz val="9"/>
      <color rgb="FF000000"/>
      <name val="Arial"/>
      <family val="2"/>
    </font>
    <font>
      <b/>
      <sz val="9"/>
      <color rgb="FF000000"/>
      <name val="Arial"/>
      <family val="2"/>
    </font>
    <font>
      <b/>
      <i/>
      <sz val="8.5"/>
      <name val="Arial"/>
      <family val="2"/>
    </font>
    <font>
      <sz val="8.5"/>
      <name val="Arial"/>
      <family val="2"/>
    </font>
    <font>
      <sz val="14"/>
      <name val="Times New Roman"/>
      <family val="1"/>
    </font>
    <font>
      <b/>
      <sz val="12"/>
      <color rgb="FFFF0000"/>
      <name val="Times New Roman"/>
      <family val="1"/>
    </font>
    <font>
      <sz val="11"/>
      <color rgb="FF000000"/>
      <name val="Cambria"/>
      <family val="1"/>
    </font>
    <font>
      <u/>
      <sz val="11"/>
      <color rgb="FF0563C1"/>
      <name val="Calibri"/>
      <family val="2"/>
    </font>
    <font>
      <sz val="11"/>
      <color rgb="FF000000"/>
      <name val="Calibri"/>
      <family val="2"/>
    </font>
    <font>
      <sz val="10"/>
      <color rgb="FF0000FF"/>
      <name val="Helv"/>
    </font>
    <font>
      <b/>
      <sz val="12"/>
      <color theme="1"/>
      <name val="Calibri"/>
      <family val="2"/>
      <scheme val="minor"/>
    </font>
    <font>
      <b/>
      <sz val="13"/>
      <color theme="1"/>
      <name val="Calibri"/>
      <family val="2"/>
      <scheme val="minor"/>
    </font>
    <font>
      <u/>
      <sz val="11"/>
      <name val="Arial"/>
      <family val="2"/>
    </font>
  </fonts>
  <fills count="6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0"/>
        <bgColor indexed="64"/>
      </patternFill>
    </fill>
    <fill>
      <patternFill patternType="solid">
        <fgColor indexed="24"/>
        <bgColor indexed="64"/>
      </patternFill>
    </fill>
    <fill>
      <patternFill patternType="solid">
        <fgColor indexed="22"/>
        <bgColor indexed="64"/>
      </patternFill>
    </fill>
    <fill>
      <patternFill patternType="lightTrellis"/>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65"/>
        <bgColor indexed="64"/>
      </patternFill>
    </fill>
    <fill>
      <patternFill patternType="solid">
        <fgColor theme="9" tint="0.39997558519241921"/>
        <bgColor indexed="64"/>
      </patternFill>
    </fill>
    <fill>
      <patternFill patternType="solid">
        <fgColor rgb="FFFFFF00"/>
        <bgColor rgb="FF000000"/>
      </patternFill>
    </fill>
    <fill>
      <patternFill patternType="solid">
        <fgColor theme="9" tint="0.59999389629810485"/>
        <bgColor indexed="64"/>
      </patternFill>
    </fill>
    <fill>
      <patternFill patternType="solid">
        <fgColor theme="2"/>
        <bgColor indexed="64"/>
      </patternFill>
    </fill>
    <fill>
      <patternFill patternType="solid">
        <fgColor rgb="FFFFC000"/>
        <bgColor indexed="64"/>
      </patternFill>
    </fill>
  </fills>
  <borders count="54">
    <border>
      <left/>
      <right/>
      <top/>
      <bottom/>
      <diagonal/>
    </border>
    <border>
      <left/>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64"/>
      </bottom>
      <diagonal/>
    </border>
    <border>
      <left/>
      <right/>
      <top/>
      <bottom style="double">
        <color indexed="1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indexed="64"/>
      </top>
      <bottom style="thin">
        <color indexed="64"/>
      </bottom>
      <diagonal/>
    </border>
    <border>
      <left/>
      <right/>
      <top/>
      <bottom style="thin">
        <color rgb="FF000000"/>
      </bottom>
      <diagonal/>
    </border>
  </borders>
  <cellStyleXfs count="197">
    <xf numFmtId="0" fontId="0" fillId="0" borderId="0">
      <protection locked="0"/>
    </xf>
    <xf numFmtId="0" fontId="156" fillId="2" borderId="0" applyNumberFormat="0" applyBorder="0" applyAlignment="0" applyProtection="0"/>
    <xf numFmtId="0" fontId="156" fillId="26" borderId="0" applyNumberFormat="0" applyBorder="0" applyAlignment="0" applyProtection="0"/>
    <xf numFmtId="0" fontId="156" fillId="3" borderId="0" applyNumberFormat="0" applyBorder="0" applyAlignment="0" applyProtection="0"/>
    <xf numFmtId="0" fontId="156" fillId="27" borderId="0" applyNumberFormat="0" applyBorder="0" applyAlignment="0" applyProtection="0"/>
    <xf numFmtId="0" fontId="156" fillId="4" borderId="0" applyNumberFormat="0" applyBorder="0" applyAlignment="0" applyProtection="0"/>
    <xf numFmtId="0" fontId="156" fillId="28" borderId="0" applyNumberFormat="0" applyBorder="0" applyAlignment="0" applyProtection="0"/>
    <xf numFmtId="0" fontId="156" fillId="5"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4" borderId="0" applyNumberFormat="0" applyBorder="0" applyAlignment="0" applyProtection="0"/>
    <xf numFmtId="0" fontId="156" fillId="31" borderId="0" applyNumberFormat="0" applyBorder="0" applyAlignment="0" applyProtection="0"/>
    <xf numFmtId="0" fontId="156" fillId="6"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7" borderId="0" applyNumberFormat="0" applyBorder="0" applyAlignment="0" applyProtection="0"/>
    <xf numFmtId="0" fontId="156" fillId="34" borderId="0" applyNumberFormat="0" applyBorder="0" applyAlignment="0" applyProtection="0"/>
    <xf numFmtId="0" fontId="156" fillId="8" borderId="0" applyNumberFormat="0" applyBorder="0" applyAlignment="0" applyProtection="0"/>
    <xf numFmtId="0" fontId="156" fillId="35" borderId="0" applyNumberFormat="0" applyBorder="0" applyAlignment="0" applyProtection="0"/>
    <xf numFmtId="0" fontId="156" fillId="6" borderId="0" applyNumberFormat="0" applyBorder="0" applyAlignment="0" applyProtection="0"/>
    <xf numFmtId="0" fontId="156" fillId="36" borderId="0" applyNumberFormat="0" applyBorder="0" applyAlignment="0" applyProtection="0"/>
    <xf numFmtId="0" fontId="156" fillId="4" borderId="0" applyNumberFormat="0" applyBorder="0" applyAlignment="0" applyProtection="0"/>
    <xf numFmtId="0" fontId="156" fillId="37" borderId="0" applyNumberFormat="0" applyBorder="0" applyAlignment="0" applyProtection="0"/>
    <xf numFmtId="0" fontId="157" fillId="6" borderId="0" applyNumberFormat="0" applyBorder="0" applyAlignment="0" applyProtection="0"/>
    <xf numFmtId="0" fontId="157" fillId="38" borderId="0" applyNumberFormat="0" applyBorder="0" applyAlignment="0" applyProtection="0"/>
    <xf numFmtId="0" fontId="157" fillId="9" borderId="0" applyNumberFormat="0" applyBorder="0" applyAlignment="0" applyProtection="0"/>
    <xf numFmtId="0" fontId="157" fillId="39" borderId="0" applyNumberFormat="0" applyBorder="0" applyAlignment="0" applyProtection="0"/>
    <xf numFmtId="0" fontId="157" fillId="10" borderId="0" applyNumberFormat="0" applyBorder="0" applyAlignment="0" applyProtection="0"/>
    <xf numFmtId="0" fontId="157" fillId="40" borderId="0" applyNumberFormat="0" applyBorder="0" applyAlignment="0" applyProtection="0"/>
    <xf numFmtId="0" fontId="157" fillId="8" borderId="0" applyNumberFormat="0" applyBorder="0" applyAlignment="0" applyProtection="0"/>
    <xf numFmtId="0" fontId="157" fillId="41" borderId="0" applyNumberFormat="0" applyBorder="0" applyAlignment="0" applyProtection="0"/>
    <xf numFmtId="0" fontId="157" fillId="6" borderId="0" applyNumberFormat="0" applyBorder="0" applyAlignment="0" applyProtection="0"/>
    <xf numFmtId="0" fontId="157" fillId="42" borderId="0" applyNumberFormat="0" applyBorder="0" applyAlignment="0" applyProtection="0"/>
    <xf numFmtId="0" fontId="157" fillId="3" borderId="0" applyNumberFormat="0" applyBorder="0" applyAlignment="0" applyProtection="0"/>
    <xf numFmtId="0" fontId="157" fillId="43" borderId="0" applyNumberFormat="0" applyBorder="0" applyAlignment="0" applyProtection="0"/>
    <xf numFmtId="0" fontId="157" fillId="11" borderId="0" applyNumberFormat="0" applyBorder="0" applyAlignment="0" applyProtection="0"/>
    <xf numFmtId="0" fontId="157" fillId="44" borderId="0" applyNumberFormat="0" applyBorder="0" applyAlignment="0" applyProtection="0"/>
    <xf numFmtId="0" fontId="157" fillId="9" borderId="0" applyNumberFormat="0" applyBorder="0" applyAlignment="0" applyProtection="0"/>
    <xf numFmtId="0" fontId="157" fillId="45" borderId="0" applyNumberFormat="0" applyBorder="0" applyAlignment="0" applyProtection="0"/>
    <xf numFmtId="0" fontId="157" fillId="10" borderId="0" applyNumberFormat="0" applyBorder="0" applyAlignment="0" applyProtection="0"/>
    <xf numFmtId="0" fontId="157" fillId="46" borderId="0" applyNumberFormat="0" applyBorder="0" applyAlignment="0" applyProtection="0"/>
    <xf numFmtId="0" fontId="157" fillId="12"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13" borderId="0" applyNumberFormat="0" applyBorder="0" applyAlignment="0" applyProtection="0"/>
    <xf numFmtId="0" fontId="157" fillId="49" borderId="0" applyNumberFormat="0" applyBorder="0" applyAlignment="0" applyProtection="0"/>
    <xf numFmtId="0" fontId="158" fillId="14" borderId="0" applyNumberFormat="0" applyBorder="0" applyAlignment="0" applyProtection="0"/>
    <xf numFmtId="0" fontId="158" fillId="50" borderId="0" applyNumberFormat="0" applyBorder="0" applyAlignment="0" applyProtection="0"/>
    <xf numFmtId="0" fontId="159" fillId="15" borderId="39" applyNumberFormat="0" applyAlignment="0" applyProtection="0"/>
    <xf numFmtId="0" fontId="160" fillId="51" borderId="39" applyNumberFormat="0" applyAlignment="0" applyProtection="0"/>
    <xf numFmtId="179" fontId="46" fillId="0" borderId="0"/>
    <xf numFmtId="0" fontId="161" fillId="52" borderId="40" applyNumberFormat="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9" fillId="0" borderId="0" applyFont="0" applyFill="0" applyBorder="0" applyAlignment="0" applyProtection="0"/>
    <xf numFmtId="43" fontId="15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0" fontId="45" fillId="0" borderId="1">
      <alignment horizontal="right"/>
      <protection locked="0"/>
    </xf>
    <xf numFmtId="0" fontId="38" fillId="0" borderId="1">
      <alignment horizontal="right"/>
      <protection locked="0"/>
    </xf>
    <xf numFmtId="0" fontId="38" fillId="0" borderId="1">
      <alignment horizontal="right"/>
      <protection locked="0"/>
    </xf>
    <xf numFmtId="0" fontId="38" fillId="0" borderId="1">
      <alignment horizontal="right"/>
      <protection locked="0"/>
    </xf>
    <xf numFmtId="0" fontId="162" fillId="0" borderId="0" applyNumberFormat="0" applyFill="0" applyBorder="0" applyAlignment="0" applyProtection="0"/>
    <xf numFmtId="0" fontId="163" fillId="6" borderId="0" applyNumberFormat="0" applyBorder="0" applyAlignment="0" applyProtection="0"/>
    <xf numFmtId="0" fontId="163" fillId="53" borderId="0" applyNumberFormat="0" applyBorder="0" applyAlignment="0" applyProtection="0"/>
    <xf numFmtId="0" fontId="164" fillId="0" borderId="2" applyNumberFormat="0" applyFill="0" applyAlignment="0" applyProtection="0"/>
    <xf numFmtId="0" fontId="165" fillId="0" borderId="41" applyNumberFormat="0" applyFill="0" applyAlignment="0" applyProtection="0"/>
    <xf numFmtId="0" fontId="166" fillId="0" borderId="3" applyNumberFormat="0" applyFill="0" applyAlignment="0" applyProtection="0"/>
    <xf numFmtId="0" fontId="167" fillId="0" borderId="42" applyNumberFormat="0" applyFill="0" applyAlignment="0" applyProtection="0"/>
    <xf numFmtId="0" fontId="168" fillId="0" borderId="4" applyNumberFormat="0" applyFill="0" applyAlignment="0" applyProtection="0"/>
    <xf numFmtId="0" fontId="169" fillId="0" borderId="43" applyNumberFormat="0" applyFill="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7" fillId="0" borderId="5" applyBorder="0">
      <protection locked="0"/>
    </xf>
    <xf numFmtId="0" fontId="7" fillId="0" borderId="5" applyBorder="0">
      <protection locked="0"/>
    </xf>
    <xf numFmtId="0" fontId="74" fillId="0" borderId="5">
      <protection locked="0"/>
    </xf>
    <xf numFmtId="0" fontId="8" fillId="0" borderId="0">
      <protection locked="0"/>
    </xf>
    <xf numFmtId="0" fontId="8" fillId="0" borderId="0">
      <protection locked="0"/>
    </xf>
    <xf numFmtId="0" fontId="78" fillId="0" borderId="0">
      <protection locked="0"/>
    </xf>
    <xf numFmtId="15" fontId="9" fillId="0" borderId="1" applyNumberFormat="0" applyBorder="0">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7" borderId="39" applyNumberFormat="0" applyAlignment="0" applyProtection="0"/>
    <xf numFmtId="0" fontId="171" fillId="54" borderId="39" applyNumberFormat="0" applyAlignment="0" applyProtection="0"/>
    <xf numFmtId="0" fontId="172" fillId="0" borderId="6" applyNumberFormat="0" applyFill="0" applyAlignment="0" applyProtection="0"/>
    <xf numFmtId="0" fontId="173" fillId="0" borderId="44" applyNumberFormat="0" applyFill="0" applyAlignment="0" applyProtection="0"/>
    <xf numFmtId="0" fontId="174" fillId="55" borderId="0" applyNumberFormat="0" applyBorder="0" applyAlignment="0" applyProtection="0"/>
    <xf numFmtId="0" fontId="175" fillId="55" borderId="0" applyNumberFormat="0" applyBorder="0" applyAlignment="0" applyProtection="0"/>
    <xf numFmtId="0" fontId="148" fillId="0" borderId="0"/>
    <xf numFmtId="0" fontId="149" fillId="0" borderId="0"/>
    <xf numFmtId="0" fontId="3" fillId="0" borderId="0"/>
    <xf numFmtId="0" fontId="3" fillId="0" borderId="0"/>
    <xf numFmtId="182" fontId="4" fillId="0" borderId="0">
      <protection locked="0"/>
    </xf>
    <xf numFmtId="182" fontId="4" fillId="0" borderId="0">
      <protection locked="0"/>
    </xf>
    <xf numFmtId="182" fontId="4" fillId="0" borderId="0">
      <protection locked="0"/>
    </xf>
    <xf numFmtId="165" fontId="4" fillId="0" borderId="0">
      <protection locked="0"/>
    </xf>
    <xf numFmtId="0" fontId="25" fillId="0" borderId="0"/>
    <xf numFmtId="0" fontId="156" fillId="0" borderId="0"/>
    <xf numFmtId="0" fontId="3" fillId="0" borderId="0"/>
    <xf numFmtId="0" fontId="25" fillId="0" borderId="0"/>
    <xf numFmtId="0" fontId="25" fillId="0" borderId="0"/>
    <xf numFmtId="165" fontId="4" fillId="0" borderId="0">
      <protection locked="0"/>
    </xf>
    <xf numFmtId="0" fontId="25" fillId="0" borderId="0"/>
    <xf numFmtId="0" fontId="25" fillId="0" borderId="0"/>
    <xf numFmtId="165" fontId="4" fillId="0" borderId="0">
      <protection locked="0"/>
    </xf>
    <xf numFmtId="0" fontId="25" fillId="0" borderId="0"/>
    <xf numFmtId="165" fontId="4" fillId="0" borderId="0">
      <protection locked="0"/>
    </xf>
    <xf numFmtId="165" fontId="4" fillId="0" borderId="0">
      <protection locked="0"/>
    </xf>
    <xf numFmtId="0" fontId="130" fillId="0" borderId="0"/>
    <xf numFmtId="0" fontId="25" fillId="0" borderId="0"/>
    <xf numFmtId="0" fontId="135" fillId="0" borderId="0"/>
    <xf numFmtId="0" fontId="137" fillId="0" borderId="0"/>
    <xf numFmtId="0" fontId="25" fillId="0" borderId="0"/>
    <xf numFmtId="0" fontId="25" fillId="0" borderId="0"/>
    <xf numFmtId="0" fontId="48" fillId="0" borderId="0"/>
    <xf numFmtId="0" fontId="90" fillId="0" borderId="0"/>
    <xf numFmtId="165" fontId="4" fillId="0" borderId="0">
      <protection locked="0"/>
    </xf>
    <xf numFmtId="0" fontId="46" fillId="0" borderId="0"/>
    <xf numFmtId="0" fontId="46" fillId="0" borderId="0"/>
    <xf numFmtId="0" fontId="49" fillId="0" borderId="0"/>
    <xf numFmtId="0" fontId="46" fillId="0" borderId="0"/>
    <xf numFmtId="0" fontId="25" fillId="0" borderId="0"/>
    <xf numFmtId="0" fontId="25" fillId="0" borderId="0"/>
    <xf numFmtId="0" fontId="25" fillId="0" borderId="0"/>
    <xf numFmtId="0" fontId="25" fillId="0" borderId="0"/>
    <xf numFmtId="0" fontId="48" fillId="0" borderId="0"/>
    <xf numFmtId="0" fontId="46" fillId="0" borderId="0"/>
    <xf numFmtId="0" fontId="48" fillId="0" borderId="0"/>
    <xf numFmtId="0" fontId="25" fillId="0" borderId="0"/>
    <xf numFmtId="0" fontId="46" fillId="0" borderId="0"/>
    <xf numFmtId="0" fontId="3" fillId="0" borderId="0"/>
    <xf numFmtId="0" fontId="3" fillId="0" borderId="0"/>
    <xf numFmtId="0" fontId="46" fillId="0" borderId="0"/>
    <xf numFmtId="0" fontId="25" fillId="0" borderId="0"/>
    <xf numFmtId="0" fontId="3" fillId="0" borderId="0"/>
    <xf numFmtId="0" fontId="25" fillId="0" borderId="0"/>
    <xf numFmtId="0" fontId="25" fillId="0" borderId="0"/>
    <xf numFmtId="0" fontId="25" fillId="0" borderId="0"/>
    <xf numFmtId="0" fontId="25" fillId="0" borderId="0"/>
    <xf numFmtId="0" fontId="139" fillId="56" borderId="45" applyNumberFormat="0" applyFont="0" applyAlignment="0" applyProtection="0"/>
    <xf numFmtId="0" fontId="156" fillId="56" borderId="45" applyNumberFormat="0" applyFont="0" applyAlignment="0" applyProtection="0"/>
    <xf numFmtId="166" fontId="4" fillId="0" borderId="0">
      <protection locked="0"/>
    </xf>
    <xf numFmtId="166" fontId="4" fillId="0" borderId="0">
      <protection locked="0"/>
    </xf>
    <xf numFmtId="165" fontId="4" fillId="0" borderId="0">
      <protection locked="0"/>
    </xf>
    <xf numFmtId="165" fontId="4" fillId="0" borderId="0">
      <protection locked="0"/>
    </xf>
    <xf numFmtId="0" fontId="4" fillId="0" borderId="0">
      <protection locked="0"/>
    </xf>
    <xf numFmtId="166" fontId="4" fillId="0" borderId="7">
      <protection locked="0"/>
    </xf>
    <xf numFmtId="166" fontId="4" fillId="0" borderId="7">
      <protection locked="0"/>
    </xf>
    <xf numFmtId="165" fontId="4" fillId="0" borderId="8">
      <protection locked="0"/>
    </xf>
    <xf numFmtId="165" fontId="4" fillId="0" borderId="8">
      <protection locked="0"/>
    </xf>
    <xf numFmtId="164" fontId="4" fillId="0" borderId="0"/>
    <xf numFmtId="164" fontId="4" fillId="0" borderId="0"/>
    <xf numFmtId="164" fontId="4" fillId="0" borderId="7"/>
    <xf numFmtId="164" fontId="4" fillId="0" borderId="7"/>
    <xf numFmtId="164" fontId="4" fillId="0" borderId="8"/>
    <xf numFmtId="164" fontId="4" fillId="0" borderId="8"/>
    <xf numFmtId="0" fontId="176" fillId="15" borderId="46" applyNumberFormat="0" applyAlignment="0" applyProtection="0"/>
    <xf numFmtId="0" fontId="176" fillId="51" borderId="46" applyNumberFormat="0" applyAlignment="0" applyProtection="0"/>
    <xf numFmtId="9" fontId="11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9" fillId="0" borderId="9" applyNumberFormat="0" applyFill="0" applyAlignment="0" applyProtection="0"/>
    <xf numFmtId="0" fontId="179" fillId="0" borderId="47" applyNumberFormat="0" applyFill="0" applyAlignment="0" applyProtection="0"/>
    <xf numFmtId="0" fontId="180" fillId="0" borderId="0" applyNumberFormat="0" applyFill="0" applyBorder="0" applyAlignment="0" applyProtection="0"/>
    <xf numFmtId="0" fontId="192" fillId="0" borderId="0"/>
    <xf numFmtId="40" fontId="3" fillId="0" borderId="0" applyFont="0" applyFill="0" applyBorder="0" applyAlignment="0" applyProtection="0"/>
    <xf numFmtId="8" fontId="3" fillId="0" borderId="0" applyFont="0" applyFill="0" applyBorder="0" applyAlignment="0" applyProtection="0"/>
    <xf numFmtId="165" fontId="4" fillId="0" borderId="0">
      <protection locked="0"/>
    </xf>
    <xf numFmtId="0" fontId="46" fillId="0" borderId="0"/>
    <xf numFmtId="0" fontId="3" fillId="0" borderId="0"/>
    <xf numFmtId="0" fontId="47" fillId="0" borderId="0" applyNumberFormat="0" applyFont="0" applyFill="0" applyBorder="0" applyAlignment="0" applyProtection="0">
      <alignment vertical="top"/>
      <protection locked="0"/>
    </xf>
    <xf numFmtId="0" fontId="219" fillId="0" borderId="0"/>
    <xf numFmtId="0" fontId="219" fillId="0" borderId="0"/>
    <xf numFmtId="0" fontId="4" fillId="0" borderId="0">
      <protection locked="0"/>
    </xf>
    <xf numFmtId="0" fontId="1" fillId="0" borderId="0"/>
  </cellStyleXfs>
  <cellXfs count="1354">
    <xf numFmtId="0" fontId="0" fillId="0" borderId="0" xfId="0">
      <protection locked="0"/>
    </xf>
    <xf numFmtId="165" fontId="10" fillId="0" borderId="0" xfId="0" applyNumberFormat="1" applyFont="1" applyProtection="1"/>
    <xf numFmtId="165" fontId="5" fillId="0" borderId="0" xfId="0" applyNumberFormat="1" applyFont="1" applyAlignment="1" applyProtection="1">
      <alignment horizontal="center"/>
    </xf>
    <xf numFmtId="165" fontId="5" fillId="0" borderId="0" xfId="170" applyNumberFormat="1" applyFont="1" applyAlignment="1">
      <alignment horizontal="center"/>
    </xf>
    <xf numFmtId="165" fontId="5" fillId="0" borderId="1" xfId="0" applyNumberFormat="1" applyFont="1" applyBorder="1" applyAlignment="1" applyProtection="1">
      <alignment horizontal="center"/>
    </xf>
    <xf numFmtId="169" fontId="10" fillId="0" borderId="0" xfId="0" applyNumberFormat="1" applyFont="1" applyProtection="1"/>
    <xf numFmtId="169" fontId="10" fillId="0" borderId="0" xfId="0" applyNumberFormat="1" applyFont="1" applyAlignment="1" applyProtection="1">
      <alignment horizontal="left"/>
    </xf>
    <xf numFmtId="165" fontId="11" fillId="0" borderId="0" xfId="0" applyNumberFormat="1" applyFont="1" applyProtection="1"/>
    <xf numFmtId="164" fontId="13" fillId="16" borderId="0" xfId="170" applyFont="1" applyFill="1" applyAlignment="1">
      <alignment horizontal="center"/>
    </xf>
    <xf numFmtId="164" fontId="14" fillId="16" borderId="1" xfId="170" applyFont="1" applyFill="1" applyBorder="1" applyAlignment="1">
      <alignment horizontal="center"/>
    </xf>
    <xf numFmtId="165" fontId="12" fillId="0" borderId="0" xfId="0" applyNumberFormat="1" applyFont="1" applyAlignment="1" applyProtection="1">
      <alignment horizontal="center"/>
    </xf>
    <xf numFmtId="173" fontId="10" fillId="0" borderId="0" xfId="0" applyNumberFormat="1" applyFont="1" applyProtection="1"/>
    <xf numFmtId="173" fontId="10" fillId="0" borderId="0" xfId="170" applyNumberFormat="1" applyFont="1"/>
    <xf numFmtId="173" fontId="10" fillId="0" borderId="0" xfId="0" applyNumberFormat="1" applyFont="1" applyAlignment="1" applyProtection="1">
      <alignment horizontal="left"/>
    </xf>
    <xf numFmtId="173" fontId="10" fillId="0" borderId="0" xfId="172" applyNumberFormat="1" applyFont="1" applyBorder="1"/>
    <xf numFmtId="173" fontId="11" fillId="0" borderId="0" xfId="0" applyNumberFormat="1" applyFont="1" applyProtection="1"/>
    <xf numFmtId="173" fontId="11" fillId="0" borderId="0" xfId="0" applyNumberFormat="1" applyFont="1" applyAlignment="1" applyProtection="1">
      <alignment horizontal="center"/>
    </xf>
    <xf numFmtId="172" fontId="16" fillId="0" borderId="0" xfId="0" applyNumberFormat="1" applyFont="1" applyProtection="1"/>
    <xf numFmtId="165" fontId="17" fillId="0" borderId="1" xfId="0" applyNumberFormat="1" applyFont="1" applyBorder="1" applyAlignment="1" applyProtection="1">
      <alignment horizontal="center"/>
    </xf>
    <xf numFmtId="173" fontId="17" fillId="0" borderId="0" xfId="172" applyNumberFormat="1" applyFont="1" applyBorder="1" applyAlignment="1">
      <alignment horizontal="center"/>
    </xf>
    <xf numFmtId="165" fontId="11" fillId="0" borderId="0" xfId="0" applyNumberFormat="1" applyFont="1" applyAlignment="1" applyProtection="1">
      <alignment horizontal="center"/>
    </xf>
    <xf numFmtId="165" fontId="22" fillId="0" borderId="0" xfId="0" applyNumberFormat="1" applyFont="1" applyAlignment="1" applyProtection="1">
      <alignment horizontal="right"/>
    </xf>
    <xf numFmtId="10" fontId="23" fillId="0" borderId="0" xfId="0" applyNumberFormat="1" applyFont="1" applyProtection="1"/>
    <xf numFmtId="165" fontId="22" fillId="0" borderId="0" xfId="0" applyNumberFormat="1" applyFont="1" applyAlignment="1" applyProtection="1">
      <alignment horizontal="center"/>
    </xf>
    <xf numFmtId="0" fontId="24" fillId="16" borderId="0" xfId="170" applyNumberFormat="1" applyFont="1" applyFill="1" applyAlignment="1">
      <alignment horizontal="center"/>
    </xf>
    <xf numFmtId="0" fontId="23" fillId="0" borderId="0" xfId="0" applyFont="1" applyAlignment="1" applyProtection="1">
      <alignment horizontal="center"/>
    </xf>
    <xf numFmtId="165" fontId="0" fillId="0" borderId="0" xfId="0" applyNumberFormat="1" applyProtection="1"/>
    <xf numFmtId="165" fontId="18" fillId="0" borderId="0" xfId="0" applyNumberFormat="1" applyFont="1" applyProtection="1"/>
    <xf numFmtId="165" fontId="18" fillId="0" borderId="5" xfId="0" applyNumberFormat="1" applyFont="1" applyBorder="1" applyProtection="1"/>
    <xf numFmtId="165" fontId="18" fillId="0" borderId="1" xfId="0" applyNumberFormat="1" applyFont="1" applyBorder="1" applyAlignment="1" applyProtection="1">
      <alignment horizontal="center"/>
    </xf>
    <xf numFmtId="165" fontId="19" fillId="0" borderId="0" xfId="0" applyNumberFormat="1" applyFont="1" applyAlignment="1" applyProtection="1">
      <alignment horizontal="center"/>
    </xf>
    <xf numFmtId="165" fontId="20" fillId="0" borderId="0" xfId="0" applyNumberFormat="1" applyFont="1" applyAlignment="1" applyProtection="1">
      <alignment horizontal="center"/>
    </xf>
    <xf numFmtId="165" fontId="21" fillId="0" borderId="0" xfId="0" applyNumberFormat="1" applyFont="1" applyProtection="1"/>
    <xf numFmtId="171" fontId="11" fillId="0" borderId="10" xfId="0" applyNumberFormat="1" applyFont="1" applyBorder="1" applyAlignment="1" applyProtection="1">
      <alignment horizontal="center"/>
    </xf>
    <xf numFmtId="165" fontId="26" fillId="0" borderId="0" xfId="0" applyNumberFormat="1" applyFont="1" applyProtection="1"/>
    <xf numFmtId="165" fontId="27" fillId="0" borderId="0" xfId="0" applyNumberFormat="1" applyFont="1" applyAlignment="1" applyProtection="1">
      <alignment horizontal="center"/>
    </xf>
    <xf numFmtId="165" fontId="25" fillId="0" borderId="0" xfId="0" applyNumberFormat="1" applyFont="1" applyProtection="1"/>
    <xf numFmtId="165" fontId="29" fillId="0" borderId="0" xfId="0" applyNumberFormat="1" applyFont="1" applyAlignment="1" applyProtection="1">
      <alignment horizontal="center"/>
    </xf>
    <xf numFmtId="164" fontId="14" fillId="16" borderId="0" xfId="170" applyFont="1" applyFill="1" applyAlignment="1">
      <alignment horizontal="center"/>
    </xf>
    <xf numFmtId="165" fontId="29" fillId="0" borderId="0" xfId="0" applyNumberFormat="1" applyFont="1" applyAlignment="1" applyProtection="1">
      <alignment horizontal="left"/>
    </xf>
    <xf numFmtId="165" fontId="25" fillId="0" borderId="0" xfId="0" applyNumberFormat="1" applyFont="1" applyAlignment="1" applyProtection="1">
      <alignment horizontal="left"/>
    </xf>
    <xf numFmtId="165" fontId="29" fillId="0" borderId="0" xfId="0" applyNumberFormat="1" applyFont="1" applyProtection="1"/>
    <xf numFmtId="173" fontId="30" fillId="0" borderId="0" xfId="172" applyNumberFormat="1" applyFont="1" applyBorder="1" applyAlignment="1">
      <alignment horizontal="center"/>
    </xf>
    <xf numFmtId="169" fontId="15" fillId="0" borderId="0" xfId="0" applyNumberFormat="1" applyFont="1" applyProtection="1"/>
    <xf numFmtId="170" fontId="31" fillId="0" borderId="0" xfId="0" applyNumberFormat="1" applyFont="1" applyProtection="1"/>
    <xf numFmtId="0" fontId="32" fillId="17" borderId="0" xfId="0" applyFont="1" applyFill="1" applyAlignment="1" applyProtection="1">
      <alignment horizontal="center"/>
    </xf>
    <xf numFmtId="0" fontId="32" fillId="0" borderId="0" xfId="0" applyFont="1" applyAlignment="1" applyProtection="1">
      <alignment horizontal="center"/>
    </xf>
    <xf numFmtId="0" fontId="32" fillId="0" borderId="0" xfId="0" applyFont="1" applyAlignment="1" applyProtection="1">
      <alignment horizontal="right"/>
    </xf>
    <xf numFmtId="0" fontId="32" fillId="0" borderId="0" xfId="0" applyFont="1" applyProtection="1"/>
    <xf numFmtId="165" fontId="18" fillId="0" borderId="0" xfId="0" quotePrefix="1" applyNumberFormat="1" applyFont="1" applyAlignment="1" applyProtection="1">
      <alignment horizontal="center"/>
    </xf>
    <xf numFmtId="165" fontId="32" fillId="17" borderId="0" xfId="0" applyNumberFormat="1" applyFont="1" applyFill="1" applyAlignment="1" applyProtection="1">
      <alignment horizontal="center"/>
    </xf>
    <xf numFmtId="165" fontId="25" fillId="0" borderId="0" xfId="0" applyNumberFormat="1" applyFont="1" applyAlignment="1" applyProtection="1">
      <alignment horizontal="center"/>
    </xf>
    <xf numFmtId="165" fontId="25" fillId="0" borderId="5" xfId="0" applyNumberFormat="1" applyFont="1" applyBorder="1" applyProtection="1"/>
    <xf numFmtId="173" fontId="25" fillId="0" borderId="0" xfId="0" applyNumberFormat="1" applyFont="1">
      <protection locked="0"/>
    </xf>
    <xf numFmtId="174" fontId="25" fillId="0" borderId="0" xfId="0" applyNumberFormat="1" applyFont="1" applyProtection="1"/>
    <xf numFmtId="173" fontId="25" fillId="0" borderId="0" xfId="0" applyNumberFormat="1" applyFont="1" applyProtection="1"/>
    <xf numFmtId="173" fontId="25" fillId="0" borderId="1" xfId="0" applyNumberFormat="1" applyFont="1" applyBorder="1">
      <protection locked="0"/>
    </xf>
    <xf numFmtId="173" fontId="25" fillId="0" borderId="1" xfId="0" applyNumberFormat="1" applyFont="1" applyBorder="1" applyProtection="1"/>
    <xf numFmtId="173" fontId="34" fillId="0" borderId="0" xfId="172" applyNumberFormat="1" applyFont="1" applyBorder="1" applyAlignment="1">
      <alignment horizontal="center"/>
    </xf>
    <xf numFmtId="0" fontId="25" fillId="0" borderId="0" xfId="0" applyFont="1" applyAlignment="1" applyProtection="1">
      <alignment horizontal="center"/>
    </xf>
    <xf numFmtId="174" fontId="25" fillId="0" borderId="11" xfId="0" applyNumberFormat="1" applyFont="1" applyBorder="1" applyProtection="1"/>
    <xf numFmtId="165" fontId="17" fillId="0" borderId="0" xfId="0" applyNumberFormat="1" applyFont="1" applyAlignment="1" applyProtection="1">
      <alignment horizontal="center"/>
    </xf>
    <xf numFmtId="171" fontId="29" fillId="0" borderId="0" xfId="0" applyNumberFormat="1" applyFont="1" applyAlignment="1" applyProtection="1">
      <alignment horizontal="center"/>
    </xf>
    <xf numFmtId="165" fontId="11" fillId="0" borderId="11" xfId="0" applyNumberFormat="1" applyFont="1" applyBorder="1" applyAlignment="1" applyProtection="1">
      <alignment horizontal="left"/>
    </xf>
    <xf numFmtId="0" fontId="35" fillId="0" borderId="0" xfId="0" applyFont="1" applyAlignment="1" applyProtection="1">
      <alignment horizontal="right"/>
    </xf>
    <xf numFmtId="173" fontId="36" fillId="16" borderId="1" xfId="170" applyNumberFormat="1" applyFont="1" applyFill="1" applyBorder="1" applyAlignment="1">
      <alignment horizontal="center"/>
    </xf>
    <xf numFmtId="173" fontId="37" fillId="0" borderId="0" xfId="0" applyNumberFormat="1" applyFont="1" applyProtection="1"/>
    <xf numFmtId="165" fontId="37" fillId="0" borderId="0" xfId="0" applyNumberFormat="1" applyFont="1" applyProtection="1"/>
    <xf numFmtId="164" fontId="36" fillId="16" borderId="1" xfId="170" applyFont="1" applyFill="1" applyBorder="1" applyAlignment="1">
      <alignment horizontal="center"/>
    </xf>
    <xf numFmtId="0" fontId="39" fillId="17" borderId="0" xfId="0" applyFont="1" applyFill="1" applyAlignment="1" applyProtection="1">
      <alignment horizontal="center"/>
    </xf>
    <xf numFmtId="165" fontId="40" fillId="0" borderId="0" xfId="0" applyNumberFormat="1" applyFont="1" applyProtection="1"/>
    <xf numFmtId="165" fontId="41" fillId="0" borderId="0" xfId="0" applyNumberFormat="1" applyFont="1" applyProtection="1"/>
    <xf numFmtId="165" fontId="40" fillId="0" borderId="0" xfId="0" applyNumberFormat="1" applyFont="1" applyAlignment="1" applyProtection="1">
      <alignment horizontal="center"/>
    </xf>
    <xf numFmtId="165" fontId="40" fillId="0" borderId="0" xfId="0" quotePrefix="1" applyNumberFormat="1" applyFont="1" applyAlignment="1" applyProtection="1">
      <alignment horizontal="center"/>
    </xf>
    <xf numFmtId="165" fontId="40" fillId="0" borderId="1" xfId="0" quotePrefix="1" applyNumberFormat="1" applyFont="1" applyBorder="1" applyAlignment="1" applyProtection="1">
      <alignment horizontal="center"/>
    </xf>
    <xf numFmtId="165" fontId="42" fillId="0" borderId="0" xfId="0" applyNumberFormat="1" applyFont="1" applyAlignment="1" applyProtection="1">
      <alignment horizontal="center"/>
    </xf>
    <xf numFmtId="165" fontId="40" fillId="0" borderId="1" xfId="0" applyNumberFormat="1" applyFont="1" applyBorder="1" applyAlignment="1" applyProtection="1">
      <alignment horizontal="center"/>
    </xf>
    <xf numFmtId="174" fontId="25" fillId="0" borderId="0" xfId="0" applyNumberFormat="1" applyFont="1">
      <protection locked="0"/>
    </xf>
    <xf numFmtId="174" fontId="10" fillId="0" borderId="0" xfId="0" applyNumberFormat="1" applyFont="1" applyProtection="1"/>
    <xf numFmtId="173" fontId="15" fillId="0" borderId="1" xfId="170" applyNumberFormat="1" applyFont="1" applyBorder="1"/>
    <xf numFmtId="173" fontId="15" fillId="0" borderId="8" xfId="170" applyNumberFormat="1" applyFont="1" applyBorder="1"/>
    <xf numFmtId="165" fontId="15" fillId="0" borderId="0" xfId="0" applyNumberFormat="1" applyFont="1" applyProtection="1"/>
    <xf numFmtId="165" fontId="15" fillId="0" borderId="0" xfId="0" applyNumberFormat="1" applyFont="1" applyAlignment="1" applyProtection="1">
      <alignment horizontal="left"/>
    </xf>
    <xf numFmtId="174" fontId="15" fillId="0" borderId="0" xfId="170" applyNumberFormat="1" applyFont="1" applyProtection="1">
      <protection locked="0"/>
    </xf>
    <xf numFmtId="173" fontId="15" fillId="0" borderId="0" xfId="170" applyNumberFormat="1" applyFont="1" applyProtection="1">
      <protection locked="0"/>
    </xf>
    <xf numFmtId="173" fontId="15" fillId="0" borderId="8" xfId="172" applyNumberFormat="1" applyFont="1" applyBorder="1"/>
    <xf numFmtId="173" fontId="15" fillId="0" borderId="0" xfId="170" applyNumberFormat="1" applyFont="1"/>
    <xf numFmtId="173" fontId="15" fillId="0" borderId="8" xfId="174" applyNumberFormat="1" applyFont="1"/>
    <xf numFmtId="173" fontId="15" fillId="0" borderId="0" xfId="174" applyNumberFormat="1" applyFont="1" applyBorder="1" applyProtection="1">
      <protection locked="0"/>
    </xf>
    <xf numFmtId="173" fontId="15" fillId="0" borderId="0" xfId="174" applyNumberFormat="1" applyFont="1" applyBorder="1"/>
    <xf numFmtId="174" fontId="15" fillId="0" borderId="7" xfId="174" applyNumberFormat="1" applyFont="1" applyBorder="1"/>
    <xf numFmtId="173" fontId="15" fillId="0" borderId="0" xfId="172" applyNumberFormat="1" applyFont="1" applyBorder="1"/>
    <xf numFmtId="173" fontId="15" fillId="0" borderId="1" xfId="170" applyNumberFormat="1" applyFont="1" applyBorder="1" applyProtection="1">
      <protection locked="0"/>
    </xf>
    <xf numFmtId="174" fontId="15" fillId="0" borderId="7" xfId="170" applyNumberFormat="1" applyFont="1" applyBorder="1"/>
    <xf numFmtId="165" fontId="10" fillId="0" borderId="12" xfId="0" applyNumberFormat="1" applyFont="1" applyBorder="1" applyProtection="1"/>
    <xf numFmtId="4" fontId="0" fillId="0" borderId="0" xfId="0" applyNumberFormat="1" applyProtection="1"/>
    <xf numFmtId="4" fontId="0" fillId="0" borderId="7" xfId="0" applyNumberFormat="1" applyBorder="1" applyProtection="1"/>
    <xf numFmtId="174" fontId="15" fillId="0" borderId="0" xfId="174" applyNumberFormat="1" applyFont="1" applyBorder="1"/>
    <xf numFmtId="174" fontId="15" fillId="0" borderId="0" xfId="170" applyNumberFormat="1" applyFont="1"/>
    <xf numFmtId="173" fontId="25" fillId="0" borderId="8" xfId="0" applyNumberFormat="1" applyFont="1" applyBorder="1" applyProtection="1"/>
    <xf numFmtId="176" fontId="8" fillId="0" borderId="0" xfId="145" applyNumberFormat="1" applyFont="1" applyAlignment="1">
      <alignment horizontal="centerContinuous"/>
    </xf>
    <xf numFmtId="0" fontId="55" fillId="0" borderId="0" xfId="145" applyFont="1" applyAlignment="1">
      <alignment horizontal="centerContinuous"/>
    </xf>
    <xf numFmtId="0" fontId="56" fillId="0" borderId="0" xfId="145" applyFont="1" applyAlignment="1">
      <alignment horizontal="centerContinuous"/>
    </xf>
    <xf numFmtId="0" fontId="55" fillId="0" borderId="0" xfId="145" applyFont="1"/>
    <xf numFmtId="0" fontId="6" fillId="0" borderId="0" xfId="145" applyFont="1"/>
    <xf numFmtId="0" fontId="6" fillId="0" borderId="0" xfId="145" applyFont="1" applyAlignment="1">
      <alignment horizontal="center"/>
    </xf>
    <xf numFmtId="0" fontId="6" fillId="0" borderId="0" xfId="145" applyFont="1" applyAlignment="1">
      <alignment horizontal="right"/>
    </xf>
    <xf numFmtId="0" fontId="48" fillId="0" borderId="0" xfId="145"/>
    <xf numFmtId="0" fontId="57" fillId="0" borderId="0" xfId="145" applyFont="1"/>
    <xf numFmtId="0" fontId="58" fillId="0" borderId="5" xfId="145" applyFont="1" applyBorder="1"/>
    <xf numFmtId="0" fontId="58" fillId="0" borderId="0" xfId="145" applyFont="1"/>
    <xf numFmtId="16" fontId="57" fillId="0" borderId="0" xfId="145" applyNumberFormat="1" applyFont="1" applyAlignment="1">
      <alignment horizontal="center"/>
    </xf>
    <xf numFmtId="0" fontId="60" fillId="0" borderId="0" xfId="145" applyFont="1"/>
    <xf numFmtId="0" fontId="25" fillId="0" borderId="0" xfId="132"/>
    <xf numFmtId="0" fontId="62" fillId="0" borderId="0" xfId="132" applyFont="1"/>
    <xf numFmtId="176" fontId="50" fillId="0" borderId="0" xfId="132" applyNumberFormat="1" applyFont="1" applyAlignment="1">
      <alignment horizontal="center"/>
    </xf>
    <xf numFmtId="176" fontId="53" fillId="0" borderId="1" xfId="132" applyNumberFormat="1" applyFont="1" applyBorder="1"/>
    <xf numFmtId="176" fontId="50" fillId="0" borderId="5" xfId="132" applyNumberFormat="1" applyFont="1" applyBorder="1" applyAlignment="1">
      <alignment horizontal="center"/>
    </xf>
    <xf numFmtId="0" fontId="25" fillId="0" borderId="5" xfId="132" applyBorder="1"/>
    <xf numFmtId="0" fontId="63" fillId="0" borderId="0" xfId="132" applyFont="1"/>
    <xf numFmtId="0" fontId="38" fillId="0" borderId="0" xfId="132" applyFont="1"/>
    <xf numFmtId="0" fontId="21" fillId="0" borderId="0" xfId="132" applyFont="1"/>
    <xf numFmtId="0" fontId="25" fillId="0" borderId="0" xfId="132" applyAlignment="1">
      <alignment horizontal="center"/>
    </xf>
    <xf numFmtId="0" fontId="25" fillId="18" borderId="14" xfId="132" applyFill="1" applyBorder="1"/>
    <xf numFmtId="0" fontId="25" fillId="18" borderId="15" xfId="132" applyFill="1" applyBorder="1"/>
    <xf numFmtId="0" fontId="25" fillId="18" borderId="16" xfId="132" applyFill="1" applyBorder="1"/>
    <xf numFmtId="0" fontId="64" fillId="0" borderId="0" xfId="132" applyFont="1"/>
    <xf numFmtId="0" fontId="66" fillId="0" borderId="0" xfId="148" applyFont="1"/>
    <xf numFmtId="0" fontId="25" fillId="0" borderId="0" xfId="148"/>
    <xf numFmtId="0" fontId="62" fillId="0" borderId="0" xfId="148" applyFont="1"/>
    <xf numFmtId="176" fontId="50" fillId="0" borderId="0" xfId="148" applyNumberFormat="1" applyFont="1" applyAlignment="1">
      <alignment horizontal="center"/>
    </xf>
    <xf numFmtId="176" fontId="21" fillId="0" borderId="0" xfId="148" applyNumberFormat="1" applyFont="1" applyAlignment="1">
      <alignment horizontal="centerContinuous"/>
    </xf>
    <xf numFmtId="176" fontId="21" fillId="0" borderId="0" xfId="148" applyNumberFormat="1" applyFont="1"/>
    <xf numFmtId="176" fontId="53" fillId="0" borderId="0" xfId="148" applyNumberFormat="1" applyFont="1"/>
    <xf numFmtId="176" fontId="50" fillId="0" borderId="5" xfId="148" applyNumberFormat="1" applyFont="1" applyBorder="1" applyAlignment="1">
      <alignment horizontal="center"/>
    </xf>
    <xf numFmtId="0" fontId="21" fillId="0" borderId="0" xfId="148" applyFont="1"/>
    <xf numFmtId="0" fontId="25" fillId="0" borderId="5" xfId="148" applyBorder="1"/>
    <xf numFmtId="0" fontId="21" fillId="0" borderId="0" xfId="148" applyFont="1" applyAlignment="1">
      <alignment horizontal="centerContinuous"/>
    </xf>
    <xf numFmtId="0" fontId="21" fillId="0" borderId="0" xfId="148" applyFont="1" applyAlignment="1">
      <alignment horizontal="center"/>
    </xf>
    <xf numFmtId="0" fontId="18" fillId="0" borderId="0" xfId="148" applyFont="1"/>
    <xf numFmtId="165" fontId="52" fillId="0" borderId="0" xfId="0" applyNumberFormat="1" applyFont="1" applyProtection="1"/>
    <xf numFmtId="165" fontId="21" fillId="0" borderId="1" xfId="0" applyNumberFormat="1" applyFont="1" applyBorder="1" applyProtection="1"/>
    <xf numFmtId="165" fontId="18" fillId="0" borderId="1" xfId="0" applyNumberFormat="1" applyFont="1" applyBorder="1" applyProtection="1"/>
    <xf numFmtId="165" fontId="25" fillId="0" borderId="1" xfId="0" applyNumberFormat="1" applyFont="1" applyBorder="1" applyProtection="1"/>
    <xf numFmtId="0" fontId="52" fillId="0" borderId="0" xfId="0" applyFont="1" applyAlignment="1" applyProtection="1">
      <alignment horizontal="center"/>
    </xf>
    <xf numFmtId="0" fontId="74" fillId="0" borderId="0" xfId="158" applyFont="1"/>
    <xf numFmtId="0" fontId="75" fillId="0" borderId="0" xfId="154" applyFont="1"/>
    <xf numFmtId="175" fontId="74" fillId="0" borderId="0" xfId="158" applyNumberFormat="1" applyFont="1"/>
    <xf numFmtId="175" fontId="74" fillId="0" borderId="0" xfId="154" applyNumberFormat="1" applyFont="1"/>
    <xf numFmtId="0" fontId="74" fillId="0" borderId="0" xfId="154" applyFont="1"/>
    <xf numFmtId="0" fontId="78" fillId="0" borderId="19" xfId="158" applyFont="1" applyBorder="1" applyAlignment="1">
      <alignment horizontal="center"/>
    </xf>
    <xf numFmtId="0" fontId="74" fillId="19" borderId="18" xfId="158" applyFont="1" applyFill="1" applyBorder="1" applyAlignment="1">
      <alignment horizontal="center"/>
    </xf>
    <xf numFmtId="165" fontId="74" fillId="0" borderId="0" xfId="0" applyNumberFormat="1" applyFont="1" applyProtection="1"/>
    <xf numFmtId="171" fontId="18" fillId="0" borderId="1" xfId="0" quotePrefix="1" applyNumberFormat="1" applyFont="1" applyBorder="1" applyAlignment="1" applyProtection="1">
      <alignment horizontal="center"/>
    </xf>
    <xf numFmtId="174" fontId="25" fillId="0" borderId="7" xfId="0" applyNumberFormat="1" applyFont="1" applyBorder="1" applyProtection="1"/>
    <xf numFmtId="173" fontId="80" fillId="0" borderId="0" xfId="170" applyNumberFormat="1" applyFont="1"/>
    <xf numFmtId="176" fontId="21" fillId="0" borderId="0" xfId="148" applyNumberFormat="1" applyFont="1" applyAlignment="1">
      <alignment horizontal="center"/>
    </xf>
    <xf numFmtId="0" fontId="78" fillId="0" borderId="0" xfId="154" applyFont="1"/>
    <xf numFmtId="165" fontId="28" fillId="20" borderId="0" xfId="0" applyNumberFormat="1" applyFont="1" applyFill="1" applyAlignment="1" applyProtection="1">
      <alignment horizontal="center"/>
    </xf>
    <xf numFmtId="165" fontId="15" fillId="0" borderId="1" xfId="0" applyNumberFormat="1" applyFont="1" applyBorder="1" applyProtection="1"/>
    <xf numFmtId="175" fontId="15" fillId="0" borderId="8" xfId="0" applyNumberFormat="1" applyFont="1" applyBorder="1" applyAlignment="1" applyProtection="1">
      <alignment horizontal="left"/>
    </xf>
    <xf numFmtId="165" fontId="81" fillId="0" borderId="0" xfId="0" applyNumberFormat="1" applyFont="1" applyProtection="1"/>
    <xf numFmtId="173" fontId="80" fillId="0" borderId="1" xfId="174" applyNumberFormat="1" applyFont="1" applyBorder="1"/>
    <xf numFmtId="173" fontId="82" fillId="0" borderId="0" xfId="170" applyNumberFormat="1" applyFont="1" applyProtection="1">
      <protection locked="0"/>
    </xf>
    <xf numFmtId="165" fontId="83" fillId="0" borderId="0" xfId="0" applyNumberFormat="1" applyFont="1" applyProtection="1"/>
    <xf numFmtId="0" fontId="21" fillId="0" borderId="5" xfId="153" applyFont="1" applyBorder="1"/>
    <xf numFmtId="4" fontId="25" fillId="0" borderId="0" xfId="153" applyNumberFormat="1"/>
    <xf numFmtId="0" fontId="25" fillId="0" borderId="0" xfId="153"/>
    <xf numFmtId="4" fontId="86" fillId="0" borderId="0" xfId="153" applyNumberFormat="1" applyFont="1" applyAlignment="1">
      <alignment horizontal="center"/>
    </xf>
    <xf numFmtId="4" fontId="87" fillId="0" borderId="0" xfId="153" applyNumberFormat="1" applyFont="1" applyAlignment="1">
      <alignment horizontal="center"/>
    </xf>
    <xf numFmtId="4" fontId="86" fillId="0" borderId="1" xfId="153" applyNumberFormat="1" applyFont="1" applyBorder="1" applyAlignment="1">
      <alignment horizontal="center"/>
    </xf>
    <xf numFmtId="174" fontId="80" fillId="0" borderId="0" xfId="170" applyNumberFormat="1" applyFont="1"/>
    <xf numFmtId="0" fontId="64" fillId="0" borderId="0" xfId="153" applyFont="1"/>
    <xf numFmtId="171" fontId="18" fillId="0" borderId="0" xfId="0" quotePrefix="1" applyNumberFormat="1" applyFont="1" applyAlignment="1" applyProtection="1">
      <alignment horizontal="center"/>
    </xf>
    <xf numFmtId="0" fontId="91" fillId="16" borderId="0" xfId="170" applyNumberFormat="1" applyFont="1" applyFill="1" applyAlignment="1">
      <alignment horizontal="center"/>
    </xf>
    <xf numFmtId="0" fontId="92" fillId="0" borderId="0" xfId="0" applyFont="1" applyAlignment="1" applyProtection="1">
      <alignment horizontal="center"/>
    </xf>
    <xf numFmtId="173" fontId="93" fillId="0" borderId="0" xfId="0" applyNumberFormat="1" applyFont="1" applyProtection="1"/>
    <xf numFmtId="165" fontId="93" fillId="0" borderId="0" xfId="0" applyNumberFormat="1" applyFont="1" applyProtection="1"/>
    <xf numFmtId="0" fontId="76" fillId="0" borderId="18" xfId="97" applyFont="1" applyBorder="1" applyAlignment="1" applyProtection="1">
      <alignment wrapText="1"/>
    </xf>
    <xf numFmtId="165" fontId="95" fillId="0" borderId="0" xfId="0" applyNumberFormat="1" applyFont="1" applyProtection="1"/>
    <xf numFmtId="165" fontId="15" fillId="0" borderId="0" xfId="0" applyNumberFormat="1" applyFont="1" applyAlignment="1" applyProtection="1">
      <alignment horizontal="center"/>
    </xf>
    <xf numFmtId="4" fontId="15" fillId="0" borderId="0" xfId="0" applyNumberFormat="1" applyFont="1" applyProtection="1"/>
    <xf numFmtId="165" fontId="97" fillId="0" borderId="0" xfId="0" applyNumberFormat="1" applyFont="1" applyProtection="1"/>
    <xf numFmtId="165" fontId="38" fillId="0" borderId="0" xfId="0" applyNumberFormat="1" applyFont="1" applyProtection="1"/>
    <xf numFmtId="165" fontId="38" fillId="0" borderId="0" xfId="0" applyNumberFormat="1" applyFont="1" applyAlignment="1" applyProtection="1">
      <alignment horizontal="left"/>
    </xf>
    <xf numFmtId="4" fontId="25" fillId="0" borderId="0" xfId="0" applyNumberFormat="1" applyFont="1" applyProtection="1"/>
    <xf numFmtId="0" fontId="98" fillId="0" borderId="0" xfId="153" applyFont="1"/>
    <xf numFmtId="4" fontId="22" fillId="0" borderId="0" xfId="153" applyNumberFormat="1" applyFont="1" applyAlignment="1">
      <alignment horizontal="center"/>
    </xf>
    <xf numFmtId="4" fontId="22" fillId="0" borderId="1" xfId="153" applyNumberFormat="1" applyFont="1" applyBorder="1" applyAlignment="1">
      <alignment horizontal="center"/>
    </xf>
    <xf numFmtId="165" fontId="99" fillId="0" borderId="0" xfId="0" applyNumberFormat="1" applyFont="1" applyProtection="1"/>
    <xf numFmtId="0" fontId="78" fillId="0" borderId="0" xfId="158" applyFont="1"/>
    <xf numFmtId="0" fontId="76" fillId="0" borderId="18" xfId="97" applyFont="1" applyBorder="1" applyAlignment="1" applyProtection="1">
      <alignment horizontal="center"/>
    </xf>
    <xf numFmtId="0" fontId="76" fillId="0" borderId="18" xfId="97" applyFont="1" applyBorder="1" applyAlignment="1" applyProtection="1">
      <alignment horizontal="center" vertical="center"/>
    </xf>
    <xf numFmtId="0" fontId="74" fillId="0" borderId="0" xfId="158" applyFont="1" applyAlignment="1">
      <alignment vertical="center"/>
    </xf>
    <xf numFmtId="4" fontId="15" fillId="0" borderId="11" xfId="0" applyNumberFormat="1" applyFont="1" applyBorder="1" applyProtection="1"/>
    <xf numFmtId="165" fontId="101" fillId="0" borderId="0" xfId="0" applyNumberFormat="1" applyFont="1" applyProtection="1"/>
    <xf numFmtId="0" fontId="7" fillId="0" borderId="0" xfId="138" applyFont="1"/>
    <xf numFmtId="0" fontId="102" fillId="0" borderId="0" xfId="138" applyFont="1"/>
    <xf numFmtId="0" fontId="52" fillId="0" borderId="0" xfId="138" applyFont="1"/>
    <xf numFmtId="49" fontId="18" fillId="0" borderId="0" xfId="156" applyNumberFormat="1" applyFont="1" applyAlignment="1">
      <alignment horizontal="left"/>
    </xf>
    <xf numFmtId="0" fontId="4" fillId="0" borderId="0" xfId="138" applyFont="1"/>
    <xf numFmtId="0" fontId="74" fillId="0" borderId="18" xfId="158" applyFont="1" applyBorder="1" applyAlignment="1" applyProtection="1">
      <alignment horizontal="center"/>
      <protection locked="0"/>
    </xf>
    <xf numFmtId="4" fontId="23" fillId="0" borderId="0" xfId="0" applyNumberFormat="1" applyFont="1" applyProtection="1"/>
    <xf numFmtId="49" fontId="64" fillId="0" borderId="0" xfId="133" applyNumberFormat="1" applyFont="1" applyAlignment="1">
      <alignment horizontal="left"/>
    </xf>
    <xf numFmtId="0" fontId="21" fillId="0" borderId="0" xfId="138" applyFont="1" applyAlignment="1">
      <alignment horizontal="center"/>
    </xf>
    <xf numFmtId="0" fontId="21" fillId="0" borderId="0" xfId="133" applyFont="1" applyAlignment="1">
      <alignment horizontal="left" indent="5"/>
    </xf>
    <xf numFmtId="49" fontId="21" fillId="0" borderId="0" xfId="133" applyNumberFormat="1" applyFont="1" applyAlignment="1">
      <alignment horizontal="left"/>
    </xf>
    <xf numFmtId="49" fontId="38" fillId="0" borderId="0" xfId="133" applyNumberFormat="1" applyFont="1" applyAlignment="1">
      <alignment horizontal="left" indent="3"/>
    </xf>
    <xf numFmtId="49" fontId="18" fillId="0" borderId="0" xfId="133" applyNumberFormat="1" applyFont="1" applyAlignment="1">
      <alignment horizontal="left"/>
    </xf>
    <xf numFmtId="0" fontId="25" fillId="0" borderId="0" xfId="155"/>
    <xf numFmtId="0" fontId="21" fillId="0" borderId="0" xfId="155" applyFont="1" applyAlignment="1">
      <alignment horizontal="center"/>
    </xf>
    <xf numFmtId="0" fontId="25" fillId="0" borderId="0" xfId="155" applyAlignment="1">
      <alignment horizontal="center"/>
    </xf>
    <xf numFmtId="0" fontId="21" fillId="0" borderId="0" xfId="155" applyFont="1"/>
    <xf numFmtId="0" fontId="74" fillId="0" borderId="0" xfId="158" applyFont="1" applyProtection="1">
      <protection hidden="1"/>
    </xf>
    <xf numFmtId="0" fontId="18" fillId="0" borderId="0" xfId="135" applyFont="1" applyAlignment="1">
      <alignment horizontal="center"/>
    </xf>
    <xf numFmtId="0" fontId="18" fillId="0" borderId="1" xfId="135" applyFont="1" applyBorder="1" applyAlignment="1">
      <alignment horizontal="center"/>
    </xf>
    <xf numFmtId="173" fontId="103" fillId="0" borderId="0" xfId="0" applyNumberFormat="1" applyFont="1" applyProtection="1"/>
    <xf numFmtId="0" fontId="65" fillId="0" borderId="0" xfId="147" applyFont="1" applyProtection="1">
      <protection locked="0"/>
    </xf>
    <xf numFmtId="178" fontId="65" fillId="0" borderId="1" xfId="67" applyNumberFormat="1" applyFont="1" applyBorder="1" applyProtection="1">
      <protection locked="0"/>
    </xf>
    <xf numFmtId="178" fontId="65" fillId="0" borderId="5" xfId="67" applyNumberFormat="1" applyFont="1" applyBorder="1" applyProtection="1">
      <protection locked="0"/>
    </xf>
    <xf numFmtId="0" fontId="65" fillId="0" borderId="0" xfId="147" applyFont="1"/>
    <xf numFmtId="0" fontId="65" fillId="0" borderId="0" xfId="154" applyFont="1"/>
    <xf numFmtId="0" fontId="23" fillId="0" borderId="0" xfId="154" applyFont="1" applyAlignment="1">
      <alignment horizontal="center"/>
    </xf>
    <xf numFmtId="0" fontId="49" fillId="0" borderId="0" xfId="147" applyFont="1"/>
    <xf numFmtId="0" fontId="25" fillId="0" borderId="0" xfId="140" applyFont="1" applyProtection="1">
      <protection locked="0"/>
    </xf>
    <xf numFmtId="0" fontId="6" fillId="0" borderId="0" xfId="145" applyFont="1" applyProtection="1">
      <protection locked="0"/>
    </xf>
    <xf numFmtId="178" fontId="6" fillId="0" borderId="1" xfId="145" applyNumberFormat="1" applyFont="1" applyBorder="1" applyProtection="1">
      <protection locked="0"/>
    </xf>
    <xf numFmtId="0" fontId="74" fillId="19" borderId="18" xfId="158" applyFont="1" applyFill="1" applyBorder="1" applyAlignment="1" applyProtection="1">
      <alignment horizontal="center"/>
      <protection locked="0"/>
    </xf>
    <xf numFmtId="0" fontId="3" fillId="0" borderId="0" xfId="154" applyProtection="1">
      <protection locked="0"/>
    </xf>
    <xf numFmtId="176" fontId="50" fillId="0" borderId="0" xfId="143" applyNumberFormat="1" applyFont="1" applyAlignment="1" applyProtection="1">
      <alignment horizontal="center"/>
      <protection locked="0"/>
    </xf>
    <xf numFmtId="176" fontId="50" fillId="0" borderId="0" xfId="143" applyNumberFormat="1" applyFont="1" applyAlignment="1" applyProtection="1">
      <alignment horizontal="centerContinuous"/>
      <protection locked="0"/>
    </xf>
    <xf numFmtId="0" fontId="25" fillId="0" borderId="0" xfId="143" applyProtection="1">
      <protection locked="0"/>
    </xf>
    <xf numFmtId="0" fontId="3" fillId="0" borderId="0" xfId="154" applyAlignment="1" applyProtection="1">
      <alignment horizontal="center"/>
      <protection locked="0"/>
    </xf>
    <xf numFmtId="176" fontId="53" fillId="0" borderId="0" xfId="143" applyNumberFormat="1" applyFont="1" applyAlignment="1" applyProtection="1">
      <alignment horizontal="center"/>
      <protection locked="0"/>
    </xf>
    <xf numFmtId="176" fontId="21" fillId="0" borderId="0" xfId="143" applyNumberFormat="1" applyFont="1" applyProtection="1">
      <protection locked="0"/>
    </xf>
    <xf numFmtId="176" fontId="53" fillId="0" borderId="0" xfId="143" applyNumberFormat="1" applyFont="1" applyProtection="1">
      <protection locked="0"/>
    </xf>
    <xf numFmtId="176" fontId="21" fillId="0" borderId="0" xfId="143" applyNumberFormat="1" applyFont="1" applyAlignment="1" applyProtection="1">
      <alignment horizontal="centerContinuous"/>
      <protection locked="0"/>
    </xf>
    <xf numFmtId="176" fontId="50" fillId="0" borderId="5" xfId="143" applyNumberFormat="1" applyFont="1" applyBorder="1" applyAlignment="1" applyProtection="1">
      <alignment horizontal="center"/>
      <protection locked="0"/>
    </xf>
    <xf numFmtId="0" fontId="61" fillId="0" borderId="0" xfId="140" applyFont="1" applyAlignment="1" applyProtection="1">
      <alignment horizontal="centerContinuous"/>
      <protection locked="0"/>
    </xf>
    <xf numFmtId="0" fontId="46" fillId="0" borderId="0" xfId="140" applyProtection="1">
      <protection locked="0"/>
    </xf>
    <xf numFmtId="0" fontId="61" fillId="0" borderId="0" xfId="140" applyFont="1" applyProtection="1">
      <protection locked="0"/>
    </xf>
    <xf numFmtId="0" fontId="8" fillId="0" borderId="0" xfId="140" applyFont="1" applyAlignment="1" applyProtection="1">
      <alignment horizontal="center"/>
      <protection locked="0"/>
    </xf>
    <xf numFmtId="0" fontId="61" fillId="0" borderId="0" xfId="140" applyFont="1" applyAlignment="1" applyProtection="1">
      <alignment horizontal="center" shrinkToFit="1"/>
      <protection locked="0"/>
    </xf>
    <xf numFmtId="0" fontId="3" fillId="0" borderId="0" xfId="154" applyAlignment="1" applyProtection="1">
      <alignment horizontal="center" shrinkToFit="1"/>
      <protection locked="0"/>
    </xf>
    <xf numFmtId="0" fontId="4" fillId="0" borderId="0" xfId="140" applyFont="1" applyAlignment="1" applyProtection="1">
      <alignment horizontal="centerContinuous"/>
      <protection locked="0"/>
    </xf>
    <xf numFmtId="0" fontId="4" fillId="0" borderId="0" xfId="140" applyFont="1" applyProtection="1">
      <protection locked="0"/>
    </xf>
    <xf numFmtId="0" fontId="15" fillId="0" borderId="0" xfId="140" applyFont="1" applyProtection="1">
      <protection locked="0"/>
    </xf>
    <xf numFmtId="0" fontId="37" fillId="0" borderId="0" xfId="140" applyFont="1" applyProtection="1">
      <protection locked="0"/>
    </xf>
    <xf numFmtId="0" fontId="5" fillId="0" borderId="0" xfId="140" applyFont="1" applyProtection="1">
      <protection locked="0"/>
    </xf>
    <xf numFmtId="0" fontId="5" fillId="0" borderId="0" xfId="140" applyFont="1" applyAlignment="1" applyProtection="1">
      <alignment horizontal="center"/>
      <protection locked="0"/>
    </xf>
    <xf numFmtId="0" fontId="15" fillId="0" borderId="0" xfId="153" applyFont="1"/>
    <xf numFmtId="0" fontId="68" fillId="0" borderId="0" xfId="154" applyFont="1" applyProtection="1">
      <protection locked="0"/>
    </xf>
    <xf numFmtId="0" fontId="2" fillId="0" borderId="0" xfId="154" applyFont="1" applyAlignment="1" applyProtection="1">
      <alignment horizontal="center"/>
      <protection locked="0"/>
    </xf>
    <xf numFmtId="0" fontId="2" fillId="0" borderId="1" xfId="154" applyFont="1" applyBorder="1" applyAlignment="1" applyProtection="1">
      <alignment horizontal="center"/>
      <protection locked="0"/>
    </xf>
    <xf numFmtId="0" fontId="3" fillId="0" borderId="1" xfId="154" applyBorder="1" applyProtection="1">
      <protection locked="0"/>
    </xf>
    <xf numFmtId="178" fontId="3" fillId="0" borderId="1" xfId="154" applyNumberFormat="1" applyBorder="1" applyProtection="1">
      <protection locked="0"/>
    </xf>
    <xf numFmtId="0" fontId="8" fillId="0" borderId="0" xfId="154" applyFont="1" applyAlignment="1" applyProtection="1">
      <alignment horizontal="centerContinuous"/>
      <protection locked="0"/>
    </xf>
    <xf numFmtId="0" fontId="71" fillId="0" borderId="0" xfId="154" applyFont="1" applyProtection="1">
      <protection locked="0"/>
    </xf>
    <xf numFmtId="0" fontId="71" fillId="0" borderId="0" xfId="154" applyFont="1" applyAlignment="1" applyProtection="1">
      <alignment horizontal="center"/>
      <protection locked="0"/>
    </xf>
    <xf numFmtId="0" fontId="3" fillId="0" borderId="0" xfId="154"/>
    <xf numFmtId="0" fontId="25" fillId="0" borderId="0" xfId="157" applyProtection="1">
      <protection locked="0"/>
    </xf>
    <xf numFmtId="0" fontId="25" fillId="0" borderId="5" xfId="157" applyBorder="1" applyProtection="1">
      <protection locked="0"/>
    </xf>
    <xf numFmtId="0" fontId="46" fillId="0" borderId="5" xfId="139" applyFont="1" applyBorder="1" applyAlignment="1" applyProtection="1">
      <alignment horizontal="right"/>
      <protection locked="0"/>
    </xf>
    <xf numFmtId="0" fontId="46" fillId="0" borderId="5" xfId="139" applyFont="1" applyBorder="1" applyAlignment="1" applyProtection="1">
      <alignment horizontal="center" shrinkToFit="1"/>
      <protection locked="0"/>
    </xf>
    <xf numFmtId="0" fontId="21" fillId="0" borderId="0" xfId="157" applyFont="1" applyProtection="1">
      <protection locked="0"/>
    </xf>
    <xf numFmtId="178" fontId="25" fillId="0" borderId="0" xfId="157" applyNumberFormat="1" applyAlignment="1" applyProtection="1">
      <alignment horizontal="center"/>
      <protection locked="0"/>
    </xf>
    <xf numFmtId="0" fontId="2" fillId="0" borderId="0" xfId="154" applyFont="1" applyProtection="1">
      <protection locked="0"/>
    </xf>
    <xf numFmtId="4" fontId="64" fillId="0" borderId="0" xfId="0" applyNumberFormat="1" applyFont="1" applyProtection="1"/>
    <xf numFmtId="0" fontId="68" fillId="0" borderId="0" xfId="154" applyFont="1"/>
    <xf numFmtId="0" fontId="25" fillId="0" borderId="0" xfId="154" applyFont="1" applyAlignment="1">
      <alignment horizontal="left"/>
    </xf>
    <xf numFmtId="0" fontId="25" fillId="0" borderId="0" xfId="154" applyFont="1"/>
    <xf numFmtId="0" fontId="25" fillId="0" borderId="0" xfId="154" applyFont="1" applyAlignment="1">
      <alignment horizontal="right"/>
    </xf>
    <xf numFmtId="0" fontId="21" fillId="0" borderId="1" xfId="148" applyFont="1" applyBorder="1" applyAlignment="1" applyProtection="1">
      <alignment horizontal="center"/>
      <protection locked="0"/>
    </xf>
    <xf numFmtId="0" fontId="25" fillId="0" borderId="1" xfId="148" applyBorder="1" applyProtection="1">
      <protection locked="0"/>
    </xf>
    <xf numFmtId="0" fontId="25" fillId="0" borderId="8" xfId="148" applyBorder="1" applyProtection="1">
      <protection locked="0"/>
    </xf>
    <xf numFmtId="0" fontId="25" fillId="0" borderId="1" xfId="148" applyBorder="1" applyAlignment="1" applyProtection="1">
      <alignment horizontal="center"/>
      <protection locked="0"/>
    </xf>
    <xf numFmtId="0" fontId="25" fillId="0" borderId="8" xfId="148" applyBorder="1" applyAlignment="1" applyProtection="1">
      <alignment horizontal="center"/>
      <protection locked="0"/>
    </xf>
    <xf numFmtId="4" fontId="25" fillId="0" borderId="7" xfId="153" applyNumberFormat="1" applyBorder="1"/>
    <xf numFmtId="164" fontId="28" fillId="0" borderId="0" xfId="170" applyFont="1" applyAlignment="1">
      <alignment horizontal="left"/>
    </xf>
    <xf numFmtId="4" fontId="0" fillId="0" borderId="8" xfId="0" applyNumberFormat="1" applyBorder="1" applyProtection="1"/>
    <xf numFmtId="4" fontId="0" fillId="0" borderId="1" xfId="0" applyNumberFormat="1" applyBorder="1" applyProtection="1"/>
    <xf numFmtId="4" fontId="23" fillId="0" borderId="1" xfId="0" applyNumberFormat="1" applyFont="1" applyBorder="1" applyAlignment="1" applyProtection="1">
      <alignment horizontal="center"/>
    </xf>
    <xf numFmtId="4" fontId="142" fillId="0" borderId="0" xfId="0" applyNumberFormat="1" applyFont="1" applyAlignment="1" applyProtection="1">
      <alignment horizontal="center"/>
    </xf>
    <xf numFmtId="0" fontId="53" fillId="0" borderId="0" xfId="152" applyFont="1"/>
    <xf numFmtId="0" fontId="25" fillId="0" borderId="0" xfId="152" applyFont="1"/>
    <xf numFmtId="0" fontId="21" fillId="0" borderId="1" xfId="152" applyFont="1" applyBorder="1" applyAlignment="1">
      <alignment horizontal="center"/>
    </xf>
    <xf numFmtId="0" fontId="21" fillId="0" borderId="0" xfId="152" applyFont="1" applyAlignment="1">
      <alignment horizontal="center"/>
    </xf>
    <xf numFmtId="178" fontId="25" fillId="0" borderId="8" xfId="152" applyNumberFormat="1" applyFont="1" applyBorder="1" applyProtection="1">
      <protection locked="0"/>
    </xf>
    <xf numFmtId="37" fontId="25" fillId="0" borderId="0" xfId="152" applyNumberFormat="1" applyFont="1"/>
    <xf numFmtId="178" fontId="25" fillId="0" borderId="8" xfId="149" applyNumberFormat="1" applyFont="1" applyBorder="1"/>
    <xf numFmtId="0" fontId="25" fillId="0" borderId="0" xfId="149" applyFont="1"/>
    <xf numFmtId="9" fontId="25" fillId="0" borderId="8" xfId="178" applyFont="1" applyBorder="1" applyAlignment="1">
      <alignment horizontal="right"/>
    </xf>
    <xf numFmtId="0" fontId="25" fillId="0" borderId="1" xfId="152" applyFont="1" applyBorder="1" applyProtection="1">
      <protection locked="0"/>
    </xf>
    <xf numFmtId="178" fontId="25" fillId="0" borderId="1" xfId="152" applyNumberFormat="1" applyFont="1" applyBorder="1" applyProtection="1">
      <protection locked="0"/>
    </xf>
    <xf numFmtId="178" fontId="25" fillId="0" borderId="1" xfId="149" applyNumberFormat="1" applyFont="1" applyBorder="1"/>
    <xf numFmtId="9" fontId="25" fillId="0" borderId="1" xfId="178" applyFont="1" applyBorder="1" applyAlignment="1">
      <alignment horizontal="right"/>
    </xf>
    <xf numFmtId="0" fontId="111" fillId="0" borderId="0" xfId="152" applyFont="1"/>
    <xf numFmtId="0" fontId="46" fillId="0" borderId="0" xfId="152"/>
    <xf numFmtId="0" fontId="53" fillId="0" borderId="0" xfId="137" applyFont="1" applyProtection="1">
      <protection hidden="1"/>
    </xf>
    <xf numFmtId="0" fontId="112" fillId="0" borderId="0" xfId="137" applyFont="1" applyProtection="1">
      <protection hidden="1"/>
    </xf>
    <xf numFmtId="0" fontId="25" fillId="0" borderId="8" xfId="152" applyFont="1" applyBorder="1" applyAlignment="1" applyProtection="1">
      <alignment wrapText="1"/>
      <protection locked="0"/>
    </xf>
    <xf numFmtId="0" fontId="4" fillId="0" borderId="0" xfId="138" applyFont="1" applyProtection="1">
      <protection locked="0"/>
    </xf>
    <xf numFmtId="0" fontId="74" fillId="19" borderId="18" xfId="158" applyFont="1" applyFill="1" applyBorder="1" applyAlignment="1" applyProtection="1">
      <alignment horizontal="center" wrapText="1"/>
      <protection locked="0"/>
    </xf>
    <xf numFmtId="0" fontId="113" fillId="0" borderId="18" xfId="97" applyFont="1" applyBorder="1" applyAlignment="1" applyProtection="1">
      <alignment horizontal="center" wrapText="1"/>
    </xf>
    <xf numFmtId="0" fontId="21" fillId="0" borderId="1" xfId="132" applyFont="1" applyBorder="1" applyAlignment="1" applyProtection="1">
      <alignment horizontal="center"/>
      <protection locked="0"/>
    </xf>
    <xf numFmtId="0" fontId="25" fillId="0" borderId="1" xfId="132" applyBorder="1" applyAlignment="1" applyProtection="1">
      <alignment horizontal="center"/>
      <protection locked="0"/>
    </xf>
    <xf numFmtId="0" fontId="21" fillId="0" borderId="1" xfId="132" applyFont="1" applyBorder="1" applyProtection="1">
      <protection locked="0"/>
    </xf>
    <xf numFmtId="0" fontId="3" fillId="0" borderId="0" xfId="154" applyAlignment="1">
      <alignment horizontal="center"/>
    </xf>
    <xf numFmtId="0" fontId="25" fillId="0" borderId="0" xfId="0" applyFont="1" applyProtection="1"/>
    <xf numFmtId="0" fontId="21" fillId="0" borderId="0" xfId="0" applyFont="1" applyProtection="1"/>
    <xf numFmtId="180" fontId="25" fillId="0" borderId="0" xfId="0" applyNumberFormat="1" applyFont="1" applyProtection="1"/>
    <xf numFmtId="0" fontId="64" fillId="0" borderId="0" xfId="0" applyFont="1" applyProtection="1"/>
    <xf numFmtId="4" fontId="5" fillId="0" borderId="1" xfId="0" applyNumberFormat="1" applyFont="1" applyBorder="1" applyProtection="1"/>
    <xf numFmtId="4" fontId="11" fillId="0" borderId="0" xfId="153" applyNumberFormat="1" applyFont="1" applyAlignment="1">
      <alignment horizontal="center"/>
    </xf>
    <xf numFmtId="4" fontId="11" fillId="0" borderId="1" xfId="153" applyNumberFormat="1" applyFont="1" applyBorder="1" applyAlignment="1">
      <alignment horizontal="center"/>
    </xf>
    <xf numFmtId="49" fontId="20" fillId="0" borderId="0" xfId="138" applyNumberFormat="1" applyFont="1"/>
    <xf numFmtId="0" fontId="143" fillId="0" borderId="0" xfId="145" applyFont="1"/>
    <xf numFmtId="0" fontId="25" fillId="0" borderId="0" xfId="145" applyFont="1"/>
    <xf numFmtId="0" fontId="25" fillId="0" borderId="0" xfId="138" applyFont="1"/>
    <xf numFmtId="0" fontId="25" fillId="0" borderId="0" xfId="138" applyFont="1" applyAlignment="1">
      <alignment horizontal="center"/>
    </xf>
    <xf numFmtId="0" fontId="25" fillId="0" borderId="0" xfId="138" applyFont="1" applyAlignment="1">
      <alignment horizontal="right"/>
    </xf>
    <xf numFmtId="0" fontId="25" fillId="0" borderId="5" xfId="138" applyFont="1" applyBorder="1"/>
    <xf numFmtId="0" fontId="53" fillId="0" borderId="0" xfId="138" applyFont="1"/>
    <xf numFmtId="0" fontId="50" fillId="0" borderId="1" xfId="138" applyFont="1" applyBorder="1"/>
    <xf numFmtId="0" fontId="53" fillId="0" borderId="8" xfId="138" applyFont="1" applyBorder="1" applyAlignment="1" applyProtection="1">
      <alignment horizontal="center"/>
      <protection locked="0"/>
    </xf>
    <xf numFmtId="165" fontId="47" fillId="0" borderId="0" xfId="97" applyNumberFormat="1" applyAlignment="1" applyProtection="1"/>
    <xf numFmtId="0" fontId="46" fillId="0" borderId="0" xfId="154" applyFont="1"/>
    <xf numFmtId="165" fontId="21" fillId="0" borderId="0" xfId="170" applyNumberFormat="1" applyFont="1" applyAlignment="1">
      <alignment horizontal="center"/>
    </xf>
    <xf numFmtId="173" fontId="29" fillId="0" borderId="0" xfId="172" applyNumberFormat="1" applyFont="1" applyBorder="1" applyAlignment="1">
      <alignment horizontal="center"/>
    </xf>
    <xf numFmtId="0" fontId="76" fillId="0" borderId="18" xfId="97" applyFont="1" applyBorder="1" applyAlignment="1" applyProtection="1">
      <alignment horizontal="center" wrapText="1"/>
    </xf>
    <xf numFmtId="0" fontId="119" fillId="0" borderId="0" xfId="0" applyFont="1" applyAlignment="1" applyProtection="1">
      <alignment horizontal="left"/>
    </xf>
    <xf numFmtId="0" fontId="119" fillId="0" borderId="0" xfId="0" applyFont="1" applyProtection="1"/>
    <xf numFmtId="0" fontId="119" fillId="0" borderId="0" xfId="0" applyFont="1" applyAlignment="1" applyProtection="1">
      <alignment horizontal="right"/>
    </xf>
    <xf numFmtId="39" fontId="15" fillId="0" borderId="0" xfId="0" applyNumberFormat="1" applyFont="1" applyProtection="1"/>
    <xf numFmtId="0" fontId="119" fillId="0" borderId="0" xfId="0" applyFont="1" applyAlignment="1" applyProtection="1">
      <alignment horizontal="center"/>
    </xf>
    <xf numFmtId="165" fontId="21" fillId="0" borderId="0" xfId="0" applyNumberFormat="1" applyFont="1" applyAlignment="1" applyProtection="1">
      <alignment horizontal="center"/>
    </xf>
    <xf numFmtId="165" fontId="28" fillId="0" borderId="0" xfId="0" applyNumberFormat="1" applyFont="1" applyAlignment="1" applyProtection="1">
      <alignment horizontal="center"/>
    </xf>
    <xf numFmtId="165" fontId="11" fillId="0" borderId="0" xfId="0" applyNumberFormat="1" applyFont="1" applyAlignment="1" applyProtection="1">
      <alignment horizontal="right"/>
    </xf>
    <xf numFmtId="165" fontId="29" fillId="0" borderId="0" xfId="0" applyNumberFormat="1" applyFont="1" applyAlignment="1" applyProtection="1">
      <alignment horizontal="right"/>
    </xf>
    <xf numFmtId="171" fontId="101" fillId="21" borderId="0" xfId="0" applyNumberFormat="1" applyFont="1" applyFill="1" applyAlignment="1" applyProtection="1">
      <alignment horizontal="left"/>
    </xf>
    <xf numFmtId="165" fontId="21" fillId="0" borderId="0" xfId="0" applyNumberFormat="1" applyFont="1" applyAlignment="1" applyProtection="1">
      <alignment horizontal="left"/>
    </xf>
    <xf numFmtId="4" fontId="4" fillId="0" borderId="0" xfId="0" applyNumberFormat="1" applyFont="1" applyProtection="1"/>
    <xf numFmtId="168" fontId="15" fillId="0" borderId="0" xfId="0" applyNumberFormat="1" applyFont="1" applyProtection="1"/>
    <xf numFmtId="173" fontId="15" fillId="0" borderId="0" xfId="0" applyNumberFormat="1" applyFont="1" applyProtection="1"/>
    <xf numFmtId="0" fontId="144" fillId="0" borderId="0" xfId="158" applyFont="1"/>
    <xf numFmtId="0" fontId="21" fillId="0" borderId="0" xfId="154" applyFont="1" applyAlignment="1">
      <alignment horizontal="right"/>
    </xf>
    <xf numFmtId="176" fontId="50" fillId="0" borderId="0" xfId="154" applyNumberFormat="1" applyFont="1" applyAlignment="1">
      <alignment horizontal="center"/>
    </xf>
    <xf numFmtId="0" fontId="50" fillId="0" borderId="0" xfId="154" applyFont="1" applyAlignment="1">
      <alignment horizontal="center"/>
    </xf>
    <xf numFmtId="0" fontId="50" fillId="0" borderId="0" xfId="154" applyFont="1"/>
    <xf numFmtId="0" fontId="78" fillId="22" borderId="19" xfId="158" applyFont="1" applyFill="1" applyBorder="1"/>
    <xf numFmtId="0" fontId="78" fillId="22" borderId="8" xfId="158" applyFont="1" applyFill="1" applyBorder="1"/>
    <xf numFmtId="0" fontId="78" fillId="22" borderId="24" xfId="158" applyFont="1" applyFill="1" applyBorder="1"/>
    <xf numFmtId="164" fontId="10" fillId="0" borderId="0" xfId="0" applyNumberFormat="1" applyFont="1" applyProtection="1"/>
    <xf numFmtId="165" fontId="11" fillId="0" borderId="25" xfId="0" applyNumberFormat="1" applyFont="1" applyBorder="1" applyAlignment="1" applyProtection="1">
      <alignment horizontal="center"/>
    </xf>
    <xf numFmtId="175" fontId="15" fillId="0" borderId="0" xfId="0" applyNumberFormat="1" applyFont="1" applyAlignment="1" applyProtection="1">
      <alignment horizontal="left"/>
    </xf>
    <xf numFmtId="165" fontId="25" fillId="23" borderId="0" xfId="0" applyNumberFormat="1" applyFont="1" applyFill="1" applyProtection="1"/>
    <xf numFmtId="165" fontId="121" fillId="23" borderId="0" xfId="0" applyNumberFormat="1" applyFont="1" applyFill="1" applyAlignment="1" applyProtection="1">
      <alignment horizontal="center"/>
    </xf>
    <xf numFmtId="173" fontId="10" fillId="0" borderId="8" xfId="0" applyNumberFormat="1" applyFont="1" applyBorder="1" applyProtection="1"/>
    <xf numFmtId="173" fontId="80" fillId="24" borderId="0" xfId="170" applyNumberFormat="1" applyFont="1" applyFill="1"/>
    <xf numFmtId="173" fontId="82" fillId="24" borderId="0" xfId="170" applyNumberFormat="1" applyFont="1" applyFill="1"/>
    <xf numFmtId="173" fontId="80" fillId="24" borderId="1" xfId="174" applyNumberFormat="1" applyFont="1" applyFill="1" applyBorder="1"/>
    <xf numFmtId="171" fontId="145" fillId="0" borderId="0" xfId="0" applyNumberFormat="1" applyFont="1" applyAlignment="1" applyProtection="1">
      <alignment horizontal="center"/>
    </xf>
    <xf numFmtId="164" fontId="146" fillId="0" borderId="0" xfId="170" applyFont="1" applyAlignment="1">
      <alignment horizontal="center"/>
    </xf>
    <xf numFmtId="0" fontId="11" fillId="0" borderId="0" xfId="0" applyFont="1" applyProtection="1"/>
    <xf numFmtId="4" fontId="5" fillId="0" borderId="0" xfId="0" applyNumberFormat="1" applyFont="1" applyAlignment="1" applyProtection="1">
      <alignment horizontal="center"/>
    </xf>
    <xf numFmtId="165" fontId="25" fillId="0" borderId="0" xfId="0" applyNumberFormat="1" applyFont="1" applyAlignment="1" applyProtection="1">
      <alignment vertical="center"/>
    </xf>
    <xf numFmtId="165" fontId="124" fillId="0" borderId="0" xfId="0" applyNumberFormat="1" applyFont="1" applyAlignment="1" applyProtection="1">
      <alignment vertical="center"/>
    </xf>
    <xf numFmtId="165" fontId="125" fillId="0" borderId="0" xfId="0" applyNumberFormat="1" applyFont="1" applyAlignment="1" applyProtection="1">
      <alignment vertical="center"/>
    </xf>
    <xf numFmtId="0" fontId="21" fillId="0" borderId="0" xfId="154" applyFont="1"/>
    <xf numFmtId="165" fontId="126" fillId="0" borderId="0" xfId="0" applyNumberFormat="1" applyFont="1" applyAlignment="1" applyProtection="1">
      <alignment horizontal="left" vertical="center" indent="4"/>
    </xf>
    <xf numFmtId="0" fontId="21" fillId="0" borderId="0" xfId="154" applyFont="1" applyAlignment="1">
      <alignment horizontal="center"/>
    </xf>
    <xf numFmtId="165" fontId="64" fillId="0" borderId="0" xfId="0" applyNumberFormat="1" applyFont="1" applyAlignment="1" applyProtection="1">
      <alignment vertical="center"/>
    </xf>
    <xf numFmtId="165" fontId="25" fillId="0" borderId="0" xfId="0" applyNumberFormat="1" applyFont="1" applyAlignment="1">
      <alignment vertical="center"/>
      <protection locked="0"/>
    </xf>
    <xf numFmtId="0" fontId="25" fillId="0" borderId="18" xfId="154" applyFont="1" applyBorder="1" applyAlignment="1" applyProtection="1">
      <alignment horizontal="center"/>
      <protection locked="0"/>
    </xf>
    <xf numFmtId="0" fontId="32" fillId="24" borderId="0" xfId="0" applyFont="1" applyFill="1" applyAlignment="1" applyProtection="1">
      <alignment horizontal="center"/>
    </xf>
    <xf numFmtId="165" fontId="25" fillId="24" borderId="0" xfId="0" applyNumberFormat="1" applyFont="1" applyFill="1" applyProtection="1"/>
    <xf numFmtId="165" fontId="25" fillId="24" borderId="0" xfId="0" applyNumberFormat="1" applyFont="1" applyFill="1" applyAlignment="1" applyProtection="1">
      <alignment horizontal="left"/>
    </xf>
    <xf numFmtId="0" fontId="10" fillId="24" borderId="0" xfId="52" applyNumberFormat="1" applyFont="1" applyFill="1"/>
    <xf numFmtId="0" fontId="127" fillId="24" borderId="0" xfId="0" applyFont="1" applyFill="1" applyAlignment="1" applyProtection="1">
      <alignment horizontal="center"/>
    </xf>
    <xf numFmtId="165" fontId="83" fillId="0" borderId="0" xfId="0" applyNumberFormat="1" applyFont="1">
      <protection locked="0"/>
    </xf>
    <xf numFmtId="176" fontId="53" fillId="0" borderId="0" xfId="154" applyNumberFormat="1" applyFont="1" applyAlignment="1" applyProtection="1">
      <alignment horizontal="center"/>
      <protection locked="0"/>
    </xf>
    <xf numFmtId="0" fontId="46" fillId="0" borderId="1" xfId="143" applyFont="1" applyBorder="1" applyAlignment="1" applyProtection="1">
      <alignment horizontal="center"/>
      <protection locked="0"/>
    </xf>
    <xf numFmtId="0" fontId="46" fillId="0" borderId="1" xfId="144" applyFont="1" applyBorder="1" applyAlignment="1" applyProtection="1">
      <alignment horizontal="center"/>
      <protection locked="0"/>
    </xf>
    <xf numFmtId="165" fontId="4" fillId="0" borderId="0" xfId="0" applyNumberFormat="1" applyFont="1" applyProtection="1"/>
    <xf numFmtId="49" fontId="5" fillId="25" borderId="0" xfId="0" applyNumberFormat="1" applyFont="1" applyFill="1" applyAlignment="1" applyProtection="1">
      <alignment horizontal="center"/>
    </xf>
    <xf numFmtId="4" fontId="4" fillId="0" borderId="7" xfId="0" applyNumberFormat="1" applyFont="1" applyBorder="1" applyProtection="1"/>
    <xf numFmtId="0" fontId="59" fillId="0" borderId="1" xfId="145" applyFont="1" applyBorder="1" applyAlignment="1">
      <alignment horizontal="center" wrapText="1"/>
    </xf>
    <xf numFmtId="178" fontId="6" fillId="0" borderId="0" xfId="145" applyNumberFormat="1" applyFont="1" applyProtection="1">
      <protection locked="0"/>
    </xf>
    <xf numFmtId="0" fontId="41" fillId="0" borderId="0" xfId="145" applyFont="1"/>
    <xf numFmtId="176" fontId="53" fillId="0" borderId="1" xfId="154" applyNumberFormat="1" applyFont="1" applyBorder="1" applyAlignment="1" applyProtection="1">
      <alignment horizontal="center"/>
      <protection locked="0"/>
    </xf>
    <xf numFmtId="180" fontId="25" fillId="0" borderId="1" xfId="140" applyNumberFormat="1" applyFont="1" applyBorder="1" applyProtection="1">
      <protection locked="0"/>
    </xf>
    <xf numFmtId="0" fontId="25" fillId="0" borderId="0" xfId="140" applyFont="1"/>
    <xf numFmtId="0" fontId="15" fillId="0" borderId="0" xfId="140" applyFont="1"/>
    <xf numFmtId="0" fontId="21" fillId="0" borderId="7" xfId="140" applyFont="1" applyBorder="1"/>
    <xf numFmtId="0" fontId="21" fillId="0" borderId="0" xfId="140" applyFont="1"/>
    <xf numFmtId="0" fontId="21" fillId="0" borderId="0" xfId="140" applyFont="1" applyAlignment="1">
      <alignment horizontal="center"/>
    </xf>
    <xf numFmtId="0" fontId="46" fillId="0" borderId="0" xfId="140"/>
    <xf numFmtId="0" fontId="4" fillId="0" borderId="0" xfId="140" applyFont="1"/>
    <xf numFmtId="0" fontId="63" fillId="0" borderId="0" xfId="128" applyFont="1"/>
    <xf numFmtId="180" fontId="25" fillId="0" borderId="0" xfId="140" applyNumberFormat="1" applyFont="1" applyProtection="1">
      <protection locked="0"/>
    </xf>
    <xf numFmtId="180" fontId="25" fillId="0" borderId="26" xfId="140" applyNumberFormat="1" applyFont="1" applyBorder="1"/>
    <xf numFmtId="0" fontId="21" fillId="20" borderId="27" xfId="140" applyFont="1" applyFill="1" applyBorder="1"/>
    <xf numFmtId="0" fontId="21" fillId="0" borderId="18" xfId="140" applyFont="1" applyBorder="1" applyAlignment="1">
      <alignment horizontal="center" wrapText="1"/>
    </xf>
    <xf numFmtId="0" fontId="21" fillId="20" borderId="28" xfId="140" applyFont="1" applyFill="1" applyBorder="1"/>
    <xf numFmtId="0" fontId="25" fillId="20" borderId="29" xfId="140" applyFont="1" applyFill="1" applyBorder="1"/>
    <xf numFmtId="0" fontId="21" fillId="20" borderId="29" xfId="140" applyFont="1" applyFill="1" applyBorder="1"/>
    <xf numFmtId="0" fontId="21" fillId="20" borderId="30" xfId="140" applyFont="1" applyFill="1" applyBorder="1"/>
    <xf numFmtId="0" fontId="25" fillId="20" borderId="27" xfId="140" applyFont="1" applyFill="1" applyBorder="1"/>
    <xf numFmtId="0" fontId="25" fillId="20" borderId="0" xfId="140" applyFont="1" applyFill="1"/>
    <xf numFmtId="0" fontId="21" fillId="20" borderId="0" xfId="140" applyFont="1" applyFill="1"/>
    <xf numFmtId="0" fontId="21" fillId="20" borderId="31" xfId="140" applyFont="1" applyFill="1" applyBorder="1"/>
    <xf numFmtId="0" fontId="25" fillId="20" borderId="32" xfId="140" applyFont="1" applyFill="1" applyBorder="1"/>
    <xf numFmtId="0" fontId="25" fillId="20" borderId="11" xfId="140" applyFont="1" applyFill="1" applyBorder="1"/>
    <xf numFmtId="0" fontId="25" fillId="20" borderId="33" xfId="140" applyFont="1" applyFill="1" applyBorder="1"/>
    <xf numFmtId="0" fontId="24" fillId="24" borderId="0" xfId="170" applyNumberFormat="1" applyFont="1" applyFill="1" applyAlignment="1">
      <alignment horizontal="center"/>
    </xf>
    <xf numFmtId="0" fontId="91" fillId="24" borderId="0" xfId="170" applyNumberFormat="1" applyFont="1" applyFill="1" applyAlignment="1">
      <alignment horizontal="center"/>
    </xf>
    <xf numFmtId="165" fontId="11" fillId="0" borderId="11" xfId="0" applyNumberFormat="1" applyFont="1" applyBorder="1" applyAlignment="1" applyProtection="1">
      <alignment horizontal="center"/>
    </xf>
    <xf numFmtId="0" fontId="10" fillId="0" borderId="0" xfId="0" applyFont="1" applyProtection="1"/>
    <xf numFmtId="168" fontId="10" fillId="0" borderId="0" xfId="0" applyNumberFormat="1" applyFont="1" applyAlignment="1" applyProtection="1">
      <alignment horizontal="left"/>
    </xf>
    <xf numFmtId="168" fontId="10" fillId="0" borderId="0" xfId="0" applyNumberFormat="1" applyFont="1" applyProtection="1"/>
    <xf numFmtId="165" fontId="10" fillId="0" borderId="0" xfId="0" applyNumberFormat="1" applyFont="1" applyAlignment="1" applyProtection="1">
      <alignment horizontal="left"/>
    </xf>
    <xf numFmtId="164" fontId="11" fillId="0" borderId="0" xfId="170" applyFont="1" applyAlignment="1">
      <alignment horizontal="center"/>
    </xf>
    <xf numFmtId="1" fontId="10" fillId="0" borderId="0" xfId="0" applyNumberFormat="1" applyFont="1" applyProtection="1"/>
    <xf numFmtId="165" fontId="11" fillId="0" borderId="1" xfId="0" applyNumberFormat="1" applyFont="1" applyBorder="1" applyAlignment="1" applyProtection="1">
      <alignment horizontal="center"/>
    </xf>
    <xf numFmtId="164" fontId="10" fillId="0" borderId="0" xfId="170" applyFont="1"/>
    <xf numFmtId="164" fontId="10" fillId="0" borderId="7" xfId="172" applyFont="1"/>
    <xf numFmtId="164" fontId="10" fillId="0" borderId="0" xfId="172" applyFont="1" applyBorder="1"/>
    <xf numFmtId="164" fontId="10" fillId="0" borderId="0" xfId="174" applyFont="1" applyBorder="1"/>
    <xf numFmtId="164" fontId="10" fillId="0" borderId="8" xfId="170" applyFont="1" applyBorder="1"/>
    <xf numFmtId="164" fontId="11" fillId="0" borderId="0" xfId="0" applyNumberFormat="1" applyFont="1" applyAlignment="1" applyProtection="1">
      <alignment horizontal="center"/>
    </xf>
    <xf numFmtId="164" fontId="11" fillId="0" borderId="1" xfId="0" applyNumberFormat="1" applyFont="1" applyBorder="1" applyAlignment="1" applyProtection="1">
      <alignment horizontal="center"/>
    </xf>
    <xf numFmtId="164" fontId="10" fillId="0" borderId="0" xfId="0" applyNumberFormat="1" applyFont="1" applyAlignment="1" applyProtection="1">
      <alignment horizontal="right"/>
    </xf>
    <xf numFmtId="164" fontId="10" fillId="0" borderId="1" xfId="0" applyNumberFormat="1" applyFont="1" applyBorder="1" applyProtection="1"/>
    <xf numFmtId="4" fontId="10" fillId="0" borderId="0" xfId="0" applyNumberFormat="1" applyFont="1" applyProtection="1"/>
    <xf numFmtId="0" fontId="11" fillId="0" borderId="1" xfId="0" applyFont="1" applyBorder="1" applyAlignment="1" applyProtection="1">
      <alignment horizontal="center"/>
    </xf>
    <xf numFmtId="164" fontId="10" fillId="0" borderId="8" xfId="172" applyFont="1" applyBorder="1"/>
    <xf numFmtId="164" fontId="10" fillId="0" borderId="7" xfId="170" applyFont="1" applyBorder="1"/>
    <xf numFmtId="171" fontId="11" fillId="0" borderId="0" xfId="0" applyNumberFormat="1" applyFont="1" applyAlignment="1" applyProtection="1">
      <alignment horizontal="center"/>
    </xf>
    <xf numFmtId="165" fontId="29" fillId="0" borderId="0" xfId="172" applyNumberFormat="1" applyFont="1" applyBorder="1" applyAlignment="1">
      <alignment horizontal="center"/>
    </xf>
    <xf numFmtId="165" fontId="11" fillId="0" borderId="0" xfId="172" applyNumberFormat="1" applyFont="1" applyBorder="1" applyAlignment="1">
      <alignment horizontal="center"/>
    </xf>
    <xf numFmtId="165" fontId="10" fillId="0" borderId="0" xfId="0" applyNumberFormat="1" applyFont="1" applyAlignment="1" applyProtection="1">
      <alignment horizontal="right"/>
    </xf>
    <xf numFmtId="164" fontId="0" fillId="0" borderId="0" xfId="0" applyNumberFormat="1" applyProtection="1"/>
    <xf numFmtId="169" fontId="10" fillId="0" borderId="0" xfId="115" applyNumberFormat="1" applyFont="1" applyProtection="1"/>
    <xf numFmtId="171" fontId="15" fillId="0" borderId="0" xfId="0" applyNumberFormat="1" applyFont="1" applyAlignment="1" applyProtection="1">
      <alignment horizontal="center"/>
    </xf>
    <xf numFmtId="171" fontId="96" fillId="0" borderId="0" xfId="0" applyNumberFormat="1" applyFont="1" applyAlignment="1" applyProtection="1">
      <alignment horizontal="center"/>
    </xf>
    <xf numFmtId="173" fontId="131" fillId="0" borderId="0" xfId="128" applyNumberFormat="1" applyFont="1" applyProtection="1">
      <protection locked="0"/>
    </xf>
    <xf numFmtId="173" fontId="131" fillId="0" borderId="0" xfId="116" applyNumberFormat="1" applyFont="1"/>
    <xf numFmtId="39" fontId="46" fillId="0" borderId="0" xfId="116" applyNumberFormat="1" applyFont="1" applyProtection="1">
      <protection locked="0"/>
    </xf>
    <xf numFmtId="49" fontId="74" fillId="0" borderId="0" xfId="0" applyNumberFormat="1" applyFont="1" applyAlignment="1" applyProtection="1">
      <alignment horizontal="center"/>
      <protection hidden="1"/>
    </xf>
    <xf numFmtId="165" fontId="118" fillId="0" borderId="0" xfId="0" applyNumberFormat="1" applyFont="1" applyAlignment="1" applyProtection="1">
      <alignment horizontal="center"/>
    </xf>
    <xf numFmtId="171" fontId="21" fillId="0" borderId="1" xfId="0" quotePrefix="1" applyNumberFormat="1" applyFont="1" applyBorder="1" applyAlignment="1" applyProtection="1">
      <alignment horizontal="center"/>
    </xf>
    <xf numFmtId="165" fontId="118" fillId="0" borderId="1" xfId="0" applyNumberFormat="1" applyFont="1" applyBorder="1" applyAlignment="1" applyProtection="1">
      <alignment horizontal="center"/>
    </xf>
    <xf numFmtId="0" fontId="136" fillId="17" borderId="0" xfId="130" applyFont="1" applyFill="1" applyAlignment="1">
      <alignment horizontal="center"/>
    </xf>
    <xf numFmtId="0" fontId="24" fillId="17" borderId="0" xfId="0" applyFont="1" applyFill="1" applyAlignment="1" applyProtection="1">
      <alignment horizontal="center"/>
    </xf>
    <xf numFmtId="169" fontId="15" fillId="0" borderId="0" xfId="0" applyNumberFormat="1" applyFont="1" applyAlignment="1" applyProtection="1">
      <alignment horizontal="left"/>
    </xf>
    <xf numFmtId="165" fontId="17" fillId="0" borderId="0" xfId="0" applyNumberFormat="1" applyFont="1" applyAlignment="1" applyProtection="1">
      <alignment horizontal="left"/>
    </xf>
    <xf numFmtId="165" fontId="18" fillId="0" borderId="13" xfId="0" applyNumberFormat="1" applyFont="1" applyBorder="1" applyAlignment="1" applyProtection="1">
      <alignment horizontal="center"/>
    </xf>
    <xf numFmtId="173" fontId="10" fillId="0" borderId="8" xfId="170" applyNumberFormat="1" applyFont="1" applyBorder="1"/>
    <xf numFmtId="174" fontId="10" fillId="0" borderId="0" xfId="170" applyNumberFormat="1" applyFont="1"/>
    <xf numFmtId="0" fontId="46" fillId="0" borderId="0" xfId="139" applyFont="1" applyAlignment="1" applyProtection="1">
      <alignment horizontal="right"/>
      <protection locked="0"/>
    </xf>
    <xf numFmtId="0" fontId="46" fillId="0" borderId="0" xfId="139" applyFont="1" applyAlignment="1" applyProtection="1">
      <alignment horizontal="center" shrinkToFit="1"/>
      <protection locked="0"/>
    </xf>
    <xf numFmtId="39" fontId="25" fillId="0" borderId="1" xfId="138" applyNumberFormat="1" applyFont="1" applyBorder="1" applyProtection="1">
      <protection locked="0"/>
    </xf>
    <xf numFmtId="0" fontId="46" fillId="0" borderId="18" xfId="154" applyFont="1" applyBorder="1" applyAlignment="1" applyProtection="1">
      <alignment horizontal="center"/>
      <protection locked="0"/>
    </xf>
    <xf numFmtId="0" fontId="69" fillId="0" borderId="1" xfId="154" applyFont="1" applyBorder="1" applyAlignment="1" applyProtection="1">
      <alignment horizontal="center"/>
      <protection locked="0"/>
    </xf>
    <xf numFmtId="0" fontId="23" fillId="0" borderId="0" xfId="154" applyFont="1"/>
    <xf numFmtId="0" fontId="25" fillId="0" borderId="0" xfId="131" applyFont="1" applyAlignment="1">
      <alignment vertical="center"/>
    </xf>
    <xf numFmtId="0" fontId="125" fillId="0" borderId="0" xfId="131" applyFont="1" applyAlignment="1">
      <alignment vertical="center"/>
    </xf>
    <xf numFmtId="176" fontId="21" fillId="0" borderId="5" xfId="144" applyNumberFormat="1" applyFont="1" applyBorder="1" applyAlignment="1">
      <alignment horizontal="center"/>
    </xf>
    <xf numFmtId="176" fontId="25" fillId="0" borderId="0" xfId="144" applyNumberFormat="1" applyAlignment="1">
      <alignment horizontal="right"/>
    </xf>
    <xf numFmtId="176" fontId="21" fillId="0" borderId="0" xfId="144" applyNumberFormat="1" applyFont="1" applyAlignment="1">
      <alignment horizontal="centerContinuous"/>
    </xf>
    <xf numFmtId="176" fontId="25" fillId="0" borderId="1" xfId="144" applyNumberFormat="1" applyBorder="1" applyAlignment="1">
      <alignment horizontal="center"/>
    </xf>
    <xf numFmtId="176" fontId="21" fillId="0" borderId="0" xfId="144" applyNumberFormat="1" applyFont="1"/>
    <xf numFmtId="0" fontId="25" fillId="0" borderId="0" xfId="144"/>
    <xf numFmtId="37" fontId="10" fillId="0" borderId="8" xfId="170" applyNumberFormat="1" applyFont="1" applyBorder="1"/>
    <xf numFmtId="37" fontId="10" fillId="0" borderId="7" xfId="172" applyNumberFormat="1" applyFont="1"/>
    <xf numFmtId="37" fontId="10" fillId="0" borderId="0" xfId="170" applyNumberFormat="1" applyFont="1"/>
    <xf numFmtId="37" fontId="10" fillId="0" borderId="7" xfId="170" applyNumberFormat="1" applyFont="1" applyBorder="1"/>
    <xf numFmtId="4" fontId="23" fillId="0" borderId="1" xfId="0" applyNumberFormat="1" applyFont="1" applyBorder="1" applyAlignment="1" applyProtection="1">
      <alignment horizontal="center" wrapText="1"/>
    </xf>
    <xf numFmtId="4" fontId="46" fillId="0" borderId="1" xfId="0" applyNumberFormat="1" applyFont="1" applyBorder="1" applyAlignment="1" applyProtection="1">
      <alignment horizontal="center" wrapText="1"/>
    </xf>
    <xf numFmtId="165" fontId="181" fillId="0" borderId="0" xfId="0" applyNumberFormat="1" applyFont="1" applyProtection="1"/>
    <xf numFmtId="165" fontId="46" fillId="0" borderId="0" xfId="0" applyNumberFormat="1" applyFont="1" applyAlignment="1" applyProtection="1">
      <alignment vertical="center"/>
    </xf>
    <xf numFmtId="0" fontId="46" fillId="0" borderId="0" xfId="131" applyFont="1" applyAlignment="1">
      <alignment vertical="center"/>
    </xf>
    <xf numFmtId="0" fontId="151" fillId="0" borderId="0" xfId="131" applyFont="1" applyAlignment="1">
      <alignment vertical="center"/>
    </xf>
    <xf numFmtId="0" fontId="153" fillId="0" borderId="0" xfId="154" applyFont="1"/>
    <xf numFmtId="0" fontId="46" fillId="0" borderId="0" xfId="131" applyFont="1" applyAlignment="1">
      <alignment horizontal="left" vertical="center"/>
    </xf>
    <xf numFmtId="0" fontId="23" fillId="20" borderId="0" xfId="131" applyFont="1" applyFill="1"/>
    <xf numFmtId="0" fontId="46" fillId="0" borderId="0" xfId="154" applyFont="1" applyAlignment="1" applyProtection="1">
      <alignment horizontal="center"/>
      <protection locked="0"/>
    </xf>
    <xf numFmtId="49" fontId="46" fillId="0" borderId="1" xfId="154" applyNumberFormat="1" applyFont="1" applyBorder="1" applyAlignment="1" applyProtection="1">
      <alignment horizontal="center"/>
      <protection locked="0"/>
    </xf>
    <xf numFmtId="0" fontId="46" fillId="0" borderId="0" xfId="154" applyFont="1" applyAlignment="1">
      <alignment horizontal="left" indent="1"/>
    </xf>
    <xf numFmtId="0" fontId="54" fillId="0" borderId="0" xfId="131" applyFont="1" applyAlignment="1">
      <alignment vertical="center"/>
    </xf>
    <xf numFmtId="0" fontId="53" fillId="0" borderId="0" xfId="151" applyFont="1" applyProtection="1">
      <protection locked="0"/>
    </xf>
    <xf numFmtId="0" fontId="50" fillId="0" borderId="0" xfId="151" applyFont="1" applyProtection="1">
      <protection locked="0"/>
    </xf>
    <xf numFmtId="0" fontId="58" fillId="0" borderId="0" xfId="134" applyFont="1"/>
    <xf numFmtId="49" fontId="25" fillId="0" borderId="0" xfId="133" applyNumberFormat="1"/>
    <xf numFmtId="49" fontId="46" fillId="0" borderId="8" xfId="154" applyNumberFormat="1" applyFont="1" applyBorder="1" applyAlignment="1" applyProtection="1">
      <alignment horizontal="center"/>
      <protection locked="0"/>
    </xf>
    <xf numFmtId="0" fontId="46" fillId="0" borderId="0" xfId="154" applyFont="1" applyProtection="1">
      <protection locked="0"/>
    </xf>
    <xf numFmtId="0" fontId="4" fillId="0" borderId="0" xfId="140" applyFont="1" applyAlignment="1">
      <alignment horizontal="centerContinuous"/>
    </xf>
    <xf numFmtId="0" fontId="4" fillId="0" borderId="5" xfId="140" applyFont="1" applyBorder="1"/>
    <xf numFmtId="0" fontId="4" fillId="0" borderId="5" xfId="140" applyFont="1" applyBorder="1" applyAlignment="1">
      <alignment horizontal="center" shrinkToFit="1"/>
    </xf>
    <xf numFmtId="0" fontId="46" fillId="0" borderId="0" xfId="139" applyFont="1"/>
    <xf numFmtId="0" fontId="67" fillId="0" borderId="0" xfId="139" applyFont="1" applyAlignment="1">
      <alignment horizontal="centerContinuous"/>
    </xf>
    <xf numFmtId="0" fontId="46" fillId="0" borderId="0" xfId="139" applyFont="1" applyAlignment="1">
      <alignment horizontal="right"/>
    </xf>
    <xf numFmtId="0" fontId="64" fillId="0" borderId="0" xfId="152" applyFont="1" applyAlignment="1">
      <alignment horizontal="center"/>
    </xf>
    <xf numFmtId="0" fontId="25" fillId="0" borderId="0" xfId="152" applyFont="1" applyAlignment="1">
      <alignment horizontal="center" shrinkToFit="1"/>
    </xf>
    <xf numFmtId="0" fontId="25" fillId="0" borderId="1" xfId="152" applyFont="1" applyBorder="1" applyAlignment="1">
      <alignment shrinkToFit="1"/>
    </xf>
    <xf numFmtId="0" fontId="25" fillId="0" borderId="0" xfId="152" applyFont="1" applyAlignment="1">
      <alignment shrinkToFit="1"/>
    </xf>
    <xf numFmtId="0" fontId="21" fillId="0" borderId="0" xfId="152" applyFont="1"/>
    <xf numFmtId="0" fontId="21" fillId="0" borderId="5" xfId="152" applyFont="1" applyBorder="1"/>
    <xf numFmtId="0" fontId="25" fillId="0" borderId="5" xfId="152" applyFont="1" applyBorder="1" applyAlignment="1">
      <alignment horizontal="center" shrinkToFit="1"/>
    </xf>
    <xf numFmtId="0" fontId="25" fillId="0" borderId="5" xfId="152" applyFont="1" applyBorder="1"/>
    <xf numFmtId="174" fontId="82" fillId="0" borderId="0" xfId="170" applyNumberFormat="1" applyFont="1"/>
    <xf numFmtId="173" fontId="82" fillId="0" borderId="0" xfId="170" applyNumberFormat="1" applyFont="1"/>
    <xf numFmtId="0" fontId="182" fillId="0" borderId="0" xfId="109" applyFont="1"/>
    <xf numFmtId="173" fontId="82" fillId="0" borderId="1" xfId="170" applyNumberFormat="1" applyFont="1" applyBorder="1"/>
    <xf numFmtId="173" fontId="82" fillId="0" borderId="0" xfId="174" applyNumberFormat="1" applyFont="1" applyBorder="1"/>
    <xf numFmtId="0" fontId="61" fillId="57" borderId="0" xfId="140" applyFont="1" applyFill="1" applyAlignment="1">
      <alignment horizontal="centerContinuous"/>
    </xf>
    <xf numFmtId="0" fontId="46" fillId="57" borderId="0" xfId="140" applyFill="1"/>
    <xf numFmtId="0" fontId="61" fillId="57" borderId="0" xfId="140" applyFont="1" applyFill="1"/>
    <xf numFmtId="0" fontId="4" fillId="57" borderId="0" xfId="140" applyFont="1" applyFill="1" applyAlignment="1">
      <alignment horizontal="centerContinuous"/>
    </xf>
    <xf numFmtId="0" fontId="3" fillId="57" borderId="0" xfId="154" applyFill="1" applyAlignment="1">
      <alignment horizontal="center" shrinkToFit="1"/>
    </xf>
    <xf numFmtId="0" fontId="3" fillId="57" borderId="0" xfId="154" applyFill="1"/>
    <xf numFmtId="0" fontId="4" fillId="57" borderId="0" xfId="140" applyFont="1" applyFill="1"/>
    <xf numFmtId="0" fontId="4" fillId="57" borderId="5" xfId="140" applyFont="1" applyFill="1" applyBorder="1"/>
    <xf numFmtId="0" fontId="4" fillId="57" borderId="5" xfId="140" applyFont="1" applyFill="1" applyBorder="1" applyAlignment="1">
      <alignment horizontal="center" shrinkToFit="1"/>
    </xf>
    <xf numFmtId="0" fontId="25" fillId="57" borderId="0" xfId="140" applyFont="1" applyFill="1"/>
    <xf numFmtId="165" fontId="0" fillId="57" borderId="0" xfId="0" applyNumberFormat="1" applyFill="1">
      <protection locked="0"/>
    </xf>
    <xf numFmtId="0" fontId="25" fillId="57" borderId="0" xfId="140" applyFont="1" applyFill="1" applyProtection="1">
      <protection locked="0"/>
    </xf>
    <xf numFmtId="165" fontId="0" fillId="57" borderId="1" xfId="0" applyNumberFormat="1" applyFill="1" applyBorder="1">
      <protection locked="0"/>
    </xf>
    <xf numFmtId="165" fontId="128" fillId="57" borderId="0" xfId="0" applyNumberFormat="1" applyFont="1" applyFill="1">
      <protection locked="0"/>
    </xf>
    <xf numFmtId="173" fontId="80" fillId="0" borderId="0" xfId="170" applyNumberFormat="1" applyFont="1" applyProtection="1">
      <protection locked="0"/>
    </xf>
    <xf numFmtId="4" fontId="25" fillId="0" borderId="5" xfId="153" applyNumberFormat="1" applyBorder="1"/>
    <xf numFmtId="4" fontId="87" fillId="0" borderId="1" xfId="153" applyNumberFormat="1" applyFont="1" applyBorder="1" applyAlignment="1">
      <alignment horizontal="center"/>
    </xf>
    <xf numFmtId="4" fontId="88" fillId="0" borderId="1" xfId="153" applyNumberFormat="1" applyFont="1" applyBorder="1" applyAlignment="1">
      <alignment horizontal="center"/>
    </xf>
    <xf numFmtId="173" fontId="131" fillId="0" borderId="0" xfId="128" applyNumberFormat="1" applyFont="1"/>
    <xf numFmtId="39" fontId="46" fillId="0" borderId="0" xfId="116" applyNumberFormat="1" applyFont="1"/>
    <xf numFmtId="0" fontId="0" fillId="0" borderId="0" xfId="0" applyProtection="1"/>
    <xf numFmtId="165" fontId="183" fillId="0" borderId="0" xfId="0" applyNumberFormat="1" applyFont="1" applyProtection="1"/>
    <xf numFmtId="165" fontId="15" fillId="0" borderId="1" xfId="0" applyNumberFormat="1" applyFont="1" applyBorder="1">
      <protection locked="0"/>
    </xf>
    <xf numFmtId="175" fontId="15" fillId="0" borderId="8" xfId="0" applyNumberFormat="1" applyFont="1" applyBorder="1" applyAlignment="1">
      <alignment horizontal="left"/>
      <protection locked="0"/>
    </xf>
    <xf numFmtId="178" fontId="6" fillId="0" borderId="15" xfId="145" applyNumberFormat="1" applyFont="1" applyBorder="1"/>
    <xf numFmtId="0" fontId="57" fillId="0" borderId="0" xfId="145" applyFont="1" applyAlignment="1">
      <alignment horizontal="right"/>
    </xf>
    <xf numFmtId="39" fontId="58" fillId="0" borderId="11" xfId="145" applyNumberFormat="1" applyFont="1" applyBorder="1"/>
    <xf numFmtId="164" fontId="10" fillId="0" borderId="1" xfId="0" applyNumberFormat="1" applyFont="1" applyBorder="1" applyAlignment="1" applyProtection="1">
      <alignment horizontal="right"/>
    </xf>
    <xf numFmtId="0" fontId="21" fillId="0" borderId="19" xfId="157" applyFont="1" applyBorder="1"/>
    <xf numFmtId="0" fontId="25" fillId="0" borderId="8" xfId="157" applyBorder="1"/>
    <xf numFmtId="0" fontId="25" fillId="0" borderId="24" xfId="157" applyBorder="1"/>
    <xf numFmtId="181" fontId="57" fillId="0" borderId="0" xfId="145" applyNumberFormat="1" applyFont="1" applyAlignment="1">
      <alignment horizontal="center"/>
    </xf>
    <xf numFmtId="165" fontId="185" fillId="57" borderId="0" xfId="0" applyNumberFormat="1" applyFont="1" applyFill="1" applyAlignment="1">
      <alignment horizontal="centerContinuous"/>
      <protection locked="0"/>
    </xf>
    <xf numFmtId="165" fontId="0" fillId="57" borderId="0" xfId="0" applyNumberFormat="1" applyFill="1" applyAlignment="1">
      <alignment horizontal="centerContinuous"/>
      <protection locked="0"/>
    </xf>
    <xf numFmtId="165" fontId="186" fillId="57" borderId="0" xfId="0" applyNumberFormat="1" applyFont="1" applyFill="1">
      <protection locked="0"/>
    </xf>
    <xf numFmtId="165" fontId="187" fillId="57" borderId="0" xfId="0" applyNumberFormat="1" applyFont="1" applyFill="1">
      <protection locked="0"/>
    </xf>
    <xf numFmtId="0" fontId="47" fillId="0" borderId="0" xfId="97" applyAlignment="1" applyProtection="1">
      <alignment vertical="center"/>
    </xf>
    <xf numFmtId="165" fontId="186" fillId="0" borderId="0" xfId="0" applyNumberFormat="1" applyFont="1" applyAlignment="1" applyProtection="1">
      <alignment horizontal="center" vertical="top"/>
    </xf>
    <xf numFmtId="49" fontId="74" fillId="60" borderId="0" xfId="0" applyNumberFormat="1" applyFont="1" applyFill="1" applyAlignment="1" applyProtection="1">
      <alignment horizontal="center"/>
      <protection hidden="1"/>
    </xf>
    <xf numFmtId="165" fontId="74" fillId="60" borderId="0" xfId="0" applyNumberFormat="1" applyFont="1" applyFill="1" applyProtection="1">
      <protection hidden="1"/>
    </xf>
    <xf numFmtId="165" fontId="190" fillId="0" borderId="0" xfId="0" applyNumberFormat="1" applyFont="1" applyAlignment="1" applyProtection="1">
      <alignment vertical="top"/>
    </xf>
    <xf numFmtId="165" fontId="0" fillId="60" borderId="0" xfId="0" applyNumberFormat="1" applyFill="1" applyProtection="1"/>
    <xf numFmtId="165" fontId="188" fillId="0" borderId="0" xfId="0" applyNumberFormat="1" applyFont="1" applyAlignment="1" applyProtection="1">
      <alignment vertical="top"/>
    </xf>
    <xf numFmtId="165" fontId="191" fillId="0" borderId="0" xfId="0" applyNumberFormat="1" applyFont="1" applyAlignment="1" applyProtection="1">
      <alignment horizontal="center" vertical="top"/>
    </xf>
    <xf numFmtId="165" fontId="31" fillId="60" borderId="0" xfId="0" applyNumberFormat="1" applyFont="1" applyFill="1" applyProtection="1">
      <protection hidden="1"/>
    </xf>
    <xf numFmtId="49" fontId="74" fillId="60" borderId="5" xfId="0" applyNumberFormat="1" applyFont="1" applyFill="1" applyBorder="1" applyAlignment="1" applyProtection="1">
      <alignment horizontal="center"/>
      <protection hidden="1"/>
    </xf>
    <xf numFmtId="165" fontId="74" fillId="60" borderId="5" xfId="0" applyNumberFormat="1" applyFont="1" applyFill="1" applyBorder="1" applyProtection="1">
      <protection hidden="1"/>
    </xf>
    <xf numFmtId="165" fontId="0" fillId="60" borderId="5" xfId="0" applyNumberFormat="1" applyFill="1" applyBorder="1" applyProtection="1"/>
    <xf numFmtId="49" fontId="74" fillId="61" borderId="0" xfId="124" applyNumberFormat="1" applyFont="1" applyFill="1" applyAlignment="1" applyProtection="1">
      <alignment horizontal="center"/>
      <protection hidden="1"/>
    </xf>
    <xf numFmtId="165" fontId="31" fillId="61" borderId="0" xfId="124" applyFont="1" applyFill="1" applyProtection="1">
      <protection hidden="1"/>
    </xf>
    <xf numFmtId="165" fontId="74" fillId="61" borderId="0" xfId="124" applyFont="1" applyFill="1" applyProtection="1">
      <protection hidden="1"/>
    </xf>
    <xf numFmtId="165" fontId="0" fillId="61" borderId="0" xfId="0" applyNumberFormat="1" applyFill="1" applyProtection="1"/>
    <xf numFmtId="49" fontId="74" fillId="61" borderId="0" xfId="115" applyNumberFormat="1" applyFont="1" applyFill="1" applyAlignment="1" applyProtection="1">
      <alignment horizontal="center"/>
      <protection hidden="1"/>
    </xf>
    <xf numFmtId="165" fontId="74" fillId="61" borderId="0" xfId="115" applyFont="1" applyFill="1" applyProtection="1">
      <protection hidden="1"/>
    </xf>
    <xf numFmtId="0" fontId="21" fillId="0" borderId="0" xfId="157" applyFont="1"/>
    <xf numFmtId="165" fontId="0" fillId="0" borderId="0" xfId="0" applyNumberFormat="1" applyAlignment="1" applyProtection="1">
      <alignment horizontal="center"/>
    </xf>
    <xf numFmtId="165" fontId="155" fillId="0" borderId="0" xfId="0" applyNumberFormat="1" applyFont="1" applyAlignment="1" applyProtection="1">
      <alignment horizontal="left"/>
    </xf>
    <xf numFmtId="165" fontId="155" fillId="0" borderId="0" xfId="0" applyNumberFormat="1" applyFont="1" applyProtection="1"/>
    <xf numFmtId="183" fontId="155" fillId="0" borderId="0" xfId="0" applyNumberFormat="1" applyFont="1" applyAlignment="1" applyProtection="1">
      <alignment horizontal="center"/>
    </xf>
    <xf numFmtId="165" fontId="138" fillId="0" borderId="5" xfId="0" applyNumberFormat="1" applyFont="1" applyBorder="1" applyAlignment="1" applyProtection="1">
      <alignment horizontal="center" wrapText="1"/>
    </xf>
    <xf numFmtId="49" fontId="155" fillId="0" borderId="0" xfId="0" applyNumberFormat="1" applyFont="1" applyAlignment="1" applyProtection="1">
      <alignment horizontal="center" wrapText="1"/>
    </xf>
    <xf numFmtId="0" fontId="155" fillId="0" borderId="0" xfId="0" applyFont="1" applyAlignment="1" applyProtection="1">
      <alignment horizontal="center"/>
    </xf>
    <xf numFmtId="14" fontId="0" fillId="0" borderId="0" xfId="0" applyNumberFormat="1" applyAlignment="1" applyProtection="1">
      <alignment horizontal="center"/>
    </xf>
    <xf numFmtId="14" fontId="74" fillId="0" borderId="0" xfId="158" applyNumberFormat="1" applyFont="1"/>
    <xf numFmtId="39" fontId="186" fillId="57" borderId="0" xfId="0" applyNumberFormat="1" applyFont="1" applyFill="1">
      <protection locked="0"/>
    </xf>
    <xf numFmtId="0" fontId="4" fillId="57" borderId="0" xfId="140" applyFont="1" applyFill="1" applyAlignment="1">
      <alignment horizontal="center" shrinkToFit="1"/>
    </xf>
    <xf numFmtId="0" fontId="74" fillId="0" borderId="0" xfId="0" applyFont="1" applyProtection="1">
      <protection hidden="1"/>
    </xf>
    <xf numFmtId="40" fontId="119" fillId="0" borderId="48" xfId="188" applyNumberFormat="1" applyFont="1" applyBorder="1"/>
    <xf numFmtId="0" fontId="25" fillId="0" borderId="0" xfId="154" applyFont="1" applyAlignment="1" applyProtection="1">
      <alignment horizontal="center"/>
      <protection locked="0"/>
    </xf>
    <xf numFmtId="0" fontId="138" fillId="0" borderId="0" xfId="154" applyFont="1"/>
    <xf numFmtId="0" fontId="193" fillId="0" borderId="0" xfId="154" applyFont="1"/>
    <xf numFmtId="0" fontId="19" fillId="0" borderId="0" xfId="154" applyFont="1"/>
    <xf numFmtId="0" fontId="64" fillId="0" borderId="0" xfId="154" applyFont="1"/>
    <xf numFmtId="0" fontId="25" fillId="0" borderId="0" xfId="154" applyFont="1" applyAlignment="1">
      <alignment horizontal="center"/>
    </xf>
    <xf numFmtId="165" fontId="25" fillId="0" borderId="0" xfId="0" applyNumberFormat="1" applyFont="1" applyAlignment="1" applyProtection="1">
      <alignment horizontal="left" indent="2"/>
    </xf>
    <xf numFmtId="0" fontId="68" fillId="0" borderId="1" xfId="154" applyFont="1" applyBorder="1" applyAlignment="1" applyProtection="1">
      <alignment horizontal="center"/>
      <protection locked="0"/>
    </xf>
    <xf numFmtId="0" fontId="68" fillId="0" borderId="8" xfId="154" applyFont="1" applyBorder="1" applyAlignment="1" applyProtection="1">
      <alignment horizontal="center"/>
      <protection locked="0"/>
    </xf>
    <xf numFmtId="165" fontId="195" fillId="0" borderId="0" xfId="0" applyNumberFormat="1" applyFont="1">
      <protection locked="0"/>
    </xf>
    <xf numFmtId="0" fontId="25" fillId="0" borderId="0" xfId="138" applyFont="1" applyProtection="1">
      <protection locked="0"/>
    </xf>
    <xf numFmtId="49" fontId="18" fillId="0" borderId="21" xfId="156" applyNumberFormat="1" applyFont="1" applyBorder="1" applyAlignment="1">
      <alignment horizontal="left"/>
    </xf>
    <xf numFmtId="0" fontId="4" fillId="0" borderId="21" xfId="138" applyFont="1" applyBorder="1"/>
    <xf numFmtId="165" fontId="195" fillId="0" borderId="49" xfId="0" applyNumberFormat="1" applyFont="1" applyBorder="1" applyProtection="1"/>
    <xf numFmtId="165" fontId="195" fillId="0" borderId="20" xfId="0" applyNumberFormat="1" applyFont="1" applyBorder="1" applyProtection="1"/>
    <xf numFmtId="0" fontId="25" fillId="0" borderId="21" xfId="138" applyFont="1" applyBorder="1"/>
    <xf numFmtId="165" fontId="17" fillId="0" borderId="1" xfId="0" applyNumberFormat="1" applyFont="1" applyBorder="1" applyAlignment="1">
      <alignment horizontal="center"/>
      <protection locked="0"/>
    </xf>
    <xf numFmtId="176" fontId="50" fillId="0" borderId="0" xfId="143" applyNumberFormat="1" applyFont="1" applyAlignment="1">
      <alignment horizontal="centerContinuous"/>
    </xf>
    <xf numFmtId="0" fontId="25" fillId="0" borderId="0" xfId="143"/>
    <xf numFmtId="176" fontId="53" fillId="0" borderId="0" xfId="143" applyNumberFormat="1" applyFont="1" applyAlignment="1">
      <alignment horizontal="center"/>
    </xf>
    <xf numFmtId="176" fontId="21" fillId="0" borderId="0" xfId="143" applyNumberFormat="1" applyFont="1"/>
    <xf numFmtId="176" fontId="53" fillId="0" borderId="0" xfId="143" applyNumberFormat="1" applyFont="1"/>
    <xf numFmtId="176" fontId="21" fillId="0" borderId="0" xfId="143" applyNumberFormat="1" applyFont="1" applyAlignment="1">
      <alignment horizontal="centerContinuous"/>
    </xf>
    <xf numFmtId="176" fontId="50" fillId="0" borderId="5" xfId="143" applyNumberFormat="1" applyFont="1" applyBorder="1" applyAlignment="1">
      <alignment horizontal="center"/>
    </xf>
    <xf numFmtId="0" fontId="3" fillId="0" borderId="0" xfId="154" applyAlignment="1">
      <alignment horizontal="right"/>
    </xf>
    <xf numFmtId="0" fontId="23" fillId="0" borderId="0" xfId="143" applyFont="1" applyAlignment="1">
      <alignment horizontal="center"/>
    </xf>
    <xf numFmtId="0" fontId="54" fillId="0" borderId="0" xfId="154" applyFont="1"/>
    <xf numFmtId="0" fontId="23" fillId="0" borderId="0" xfId="144" applyFont="1" applyAlignment="1">
      <alignment horizontal="center"/>
    </xf>
    <xf numFmtId="176" fontId="50" fillId="0" borderId="0" xfId="147" applyNumberFormat="1" applyFont="1"/>
    <xf numFmtId="0" fontId="65" fillId="0" borderId="0" xfId="147" applyFont="1" applyAlignment="1">
      <alignment horizontal="centerContinuous"/>
    </xf>
    <xf numFmtId="0" fontId="65" fillId="0" borderId="0" xfId="147" applyFont="1" applyAlignment="1">
      <alignment horizontal="center"/>
    </xf>
    <xf numFmtId="0" fontId="65" fillId="0" borderId="0" xfId="147" applyFont="1" applyAlignment="1">
      <alignment horizontal="right"/>
    </xf>
    <xf numFmtId="0" fontId="79" fillId="0" borderId="0" xfId="147" applyFont="1" applyAlignment="1">
      <alignment horizontal="center"/>
    </xf>
    <xf numFmtId="0" fontId="65" fillId="0" borderId="5" xfId="147" applyFont="1" applyBorder="1"/>
    <xf numFmtId="0" fontId="65" fillId="0" borderId="0" xfId="154" quotePrefix="1" applyFont="1"/>
    <xf numFmtId="0" fontId="65" fillId="0" borderId="0" xfId="154" applyFont="1" applyAlignment="1">
      <alignment horizontal="right"/>
    </xf>
    <xf numFmtId="178" fontId="65" fillId="0" borderId="0" xfId="67" applyNumberFormat="1" applyFont="1" applyProtection="1"/>
    <xf numFmtId="178" fontId="65" fillId="0" borderId="0" xfId="67" applyNumberFormat="1" applyFont="1" applyAlignment="1" applyProtection="1">
      <alignment horizontal="right"/>
    </xf>
    <xf numFmtId="167" fontId="4" fillId="0" borderId="0" xfId="154" applyNumberFormat="1" applyFont="1"/>
    <xf numFmtId="167" fontId="65" fillId="0" borderId="0" xfId="154" applyNumberFormat="1" applyFont="1"/>
    <xf numFmtId="178" fontId="65" fillId="0" borderId="17" xfId="67" applyNumberFormat="1" applyFont="1" applyBorder="1" applyProtection="1"/>
    <xf numFmtId="178" fontId="65" fillId="0" borderId="11" xfId="67" applyNumberFormat="1" applyFont="1" applyBorder="1" applyProtection="1"/>
    <xf numFmtId="0" fontId="79" fillId="0" borderId="0" xfId="154" applyFont="1"/>
    <xf numFmtId="0" fontId="25" fillId="0" borderId="0" xfId="132" applyAlignment="1" applyProtection="1">
      <alignment horizontal="left"/>
      <protection locked="0"/>
    </xf>
    <xf numFmtId="178" fontId="25" fillId="62" borderId="8" xfId="134" applyNumberFormat="1" applyFont="1" applyFill="1" applyBorder="1" applyProtection="1">
      <protection locked="0"/>
    </xf>
    <xf numFmtId="178" fontId="25" fillId="62" borderId="0" xfId="134" applyNumberFormat="1" applyFont="1" applyFill="1" applyProtection="1">
      <protection locked="0"/>
    </xf>
    <xf numFmtId="178" fontId="25" fillId="0" borderId="50" xfId="134" applyNumberFormat="1" applyFont="1" applyBorder="1" applyProtection="1">
      <protection locked="0"/>
    </xf>
    <xf numFmtId="0" fontId="50" fillId="0" borderId="0" xfId="151" applyFont="1" applyAlignment="1">
      <alignment horizontal="center"/>
    </xf>
    <xf numFmtId="0" fontId="25" fillId="0" borderId="5" xfId="154" applyFont="1" applyBorder="1"/>
    <xf numFmtId="0" fontId="25" fillId="0" borderId="5" xfId="154" applyFont="1" applyBorder="1" applyAlignment="1">
      <alignment horizontal="right"/>
    </xf>
    <xf numFmtId="0" fontId="2" fillId="0" borderId="5" xfId="154" applyFont="1" applyBorder="1" applyAlignment="1">
      <alignment horizontal="centerContinuous"/>
    </xf>
    <xf numFmtId="0" fontId="3" fillId="0" borderId="5" xfId="154" applyBorder="1" applyAlignment="1">
      <alignment horizontal="centerContinuous"/>
    </xf>
    <xf numFmtId="0" fontId="2" fillId="0" borderId="0" xfId="154" applyFont="1" applyAlignment="1">
      <alignment horizontal="center"/>
    </xf>
    <xf numFmtId="0" fontId="70" fillId="0" borderId="0" xfId="154" applyFont="1" applyAlignment="1">
      <alignment horizontal="center"/>
    </xf>
    <xf numFmtId="0" fontId="2" fillId="0" borderId="0" xfId="154" applyFont="1" applyAlignment="1">
      <alignment horizontal="centerContinuous"/>
    </xf>
    <xf numFmtId="0" fontId="3" fillId="0" borderId="0" xfId="154" applyAlignment="1">
      <alignment horizontal="centerContinuous"/>
    </xf>
    <xf numFmtId="0" fontId="21" fillId="0" borderId="0" xfId="150" applyFont="1" applyAlignment="1">
      <alignment horizontal="center"/>
    </xf>
    <xf numFmtId="0" fontId="21" fillId="0" borderId="5" xfId="150" applyFont="1" applyBorder="1" applyAlignment="1">
      <alignment horizontal="center"/>
    </xf>
    <xf numFmtId="178" fontId="3" fillId="0" borderId="5" xfId="154" applyNumberFormat="1" applyBorder="1"/>
    <xf numFmtId="0" fontId="69" fillId="0" borderId="0" xfId="154" applyFont="1"/>
    <xf numFmtId="0" fontId="72" fillId="0" borderId="5" xfId="154" applyFont="1" applyBorder="1" applyAlignment="1">
      <alignment horizontal="centerContinuous"/>
    </xf>
    <xf numFmtId="0" fontId="72" fillId="0" borderId="0" xfId="154" applyFont="1" applyAlignment="1">
      <alignment horizontal="center"/>
    </xf>
    <xf numFmtId="0" fontId="51" fillId="0" borderId="0" xfId="154" applyFont="1" applyAlignment="1">
      <alignment vertical="center"/>
    </xf>
    <xf numFmtId="178" fontId="3" fillId="0" borderId="0" xfId="154" applyNumberFormat="1"/>
    <xf numFmtId="0" fontId="69" fillId="0" borderId="5" xfId="154" applyFont="1" applyBorder="1" applyAlignment="1">
      <alignment horizontal="centerContinuous"/>
    </xf>
    <xf numFmtId="165" fontId="186" fillId="57" borderId="0" xfId="0" applyNumberFormat="1" applyFont="1" applyFill="1" applyProtection="1"/>
    <xf numFmtId="165" fontId="187" fillId="57" borderId="0" xfId="0" applyNumberFormat="1" applyFont="1" applyFill="1" applyProtection="1"/>
    <xf numFmtId="165" fontId="0" fillId="57" borderId="0" xfId="0" applyNumberFormat="1" applyFill="1" applyProtection="1"/>
    <xf numFmtId="39" fontId="186" fillId="57" borderId="1" xfId="0" applyNumberFormat="1" applyFont="1" applyFill="1" applyBorder="1">
      <protection locked="0"/>
    </xf>
    <xf numFmtId="0" fontId="3" fillId="0" borderId="1" xfId="154" applyBorder="1" applyAlignment="1">
      <alignment horizontal="center"/>
    </xf>
    <xf numFmtId="0" fontId="8" fillId="0" borderId="0" xfId="154" applyFont="1" applyAlignment="1">
      <alignment horizontal="centerContinuous"/>
    </xf>
    <xf numFmtId="14" fontId="155" fillId="0" borderId="0" xfId="0" applyNumberFormat="1" applyFont="1" applyAlignment="1" applyProtection="1">
      <alignment horizontal="left" vertical="top"/>
    </xf>
    <xf numFmtId="165" fontId="155" fillId="0" borderId="0" xfId="0" applyNumberFormat="1" applyFont="1" applyAlignment="1" applyProtection="1">
      <alignment horizontal="left" vertical="top"/>
    </xf>
    <xf numFmtId="49" fontId="155" fillId="0" borderId="0" xfId="0" applyNumberFormat="1" applyFont="1" applyAlignment="1" applyProtection="1">
      <alignment horizontal="left" vertical="top" wrapText="1"/>
    </xf>
    <xf numFmtId="165" fontId="155" fillId="0" borderId="0" xfId="0" applyNumberFormat="1" applyFont="1" applyAlignment="1" applyProtection="1">
      <alignment horizontal="right" vertical="center"/>
    </xf>
    <xf numFmtId="14" fontId="155" fillId="0" borderId="0" xfId="0" applyNumberFormat="1" applyFont="1" applyAlignment="1" applyProtection="1">
      <alignment horizontal="left" vertical="center"/>
    </xf>
    <xf numFmtId="0" fontId="155" fillId="0" borderId="0" xfId="0" quotePrefix="1" applyFont="1" applyAlignment="1" applyProtection="1">
      <alignment horizontal="center" vertical="top"/>
    </xf>
    <xf numFmtId="0" fontId="155" fillId="0" borderId="0" xfId="0" quotePrefix="1" applyFont="1" applyAlignment="1" applyProtection="1">
      <alignment horizontal="center" wrapText="1"/>
    </xf>
    <xf numFmtId="49" fontId="155" fillId="0" borderId="0" xfId="0" applyNumberFormat="1" applyFont="1" applyAlignment="1" applyProtection="1">
      <alignment horizontal="left" wrapText="1"/>
    </xf>
    <xf numFmtId="0" fontId="155" fillId="0" borderId="0" xfId="0" applyFont="1" applyAlignment="1" applyProtection="1">
      <alignment horizontal="center" wrapText="1"/>
    </xf>
    <xf numFmtId="14" fontId="4" fillId="0" borderId="0" xfId="0" applyNumberFormat="1" applyFont="1" applyAlignment="1" applyProtection="1">
      <alignment horizontal="center"/>
    </xf>
    <xf numFmtId="39" fontId="147" fillId="0" borderId="0" xfId="117" applyNumberFormat="1" applyFont="1"/>
    <xf numFmtId="165" fontId="196" fillId="0" borderId="0" xfId="0" applyNumberFormat="1" applyFont="1" applyProtection="1"/>
    <xf numFmtId="0" fontId="138" fillId="0" borderId="0" xfId="0" applyFont="1" applyAlignment="1" applyProtection="1">
      <alignment horizontal="centerContinuous"/>
    </xf>
    <xf numFmtId="165" fontId="138" fillId="0" borderId="0" xfId="0" applyNumberFormat="1" applyFont="1" applyAlignment="1" applyProtection="1">
      <alignment horizontal="centerContinuous"/>
    </xf>
    <xf numFmtId="165" fontId="21" fillId="0" borderId="0" xfId="0" applyNumberFormat="1" applyFont="1" applyAlignment="1" applyProtection="1">
      <alignment horizontal="centerContinuous"/>
    </xf>
    <xf numFmtId="0" fontId="138" fillId="23" borderId="49" xfId="0" applyFont="1" applyFill="1" applyBorder="1" applyProtection="1"/>
    <xf numFmtId="0" fontId="138" fillId="23" borderId="8" xfId="0" applyFont="1" applyFill="1" applyBorder="1" applyProtection="1"/>
    <xf numFmtId="0" fontId="138" fillId="23" borderId="51" xfId="0" applyFont="1" applyFill="1" applyBorder="1" applyProtection="1"/>
    <xf numFmtId="0" fontId="138" fillId="23" borderId="13" xfId="0" applyFont="1" applyFill="1" applyBorder="1" applyProtection="1"/>
    <xf numFmtId="0" fontId="138" fillId="0" borderId="50" xfId="0" applyFont="1" applyBorder="1" applyProtection="1"/>
    <xf numFmtId="0" fontId="138" fillId="0" borderId="8" xfId="0" applyFont="1" applyBorder="1" applyProtection="1"/>
    <xf numFmtId="0" fontId="138" fillId="0" borderId="0" xfId="0" applyFont="1" applyProtection="1"/>
    <xf numFmtId="165" fontId="138" fillId="0" borderId="0" xfId="0" applyNumberFormat="1" applyFont="1" applyProtection="1"/>
    <xf numFmtId="0" fontId="138" fillId="0" borderId="1" xfId="0" applyFont="1" applyBorder="1" applyProtection="1"/>
    <xf numFmtId="165" fontId="138" fillId="0" borderId="1" xfId="0" applyNumberFormat="1" applyFont="1" applyBorder="1" applyProtection="1"/>
    <xf numFmtId="0" fontId="138" fillId="0" borderId="20" xfId="0" applyFont="1" applyBorder="1" applyProtection="1"/>
    <xf numFmtId="0" fontId="138" fillId="23" borderId="20" xfId="0" applyFont="1" applyFill="1" applyBorder="1" applyProtection="1"/>
    <xf numFmtId="0" fontId="138" fillId="23" borderId="21" xfId="0" applyFont="1" applyFill="1" applyBorder="1" applyProtection="1"/>
    <xf numFmtId="0" fontId="138" fillId="0" borderId="49" xfId="0" applyFont="1" applyBorder="1" applyProtection="1"/>
    <xf numFmtId="0" fontId="5" fillId="0" borderId="0" xfId="0" applyFont="1" applyProtection="1"/>
    <xf numFmtId="0" fontId="138" fillId="23" borderId="22" xfId="0" applyFont="1" applyFill="1" applyBorder="1" applyProtection="1"/>
    <xf numFmtId="0" fontId="138" fillId="23" borderId="23" xfId="0" applyFont="1" applyFill="1" applyBorder="1" applyProtection="1"/>
    <xf numFmtId="0" fontId="138" fillId="23" borderId="1" xfId="0" applyFont="1" applyFill="1" applyBorder="1" applyProtection="1"/>
    <xf numFmtId="165" fontId="23" fillId="0" borderId="0" xfId="0" applyNumberFormat="1" applyFont="1" applyProtection="1"/>
    <xf numFmtId="165" fontId="21" fillId="0" borderId="0" xfId="0" applyNumberFormat="1" applyFont="1" applyAlignment="1" applyProtection="1">
      <alignment horizontal="left" indent="2"/>
    </xf>
    <xf numFmtId="0" fontId="11" fillId="0" borderId="0" xfId="153" applyFont="1" applyAlignment="1">
      <alignment horizontal="center"/>
    </xf>
    <xf numFmtId="4" fontId="46" fillId="0" borderId="1" xfId="0" applyNumberFormat="1" applyFont="1" applyBorder="1" applyProtection="1"/>
    <xf numFmtId="0" fontId="11" fillId="0" borderId="1" xfId="153" applyFont="1" applyBorder="1" applyAlignment="1">
      <alignment horizontal="center"/>
    </xf>
    <xf numFmtId="0" fontId="29" fillId="0" borderId="1" xfId="153" applyFont="1" applyBorder="1" applyAlignment="1">
      <alignment horizontal="center"/>
    </xf>
    <xf numFmtId="165" fontId="0" fillId="0" borderId="1" xfId="0" applyNumberFormat="1" applyBorder="1" applyAlignment="1" applyProtection="1">
      <alignment horizontal="center" wrapText="1"/>
    </xf>
    <xf numFmtId="0" fontId="29" fillId="0" borderId="0" xfId="153" applyFont="1" applyAlignment="1">
      <alignment horizontal="center"/>
    </xf>
    <xf numFmtId="4" fontId="46" fillId="0" borderId="0" xfId="0" applyNumberFormat="1" applyFont="1" applyProtection="1"/>
    <xf numFmtId="37" fontId="0" fillId="0" borderId="0" xfId="0" applyNumberFormat="1" applyProtection="1"/>
    <xf numFmtId="41" fontId="0" fillId="0" borderId="0" xfId="0" applyNumberFormat="1" applyProtection="1"/>
    <xf numFmtId="184" fontId="4" fillId="0" borderId="0" xfId="0" applyNumberFormat="1" applyFont="1" applyProtection="1"/>
    <xf numFmtId="173" fontId="80" fillId="24" borderId="0" xfId="174" applyNumberFormat="1" applyFont="1" applyFill="1" applyBorder="1"/>
    <xf numFmtId="0" fontId="25" fillId="0" borderId="1" xfId="132" applyBorder="1" applyProtection="1">
      <protection locked="0"/>
    </xf>
    <xf numFmtId="49" fontId="25" fillId="0" borderId="20" xfId="156" applyNumberFormat="1" applyBorder="1" applyProtection="1">
      <protection locked="0"/>
    </xf>
    <xf numFmtId="49" fontId="25" fillId="0" borderId="0" xfId="156" applyNumberFormat="1" applyProtection="1">
      <protection locked="0"/>
    </xf>
    <xf numFmtId="49" fontId="25" fillId="0" borderId="21" xfId="156" applyNumberFormat="1" applyBorder="1" applyProtection="1">
      <protection locked="0"/>
    </xf>
    <xf numFmtId="165" fontId="5" fillId="0" borderId="0" xfId="0" applyNumberFormat="1" applyFont="1" applyProtection="1"/>
    <xf numFmtId="0" fontId="23" fillId="0" borderId="8" xfId="0" applyFont="1" applyBorder="1" applyProtection="1"/>
    <xf numFmtId="0" fontId="23" fillId="0" borderId="0" xfId="0" applyFont="1" applyProtection="1"/>
    <xf numFmtId="165" fontId="23" fillId="0" borderId="0" xfId="0" applyNumberFormat="1" applyFont="1" applyAlignment="1" applyProtection="1">
      <alignment horizontal="center"/>
    </xf>
    <xf numFmtId="165" fontId="25" fillId="0" borderId="0" xfId="0" applyNumberFormat="1" applyFont="1" applyAlignment="1">
      <alignment horizontal="left" indent="1"/>
      <protection locked="0"/>
    </xf>
    <xf numFmtId="0" fontId="3" fillId="0" borderId="0" xfId="154" applyAlignment="1" applyProtection="1">
      <alignment horizontal="left"/>
      <protection locked="0"/>
    </xf>
    <xf numFmtId="0" fontId="138" fillId="0" borderId="8" xfId="0" applyFont="1" applyBorder="1">
      <protection locked="0"/>
    </xf>
    <xf numFmtId="165" fontId="138" fillId="0" borderId="1" xfId="0" applyNumberFormat="1" applyFont="1" applyBorder="1">
      <protection locked="0"/>
    </xf>
    <xf numFmtId="0" fontId="10" fillId="24" borderId="0" xfId="52" applyNumberFormat="1" applyFont="1" applyFill="1" applyAlignment="1">
      <alignment horizontal="right"/>
    </xf>
    <xf numFmtId="14" fontId="155" fillId="0" borderId="0" xfId="0" applyNumberFormat="1" applyFont="1" applyAlignment="1" applyProtection="1">
      <alignment horizontal="center"/>
    </xf>
    <xf numFmtId="165" fontId="63" fillId="0" borderId="0" xfId="0" applyNumberFormat="1" applyFont="1" applyProtection="1"/>
    <xf numFmtId="176" fontId="138" fillId="0" borderId="0" xfId="144" applyNumberFormat="1" applyFont="1" applyAlignment="1">
      <alignment horizontal="center"/>
    </xf>
    <xf numFmtId="165" fontId="25" fillId="0" borderId="0" xfId="0" applyNumberFormat="1" applyFont="1" applyAlignment="1" applyProtection="1">
      <alignment horizontal="left" vertical="center"/>
    </xf>
    <xf numFmtId="165" fontId="124" fillId="0" borderId="0" xfId="0" applyNumberFormat="1" applyFont="1" applyAlignment="1" applyProtection="1">
      <alignment horizontal="left" vertical="center" indent="4"/>
    </xf>
    <xf numFmtId="0" fontId="21" fillId="0" borderId="50" xfId="154" applyFont="1" applyBorder="1"/>
    <xf numFmtId="0" fontId="21" fillId="0" borderId="50" xfId="154" applyFont="1" applyBorder="1" applyAlignment="1">
      <alignment horizontal="center"/>
    </xf>
    <xf numFmtId="0" fontId="25" fillId="0" borderId="50" xfId="154" applyFont="1" applyBorder="1" applyAlignment="1" applyProtection="1">
      <alignment horizontal="center"/>
      <protection locked="0"/>
    </xf>
    <xf numFmtId="0" fontId="25" fillId="0" borderId="50" xfId="154" applyFont="1" applyBorder="1"/>
    <xf numFmtId="0" fontId="3" fillId="0" borderId="50" xfId="154" applyBorder="1"/>
    <xf numFmtId="0" fontId="38" fillId="0" borderId="0" xfId="153" applyFont="1"/>
    <xf numFmtId="165" fontId="199" fillId="0" borderId="0" xfId="0" applyNumberFormat="1" applyFont="1">
      <protection locked="0"/>
    </xf>
    <xf numFmtId="49" fontId="25" fillId="0" borderId="0" xfId="138" applyNumberFormat="1" applyFont="1"/>
    <xf numFmtId="4" fontId="5" fillId="0" borderId="1" xfId="0" applyNumberFormat="1" applyFont="1" applyBorder="1" applyAlignment="1" applyProtection="1">
      <alignment horizontal="center"/>
    </xf>
    <xf numFmtId="165" fontId="201" fillId="0" borderId="0" xfId="0" applyNumberFormat="1" applyFont="1" applyAlignment="1" applyProtection="1">
      <alignment horizontal="center"/>
    </xf>
    <xf numFmtId="165" fontId="201" fillId="0" borderId="0" xfId="0" applyNumberFormat="1" applyFont="1" applyProtection="1"/>
    <xf numFmtId="165" fontId="202" fillId="0" borderId="0" xfId="0" applyNumberFormat="1" applyFont="1" applyAlignment="1" applyProtection="1">
      <alignment horizontal="left" vertical="center"/>
    </xf>
    <xf numFmtId="165" fontId="201" fillId="0" borderId="0" xfId="0" applyNumberFormat="1" applyFont="1" applyAlignment="1" applyProtection="1">
      <alignment horizontal="left"/>
    </xf>
    <xf numFmtId="0" fontId="203" fillId="0" borderId="0" xfId="0" applyFont="1" applyAlignment="1" applyProtection="1">
      <alignment horizontal="center"/>
    </xf>
    <xf numFmtId="0" fontId="204" fillId="0" borderId="0" xfId="189" applyNumberFormat="1" applyFont="1" applyProtection="1"/>
    <xf numFmtId="171" fontId="21" fillId="0" borderId="0" xfId="0" quotePrefix="1" applyNumberFormat="1" applyFont="1" applyAlignment="1" applyProtection="1">
      <alignment horizontal="center"/>
    </xf>
    <xf numFmtId="165" fontId="205" fillId="0" borderId="0" xfId="189" applyFont="1" applyAlignment="1" applyProtection="1">
      <alignment horizontal="center"/>
    </xf>
    <xf numFmtId="0" fontId="201" fillId="0" borderId="0" xfId="0" applyFont="1" applyProtection="1"/>
    <xf numFmtId="0" fontId="204" fillId="0" borderId="0" xfId="190" applyFont="1"/>
    <xf numFmtId="0" fontId="46" fillId="0" borderId="0" xfId="147" applyFont="1"/>
    <xf numFmtId="0" fontId="125" fillId="63" borderId="18" xfId="0" applyFont="1" applyFill="1" applyBorder="1" applyAlignment="1" applyProtection="1">
      <alignment horizontal="left"/>
    </xf>
    <xf numFmtId="165" fontId="125" fillId="63" borderId="18" xfId="0" applyNumberFormat="1" applyFont="1" applyFill="1" applyBorder="1" applyAlignment="1" applyProtection="1">
      <alignment horizontal="left"/>
    </xf>
    <xf numFmtId="0" fontId="204" fillId="0" borderId="0" xfId="135" applyFont="1" applyAlignment="1">
      <alignment horizontal="center"/>
    </xf>
    <xf numFmtId="165" fontId="206" fillId="0" borderId="0" xfId="0" applyNumberFormat="1" applyFont="1" applyProtection="1"/>
    <xf numFmtId="165" fontId="208" fillId="0" borderId="0" xfId="0" applyNumberFormat="1" applyFont="1" applyProtection="1"/>
    <xf numFmtId="49" fontId="155" fillId="0" borderId="0" xfId="0" applyNumberFormat="1" applyFont="1" applyAlignment="1" applyProtection="1">
      <alignment horizontal="left" vertical="center" wrapText="1"/>
    </xf>
    <xf numFmtId="0" fontId="73" fillId="58" borderId="0" xfId="158" applyFont="1" applyFill="1"/>
    <xf numFmtId="0" fontId="78" fillId="58" borderId="0" xfId="158" applyFont="1" applyFill="1"/>
    <xf numFmtId="176" fontId="25" fillId="0" borderId="0" xfId="148" applyNumberFormat="1" applyAlignment="1">
      <alignment horizontal="right"/>
    </xf>
    <xf numFmtId="176" fontId="25" fillId="0" borderId="0" xfId="148" applyNumberFormat="1"/>
    <xf numFmtId="176" fontId="25" fillId="0" borderId="1" xfId="148" applyNumberFormat="1" applyBorder="1" applyAlignment="1">
      <alignment horizontal="left"/>
    </xf>
    <xf numFmtId="176" fontId="25" fillId="0" borderId="1" xfId="148" applyNumberFormat="1" applyBorder="1" applyAlignment="1">
      <alignment horizontal="center"/>
    </xf>
    <xf numFmtId="176" fontId="25" fillId="0" borderId="8" xfId="148" applyNumberFormat="1" applyBorder="1" applyAlignment="1">
      <alignment horizontal="center"/>
    </xf>
    <xf numFmtId="0" fontId="209" fillId="0" borderId="0" xfId="0" applyFont="1" applyProtection="1"/>
    <xf numFmtId="1" fontId="10" fillId="0" borderId="0" xfId="0" applyNumberFormat="1" applyFont="1" applyAlignment="1" applyProtection="1">
      <alignment horizontal="right"/>
    </xf>
    <xf numFmtId="164" fontId="10" fillId="0" borderId="50" xfId="170" applyFont="1" applyBorder="1"/>
    <xf numFmtId="164" fontId="10" fillId="61" borderId="7" xfId="170" applyFont="1" applyFill="1" applyBorder="1"/>
    <xf numFmtId="164" fontId="10" fillId="61" borderId="7" xfId="172" applyFont="1" applyFill="1"/>
    <xf numFmtId="178" fontId="25" fillId="0" borderId="8" xfId="134" applyNumberFormat="1" applyFont="1" applyBorder="1" applyProtection="1">
      <protection locked="0"/>
    </xf>
    <xf numFmtId="165" fontId="210" fillId="0" borderId="0" xfId="0" applyNumberFormat="1" applyFont="1" applyProtection="1"/>
    <xf numFmtId="169" fontId="15" fillId="57" borderId="0" xfId="0" applyNumberFormat="1" applyFont="1" applyFill="1" applyProtection="1"/>
    <xf numFmtId="173" fontId="15" fillId="57" borderId="0" xfId="170" applyNumberFormat="1" applyFont="1" applyFill="1" applyProtection="1">
      <protection locked="0"/>
    </xf>
    <xf numFmtId="165" fontId="194" fillId="0" borderId="0" xfId="0" applyNumberFormat="1" applyFont="1" applyProtection="1"/>
    <xf numFmtId="165" fontId="38" fillId="0" borderId="0" xfId="0" applyNumberFormat="1" applyFont="1" applyAlignment="1" applyProtection="1">
      <alignment horizontal="center"/>
    </xf>
    <xf numFmtId="165" fontId="212" fillId="0" borderId="0" xfId="0" applyNumberFormat="1" applyFont="1" applyProtection="1"/>
    <xf numFmtId="0" fontId="38" fillId="0" borderId="0" xfId="190" applyFont="1"/>
    <xf numFmtId="0" fontId="79" fillId="0" borderId="0" xfId="190" applyFont="1"/>
    <xf numFmtId="0" fontId="65" fillId="0" borderId="0" xfId="190" applyFont="1"/>
    <xf numFmtId="165" fontId="186" fillId="0" borderId="1" xfId="0" applyNumberFormat="1" applyFont="1" applyBorder="1" applyAlignment="1">
      <alignment horizontal="center"/>
      <protection locked="0"/>
    </xf>
    <xf numFmtId="165" fontId="186" fillId="0" borderId="0" xfId="0" applyNumberFormat="1" applyFont="1">
      <protection locked="0"/>
    </xf>
    <xf numFmtId="0" fontId="69" fillId="0" borderId="0" xfId="154" applyFont="1" applyAlignment="1">
      <alignment horizontal="center"/>
    </xf>
    <xf numFmtId="165" fontId="186" fillId="0" borderId="0" xfId="0" applyNumberFormat="1" applyFont="1" applyAlignment="1">
      <alignment horizontal="center"/>
      <protection locked="0"/>
    </xf>
    <xf numFmtId="0" fontId="25" fillId="0" borderId="0" xfId="147" applyFont="1"/>
    <xf numFmtId="0" fontId="21" fillId="0" borderId="0" xfId="191" applyFont="1" applyAlignment="1">
      <alignment horizontal="center"/>
    </xf>
    <xf numFmtId="0" fontId="21" fillId="0" borderId="5" xfId="191" applyFont="1" applyBorder="1" applyAlignment="1">
      <alignment horizontal="center"/>
    </xf>
    <xf numFmtId="0" fontId="69" fillId="0" borderId="5" xfId="154" applyFont="1" applyBorder="1" applyAlignment="1">
      <alignment horizontal="left"/>
    </xf>
    <xf numFmtId="0" fontId="46" fillId="0" borderId="0" xfId="144" applyFont="1"/>
    <xf numFmtId="6" fontId="46" fillId="0" borderId="0" xfId="154" applyNumberFormat="1" applyFont="1" applyProtection="1">
      <protection locked="0"/>
    </xf>
    <xf numFmtId="173" fontId="15" fillId="24" borderId="0" xfId="170" applyNumberFormat="1" applyFont="1" applyFill="1"/>
    <xf numFmtId="173" fontId="213" fillId="24" borderId="0" xfId="170" applyNumberFormat="1" applyFont="1" applyFill="1"/>
    <xf numFmtId="165" fontId="0" fillId="0" borderId="1" xfId="0" applyNumberFormat="1" applyBorder="1">
      <protection locked="0"/>
    </xf>
    <xf numFmtId="0" fontId="23" fillId="0" borderId="1" xfId="154" applyFont="1" applyBorder="1" applyAlignment="1">
      <alignment horizontal="center"/>
    </xf>
    <xf numFmtId="49" fontId="25" fillId="0" borderId="0" xfId="0" quotePrefix="1" applyNumberFormat="1" applyFont="1" applyAlignment="1" applyProtection="1">
      <alignment horizontal="left"/>
    </xf>
    <xf numFmtId="49" fontId="25" fillId="0" borderId="0" xfId="0" applyNumberFormat="1" applyFont="1" applyProtection="1"/>
    <xf numFmtId="49" fontId="25" fillId="0" borderId="0" xfId="0" applyNumberFormat="1" applyFont="1" applyAlignment="1" applyProtection="1">
      <alignment horizontal="left"/>
    </xf>
    <xf numFmtId="0" fontId="51" fillId="0" borderId="0" xfId="154" applyFont="1" applyAlignment="1" applyProtection="1">
      <alignment vertical="center"/>
      <protection locked="0"/>
    </xf>
    <xf numFmtId="49" fontId="25" fillId="0" borderId="0" xfId="133" quotePrefix="1" applyNumberFormat="1" applyAlignment="1">
      <alignment horizontal="left"/>
    </xf>
    <xf numFmtId="49" fontId="25" fillId="0" borderId="0" xfId="133" quotePrefix="1" applyNumberFormat="1"/>
    <xf numFmtId="165" fontId="186" fillId="0" borderId="1" xfId="0" applyNumberFormat="1" applyFont="1" applyBorder="1" applyAlignment="1">
      <alignment horizontal="left"/>
      <protection locked="0"/>
    </xf>
    <xf numFmtId="165" fontId="186" fillId="0" borderId="0" xfId="0" applyNumberFormat="1" applyFont="1" applyAlignment="1">
      <alignment horizontal="left"/>
      <protection locked="0"/>
    </xf>
    <xf numFmtId="0" fontId="65" fillId="0" borderId="0" xfId="190" applyFont="1" applyAlignment="1">
      <alignment horizontal="left"/>
    </xf>
    <xf numFmtId="0" fontId="65" fillId="0" borderId="1" xfId="147" applyFont="1" applyBorder="1"/>
    <xf numFmtId="165" fontId="186" fillId="0" borderId="0" xfId="0" applyNumberFormat="1" applyFont="1" applyAlignment="1">
      <alignment horizontal="right"/>
      <protection locked="0"/>
    </xf>
    <xf numFmtId="165" fontId="186" fillId="0" borderId="0" xfId="0" applyNumberFormat="1" applyFont="1" applyAlignment="1" applyProtection="1">
      <alignment horizontal="center"/>
    </xf>
    <xf numFmtId="14" fontId="186" fillId="0" borderId="1" xfId="0" applyNumberFormat="1" applyFont="1" applyBorder="1" applyAlignment="1">
      <alignment horizontal="center"/>
      <protection locked="0"/>
    </xf>
    <xf numFmtId="40" fontId="119" fillId="0" borderId="48" xfId="188" applyNumberFormat="1" applyFont="1" applyFill="1" applyBorder="1"/>
    <xf numFmtId="165" fontId="155" fillId="0" borderId="0" xfId="0" applyNumberFormat="1" applyFont="1" applyAlignment="1" applyProtection="1">
      <alignment horizontal="center"/>
    </xf>
    <xf numFmtId="173" fontId="10" fillId="0" borderId="8" xfId="172" applyNumberFormat="1" applyFont="1" applyBorder="1"/>
    <xf numFmtId="173" fontId="15" fillId="0" borderId="50" xfId="174" applyNumberFormat="1" applyFont="1" applyBorder="1"/>
    <xf numFmtId="173" fontId="10" fillId="0" borderId="8" xfId="174" applyNumberFormat="1" applyFont="1"/>
    <xf numFmtId="174" fontId="10" fillId="0" borderId="7" xfId="174" applyNumberFormat="1" applyFont="1" applyBorder="1"/>
    <xf numFmtId="165" fontId="21" fillId="57" borderId="0" xfId="0" applyNumberFormat="1" applyFont="1" applyFill="1" applyAlignment="1" applyProtection="1">
      <alignment horizontal="center"/>
    </xf>
    <xf numFmtId="173" fontId="10" fillId="0" borderId="50" xfId="170" applyNumberFormat="1" applyFont="1" applyBorder="1"/>
    <xf numFmtId="174" fontId="10" fillId="0" borderId="7" xfId="170" applyNumberFormat="1" applyFont="1" applyBorder="1"/>
    <xf numFmtId="165" fontId="29" fillId="0" borderId="1" xfId="0" applyNumberFormat="1" applyFont="1" applyBorder="1" applyProtection="1"/>
    <xf numFmtId="173" fontId="25" fillId="0" borderId="50" xfId="0" applyNumberFormat="1" applyFont="1" applyBorder="1" applyProtection="1"/>
    <xf numFmtId="175" fontId="15" fillId="0" borderId="1" xfId="0" applyNumberFormat="1" applyFont="1" applyBorder="1" applyAlignment="1" applyProtection="1">
      <alignment horizontal="left"/>
    </xf>
    <xf numFmtId="165" fontId="15" fillId="0" borderId="8" xfId="0" applyNumberFormat="1" applyFont="1" applyBorder="1" applyProtection="1"/>
    <xf numFmtId="165" fontId="29" fillId="0" borderId="8" xfId="0" applyNumberFormat="1" applyFont="1" applyBorder="1" applyProtection="1"/>
    <xf numFmtId="174" fontId="4" fillId="0" borderId="0" xfId="0" applyNumberFormat="1" applyFont="1" applyProtection="1"/>
    <xf numFmtId="173" fontId="4" fillId="0" borderId="0" xfId="0" applyNumberFormat="1" applyFont="1" applyProtection="1"/>
    <xf numFmtId="173" fontId="4" fillId="0" borderId="0" xfId="0" applyNumberFormat="1" applyFont="1">
      <protection locked="0"/>
    </xf>
    <xf numFmtId="173" fontId="4" fillId="19" borderId="0" xfId="0" applyNumberFormat="1" applyFont="1" applyFill="1" applyProtection="1"/>
    <xf numFmtId="174" fontId="4" fillId="0" borderId="7" xfId="0" applyNumberFormat="1" applyFont="1" applyBorder="1" applyProtection="1"/>
    <xf numFmtId="165" fontId="11" fillId="0" borderId="13" xfId="0" applyNumberFormat="1" applyFont="1" applyBorder="1" applyAlignment="1" applyProtection="1">
      <alignment horizontal="center"/>
    </xf>
    <xf numFmtId="44" fontId="22" fillId="0" borderId="0" xfId="0" applyNumberFormat="1" applyFont="1" applyProtection="1"/>
    <xf numFmtId="165" fontId="11" fillId="0" borderId="0" xfId="0" applyNumberFormat="1" applyFont="1" applyAlignment="1" applyProtection="1">
      <alignment horizontal="left"/>
    </xf>
    <xf numFmtId="165" fontId="17" fillId="0" borderId="50" xfId="0" applyNumberFormat="1" applyFont="1" applyBorder="1" applyAlignment="1" applyProtection="1">
      <alignment horizontal="center"/>
    </xf>
    <xf numFmtId="173" fontId="10" fillId="0" borderId="1" xfId="0" applyNumberFormat="1" applyFont="1" applyBorder="1" applyProtection="1"/>
    <xf numFmtId="173" fontId="10" fillId="0" borderId="0" xfId="174" applyNumberFormat="1" applyFont="1" applyBorder="1"/>
    <xf numFmtId="174" fontId="10" fillId="0" borderId="0" xfId="174" applyNumberFormat="1" applyFont="1" applyBorder="1"/>
    <xf numFmtId="173" fontId="11" fillId="0" borderId="0" xfId="172" applyNumberFormat="1" applyFont="1" applyBorder="1" applyAlignment="1">
      <alignment horizontal="center"/>
    </xf>
    <xf numFmtId="0" fontId="5" fillId="16" borderId="0" xfId="170" applyNumberFormat="1" applyFont="1" applyFill="1" applyAlignment="1">
      <alignment horizontal="center"/>
    </xf>
    <xf numFmtId="0" fontId="5" fillId="24" borderId="0" xfId="170" applyNumberFormat="1" applyFont="1" applyFill="1" applyAlignment="1">
      <alignment horizontal="center"/>
    </xf>
    <xf numFmtId="172" fontId="10" fillId="0" borderId="0" xfId="0" applyNumberFormat="1" applyFont="1" applyProtection="1"/>
    <xf numFmtId="173" fontId="10" fillId="0" borderId="1" xfId="170" applyNumberFormat="1" applyFont="1" applyBorder="1"/>
    <xf numFmtId="173" fontId="15" fillId="0" borderId="50" xfId="170" applyNumberFormat="1" applyFont="1" applyBorder="1"/>
    <xf numFmtId="165" fontId="91" fillId="0" borderId="0" xfId="0" applyNumberFormat="1" applyFont="1" applyAlignment="1" applyProtection="1">
      <alignment horizontal="center"/>
    </xf>
    <xf numFmtId="174" fontId="10" fillId="0" borderId="7" xfId="0" applyNumberFormat="1" applyFont="1" applyBorder="1" applyProtection="1"/>
    <xf numFmtId="176" fontId="25" fillId="0" borderId="0" xfId="143" applyNumberFormat="1"/>
    <xf numFmtId="176" fontId="25" fillId="0" borderId="0" xfId="143" applyNumberFormat="1" applyAlignment="1">
      <alignment horizontal="right"/>
    </xf>
    <xf numFmtId="0" fontId="46" fillId="0" borderId="0" xfId="154" applyFont="1" applyAlignment="1">
      <alignment horizontal="right"/>
    </xf>
    <xf numFmtId="0" fontId="46" fillId="0" borderId="0" xfId="143" applyFont="1"/>
    <xf numFmtId="0" fontId="46" fillId="0" borderId="8" xfId="154" applyFont="1" applyBorder="1" applyProtection="1">
      <protection locked="0"/>
    </xf>
    <xf numFmtId="6" fontId="46" fillId="0" borderId="0" xfId="154" applyNumberFormat="1" applyFont="1" applyAlignment="1" applyProtection="1">
      <alignment horizontal="left"/>
      <protection locked="0"/>
    </xf>
    <xf numFmtId="0" fontId="46" fillId="0" borderId="0" xfId="154" applyFont="1" applyAlignment="1" applyProtection="1">
      <alignment horizontal="left"/>
      <protection locked="0"/>
    </xf>
    <xf numFmtId="165" fontId="46" fillId="0" borderId="0" xfId="136" applyFont="1" applyProtection="1"/>
    <xf numFmtId="176" fontId="25" fillId="0" borderId="0" xfId="143" applyNumberFormat="1" applyProtection="1">
      <protection locked="0"/>
    </xf>
    <xf numFmtId="0" fontId="25" fillId="0" borderId="1" xfId="138" applyFont="1" applyBorder="1" applyAlignment="1">
      <alignment horizontal="center"/>
    </xf>
    <xf numFmtId="0" fontId="25" fillId="0" borderId="1" xfId="138" applyFont="1" applyBorder="1"/>
    <xf numFmtId="39" fontId="25" fillId="0" borderId="0" xfId="138" applyNumberFormat="1" applyFont="1"/>
    <xf numFmtId="39" fontId="25" fillId="0" borderId="50" xfId="138" applyNumberFormat="1" applyFont="1" applyBorder="1"/>
    <xf numFmtId="49" fontId="25" fillId="0" borderId="0" xfId="133" applyNumberFormat="1" applyAlignment="1">
      <alignment horizontal="left"/>
    </xf>
    <xf numFmtId="39" fontId="25" fillId="0" borderId="11" xfId="138" applyNumberFormat="1" applyFont="1" applyBorder="1"/>
    <xf numFmtId="49" fontId="25" fillId="0" borderId="0" xfId="133" applyNumberFormat="1" applyAlignment="1">
      <alignment horizontal="left" indent="1"/>
    </xf>
    <xf numFmtId="0" fontId="25" fillId="0" borderId="0" xfId="133"/>
    <xf numFmtId="0" fontId="25" fillId="57" borderId="0" xfId="140" applyFont="1" applyFill="1" applyAlignment="1">
      <alignment horizontal="left"/>
    </xf>
    <xf numFmtId="0" fontId="25" fillId="57" borderId="0" xfId="140" applyFont="1" applyFill="1" applyAlignment="1">
      <alignment horizontal="center"/>
    </xf>
    <xf numFmtId="0" fontId="25" fillId="57" borderId="0" xfId="140" applyFont="1" applyFill="1" applyAlignment="1">
      <alignment horizontal="right"/>
    </xf>
    <xf numFmtId="0" fontId="25" fillId="57" borderId="5" xfId="140" applyFont="1" applyFill="1" applyBorder="1" applyAlignment="1">
      <alignment horizontal="right"/>
    </xf>
    <xf numFmtId="0" fontId="18" fillId="57" borderId="0" xfId="140" applyFont="1" applyFill="1"/>
    <xf numFmtId="176" fontId="25" fillId="0" borderId="0" xfId="154" applyNumberFormat="1" applyFont="1" applyAlignment="1">
      <alignment horizontal="right"/>
    </xf>
    <xf numFmtId="1" fontId="46" fillId="0" borderId="0" xfId="154" applyNumberFormat="1" applyFont="1" applyAlignment="1">
      <alignment horizontal="center"/>
    </xf>
    <xf numFmtId="0" fontId="25" fillId="0" borderId="0" xfId="146" applyFont="1" applyAlignment="1">
      <alignment horizontal="center" shrinkToFit="1"/>
    </xf>
    <xf numFmtId="176" fontId="25" fillId="0" borderId="0" xfId="132" applyNumberFormat="1" applyAlignment="1">
      <alignment horizontal="center" shrinkToFit="1"/>
    </xf>
    <xf numFmtId="0" fontId="25" fillId="0" borderId="1" xfId="140" applyFont="1" applyBorder="1" applyAlignment="1">
      <alignment horizontal="left"/>
    </xf>
    <xf numFmtId="176" fontId="25" fillId="0" borderId="0" xfId="148" applyNumberFormat="1" applyAlignment="1">
      <alignment horizontal="left"/>
    </xf>
    <xf numFmtId="0" fontId="25" fillId="0" borderId="0" xfId="140" applyFont="1" applyAlignment="1">
      <alignment horizontal="left"/>
    </xf>
    <xf numFmtId="0" fontId="25" fillId="0" borderId="0" xfId="140" applyFont="1" applyAlignment="1">
      <alignment horizontal="center"/>
    </xf>
    <xf numFmtId="0" fontId="25" fillId="0" borderId="0" xfId="140" applyFont="1" applyAlignment="1">
      <alignment horizontal="right"/>
    </xf>
    <xf numFmtId="0" fontId="25" fillId="0" borderId="1" xfId="140" applyFont="1" applyBorder="1" applyAlignment="1">
      <alignment horizontal="center"/>
    </xf>
    <xf numFmtId="0" fontId="25" fillId="0" borderId="5" xfId="140" applyFont="1" applyBorder="1" applyAlignment="1">
      <alignment horizontal="right"/>
    </xf>
    <xf numFmtId="176" fontId="25" fillId="0" borderId="0" xfId="132" applyNumberFormat="1" applyAlignment="1">
      <alignment horizontal="right"/>
    </xf>
    <xf numFmtId="176" fontId="25" fillId="0" borderId="0" xfId="132" applyNumberFormat="1"/>
    <xf numFmtId="176" fontId="25" fillId="0" borderId="1" xfId="132" applyNumberFormat="1" applyBorder="1"/>
    <xf numFmtId="176" fontId="25" fillId="0" borderId="0" xfId="132" applyNumberFormat="1" applyAlignment="1">
      <alignment horizontal="center"/>
    </xf>
    <xf numFmtId="49" fontId="25" fillId="0" borderId="0" xfId="156" quotePrefix="1" applyNumberFormat="1" applyAlignment="1">
      <alignment horizontal="left"/>
    </xf>
    <xf numFmtId="0" fontId="25" fillId="0" borderId="0" xfId="156"/>
    <xf numFmtId="0" fontId="116" fillId="0" borderId="0" xfId="138" applyFont="1"/>
    <xf numFmtId="49" fontId="25" fillId="0" borderId="50" xfId="138" applyNumberFormat="1" applyFont="1" applyBorder="1"/>
    <xf numFmtId="49" fontId="25" fillId="0" borderId="21" xfId="156" applyNumberFormat="1" applyBorder="1"/>
    <xf numFmtId="49" fontId="25" fillId="0" borderId="50" xfId="156" applyNumberFormat="1" applyBorder="1"/>
    <xf numFmtId="49" fontId="25" fillId="0" borderId="51" xfId="156" applyNumberFormat="1" applyBorder="1"/>
    <xf numFmtId="49" fontId="25" fillId="0" borderId="21" xfId="156" quotePrefix="1" applyNumberFormat="1" applyBorder="1" applyAlignment="1">
      <alignment horizontal="left"/>
    </xf>
    <xf numFmtId="0" fontId="25" fillId="0" borderId="21" xfId="156" applyBorder="1"/>
    <xf numFmtId="0" fontId="25" fillId="0" borderId="0" xfId="150" applyFont="1"/>
    <xf numFmtId="0" fontId="4" fillId="0" borderId="5" xfId="150" applyFont="1" applyBorder="1"/>
    <xf numFmtId="0" fontId="4" fillId="0" borderId="0" xfId="150" applyFont="1"/>
    <xf numFmtId="0" fontId="51" fillId="0" borderId="50" xfId="154" applyFont="1" applyBorder="1" applyAlignment="1">
      <alignment vertical="center"/>
    </xf>
    <xf numFmtId="4" fontId="29" fillId="0" borderId="0" xfId="153" applyNumberFormat="1" applyFont="1" applyAlignment="1">
      <alignment horizontal="center"/>
    </xf>
    <xf numFmtId="0" fontId="5" fillId="0" borderId="0" xfId="153" applyFont="1" applyAlignment="1">
      <alignment horizontal="center"/>
    </xf>
    <xf numFmtId="0" fontId="21" fillId="0" borderId="0" xfId="153" applyFont="1" applyAlignment="1">
      <alignment horizontal="center"/>
    </xf>
    <xf numFmtId="4" fontId="46" fillId="0" borderId="1" xfId="0" applyNumberFormat="1" applyFont="1" applyBorder="1" applyAlignment="1" applyProtection="1">
      <alignment horizontal="center"/>
    </xf>
    <xf numFmtId="4" fontId="29" fillId="0" borderId="0" xfId="0" applyNumberFormat="1" applyFont="1" applyAlignment="1" applyProtection="1">
      <alignment horizontal="center"/>
    </xf>
    <xf numFmtId="165" fontId="29" fillId="0" borderId="1" xfId="0" applyNumberFormat="1" applyFont="1" applyBorder="1" applyAlignment="1" applyProtection="1">
      <alignment horizontal="center"/>
    </xf>
    <xf numFmtId="171" fontId="29" fillId="0" borderId="1" xfId="0" applyNumberFormat="1" applyFont="1" applyBorder="1" applyAlignment="1" applyProtection="1">
      <alignment horizontal="center"/>
    </xf>
    <xf numFmtId="164" fontId="10" fillId="0" borderId="50" xfId="174" applyFont="1" applyBorder="1"/>
    <xf numFmtId="37" fontId="10" fillId="0" borderId="50" xfId="174" applyNumberFormat="1" applyFont="1" applyBorder="1"/>
    <xf numFmtId="37" fontId="10" fillId="0" borderId="50" xfId="170" applyNumberFormat="1" applyFont="1" applyBorder="1"/>
    <xf numFmtId="0" fontId="15" fillId="58" borderId="0" xfId="153" applyFont="1" applyFill="1" applyAlignment="1">
      <alignment horizontal="center"/>
    </xf>
    <xf numFmtId="14" fontId="15" fillId="58" borderId="0" xfId="0" applyNumberFormat="1" applyFont="1" applyFill="1" applyAlignment="1" applyProtection="1">
      <alignment horizontal="center"/>
    </xf>
    <xf numFmtId="185" fontId="10" fillId="0" borderId="0" xfId="0" applyNumberFormat="1" applyFont="1" applyProtection="1"/>
    <xf numFmtId="39" fontId="10" fillId="0" borderId="8" xfId="170" applyNumberFormat="1" applyFont="1" applyBorder="1"/>
    <xf numFmtId="39" fontId="10" fillId="0" borderId="8" xfId="172" applyNumberFormat="1" applyFont="1" applyBorder="1"/>
    <xf numFmtId="185" fontId="10" fillId="0" borderId="8" xfId="172" applyNumberFormat="1" applyFont="1" applyBorder="1"/>
    <xf numFmtId="185" fontId="10" fillId="0" borderId="8" xfId="0" applyNumberFormat="1" applyFont="1" applyBorder="1" applyProtection="1"/>
    <xf numFmtId="164" fontId="10" fillId="61" borderId="8" xfId="172" applyFont="1" applyFill="1" applyBorder="1"/>
    <xf numFmtId="164" fontId="10" fillId="61" borderId="8" xfId="170" applyFont="1" applyFill="1" applyBorder="1"/>
    <xf numFmtId="164" fontId="10" fillId="0" borderId="1" xfId="170" applyFont="1" applyBorder="1"/>
    <xf numFmtId="164" fontId="10" fillId="61" borderId="50" xfId="170" applyFont="1" applyFill="1" applyBorder="1"/>
    <xf numFmtId="164" fontId="10" fillId="61" borderId="0" xfId="0" applyNumberFormat="1" applyFont="1" applyFill="1" applyAlignment="1" applyProtection="1">
      <alignment horizontal="right"/>
    </xf>
    <xf numFmtId="164" fontId="10" fillId="61" borderId="0" xfId="170" applyFont="1" applyFill="1"/>
    <xf numFmtId="173" fontId="4" fillId="0" borderId="0" xfId="128" applyNumberFormat="1" applyFont="1"/>
    <xf numFmtId="4" fontId="4" fillId="0" borderId="7" xfId="153" applyNumberFormat="1" applyFont="1" applyBorder="1"/>
    <xf numFmtId="174" fontId="4" fillId="0" borderId="0" xfId="0" applyNumberFormat="1" applyFont="1">
      <protection locked="0"/>
    </xf>
    <xf numFmtId="165" fontId="106" fillId="0" borderId="0" xfId="0" applyNumberFormat="1" applyFont="1" applyProtection="1"/>
    <xf numFmtId="165" fontId="0" fillId="0" borderId="0" xfId="0" applyNumberFormat="1" applyAlignment="1" applyProtection="1">
      <alignment horizontal="left" vertical="center"/>
    </xf>
    <xf numFmtId="14" fontId="186" fillId="0" borderId="0" xfId="0" applyNumberFormat="1" applyFont="1" applyAlignment="1">
      <alignment horizontal="center"/>
      <protection locked="0"/>
    </xf>
    <xf numFmtId="178" fontId="65" fillId="0" borderId="0" xfId="67" applyNumberFormat="1" applyFont="1" applyBorder="1" applyProtection="1"/>
    <xf numFmtId="178" fontId="65" fillId="0" borderId="0" xfId="67" applyNumberFormat="1" applyFont="1" applyBorder="1" applyAlignment="1" applyProtection="1">
      <alignment horizontal="right"/>
    </xf>
    <xf numFmtId="39" fontId="21" fillId="0" borderId="0" xfId="0" applyNumberFormat="1" applyFont="1" applyProtection="1"/>
    <xf numFmtId="165" fontId="21" fillId="0" borderId="0" xfId="0" applyNumberFormat="1" applyFont="1" applyAlignment="1" applyProtection="1">
      <alignment horizontal="right"/>
    </xf>
    <xf numFmtId="165" fontId="25" fillId="0" borderId="0" xfId="0" applyNumberFormat="1" applyFont="1" applyAlignment="1" applyProtection="1">
      <alignment horizontal="right"/>
    </xf>
    <xf numFmtId="165" fontId="186" fillId="0" borderId="0" xfId="0" applyNumberFormat="1" applyFont="1" applyProtection="1"/>
    <xf numFmtId="165" fontId="186" fillId="0" borderId="0" xfId="0" applyNumberFormat="1" applyFont="1" applyAlignment="1" applyProtection="1">
      <alignment horizontal="right"/>
    </xf>
    <xf numFmtId="165" fontId="186" fillId="0" borderId="0" xfId="0" applyNumberFormat="1" applyFont="1" applyAlignment="1" applyProtection="1">
      <alignment vertical="center"/>
    </xf>
    <xf numFmtId="15" fontId="186" fillId="0" borderId="0" xfId="0" quotePrefix="1" applyNumberFormat="1" applyFont="1" applyAlignment="1" applyProtection="1">
      <alignment horizontal="center"/>
    </xf>
    <xf numFmtId="165" fontId="186" fillId="0" borderId="0" xfId="0" applyNumberFormat="1" applyFont="1" applyAlignment="1" applyProtection="1">
      <alignment vertical="center" wrapText="1"/>
    </xf>
    <xf numFmtId="165" fontId="187" fillId="0" borderId="0" xfId="0" applyNumberFormat="1" applyFont="1" applyProtection="1"/>
    <xf numFmtId="165" fontId="187" fillId="0" borderId="0" xfId="0" applyNumberFormat="1" applyFont="1" applyAlignment="1" applyProtection="1">
      <alignment horizontal="right"/>
    </xf>
    <xf numFmtId="43" fontId="187" fillId="0" borderId="0" xfId="0" applyNumberFormat="1" applyFont="1" applyProtection="1"/>
    <xf numFmtId="186" fontId="186" fillId="0" borderId="0" xfId="0" applyNumberFormat="1" applyFont="1" applyAlignment="1" applyProtection="1">
      <alignment horizontal="center"/>
    </xf>
    <xf numFmtId="43" fontId="186" fillId="0" borderId="0" xfId="0" applyNumberFormat="1" applyFont="1" applyAlignment="1" applyProtection="1">
      <alignment horizontal="center"/>
    </xf>
    <xf numFmtId="42" fontId="186" fillId="0" borderId="50" xfId="0" quotePrefix="1" applyNumberFormat="1" applyFont="1" applyBorder="1" applyAlignment="1" applyProtection="1">
      <alignment horizontal="center"/>
    </xf>
    <xf numFmtId="42" fontId="187" fillId="0" borderId="0" xfId="0" quotePrefix="1" applyNumberFormat="1" applyFont="1" applyAlignment="1" applyProtection="1">
      <alignment horizontal="center"/>
    </xf>
    <xf numFmtId="43" fontId="186" fillId="0" borderId="50" xfId="0" applyNumberFormat="1" applyFont="1" applyBorder="1" applyAlignment="1" applyProtection="1">
      <alignment horizontal="center"/>
    </xf>
    <xf numFmtId="42" fontId="186" fillId="0" borderId="0" xfId="0" quotePrefix="1" applyNumberFormat="1" applyFont="1" applyAlignment="1" applyProtection="1">
      <alignment horizontal="center"/>
    </xf>
    <xf numFmtId="165" fontId="186" fillId="0" borderId="0" xfId="0" quotePrefix="1" applyNumberFormat="1" applyFont="1" applyAlignment="1" applyProtection="1">
      <alignment horizontal="right"/>
    </xf>
    <xf numFmtId="165" fontId="186" fillId="0" borderId="0" xfId="0" applyNumberFormat="1" applyFont="1" applyAlignment="1" applyProtection="1">
      <alignment horizontal="left"/>
    </xf>
    <xf numFmtId="39" fontId="25" fillId="0" borderId="0" xfId="0" applyNumberFormat="1" applyFont="1" applyProtection="1"/>
    <xf numFmtId="165" fontId="25" fillId="0" borderId="0" xfId="0" applyNumberFormat="1" applyFont="1" applyAlignment="1" applyProtection="1">
      <alignment horizontal="left" vertical="top" wrapText="1"/>
    </xf>
    <xf numFmtId="165" fontId="186" fillId="0" borderId="0" xfId="0" applyNumberFormat="1" applyFont="1" applyAlignment="1" applyProtection="1">
      <alignment horizontal="center" vertical="center" wrapText="1"/>
    </xf>
    <xf numFmtId="165" fontId="138" fillId="0" borderId="0" xfId="0" applyNumberFormat="1" applyFont="1" applyAlignment="1">
      <alignment horizontal="center"/>
      <protection locked="0"/>
    </xf>
    <xf numFmtId="165" fontId="46" fillId="0" borderId="0" xfId="0" applyNumberFormat="1" applyFont="1">
      <protection locked="0"/>
    </xf>
    <xf numFmtId="165" fontId="186" fillId="0" borderId="1" xfId="0" applyNumberFormat="1" applyFont="1" applyBorder="1" applyAlignment="1" applyProtection="1">
      <alignment horizontal="center" vertical="center" wrapText="1"/>
    </xf>
    <xf numFmtId="165" fontId="141" fillId="0" borderId="0" xfId="0" applyNumberFormat="1" applyFont="1" applyProtection="1"/>
    <xf numFmtId="165" fontId="140" fillId="0" borderId="0" xfId="0" applyNumberFormat="1" applyFont="1" applyProtection="1"/>
    <xf numFmtId="165" fontId="204" fillId="20" borderId="0" xfId="0" applyNumberFormat="1" applyFont="1" applyFill="1" applyAlignment="1" applyProtection="1">
      <alignment horizontal="center" wrapText="1"/>
    </xf>
    <xf numFmtId="165" fontId="21" fillId="0" borderId="0" xfId="0" applyNumberFormat="1" applyFont="1" applyAlignment="1" applyProtection="1">
      <alignment horizontal="center" wrapText="1"/>
    </xf>
    <xf numFmtId="165" fontId="204" fillId="0" borderId="0" xfId="0" applyNumberFormat="1" applyFont="1" applyAlignment="1" applyProtection="1">
      <alignment horizontal="center"/>
    </xf>
    <xf numFmtId="165" fontId="204" fillId="20" borderId="0" xfId="0" applyNumberFormat="1" applyFont="1" applyFill="1" applyAlignment="1" applyProtection="1">
      <alignment horizontal="left" wrapText="1"/>
    </xf>
    <xf numFmtId="165" fontId="186" fillId="0" borderId="0" xfId="0" applyNumberFormat="1" applyFont="1" applyAlignment="1" applyProtection="1">
      <alignment horizontal="center" vertical="center"/>
    </xf>
    <xf numFmtId="15" fontId="186" fillId="0" borderId="1" xfId="0" quotePrefix="1" applyNumberFormat="1" applyFont="1" applyBorder="1" applyAlignment="1" applyProtection="1">
      <alignment horizontal="center" wrapText="1"/>
    </xf>
    <xf numFmtId="43" fontId="187" fillId="0" borderId="0" xfId="0" applyNumberFormat="1" applyFont="1">
      <protection locked="0"/>
    </xf>
    <xf numFmtId="165" fontId="187" fillId="0" borderId="0" xfId="0" applyNumberFormat="1" applyFont="1">
      <protection locked="0"/>
    </xf>
    <xf numFmtId="187" fontId="3" fillId="0" borderId="1" xfId="154" applyNumberFormat="1" applyBorder="1" applyAlignment="1" applyProtection="1">
      <alignment horizontal="center"/>
      <protection locked="0"/>
    </xf>
    <xf numFmtId="165" fontId="25" fillId="0" borderId="0" xfId="0" applyNumberFormat="1" applyFont="1" applyAlignment="1" applyProtection="1">
      <alignment horizontal="left" vertical="center" indent="1"/>
    </xf>
    <xf numFmtId="43" fontId="186" fillId="0" borderId="1" xfId="0" applyNumberFormat="1" applyFont="1" applyBorder="1" applyAlignment="1">
      <alignment horizontal="center"/>
      <protection locked="0"/>
    </xf>
    <xf numFmtId="43" fontId="186" fillId="0" borderId="0" xfId="0" applyNumberFormat="1" applyFont="1" applyAlignment="1" applyProtection="1">
      <alignment horizontal="right"/>
    </xf>
    <xf numFmtId="43" fontId="186" fillId="0" borderId="0" xfId="0" applyNumberFormat="1" applyFont="1" applyProtection="1"/>
    <xf numFmtId="43" fontId="186" fillId="0" borderId="1" xfId="0" quotePrefix="1" applyNumberFormat="1" applyFont="1" applyBorder="1" applyAlignment="1">
      <alignment horizontal="center"/>
      <protection locked="0"/>
    </xf>
    <xf numFmtId="43" fontId="186" fillId="0" borderId="0" xfId="0" quotePrefix="1" applyNumberFormat="1" applyFont="1" applyAlignment="1" applyProtection="1">
      <alignment horizontal="center"/>
    </xf>
    <xf numFmtId="43" fontId="216" fillId="0" borderId="1" xfId="0" applyNumberFormat="1" applyFont="1" applyBorder="1" applyAlignment="1">
      <alignment horizontal="center"/>
      <protection locked="0"/>
    </xf>
    <xf numFmtId="43" fontId="186" fillId="0" borderId="11" xfId="0" applyNumberFormat="1" applyFont="1" applyBorder="1" applyAlignment="1" applyProtection="1">
      <alignment horizontal="center"/>
    </xf>
    <xf numFmtId="43" fontId="25" fillId="0" borderId="0" xfId="0" applyNumberFormat="1" applyFont="1" applyProtection="1"/>
    <xf numFmtId="43" fontId="25" fillId="0" borderId="0" xfId="0" applyNumberFormat="1" applyFont="1" applyAlignment="1" applyProtection="1">
      <alignment horizontal="right"/>
    </xf>
    <xf numFmtId="165" fontId="155" fillId="0" borderId="0" xfId="0" quotePrefix="1" applyNumberFormat="1" applyFont="1" applyAlignment="1" applyProtection="1">
      <alignment horizontal="center"/>
    </xf>
    <xf numFmtId="14" fontId="155" fillId="0" borderId="0" xfId="0" applyNumberFormat="1" applyFont="1" applyAlignment="1" applyProtection="1">
      <alignment horizontal="left" vertical="center" wrapText="1"/>
    </xf>
    <xf numFmtId="165" fontId="155" fillId="0" borderId="0" xfId="0" quotePrefix="1" applyNumberFormat="1" applyFont="1" applyAlignment="1" applyProtection="1">
      <alignment horizontal="center" wrapText="1"/>
    </xf>
    <xf numFmtId="165" fontId="204" fillId="0" borderId="0" xfId="0" applyNumberFormat="1" applyFont="1" applyAlignment="1" applyProtection="1">
      <alignment horizontal="left" wrapText="1"/>
    </xf>
    <xf numFmtId="0" fontId="25" fillId="0" borderId="0" xfId="137" applyFont="1" applyProtection="1">
      <protection hidden="1"/>
    </xf>
    <xf numFmtId="10" fontId="186" fillId="0" borderId="1" xfId="179" quotePrefix="1" applyNumberFormat="1" applyFont="1" applyBorder="1" applyAlignment="1" applyProtection="1">
      <alignment horizontal="center"/>
      <protection locked="0"/>
    </xf>
    <xf numFmtId="10" fontId="186" fillId="0" borderId="1" xfId="179" applyNumberFormat="1" applyFont="1" applyBorder="1" applyAlignment="1" applyProtection="1">
      <alignment horizontal="center"/>
      <protection locked="0"/>
    </xf>
    <xf numFmtId="0" fontId="0" fillId="0" borderId="0" xfId="138" applyFont="1"/>
    <xf numFmtId="0" fontId="18" fillId="0" borderId="0" xfId="0" applyFont="1" applyProtection="1"/>
    <xf numFmtId="0" fontId="38" fillId="0" borderId="0" xfId="0" applyFont="1" applyProtection="1"/>
    <xf numFmtId="0" fontId="38" fillId="0" borderId="0" xfId="0" applyFont="1" applyAlignment="1" applyProtection="1">
      <alignment horizontal="center"/>
    </xf>
    <xf numFmtId="0" fontId="212" fillId="0" borderId="0" xfId="0" applyFont="1" applyProtection="1"/>
    <xf numFmtId="0" fontId="204" fillId="0" borderId="0" xfId="0" applyFont="1" applyAlignment="1" applyProtection="1">
      <alignment horizontal="center"/>
    </xf>
    <xf numFmtId="167" fontId="0" fillId="0" borderId="0" xfId="154" applyNumberFormat="1" applyFont="1"/>
    <xf numFmtId="0" fontId="204" fillId="58" borderId="0" xfId="0" applyFont="1" applyFill="1" applyAlignment="1" applyProtection="1">
      <alignment horizontal="center"/>
    </xf>
    <xf numFmtId="0" fontId="105" fillId="0" borderId="0" xfId="154" applyFont="1" applyAlignment="1">
      <alignment horizontal="center" wrapText="1"/>
    </xf>
    <xf numFmtId="0" fontId="76" fillId="0" borderId="18" xfId="97" applyNumberFormat="1" applyFont="1" applyBorder="1" applyAlignment="1" applyProtection="1">
      <alignment horizontal="center"/>
    </xf>
    <xf numFmtId="0" fontId="220" fillId="0" borderId="24" xfId="97" applyFont="1" applyBorder="1" applyAlignment="1" applyProtection="1"/>
    <xf numFmtId="0" fontId="220" fillId="0" borderId="19" xfId="97" applyFont="1" applyBorder="1" applyAlignment="1" applyProtection="1"/>
    <xf numFmtId="0" fontId="220" fillId="0" borderId="8" xfId="97" applyFont="1" applyBorder="1" applyAlignment="1" applyProtection="1"/>
    <xf numFmtId="0" fontId="204" fillId="58" borderId="0" xfId="189" applyNumberFormat="1" applyFont="1" applyFill="1" applyProtection="1"/>
    <xf numFmtId="178" fontId="25" fillId="19" borderId="8" xfId="134" applyNumberFormat="1" applyFont="1" applyFill="1" applyBorder="1"/>
    <xf numFmtId="0" fontId="221" fillId="0" borderId="0" xfId="154" applyFont="1"/>
    <xf numFmtId="0" fontId="4" fillId="0" borderId="0" xfId="154" applyFont="1"/>
    <xf numFmtId="0" fontId="222" fillId="0" borderId="0" xfId="154" applyFont="1"/>
    <xf numFmtId="0" fontId="46" fillId="0" borderId="53" xfId="154" applyFont="1" applyBorder="1"/>
    <xf numFmtId="0" fontId="46" fillId="0" borderId="53" xfId="144" applyFont="1" applyBorder="1" applyAlignment="1" applyProtection="1">
      <alignment horizontal="center"/>
      <protection locked="0"/>
    </xf>
    <xf numFmtId="0" fontId="46" fillId="0" borderId="0" xfId="144" applyFont="1" applyAlignment="1" applyProtection="1">
      <alignment horizontal="center"/>
      <protection locked="0"/>
    </xf>
    <xf numFmtId="0" fontId="46" fillId="0" borderId="1" xfId="154" applyFont="1" applyBorder="1" applyAlignment="1" applyProtection="1">
      <alignment horizontal="center"/>
      <protection locked="0"/>
    </xf>
    <xf numFmtId="0" fontId="94" fillId="0" borderId="0" xfId="192" applyFont="1" applyAlignment="1" applyProtection="1">
      <alignment horizontal="left"/>
    </xf>
    <xf numFmtId="0" fontId="58" fillId="0" borderId="0" xfId="134" applyFont="1" applyAlignment="1">
      <alignment horizontal="left"/>
    </xf>
    <xf numFmtId="0" fontId="219" fillId="0" borderId="0" xfId="194" applyAlignment="1">
      <alignment horizontal="left"/>
    </xf>
    <xf numFmtId="0" fontId="55" fillId="0" borderId="0" xfId="134" applyFont="1"/>
    <xf numFmtId="0" fontId="50" fillId="0" borderId="0" xfId="134" applyFont="1"/>
    <xf numFmtId="0" fontId="6" fillId="0" borderId="0" xfId="134" applyFont="1"/>
    <xf numFmtId="0" fontId="6" fillId="0" borderId="0" xfId="134" applyFont="1" applyAlignment="1">
      <alignment horizontal="center"/>
    </xf>
    <xf numFmtId="0" fontId="25" fillId="0" borderId="0" xfId="134" applyFont="1" applyAlignment="1">
      <alignment horizontal="left"/>
    </xf>
    <xf numFmtId="0" fontId="25" fillId="0" borderId="1" xfId="134" applyFont="1" applyBorder="1" applyAlignment="1">
      <alignment horizontal="center"/>
    </xf>
    <xf numFmtId="0" fontId="25" fillId="0" borderId="0" xfId="134" applyFont="1" applyAlignment="1">
      <alignment horizontal="center"/>
    </xf>
    <xf numFmtId="0" fontId="25" fillId="0" borderId="0" xfId="134" applyFont="1" applyAlignment="1">
      <alignment horizontal="right"/>
    </xf>
    <xf numFmtId="0" fontId="25" fillId="0" borderId="0" xfId="134" applyFont="1"/>
    <xf numFmtId="0" fontId="6" fillId="0" borderId="5" xfId="134" applyFont="1" applyBorder="1"/>
    <xf numFmtId="0" fontId="21" fillId="0" borderId="0" xfId="134" applyFont="1"/>
    <xf numFmtId="0" fontId="219" fillId="0" borderId="0" xfId="194"/>
    <xf numFmtId="0" fontId="21" fillId="0" borderId="0" xfId="194" applyFont="1" applyAlignment="1">
      <alignment horizontal="center"/>
    </xf>
    <xf numFmtId="181" fontId="21" fillId="0" borderId="1" xfId="194" applyNumberFormat="1" applyFont="1" applyBorder="1" applyAlignment="1">
      <alignment horizontal="center"/>
    </xf>
    <xf numFmtId="0" fontId="21" fillId="0" borderId="1" xfId="194" applyFont="1" applyBorder="1" applyAlignment="1">
      <alignment horizontal="center"/>
    </xf>
    <xf numFmtId="0" fontId="21" fillId="0" borderId="0" xfId="194" applyFont="1"/>
    <xf numFmtId="181" fontId="21" fillId="0" borderId="0" xfId="194" applyNumberFormat="1" applyFont="1" applyAlignment="1">
      <alignment horizontal="center"/>
    </xf>
    <xf numFmtId="0" fontId="219" fillId="0" borderId="0" xfId="194" applyProtection="1">
      <protection locked="0"/>
    </xf>
    <xf numFmtId="43" fontId="25" fillId="0" borderId="1" xfId="53" applyBorder="1" applyAlignment="1" applyProtection="1">
      <alignment horizontal="center"/>
      <protection locked="0"/>
    </xf>
    <xf numFmtId="0" fontId="25" fillId="0" borderId="0" xfId="194" applyFont="1"/>
    <xf numFmtId="178" fontId="25" fillId="0" borderId="1" xfId="134" applyNumberFormat="1" applyFont="1" applyBorder="1"/>
    <xf numFmtId="43" fontId="25" fillId="0" borderId="0" xfId="53" applyAlignment="1" applyProtection="1">
      <alignment horizontal="center"/>
      <protection locked="0"/>
    </xf>
    <xf numFmtId="0" fontId="25" fillId="0" borderId="0" xfId="194" applyFont="1" applyProtection="1">
      <protection locked="0"/>
    </xf>
    <xf numFmtId="178" fontId="21" fillId="0" borderId="11" xfId="134" applyNumberFormat="1" applyFont="1" applyBorder="1"/>
    <xf numFmtId="0" fontId="64" fillId="0" borderId="0" xfId="134" applyFont="1"/>
    <xf numFmtId="178" fontId="25" fillId="0" borderId="0" xfId="134" applyNumberFormat="1" applyFont="1" applyProtection="1">
      <protection locked="0"/>
    </xf>
    <xf numFmtId="178" fontId="25" fillId="0" borderId="0" xfId="134" applyNumberFormat="1" applyFont="1"/>
    <xf numFmtId="0" fontId="129" fillId="0" borderId="0" xfId="134" applyFont="1"/>
    <xf numFmtId="0" fontId="223" fillId="0" borderId="0" xfId="134" applyFont="1"/>
    <xf numFmtId="178" fontId="25" fillId="0" borderId="1" xfId="134" applyNumberFormat="1" applyFont="1" applyBorder="1" applyProtection="1">
      <protection locked="0"/>
    </xf>
    <xf numFmtId="0" fontId="224" fillId="0" borderId="0" xfId="134" applyFont="1"/>
    <xf numFmtId="178" fontId="25" fillId="0" borderId="50" xfId="134" applyNumberFormat="1" applyFont="1" applyBorder="1"/>
    <xf numFmtId="0" fontId="4" fillId="0" borderId="0" xfId="134" applyFont="1"/>
    <xf numFmtId="178" fontId="25" fillId="0" borderId="7" xfId="134" applyNumberFormat="1" applyFont="1" applyBorder="1"/>
    <xf numFmtId="178" fontId="25" fillId="0" borderId="11" xfId="134" applyNumberFormat="1" applyFont="1" applyBorder="1" applyProtection="1">
      <protection locked="0"/>
    </xf>
    <xf numFmtId="178" fontId="25" fillId="0" borderId="11" xfId="134" applyNumberFormat="1" applyFont="1" applyBorder="1"/>
    <xf numFmtId="0" fontId="118" fillId="0" borderId="0" xfId="134" applyFont="1"/>
    <xf numFmtId="0" fontId="25" fillId="0" borderId="0" xfId="134" applyFont="1" applyAlignment="1" applyProtection="1">
      <alignment horizontal="center"/>
      <protection locked="0"/>
    </xf>
    <xf numFmtId="0" fontId="78" fillId="0" borderId="0" xfId="0" applyFont="1" applyProtection="1">
      <protection hidden="1"/>
    </xf>
    <xf numFmtId="0" fontId="74" fillId="0" borderId="0" xfId="0" applyFont="1" applyAlignment="1" applyProtection="1">
      <alignment horizontal="center"/>
      <protection hidden="1"/>
    </xf>
    <xf numFmtId="0" fontId="74" fillId="0" borderId="0" xfId="0" applyFont="1" applyAlignment="1" applyProtection="1">
      <alignment horizontal="left"/>
      <protection hidden="1"/>
    </xf>
    <xf numFmtId="0" fontId="184" fillId="0" borderId="0" xfId="0" applyFont="1" applyProtection="1"/>
    <xf numFmtId="0" fontId="74" fillId="57" borderId="0" xfId="0" applyFont="1" applyFill="1" applyAlignment="1" applyProtection="1">
      <alignment horizontal="left"/>
      <protection hidden="1"/>
    </xf>
    <xf numFmtId="0" fontId="125" fillId="0" borderId="0" xfId="0" applyFont="1" applyAlignment="1" applyProtection="1">
      <alignment vertical="center"/>
    </xf>
    <xf numFmtId="0" fontId="74" fillId="58" borderId="0" xfId="0" applyFont="1" applyFill="1" applyAlignment="1" applyProtection="1">
      <alignment horizontal="left"/>
      <protection hidden="1"/>
    </xf>
    <xf numFmtId="0" fontId="74" fillId="58" borderId="0" xfId="0" applyFont="1" applyFill="1" applyProtection="1">
      <protection hidden="1"/>
    </xf>
    <xf numFmtId="0" fontId="31" fillId="0" borderId="0" xfId="0" applyFont="1" applyProtection="1">
      <protection hidden="1"/>
    </xf>
    <xf numFmtId="0" fontId="78" fillId="23" borderId="0" xfId="0" applyFont="1" applyFill="1" applyAlignment="1" applyProtection="1">
      <alignment horizontal="center"/>
      <protection hidden="1"/>
    </xf>
    <xf numFmtId="0" fontId="94" fillId="23" borderId="0" xfId="192" applyFont="1" applyFill="1" applyAlignment="1" applyProtection="1">
      <alignment horizontal="center"/>
      <protection hidden="1"/>
    </xf>
    <xf numFmtId="0" fontId="78" fillId="0" borderId="0" xfId="0" applyFont="1" applyAlignment="1" applyProtection="1">
      <alignment horizontal="center"/>
      <protection hidden="1"/>
    </xf>
    <xf numFmtId="0" fontId="75" fillId="0" borderId="0" xfId="0" applyFont="1" applyAlignment="1" applyProtection="1">
      <alignment wrapText="1"/>
      <protection hidden="1"/>
    </xf>
    <xf numFmtId="0" fontId="75" fillId="23" borderId="0" xfId="0" applyFont="1" applyFill="1" applyAlignment="1" applyProtection="1">
      <alignment horizontal="center" wrapText="1"/>
      <protection hidden="1"/>
    </xf>
    <xf numFmtId="0" fontId="75" fillId="23" borderId="0" xfId="0" applyFont="1" applyFill="1" applyAlignment="1" applyProtection="1">
      <alignment horizontal="center"/>
      <protection hidden="1"/>
    </xf>
    <xf numFmtId="0" fontId="75" fillId="0" borderId="0" xfId="0" applyFont="1" applyAlignment="1" applyProtection="1">
      <alignment horizontal="center" wrapText="1"/>
      <protection hidden="1"/>
    </xf>
    <xf numFmtId="0" fontId="78" fillId="58" borderId="0" xfId="0" applyFont="1" applyFill="1" applyProtection="1">
      <protection hidden="1"/>
    </xf>
    <xf numFmtId="0" fontId="74" fillId="0" borderId="0" xfId="192" applyFont="1" applyAlignment="1" applyProtection="1">
      <protection hidden="1"/>
    </xf>
    <xf numFmtId="49" fontId="74" fillId="0" borderId="0" xfId="0" applyNumberFormat="1" applyFont="1" applyProtection="1">
      <protection hidden="1"/>
    </xf>
    <xf numFmtId="0" fontId="74" fillId="0" borderId="0" xfId="192" applyFont="1" applyAlignment="1" applyProtection="1">
      <alignment horizontal="left"/>
      <protection hidden="1"/>
    </xf>
    <xf numFmtId="0" fontId="110" fillId="0" borderId="0" xfId="0" applyFont="1" applyAlignment="1" applyProtection="1">
      <alignment horizontal="left" wrapText="1"/>
      <protection hidden="1"/>
    </xf>
    <xf numFmtId="0" fontId="110" fillId="0" borderId="0" xfId="0" applyFont="1" applyProtection="1">
      <protection hidden="1"/>
    </xf>
    <xf numFmtId="0" fontId="184" fillId="0" borderId="0" xfId="192" applyFont="1" applyAlignment="1" applyProtection="1"/>
    <xf numFmtId="0" fontId="110" fillId="0" borderId="0" xfId="0" applyFont="1" applyAlignment="1" applyProtection="1">
      <alignment wrapText="1"/>
      <protection hidden="1"/>
    </xf>
    <xf numFmtId="0" fontId="132" fillId="0" borderId="0" xfId="0" applyFont="1" applyProtection="1">
      <protection hidden="1"/>
    </xf>
    <xf numFmtId="0" fontId="74" fillId="0" borderId="0" xfId="192" applyFont="1" applyAlignment="1" applyProtection="1">
      <alignment wrapText="1"/>
      <protection hidden="1"/>
    </xf>
    <xf numFmtId="0" fontId="200" fillId="0" borderId="0" xfId="0" applyFont="1" applyProtection="1">
      <protection hidden="1"/>
    </xf>
    <xf numFmtId="0" fontId="227" fillId="0" borderId="0" xfId="192" applyFont="1" applyAlignment="1" applyProtection="1"/>
    <xf numFmtId="0" fontId="228" fillId="0" borderId="0" xfId="192" applyFont="1" applyAlignment="1" applyProtection="1"/>
    <xf numFmtId="0" fontId="229" fillId="0" borderId="0" xfId="0" applyFont="1" applyProtection="1"/>
    <xf numFmtId="0" fontId="229" fillId="0" borderId="0" xfId="192" applyFont="1" applyAlignment="1" applyProtection="1"/>
    <xf numFmtId="0" fontId="109" fillId="0" borderId="0" xfId="0" applyFont="1" applyProtection="1">
      <protection hidden="1"/>
    </xf>
    <xf numFmtId="0" fontId="74" fillId="0" borderId="0" xfId="0" quotePrefix="1" applyFont="1" applyProtection="1">
      <protection hidden="1"/>
    </xf>
    <xf numFmtId="0" fontId="47" fillId="0" borderId="0" xfId="97" applyAlignment="1" applyProtection="1">
      <protection hidden="1"/>
    </xf>
    <xf numFmtId="0" fontId="47" fillId="0" borderId="0" xfId="97" applyAlignment="1" applyProtection="1"/>
    <xf numFmtId="43" fontId="25" fillId="0" borderId="50" xfId="53" applyBorder="1" applyAlignment="1" applyProtection="1">
      <alignment horizontal="center"/>
    </xf>
    <xf numFmtId="0" fontId="138" fillId="0" borderId="0" xfId="0" applyFont="1">
      <protection locked="0"/>
    </xf>
    <xf numFmtId="0" fontId="201" fillId="0" borderId="0" xfId="0" applyFont="1">
      <protection locked="0"/>
    </xf>
    <xf numFmtId="0" fontId="230" fillId="0" borderId="0" xfId="0" applyFont="1">
      <protection locked="0"/>
    </xf>
    <xf numFmtId="0" fontId="78" fillId="0" borderId="0" xfId="0" applyFont="1">
      <protection locked="0"/>
    </xf>
    <xf numFmtId="0" fontId="74" fillId="0" borderId="0" xfId="0" applyFont="1">
      <protection locked="0"/>
    </xf>
    <xf numFmtId="39" fontId="21" fillId="0" borderId="18" xfId="134" applyNumberFormat="1" applyFont="1" applyBorder="1"/>
    <xf numFmtId="0" fontId="201" fillId="0" borderId="0" xfId="194" applyFont="1" applyProtection="1">
      <protection locked="0"/>
    </xf>
    <xf numFmtId="0" fontId="231" fillId="0" borderId="1" xfId="195" applyFont="1" applyBorder="1" applyProtection="1"/>
    <xf numFmtId="0" fontId="232" fillId="0" borderId="1" xfId="195" applyFont="1" applyBorder="1" applyProtection="1"/>
    <xf numFmtId="0" fontId="4" fillId="0" borderId="0" xfId="195" applyProtection="1"/>
    <xf numFmtId="0" fontId="4" fillId="0" borderId="0" xfId="195">
      <protection locked="0"/>
    </xf>
    <xf numFmtId="0" fontId="179" fillId="0" borderId="0" xfId="196" applyFont="1"/>
    <xf numFmtId="0" fontId="179" fillId="0" borderId="1" xfId="195" applyFont="1" applyBorder="1" applyAlignment="1" applyProtection="1">
      <alignment wrapText="1"/>
    </xf>
    <xf numFmtId="0" fontId="1" fillId="0" borderId="0" xfId="196"/>
    <xf numFmtId="0" fontId="4" fillId="65" borderId="0" xfId="195" applyFill="1" applyProtection="1"/>
    <xf numFmtId="0" fontId="4" fillId="61" borderId="0" xfId="195" applyFill="1" applyProtection="1"/>
    <xf numFmtId="0" fontId="4" fillId="0" borderId="1" xfId="195" applyBorder="1" applyAlignment="1" applyProtection="1">
      <alignment horizontal="right"/>
    </xf>
    <xf numFmtId="0" fontId="4" fillId="66" borderId="0" xfId="195" applyFill="1" applyProtection="1"/>
    <xf numFmtId="0" fontId="4" fillId="58" borderId="0" xfId="195" applyFill="1" applyProtection="1"/>
    <xf numFmtId="0" fontId="1" fillId="0" borderId="0" xfId="196" quotePrefix="1"/>
    <xf numFmtId="0" fontId="46" fillId="0" borderId="1" xfId="154" applyFont="1" applyBorder="1" applyProtection="1">
      <protection locked="0"/>
    </xf>
    <xf numFmtId="165" fontId="0" fillId="0" borderId="0" xfId="0" applyNumberFormat="1">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46" fillId="0" borderId="0" xfId="131" applyFont="1"/>
    <xf numFmtId="49" fontId="25" fillId="0" borderId="0" xfId="156" applyNumberFormat="1"/>
    <xf numFmtId="0" fontId="6" fillId="0" borderId="0" xfId="0" applyFont="1">
      <protection locked="0"/>
    </xf>
    <xf numFmtId="0" fontId="106" fillId="0" borderId="0" xfId="134" applyFont="1"/>
    <xf numFmtId="0" fontId="106" fillId="0" borderId="0" xfId="194" applyFont="1"/>
    <xf numFmtId="0" fontId="25" fillId="0" borderId="0" xfId="157"/>
    <xf numFmtId="178" fontId="25" fillId="0" borderId="0" xfId="157" applyNumberFormat="1" applyProtection="1">
      <protection locked="0"/>
    </xf>
    <xf numFmtId="0" fontId="53" fillId="0" borderId="8" xfId="138" applyFont="1" applyBorder="1" applyProtection="1">
      <protection locked="0"/>
    </xf>
    <xf numFmtId="0" fontId="73" fillId="0" borderId="0" xfId="158" applyFont="1" applyAlignment="1">
      <alignment horizontal="center"/>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165" fontId="138" fillId="0" borderId="5" xfId="0" applyNumberFormat="1" applyFont="1" applyBorder="1" applyAlignment="1" applyProtection="1">
      <alignment horizontal="center"/>
    </xf>
    <xf numFmtId="165" fontId="18" fillId="0" borderId="0" xfId="0" applyNumberFormat="1" applyFont="1" applyAlignment="1" applyProtection="1">
      <alignment horizontal="center"/>
    </xf>
    <xf numFmtId="0" fontId="129" fillId="20" borderId="0" xfId="154" applyFont="1" applyFill="1" applyAlignment="1" applyProtection="1">
      <alignment horizontal="left"/>
      <protection locked="0"/>
    </xf>
    <xf numFmtId="0" fontId="3" fillId="0" borderId="1" xfId="154" applyBorder="1" applyAlignment="1" applyProtection="1">
      <alignment horizontal="center"/>
      <protection locked="0"/>
    </xf>
    <xf numFmtId="0" fontId="51" fillId="0" borderId="0" xfId="154" applyFont="1" applyAlignment="1" applyProtection="1">
      <alignment horizontal="center" vertical="center"/>
      <protection locked="0"/>
    </xf>
    <xf numFmtId="0" fontId="54" fillId="0" borderId="0" xfId="154"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lignment horizontal="left"/>
    </xf>
    <xf numFmtId="176" fontId="21" fillId="0" borderId="0" xfId="144" applyNumberFormat="1" applyFont="1" applyAlignment="1">
      <alignment horizontal="center"/>
    </xf>
    <xf numFmtId="0" fontId="154" fillId="20" borderId="0" xfId="154" applyFont="1" applyFill="1" applyAlignment="1" applyProtection="1">
      <alignment horizontal="left"/>
      <protection locked="0"/>
    </xf>
    <xf numFmtId="0" fontId="46" fillId="0" borderId="0" xfId="131" applyFont="1" applyAlignment="1">
      <alignment horizontal="left"/>
    </xf>
    <xf numFmtId="0" fontId="25" fillId="0" borderId="0" xfId="138" applyFont="1" applyAlignment="1">
      <alignment horizontal="left"/>
    </xf>
    <xf numFmtId="0" fontId="51" fillId="0" borderId="0" xfId="154" applyFont="1" applyAlignment="1">
      <alignment horizontal="center" vertical="center"/>
    </xf>
    <xf numFmtId="0" fontId="8" fillId="57" borderId="0" xfId="140" applyFont="1" applyFill="1" applyAlignment="1">
      <alignment horizontal="center"/>
    </xf>
    <xf numFmtId="0" fontId="105" fillId="58" borderId="0" xfId="154" applyFont="1" applyFill="1" applyAlignment="1">
      <alignment horizontal="center" wrapText="1"/>
    </xf>
    <xf numFmtId="165" fontId="186" fillId="0" borderId="1" xfId="0" applyNumberFormat="1" applyFont="1" applyBorder="1" applyAlignment="1" applyProtection="1">
      <alignment horizontal="center" wrapText="1"/>
    </xf>
    <xf numFmtId="174" fontId="25" fillId="0" borderId="0" xfId="154" applyNumberFormat="1" applyFont="1" applyAlignment="1">
      <alignment horizontal="center"/>
    </xf>
    <xf numFmtId="0" fontId="64" fillId="0" borderId="0" xfId="97" applyFont="1" applyAlignment="1" applyProtection="1">
      <alignment vertical="center"/>
    </xf>
    <xf numFmtId="0" fontId="8" fillId="0" borderId="0" xfId="140" applyFont="1" applyAlignment="1">
      <alignment horizontal="center"/>
    </xf>
    <xf numFmtId="0" fontId="57" fillId="0" borderId="1" xfId="145" applyFont="1" applyBorder="1" applyAlignment="1">
      <alignment horizontal="center"/>
    </xf>
    <xf numFmtId="165" fontId="83" fillId="21" borderId="0" xfId="0" applyNumberFormat="1" applyFont="1" applyFill="1" applyAlignment="1" applyProtection="1">
      <alignment horizontal="left"/>
    </xf>
    <xf numFmtId="0" fontId="57" fillId="0" borderId="0" xfId="145" applyFont="1" applyAlignment="1">
      <alignment horizontal="center"/>
    </xf>
    <xf numFmtId="0" fontId="8" fillId="0" borderId="0" xfId="154" applyFont="1" applyAlignment="1">
      <alignment horizontal="center"/>
    </xf>
    <xf numFmtId="0" fontId="25" fillId="0" borderId="1" xfId="154" applyFont="1" applyBorder="1" applyAlignment="1">
      <alignment horizontal="center" shrinkToFit="1"/>
    </xf>
    <xf numFmtId="0" fontId="70" fillId="0" borderId="5" xfId="154" applyFont="1" applyBorder="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164" fontId="11" fillId="0" borderId="0" xfId="172" applyFont="1" applyBorder="1" applyAlignment="1">
      <alignment horizontal="center"/>
    </xf>
    <xf numFmtId="0" fontId="74" fillId="67" borderId="0" xfId="0" applyFont="1" applyFill="1" applyProtection="1">
      <protection hidden="1"/>
    </xf>
    <xf numFmtId="3" fontId="0" fillId="0" borderId="0" xfId="52" applyNumberFormat="1" applyFont="1" applyProtection="1">
      <protection locked="0"/>
    </xf>
    <xf numFmtId="14" fontId="155" fillId="0" borderId="0" xfId="0" applyNumberFormat="1" applyFont="1" applyAlignment="1" applyProtection="1">
      <alignment horizontal="center" vertical="center"/>
    </xf>
    <xf numFmtId="165" fontId="155" fillId="0" borderId="0" xfId="0" applyNumberFormat="1" applyFont="1" applyAlignment="1" applyProtection="1">
      <alignment vertical="center"/>
    </xf>
    <xf numFmtId="0" fontId="155" fillId="0" borderId="0" xfId="0" quotePrefix="1" applyFont="1" applyAlignment="1" applyProtection="1">
      <alignment horizontal="center" vertical="center" wrapText="1"/>
    </xf>
    <xf numFmtId="0" fontId="73" fillId="0" borderId="0" xfId="158" applyFont="1" applyAlignment="1">
      <alignment horizontal="center"/>
    </xf>
    <xf numFmtId="177" fontId="76" fillId="0" borderId="18" xfId="158" applyNumberFormat="1" applyFont="1" applyBorder="1" applyAlignment="1" applyProtection="1">
      <alignment horizontal="center"/>
      <protection hidden="1"/>
    </xf>
    <xf numFmtId="0" fontId="104" fillId="0" borderId="0" xfId="0" applyFont="1" applyAlignment="1" applyProtection="1">
      <alignment horizontal="center"/>
      <protection hidden="1"/>
    </xf>
    <xf numFmtId="0" fontId="74" fillId="0" borderId="0" xfId="158" applyFont="1" applyAlignment="1">
      <alignment wrapText="1"/>
    </xf>
    <xf numFmtId="14" fontId="120" fillId="0" borderId="0" xfId="158" applyNumberFormat="1" applyFont="1" applyAlignment="1">
      <alignment horizontal="center"/>
    </xf>
    <xf numFmtId="177" fontId="76" fillId="0" borderId="18" xfId="158" applyNumberFormat="1" applyFont="1" applyBorder="1" applyAlignment="1" applyProtection="1">
      <alignment horizontal="center"/>
      <protection locked="0"/>
    </xf>
    <xf numFmtId="0" fontId="74" fillId="0" borderId="19" xfId="158" applyFont="1" applyBorder="1"/>
    <xf numFmtId="0" fontId="74" fillId="0" borderId="8" xfId="158" applyFont="1" applyBorder="1"/>
    <xf numFmtId="15" fontId="74" fillId="0" borderId="0" xfId="154" applyNumberFormat="1" applyFont="1" applyAlignment="1">
      <alignment horizontal="center"/>
    </xf>
    <xf numFmtId="0" fontId="76" fillId="0" borderId="18" xfId="97" applyFont="1" applyBorder="1" applyAlignment="1" applyProtection="1"/>
    <xf numFmtId="0" fontId="76" fillId="0" borderId="19" xfId="97" applyFont="1" applyBorder="1" applyAlignment="1" applyProtection="1">
      <alignment wrapText="1"/>
    </xf>
    <xf numFmtId="0" fontId="76" fillId="0" borderId="8" xfId="97" applyFont="1" applyBorder="1" applyAlignment="1" applyProtection="1">
      <alignment wrapText="1"/>
    </xf>
    <xf numFmtId="0" fontId="76" fillId="0" borderId="24" xfId="97" applyFont="1" applyBorder="1" applyAlignment="1" applyProtection="1">
      <alignment wrapText="1"/>
    </xf>
    <xf numFmtId="165" fontId="74" fillId="0" borderId="0" xfId="0" applyNumberFormat="1" applyFont="1" applyAlignment="1" applyProtection="1">
      <alignment horizontal="center"/>
      <protection hidden="1"/>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165" fontId="76" fillId="0" borderId="8" xfId="97" applyNumberFormat="1" applyFont="1" applyBorder="1" applyAlignment="1">
      <protection locked="0"/>
    </xf>
    <xf numFmtId="165" fontId="76" fillId="0" borderId="24" xfId="97" applyNumberFormat="1" applyFont="1" applyBorder="1" applyAlignment="1">
      <protection locked="0"/>
    </xf>
    <xf numFmtId="0" fontId="150" fillId="0" borderId="18" xfId="97" applyFont="1" applyBorder="1" applyAlignment="1" applyProtection="1"/>
    <xf numFmtId="0" fontId="76" fillId="0" borderId="19" xfId="97" applyFont="1" applyBorder="1" applyAlignment="1" applyProtection="1">
      <alignment horizontal="left"/>
    </xf>
    <xf numFmtId="0" fontId="76" fillId="0" borderId="8" xfId="97" applyFont="1" applyBorder="1" applyAlignment="1" applyProtection="1">
      <alignment horizontal="left"/>
    </xf>
    <xf numFmtId="0" fontId="76" fillId="0" borderId="24" xfId="97" applyFont="1" applyBorder="1" applyAlignment="1" applyProtection="1">
      <alignment horizontal="left"/>
    </xf>
    <xf numFmtId="165" fontId="138" fillId="0" borderId="5" xfId="0" applyNumberFormat="1" applyFont="1" applyBorder="1" applyAlignment="1" applyProtection="1">
      <alignment horizontal="center"/>
    </xf>
    <xf numFmtId="176" fontId="94" fillId="0" borderId="0" xfId="97" applyNumberFormat="1" applyFont="1" applyFill="1" applyAlignment="1" applyProtection="1">
      <alignment horizontal="center"/>
    </xf>
    <xf numFmtId="165" fontId="33" fillId="0" borderId="0" xfId="0" applyNumberFormat="1" applyFont="1" applyAlignment="1" applyProtection="1">
      <alignment horizontal="center"/>
    </xf>
    <xf numFmtId="165" fontId="43" fillId="0" borderId="0" xfId="0" applyNumberFormat="1" applyFont="1" applyAlignment="1" applyProtection="1">
      <alignment horizontal="center"/>
    </xf>
    <xf numFmtId="165" fontId="43" fillId="0" borderId="0" xfId="0" applyNumberFormat="1" applyFont="1" applyAlignment="1" applyProtection="1">
      <alignment horizontal="left"/>
    </xf>
    <xf numFmtId="165" fontId="18" fillId="0" borderId="0" xfId="0" applyNumberFormat="1" applyFont="1" applyAlignment="1" applyProtection="1">
      <alignment horizontal="center"/>
    </xf>
    <xf numFmtId="0" fontId="46" fillId="0" borderId="1" xfId="154" applyFont="1" applyBorder="1" applyAlignment="1" applyProtection="1">
      <alignment horizontal="left"/>
      <protection locked="0"/>
    </xf>
    <xf numFmtId="0" fontId="46" fillId="0" borderId="8" xfId="154" applyFont="1" applyBorder="1" applyAlignment="1" applyProtection="1">
      <alignment horizontal="left"/>
      <protection locked="0"/>
    </xf>
    <xf numFmtId="0" fontId="129" fillId="20" borderId="0" xfId="154" applyFont="1" applyFill="1" applyAlignment="1" applyProtection="1">
      <alignment horizontal="left"/>
      <protection locked="0"/>
    </xf>
    <xf numFmtId="165" fontId="0" fillId="0" borderId="0" xfId="0" applyNumberFormat="1">
      <protection locked="0"/>
    </xf>
    <xf numFmtId="0" fontId="129" fillId="20" borderId="0" xfId="154" applyFont="1" applyFill="1" applyAlignment="1">
      <alignment horizontal="right"/>
    </xf>
    <xf numFmtId="165" fontId="0" fillId="0" borderId="0" xfId="0" applyNumberFormat="1" applyProtection="1"/>
    <xf numFmtId="165" fontId="128" fillId="20" borderId="0" xfId="0" applyNumberFormat="1" applyFont="1" applyFill="1" applyProtection="1"/>
    <xf numFmtId="0" fontId="3" fillId="0" borderId="1" xfId="154" applyBorder="1" applyAlignment="1" applyProtection="1">
      <alignment horizontal="center"/>
      <protection locked="0"/>
    </xf>
    <xf numFmtId="6" fontId="46" fillId="0" borderId="1" xfId="154" applyNumberFormat="1" applyFont="1" applyBorder="1" applyProtection="1">
      <protection locked="0"/>
    </xf>
    <xf numFmtId="0" fontId="46" fillId="0" borderId="1" xfId="154" applyFont="1" applyBorder="1" applyProtection="1">
      <protection locked="0"/>
    </xf>
    <xf numFmtId="0" fontId="51" fillId="0" borderId="0" xfId="154" applyFont="1" applyAlignment="1" applyProtection="1">
      <alignment horizontal="center" vertical="center"/>
      <protection locked="0"/>
    </xf>
    <xf numFmtId="176" fontId="94" fillId="0" borderId="0" xfId="97" applyNumberFormat="1" applyFont="1" applyAlignment="1" applyProtection="1">
      <alignment horizontal="center"/>
    </xf>
    <xf numFmtId="176" fontId="25" fillId="0" borderId="8" xfId="141" applyNumberFormat="1" applyBorder="1" applyAlignment="1">
      <alignment horizontal="center" shrinkToFit="1"/>
    </xf>
    <xf numFmtId="0" fontId="54" fillId="0" borderId="0" xfId="154" applyFont="1" applyAlignment="1">
      <alignment horizontal="center"/>
    </xf>
    <xf numFmtId="176" fontId="50" fillId="0" borderId="0" xfId="141" applyNumberFormat="1"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lignment horizontal="left"/>
    </xf>
    <xf numFmtId="165" fontId="25" fillId="0" borderId="0" xfId="0" applyNumberFormat="1" applyFont="1" applyAlignment="1" applyProtection="1">
      <alignment horizontal="left" vertical="center" wrapText="1"/>
    </xf>
    <xf numFmtId="0" fontId="3" fillId="0" borderId="34" xfId="154" applyBorder="1" applyAlignment="1" applyProtection="1">
      <alignment vertical="top" wrapText="1"/>
      <protection locked="0"/>
    </xf>
    <xf numFmtId="165" fontId="0" fillId="0" borderId="17" xfId="0" applyNumberFormat="1" applyBorder="1" applyAlignment="1">
      <alignment vertical="top" wrapText="1"/>
      <protection locked="0"/>
    </xf>
    <xf numFmtId="165" fontId="0" fillId="0" borderId="35" xfId="0" applyNumberFormat="1" applyBorder="1" applyAlignment="1">
      <alignment vertical="top" wrapText="1"/>
      <protection locked="0"/>
    </xf>
    <xf numFmtId="165" fontId="0" fillId="0" borderId="25" xfId="0" applyNumberFormat="1" applyBorder="1" applyAlignment="1">
      <alignment vertical="top" wrapText="1"/>
      <protection locked="0"/>
    </xf>
    <xf numFmtId="165" fontId="0" fillId="0" borderId="0" xfId="0" applyNumberFormat="1" applyAlignment="1">
      <alignment vertical="top" wrapText="1"/>
      <protection locked="0"/>
    </xf>
    <xf numFmtId="165" fontId="0" fillId="0" borderId="36" xfId="0" applyNumberFormat="1" applyBorder="1" applyAlignment="1">
      <alignment vertical="top" wrapText="1"/>
      <protection locked="0"/>
    </xf>
    <xf numFmtId="165" fontId="0" fillId="0" borderId="37" xfId="0" applyNumberFormat="1" applyBorder="1" applyAlignment="1">
      <alignment vertical="top" wrapText="1"/>
      <protection locked="0"/>
    </xf>
    <xf numFmtId="165" fontId="0" fillId="0" borderId="5" xfId="0" applyNumberFormat="1" applyBorder="1" applyAlignment="1">
      <alignment vertical="top" wrapText="1"/>
      <protection locked="0"/>
    </xf>
    <xf numFmtId="165" fontId="0" fillId="0" borderId="38" xfId="0" applyNumberFormat="1" applyBorder="1" applyAlignment="1">
      <alignment vertical="top" wrapText="1"/>
      <protection locked="0"/>
    </xf>
    <xf numFmtId="176" fontId="25" fillId="0" borderId="8" xfId="141" applyNumberFormat="1" applyBorder="1" applyAlignment="1" applyProtection="1">
      <alignment horizontal="center" shrinkToFit="1"/>
      <protection locked="0"/>
    </xf>
    <xf numFmtId="165" fontId="128" fillId="20" borderId="0" xfId="0" applyNumberFormat="1" applyFont="1" applyFill="1">
      <protection locked="0"/>
    </xf>
    <xf numFmtId="176" fontId="21" fillId="0" borderId="0" xfId="144" applyNumberFormat="1" applyFont="1" applyAlignment="1">
      <alignment horizontal="center"/>
    </xf>
    <xf numFmtId="176" fontId="50" fillId="0" borderId="0" xfId="97" applyNumberFormat="1" applyFont="1" applyAlignment="1" applyProtection="1">
      <alignment horizontal="center"/>
    </xf>
    <xf numFmtId="0" fontId="71" fillId="0" borderId="0" xfId="154" applyFont="1" applyAlignment="1" applyProtection="1">
      <alignment horizontal="center" vertical="center"/>
      <protection hidden="1"/>
    </xf>
    <xf numFmtId="0" fontId="154" fillId="20" borderId="0" xfId="154" applyFont="1" applyFill="1" applyAlignment="1" applyProtection="1">
      <alignment horizontal="left"/>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25" fillId="0" borderId="0" xfId="131" applyFont="1"/>
    <xf numFmtId="0" fontId="46" fillId="0" borderId="0" xfId="131" applyFont="1" applyAlignment="1">
      <alignment horizontal="left"/>
    </xf>
    <xf numFmtId="0" fontId="46" fillId="0" borderId="0" xfId="131" applyFont="1"/>
    <xf numFmtId="176" fontId="25" fillId="0" borderId="1" xfId="142" applyNumberFormat="1" applyBorder="1" applyAlignment="1">
      <alignment horizontal="center"/>
    </xf>
    <xf numFmtId="165" fontId="0" fillId="0" borderId="1" xfId="0" applyNumberFormat="1" applyBorder="1" applyProtection="1"/>
    <xf numFmtId="176" fontId="25" fillId="0" borderId="8" xfId="142" applyNumberFormat="1" applyBorder="1" applyAlignment="1">
      <alignment horizontal="center"/>
    </xf>
    <xf numFmtId="165" fontId="0" fillId="0" borderId="8" xfId="0" applyNumberFormat="1" applyBorder="1" applyAlignment="1" applyProtection="1">
      <alignment horizontal="center"/>
    </xf>
    <xf numFmtId="176" fontId="25" fillId="0" borderId="8" xfId="142" applyNumberFormat="1" applyBorder="1" applyAlignment="1" applyProtection="1">
      <alignment horizontal="center"/>
      <protection locked="0"/>
    </xf>
    <xf numFmtId="165" fontId="0" fillId="0" borderId="8" xfId="0" applyNumberFormat="1" applyBorder="1" applyAlignment="1">
      <alignment horizontal="center"/>
      <protection locked="0"/>
    </xf>
    <xf numFmtId="0" fontId="25" fillId="0" borderId="0" xfId="138" applyFont="1" applyAlignment="1">
      <alignment horizontal="left"/>
    </xf>
    <xf numFmtId="49" fontId="47" fillId="0" borderId="0" xfId="97" applyNumberFormat="1" applyAlignment="1" applyProtection="1">
      <alignment horizontal="left"/>
    </xf>
    <xf numFmtId="165" fontId="47" fillId="0" borderId="0" xfId="97" applyNumberFormat="1" applyAlignment="1">
      <protection locked="0"/>
    </xf>
    <xf numFmtId="0" fontId="51" fillId="0" borderId="0" xfId="154" applyFont="1" applyAlignment="1">
      <alignment horizontal="center" vertical="center"/>
    </xf>
    <xf numFmtId="0" fontId="94" fillId="0" borderId="0" xfId="97" applyFont="1" applyAlignment="1" applyProtection="1">
      <alignment horizontal="center"/>
    </xf>
    <xf numFmtId="0" fontId="8" fillId="0" borderId="0" xfId="138" applyFont="1" applyAlignment="1">
      <alignment horizontal="center"/>
    </xf>
    <xf numFmtId="0" fontId="51" fillId="57" borderId="0" xfId="154" applyFont="1" applyFill="1" applyAlignment="1">
      <alignment horizontal="center" vertical="center"/>
    </xf>
    <xf numFmtId="0" fontId="4" fillId="57" borderId="8" xfId="140" applyFont="1" applyFill="1" applyBorder="1" applyAlignment="1">
      <alignment horizontal="center" shrinkToFit="1"/>
    </xf>
    <xf numFmtId="0" fontId="4" fillId="57" borderId="8" xfId="140" applyFont="1" applyFill="1" applyBorder="1" applyAlignment="1" applyProtection="1">
      <alignment horizontal="center" shrinkToFit="1"/>
      <protection locked="0"/>
    </xf>
    <xf numFmtId="0" fontId="100" fillId="57" borderId="0" xfId="97" applyFont="1" applyFill="1" applyAlignment="1" applyProtection="1">
      <alignment horizontal="center"/>
    </xf>
    <xf numFmtId="0" fontId="8" fillId="57" borderId="0" xfId="140" applyFont="1" applyFill="1" applyAlignment="1">
      <alignment horizontal="center"/>
    </xf>
    <xf numFmtId="0" fontId="25" fillId="57" borderId="1" xfId="140" applyFont="1" applyFill="1" applyBorder="1" applyAlignment="1">
      <alignment horizontal="center" shrinkToFit="1"/>
    </xf>
    <xf numFmtId="165" fontId="125" fillId="0" borderId="1" xfId="0" applyNumberFormat="1" applyFont="1" applyBorder="1" applyAlignment="1">
      <alignment horizontal="center" vertical="center"/>
      <protection locked="0"/>
    </xf>
    <xf numFmtId="0" fontId="215" fillId="0" borderId="50" xfId="146" applyFont="1" applyBorder="1" applyAlignment="1">
      <alignment horizontal="center" shrinkToFit="1"/>
    </xf>
    <xf numFmtId="165" fontId="214" fillId="0" borderId="0" xfId="0" applyNumberFormat="1" applyFont="1" applyAlignment="1">
      <alignment horizontal="center" vertical="center"/>
      <protection locked="0"/>
    </xf>
    <xf numFmtId="176" fontId="50" fillId="0" borderId="0" xfId="147" applyNumberFormat="1" applyFont="1" applyAlignment="1">
      <alignment horizontal="center"/>
    </xf>
    <xf numFmtId="0" fontId="105" fillId="58" borderId="0" xfId="154" applyFont="1" applyFill="1" applyAlignment="1">
      <alignment horizontal="center" wrapText="1"/>
    </xf>
    <xf numFmtId="0" fontId="214" fillId="0" borderId="0" xfId="0" applyFont="1" applyAlignment="1">
      <alignment horizontal="center" vertical="center"/>
      <protection locked="0"/>
    </xf>
    <xf numFmtId="0" fontId="18" fillId="0" borderId="0" xfId="0" applyFont="1" applyAlignment="1" applyProtection="1">
      <alignment horizontal="left" wrapText="1"/>
    </xf>
    <xf numFmtId="0" fontId="125" fillId="0" borderId="1" xfId="0" applyFont="1" applyBorder="1" applyAlignment="1">
      <alignment horizontal="center" vertical="center"/>
      <protection locked="0"/>
    </xf>
    <xf numFmtId="165" fontId="186" fillId="0" borderId="0" xfId="0" applyNumberFormat="1" applyFont="1" applyAlignment="1" applyProtection="1">
      <alignment horizontal="center" wrapText="1"/>
    </xf>
    <xf numFmtId="165" fontId="186" fillId="0" borderId="1" xfId="0" applyNumberFormat="1" applyFont="1" applyBorder="1" applyAlignment="1" applyProtection="1">
      <alignment horizontal="center" wrapText="1"/>
    </xf>
    <xf numFmtId="165" fontId="186" fillId="0" borderId="1" xfId="0" applyNumberFormat="1" applyFont="1" applyBorder="1" applyAlignment="1" applyProtection="1">
      <alignment horizontal="center"/>
    </xf>
    <xf numFmtId="0" fontId="3" fillId="0" borderId="17" xfId="154" applyBorder="1" applyAlignment="1" applyProtection="1">
      <alignment vertical="top" wrapText="1"/>
      <protection locked="0"/>
    </xf>
    <xf numFmtId="0" fontId="3" fillId="0" borderId="35" xfId="154" applyBorder="1" applyAlignment="1" applyProtection="1">
      <alignment vertical="top" wrapText="1"/>
      <protection locked="0"/>
    </xf>
    <xf numFmtId="0" fontId="3" fillId="0" borderId="25" xfId="154" applyBorder="1" applyAlignment="1" applyProtection="1">
      <alignment vertical="top" wrapText="1"/>
      <protection locked="0"/>
    </xf>
    <xf numFmtId="0" fontId="3" fillId="0" borderId="0" xfId="154" applyAlignment="1" applyProtection="1">
      <alignment vertical="top" wrapText="1"/>
      <protection locked="0"/>
    </xf>
    <xf numFmtId="0" fontId="3" fillId="0" borderId="36" xfId="154" applyBorder="1" applyAlignment="1" applyProtection="1">
      <alignment vertical="top" wrapText="1"/>
      <protection locked="0"/>
    </xf>
    <xf numFmtId="0" fontId="3" fillId="0" borderId="37" xfId="154" applyBorder="1" applyAlignment="1" applyProtection="1">
      <alignment vertical="top" wrapText="1"/>
      <protection locked="0"/>
    </xf>
    <xf numFmtId="0" fontId="3" fillId="0" borderId="5" xfId="154" applyBorder="1" applyAlignment="1" applyProtection="1">
      <alignment vertical="top" wrapText="1"/>
      <protection locked="0"/>
    </xf>
    <xf numFmtId="0" fontId="3" fillId="0" borderId="38" xfId="154" applyBorder="1" applyAlignment="1" applyProtection="1">
      <alignment vertical="top" wrapText="1"/>
      <protection locked="0"/>
    </xf>
    <xf numFmtId="174" fontId="25" fillId="0" borderId="0" xfId="154" applyNumberFormat="1" applyFont="1" applyAlignment="1">
      <alignment horizontal="center"/>
    </xf>
    <xf numFmtId="0" fontId="64" fillId="0" borderId="0" xfId="97" applyFont="1" applyAlignment="1" applyProtection="1">
      <alignment vertical="center"/>
    </xf>
    <xf numFmtId="174" fontId="25" fillId="0" borderId="1" xfId="154" applyNumberFormat="1" applyFont="1" applyBorder="1" applyAlignment="1" applyProtection="1">
      <alignment horizontal="center"/>
      <protection locked="0"/>
    </xf>
    <xf numFmtId="0" fontId="69" fillId="0" borderId="0" xfId="154" applyFont="1" applyAlignment="1">
      <alignment horizontal="center" vertical="center"/>
    </xf>
    <xf numFmtId="176" fontId="50" fillId="0" borderId="0" xfId="142" applyNumberFormat="1" applyFont="1" applyAlignment="1">
      <alignment horizontal="center"/>
    </xf>
    <xf numFmtId="176" fontId="50" fillId="0" borderId="0" xfId="144" applyNumberFormat="1" applyFont="1" applyAlignment="1">
      <alignment horizontal="center"/>
    </xf>
    <xf numFmtId="165" fontId="25" fillId="0" borderId="0" xfId="0" applyNumberFormat="1" applyFont="1" applyProtection="1"/>
    <xf numFmtId="0" fontId="25" fillId="0" borderId="1" xfId="146" applyFont="1" applyBorder="1" applyAlignment="1">
      <alignment horizontal="center" shrinkToFit="1"/>
    </xf>
    <xf numFmtId="176" fontId="25" fillId="0" borderId="8" xfId="132" applyNumberFormat="1" applyBorder="1" applyAlignment="1">
      <alignment horizontal="center" shrinkToFit="1"/>
    </xf>
    <xf numFmtId="0" fontId="25" fillId="0" borderId="8" xfId="146" applyFont="1" applyBorder="1" applyAlignment="1">
      <alignment horizontal="center" shrinkToFit="1"/>
    </xf>
    <xf numFmtId="165" fontId="25" fillId="0" borderId="1" xfId="0" applyNumberFormat="1" applyFont="1" applyBorder="1">
      <protection locked="0"/>
    </xf>
    <xf numFmtId="178" fontId="25" fillId="0" borderId="1" xfId="0" applyNumberFormat="1" applyFont="1" applyBorder="1">
      <protection locked="0"/>
    </xf>
    <xf numFmtId="0" fontId="50" fillId="0" borderId="0" xfId="148" applyFont="1" applyAlignment="1">
      <alignment horizontal="center"/>
    </xf>
    <xf numFmtId="0" fontId="25" fillId="0" borderId="1" xfId="140" applyFont="1" applyBorder="1" applyAlignment="1">
      <alignment horizontal="center" shrinkToFit="1"/>
    </xf>
    <xf numFmtId="0" fontId="4" fillId="0" borderId="8" xfId="140" applyFont="1" applyBorder="1" applyAlignment="1">
      <alignment horizontal="center" shrinkToFit="1"/>
    </xf>
    <xf numFmtId="0" fontId="4" fillId="0" borderId="8" xfId="140" applyFont="1" applyBorder="1" applyAlignment="1" applyProtection="1">
      <alignment horizontal="center" shrinkToFit="1"/>
      <protection locked="0"/>
    </xf>
    <xf numFmtId="0" fontId="100" fillId="0" borderId="0" xfId="97" applyFont="1" applyAlignment="1" applyProtection="1">
      <alignment horizontal="center"/>
    </xf>
    <xf numFmtId="0" fontId="8" fillId="0" borderId="0" xfId="140" applyFont="1" applyAlignment="1">
      <alignment horizontal="center"/>
    </xf>
    <xf numFmtId="170" fontId="25" fillId="0" borderId="0" xfId="140" applyNumberFormat="1" applyFont="1"/>
    <xf numFmtId="169" fontId="25" fillId="0" borderId="0" xfId="140" applyNumberFormat="1" applyFont="1"/>
    <xf numFmtId="169" fontId="0" fillId="0" borderId="0" xfId="0" applyNumberFormat="1" applyProtection="1"/>
    <xf numFmtId="169" fontId="21" fillId="0" borderId="0" xfId="140" applyNumberFormat="1" applyFont="1"/>
    <xf numFmtId="169" fontId="21" fillId="0" borderId="0" xfId="0" applyNumberFormat="1" applyFont="1" applyProtection="1"/>
    <xf numFmtId="170" fontId="21" fillId="0" borderId="0" xfId="140" applyNumberFormat="1" applyFont="1"/>
    <xf numFmtId="170" fontId="5" fillId="0" borderId="0" xfId="0" applyNumberFormat="1" applyFont="1" applyProtection="1"/>
    <xf numFmtId="170" fontId="25" fillId="0" borderId="1" xfId="140" applyNumberFormat="1" applyFont="1" applyBorder="1" applyProtection="1">
      <protection locked="0"/>
    </xf>
    <xf numFmtId="170" fontId="0" fillId="0" borderId="1" xfId="0" applyNumberFormat="1" applyBorder="1">
      <protection locked="0"/>
    </xf>
    <xf numFmtId="0" fontId="25" fillId="0" borderId="1" xfId="132" applyBorder="1" applyAlignment="1" applyProtection="1">
      <alignment horizontal="left"/>
      <protection locked="0"/>
    </xf>
    <xf numFmtId="0" fontId="25" fillId="0" borderId="8" xfId="132" applyBorder="1" applyAlignment="1" applyProtection="1">
      <alignment horizontal="left"/>
      <protection locked="0"/>
    </xf>
    <xf numFmtId="0" fontId="21" fillId="0" borderId="0" xfId="132" applyFont="1" applyAlignment="1">
      <alignment horizontal="left"/>
    </xf>
    <xf numFmtId="0" fontId="50" fillId="0" borderId="0" xfId="132" applyFont="1" applyAlignment="1">
      <alignment horizontal="center"/>
    </xf>
    <xf numFmtId="0" fontId="53" fillId="0" borderId="0" xfId="132" applyFont="1" applyAlignment="1">
      <alignment horizontal="center"/>
    </xf>
    <xf numFmtId="176" fontId="25" fillId="0" borderId="1" xfId="132" applyNumberFormat="1" applyBorder="1" applyAlignment="1">
      <alignment horizontal="center" shrinkToFit="1"/>
    </xf>
    <xf numFmtId="176" fontId="25" fillId="0" borderId="8" xfId="132" applyNumberFormat="1" applyBorder="1" applyAlignment="1" applyProtection="1">
      <alignment horizontal="center" shrinkToFit="1"/>
      <protection locked="0"/>
    </xf>
    <xf numFmtId="0" fontId="25" fillId="0" borderId="0" xfId="132" applyAlignment="1">
      <alignment horizontal="right"/>
    </xf>
    <xf numFmtId="49" fontId="64" fillId="0" borderId="0" xfId="156" applyNumberFormat="1" applyFont="1"/>
    <xf numFmtId="49" fontId="25" fillId="0" borderId="0" xfId="156" applyNumberFormat="1"/>
    <xf numFmtId="49" fontId="25" fillId="0" borderId="0" xfId="138" applyNumberFormat="1" applyFont="1" applyAlignment="1">
      <alignment horizontal="left"/>
    </xf>
    <xf numFmtId="49" fontId="64" fillId="0" borderId="0" xfId="138" applyNumberFormat="1" applyFont="1" applyAlignment="1">
      <alignment horizontal="left"/>
    </xf>
    <xf numFmtId="0" fontId="71" fillId="0" borderId="0" xfId="154" applyFont="1" applyAlignment="1">
      <alignment horizontal="center" vertical="center"/>
    </xf>
    <xf numFmtId="49" fontId="25" fillId="0" borderId="20" xfId="156" applyNumberFormat="1" applyBorder="1" applyAlignment="1" applyProtection="1">
      <alignment horizontal="left"/>
      <protection locked="0"/>
    </xf>
    <xf numFmtId="49" fontId="25" fillId="0" borderId="0" xfId="156" applyNumberFormat="1" applyAlignment="1" applyProtection="1">
      <alignment horizontal="left"/>
      <protection locked="0"/>
    </xf>
    <xf numFmtId="49" fontId="25" fillId="0" borderId="21" xfId="156" applyNumberFormat="1" applyBorder="1" applyAlignment="1" applyProtection="1">
      <alignment horizontal="left"/>
      <protection locked="0"/>
    </xf>
    <xf numFmtId="0" fontId="25" fillId="0" borderId="0" xfId="154" applyFont="1" applyAlignment="1">
      <alignment vertical="center" wrapText="1"/>
    </xf>
    <xf numFmtId="0" fontId="0" fillId="0" borderId="0" xfId="0" applyAlignment="1" applyProtection="1">
      <alignment vertical="center" wrapText="1"/>
    </xf>
    <xf numFmtId="49" fontId="25" fillId="0" borderId="22" xfId="156" applyNumberFormat="1" applyBorder="1" applyAlignment="1" applyProtection="1">
      <alignment horizontal="left"/>
      <protection locked="0"/>
    </xf>
    <xf numFmtId="49" fontId="25" fillId="0" borderId="1" xfId="156" applyNumberFormat="1" applyBorder="1" applyAlignment="1" applyProtection="1">
      <alignment horizontal="left"/>
      <protection locked="0"/>
    </xf>
    <xf numFmtId="49" fontId="25" fillId="0" borderId="23" xfId="156" applyNumberFormat="1" applyBorder="1" applyAlignment="1" applyProtection="1">
      <alignment horizontal="left"/>
      <protection locked="0"/>
    </xf>
    <xf numFmtId="0" fontId="57" fillId="0" borderId="1" xfId="145" applyFont="1" applyBorder="1" applyAlignment="1">
      <alignment horizontal="center"/>
    </xf>
    <xf numFmtId="0" fontId="226" fillId="0" borderId="0" xfId="145" applyFont="1" applyAlignment="1">
      <alignment horizontal="left" wrapText="1"/>
    </xf>
    <xf numFmtId="0" fontId="6" fillId="0" borderId="1" xfId="145" applyFont="1" applyBorder="1" applyAlignment="1">
      <alignment horizontal="left" wrapText="1"/>
    </xf>
    <xf numFmtId="0" fontId="6" fillId="0" borderId="8" xfId="145" applyFont="1" applyBorder="1" applyAlignment="1" applyProtection="1">
      <alignment horizontal="left" wrapText="1"/>
      <protection locked="0"/>
    </xf>
    <xf numFmtId="0" fontId="6" fillId="0" borderId="1" xfId="145" applyFont="1" applyBorder="1" applyAlignment="1" applyProtection="1">
      <alignment horizontal="left" wrapText="1"/>
      <protection locked="0"/>
    </xf>
    <xf numFmtId="0" fontId="6" fillId="0" borderId="8" xfId="145" applyFont="1" applyBorder="1" applyAlignment="1" applyProtection="1">
      <alignment horizontal="center" wrapText="1"/>
      <protection locked="0"/>
    </xf>
    <xf numFmtId="165" fontId="83" fillId="21" borderId="0" xfId="0" applyNumberFormat="1" applyFont="1" applyFill="1" applyAlignment="1" applyProtection="1">
      <alignment horizontal="left"/>
    </xf>
    <xf numFmtId="165" fontId="0" fillId="0" borderId="0" xfId="0" applyNumberFormat="1" applyAlignment="1">
      <alignment horizontal="left"/>
      <protection locked="0"/>
    </xf>
    <xf numFmtId="0" fontId="218" fillId="0" borderId="0" xfId="137" applyFont="1" applyProtection="1">
      <protection hidden="1"/>
    </xf>
    <xf numFmtId="165" fontId="218" fillId="0" borderId="0" xfId="0" applyNumberFormat="1" applyFont="1" applyProtection="1"/>
    <xf numFmtId="0" fontId="57" fillId="0" borderId="0" xfId="145" applyFont="1" applyAlignment="1">
      <alignment horizontal="center"/>
    </xf>
    <xf numFmtId="0" fontId="94" fillId="0" borderId="0" xfId="192" applyFont="1" applyAlignment="1" applyProtection="1">
      <alignment horizontal="center"/>
    </xf>
    <xf numFmtId="0" fontId="50" fillId="0" borderId="0" xfId="192" applyFont="1" applyAlignment="1" applyProtection="1">
      <alignment horizontal="center"/>
    </xf>
    <xf numFmtId="0" fontId="50" fillId="0" borderId="0" xfId="134" applyFont="1" applyAlignment="1">
      <alignment horizontal="center"/>
    </xf>
    <xf numFmtId="0" fontId="218" fillId="0" borderId="0" xfId="134" applyFont="1" applyAlignment="1">
      <alignment horizontal="center"/>
    </xf>
    <xf numFmtId="176" fontId="25" fillId="0" borderId="0" xfId="194" applyNumberFormat="1" applyFont="1" applyAlignment="1">
      <alignment horizontal="center" shrinkToFit="1"/>
    </xf>
    <xf numFmtId="0" fontId="6" fillId="0" borderId="0" xfId="0" applyFont="1">
      <protection locked="0"/>
    </xf>
    <xf numFmtId="0" fontId="106" fillId="0" borderId="0" xfId="134" applyFont="1"/>
    <xf numFmtId="0" fontId="106" fillId="0" borderId="0" xfId="194" applyFont="1"/>
    <xf numFmtId="176" fontId="225" fillId="0" borderId="1" xfId="141" applyNumberFormat="1" applyFont="1" applyBorder="1" applyAlignment="1">
      <alignment horizontal="center" shrinkToFit="1"/>
    </xf>
    <xf numFmtId="176" fontId="25" fillId="0" borderId="8" xfId="194" applyNumberFormat="1" applyFont="1" applyBorder="1" applyAlignment="1" applyProtection="1">
      <alignment horizontal="center" shrinkToFit="1"/>
      <protection locked="0"/>
    </xf>
    <xf numFmtId="0" fontId="8" fillId="0" borderId="0" xfId="154" applyFont="1" applyAlignment="1">
      <alignment horizontal="center"/>
    </xf>
    <xf numFmtId="0" fontId="25" fillId="0" borderId="1" xfId="154" applyFont="1" applyBorder="1" applyAlignment="1" applyProtection="1">
      <alignment horizontal="center" shrinkToFit="1"/>
      <protection locked="0"/>
    </xf>
    <xf numFmtId="0" fontId="25" fillId="0" borderId="1" xfId="154" applyFont="1" applyBorder="1" applyAlignment="1">
      <alignment horizontal="center" shrinkToFit="1"/>
    </xf>
    <xf numFmtId="0" fontId="21" fillId="0" borderId="15" xfId="150" applyFont="1" applyBorder="1" applyAlignment="1">
      <alignment horizontal="center"/>
    </xf>
    <xf numFmtId="165" fontId="217" fillId="64" borderId="0" xfId="0" applyNumberFormat="1" applyFont="1" applyFill="1" applyAlignment="1" applyProtection="1">
      <alignment horizontal="center"/>
    </xf>
    <xf numFmtId="0" fontId="108" fillId="0" borderId="5" xfId="154" applyFont="1" applyBorder="1" applyAlignment="1">
      <alignment horizontal="left"/>
    </xf>
    <xf numFmtId="0" fontId="25" fillId="0" borderId="1" xfId="157" applyBorder="1" applyAlignment="1">
      <alignment horizontal="center" shrinkToFit="1"/>
    </xf>
    <xf numFmtId="0" fontId="25" fillId="0" borderId="19" xfId="157" applyBorder="1" applyAlignment="1">
      <alignment horizontal="center"/>
    </xf>
    <xf numFmtId="0" fontId="25" fillId="0" borderId="8" xfId="157" applyBorder="1" applyAlignment="1">
      <alignment horizontal="center"/>
    </xf>
    <xf numFmtId="0" fontId="25" fillId="0" borderId="24" xfId="157" applyBorder="1" applyAlignment="1">
      <alignment horizontal="center"/>
    </xf>
    <xf numFmtId="0" fontId="25" fillId="0" borderId="8" xfId="157" applyBorder="1" applyAlignment="1">
      <alignment horizontal="center" shrinkToFit="1"/>
    </xf>
    <xf numFmtId="0" fontId="25" fillId="0" borderId="8" xfId="157" applyBorder="1" applyAlignment="1" applyProtection="1">
      <alignment horizontal="center" shrinkToFit="1"/>
      <protection locked="0"/>
    </xf>
    <xf numFmtId="165" fontId="25" fillId="0" borderId="8" xfId="0" applyNumberFormat="1" applyFont="1" applyBorder="1" applyProtection="1"/>
    <xf numFmtId="0" fontId="25" fillId="0" borderId="8" xfId="157" applyBorder="1" applyProtection="1">
      <protection locked="0"/>
    </xf>
    <xf numFmtId="39" fontId="25" fillId="0" borderId="8" xfId="157" applyNumberFormat="1" applyBorder="1" applyProtection="1">
      <protection locked="0"/>
    </xf>
    <xf numFmtId="39" fontId="25" fillId="0" borderId="1" xfId="157" applyNumberFormat="1" applyBorder="1" applyProtection="1">
      <protection locked="0"/>
    </xf>
    <xf numFmtId="165" fontId="25" fillId="0" borderId="8" xfId="0" applyNumberFormat="1" applyFont="1" applyBorder="1">
      <protection locked="0"/>
    </xf>
    <xf numFmtId="0" fontId="69" fillId="22" borderId="0" xfId="154" applyFont="1" applyFill="1"/>
    <xf numFmtId="165" fontId="25" fillId="22" borderId="0" xfId="0" applyNumberFormat="1" applyFont="1" applyFill="1" applyProtection="1"/>
    <xf numFmtId="178" fontId="25" fillId="0" borderId="0" xfId="157" applyNumberFormat="1"/>
    <xf numFmtId="0" fontId="25" fillId="0" borderId="0" xfId="157"/>
    <xf numFmtId="178" fontId="25" fillId="0" borderId="0" xfId="157" applyNumberFormat="1" applyProtection="1">
      <protection locked="0"/>
    </xf>
    <xf numFmtId="0" fontId="70" fillId="0" borderId="5" xfId="154" applyFont="1" applyBorder="1" applyAlignment="1">
      <alignment horizontal="center"/>
    </xf>
    <xf numFmtId="0" fontId="89" fillId="0" borderId="0" xfId="154" applyFont="1" applyAlignment="1">
      <alignment horizontal="left"/>
    </xf>
    <xf numFmtId="0" fontId="69" fillId="0" borderId="52" xfId="154" applyFont="1" applyBorder="1" applyAlignment="1" applyProtection="1">
      <alignment horizontal="left"/>
      <protection locked="0"/>
    </xf>
    <xf numFmtId="0" fontId="69" fillId="0" borderId="8" xfId="154" applyFont="1" applyBorder="1" applyAlignment="1" applyProtection="1">
      <alignment horizontal="left"/>
      <protection locked="0"/>
    </xf>
    <xf numFmtId="0" fontId="46" fillId="0" borderId="8" xfId="152" applyBorder="1" applyAlignment="1" applyProtection="1">
      <alignment wrapText="1"/>
      <protection locked="0"/>
    </xf>
    <xf numFmtId="0" fontId="50" fillId="0" borderId="0" xfId="152" applyFont="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0" fontId="21" fillId="0" borderId="1" xfId="152" applyFont="1" applyBorder="1" applyAlignment="1">
      <alignment horizontal="center" wrapText="1"/>
    </xf>
    <xf numFmtId="0" fontId="53" fillId="0" borderId="8" xfId="138" applyFont="1" applyBorder="1" applyProtection="1">
      <protection locked="0"/>
    </xf>
    <xf numFmtId="0" fontId="50" fillId="0" borderId="1" xfId="138" applyFont="1" applyBorder="1" applyAlignment="1">
      <alignment horizontal="center"/>
    </xf>
    <xf numFmtId="0" fontId="50" fillId="0" borderId="0" xfId="138" applyFont="1" applyAlignment="1">
      <alignment horizontal="center"/>
    </xf>
    <xf numFmtId="0" fontId="25" fillId="0" borderId="1" xfId="138" applyFont="1" applyBorder="1" applyAlignment="1" applyProtection="1">
      <alignment horizontal="left"/>
      <protection locked="0"/>
    </xf>
    <xf numFmtId="0" fontId="25" fillId="0" borderId="8" xfId="138" applyFont="1" applyBorder="1" applyAlignment="1" applyProtection="1">
      <alignment horizontal="left"/>
      <protection locked="0"/>
    </xf>
    <xf numFmtId="4" fontId="211" fillId="0" borderId="17" xfId="153" applyNumberFormat="1" applyFont="1" applyBorder="1" applyAlignment="1">
      <alignment horizontal="center" wrapText="1"/>
    </xf>
    <xf numFmtId="4" fontId="211" fillId="0" borderId="1" xfId="153" applyNumberFormat="1" applyFont="1" applyBorder="1" applyAlignment="1">
      <alignment horizontal="center" wrapText="1"/>
    </xf>
    <xf numFmtId="4" fontId="86" fillId="0" borderId="17" xfId="153" applyNumberFormat="1" applyFont="1" applyBorder="1" applyAlignment="1">
      <alignment horizontal="center" wrapText="1"/>
    </xf>
    <xf numFmtId="4" fontId="86" fillId="0" borderId="1" xfId="153" applyNumberFormat="1" applyFont="1" applyBorder="1" applyAlignment="1">
      <alignment horizontal="center" wrapText="1"/>
    </xf>
    <xf numFmtId="4" fontId="194" fillId="58" borderId="0" xfId="0" applyNumberFormat="1" applyFont="1" applyFill="1" applyAlignment="1" applyProtection="1">
      <alignment horizontal="left" vertical="top" wrapText="1"/>
    </xf>
    <xf numFmtId="164" fontId="11" fillId="0" borderId="0" xfId="172" applyFont="1" applyBorder="1" applyAlignment="1">
      <alignment horizontal="center"/>
    </xf>
    <xf numFmtId="165" fontId="189" fillId="59" borderId="0" xfId="0" applyNumberFormat="1" applyFont="1" applyFill="1" applyAlignment="1" applyProtection="1">
      <alignment horizontal="center"/>
    </xf>
    <xf numFmtId="165" fontId="21" fillId="60" borderId="0" xfId="0" applyNumberFormat="1" applyFont="1" applyFill="1" applyAlignment="1" applyProtection="1">
      <alignment horizontal="center"/>
    </xf>
    <xf numFmtId="165" fontId="21" fillId="61" borderId="17" xfId="0" applyNumberFormat="1" applyFont="1" applyFill="1" applyBorder="1" applyAlignment="1" applyProtection="1">
      <alignment horizontal="center"/>
    </xf>
    <xf numFmtId="165" fontId="21" fillId="61" borderId="0" xfId="0" applyNumberFormat="1" applyFont="1" applyFill="1" applyAlignment="1" applyProtection="1">
      <alignment horizontal="center"/>
    </xf>
  </cellXfs>
  <cellStyles count="197">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6" xfId="10" builtinId="50" customBuiltin="1"/>
    <cellStyle name="20% - Accent6 2" xfId="11" xr:uid="{00000000-0005-0000-0000-00000A000000}"/>
    <cellStyle name="40% - Accent1" xfId="12" builtinId="31" customBuiltin="1"/>
    <cellStyle name="40% - Accent1 2" xfId="13" xr:uid="{00000000-0005-0000-0000-00000C000000}"/>
    <cellStyle name="40% - Accent2" xfId="14" builtinId="35" customBuiltin="1"/>
    <cellStyle name="40% - Accent3" xfId="15" builtinId="39" customBuiltin="1"/>
    <cellStyle name="40% - Accent3 2" xfId="16" xr:uid="{00000000-0005-0000-0000-00000F000000}"/>
    <cellStyle name="40% - Accent4" xfId="17" builtinId="43" customBuiltin="1"/>
    <cellStyle name="40% - Accent4 2" xfId="18" xr:uid="{00000000-0005-0000-0000-000011000000}"/>
    <cellStyle name="40% - Accent5" xfId="19" builtinId="47" customBuiltin="1"/>
    <cellStyle name="40% - Accent5 2" xfId="20" xr:uid="{00000000-0005-0000-0000-000013000000}"/>
    <cellStyle name="40% - Accent6" xfId="21" builtinId="51" customBuiltin="1"/>
    <cellStyle name="40% - Accent6 2" xfId="22" xr:uid="{00000000-0005-0000-0000-000015000000}"/>
    <cellStyle name="60% - Accent1" xfId="23" builtinId="32" customBuiltin="1"/>
    <cellStyle name="60% - Accent1 2" xfId="24" xr:uid="{00000000-0005-0000-0000-000017000000}"/>
    <cellStyle name="60% - Accent2" xfId="25" builtinId="36" customBuiltin="1"/>
    <cellStyle name="60% - Accent2 2" xfId="26" xr:uid="{00000000-0005-0000-0000-000019000000}"/>
    <cellStyle name="60% - Accent3" xfId="27" builtinId="40" customBuiltin="1"/>
    <cellStyle name="60% - Accent3 2" xfId="28" xr:uid="{00000000-0005-0000-0000-00001B000000}"/>
    <cellStyle name="60% - Accent4" xfId="29" builtinId="44" customBuiltin="1"/>
    <cellStyle name="60% - Accent4 2" xfId="30" xr:uid="{00000000-0005-0000-0000-00001D000000}"/>
    <cellStyle name="60% - Accent5" xfId="31" builtinId="48" customBuiltin="1"/>
    <cellStyle name="60% - Accent5 2" xfId="32" xr:uid="{00000000-0005-0000-0000-00001F000000}"/>
    <cellStyle name="60% - Accent6" xfId="33" builtinId="52" customBuiltin="1"/>
    <cellStyle name="60% - Accent6 2" xfId="34" xr:uid="{00000000-0005-0000-0000-000021000000}"/>
    <cellStyle name="Accent1" xfId="35" builtinId="29" customBuiltin="1"/>
    <cellStyle name="Accent1 2" xfId="36" xr:uid="{00000000-0005-0000-0000-000023000000}"/>
    <cellStyle name="Accent2" xfId="37" builtinId="33" customBuiltin="1"/>
    <cellStyle name="Accent2 2" xfId="38" xr:uid="{00000000-0005-0000-0000-000025000000}"/>
    <cellStyle name="Accent3" xfId="39" builtinId="37" customBuiltin="1"/>
    <cellStyle name="Accent3 2" xfId="40" xr:uid="{00000000-0005-0000-0000-000027000000}"/>
    <cellStyle name="Accent4" xfId="41" builtinId="41" customBuiltin="1"/>
    <cellStyle name="Accent4 2" xfId="42" xr:uid="{00000000-0005-0000-0000-000029000000}"/>
    <cellStyle name="Accent5" xfId="43" builtinId="45" customBuiltin="1"/>
    <cellStyle name="Accent6" xfId="44" builtinId="49" customBuiltin="1"/>
    <cellStyle name="Accent6 2" xfId="45" xr:uid="{00000000-0005-0000-0000-00002C000000}"/>
    <cellStyle name="Bad" xfId="46" builtinId="27" customBuiltin="1"/>
    <cellStyle name="Bad 2" xfId="47" xr:uid="{00000000-0005-0000-0000-00002E000000}"/>
    <cellStyle name="Calculation" xfId="48" builtinId="22" customBuiltin="1"/>
    <cellStyle name="Calculation 2" xfId="49" xr:uid="{00000000-0005-0000-0000-000030000000}"/>
    <cellStyle name="CaptionDots..." xfId="50" xr:uid="{00000000-0005-0000-0000-000031000000}"/>
    <cellStyle name="Check Cell" xfId="51" builtinId="23" customBuiltin="1"/>
    <cellStyle name="Comma" xfId="52" builtinId="3"/>
    <cellStyle name="Comma 10" xfId="187" xr:uid="{00000000-0005-0000-0000-000034000000}"/>
    <cellStyle name="Comma 2" xfId="53" xr:uid="{00000000-0005-0000-0000-000035000000}"/>
    <cellStyle name="Comma 2 2" xfId="54" xr:uid="{00000000-0005-0000-0000-000036000000}"/>
    <cellStyle name="Comma 2 3" xfId="55" xr:uid="{00000000-0005-0000-0000-000037000000}"/>
    <cellStyle name="Comma 2 3 2" xfId="56" xr:uid="{00000000-0005-0000-0000-000038000000}"/>
    <cellStyle name="Comma 2 4" xfId="57" xr:uid="{00000000-0005-0000-0000-000039000000}"/>
    <cellStyle name="Comma 2 5" xfId="58" xr:uid="{00000000-0005-0000-0000-00003A000000}"/>
    <cellStyle name="Comma 3" xfId="59" xr:uid="{00000000-0005-0000-0000-00003B000000}"/>
    <cellStyle name="Comma 3 2" xfId="60" xr:uid="{00000000-0005-0000-0000-00003C000000}"/>
    <cellStyle name="Comma 4" xfId="61" xr:uid="{00000000-0005-0000-0000-00003D000000}"/>
    <cellStyle name="Comma 5" xfId="62" xr:uid="{00000000-0005-0000-0000-00003E000000}"/>
    <cellStyle name="Comma 6" xfId="63" xr:uid="{00000000-0005-0000-0000-00003F000000}"/>
    <cellStyle name="Comma 7" xfId="64" xr:uid="{00000000-0005-0000-0000-000040000000}"/>
    <cellStyle name="Comma 8" xfId="65" xr:uid="{00000000-0005-0000-0000-000041000000}"/>
    <cellStyle name="Comma 9" xfId="66" xr:uid="{00000000-0005-0000-0000-000042000000}"/>
    <cellStyle name="Currency" xfId="67" builtinId="4"/>
    <cellStyle name="Currency 2" xfId="68" xr:uid="{00000000-0005-0000-0000-000044000000}"/>
    <cellStyle name="Currency 2 2" xfId="69" xr:uid="{00000000-0005-0000-0000-000045000000}"/>
    <cellStyle name="Currency 2 3" xfId="70" xr:uid="{00000000-0005-0000-0000-000046000000}"/>
    <cellStyle name="Currency 3" xfId="71" xr:uid="{00000000-0005-0000-0000-000047000000}"/>
    <cellStyle name="Currency 4" xfId="72" xr:uid="{00000000-0005-0000-0000-000048000000}"/>
    <cellStyle name="Currency 5" xfId="73" xr:uid="{00000000-0005-0000-0000-000049000000}"/>
    <cellStyle name="Currency 6" xfId="74" xr:uid="{00000000-0005-0000-0000-00004A000000}"/>
    <cellStyle name="Currency 7" xfId="188" xr:uid="{00000000-0005-0000-0000-00004B000000}"/>
    <cellStyle name="Exhibit No." xfId="75" xr:uid="{00000000-0005-0000-0000-00004C000000}"/>
    <cellStyle name="Exhibit No. 2" xfId="76" xr:uid="{00000000-0005-0000-0000-00004D000000}"/>
    <cellStyle name="Exhibit No. 3" xfId="77" xr:uid="{00000000-0005-0000-0000-00004E000000}"/>
    <cellStyle name="Exhibit No. 4" xfId="78" xr:uid="{00000000-0005-0000-0000-00004F000000}"/>
    <cellStyle name="Explanatory Text" xfId="79" builtinId="53" customBuiltin="1"/>
    <cellStyle name="Good" xfId="80" builtinId="26" customBuiltin="1"/>
    <cellStyle name="Good 2" xfId="81" xr:uid="{00000000-0005-0000-0000-000052000000}"/>
    <cellStyle name="Heading 1" xfId="82" builtinId="16" customBuiltin="1"/>
    <cellStyle name="Heading 1 2" xfId="83" xr:uid="{00000000-0005-0000-0000-000054000000}"/>
    <cellStyle name="Heading 2" xfId="84" builtinId="17" customBuiltin="1"/>
    <cellStyle name="Heading 2 2" xfId="85" xr:uid="{00000000-0005-0000-0000-000056000000}"/>
    <cellStyle name="Heading 3" xfId="86" builtinId="18" customBuiltin="1"/>
    <cellStyle name="Heading 3 2" xfId="87" xr:uid="{00000000-0005-0000-0000-000058000000}"/>
    <cellStyle name="Heading 4" xfId="88" builtinId="19" customBuiltin="1"/>
    <cellStyle name="Heading 4 2" xfId="89" xr:uid="{00000000-0005-0000-0000-00005A000000}"/>
    <cellStyle name="HeadStateofNC" xfId="90" xr:uid="{00000000-0005-0000-0000-00005B000000}"/>
    <cellStyle name="HeadStateofNC 2" xfId="91" xr:uid="{00000000-0005-0000-0000-00005C000000}"/>
    <cellStyle name="HeadStateofNC 3" xfId="92" xr:uid="{00000000-0005-0000-0000-00005D000000}"/>
    <cellStyle name="HeadTitles" xfId="93" xr:uid="{00000000-0005-0000-0000-00005E000000}"/>
    <cellStyle name="HeadTitles 2" xfId="94" xr:uid="{00000000-0005-0000-0000-00005F000000}"/>
    <cellStyle name="HeadTitles 3" xfId="95" xr:uid="{00000000-0005-0000-0000-000060000000}"/>
    <cellStyle name="HeadYE_Date" xfId="96" xr:uid="{00000000-0005-0000-0000-000061000000}"/>
    <cellStyle name="Hyperlink" xfId="97" builtinId="8"/>
    <cellStyle name="Hyperlink 2" xfId="98" xr:uid="{00000000-0005-0000-0000-000063000000}"/>
    <cellStyle name="Hyperlink 2 2" xfId="99" xr:uid="{00000000-0005-0000-0000-000064000000}"/>
    <cellStyle name="Hyperlink 2 3" xfId="100" xr:uid="{00000000-0005-0000-0000-000065000000}"/>
    <cellStyle name="Hyperlink 3" xfId="101" xr:uid="{00000000-0005-0000-0000-000066000000}"/>
    <cellStyle name="Hyperlink 4" xfId="192" xr:uid="{CE3C9B2F-CE03-43F5-9971-1FDC8FB249F9}"/>
    <cellStyle name="Input" xfId="102" builtinId="20" customBuiltin="1"/>
    <cellStyle name="Input 2" xfId="103" xr:uid="{00000000-0005-0000-0000-000068000000}"/>
    <cellStyle name="Linked Cell" xfId="104" builtinId="24" customBuiltin="1"/>
    <cellStyle name="Linked Cell 2" xfId="105" xr:uid="{00000000-0005-0000-0000-00006A000000}"/>
    <cellStyle name="Neutral" xfId="106" builtinId="28" customBuiltin="1"/>
    <cellStyle name="Neutral 2" xfId="107" xr:uid="{00000000-0005-0000-0000-00006C000000}"/>
    <cellStyle name="Normal" xfId="0" builtinId="0"/>
    <cellStyle name="Normal 10" xfId="108" xr:uid="{00000000-0005-0000-0000-00006E000000}"/>
    <cellStyle name="Normal 11" xfId="109" xr:uid="{00000000-0005-0000-0000-00006F000000}"/>
    <cellStyle name="Normal 12 3" xfId="196" xr:uid="{898AEA4B-ADDA-42FA-9979-C05DE49880D8}"/>
    <cellStyle name="Normal 2" xfId="186" xr:uid="{00000000-0005-0000-0000-000070000000}"/>
    <cellStyle name="Normal 2 2" xfId="110" xr:uid="{00000000-0005-0000-0000-000071000000}"/>
    <cellStyle name="Normal 2 2 2" xfId="111" xr:uid="{00000000-0005-0000-0000-000072000000}"/>
    <cellStyle name="Normal 2 2 3" xfId="112" xr:uid="{00000000-0005-0000-0000-000073000000}"/>
    <cellStyle name="Normal 2 3" xfId="113" xr:uid="{00000000-0005-0000-0000-000074000000}"/>
    <cellStyle name="Normal 2 4" xfId="114" xr:uid="{00000000-0005-0000-0000-000075000000}"/>
    <cellStyle name="Normal 2 5" xfId="115" xr:uid="{00000000-0005-0000-0000-000076000000}"/>
    <cellStyle name="Normal 2 6" xfId="194" xr:uid="{837C5D3B-B757-4CDC-88E2-EE4E5F9678BB}"/>
    <cellStyle name="Normal 27" xfId="195" xr:uid="{01A5D47B-B8B8-46FB-BDEE-FF8FAD71B606}"/>
    <cellStyle name="Normal 3" xfId="116" xr:uid="{00000000-0005-0000-0000-000077000000}"/>
    <cellStyle name="Normal 3 2" xfId="117" xr:uid="{00000000-0005-0000-0000-000078000000}"/>
    <cellStyle name="Normal 3 3" xfId="118" xr:uid="{00000000-0005-0000-0000-000079000000}"/>
    <cellStyle name="Normal 3 4" xfId="119" xr:uid="{00000000-0005-0000-0000-00007A000000}"/>
    <cellStyle name="Normal 4" xfId="193" xr:uid="{D3F31A3C-7446-4726-99A8-4E3BC175758D}"/>
    <cellStyle name="Normal 4 2" xfId="120" xr:uid="{00000000-0005-0000-0000-00007B000000}"/>
    <cellStyle name="Normal 5" xfId="121" xr:uid="{00000000-0005-0000-0000-00007C000000}"/>
    <cellStyle name="Normal 5 2" xfId="122" xr:uid="{00000000-0005-0000-0000-00007D000000}"/>
    <cellStyle name="Normal 5 3" xfId="123" xr:uid="{00000000-0005-0000-0000-00007E000000}"/>
    <cellStyle name="Normal 5 4" xfId="124" xr:uid="{00000000-0005-0000-0000-00007F000000}"/>
    <cellStyle name="Normal 5 5" xfId="125" xr:uid="{00000000-0005-0000-0000-000080000000}"/>
    <cellStyle name="Normal 5 6" xfId="126" xr:uid="{00000000-0005-0000-0000-000081000000}"/>
    <cellStyle name="Normal 6" xfId="127" xr:uid="{00000000-0005-0000-0000-000082000000}"/>
    <cellStyle name="Normal 7" xfId="128" xr:uid="{00000000-0005-0000-0000-000083000000}"/>
    <cellStyle name="Normal 7 2" xfId="129" xr:uid="{00000000-0005-0000-0000-000084000000}"/>
    <cellStyle name="Normal 8" xfId="130" xr:uid="{00000000-0005-0000-0000-000085000000}"/>
    <cellStyle name="Normal 9" xfId="131" xr:uid="{00000000-0005-0000-0000-000086000000}"/>
    <cellStyle name="Normal_2002 pkg changesMartha" xfId="132" xr:uid="{00000000-0005-0000-0000-000087000000}"/>
    <cellStyle name="Normal_2006NCASexcl" xfId="133" xr:uid="{00000000-0005-0000-0000-000088000000}"/>
    <cellStyle name="Normal_a3p04" xfId="134" xr:uid="{00000000-0005-0000-0000-000089000000}"/>
    <cellStyle name="Normal_a3p04_2002NCASfawhsts" xfId="189" xr:uid="{DBABD91F-8A5F-4583-A070-F1C75E1E1A63}"/>
    <cellStyle name="Normal_a3p06_1" xfId="135" xr:uid="{00000000-0005-0000-0000-00008A000000}"/>
    <cellStyle name="Normal_a3p06_2002NCASfawhsts" xfId="136" xr:uid="{00000000-0005-0000-0000-00008B000000}"/>
    <cellStyle name="Normal_a3p07_attch3" xfId="190" xr:uid="{E2F0D193-A97F-4185-96AF-C9EED60BEF8A}"/>
    <cellStyle name="Normal_a3p08" xfId="137" xr:uid="{00000000-0005-0000-0000-00008C000000}"/>
    <cellStyle name="Normal_a3p09" xfId="138" xr:uid="{00000000-0005-0000-0000-00008D000000}"/>
    <cellStyle name="Normal_a3p10-15" xfId="139" xr:uid="{00000000-0005-0000-0000-00008E000000}"/>
    <cellStyle name="Normal_a3p19" xfId="140" xr:uid="{00000000-0005-0000-0000-00008F000000}"/>
    <cellStyle name="Normal_a4p01" xfId="141" xr:uid="{00000000-0005-0000-0000-000090000000}"/>
    <cellStyle name="Normal_a4p01_CmCoExcl" xfId="142" xr:uid="{00000000-0005-0000-0000-000091000000}"/>
    <cellStyle name="Normal_a4p02" xfId="143" xr:uid="{00000000-0005-0000-0000-000092000000}"/>
    <cellStyle name="Normal_a4p02_CmCoExcl" xfId="144" xr:uid="{00000000-0005-0000-0000-000093000000}"/>
    <cellStyle name="Normal_a4p04" xfId="145" xr:uid="{00000000-0005-0000-0000-000094000000}"/>
    <cellStyle name="Normal_a4p05" xfId="146" xr:uid="{00000000-0005-0000-0000-000095000000}"/>
    <cellStyle name="Normal_a4p06" xfId="147" xr:uid="{00000000-0005-0000-0000-000096000000}"/>
    <cellStyle name="Normal_a4p08" xfId="148" xr:uid="{00000000-0005-0000-0000-000097000000}"/>
    <cellStyle name="Normal_a5p10" xfId="149" xr:uid="{00000000-0005-0000-0000-000098000000}"/>
    <cellStyle name="Normal_a7p02" xfId="150" xr:uid="{00000000-0005-0000-0000-000099000000}"/>
    <cellStyle name="Normal_a7p02 2" xfId="191" xr:uid="{48B2946E-1F09-462F-9640-2E2D843ABE66}"/>
    <cellStyle name="Normal_a7p03" xfId="151" xr:uid="{00000000-0005-0000-0000-00009A000000}"/>
    <cellStyle name="Normal_a7p12" xfId="152" xr:uid="{00000000-0005-0000-0000-00009B000000}"/>
    <cellStyle name="Normal_CapAssetsJune30,2003" xfId="153" xr:uid="{00000000-0005-0000-0000-00009C000000}"/>
    <cellStyle name="Normal_CmCoExcl" xfId="154" xr:uid="{00000000-0005-0000-0000-00009D000000}"/>
    <cellStyle name="Normal_CollFilenames" xfId="155" xr:uid="{00000000-0005-0000-0000-00009E000000}"/>
    <cellStyle name="Normal_Related_Party" xfId="156" xr:uid="{00000000-0005-0000-0000-00009F000000}"/>
    <cellStyle name="Normal_Transfersheetsa" xfId="157" xr:uid="{00000000-0005-0000-0000-0000A0000000}"/>
    <cellStyle name="Normal_UnivExcl" xfId="158" xr:uid="{00000000-0005-0000-0000-0000A1000000}"/>
    <cellStyle name="Note 2" xfId="159" xr:uid="{00000000-0005-0000-0000-0000A2000000}"/>
    <cellStyle name="Note 2 2" xfId="160" xr:uid="{00000000-0005-0000-0000-0000A3000000}"/>
    <cellStyle name="Number$ -" xfId="161" xr:uid="{00000000-0005-0000-0000-0000A4000000}"/>
    <cellStyle name="Number$ - 2" xfId="162" xr:uid="{00000000-0005-0000-0000-0000A5000000}"/>
    <cellStyle name="Number-no $ -" xfId="163" xr:uid="{00000000-0005-0000-0000-0000A6000000}"/>
    <cellStyle name="Number-no $ - 2" xfId="164" xr:uid="{00000000-0005-0000-0000-0000A7000000}"/>
    <cellStyle name="Number-no $ -_2006Agencyproforma" xfId="165" xr:uid="{00000000-0005-0000-0000-0000A8000000}"/>
    <cellStyle name="NumberTotal$ -" xfId="166" xr:uid="{00000000-0005-0000-0000-0000A9000000}"/>
    <cellStyle name="NumberTotal$ - 2" xfId="167" xr:uid="{00000000-0005-0000-0000-0000AA000000}"/>
    <cellStyle name="NumberTotal-no $ -" xfId="168" xr:uid="{00000000-0005-0000-0000-0000AB000000}"/>
    <cellStyle name="NumberTotal-no $ - 2" xfId="169" xr:uid="{00000000-0005-0000-0000-0000AC000000}"/>
    <cellStyle name="NumNo$" xfId="170" xr:uid="{00000000-0005-0000-0000-0000AD000000}"/>
    <cellStyle name="NumNo$ 2" xfId="171" xr:uid="{00000000-0005-0000-0000-0000AE000000}"/>
    <cellStyle name="NumTotD" xfId="172" xr:uid="{00000000-0005-0000-0000-0000AF000000}"/>
    <cellStyle name="NumTotD 2" xfId="173" xr:uid="{00000000-0005-0000-0000-0000B0000000}"/>
    <cellStyle name="NumTotNo$" xfId="174" xr:uid="{00000000-0005-0000-0000-0000B1000000}"/>
    <cellStyle name="NumTotNo$ 2" xfId="175" xr:uid="{00000000-0005-0000-0000-0000B2000000}"/>
    <cellStyle name="Output" xfId="176" builtinId="21" customBuiltin="1"/>
    <cellStyle name="Output 2" xfId="177" xr:uid="{00000000-0005-0000-0000-0000B4000000}"/>
    <cellStyle name="Percent 2" xfId="178" xr:uid="{00000000-0005-0000-0000-0000B5000000}"/>
    <cellStyle name="Percent 2 2" xfId="179" xr:uid="{00000000-0005-0000-0000-0000B6000000}"/>
    <cellStyle name="Percent 3" xfId="180" xr:uid="{00000000-0005-0000-0000-0000B7000000}"/>
    <cellStyle name="Title" xfId="181" builtinId="15" customBuiltin="1"/>
    <cellStyle name="Title 2" xfId="182" xr:uid="{00000000-0005-0000-0000-0000B9000000}"/>
    <cellStyle name="Total" xfId="183" builtinId="25" customBuiltin="1"/>
    <cellStyle name="Total 2" xfId="184" xr:uid="{00000000-0005-0000-0000-0000BB000000}"/>
    <cellStyle name="Warning Text" xfId="185" builtinId="11" customBuiltin="1"/>
  </cellStyles>
  <dxfs count="9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ont>
        <b/>
        <i val="0"/>
        <color rgb="FF0000FF"/>
      </font>
    </dxf>
    <dxf>
      <font>
        <b/>
        <i val="0"/>
        <color rgb="FFFF0000"/>
      </font>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CCC2"/>
      <color rgb="FF9933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85726</xdr:rowOff>
    </xdr:from>
    <xdr:to>
      <xdr:col>9</xdr:col>
      <xdr:colOff>276225</xdr:colOff>
      <xdr:row>57</xdr:row>
      <xdr:rowOff>171450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5305426"/>
          <a:ext cx="6353175" cy="3609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u="sng">
              <a:latin typeface="Arial Narrow" panose="020B0606020202030204" pitchFamily="34" charset="0"/>
            </a:rPr>
            <a:t>All Government Combinations </a:t>
          </a:r>
          <a:r>
            <a:rPr lang="en-US" sz="700">
              <a:latin typeface="Arial Narrow" panose="020B0606020202030204" pitchFamily="34" charset="0"/>
            </a:rPr>
            <a:t>(GASB Codification Co10.152)</a:t>
          </a:r>
        </a:p>
        <a:p>
          <a:r>
            <a:rPr lang="en-US" sz="700">
              <a:latin typeface="Arial Narrow" panose="020B0606020202030204" pitchFamily="34" charset="0"/>
            </a:rPr>
            <a:t>For each government combination, the government should disclose the following information for the period in which the combination occurs:</a:t>
          </a:r>
        </a:p>
        <a:p>
          <a:pPr marL="91440" lvl="0" indent="-365760"/>
          <a:r>
            <a:rPr lang="en-US" sz="700">
              <a:latin typeface="Arial Narrow" panose="020B0606020202030204" pitchFamily="34" charset="0"/>
            </a:rPr>
            <a:t>a) A brief description of the government combination, including identification of the entities involved in the combination and whether the participating entities were included within the same financial reporting entity</a:t>
          </a:r>
        </a:p>
        <a:p>
          <a:pPr marL="91440" lvl="0" indent="-274320"/>
          <a:r>
            <a:rPr lang="en-US" sz="700">
              <a:latin typeface="Arial Narrow" panose="020B0606020202030204" pitchFamily="34" charset="0"/>
            </a:rPr>
            <a:t>b) The date of the combination</a:t>
          </a:r>
        </a:p>
        <a:p>
          <a:pPr marL="91440" lvl="0" indent="-274320">
            <a:spcAft>
              <a:spcPts val="400"/>
            </a:spcAft>
          </a:pPr>
          <a:r>
            <a:rPr lang="en-US" sz="700">
              <a:latin typeface="Arial Narrow" panose="020B0606020202030204" pitchFamily="34" charset="0"/>
            </a:rPr>
            <a:t>c)  A brief description of the primary reasons for the combination. </a:t>
          </a:r>
        </a:p>
        <a:p>
          <a:r>
            <a:rPr lang="en-US" sz="700" u="sng">
              <a:latin typeface="Arial Narrow" panose="020B0606020202030204" pitchFamily="34" charset="0"/>
            </a:rPr>
            <a:t>Government Mergers and Transfers of Operations </a:t>
          </a:r>
          <a:r>
            <a:rPr lang="en-US" sz="700">
              <a:latin typeface="Arial Narrow" panose="020B0606020202030204" pitchFamily="34" charset="0"/>
            </a:rPr>
            <a:t>(GASB Codification Co10.153)</a:t>
          </a:r>
        </a:p>
        <a:p>
          <a:pPr marL="91440" indent="-182880"/>
          <a:r>
            <a:rPr lang="en-US" sz="700">
              <a:latin typeface="Arial Narrow" panose="020B0606020202030204" pitchFamily="34" charset="0"/>
            </a:rPr>
            <a:t>The new government or continuing government also should disclose the following information:</a:t>
          </a:r>
        </a:p>
        <a:p>
          <a:pPr marL="91440" indent="-182880"/>
          <a:r>
            <a:rPr lang="en-US" sz="700">
              <a:latin typeface="Arial Narrow" panose="020B0606020202030204" pitchFamily="34" charset="0"/>
            </a:rPr>
            <a:t>a) The amounts recognized as of the merger date or the effective transfer date as follows:</a:t>
          </a:r>
        </a:p>
        <a:p>
          <a:pPr marL="182880" indent="-274320"/>
          <a:r>
            <a:rPr lang="en-US" sz="700">
              <a:latin typeface="Arial Narrow" panose="020B0606020202030204" pitchFamily="34" charset="0"/>
            </a:rPr>
            <a:t>	Total assets—distinguishing between current assets, capital assets, and other assets</a:t>
          </a:r>
        </a:p>
        <a:p>
          <a:pPr marL="182880" indent="-274320"/>
          <a:r>
            <a:rPr lang="en-US" sz="700">
              <a:latin typeface="Arial Narrow" panose="020B0606020202030204" pitchFamily="34" charset="0"/>
            </a:rPr>
            <a:t>	Total deferred outflows of resources</a:t>
          </a:r>
        </a:p>
        <a:p>
          <a:pPr marL="182880" indent="-274320"/>
          <a:r>
            <a:rPr lang="en-US" sz="700">
              <a:latin typeface="Arial Narrow" panose="020B0606020202030204" pitchFamily="34" charset="0"/>
            </a:rPr>
            <a:t>	Total liabilities—distinguishing between current and long-term amounts</a:t>
          </a:r>
        </a:p>
        <a:p>
          <a:pPr marL="182880" indent="-274320"/>
          <a:r>
            <a:rPr lang="en-US" sz="700">
              <a:latin typeface="Arial Narrow" panose="020B0606020202030204" pitchFamily="34" charset="0"/>
            </a:rPr>
            <a:t>	Total deferred inflows of resources</a:t>
          </a:r>
        </a:p>
        <a:p>
          <a:pPr marL="182880" indent="-274320"/>
          <a:r>
            <a:rPr lang="en-US" sz="700">
              <a:latin typeface="Arial Narrow" panose="020B0606020202030204" pitchFamily="34" charset="0"/>
            </a:rPr>
            <a:t>	Total net position by component</a:t>
          </a:r>
        </a:p>
        <a:p>
          <a:pPr marL="91440" indent="-274320"/>
          <a:r>
            <a:rPr lang="en-US" sz="700">
              <a:latin typeface="Arial Narrow" panose="020B0606020202030204" pitchFamily="34" charset="0"/>
            </a:rPr>
            <a:t>b) A brief description of the nature and amount of significant adjustments made to bring into conformity the individual accounting policies or to adjust for impairment of capital assets resulting from the merger or transfer</a:t>
          </a:r>
        </a:p>
        <a:p>
          <a:pPr marL="91440" indent="-274320">
            <a:spcAft>
              <a:spcPts val="400"/>
            </a:spcAft>
          </a:pPr>
          <a:r>
            <a:rPr lang="en-US" sz="700">
              <a:latin typeface="Arial Narrow" panose="020B0606020202030204" pitchFamily="34" charset="0"/>
            </a:rPr>
            <a:t>c) The initial amounts recognized by the new or continuing government, if different from the values in (a) and the differences that arise from modifying the carrying values in (a) by the adjustments in (b).</a:t>
          </a:r>
        </a:p>
        <a:p>
          <a:r>
            <a:rPr lang="en-US" sz="700" u="sng">
              <a:latin typeface="Arial Narrow" panose="020B0606020202030204" pitchFamily="34" charset="0"/>
            </a:rPr>
            <a:t>Government Acquisitions </a:t>
          </a:r>
          <a:r>
            <a:rPr lang="en-US" sz="700">
              <a:latin typeface="Arial Narrow" panose="020B0606020202030204" pitchFamily="34" charset="0"/>
            </a:rPr>
            <a:t>(GASB Codification Co10.154)</a:t>
          </a:r>
        </a:p>
        <a:p>
          <a:r>
            <a:rPr lang="en-US" sz="700">
              <a:latin typeface="Arial Narrow" panose="020B0606020202030204" pitchFamily="34" charset="0"/>
            </a:rPr>
            <a:t>In the period in which an acquisition occurs, the acquiring government also should disclose the following information:</a:t>
          </a:r>
        </a:p>
        <a:p>
          <a:pPr marL="91440" indent="-182880"/>
          <a:r>
            <a:rPr lang="en-US" sz="700">
              <a:latin typeface="Arial Narrow" panose="020B0606020202030204" pitchFamily="34" charset="0"/>
            </a:rPr>
            <a:t>a)  A brief description of the consideration provided</a:t>
          </a:r>
        </a:p>
        <a:p>
          <a:pPr marL="91440" indent="-182880"/>
          <a:r>
            <a:rPr lang="en-US" sz="700">
              <a:latin typeface="Arial Narrow" panose="020B0606020202030204" pitchFamily="34" charset="0"/>
            </a:rPr>
            <a:t>b)  The total amount of net position acquired (based on the provisions set forth in paragraphs 29–36 of this Statement) as of the date of acquisition </a:t>
          </a:r>
        </a:p>
        <a:p>
          <a:pPr marL="91440" indent="-182880">
            <a:spcAft>
              <a:spcPts val="400"/>
            </a:spcAft>
          </a:pPr>
          <a:r>
            <a:rPr lang="en-US" sz="700">
              <a:latin typeface="Arial Narrow" panose="020B0606020202030204" pitchFamily="34" charset="0"/>
            </a:rPr>
            <a:t>c)  A brief description of contingent consideration arrangements, including the basis for determining the amount of payments that are contingent. </a:t>
          </a:r>
        </a:p>
        <a:p>
          <a:r>
            <a:rPr lang="en-US" sz="700" u="sng">
              <a:latin typeface="Arial Narrow" panose="020B0606020202030204" pitchFamily="34" charset="0"/>
            </a:rPr>
            <a:t>Disposals of Government Operations </a:t>
          </a:r>
          <a:r>
            <a:rPr lang="en-US" sz="700">
              <a:latin typeface="Arial Narrow" panose="020B0606020202030204" pitchFamily="34" charset="0"/>
            </a:rPr>
            <a:t>(GASB Codification Co10.155)</a:t>
          </a:r>
        </a:p>
        <a:p>
          <a:r>
            <a:rPr lang="en-US" sz="700">
              <a:latin typeface="Arial Narrow" panose="020B0606020202030204" pitchFamily="34" charset="0"/>
            </a:rPr>
            <a:t>In the period in which operations are transferred or sold, the disposing government should identify the operations and provide a brief description of the facts and circumstances leading to the disposal of those operations. In addition, the disposing government should identify and disclose the following information about the disposed government operations if not separately presented in its financial statements:</a:t>
          </a:r>
        </a:p>
        <a:p>
          <a:r>
            <a:rPr lang="en-US" sz="700">
              <a:latin typeface="Arial Narrow" panose="020B0606020202030204" pitchFamily="34" charset="0"/>
            </a:rPr>
            <a:t>a)  Total expenses, distinguishing between operating and nonoperating, if applicable</a:t>
          </a:r>
        </a:p>
        <a:p>
          <a:r>
            <a:rPr lang="en-US" sz="700">
              <a:latin typeface="Arial Narrow" panose="020B0606020202030204" pitchFamily="34" charset="0"/>
            </a:rPr>
            <a:t>b)  Total revenues, distinguishing between operating and nonoperating, if applicable</a:t>
          </a:r>
        </a:p>
        <a:p>
          <a:pPr>
            <a:spcAft>
              <a:spcPts val="600"/>
            </a:spcAft>
          </a:pPr>
          <a:endParaRPr lang="en-US" sz="750">
            <a:latin typeface="Arial Narrow" panose="020B0606020202030204" pitchFamily="34" charset="0"/>
          </a:endParaRPr>
        </a:p>
        <a:p>
          <a:r>
            <a:rPr lang="en-US" sz="800">
              <a:latin typeface="Arial Narrow" panose="020B0606020202030204" pitchFamily="34" charset="0"/>
            </a:rPr>
            <a:t> </a:t>
          </a:r>
          <a:endParaRPr lang="en-US" sz="1100"/>
        </a:p>
      </xdr:txBody>
    </xdr:sp>
    <xdr:clientData/>
  </xdr:twoCellAnchor>
  <xdr:twoCellAnchor>
    <xdr:from>
      <xdr:col>0</xdr:col>
      <xdr:colOff>28575</xdr:colOff>
      <xdr:row>60</xdr:row>
      <xdr:rowOff>28575</xdr:rowOff>
    </xdr:from>
    <xdr:to>
      <xdr:col>10</xdr:col>
      <xdr:colOff>0</xdr:colOff>
      <xdr:row>62</xdr:row>
      <xdr:rowOff>182880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8575" y="9264015"/>
          <a:ext cx="5922645" cy="535305"/>
        </a:xfrm>
        <a:prstGeom prst="rect">
          <a:avLst/>
        </a:prstGeom>
        <a:solidFill>
          <a:schemeClr val="lt1"/>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xdr:colOff>
      <xdr:row>74</xdr:row>
      <xdr:rowOff>114300</xdr:rowOff>
    </xdr:from>
    <xdr:to>
      <xdr:col>10</xdr:col>
      <xdr:colOff>329575</xdr:colOff>
      <xdr:row>80</xdr:row>
      <xdr:rowOff>76200</xdr:rowOff>
    </xdr:to>
    <xdr:sp macro="" textlink="">
      <xdr:nvSpPr>
        <xdr:cNvPr id="2049" name="Text Box 1">
          <a:extLst>
            <a:ext uri="{FF2B5EF4-FFF2-40B4-BE49-F238E27FC236}">
              <a16:creationId xmlns:a16="http://schemas.microsoft.com/office/drawing/2014/main" id="{00000000-0008-0000-0A00-000001080000}"/>
            </a:ext>
          </a:extLst>
        </xdr:cNvPr>
        <xdr:cNvSpPr txBox="1">
          <a:spLocks noChangeArrowheads="1"/>
        </xdr:cNvSpPr>
      </xdr:nvSpPr>
      <xdr:spPr bwMode="auto">
        <a:xfrm>
          <a:off x="211455" y="8782050"/>
          <a:ext cx="4023370" cy="933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twoCellAnchor>
    <xdr:from>
      <xdr:col>1</xdr:col>
      <xdr:colOff>47625</xdr:colOff>
      <xdr:row>21</xdr:row>
      <xdr:rowOff>38100</xdr:rowOff>
    </xdr:from>
    <xdr:to>
      <xdr:col>12</xdr:col>
      <xdr:colOff>988691</xdr:colOff>
      <xdr:row>33</xdr:row>
      <xdr:rowOff>133350</xdr:rowOff>
    </xdr:to>
    <xdr:sp macro="" textlink="" fLocksText="0">
      <xdr:nvSpPr>
        <xdr:cNvPr id="2050" name="Text Box 2">
          <a:extLst>
            <a:ext uri="{FF2B5EF4-FFF2-40B4-BE49-F238E27FC236}">
              <a16:creationId xmlns:a16="http://schemas.microsoft.com/office/drawing/2014/main" id="{00000000-0008-0000-0A00-000002080000}"/>
            </a:ext>
          </a:extLst>
        </xdr:cNvPr>
        <xdr:cNvSpPr txBox="1">
          <a:spLocks noChangeArrowheads="1"/>
        </xdr:cNvSpPr>
      </xdr:nvSpPr>
      <xdr:spPr bwMode="auto">
        <a:xfrm>
          <a:off x="247650" y="3543300"/>
          <a:ext cx="5619750" cy="2495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description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40</xdr:row>
      <xdr:rowOff>38100</xdr:rowOff>
    </xdr:from>
    <xdr:to>
      <xdr:col>12</xdr:col>
      <xdr:colOff>988691</xdr:colOff>
      <xdr:row>48</xdr:row>
      <xdr:rowOff>133350</xdr:rowOff>
    </xdr:to>
    <xdr:sp macro="" textlink="" fLocksText="0">
      <xdr:nvSpPr>
        <xdr:cNvPr id="4" name="Text Box 2">
          <a:extLst>
            <a:ext uri="{FF2B5EF4-FFF2-40B4-BE49-F238E27FC236}">
              <a16:creationId xmlns:a16="http://schemas.microsoft.com/office/drawing/2014/main" id="{1322F054-9031-4BAD-9F90-2D41C802AD0D}"/>
            </a:ext>
          </a:extLst>
        </xdr:cNvPr>
        <xdr:cNvSpPr txBox="1">
          <a:spLocks noChangeArrowheads="1"/>
        </xdr:cNvSpPr>
      </xdr:nvSpPr>
      <xdr:spPr bwMode="auto">
        <a:xfrm>
          <a:off x="230505" y="3741420"/>
          <a:ext cx="5284466"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lease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52</xdr:row>
      <xdr:rowOff>38100</xdr:rowOff>
    </xdr:from>
    <xdr:to>
      <xdr:col>12</xdr:col>
      <xdr:colOff>988691</xdr:colOff>
      <xdr:row>60</xdr:row>
      <xdr:rowOff>133350</xdr:rowOff>
    </xdr:to>
    <xdr:sp macro="" textlink="" fLocksText="0">
      <xdr:nvSpPr>
        <xdr:cNvPr id="2" name="Text Box 2">
          <a:extLst>
            <a:ext uri="{FF2B5EF4-FFF2-40B4-BE49-F238E27FC236}">
              <a16:creationId xmlns:a16="http://schemas.microsoft.com/office/drawing/2014/main" id="{E6C43144-EF37-4669-A1D5-9992D11373B7}"/>
            </a:ext>
          </a:extLst>
        </xdr:cNvPr>
        <xdr:cNvSpPr txBox="1">
          <a:spLocks noChangeArrowheads="1"/>
        </xdr:cNvSpPr>
      </xdr:nvSpPr>
      <xdr:spPr bwMode="auto">
        <a:xfrm>
          <a:off x="230505" y="7277100"/>
          <a:ext cx="5292086" cy="16916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subscription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220980</xdr:colOff>
      <xdr:row>60</xdr:row>
      <xdr:rowOff>38100</xdr:rowOff>
    </xdr:from>
    <xdr:to>
      <xdr:col>12</xdr:col>
      <xdr:colOff>897251</xdr:colOff>
      <xdr:row>72</xdr:row>
      <xdr:rowOff>133350</xdr:rowOff>
    </xdr:to>
    <xdr:sp macro="" textlink="" fLocksText="0">
      <xdr:nvSpPr>
        <xdr:cNvPr id="5" name="Text Box 2">
          <a:extLst>
            <a:ext uri="{FF2B5EF4-FFF2-40B4-BE49-F238E27FC236}">
              <a16:creationId xmlns:a16="http://schemas.microsoft.com/office/drawing/2014/main" id="{9BD82901-C012-477E-9312-3584837FB8F5}"/>
            </a:ext>
          </a:extLst>
        </xdr:cNvPr>
        <xdr:cNvSpPr txBox="1">
          <a:spLocks noChangeArrowheads="1"/>
        </xdr:cNvSpPr>
      </xdr:nvSpPr>
      <xdr:spPr bwMode="auto">
        <a:xfrm>
          <a:off x="220980" y="842772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2</xdr:col>
      <xdr:colOff>220980</xdr:colOff>
      <xdr:row>118</xdr:row>
      <xdr:rowOff>38100</xdr:rowOff>
    </xdr:from>
    <xdr:to>
      <xdr:col>12</xdr:col>
      <xdr:colOff>897251</xdr:colOff>
      <xdr:row>130</xdr:row>
      <xdr:rowOff>133350</xdr:rowOff>
    </xdr:to>
    <xdr:sp macro="" textlink="" fLocksText="0">
      <xdr:nvSpPr>
        <xdr:cNvPr id="9" name="Text Box 2">
          <a:extLst>
            <a:ext uri="{FF2B5EF4-FFF2-40B4-BE49-F238E27FC236}">
              <a16:creationId xmlns:a16="http://schemas.microsoft.com/office/drawing/2014/main" id="{DC2943BA-BDAA-4ACE-979C-269C7E81445E}"/>
            </a:ext>
          </a:extLst>
        </xdr:cNvPr>
        <xdr:cNvSpPr txBox="1">
          <a:spLocks noChangeArrowheads="1"/>
        </xdr:cNvSpPr>
      </xdr:nvSpPr>
      <xdr:spPr bwMode="auto">
        <a:xfrm>
          <a:off x="220980" y="851916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Lessor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220980</xdr:colOff>
      <xdr:row>51</xdr:row>
      <xdr:rowOff>38100</xdr:rowOff>
    </xdr:from>
    <xdr:to>
      <xdr:col>12</xdr:col>
      <xdr:colOff>897251</xdr:colOff>
      <xdr:row>63</xdr:row>
      <xdr:rowOff>133350</xdr:rowOff>
    </xdr:to>
    <xdr:sp macro="" textlink="" fLocksText="0">
      <xdr:nvSpPr>
        <xdr:cNvPr id="2" name="Text Box 2">
          <a:extLst>
            <a:ext uri="{FF2B5EF4-FFF2-40B4-BE49-F238E27FC236}">
              <a16:creationId xmlns:a16="http://schemas.microsoft.com/office/drawing/2014/main" id="{94A67E32-20AA-4B41-8702-A337F3761FA5}"/>
            </a:ext>
          </a:extLst>
        </xdr:cNvPr>
        <xdr:cNvSpPr txBox="1">
          <a:spLocks noChangeArrowheads="1"/>
        </xdr:cNvSpPr>
      </xdr:nvSpPr>
      <xdr:spPr bwMode="auto">
        <a:xfrm>
          <a:off x="220980" y="10088880"/>
          <a:ext cx="624649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87</xdr:row>
      <xdr:rowOff>47625</xdr:rowOff>
    </xdr:from>
    <xdr:to>
      <xdr:col>11</xdr:col>
      <xdr:colOff>295274</xdr:colOff>
      <xdr:row>94</xdr:row>
      <xdr:rowOff>152400</xdr:rowOff>
    </xdr:to>
    <xdr:sp macro="" textlink="" fLocksText="0">
      <xdr:nvSpPr>
        <xdr:cNvPr id="5" name="Rectangle 4">
          <a:extLst>
            <a:ext uri="{FF2B5EF4-FFF2-40B4-BE49-F238E27FC236}">
              <a16:creationId xmlns:a16="http://schemas.microsoft.com/office/drawing/2014/main" id="{E7A2C963-3F10-4BB3-8E51-299A9C3AEBC2}"/>
            </a:ext>
          </a:extLst>
        </xdr:cNvPr>
        <xdr:cNvSpPr>
          <a:spLocks noChangeArrowheads="1"/>
        </xdr:cNvSpPr>
      </xdr:nvSpPr>
      <xdr:spPr bwMode="auto">
        <a:xfrm>
          <a:off x="76200" y="15725775"/>
          <a:ext cx="6340474" cy="1196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strike="noStrike" baseline="0">
              <a:solidFill>
                <a:srgbClr val="000000"/>
              </a:solidFill>
              <a:latin typeface="Arial"/>
              <a:cs typeface="Arial"/>
            </a:rPr>
            <a:t>Please provide the required disclosures for AROs in the space provided below. (If more space is needed use the Explanations tab)</a:t>
          </a:r>
          <a:endParaRPr lang="en-US" sz="8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27</xdr:row>
      <xdr:rowOff>57150</xdr:rowOff>
    </xdr:from>
    <xdr:to>
      <xdr:col>12</xdr:col>
      <xdr:colOff>902970</xdr:colOff>
      <xdr:row>46</xdr:row>
      <xdr:rowOff>11430</xdr:rowOff>
    </xdr:to>
    <xdr:sp macro="" textlink="">
      <xdr:nvSpPr>
        <xdr:cNvPr id="56710" name="Text Box 2">
          <a:extLst>
            <a:ext uri="{FF2B5EF4-FFF2-40B4-BE49-F238E27FC236}">
              <a16:creationId xmlns:a16="http://schemas.microsoft.com/office/drawing/2014/main" id="{00000000-0008-0000-1000-000086DD0000}"/>
            </a:ext>
          </a:extLst>
        </xdr:cNvPr>
        <xdr:cNvSpPr txBox="1">
          <a:spLocks noChangeArrowheads="1"/>
        </xdr:cNvSpPr>
      </xdr:nvSpPr>
      <xdr:spPr bwMode="auto">
        <a:xfrm>
          <a:off x="228600" y="4657725"/>
          <a:ext cx="561975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70485</xdr:colOff>
      <xdr:row>26</xdr:row>
      <xdr:rowOff>66675</xdr:rowOff>
    </xdr:from>
    <xdr:to>
      <xdr:col>12</xdr:col>
      <xdr:colOff>885788</xdr:colOff>
      <xdr:row>43</xdr:row>
      <xdr:rowOff>95250</xdr:rowOff>
    </xdr:to>
    <xdr:sp macro="" textlink="" fLocksText="0">
      <xdr:nvSpPr>
        <xdr:cNvPr id="3" name="Rectangle 3">
          <a:extLst>
            <a:ext uri="{FF2B5EF4-FFF2-40B4-BE49-F238E27FC236}">
              <a16:creationId xmlns:a16="http://schemas.microsoft.com/office/drawing/2014/main" id="{00000000-0008-0000-1000-0000030C0000}"/>
            </a:ext>
          </a:extLst>
        </xdr:cNvPr>
        <xdr:cNvSpPr>
          <a:spLocks noChangeArrowheads="1"/>
        </xdr:cNvSpPr>
      </xdr:nvSpPr>
      <xdr:spPr bwMode="auto">
        <a:xfrm>
          <a:off x="70485" y="4505325"/>
          <a:ext cx="5758778" cy="3390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Arial"/>
              <a:cs typeface="Arial"/>
            </a:rPr>
            <a:t>Please fill in the required disclosure for support from foundations as defined above and below:</a:t>
          </a: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Foundation – The (</a:t>
          </a:r>
          <a:r>
            <a:rPr lang="en-US" sz="800" b="1" i="0" u="sng" strike="noStrike">
              <a:solidFill>
                <a:srgbClr val="7030A0"/>
              </a:solidFill>
              <a:latin typeface="Arial"/>
              <a:cs typeface="Arial"/>
            </a:rPr>
            <a:t>name of foundation</a:t>
          </a:r>
          <a:r>
            <a:rPr lang="en-US" sz="800" b="1" i="0" u="sng" strike="noStrike" baseline="0">
              <a:solidFill>
                <a:srgbClr val="7030A0"/>
              </a:solidFill>
              <a:latin typeface="Arial"/>
              <a:cs typeface="Arial"/>
            </a:rPr>
            <a:t> - please fill in name</a:t>
          </a:r>
          <a:r>
            <a:rPr lang="en-US" sz="800" b="0" i="0" strike="noStrike" baseline="0">
              <a:solidFill>
                <a:srgbClr val="000000"/>
              </a:solidFill>
              <a:latin typeface="Arial"/>
              <a:cs typeface="Arial"/>
            </a:rPr>
            <a:t>)</a:t>
          </a:r>
          <a:r>
            <a:rPr lang="en-US" sz="800" b="0" i="0" strike="noStrike">
              <a:solidFill>
                <a:srgbClr val="000000"/>
              </a:solidFill>
              <a:latin typeface="Arial"/>
              <a:cs typeface="Arial"/>
            </a:rPr>
            <a:t> is a separately incorporated nonprofit foundation associated with the College.  This organization serves as a fundraising arm of the College through which individuals, corporations, and other organizations support College programs by providing </a:t>
          </a:r>
          <a:r>
            <a:rPr lang="en-US" sz="800" b="1" i="0" strike="noStrike">
              <a:solidFill>
                <a:srgbClr val="000000"/>
              </a:solidFill>
              <a:latin typeface="Arial"/>
              <a:cs typeface="Arial"/>
            </a:rPr>
            <a:t>scholarships, fellowships, faculty salary supplements, and unrestricted funds to specific departments and the College’s overall academic environment</a:t>
          </a:r>
          <a:r>
            <a:rPr lang="en-US" sz="800" b="0" i="0" strike="noStrike">
              <a:solidFill>
                <a:srgbClr val="000000"/>
              </a:solidFill>
              <a:latin typeface="Arial"/>
              <a:cs typeface="Arial"/>
            </a:rPr>
            <a:t>.  The College’s financial statements do not include the assets, liabilities, net assets, or operational transactions of the Foundation, except for the distributions made and benefits provided by the Foundation.  The distributions received and/or benefits provided approximated </a:t>
          </a:r>
          <a:r>
            <a:rPr lang="en-US" sz="800" b="1" i="0" strike="noStrike">
              <a:solidFill>
                <a:srgbClr val="7030A0"/>
              </a:solidFill>
              <a:latin typeface="Arial"/>
              <a:cs typeface="Arial"/>
            </a:rPr>
            <a:t>$___</a:t>
          </a:r>
          <a:r>
            <a:rPr lang="en-US" sz="800" b="0" i="0" strike="noStrike">
              <a:solidFill>
                <a:srgbClr val="000000"/>
              </a:solidFill>
              <a:latin typeface="Arial"/>
              <a:cs typeface="Arial"/>
            </a:rPr>
            <a:t> </a:t>
          </a:r>
          <a:r>
            <a:rPr lang="en-US" sz="800" b="0" i="0" strike="noStrike">
              <a:solidFill>
                <a:srgbClr val="7030A0"/>
              </a:solidFill>
              <a:latin typeface="Arial"/>
              <a:cs typeface="Arial"/>
            </a:rPr>
            <a:t>(please fill in amount of  support) </a:t>
          </a:r>
          <a:r>
            <a:rPr lang="en-US" sz="800" b="0" i="0" strike="noStrike">
              <a:solidFill>
                <a:srgbClr val="000000"/>
              </a:solidFill>
              <a:latin typeface="Arial"/>
              <a:cs typeface="Arial"/>
            </a:rPr>
            <a:t>for the year ended June 30, 2024.  The</a:t>
          </a:r>
          <a:r>
            <a:rPr lang="en-US" sz="800" b="0" i="0" strike="noStrike" baseline="0">
              <a:solidFill>
                <a:srgbClr val="000000"/>
              </a:solidFill>
              <a:latin typeface="Arial"/>
              <a:cs typeface="Arial"/>
            </a:rPr>
            <a:t> College has receivables from and payables to the related party(ies) of $_______ and $______, respectively, as of June 30, 2024.</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u="sng" strike="noStrike">
              <a:solidFill>
                <a:srgbClr val="000000"/>
              </a:solidFill>
              <a:latin typeface="Arial"/>
              <a:cs typeface="Arial"/>
            </a:rPr>
            <a:t>Describe any other related party transactions that meet the $10 million threshold:</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37</xdr:row>
      <xdr:rowOff>47625</xdr:rowOff>
    </xdr:from>
    <xdr:to>
      <xdr:col>12</xdr:col>
      <xdr:colOff>276225</xdr:colOff>
      <xdr:row>66</xdr:row>
      <xdr:rowOff>123825</xdr:rowOff>
    </xdr:to>
    <xdr:sp macro="" textlink="">
      <xdr:nvSpPr>
        <xdr:cNvPr id="5" name="TextBox 1">
          <a:extLst>
            <a:ext uri="{FF2B5EF4-FFF2-40B4-BE49-F238E27FC236}">
              <a16:creationId xmlns:a16="http://schemas.microsoft.com/office/drawing/2014/main" id="{FEB4E0D6-DA1D-9889-F163-4C312F1AE9F2}"/>
            </a:ext>
          </a:extLst>
        </xdr:cNvPr>
        <xdr:cNvSpPr txBox="1"/>
      </xdr:nvSpPr>
      <xdr:spPr>
        <a:xfrm>
          <a:off x="114301" y="8667750"/>
          <a:ext cx="8153399"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See 430 Instructions for disclosure requirements.</a:t>
          </a:r>
        </a:p>
        <a:p>
          <a:r>
            <a:rPr lang="en-US" sz="1100" b="1">
              <a:solidFill>
                <a:srgbClr val="FF0000"/>
              </a:solidFill>
            </a:rPr>
            <a:t>Disclosure</a:t>
          </a:r>
          <a:r>
            <a:rPr lang="en-US" sz="1100" b="1" baseline="0">
              <a:solidFill>
                <a:srgbClr val="FF0000"/>
              </a:solidFill>
            </a:rPr>
            <a:t> example below:</a:t>
          </a:r>
        </a:p>
        <a:p>
          <a:r>
            <a:rPr lang="en-US" sz="1100" baseline="0"/>
            <a:t>In FY 2023, ABC Community College understated Capital assets - depreciable, net by $1,481,250.  ABC Community College received a donated building from XYZ Corporation in June 2023 (acquisition cost of $1,500,000).  However, the paperworkd for the donated building was not provided to the controller's office until the capital asset ledgers were closed for 2023 fiscal year end.  Therefore, net depreciable capital assets were understated by $1,481,250 (1,500,000 net of accumulated depreciation).  Depreciation expense was understated by $18,750, and Capital gifts, net (Nonoperating revenue) was understated by $1,500,000 for FY 2023. </a:t>
          </a:r>
        </a:p>
        <a:p>
          <a:endParaRPr lang="en-US" sz="1100" baseline="0"/>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21</xdr:col>
      <xdr:colOff>74595</xdr:colOff>
      <xdr:row>27</xdr:row>
      <xdr:rowOff>119811</xdr:rowOff>
    </xdr:to>
    <xdr:pic>
      <xdr:nvPicPr>
        <xdr:cNvPr id="2" name="Picture 1">
          <a:extLst>
            <a:ext uri="{FF2B5EF4-FFF2-40B4-BE49-F238E27FC236}">
              <a16:creationId xmlns:a16="http://schemas.microsoft.com/office/drawing/2014/main" id="{0A4BB729-039C-53B5-88E6-DFA6357F1339}"/>
            </a:ext>
          </a:extLst>
        </xdr:cNvPr>
        <xdr:cNvPicPr>
          <a:picLocks noChangeAspect="1"/>
        </xdr:cNvPicPr>
      </xdr:nvPicPr>
      <xdr:blipFill>
        <a:blip xmlns:r="http://schemas.openxmlformats.org/officeDocument/2006/relationships" r:embed="rId1"/>
        <a:stretch>
          <a:fillRect/>
        </a:stretch>
      </xdr:blipFill>
      <xdr:spPr>
        <a:xfrm>
          <a:off x="0" y="3017520"/>
          <a:ext cx="12838095" cy="1628571"/>
        </a:xfrm>
        <a:prstGeom prst="rect">
          <a:avLst/>
        </a:prstGeom>
      </xdr:spPr>
    </xdr:pic>
    <xdr:clientData/>
  </xdr:twoCellAnchor>
  <xdr:twoCellAnchor editAs="oneCell">
    <xdr:from>
      <xdr:col>0</xdr:col>
      <xdr:colOff>0</xdr:colOff>
      <xdr:row>34</xdr:row>
      <xdr:rowOff>0</xdr:rowOff>
    </xdr:from>
    <xdr:to>
      <xdr:col>16</xdr:col>
      <xdr:colOff>398714</xdr:colOff>
      <xdr:row>42</xdr:row>
      <xdr:rowOff>70341</xdr:rowOff>
    </xdr:to>
    <xdr:pic>
      <xdr:nvPicPr>
        <xdr:cNvPr id="4" name="Picture 3">
          <a:extLst>
            <a:ext uri="{FF2B5EF4-FFF2-40B4-BE49-F238E27FC236}">
              <a16:creationId xmlns:a16="http://schemas.microsoft.com/office/drawing/2014/main" id="{6075388F-944D-F906-06E4-11BA280417E9}"/>
            </a:ext>
          </a:extLst>
        </xdr:cNvPr>
        <xdr:cNvPicPr>
          <a:picLocks noChangeAspect="1"/>
        </xdr:cNvPicPr>
      </xdr:nvPicPr>
      <xdr:blipFill>
        <a:blip xmlns:r="http://schemas.openxmlformats.org/officeDocument/2006/relationships" r:embed="rId2"/>
        <a:stretch>
          <a:fillRect/>
        </a:stretch>
      </xdr:blipFill>
      <xdr:spPr>
        <a:xfrm>
          <a:off x="0" y="5623560"/>
          <a:ext cx="10685714" cy="1152381"/>
        </a:xfrm>
        <a:prstGeom prst="rect">
          <a:avLst/>
        </a:prstGeom>
      </xdr:spPr>
    </xdr:pic>
    <xdr:clientData/>
  </xdr:twoCellAnchor>
  <xdr:twoCellAnchor editAs="oneCell">
    <xdr:from>
      <xdr:col>0</xdr:col>
      <xdr:colOff>0</xdr:colOff>
      <xdr:row>50</xdr:row>
      <xdr:rowOff>0</xdr:rowOff>
    </xdr:from>
    <xdr:to>
      <xdr:col>17</xdr:col>
      <xdr:colOff>274843</xdr:colOff>
      <xdr:row>59</xdr:row>
      <xdr:rowOff>15092</xdr:rowOff>
    </xdr:to>
    <xdr:pic>
      <xdr:nvPicPr>
        <xdr:cNvPr id="5" name="Picture 4">
          <a:extLst>
            <a:ext uri="{FF2B5EF4-FFF2-40B4-BE49-F238E27FC236}">
              <a16:creationId xmlns:a16="http://schemas.microsoft.com/office/drawing/2014/main" id="{CCBF9F5D-435C-30C0-3EF8-A055011E63DD}"/>
            </a:ext>
          </a:extLst>
        </xdr:cNvPr>
        <xdr:cNvPicPr>
          <a:picLocks noChangeAspect="1"/>
        </xdr:cNvPicPr>
      </xdr:nvPicPr>
      <xdr:blipFill>
        <a:blip xmlns:r="http://schemas.openxmlformats.org/officeDocument/2006/relationships" r:embed="rId3"/>
        <a:stretch>
          <a:fillRect/>
        </a:stretch>
      </xdr:blipFill>
      <xdr:spPr>
        <a:xfrm>
          <a:off x="0" y="7970520"/>
          <a:ext cx="11057143" cy="11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xdr:colOff>
      <xdr:row>7</xdr:row>
      <xdr:rowOff>76200</xdr:rowOff>
    </xdr:from>
    <xdr:to>
      <xdr:col>22</xdr:col>
      <xdr:colOff>5</xdr:colOff>
      <xdr:row>13</xdr:row>
      <xdr:rowOff>78114</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575" y="1600200"/>
          <a:ext cx="9258300" cy="1152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$2 million or greater for colleges.</a:t>
          </a:r>
          <a:r>
            <a:rPr lang="en-US" sz="900" b="0" i="0" strike="noStrike" baseline="0">
              <a:solidFill>
                <a:srgbClr val="000000"/>
              </a:solidFill>
              <a:latin typeface="Arial"/>
              <a:cs typeface="Arial"/>
            </a:rPr>
            <a:t> </a:t>
          </a:r>
          <a:r>
            <a:rPr lang="en-US" sz="900" b="0" i="0" strike="noStrike">
              <a:solidFill>
                <a:srgbClr val="000000"/>
              </a:solidFill>
              <a:latin typeface="Arial"/>
              <a:cs typeface="Arial"/>
            </a:rPr>
            <a:t>Start with the operating statement and analyze revenues and expenses. </a:t>
          </a:r>
          <a:r>
            <a:rPr lang="en-US" sz="1000" b="0" i="0">
              <a:effectLst/>
              <a:latin typeface="+mn-lt"/>
              <a:ea typeface="+mn-ea"/>
              <a:cs typeface="+mn-cs"/>
            </a:rPr>
            <a:t>First explain the operating statement variances.   </a:t>
          </a:r>
          <a:r>
            <a:rPr lang="en-US" sz="900" b="0" i="0" strike="noStrike">
              <a:solidFill>
                <a:srgbClr val="000000"/>
              </a:solidFill>
              <a:latin typeface="Arial"/>
              <a:cs typeface="Arial"/>
            </a:rPr>
            <a:t>Then look at assets and liabilities.  Then, explain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a:t>
          </a:r>
          <a:r>
            <a:rPr lang="en-US" sz="900" b="1" i="1" u="sng" strike="noStrike" baseline="0">
              <a:solidFill>
                <a:srgbClr val="000000"/>
              </a:solidFill>
              <a:latin typeface="Arial"/>
              <a:cs typeface="Arial"/>
            </a:rPr>
            <a:t> Student tuition and fees revenue</a:t>
          </a:r>
          <a:r>
            <a:rPr lang="en-US" sz="900" b="1" i="1" u="sng" strike="noStrike">
              <a:solidFill>
                <a:srgbClr val="000000"/>
              </a:solidFill>
              <a:latin typeface="Arial"/>
              <a:cs typeface="Arial"/>
            </a:rPr>
            <a:t> increase? What happened this year to cause this variance?</a:t>
          </a:r>
          <a:r>
            <a:rPr lang="en-US" sz="900" b="0" i="0" strike="noStrike">
              <a:solidFill>
                <a:srgbClr val="000000"/>
              </a:solidFill>
              <a:latin typeface="Arial"/>
              <a:cs typeface="Arial"/>
            </a:rPr>
            <a:t> Variances for net position do not require explanation. The description area is formatted to wrap text, so take as much space as needed to explain, and just increase the height of the row to show the text. Create a copy of this page for more space as needed. To make a copy of this worksheet:</a:t>
          </a:r>
          <a:r>
            <a:rPr lang="en-US" sz="900" b="0" i="0" strike="noStrike" baseline="0">
              <a:solidFill>
                <a:srgbClr val="000000"/>
              </a:solidFill>
              <a:latin typeface="Arial"/>
              <a:cs typeface="Arial"/>
            </a:rPr>
            <a:t> right click on the tab, select </a:t>
          </a:r>
          <a:r>
            <a:rPr lang="en-US" sz="900" b="0" i="0" u="sng" strike="noStrike" baseline="0">
              <a:solidFill>
                <a:srgbClr val="000000"/>
              </a:solidFill>
              <a:latin typeface="Arial"/>
              <a:cs typeface="Arial"/>
            </a:rPr>
            <a:t>Move or Copy</a:t>
          </a:r>
          <a:r>
            <a:rPr lang="en-US" sz="900" b="0" i="0" u="sng" strike="noStrike">
              <a:solidFill>
                <a:srgbClr val="000000"/>
              </a:solidFill>
              <a:latin typeface="Arial"/>
              <a:cs typeface="Arial"/>
            </a:rPr>
            <a:t> , </a:t>
          </a:r>
          <a:r>
            <a:rPr lang="en-US" sz="900" b="0" i="0" u="none" strike="noStrike">
              <a:solidFill>
                <a:srgbClr val="000000"/>
              </a:solidFill>
              <a:latin typeface="Arial"/>
              <a:cs typeface="Arial"/>
            </a:rPr>
            <a:t>click</a:t>
          </a:r>
          <a:r>
            <a:rPr lang="en-US" sz="900" b="0" i="0" u="sng" strike="noStrike">
              <a:solidFill>
                <a:srgbClr val="000000"/>
              </a:solidFill>
              <a:latin typeface="Arial"/>
              <a:cs typeface="Arial"/>
            </a:rPr>
            <a:t> Create a copy,</a:t>
          </a:r>
          <a:r>
            <a:rPr lang="en-US" sz="900" b="0" i="0" u="sng" strike="noStrike" baseline="0">
              <a:solidFill>
                <a:srgbClr val="000000"/>
              </a:solidFill>
              <a:latin typeface="Arial"/>
              <a:cs typeface="Arial"/>
            </a:rPr>
            <a:t> </a:t>
          </a:r>
          <a:r>
            <a:rPr lang="en-US" sz="900" b="0" i="0" u="none" strike="noStrike" baseline="0">
              <a:solidFill>
                <a:srgbClr val="000000"/>
              </a:solidFill>
              <a:latin typeface="Arial"/>
              <a:cs typeface="Arial"/>
            </a:rPr>
            <a:t>etc. Please do not insert a new sheet and copy from the original sheet.  This will not produce a correct copy.   Please call for assistance if needed. </a:t>
          </a:r>
          <a:r>
            <a:rPr lang="en-US" sz="900" b="0" i="0" u="none" strike="noStrike">
              <a:solidFill>
                <a:srgbClr val="000000"/>
              </a:solidFill>
              <a:latin typeface="Arial"/>
              <a:cs typeface="Arial"/>
            </a:rPr>
            <a:t> </a:t>
          </a:r>
          <a:r>
            <a:rPr lang="en-US" sz="900" b="0" i="0" strike="noStrike">
              <a:solidFill>
                <a:srgbClr val="000000"/>
              </a:solidFill>
              <a:latin typeface="Arial"/>
              <a:cs typeface="Arial"/>
            </a:rPr>
            <a:t>This worksheet should include unusual and significant items.  Refer to</a:t>
          </a:r>
          <a:r>
            <a:rPr lang="en-US" sz="900" b="0" i="0" strike="noStrike" baseline="0">
              <a:solidFill>
                <a:srgbClr val="000000"/>
              </a:solidFill>
              <a:latin typeface="Arial"/>
              <a:cs typeface="Arial"/>
            </a:rPr>
            <a:t> the "Analytical Review" tab, </a:t>
          </a:r>
          <a:r>
            <a:rPr lang="en-US" sz="900" b="0" i="0" strike="noStrike">
              <a:solidFill>
                <a:srgbClr val="000000"/>
              </a:solidFill>
              <a:latin typeface="Arial"/>
              <a:cs typeface="Arial"/>
            </a:rPr>
            <a:t>with two-year comparative statements</a:t>
          </a:r>
          <a:r>
            <a:rPr lang="en-US" sz="900" b="0" i="0" strike="noStrike" baseline="0">
              <a:solidFill>
                <a:srgbClr val="000000"/>
              </a:solidFill>
              <a:latin typeface="Arial"/>
              <a:cs typeface="Arial"/>
            </a:rPr>
            <a:t> to determine the variances</a:t>
          </a:r>
          <a:r>
            <a:rPr lang="en-US" sz="900" b="0" i="0" strike="noStrike">
              <a:solidFill>
                <a:srgbClr val="000000"/>
              </a:solidFill>
              <a:latin typeface="Arial"/>
              <a:cs typeface="Arial"/>
            </a:rPr>
            <a:t>. See instructions</a:t>
          </a:r>
          <a:r>
            <a:rPr lang="en-US" sz="900" b="0" i="0" strike="noStrike" baseline="0">
              <a:solidFill>
                <a:srgbClr val="000000"/>
              </a:solidFill>
              <a:latin typeface="Arial"/>
              <a:cs typeface="Arial"/>
            </a:rPr>
            <a:t> for additional details.</a:t>
          </a:r>
          <a:endParaRPr lang="en-US" sz="900" b="0" i="0" strike="noStrike">
            <a:solidFill>
              <a:srgbClr val="000000"/>
            </a:solidFill>
            <a:latin typeface="Arial"/>
            <a:cs typeface="Arial"/>
          </a:endParaRPr>
        </a:p>
      </xdr:txBody>
    </xdr:sp>
    <xdr:clientData/>
  </xdr:twoCellAnchor>
  <xdr:twoCellAnchor>
    <xdr:from>
      <xdr:col>1</xdr:col>
      <xdr:colOff>11430</xdr:colOff>
      <xdr:row>24</xdr:row>
      <xdr:rowOff>0</xdr:rowOff>
    </xdr:from>
    <xdr:to>
      <xdr:col>22</xdr:col>
      <xdr:colOff>4</xdr:colOff>
      <xdr:row>26</xdr:row>
      <xdr:rowOff>114300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9050" y="7524750"/>
          <a:ext cx="9267825" cy="495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a:t>
          </a:r>
          <a:r>
            <a:rPr lang="en-US" sz="1000" b="0" i="0">
              <a:effectLst/>
              <a:latin typeface="+mn-lt"/>
              <a:ea typeface="+mn-ea"/>
              <a:cs typeface="+mn-cs"/>
            </a:rPr>
            <a:t>in the attached </a:t>
          </a:r>
          <a:r>
            <a:rPr lang="en-US" sz="1000" b="1" i="0">
              <a:effectLst/>
              <a:latin typeface="+mn-lt"/>
              <a:ea typeface="+mn-ea"/>
              <a:cs typeface="+mn-cs"/>
            </a:rPr>
            <a:t>CAFR Package Narratives</a:t>
          </a:r>
          <a:r>
            <a:rPr lang="en-US" sz="1000" b="0" i="0">
              <a:effectLst/>
              <a:latin typeface="+mn-lt"/>
              <a:ea typeface="+mn-ea"/>
              <a:cs typeface="+mn-cs"/>
            </a:rPr>
            <a:t>. </a:t>
          </a:r>
          <a:endParaRPr lang="en-US" sz="900" b="0" i="0" strike="noStrike">
            <a:solidFill>
              <a:srgbClr val="000000"/>
            </a:solidFill>
            <a:latin typeface="Arial"/>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B3F03F-1E57-49D6-AB3F-4E835BE4105F}" name="TableDiv" displayName="TableDiv" ref="A3:B526" totalsRowShown="0" headerRowDxfId="91">
  <autoFilter ref="A3:B526" xr:uid="{01D90C9B-49B0-4B47-95B2-17146F30F837}"/>
  <tableColumns count="2">
    <tableColumn id="1" xr3:uid="{94293E3D-83B5-432B-B3EF-2349F37DBDB3}" name="Agency"/>
    <tableColumn id="2" xr3:uid="{05EA318E-B910-47D7-B297-FDD67768944C}" name="GASB"/>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s://files.nc.gov/ncosc/documents/GASB_Resources/Financial_Reporting_Updates/gasb_standard_69_revised.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cosc.s3.amazonaws.com/s3fs-public/documents/files/102.13_impairment_of_capital_assets_policy.pdf" TargetMode="External"/><Relationship Id="rId1" Type="http://schemas.openxmlformats.org/officeDocument/2006/relationships/hyperlink" Target="http://www.osc.nc.gov/policy/AFR/102.12%20Transfers%20of%20Capital%20Assets%20Policy.pdf" TargetMode="External"/><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6" Type="http://schemas.openxmlformats.org/officeDocument/2006/relationships/hyperlink" Target="mailto:culpeppers@brunswickcc.edu" TargetMode="External"/><Relationship Id="rId21" Type="http://schemas.openxmlformats.org/officeDocument/2006/relationships/hyperlink" Target="mailto:swmiller@ecsu.edu" TargetMode="External"/><Relationship Id="rId42" Type="http://schemas.openxmlformats.org/officeDocument/2006/relationships/hyperlink" Target="mailto:dgwebb@johnstoncc.edu" TargetMode="External"/><Relationship Id="rId47" Type="http://schemas.openxmlformats.org/officeDocument/2006/relationships/hyperlink" Target="mailto:jharris@mitchellcc.edu" TargetMode="External"/><Relationship Id="rId63" Type="http://schemas.openxmlformats.org/officeDocument/2006/relationships/hyperlink" Target="mailto:marney@wpcc.edu" TargetMode="External"/><Relationship Id="rId68" Type="http://schemas.openxmlformats.org/officeDocument/2006/relationships/hyperlink" Target="mailto:MJeng@ncrr.com" TargetMode="External"/><Relationship Id="rId84" Type="http://schemas.openxmlformats.org/officeDocument/2006/relationships/hyperlink" Target="mailto:tdwarren1@ncdot.gov" TargetMode="External"/><Relationship Id="rId89" Type="http://schemas.openxmlformats.org/officeDocument/2006/relationships/hyperlink" Target="mailto:c_martin@southwesterncc.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kimberly.stafford@uncp.edu" TargetMode="External"/><Relationship Id="rId11" Type="http://schemas.openxmlformats.org/officeDocument/2006/relationships/hyperlink" Target="mailto:esmith@goldenleaf.org" TargetMode="External"/><Relationship Id="rId32" Type="http://schemas.openxmlformats.org/officeDocument/2006/relationships/hyperlink" Target="mailto:susan_gentry@albemarle.edu" TargetMode="External"/><Relationship Id="rId37" Type="http://schemas.openxmlformats.org/officeDocument/2006/relationships/hyperlink" Target="mailto:ehellard@forsythtech.edu" TargetMode="External"/><Relationship Id="rId53" Type="http://schemas.openxmlformats.org/officeDocument/2006/relationships/hyperlink" Target="mailto:carriedouglas8479@roanokechowan.edu" TargetMode="External"/><Relationship Id="rId58" Type="http://schemas.openxmlformats.org/officeDocument/2006/relationships/hyperlink" Target="mailto:donna.turbeville@sccnc.edu" TargetMode="External"/><Relationship Id="rId74" Type="http://schemas.openxmlformats.org/officeDocument/2006/relationships/hyperlink" Target="mailto:larry.price@edpnc.com" TargetMode="External"/><Relationship Id="rId79" Type="http://schemas.openxmlformats.org/officeDocument/2006/relationships/hyperlink" Target="mailto:Antonio.McDaniel@nccu.edu" TargetMode="External"/><Relationship Id="rId102" Type="http://schemas.openxmlformats.org/officeDocument/2006/relationships/hyperlink" Target="mailto:Ashley.Price@osc.nc.gov" TargetMode="External"/><Relationship Id="rId5" Type="http://schemas.openxmlformats.org/officeDocument/2006/relationships/hyperlink" Target="mailto:anita.bunch@ncdor.gov" TargetMode="External"/><Relationship Id="rId90" Type="http://schemas.openxmlformats.org/officeDocument/2006/relationships/hyperlink" Target="mailto:prabhavathi.Vijayaraghavan@dac.nc.gov" TargetMode="External"/><Relationship Id="rId95" Type="http://schemas.openxmlformats.org/officeDocument/2006/relationships/hyperlink" Target="mailto:Michael.Griffin@unchealth.unc.edu" TargetMode="External"/><Relationship Id="rId22" Type="http://schemas.openxmlformats.org/officeDocument/2006/relationships/hyperlink" Target="mailto:lgriffin@ncseaa.edu" TargetMode="External"/><Relationship Id="rId27" Type="http://schemas.openxmlformats.org/officeDocument/2006/relationships/hyperlink" Target="mailto:cgreene@cfcc.edu" TargetMode="External"/><Relationship Id="rId43" Type="http://schemas.openxmlformats.org/officeDocument/2006/relationships/hyperlink" Target="mailto:jdgibbs27@lenoircc.edu" TargetMode="External"/><Relationship Id="rId48" Type="http://schemas.openxmlformats.org/officeDocument/2006/relationships/hyperlink" Target="mailto:cjdornseif810@nashcc.edu" TargetMode="External"/><Relationship Id="rId64" Type="http://schemas.openxmlformats.org/officeDocument/2006/relationships/hyperlink" Target="mailto:cahuffman078@wilkescc.edu" TargetMode="External"/><Relationship Id="rId69" Type="http://schemas.openxmlformats.org/officeDocument/2006/relationships/hyperlink" Target="mailto:nicholas.bunner@ncauditor.gov" TargetMode="External"/><Relationship Id="rId113" Type="http://schemas.openxmlformats.org/officeDocument/2006/relationships/hyperlink" Target="mailto:edie.barbour@beaufortccc.edu" TargetMode="External"/><Relationship Id="rId80" Type="http://schemas.openxmlformats.org/officeDocument/2006/relationships/hyperlink" Target="mailto:jklenke@gbmcpas.com" TargetMode="External"/><Relationship Id="rId85" Type="http://schemas.openxmlformats.org/officeDocument/2006/relationships/hyperlink" Target="mailto:tdwarren1@ncdot.gov"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jennifer_starsick@davidsondavie.edu" TargetMode="External"/><Relationship Id="rId38" Type="http://schemas.openxmlformats.org/officeDocument/2006/relationships/hyperlink" Target="mailto:alman.shelly@gaston.edu" TargetMode="External"/><Relationship Id="rId59" Type="http://schemas.openxmlformats.org/officeDocument/2006/relationships/hyperlink" Target="mailto:kbradshaw9661@stanly.edu" TargetMode="External"/><Relationship Id="rId103" Type="http://schemas.openxmlformats.org/officeDocument/2006/relationships/hyperlink" Target="mailto:Beth.lane@nc.gov" TargetMode="External"/><Relationship Id="rId108" Type="http://schemas.openxmlformats.org/officeDocument/2006/relationships/hyperlink" Target="mailto:sam.fuller@nctreasurer.com" TargetMode="External"/><Relationship Id="rId54" Type="http://schemas.openxmlformats.org/officeDocument/2006/relationships/hyperlink" Target="mailto:mooreg6174@rockinghamcc.edu" TargetMode="External"/><Relationship Id="rId70" Type="http://schemas.openxmlformats.org/officeDocument/2006/relationships/hyperlink" Target="mailto:cheryl.davis@commerce.nc.gov" TargetMode="External"/><Relationship Id="rId75" Type="http://schemas.openxmlformats.org/officeDocument/2006/relationships/hyperlink" Target="mailto:jsjones@wilsoncc.edu" TargetMode="External"/><Relationship Id="rId91" Type="http://schemas.openxmlformats.org/officeDocument/2006/relationships/hyperlink" Target="mailto:allis.talley-burton@ncdps.gov" TargetMode="External"/><Relationship Id="rId96" Type="http://schemas.openxmlformats.org/officeDocument/2006/relationships/hyperlink" Target="mailto:David.Sims@unchealth.unc.edu" TargetMode="External"/><Relationship Id="rId1" Type="http://schemas.openxmlformats.org/officeDocument/2006/relationships/hyperlink" Target="mailto:awnash@uncg.edu" TargetMode="External"/><Relationship Id="rId6" Type="http://schemas.openxmlformats.org/officeDocument/2006/relationships/hyperlink" Target="mailto:ashley.price@osc.nc.gov" TargetMode="External"/><Relationship Id="rId15" Type="http://schemas.openxmlformats.org/officeDocument/2006/relationships/hyperlink" Target="mailto:akhira.mcdonald@deq.nc.gov" TargetMode="External"/><Relationship Id="rId23" Type="http://schemas.openxmlformats.org/officeDocument/2006/relationships/hyperlink" Target="mailto:mccaink@wssu.edu" TargetMode="External"/><Relationship Id="rId28" Type="http://schemas.openxmlformats.org/officeDocument/2006/relationships/hyperlink" Target="mailto:cumbied@carteret.edu" TargetMode="External"/><Relationship Id="rId36" Type="http://schemas.openxmlformats.org/officeDocument/2006/relationships/hyperlink" Target="mailto:deaverr@faytechcc.edu" TargetMode="External"/><Relationship Id="rId49" Type="http://schemas.openxmlformats.org/officeDocument/2006/relationships/hyperlink" Target="mailto:Beverly.murphy@piedmontcc.edu" TargetMode="External"/><Relationship Id="rId57" Type="http://schemas.openxmlformats.org/officeDocument/2006/relationships/hyperlink" Target="mailto:jricketts2@spcc.edu" TargetMode="External"/><Relationship Id="rId106" Type="http://schemas.openxmlformats.org/officeDocument/2006/relationships/hyperlink" Target="mailto:mlcooper1@ncdot.gov"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lauren.gates@cpcc.edu" TargetMode="External"/><Relationship Id="rId44" Type="http://schemas.openxmlformats.org/officeDocument/2006/relationships/hyperlink" Target="mailto:tammy.bailey@martincc.edu" TargetMode="External"/><Relationship Id="rId52" Type="http://schemas.openxmlformats.org/officeDocument/2006/relationships/hyperlink" Target="mailto:dccashwell@richmondcc.edu" TargetMode="External"/><Relationship Id="rId60" Type="http://schemas.openxmlformats.org/officeDocument/2006/relationships/hyperlink" Target="mailto:martint@surry.edu" TargetMode="External"/><Relationship Id="rId65" Type="http://schemas.openxmlformats.org/officeDocument/2006/relationships/hyperlink" Target="mailto:wpendergraph@sosnc.gov" TargetMode="External"/><Relationship Id="rId73" Type="http://schemas.openxmlformats.org/officeDocument/2006/relationships/hyperlink" Target="mailto:baileyj@uncsa.edu" TargetMode="External"/><Relationship Id="rId78" Type="http://schemas.openxmlformats.org/officeDocument/2006/relationships/hyperlink" Target="mailto:jbrady@ncsu.edu" TargetMode="External"/><Relationship Id="rId81" Type="http://schemas.openxmlformats.org/officeDocument/2006/relationships/hyperlink" Target="mailto:sachsc@cravencc.edu" TargetMode="External"/><Relationship Id="rId86" Type="http://schemas.openxmlformats.org/officeDocument/2006/relationships/hyperlink" Target="mailto:Terry.Dail@ncports.com" TargetMode="External"/><Relationship Id="rId94" Type="http://schemas.openxmlformats.org/officeDocument/2006/relationships/hyperlink" Target="mailto:Jeffrey.Stevens@unchealth.unc.edu" TargetMode="External"/><Relationship Id="rId99" Type="http://schemas.openxmlformats.org/officeDocument/2006/relationships/hyperlink" Target="mailto:Carolyn.Perkins@unchealth.unc.edu" TargetMode="External"/><Relationship Id="rId101" Type="http://schemas.openxmlformats.org/officeDocument/2006/relationships/hyperlink" Target="mailto:Jeffrey.Stevens@unchealth.u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jnjones@email.wcu.edu" TargetMode="External"/><Relationship Id="rId39" Type="http://schemas.openxmlformats.org/officeDocument/2006/relationships/hyperlink" Target="mailto:klriffe@gtcc.edu" TargetMode="External"/><Relationship Id="rId109" Type="http://schemas.openxmlformats.org/officeDocument/2006/relationships/hyperlink" Target="mailto:Paul.Palermo@nctreasurer.com" TargetMode="External"/><Relationship Id="rId34" Type="http://schemas.openxmlformats.org/officeDocument/2006/relationships/hyperlink" Target="mailto:kleitsch@durhamtech.edu" TargetMode="External"/><Relationship Id="rId50" Type="http://schemas.openxmlformats.org/officeDocument/2006/relationships/hyperlink" Target="mailto:apeaden@email.pittcc.edu" TargetMode="External"/><Relationship Id="rId55" Type="http://schemas.openxmlformats.org/officeDocument/2006/relationships/hyperlink" Target="mailto:kristin.boatright@rccc.edu" TargetMode="External"/><Relationship Id="rId76" Type="http://schemas.openxmlformats.org/officeDocument/2006/relationships/hyperlink" Target="mailto:Mlongobardi@ncdoj.gov" TargetMode="External"/><Relationship Id="rId97" Type="http://schemas.openxmlformats.org/officeDocument/2006/relationships/hyperlink" Target="mailto:Lisa.Cox2@unchealth.unc.edu" TargetMode="External"/><Relationship Id="rId104" Type="http://schemas.openxmlformats.org/officeDocument/2006/relationships/hyperlink" Target="mailto:jason.cottle@wildlife.org" TargetMode="External"/><Relationship Id="rId7" Type="http://schemas.openxmlformats.org/officeDocument/2006/relationships/hyperlink" Target="mailto:jacqueline.mckoy@ncdor.gov" TargetMode="External"/><Relationship Id="rId71" Type="http://schemas.openxmlformats.org/officeDocument/2006/relationships/hyperlink" Target="mailto:elizabeth.haynes@ncdr.gov" TargetMode="External"/><Relationship Id="rId92" Type="http://schemas.openxmlformats.org/officeDocument/2006/relationships/hyperlink" Target="mailto:lily.mariano@nccourts.org" TargetMode="External"/><Relationship Id="rId2" Type="http://schemas.openxmlformats.org/officeDocument/2006/relationships/hyperlink" Target="mailto:iannuccih@uncw.edu" TargetMode="External"/><Relationship Id="rId29" Type="http://schemas.openxmlformats.org/officeDocument/2006/relationships/hyperlink" Target="mailto:sswanson109@cvcc.edu" TargetMode="External"/><Relationship Id="rId24" Type="http://schemas.openxmlformats.org/officeDocument/2006/relationships/hyperlink" Target="mailto:hgarner@bladencc.edu" TargetMode="External"/><Relationship Id="rId40" Type="http://schemas.openxmlformats.org/officeDocument/2006/relationships/hyperlink" Target="mailto:ssmith640@halifaxcc.edu" TargetMode="External"/><Relationship Id="rId45" Type="http://schemas.openxmlformats.org/officeDocument/2006/relationships/hyperlink" Target="mailto:crenfro@mayland.edu" TargetMode="External"/><Relationship Id="rId66" Type="http://schemas.openxmlformats.org/officeDocument/2006/relationships/hyperlink" Target="mailto:jessica.mapes@dpi.nc.gov" TargetMode="External"/><Relationship Id="rId87" Type="http://schemas.openxmlformats.org/officeDocument/2006/relationships/hyperlink" Target="mailto:jaddison1@uncfsu.edu" TargetMode="External"/><Relationship Id="rId110" Type="http://schemas.openxmlformats.org/officeDocument/2006/relationships/hyperlink" Target="mailto:sam.fuller@nctreasurer.com" TargetMode="External"/><Relationship Id="rId115" Type="http://schemas.openxmlformats.org/officeDocument/2006/relationships/hyperlink" Target="mailto:dmmcnally@waketech.edu" TargetMode="External"/><Relationship Id="rId61" Type="http://schemas.openxmlformats.org/officeDocument/2006/relationships/hyperlink" Target="mailto:bvespasian@tricountycc.edu" TargetMode="External"/><Relationship Id="rId82" Type="http://schemas.openxmlformats.org/officeDocument/2006/relationships/hyperlink" Target="mailto:bmcandre@email.un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bbrid219@cccc.edu" TargetMode="External"/><Relationship Id="rId35" Type="http://schemas.openxmlformats.org/officeDocument/2006/relationships/hyperlink" Target="mailto:twittyp@edgecombe.edu" TargetMode="External"/><Relationship Id="rId56" Type="http://schemas.openxmlformats.org/officeDocument/2006/relationships/hyperlink" Target="mailto:thomase@sandhills.edu" TargetMode="External"/><Relationship Id="rId77" Type="http://schemas.openxmlformats.org/officeDocument/2006/relationships/hyperlink" Target="mailto:tonia.brown@oah.nc.gov" TargetMode="External"/><Relationship Id="rId100" Type="http://schemas.openxmlformats.org/officeDocument/2006/relationships/hyperlink" Target="mailto:William.Hostermanjr@unchealth.unc.edu" TargetMode="External"/><Relationship Id="rId105" Type="http://schemas.openxmlformats.org/officeDocument/2006/relationships/hyperlink" Target="mailto:rmwilliams@projectkittyhawk.com" TargetMode="External"/><Relationship Id="rId8" Type="http://schemas.openxmlformats.org/officeDocument/2006/relationships/hyperlink" Target="mailto:natasha.farrington@osc.nc.gov" TargetMode="External"/><Relationship Id="rId51" Type="http://schemas.openxmlformats.org/officeDocument/2006/relationships/hyperlink" Target="mailto:cebiby@randolph.edu" TargetMode="External"/><Relationship Id="rId72" Type="http://schemas.openxmlformats.org/officeDocument/2006/relationships/hyperlink" Target="mailto:englebright@ncssm.edu" TargetMode="External"/><Relationship Id="rId93" Type="http://schemas.openxmlformats.org/officeDocument/2006/relationships/hyperlink" Target="mailto:Ryan.Hertel@unchealth.unc.edu" TargetMode="External"/><Relationship Id="rId98" Type="http://schemas.openxmlformats.org/officeDocument/2006/relationships/hyperlink" Target="mailto:Lisa.Cox2@unchealth.unc.edu" TargetMode="External"/><Relationship Id="rId3" Type="http://schemas.openxmlformats.org/officeDocument/2006/relationships/hyperlink" Target="mailto:jhouse@centauth.com" TargetMode="External"/><Relationship Id="rId25" Type="http://schemas.openxmlformats.org/officeDocument/2006/relationships/hyperlink" Target="mailto:carolyna@blueridge.edu" TargetMode="External"/><Relationship Id="rId46" Type="http://schemas.openxmlformats.org/officeDocument/2006/relationships/hyperlink" Target="mailto:ftgarrison55@go.mcdowelltech.edu" TargetMode="External"/><Relationship Id="rId67" Type="http://schemas.openxmlformats.org/officeDocument/2006/relationships/hyperlink" Target="mailto:Mrobe138@uncc.edu" TargetMode="External"/><Relationship Id="rId116" Type="http://schemas.openxmlformats.org/officeDocument/2006/relationships/printerSettings" Target="../printerSettings/printerSettings39.bin"/><Relationship Id="rId20" Type="http://schemas.openxmlformats.org/officeDocument/2006/relationships/hyperlink" Target="mailto:dkdryer@northcarolina.edu" TargetMode="External"/><Relationship Id="rId41" Type="http://schemas.openxmlformats.org/officeDocument/2006/relationships/hyperlink" Target="mailto:apenson@isothermal.edu" TargetMode="External"/><Relationship Id="rId62" Type="http://schemas.openxmlformats.org/officeDocument/2006/relationships/hyperlink" Target="mailto:lagunasj@vgcc.edu" TargetMode="External"/><Relationship Id="rId83" Type="http://schemas.openxmlformats.org/officeDocument/2006/relationships/hyperlink" Target="mailto:andersona@communitycolleges.edu" TargetMode="External"/><Relationship Id="rId88" Type="http://schemas.openxmlformats.org/officeDocument/2006/relationships/hyperlink" Target="mailto:stricklands@ecu.edu" TargetMode="External"/><Relationship Id="rId111" Type="http://schemas.openxmlformats.org/officeDocument/2006/relationships/hyperlink" Target="mailto:barbara.thornton@alamancecc.ed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IQ124"/>
  <sheetViews>
    <sheetView showGridLines="0" tabSelected="1" zoomScaleNormal="100" workbookViewId="0">
      <selection activeCell="A65" sqref="A65"/>
    </sheetView>
  </sheetViews>
  <sheetFormatPr defaultColWidth="10.6640625" defaultRowHeight="15.75"/>
  <cols>
    <col min="1" max="1" width="15" style="145" customWidth="1"/>
    <col min="2" max="2" width="8.83203125" style="145" customWidth="1"/>
    <col min="3" max="8" width="9.6640625" style="145" customWidth="1"/>
    <col min="9" max="9" width="10.6640625" style="145" customWidth="1"/>
    <col min="10" max="10" width="25.6640625" style="145" customWidth="1"/>
    <col min="11" max="11" width="11" style="145" customWidth="1"/>
    <col min="12" max="12" width="9.6640625" style="145" customWidth="1"/>
    <col min="13" max="15" width="10.6640625" style="145" customWidth="1"/>
    <col min="16" max="16" width="10.6640625" style="145" hidden="1" customWidth="1"/>
    <col min="17" max="16384" width="10.6640625" style="145"/>
  </cols>
  <sheetData>
    <row r="1" spans="1:16" ht="18.75">
      <c r="A1" s="1132" t="s">
        <v>0</v>
      </c>
      <c r="B1" s="1132"/>
      <c r="C1" s="1132"/>
      <c r="D1" s="1132"/>
      <c r="E1" s="1132"/>
      <c r="F1" s="1132"/>
      <c r="G1" s="1132"/>
      <c r="H1" s="1132"/>
      <c r="I1" s="1132"/>
      <c r="J1" s="1132"/>
      <c r="K1" s="1132"/>
      <c r="L1" s="1093"/>
    </row>
    <row r="2" spans="1:16" ht="18.75">
      <c r="A2" s="1132" t="str">
        <f>CONCATENATE(+YEAR($A$120)," Year-End ACFR Package")</f>
        <v>2024 Year-End ACFR Package</v>
      </c>
      <c r="B2" s="1132"/>
      <c r="C2" s="1132"/>
      <c r="D2" s="1132"/>
      <c r="E2" s="1132"/>
      <c r="F2" s="1132"/>
      <c r="G2" s="1132"/>
      <c r="H2" s="1132"/>
      <c r="I2" s="1132"/>
      <c r="J2" s="1132"/>
      <c r="K2" s="1132"/>
      <c r="L2" s="1093"/>
    </row>
    <row r="3" spans="1:16" ht="18.75">
      <c r="A3" s="1132" t="s">
        <v>1</v>
      </c>
      <c r="B3" s="1132"/>
      <c r="C3" s="1132"/>
      <c r="D3" s="1132"/>
      <c r="E3" s="1132"/>
      <c r="F3" s="1132"/>
      <c r="G3" s="1132"/>
      <c r="H3" s="1132"/>
      <c r="I3" s="1132"/>
      <c r="J3" s="1132"/>
      <c r="K3" s="1132"/>
      <c r="L3" s="1093"/>
    </row>
    <row r="4" spans="1:16" ht="15.75" customHeight="1">
      <c r="D4" s="744" t="s">
        <v>2530</v>
      </c>
      <c r="E4" s="745"/>
      <c r="F4" s="745"/>
      <c r="G4" s="745"/>
      <c r="H4" s="745"/>
      <c r="J4" s="1136"/>
      <c r="K4" s="1136"/>
      <c r="L4" s="1136"/>
      <c r="M4" s="190"/>
    </row>
    <row r="5" spans="1:16">
      <c r="A5" s="146" t="s">
        <v>2</v>
      </c>
      <c r="C5" s="190"/>
      <c r="E5" s="344"/>
    </row>
    <row r="6" spans="1:16">
      <c r="A6" s="1135" t="s">
        <v>3</v>
      </c>
      <c r="B6" s="1135"/>
      <c r="C6" s="1135"/>
      <c r="D6" s="1135"/>
      <c r="E6" s="1135"/>
      <c r="F6" s="1135"/>
      <c r="G6" s="1135"/>
      <c r="H6" s="1135"/>
      <c r="I6" s="1135"/>
      <c r="J6" s="1135"/>
    </row>
    <row r="7" spans="1:16">
      <c r="A7" s="1135"/>
      <c r="B7" s="1135"/>
      <c r="C7" s="1135"/>
      <c r="D7" s="1135"/>
      <c r="E7" s="1135"/>
      <c r="F7" s="1135"/>
      <c r="G7" s="1135"/>
      <c r="H7" s="1135"/>
      <c r="I7" s="1135"/>
      <c r="J7" s="1135"/>
    </row>
    <row r="8" spans="1:16" ht="6.75" customHeight="1"/>
    <row r="9" spans="1:16">
      <c r="B9" s="1138" t="s">
        <v>4</v>
      </c>
      <c r="C9" s="1139"/>
      <c r="D9" s="1137" t="s">
        <v>5</v>
      </c>
      <c r="E9" s="1137"/>
      <c r="F9" s="1137"/>
      <c r="G9" s="1137"/>
      <c r="H9" s="1137"/>
      <c r="I9" s="1137"/>
      <c r="K9" s="1134" t="str">
        <f ca="1">IF(P9=P10,"","Invalid filename!  Please rename your file to:")</f>
        <v>Invalid filename!  Please rename your file to:</v>
      </c>
      <c r="L9" s="1134"/>
      <c r="M9" s="1134"/>
      <c r="N9" s="1134"/>
      <c r="O9" s="1134"/>
      <c r="P9" s="213" t="str">
        <f ca="1">MID(CELL("filename"),SEARCH("[",CELL("filename"))+1, SEARCH("]",CELL("filename"))-SEARCH("[",CELL("filename"))-1)</f>
        <v>2024 Comm_Coll_Year-End ACFR Package.xlsx</v>
      </c>
    </row>
    <row r="10" spans="1:16">
      <c r="B10" s="1138" t="s">
        <v>6</v>
      </c>
      <c r="C10" s="1139"/>
      <c r="D10" s="1133" t="str">
        <f>INDEX(CCTable,MATCH(D9,CCNameTable,0),2)</f>
        <v>C2</v>
      </c>
      <c r="E10" s="1133"/>
      <c r="F10" s="1133"/>
      <c r="G10" s="1133"/>
      <c r="H10" s="1133"/>
      <c r="I10" s="1133"/>
      <c r="K10" s="1145" t="str">
        <f ca="1">IF(K9="","",P10)</f>
        <v>CC3.xlsx</v>
      </c>
      <c r="L10" s="1145"/>
      <c r="M10" s="1145"/>
      <c r="N10" s="1145"/>
      <c r="O10" s="1145"/>
      <c r="P10" s="213" t="str">
        <f>INDEX(FileNameTable,MATCH(D10,FileNameAgency,0),5)</f>
        <v>CC3.xlsx</v>
      </c>
    </row>
    <row r="11" spans="1:16">
      <c r="B11" s="1138" t="s">
        <v>7</v>
      </c>
      <c r="C11" s="1139"/>
      <c r="D11" s="1137"/>
      <c r="E11" s="1137"/>
      <c r="F11" s="1137"/>
      <c r="G11" s="1137"/>
      <c r="H11" s="1137"/>
      <c r="I11" s="1137"/>
    </row>
    <row r="12" spans="1:16">
      <c r="B12" s="1138" t="s">
        <v>8</v>
      </c>
      <c r="C12" s="1139"/>
      <c r="D12" s="1137"/>
      <c r="E12" s="1137"/>
      <c r="F12" s="1137"/>
      <c r="G12" s="1137"/>
      <c r="H12" s="1137"/>
      <c r="I12" s="1137"/>
    </row>
    <row r="13" spans="1:16">
      <c r="B13" s="1138" t="s">
        <v>9</v>
      </c>
      <c r="C13" s="1139"/>
      <c r="D13" s="1137"/>
      <c r="E13" s="1137"/>
      <c r="F13" s="1137"/>
      <c r="G13" s="1137"/>
      <c r="H13" s="1137"/>
      <c r="I13" s="1137"/>
    </row>
    <row r="14" spans="1:16" ht="6.75" customHeight="1">
      <c r="C14" s="147"/>
    </row>
    <row r="15" spans="1:16">
      <c r="A15" s="146" t="s">
        <v>10</v>
      </c>
      <c r="C15" s="147"/>
    </row>
    <row r="16" spans="1:16">
      <c r="A16" s="148" t="s">
        <v>11</v>
      </c>
    </row>
    <row r="17" spans="1:251" ht="6.75" customHeight="1">
      <c r="A17" s="148"/>
    </row>
    <row r="18" spans="1:251" s="149" customFormat="1">
      <c r="A18" s="146" t="s">
        <v>12</v>
      </c>
      <c r="C18" s="148"/>
    </row>
    <row r="19" spans="1:251" s="149" customFormat="1">
      <c r="A19" s="149" t="s">
        <v>13</v>
      </c>
      <c r="C19" s="148"/>
    </row>
    <row r="20" spans="1:251" s="149" customFormat="1">
      <c r="A20" s="149" t="s">
        <v>14</v>
      </c>
      <c r="C20" s="148"/>
    </row>
    <row r="21" spans="1:251" s="149" customFormat="1">
      <c r="A21" s="149" t="s">
        <v>15</v>
      </c>
      <c r="C21" s="148"/>
    </row>
    <row r="22" spans="1:251" s="149" customFormat="1">
      <c r="A22" s="149" t="s">
        <v>16</v>
      </c>
      <c r="C22" s="148"/>
    </row>
    <row r="23" spans="1:251" s="149" customFormat="1">
      <c r="A23" s="149" t="s">
        <v>17</v>
      </c>
      <c r="C23" s="148"/>
    </row>
    <row r="24" spans="1:251" s="149" customFormat="1" ht="14.25" customHeight="1">
      <c r="C24" s="148"/>
    </row>
    <row r="25" spans="1:251" s="149" customFormat="1" ht="15" customHeight="1">
      <c r="A25" s="349" t="s">
        <v>18</v>
      </c>
      <c r="B25" s="350"/>
      <c r="C25" s="351"/>
      <c r="D25" s="349"/>
      <c r="E25" s="350"/>
      <c r="F25" s="351"/>
      <c r="G25" s="349"/>
      <c r="H25" s="350"/>
      <c r="I25" s="351"/>
    </row>
    <row r="26" spans="1:251" s="149" customFormat="1" ht="15" customHeight="1">
      <c r="A26" s="190"/>
      <c r="B26" s="190"/>
      <c r="C26" s="190"/>
      <c r="D26" s="190"/>
      <c r="E26" s="190"/>
      <c r="F26" s="190"/>
      <c r="G26" s="190"/>
      <c r="H26" s="190"/>
      <c r="I26" s="190"/>
    </row>
    <row r="27" spans="1:251" s="149" customFormat="1" ht="15" customHeight="1">
      <c r="A27" s="149" t="s">
        <v>19</v>
      </c>
      <c r="C27" s="148"/>
      <c r="K27" s="148"/>
      <c r="S27" s="148"/>
      <c r="AA27" s="148"/>
      <c r="AI27" s="148"/>
      <c r="AQ27" s="148"/>
      <c r="AY27" s="148"/>
      <c r="BG27" s="148"/>
      <c r="BO27" s="148"/>
      <c r="BW27" s="148"/>
      <c r="CE27" s="148"/>
      <c r="CM27" s="148"/>
      <c r="CU27" s="148"/>
      <c r="DC27" s="148"/>
      <c r="DK27" s="148"/>
      <c r="DS27" s="148"/>
      <c r="EA27" s="148"/>
      <c r="EI27" s="148"/>
      <c r="EQ27" s="148"/>
      <c r="EY27" s="148"/>
      <c r="FG27" s="148"/>
      <c r="FO27" s="148"/>
      <c r="FW27" s="148"/>
      <c r="GE27" s="148"/>
      <c r="GM27" s="148"/>
      <c r="GU27" s="148"/>
      <c r="HC27" s="148"/>
      <c r="HK27" s="148"/>
      <c r="HS27" s="148"/>
      <c r="IA27" s="148"/>
      <c r="II27" s="148"/>
      <c r="IQ27" s="148"/>
    </row>
    <row r="28" spans="1:251" s="149" customFormat="1" ht="15" customHeight="1">
      <c r="A28" s="149" t="s">
        <v>20</v>
      </c>
      <c r="C28" s="148"/>
      <c r="K28" s="148"/>
      <c r="S28" s="148"/>
      <c r="AA28" s="148"/>
      <c r="AI28" s="148"/>
      <c r="AQ28" s="148"/>
      <c r="AY28" s="148"/>
      <c r="BG28" s="148"/>
      <c r="BO28" s="148"/>
      <c r="BW28" s="148"/>
      <c r="CE28" s="148"/>
      <c r="CM28" s="148"/>
      <c r="CU28" s="148"/>
      <c r="DC28" s="148"/>
      <c r="DK28" s="148"/>
      <c r="DS28" s="148"/>
      <c r="EA28" s="148"/>
      <c r="EI28" s="148"/>
      <c r="EQ28" s="148"/>
      <c r="EY28" s="148"/>
      <c r="FG28" s="148"/>
      <c r="FO28" s="148"/>
      <c r="FW28" s="148"/>
      <c r="GE28" s="148"/>
      <c r="GM28" s="148"/>
      <c r="GU28" s="148"/>
      <c r="HC28" s="148"/>
      <c r="HK28" s="148"/>
      <c r="HS28" s="148"/>
      <c r="IA28" s="148"/>
      <c r="II28" s="148"/>
      <c r="IQ28" s="148"/>
    </row>
    <row r="29" spans="1:251" s="149" customFormat="1" ht="13.5" customHeight="1">
      <c r="A29" s="149" t="s">
        <v>21</v>
      </c>
    </row>
    <row r="30" spans="1:251" s="149" customFormat="1" ht="11.25" customHeight="1">
      <c r="C30" s="148"/>
    </row>
    <row r="31" spans="1:251" s="149" customFormat="1">
      <c r="A31" s="146" t="s">
        <v>22</v>
      </c>
      <c r="C31" s="148"/>
    </row>
    <row r="32" spans="1:251" s="149" customFormat="1">
      <c r="A32" s="152" t="s">
        <v>23</v>
      </c>
      <c r="C32" s="148"/>
    </row>
    <row r="33" spans="1:10" s="149" customFormat="1">
      <c r="A33" s="152" t="s">
        <v>24</v>
      </c>
      <c r="C33" s="148"/>
    </row>
    <row r="34" spans="1:10" s="149" customFormat="1" ht="6.75" customHeight="1">
      <c r="C34" s="148"/>
    </row>
    <row r="35" spans="1:10">
      <c r="A35" s="190" t="s">
        <v>25</v>
      </c>
      <c r="C35" s="147"/>
    </row>
    <row r="36" spans="1:10">
      <c r="A36" s="190" t="s">
        <v>26</v>
      </c>
      <c r="C36" s="147"/>
    </row>
    <row r="37" spans="1:10">
      <c r="A37" s="145" t="s">
        <v>27</v>
      </c>
      <c r="C37" s="147"/>
    </row>
    <row r="38" spans="1:10">
      <c r="A38" s="145" t="s">
        <v>28</v>
      </c>
    </row>
    <row r="39" spans="1:10" ht="6.75" customHeight="1"/>
    <row r="40" spans="1:10" ht="21.75" customHeight="1">
      <c r="A40" s="1097" t="s">
        <v>29</v>
      </c>
      <c r="B40" s="150" t="s">
        <v>30</v>
      </c>
      <c r="C40" s="1149" t="s">
        <v>31</v>
      </c>
      <c r="D40" s="1149"/>
      <c r="E40" s="1149"/>
      <c r="F40" s="1149"/>
      <c r="G40" s="1149"/>
      <c r="H40" s="1149"/>
      <c r="I40" s="1149"/>
      <c r="J40" s="1149"/>
    </row>
    <row r="41" spans="1:10" ht="31.5" customHeight="1">
      <c r="A41" s="178" t="s">
        <v>32</v>
      </c>
      <c r="B41" s="151"/>
      <c r="C41" s="1142" t="s">
        <v>33</v>
      </c>
      <c r="D41" s="1143"/>
      <c r="E41" s="1143"/>
      <c r="F41" s="1143"/>
      <c r="G41" s="1143"/>
      <c r="H41" s="1143"/>
      <c r="I41" s="1143"/>
      <c r="J41" s="1144"/>
    </row>
    <row r="42" spans="1:10" ht="31.5" customHeight="1">
      <c r="A42" s="178" t="s">
        <v>34</v>
      </c>
      <c r="B42" s="151"/>
      <c r="C42" s="1142" t="s">
        <v>35</v>
      </c>
      <c r="D42" s="1143"/>
      <c r="E42" s="1143"/>
      <c r="F42" s="1143"/>
      <c r="G42" s="1143"/>
      <c r="H42" s="1143"/>
      <c r="I42" s="1143"/>
      <c r="J42" s="1144"/>
    </row>
    <row r="43" spans="1:10" ht="31.5" customHeight="1">
      <c r="A43" s="178" t="s">
        <v>36</v>
      </c>
      <c r="B43" s="151"/>
      <c r="C43" s="1142" t="s">
        <v>37</v>
      </c>
      <c r="D43" s="1143"/>
      <c r="E43" s="1143"/>
      <c r="F43" s="1143"/>
      <c r="G43" s="1143"/>
      <c r="H43" s="1143"/>
      <c r="I43" s="1143"/>
      <c r="J43" s="1144"/>
    </row>
    <row r="44" spans="1:10" ht="31.5">
      <c r="A44" s="178" t="s">
        <v>38</v>
      </c>
      <c r="B44" s="151"/>
      <c r="C44" s="1142" t="s">
        <v>39</v>
      </c>
      <c r="D44" s="1143"/>
      <c r="E44" s="1143"/>
      <c r="F44" s="1143"/>
      <c r="G44" s="1143"/>
      <c r="H44" s="1143"/>
      <c r="I44" s="1143"/>
      <c r="J44" s="1144"/>
    </row>
    <row r="45" spans="1:10">
      <c r="A45" s="191">
        <v>101</v>
      </c>
      <c r="B45" s="151"/>
      <c r="C45" s="1141" t="s">
        <v>40</v>
      </c>
      <c r="D45" s="1141"/>
      <c r="E45" s="1141"/>
      <c r="F45" s="1141"/>
      <c r="G45" s="1141"/>
      <c r="H45" s="1141"/>
      <c r="I45" s="1141"/>
      <c r="J45" s="1141"/>
    </row>
    <row r="46" spans="1:10">
      <c r="A46" s="191">
        <v>110</v>
      </c>
      <c r="B46" s="151"/>
      <c r="C46" s="1141" t="s">
        <v>41</v>
      </c>
      <c r="D46" s="1141"/>
      <c r="E46" s="1141"/>
      <c r="F46" s="1141"/>
      <c r="G46" s="1141"/>
      <c r="H46" s="1141"/>
      <c r="I46" s="1141"/>
      <c r="J46" s="1141"/>
    </row>
    <row r="47" spans="1:10">
      <c r="A47" s="191">
        <v>120</v>
      </c>
      <c r="B47" s="151"/>
      <c r="C47" s="1141" t="s">
        <v>42</v>
      </c>
      <c r="D47" s="1152"/>
      <c r="E47" s="1152"/>
      <c r="F47" s="1152"/>
      <c r="G47" s="1152"/>
      <c r="H47" s="1152"/>
      <c r="I47" s="1152"/>
      <c r="J47" s="1152"/>
    </row>
    <row r="48" spans="1:10">
      <c r="A48" s="191">
        <v>215</v>
      </c>
      <c r="B48" s="201"/>
      <c r="C48" s="1146" t="s">
        <v>43</v>
      </c>
      <c r="D48" s="1147"/>
      <c r="E48" s="1147"/>
      <c r="F48" s="1147"/>
      <c r="G48" s="1147"/>
      <c r="H48" s="1147"/>
      <c r="I48" s="1147"/>
      <c r="J48" s="1148"/>
    </row>
    <row r="49" spans="1:10">
      <c r="A49" s="191">
        <v>220</v>
      </c>
      <c r="B49" s="227"/>
      <c r="C49" s="1146" t="s">
        <v>44</v>
      </c>
      <c r="D49" s="1147"/>
      <c r="E49" s="1147"/>
      <c r="F49" s="1147"/>
      <c r="G49" s="1147"/>
      <c r="H49" s="1147"/>
      <c r="I49" s="1147"/>
      <c r="J49" s="1148"/>
    </row>
    <row r="50" spans="1:10">
      <c r="A50" s="191">
        <v>301</v>
      </c>
      <c r="B50" s="201"/>
      <c r="C50" s="1146" t="s">
        <v>45</v>
      </c>
      <c r="D50" s="1147"/>
      <c r="E50" s="1147"/>
      <c r="F50" s="1147"/>
      <c r="G50" s="1147"/>
      <c r="H50" s="1147"/>
      <c r="I50" s="1147"/>
      <c r="J50" s="1148"/>
    </row>
    <row r="51" spans="1:10">
      <c r="A51" s="191">
        <v>302</v>
      </c>
      <c r="B51" s="201"/>
      <c r="C51" s="972" t="s">
        <v>46</v>
      </c>
      <c r="D51" s="973"/>
      <c r="E51" s="973"/>
      <c r="F51" s="973"/>
      <c r="G51" s="973"/>
      <c r="H51" s="973"/>
      <c r="I51" s="973"/>
      <c r="J51" s="971"/>
    </row>
    <row r="52" spans="1:10">
      <c r="A52" s="191">
        <v>303</v>
      </c>
      <c r="B52" s="201"/>
      <c r="C52" s="1094" t="s">
        <v>47</v>
      </c>
      <c r="D52" s="1095"/>
      <c r="E52" s="1095"/>
      <c r="F52" s="1095"/>
      <c r="G52" s="1095"/>
      <c r="H52" s="1095"/>
      <c r="I52" s="1095"/>
      <c r="J52" s="1096"/>
    </row>
    <row r="53" spans="1:10">
      <c r="A53" s="970">
        <v>304</v>
      </c>
      <c r="B53" s="201"/>
      <c r="C53" s="1094" t="s">
        <v>48</v>
      </c>
      <c r="D53" s="1095"/>
      <c r="E53" s="1095"/>
      <c r="F53" s="1095"/>
      <c r="G53" s="1095"/>
      <c r="H53" s="1095"/>
      <c r="I53" s="1095"/>
      <c r="J53" s="1096"/>
    </row>
    <row r="54" spans="1:10">
      <c r="A54" s="191">
        <v>323</v>
      </c>
      <c r="B54" s="201"/>
      <c r="C54" s="1153" t="s">
        <v>49</v>
      </c>
      <c r="D54" s="1154"/>
      <c r="E54" s="1154"/>
      <c r="F54" s="1154"/>
      <c r="G54" s="1154"/>
      <c r="H54" s="1154"/>
      <c r="I54" s="1154"/>
      <c r="J54" s="1155"/>
    </row>
    <row r="55" spans="1:10">
      <c r="A55" s="191">
        <v>345</v>
      </c>
      <c r="B55" s="227"/>
      <c r="C55" s="1146" t="s">
        <v>50</v>
      </c>
      <c r="D55" s="1147"/>
      <c r="E55" s="1147"/>
      <c r="F55" s="1147"/>
      <c r="G55" s="1147"/>
      <c r="H55" s="1147"/>
      <c r="I55" s="1147"/>
      <c r="J55" s="1148"/>
    </row>
    <row r="56" spans="1:10">
      <c r="A56" s="191">
        <v>350</v>
      </c>
      <c r="B56" s="201"/>
      <c r="C56" s="1146" t="s">
        <v>51</v>
      </c>
      <c r="D56" s="1147"/>
      <c r="E56" s="1147"/>
      <c r="F56" s="1147"/>
      <c r="G56" s="1147"/>
      <c r="H56" s="1147"/>
      <c r="I56" s="1147"/>
      <c r="J56" s="1148"/>
    </row>
    <row r="57" spans="1:10">
      <c r="A57" s="191">
        <v>355</v>
      </c>
      <c r="B57" s="227"/>
      <c r="C57" s="1146" t="s">
        <v>52</v>
      </c>
      <c r="D57" s="1147"/>
      <c r="E57" s="1147"/>
      <c r="F57" s="1147"/>
      <c r="G57" s="1147"/>
      <c r="H57" s="1147"/>
      <c r="I57" s="1147"/>
      <c r="J57" s="1148"/>
    </row>
    <row r="58" spans="1:10">
      <c r="A58" s="191">
        <v>360</v>
      </c>
      <c r="B58" s="201"/>
      <c r="C58" s="1146" t="s">
        <v>53</v>
      </c>
      <c r="D58" s="1147"/>
      <c r="E58" s="1147"/>
      <c r="F58" s="1147"/>
      <c r="G58" s="1147"/>
      <c r="H58" s="1147"/>
      <c r="I58" s="1147"/>
      <c r="J58" s="1148"/>
    </row>
    <row r="59" spans="1:10">
      <c r="A59" s="191">
        <v>425</v>
      </c>
      <c r="B59" s="227"/>
      <c r="C59" s="1141" t="s">
        <v>54</v>
      </c>
      <c r="D59" s="1141"/>
      <c r="E59" s="1141"/>
      <c r="F59" s="1141"/>
      <c r="G59" s="1141"/>
      <c r="H59" s="1141"/>
      <c r="I59" s="1141"/>
      <c r="J59" s="1141"/>
    </row>
    <row r="60" spans="1:10">
      <c r="A60" s="191">
        <v>430</v>
      </c>
      <c r="B60" s="201"/>
      <c r="C60" s="1141" t="s">
        <v>55</v>
      </c>
      <c r="D60" s="1141"/>
      <c r="E60" s="1141"/>
      <c r="F60" s="1141"/>
      <c r="G60" s="1141"/>
      <c r="H60" s="1141"/>
      <c r="I60" s="1141"/>
      <c r="J60" s="1141"/>
    </row>
    <row r="61" spans="1:10">
      <c r="A61" s="191">
        <v>431</v>
      </c>
      <c r="B61" s="201"/>
      <c r="C61" s="1153" t="s">
        <v>56</v>
      </c>
      <c r="D61" s="1154"/>
      <c r="E61" s="1154"/>
      <c r="F61" s="1154"/>
      <c r="G61" s="1154"/>
      <c r="H61" s="1154"/>
      <c r="I61" s="1154"/>
      <c r="J61" s="1155"/>
    </row>
    <row r="62" spans="1:10">
      <c r="A62" s="191">
        <v>520</v>
      </c>
      <c r="B62" s="201"/>
      <c r="C62" s="1141" t="s">
        <v>57</v>
      </c>
      <c r="D62" s="1141"/>
      <c r="E62" s="1141"/>
      <c r="F62" s="1141"/>
      <c r="G62" s="1141"/>
      <c r="H62" s="1141"/>
      <c r="I62" s="1141"/>
      <c r="J62" s="1141"/>
    </row>
    <row r="63" spans="1:10">
      <c r="A63" s="191">
        <v>525</v>
      </c>
      <c r="B63" s="201"/>
      <c r="C63" s="1141" t="s">
        <v>58</v>
      </c>
      <c r="D63" s="1141"/>
      <c r="E63" s="1141"/>
      <c r="F63" s="1141"/>
      <c r="G63" s="1141"/>
      <c r="H63" s="1141"/>
      <c r="I63" s="1141"/>
      <c r="J63" s="1141"/>
    </row>
    <row r="64" spans="1:10">
      <c r="A64" s="191">
        <v>530</v>
      </c>
      <c r="B64" s="201"/>
      <c r="C64" s="1141" t="s">
        <v>59</v>
      </c>
      <c r="D64" s="1141"/>
      <c r="E64" s="1141"/>
      <c r="F64" s="1141"/>
      <c r="G64" s="1141"/>
      <c r="H64" s="1141"/>
      <c r="I64" s="1141"/>
      <c r="J64" s="1141"/>
    </row>
    <row r="65" spans="1:11">
      <c r="A65" s="191">
        <v>602</v>
      </c>
      <c r="B65" s="201"/>
      <c r="C65" s="1146" t="s">
        <v>60</v>
      </c>
      <c r="D65" s="1150"/>
      <c r="E65" s="1150"/>
      <c r="F65" s="1150"/>
      <c r="G65" s="1150"/>
      <c r="H65" s="1150"/>
      <c r="I65" s="1150"/>
      <c r="J65" s="1151"/>
    </row>
    <row r="66" spans="1:11" ht="18" customHeight="1">
      <c r="A66" s="192">
        <v>610</v>
      </c>
      <c r="B66" s="227"/>
      <c r="C66" s="1141" t="s">
        <v>61</v>
      </c>
      <c r="D66" s="1141"/>
      <c r="E66" s="1141"/>
      <c r="F66" s="1141"/>
      <c r="G66" s="1141"/>
      <c r="H66" s="1141"/>
      <c r="I66" s="1141"/>
      <c r="J66" s="1141"/>
      <c r="K66" s="193"/>
    </row>
    <row r="67" spans="1:11">
      <c r="A67" s="192">
        <v>616</v>
      </c>
      <c r="B67" s="201"/>
      <c r="C67" s="1141" t="s">
        <v>62</v>
      </c>
      <c r="D67" s="1141"/>
      <c r="E67" s="1141"/>
      <c r="F67" s="1141"/>
      <c r="G67" s="1141"/>
      <c r="H67" s="1141"/>
      <c r="I67" s="1141"/>
      <c r="J67" s="1141"/>
    </row>
    <row r="68" spans="1:11">
      <c r="A68" s="191">
        <v>625</v>
      </c>
      <c r="B68" s="201"/>
      <c r="C68" s="1141" t="s">
        <v>63</v>
      </c>
      <c r="D68" s="1141"/>
      <c r="E68" s="1141"/>
      <c r="F68" s="1141"/>
      <c r="G68" s="1141"/>
      <c r="H68" s="1141"/>
      <c r="I68" s="1141"/>
      <c r="J68" s="1141"/>
    </row>
    <row r="69" spans="1:11">
      <c r="A69" s="191" t="s">
        <v>64</v>
      </c>
      <c r="B69" s="201"/>
      <c r="C69" s="1141" t="s">
        <v>64</v>
      </c>
      <c r="D69" s="1141"/>
      <c r="E69" s="1141"/>
      <c r="F69" s="1141"/>
      <c r="G69" s="1141"/>
      <c r="H69" s="1141"/>
      <c r="I69" s="1141"/>
      <c r="J69" s="1141"/>
    </row>
    <row r="70" spans="1:11">
      <c r="A70" s="191" t="s">
        <v>65</v>
      </c>
      <c r="B70" s="201"/>
      <c r="C70" s="1141" t="s">
        <v>66</v>
      </c>
      <c r="D70" s="1141"/>
      <c r="E70" s="1141"/>
      <c r="F70" s="1141"/>
      <c r="G70" s="1141"/>
      <c r="H70" s="1141"/>
      <c r="I70" s="1141"/>
      <c r="J70" s="1141"/>
    </row>
    <row r="71" spans="1:11">
      <c r="A71" s="303" t="s">
        <v>67</v>
      </c>
      <c r="B71" s="302"/>
      <c r="C71" s="1141" t="s">
        <v>68</v>
      </c>
      <c r="D71" s="1141"/>
      <c r="E71" s="1141"/>
      <c r="F71" s="1141"/>
      <c r="G71" s="1141"/>
      <c r="H71" s="1141"/>
      <c r="I71" s="1141"/>
      <c r="J71" s="1141"/>
    </row>
    <row r="72" spans="1:11">
      <c r="A72" s="191" t="s">
        <v>69</v>
      </c>
      <c r="B72" s="227"/>
      <c r="C72" s="1141" t="s">
        <v>70</v>
      </c>
      <c r="D72" s="1141"/>
      <c r="E72" s="1141"/>
      <c r="F72" s="1141"/>
      <c r="G72" s="1141"/>
      <c r="H72" s="1141"/>
      <c r="I72" s="1141"/>
      <c r="J72" s="1141"/>
    </row>
    <row r="73" spans="1:11" ht="48" customHeight="1">
      <c r="A73" s="329" t="s">
        <v>71</v>
      </c>
      <c r="B73" s="227"/>
      <c r="C73" s="1142" t="s">
        <v>72</v>
      </c>
      <c r="D73" s="1143"/>
      <c r="E73" s="1143"/>
      <c r="F73" s="1143"/>
      <c r="G73" s="1143"/>
      <c r="H73" s="1143"/>
      <c r="I73" s="1143"/>
      <c r="J73" s="1144"/>
    </row>
    <row r="119" spans="1:7">
      <c r="A119" s="157" t="s">
        <v>73</v>
      </c>
      <c r="B119" s="149"/>
      <c r="C119" s="149"/>
    </row>
    <row r="120" spans="1:7">
      <c r="A120" s="1140">
        <v>45473</v>
      </c>
      <c r="B120" s="1140"/>
      <c r="C120" s="149" t="s">
        <v>74</v>
      </c>
      <c r="G120" s="578"/>
    </row>
    <row r="121" spans="1:7">
      <c r="A121" s="1140">
        <v>45108</v>
      </c>
      <c r="B121" s="1140"/>
      <c r="C121" s="149" t="s">
        <v>75</v>
      </c>
      <c r="G121" s="578"/>
    </row>
    <row r="122" spans="1:7">
      <c r="A122" s="1140">
        <v>45107</v>
      </c>
      <c r="B122" s="1140"/>
      <c r="C122" s="149" t="s">
        <v>76</v>
      </c>
      <c r="G122" s="578"/>
    </row>
    <row r="123" spans="1:7">
      <c r="A123" s="1140">
        <v>45474</v>
      </c>
      <c r="B123" s="1140"/>
      <c r="C123" s="149" t="s">
        <v>77</v>
      </c>
      <c r="G123" s="578"/>
    </row>
    <row r="124" spans="1:7">
      <c r="A124" s="1140">
        <v>45838</v>
      </c>
      <c r="B124" s="1140"/>
      <c r="C124" s="149" t="s">
        <v>78</v>
      </c>
      <c r="G124" s="578"/>
    </row>
  </sheetData>
  <sheetProtection algorithmName="SHA-512" hashValue="67GBz7C1zjppEkNzzGHshjsaypzCRMvYaVuvbudWnH4Hw1ZT35PjlUgLW9XV/SHoU0IzO1ozbeiuIx/9YLHKEw==" saltValue="TwzfHRJK2UvKCtHS2roCzA==" spinCount="100000" sheet="1" autoFilter="0"/>
  <mergeCells count="53">
    <mergeCell ref="C65:J65"/>
    <mergeCell ref="C58:J58"/>
    <mergeCell ref="C46:J46"/>
    <mergeCell ref="C47:J47"/>
    <mergeCell ref="C60:J60"/>
    <mergeCell ref="C48:J48"/>
    <mergeCell ref="C55:J55"/>
    <mergeCell ref="C56:J56"/>
    <mergeCell ref="C57:J57"/>
    <mergeCell ref="C50:J50"/>
    <mergeCell ref="C62:J62"/>
    <mergeCell ref="C63:J63"/>
    <mergeCell ref="C64:J64"/>
    <mergeCell ref="C59:J59"/>
    <mergeCell ref="C54:J54"/>
    <mergeCell ref="C61:J61"/>
    <mergeCell ref="B13:C13"/>
    <mergeCell ref="C41:J41"/>
    <mergeCell ref="C42:J42"/>
    <mergeCell ref="C43:J43"/>
    <mergeCell ref="C49:J49"/>
    <mergeCell ref="C45:J45"/>
    <mergeCell ref="D13:I13"/>
    <mergeCell ref="C44:J44"/>
    <mergeCell ref="C40:J40"/>
    <mergeCell ref="B11:C11"/>
    <mergeCell ref="K10:O10"/>
    <mergeCell ref="B12:C12"/>
    <mergeCell ref="B10:C10"/>
    <mergeCell ref="D11:I11"/>
    <mergeCell ref="D12:I12"/>
    <mergeCell ref="A124:B124"/>
    <mergeCell ref="C66:J66"/>
    <mergeCell ref="A123:B123"/>
    <mergeCell ref="A120:B120"/>
    <mergeCell ref="A121:B121"/>
    <mergeCell ref="A122:B122"/>
    <mergeCell ref="C73:J73"/>
    <mergeCell ref="C70:J70"/>
    <mergeCell ref="C68:J68"/>
    <mergeCell ref="C67:J67"/>
    <mergeCell ref="C69:J69"/>
    <mergeCell ref="C72:J72"/>
    <mergeCell ref="C71:J71"/>
    <mergeCell ref="A1:K1"/>
    <mergeCell ref="A2:K2"/>
    <mergeCell ref="D10:I10"/>
    <mergeCell ref="K9:O9"/>
    <mergeCell ref="A6:J7"/>
    <mergeCell ref="A3:K3"/>
    <mergeCell ref="J4:L4"/>
    <mergeCell ref="D9:I9"/>
    <mergeCell ref="B9:C9"/>
  </mergeCells>
  <phoneticPr fontId="44" type="noConversion"/>
  <dataValidations xWindow="173" yWindow="905" count="3">
    <dataValidation type="list" allowBlank="1" showInputMessage="1" showErrorMessage="1" sqref="D9:I9" xr:uid="{00000000-0002-0000-0000-000000000000}">
      <formula1>CCNameTable</formula1>
    </dataValidation>
    <dataValidation type="textLength" operator="equal" allowBlank="1" showInputMessage="1" showErrorMessage="1" errorTitle="Input Error!" error="Leave blank or enter NA." prompt="Leave blank or enter NA." sqref="B48 B56 B58 B60:B62 B64:B65 B67:B70 B50:B54" xr:uid="{AE8FD2F9-3990-4859-A205-D2344CC5C558}">
      <formula1>2</formula1>
    </dataValidation>
    <dataValidation type="textLength" operator="equal" allowBlank="1" showInputMessage="1" showErrorMessage="1" errorTitle="Input Error!" error="leave blank or enter NA." prompt="Leave blank or enter NA." sqref="B63" xr:uid="{7611F5B0-75D4-4C74-88E9-F3EDBC85ABED}">
      <formula1>2</formula1>
    </dataValidation>
  </dataValidations>
  <hyperlinks>
    <hyperlink ref="A45" location="'101'!A1" display="'101'!A1" xr:uid="{00000000-0004-0000-0000-000000000000}"/>
    <hyperlink ref="A55" location="'345'!A1" display="'345'!A1" xr:uid="{00000000-0004-0000-0000-000001000000}"/>
    <hyperlink ref="A56" location="'350'!A1" display="'350'!A1" xr:uid="{00000000-0004-0000-0000-000002000000}"/>
    <hyperlink ref="A57" location="'355'!A1" display="'355'!A1" xr:uid="{00000000-0004-0000-0000-000003000000}"/>
    <hyperlink ref="A66" location="'610'!A1" display="'610'!A1" xr:uid="{00000000-0004-0000-0000-000004000000}"/>
    <hyperlink ref="C45:J45" location="'101'!A1" display="Summary of Significant Accounting Policies" xr:uid="{00000000-0004-0000-0000-000005000000}"/>
    <hyperlink ref="A42" location="'Capital Assets'!A1" display="'Capital Assets'!A1" xr:uid="{00000000-0004-0000-0000-000006000000}"/>
    <hyperlink ref="A44" location="'Analytical Review'!A1" display="Analytical Review" xr:uid="{00000000-0004-0000-0000-000007000000}"/>
    <hyperlink ref="C42:J42" location="'Capital Assets'!A1" display="'Capital Assets'!A1" xr:uid="{00000000-0004-0000-0000-000008000000}"/>
    <hyperlink ref="C44:J44" location="'Analytical Review'!A1" display="Worksheet for computing variances for Analytical Review w/s 625" xr:uid="{00000000-0004-0000-0000-000009000000}"/>
    <hyperlink ref="A41" location="'ExhA&amp;B'!A1" display="'ExhA&amp;B'!A1" xr:uid="{00000000-0004-0000-0000-00000A000000}"/>
    <hyperlink ref="C41:J41" location="'ExhA&amp;B'!A1" display="'ExhA&amp;B'!A1" xr:uid="{00000000-0004-0000-0000-00000B000000}"/>
    <hyperlink ref="A50" location="'301'!A1" display="'301'!A1" xr:uid="{00000000-0004-0000-0000-00000C000000}"/>
    <hyperlink ref="A43" location="'Long-Term Liabilities'!A1" display="'Long-Term Liabilities'!A1" xr:uid="{00000000-0004-0000-0000-00000D000000}"/>
    <hyperlink ref="C43:J43" location="'Long-Term Liabilities'!A1" display="'Long-Term Liabilities'!A1" xr:uid="{00000000-0004-0000-0000-00000E000000}"/>
    <hyperlink ref="C66" location="a3p09!a1" display="a3p09!a1" xr:uid="{00000000-0004-0000-0000-00000F000000}"/>
    <hyperlink ref="C66:J66" location="'610'!A1" display="Significant Transactions between Component Units of State of NC and Analysis of Federal Grants and Contracts" xr:uid="{00000000-0004-0000-0000-000010000000}"/>
    <hyperlink ref="A67" location="'616'!A1" display="'616'!A1" xr:uid="{00000000-0004-0000-0000-000011000000}"/>
    <hyperlink ref="C67:H67" location="a5p04!a1" display="a5p04!a1" xr:uid="{00000000-0004-0000-0000-000012000000}"/>
    <hyperlink ref="C60:H60" location="a3p05!a1" display="a3p05!a1" xr:uid="{00000000-0004-0000-0000-000013000000}"/>
    <hyperlink ref="C60:J60" location="'430'!A1" display="Fund Equity Restatement (Prior Period Adjustments)" xr:uid="{00000000-0004-0000-0000-000014000000}"/>
    <hyperlink ref="A60" location="'430'!A1" display="'430'!A1" xr:uid="{00000000-0004-0000-0000-000015000000}"/>
    <hyperlink ref="A62:A64" location="'a5p01-06'!A1" display="'a5p01-06'!A1" xr:uid="{00000000-0004-0000-0000-000016000000}"/>
    <hyperlink ref="A62" location="'520'!A1" display="'520'!A1" xr:uid="{00000000-0004-0000-0000-000017000000}"/>
    <hyperlink ref="A63" location="'525'!A1" display="'525'!A1" xr:uid="{00000000-0004-0000-0000-000018000000}"/>
    <hyperlink ref="A64" location="'530'!A1" display="'530'!A1" xr:uid="{00000000-0004-0000-0000-000019000000}"/>
    <hyperlink ref="C62:H62" location="a5p02!a1" display="a5p02!a1" xr:uid="{00000000-0004-0000-0000-00001A000000}"/>
    <hyperlink ref="C63:H63" location="a5p03!a1" display="a5p03!a1" xr:uid="{00000000-0004-0000-0000-00001B000000}"/>
    <hyperlink ref="C64:H64" location="a5p04!a1" display="a5p04!a1" xr:uid="{00000000-0004-0000-0000-00001C000000}"/>
    <hyperlink ref="C62:J62" location="'520'!A1" display="Schedule of Due to Primary Government" xr:uid="{00000000-0004-0000-0000-00001D000000}"/>
    <hyperlink ref="C63:J63" location="'525'!A1" display="Schedule of Due from State of NC Component Units" xr:uid="{00000000-0004-0000-0000-00001E000000}"/>
    <hyperlink ref="C64:J64" location="'530'!A1" display="Schedule of Due to State of NC Component Units" xr:uid="{00000000-0004-0000-0000-00001F000000}"/>
    <hyperlink ref="A58" location="'360'!A1" display="'360'!A1" xr:uid="{00000000-0004-0000-0000-000020000000}"/>
    <hyperlink ref="A70" location="Comments!A1" display="Comments" xr:uid="{00000000-0004-0000-0000-000021000000}"/>
    <hyperlink ref="C70:H70" location="a5p04!a1" display="a5p04!a1" xr:uid="{00000000-0004-0000-0000-000022000000}"/>
    <hyperlink ref="C70:J70" location="Comments!A1" display="Your Comments and Suggestions" xr:uid="{00000000-0004-0000-0000-000023000000}"/>
    <hyperlink ref="A48" location="'215'!A1" display="'215'!A1" xr:uid="{00000000-0004-0000-0000-000024000000}"/>
    <hyperlink ref="A68" location="'625'!A1" display="'625'!A1" xr:uid="{00000000-0004-0000-0000-000025000000}"/>
    <hyperlink ref="C68:H68" location="a5p04!a1" display="a5p04!a1" xr:uid="{00000000-0004-0000-0000-000026000000}"/>
    <hyperlink ref="C68:J68" location="'625'!A1" display="Analytical Review (replaces MD&amp;A &quot;Comments&quot; sheet from prior yrs)" xr:uid="{00000000-0004-0000-0000-000027000000}"/>
    <hyperlink ref="A71" location="'College Filenames'!A1" display="College Filenames" xr:uid="{00000000-0004-0000-0000-000028000000}"/>
    <hyperlink ref="C71:H71" location="a5p04!a1" display="a5p04!a1" xr:uid="{00000000-0004-0000-0000-000029000000}"/>
    <hyperlink ref="C71:J71" location="'College Filenames'!A1" display="List of all colleges and their agency numbers and CAFR filenames" xr:uid="{00000000-0004-0000-0000-00002A000000}"/>
    <hyperlink ref="A72" location="Agencies!A1" display="Agencies" xr:uid="{00000000-0004-0000-0000-00002B000000}"/>
    <hyperlink ref="C72:H72" location="a5p04!a1" display="a5p04!a1" xr:uid="{00000000-0004-0000-0000-00002C000000}"/>
    <hyperlink ref="C72:J72" location="Agencies!A1" display="List of all agencies in the State of NC Reporting Entity" xr:uid="{00000000-0004-0000-0000-00002D000000}"/>
    <hyperlink ref="C73:H73" location="a5p04!a1" display="a5p04!a1" xr:uid="{00000000-0004-0000-0000-00002E000000}"/>
    <hyperlink ref="C73:J73" location="'ExhA&amp;B-definitions&amp;messages'!A1" display="Example Exhibit A&amp;B showing comment box definitions, error messages and source for pre-populated cells" xr:uid="{00000000-0004-0000-0000-00002F000000}"/>
    <hyperlink ref="A73" location="'ExhA&amp;B-definitions&amp;messages'!A1" display="'ExhA&amp;B-definitions&amp;messages'!A1" xr:uid="{00000000-0004-0000-0000-000030000000}"/>
    <hyperlink ref="C59:H59" location="a3p08!a1" display="a3p08!a1" xr:uid="{00000000-0004-0000-0000-000031000000}"/>
    <hyperlink ref="A59" location="'425'!A1" display="'425'!A1" xr:uid="{00000000-0004-0000-0000-000032000000}"/>
    <hyperlink ref="C59:J59" location="'425'!A1" display="Stewardship, Compliance, and Accountability" xr:uid="{00000000-0004-0000-0000-000033000000}"/>
    <hyperlink ref="A46" location="'110'!A1" display="'110'!A1" xr:uid="{00000000-0004-0000-0000-000034000000}"/>
    <hyperlink ref="C48:J48" location="'215'!A1" display="Capital Asset Impairments " xr:uid="{00000000-0004-0000-0000-000035000000}"/>
    <hyperlink ref="C50:J50" location="'301'!A1" display="Leases - Operating and Capital" xr:uid="{00000000-0004-0000-0000-000036000000}"/>
    <hyperlink ref="C46:J46" location="'110'!A1" display="Service Concession Arrangements" xr:uid="{00000000-0004-0000-0000-000037000000}"/>
    <hyperlink ref="C57:J57" location="'355'!A1" display="Subsequent Events/Other Items" xr:uid="{00000000-0004-0000-0000-000038000000}"/>
    <hyperlink ref="C55:J55" location="'345'!A1" display="Contingencies" xr:uid="{00000000-0004-0000-0000-000039000000}"/>
    <hyperlink ref="C56:J56" location="'350'!A1" display="Construction and Other Significant Commitments" xr:uid="{00000000-0004-0000-0000-00003A000000}"/>
    <hyperlink ref="C58:J58" location="'360'!A1" display="Related Party Transactions" xr:uid="{00000000-0004-0000-0000-00003B000000}"/>
    <hyperlink ref="A47" location="'120'!A1" display="'120'!A1" xr:uid="{00000000-0004-0000-0000-00003C000000}"/>
    <hyperlink ref="C47:J47" location="'120'!A1" display="GOVERNMENT COMBINATIONS AND DISPOSALS OF GOVERNMENT OPERATIONS" xr:uid="{00000000-0004-0000-0000-00003D000000}"/>
    <hyperlink ref="A49" location="'220'!A1" display="'220'!A1" xr:uid="{00000000-0004-0000-0000-00003E000000}"/>
    <hyperlink ref="A69" location="Explanations!A1" display="Explanations" xr:uid="{00000000-0004-0000-0000-00003F000000}"/>
    <hyperlink ref="C69:H69" location="a5p04!a1" display="a5p04!a1" xr:uid="{00000000-0004-0000-0000-000040000000}"/>
    <hyperlink ref="C69:J69" location="Explanations!A1" display="Explanations" xr:uid="{00000000-0004-0000-0000-000041000000}"/>
    <hyperlink ref="C49:J49" location="'220'!A1" display="Capital Asset Statistics " xr:uid="{00000000-0004-0000-0000-000042000000}"/>
    <hyperlink ref="C65:J65" location="'602'!A1" display="Employer Contribution Amounts for TSERS and OPEB (New 2018)" xr:uid="{00000000-0004-0000-0000-000043000000}"/>
    <hyperlink ref="A65" location="'602'!A1" display="'602'!A1" xr:uid="{00000000-0004-0000-0000-000044000000}"/>
    <hyperlink ref="C67:J67" location="'616'!A1" display="Schedule of Due from College Component Units " xr:uid="{00000000-0004-0000-0000-000045000000}"/>
    <hyperlink ref="A54" location="'323'!A1" display="'323'!A1" xr:uid="{73D18D7E-7F9A-4EDD-8A65-49DA76587D65}"/>
    <hyperlink ref="C54:J54" location="'323'!A1" display="Certain Asset Retirement Obligations" xr:uid="{80DB689E-6275-4D8C-A4B3-CAA0FA6B52DC}"/>
    <hyperlink ref="A51" location="'302'!A1" display="'302'!A1" xr:uid="{B0143322-B148-40C5-9FF3-E4801123269F}"/>
    <hyperlink ref="A52" location="'303'!A1" display="'303'!A1" xr:uid="{5A962CEF-F5C4-4820-B7DB-D8A1CAE4AA22}"/>
    <hyperlink ref="A53" location="'304'!A1" display="'304'!A1" xr:uid="{B8C013A4-3924-42FF-B829-02696140BD94}"/>
    <hyperlink ref="C51:I51" location="'302'!A1" display="Subscription Based Information Techology Arrangements (SBITAs) " xr:uid="{CBF8749A-908B-46CD-AD3C-6E28CE85174F}"/>
    <hyperlink ref="C52:J52" location="'303'!A1" display="Public-Private and Public-Public Partnership Arrangements (PPPs) Installment Payments" xr:uid="{61006445-ADF5-47F2-A835-64B31E4F709E}"/>
    <hyperlink ref="C53:G53" location="'304'!A1" display="Summary Table for Leases and SBITAs" xr:uid="{BDD21D68-A7D0-4919-BE06-E173E9A31F0E}"/>
    <hyperlink ref="A61" location="'431'!A1" display="'431'!A1" xr:uid="{36897279-DC16-424A-9F69-5985B1C74744}"/>
    <hyperlink ref="C61:J61" location="'431'!A1" display="Restatements (Part 2 of 2)  NEW 2024" xr:uid="{BE84A31E-EFAC-45A0-B33D-50F27DA3DE61}"/>
  </hyperlinks>
  <printOptions horizontalCentered="1"/>
  <pageMargins left="0.5" right="0.25" top="0.5" bottom="0.25" header="0.5" footer="0.25"/>
  <pageSetup scale="6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L68"/>
  <sheetViews>
    <sheetView showGridLines="0" zoomScaleNormal="100" workbookViewId="0">
      <selection activeCell="O39" sqref="O39"/>
    </sheetView>
  </sheetViews>
  <sheetFormatPr defaultColWidth="10.6640625" defaultRowHeight="12.75"/>
  <cols>
    <col min="1" max="1" width="4.83203125" style="228" customWidth="1"/>
    <col min="2" max="2" width="3.83203125" style="228" customWidth="1"/>
    <col min="3" max="3" width="17.1640625" style="228" customWidth="1"/>
    <col min="4" max="4" width="10.6640625" style="228" customWidth="1"/>
    <col min="5" max="5" width="12.83203125" style="228" customWidth="1"/>
    <col min="6" max="6" width="9.83203125" style="228" customWidth="1"/>
    <col min="7" max="7" width="6.83203125" style="228" customWidth="1"/>
    <col min="8" max="8" width="10.6640625" style="228" customWidth="1"/>
    <col min="9" max="9" width="8.83203125" style="228" customWidth="1"/>
    <col min="10" max="10" width="10.6640625" style="228" customWidth="1"/>
    <col min="11" max="11" width="8.83203125" style="228" customWidth="1"/>
    <col min="12" max="12" width="7.83203125" style="228" customWidth="1"/>
    <col min="13" max="16384" width="10.6640625" style="228"/>
  </cols>
  <sheetData>
    <row r="1" spans="1:12" ht="15.75">
      <c r="A1" s="1173" t="str">
        <f>+Index!$A$1</f>
        <v>Office of the State Controller</v>
      </c>
      <c r="B1" s="1173"/>
      <c r="C1" s="1173"/>
      <c r="D1" s="1173"/>
      <c r="E1" s="1173"/>
      <c r="F1" s="1173"/>
      <c r="G1" s="1173"/>
      <c r="H1" s="1173"/>
      <c r="I1" s="1173"/>
      <c r="J1" s="1173"/>
      <c r="K1" s="1173"/>
      <c r="L1" s="1172"/>
    </row>
    <row r="2" spans="1:12" ht="15.75">
      <c r="A2" s="1176" t="str">
        <f>+Index!$A$2</f>
        <v>2024 Year-End ACFR Package</v>
      </c>
      <c r="B2" s="1176"/>
      <c r="C2" s="1176"/>
      <c r="D2" s="1176"/>
      <c r="E2" s="1176"/>
      <c r="F2" s="1176"/>
      <c r="G2" s="1176"/>
      <c r="H2" s="1176"/>
      <c r="I2" s="1176"/>
      <c r="J2" s="1176"/>
      <c r="K2" s="1176"/>
      <c r="L2" s="1172"/>
    </row>
    <row r="3" spans="1:12" ht="15.75">
      <c r="A3" s="1177" t="s">
        <v>556</v>
      </c>
      <c r="B3" s="1177"/>
      <c r="C3" s="1177"/>
      <c r="D3" s="1177"/>
      <c r="E3" s="1177"/>
      <c r="F3" s="1177"/>
      <c r="G3" s="1177"/>
      <c r="H3" s="1177"/>
      <c r="I3" s="1177"/>
      <c r="J3" s="1177"/>
      <c r="K3" s="1177"/>
      <c r="L3" s="1172"/>
    </row>
    <row r="4" spans="1:12" ht="12.75" customHeight="1">
      <c r="A4" s="230"/>
      <c r="B4" s="230"/>
      <c r="C4" s="230"/>
      <c r="D4" s="230"/>
      <c r="E4" s="230"/>
      <c r="F4" s="230"/>
      <c r="G4" s="230"/>
      <c r="H4" s="230"/>
      <c r="I4" s="230"/>
      <c r="J4" s="230"/>
      <c r="K4" s="231"/>
      <c r="L4" s="232"/>
    </row>
    <row r="5" spans="1:12" ht="15.75">
      <c r="A5" s="827" t="s">
        <v>490</v>
      </c>
      <c r="B5" s="835"/>
      <c r="C5" s="233"/>
      <c r="D5" s="234"/>
      <c r="E5" s="229"/>
      <c r="F5" s="1104"/>
      <c r="G5" s="828" t="s">
        <v>491</v>
      </c>
      <c r="H5" s="1178" t="str">
        <f>+Index!$D$10</f>
        <v>C2</v>
      </c>
      <c r="I5" s="1178"/>
      <c r="J5" s="1178"/>
      <c r="K5" s="1178"/>
    </row>
    <row r="6" spans="1:12" ht="15.75">
      <c r="E6" s="235"/>
      <c r="F6" s="1104"/>
      <c r="G6" s="828" t="s">
        <v>492</v>
      </c>
      <c r="H6" s="1174" t="str">
        <f>+Index!$D$9</f>
        <v>Asheville-Buncombe Technical Community College</v>
      </c>
      <c r="I6" s="1174"/>
      <c r="J6" s="1174"/>
      <c r="K6" s="1174"/>
    </row>
    <row r="7" spans="1:12" ht="15.75">
      <c r="A7" s="835"/>
      <c r="B7" s="835"/>
      <c r="C7" s="229"/>
      <c r="D7" s="236"/>
      <c r="E7" s="236"/>
      <c r="F7" s="1104"/>
      <c r="G7" s="828" t="s">
        <v>493</v>
      </c>
      <c r="H7" s="1190" t="str">
        <f>CONCATENATE(Index!$D$11," ",Index!$D$12)</f>
        <v xml:space="preserve"> </v>
      </c>
      <c r="I7" s="1190"/>
      <c r="J7" s="1190"/>
      <c r="K7" s="1190"/>
    </row>
    <row r="8" spans="1:12" ht="12.75" customHeight="1" thickBot="1">
      <c r="A8" s="237"/>
      <c r="B8" s="237"/>
      <c r="C8" s="237"/>
      <c r="D8" s="237"/>
      <c r="E8" s="237"/>
      <c r="F8" s="237"/>
      <c r="G8" s="237"/>
      <c r="H8" s="237"/>
      <c r="I8" s="237"/>
      <c r="J8" s="237"/>
      <c r="K8" s="237"/>
    </row>
    <row r="9" spans="1:12" ht="6" customHeight="1"/>
    <row r="10" spans="1:12" s="259" customFormat="1" ht="12.75" customHeight="1">
      <c r="A10" s="1180" t="s">
        <v>557</v>
      </c>
      <c r="B10" s="1180"/>
      <c r="C10" s="1180"/>
      <c r="D10" s="1180"/>
      <c r="E10" s="1180"/>
      <c r="F10" s="1180"/>
      <c r="G10" s="1180"/>
      <c r="H10" s="1180"/>
      <c r="I10" s="1180"/>
      <c r="J10" s="1180"/>
      <c r="K10" s="1180"/>
    </row>
    <row r="11" spans="1:12" s="259" customFormat="1" ht="36" customHeight="1">
      <c r="A11" s="1180"/>
      <c r="B11" s="1180"/>
      <c r="C11" s="1180"/>
      <c r="D11" s="1180"/>
      <c r="E11" s="1180"/>
      <c r="F11" s="1180"/>
      <c r="G11" s="1180"/>
      <c r="H11" s="1180"/>
      <c r="I11" s="1180"/>
      <c r="J11" s="1180"/>
      <c r="K11" s="1180"/>
    </row>
    <row r="12" spans="1:12" s="259" customFormat="1" ht="17.25" customHeight="1">
      <c r="A12" s="716" t="s">
        <v>558</v>
      </c>
      <c r="B12" s="716"/>
      <c r="C12" s="716"/>
      <c r="D12" s="716"/>
      <c r="E12" s="716"/>
      <c r="F12" s="716"/>
      <c r="G12" s="716"/>
      <c r="H12" s="716"/>
      <c r="I12" s="716"/>
      <c r="J12" s="366"/>
      <c r="K12" s="367"/>
    </row>
    <row r="13" spans="1:12" s="268" customFormat="1" ht="11.25" customHeight="1">
      <c r="A13" s="904"/>
      <c r="B13" s="904"/>
      <c r="C13" s="904"/>
      <c r="D13" s="904"/>
      <c r="E13" s="904"/>
      <c r="F13" s="904"/>
      <c r="G13" s="904"/>
      <c r="H13" s="904"/>
      <c r="I13" s="904"/>
      <c r="J13" s="259"/>
    </row>
    <row r="14" spans="1:12" s="268" customFormat="1" ht="26.25" customHeight="1">
      <c r="A14" s="904"/>
      <c r="B14" s="928">
        <v>1</v>
      </c>
      <c r="C14" s="1180" t="s">
        <v>559</v>
      </c>
      <c r="D14" s="1180"/>
      <c r="E14" s="1180"/>
      <c r="F14" s="1180"/>
      <c r="G14" s="1180"/>
      <c r="H14" s="1180"/>
      <c r="I14" s="1180"/>
      <c r="J14" s="1180"/>
      <c r="K14" s="1180"/>
    </row>
    <row r="15" spans="1:12" s="268" customFormat="1" ht="26.25" customHeight="1">
      <c r="A15" s="904"/>
      <c r="B15" s="928">
        <v>2</v>
      </c>
      <c r="C15" s="1180" t="s">
        <v>560</v>
      </c>
      <c r="D15" s="1180"/>
      <c r="E15" s="1180"/>
      <c r="F15" s="1180"/>
      <c r="G15" s="1180"/>
      <c r="H15" s="1180"/>
      <c r="I15" s="1180"/>
      <c r="J15" s="1180"/>
      <c r="K15" s="1180"/>
    </row>
    <row r="16" spans="1:12" s="268" customFormat="1" ht="12.75" customHeight="1">
      <c r="A16" s="904"/>
      <c r="B16" s="928">
        <v>3</v>
      </c>
      <c r="C16" s="1180" t="s">
        <v>561</v>
      </c>
      <c r="D16" s="1180"/>
      <c r="E16" s="1180"/>
      <c r="F16" s="1180"/>
      <c r="G16" s="1180"/>
      <c r="H16" s="1180"/>
      <c r="I16" s="1180"/>
      <c r="J16" s="259"/>
      <c r="K16" s="259"/>
    </row>
    <row r="17" spans="1:11" s="268" customFormat="1" ht="12.75" customHeight="1">
      <c r="A17" s="904"/>
      <c r="B17" s="928">
        <v>4</v>
      </c>
      <c r="C17" s="1180" t="s">
        <v>562</v>
      </c>
      <c r="D17" s="1180"/>
      <c r="E17" s="1180"/>
      <c r="F17" s="1180"/>
      <c r="G17" s="1180"/>
      <c r="H17" s="1180"/>
      <c r="I17" s="1180"/>
      <c r="J17" s="259"/>
      <c r="K17" s="259"/>
    </row>
    <row r="18" spans="1:11" s="268" customFormat="1" ht="15" customHeight="1">
      <c r="A18" s="270"/>
      <c r="B18" s="365"/>
      <c r="C18" s="716"/>
      <c r="D18" s="36"/>
      <c r="E18" s="36"/>
      <c r="F18" s="36"/>
      <c r="G18" s="36"/>
      <c r="H18" s="36"/>
      <c r="I18" s="36"/>
      <c r="J18" s="259"/>
    </row>
    <row r="19" spans="1:11" s="268" customFormat="1" ht="12.75" customHeight="1">
      <c r="A19" s="365" t="s">
        <v>563</v>
      </c>
      <c r="B19" s="368"/>
      <c r="C19" s="270"/>
      <c r="D19" s="270"/>
      <c r="E19" s="270"/>
      <c r="F19" s="270"/>
      <c r="G19" s="270"/>
      <c r="H19" s="270"/>
      <c r="I19" s="270"/>
      <c r="J19" s="259"/>
    </row>
    <row r="20" spans="1:11" s="268" customFormat="1" ht="12.75" customHeight="1">
      <c r="A20" s="365" t="s">
        <v>564</v>
      </c>
      <c r="B20" s="368"/>
      <c r="C20" s="270"/>
      <c r="D20" s="270"/>
      <c r="E20" s="270"/>
      <c r="F20" s="270"/>
      <c r="G20" s="270"/>
      <c r="H20" s="270"/>
      <c r="I20" s="270"/>
      <c r="J20" s="259"/>
    </row>
    <row r="21" spans="1:11" s="268" customFormat="1" ht="12.75" customHeight="1">
      <c r="A21" s="368"/>
      <c r="B21" s="368"/>
      <c r="C21" s="270"/>
      <c r="D21" s="270"/>
      <c r="E21" s="270"/>
      <c r="F21" s="270"/>
      <c r="G21" s="270"/>
      <c r="H21" s="270"/>
      <c r="I21" s="270"/>
      <c r="J21" s="259"/>
    </row>
    <row r="22" spans="1:11" s="268" customFormat="1" ht="12.75" customHeight="1">
      <c r="A22" s="368"/>
      <c r="B22" s="368"/>
      <c r="C22" s="370" t="s">
        <v>513</v>
      </c>
      <c r="D22" s="373"/>
      <c r="E22" s="270"/>
      <c r="F22" s="1191" t="str">
        <f>IF(AND(ISBLANK(D22),ISBLANK(D23))=TRUE,"Answer Missing"," ")</f>
        <v>Answer Missing</v>
      </c>
      <c r="G22" s="1165"/>
      <c r="H22" s="270"/>
      <c r="I22" s="270"/>
      <c r="J22" s="259"/>
    </row>
    <row r="23" spans="1:11" s="268" customFormat="1" ht="12.75" customHeight="1">
      <c r="A23" s="368"/>
      <c r="B23" s="368"/>
      <c r="C23" s="370" t="s">
        <v>514</v>
      </c>
      <c r="D23" s="373"/>
      <c r="E23" s="270"/>
      <c r="F23" s="270"/>
      <c r="G23" s="270"/>
      <c r="H23" s="270"/>
      <c r="I23" s="270"/>
      <c r="J23" s="259"/>
    </row>
    <row r="24" spans="1:11" s="268" customFormat="1" ht="12.75" customHeight="1">
      <c r="A24" s="368"/>
      <c r="B24" s="368"/>
      <c r="C24" s="270"/>
      <c r="D24" s="270"/>
      <c r="E24" s="270"/>
      <c r="F24" s="270"/>
      <c r="G24" s="270"/>
      <c r="H24" s="270"/>
      <c r="I24" s="270"/>
      <c r="J24" s="259"/>
    </row>
    <row r="25" spans="1:11" s="268" customFormat="1" ht="6.75" customHeight="1">
      <c r="A25" s="270"/>
      <c r="B25" s="270"/>
      <c r="C25" s="270"/>
      <c r="D25" s="270"/>
      <c r="E25" s="270"/>
      <c r="F25" s="270"/>
      <c r="G25" s="270"/>
      <c r="H25" s="270"/>
      <c r="I25" s="270"/>
      <c r="J25" s="259"/>
    </row>
    <row r="26" spans="1:11" s="268" customFormat="1" ht="12.75" customHeight="1">
      <c r="A26" s="371" t="s">
        <v>565</v>
      </c>
      <c r="B26" s="368"/>
      <c r="C26" s="270"/>
      <c r="D26" s="270"/>
      <c r="E26" s="270"/>
      <c r="F26" s="270"/>
      <c r="G26" s="270"/>
      <c r="H26" s="270"/>
      <c r="I26" s="270"/>
      <c r="J26" s="259"/>
    </row>
    <row r="27" spans="1:11" s="259" customFormat="1" ht="12.75" customHeight="1">
      <c r="A27" s="365" t="s">
        <v>566</v>
      </c>
      <c r="B27" s="318"/>
      <c r="C27" s="318"/>
      <c r="D27" s="318"/>
      <c r="E27" s="318"/>
      <c r="F27" s="318"/>
      <c r="G27" s="318"/>
      <c r="H27" s="318"/>
      <c r="I27" s="270"/>
    </row>
    <row r="28" spans="1:11" s="259" customFormat="1" ht="12.75" customHeight="1">
      <c r="A28" s="365" t="s">
        <v>567</v>
      </c>
      <c r="B28" s="318"/>
      <c r="C28" s="318"/>
      <c r="D28" s="318"/>
      <c r="E28" s="318"/>
      <c r="F28" s="318"/>
      <c r="G28" s="318"/>
      <c r="H28" s="318"/>
      <c r="I28" s="270"/>
    </row>
    <row r="29" spans="1:11">
      <c r="A29" s="372"/>
    </row>
    <row r="30" spans="1:11">
      <c r="A30" s="944" t="s">
        <v>568</v>
      </c>
      <c r="B30" s="259"/>
      <c r="C30" s="259"/>
      <c r="D30" s="259"/>
      <c r="E30" s="259"/>
      <c r="F30" s="259"/>
      <c r="G30" s="259"/>
      <c r="H30" s="259"/>
      <c r="I30" s="259"/>
      <c r="J30" s="259"/>
      <c r="K30" s="259"/>
    </row>
    <row r="31" spans="1:11">
      <c r="A31" s="944" t="s">
        <v>569</v>
      </c>
      <c r="B31" s="259"/>
      <c r="C31" s="259"/>
      <c r="D31" s="259"/>
      <c r="E31" s="259"/>
      <c r="F31" s="259"/>
      <c r="G31" s="259"/>
      <c r="H31" s="259"/>
      <c r="I31" s="259"/>
      <c r="J31" s="259"/>
      <c r="K31" s="259"/>
    </row>
    <row r="32" spans="1:11">
      <c r="A32" s="944" t="s">
        <v>570</v>
      </c>
      <c r="B32" s="259"/>
      <c r="C32" s="259"/>
      <c r="D32" s="259"/>
      <c r="E32" s="259"/>
      <c r="F32" s="259"/>
      <c r="G32" s="259"/>
      <c r="H32" s="259"/>
      <c r="I32" s="259"/>
      <c r="J32" s="259"/>
      <c r="K32" s="259"/>
    </row>
    <row r="33" spans="1:11">
      <c r="A33" s="944" t="s">
        <v>571</v>
      </c>
      <c r="B33" s="259"/>
      <c r="C33" s="259"/>
      <c r="D33" s="259"/>
      <c r="E33" s="259"/>
      <c r="F33" s="259"/>
      <c r="G33" s="259"/>
      <c r="H33" s="259"/>
      <c r="I33" s="259"/>
      <c r="J33" s="259"/>
      <c r="K33" s="259"/>
    </row>
    <row r="34" spans="1:11">
      <c r="A34" s="944" t="s">
        <v>572</v>
      </c>
      <c r="B34" s="944"/>
      <c r="C34" s="259"/>
      <c r="D34" s="259"/>
      <c r="E34" s="259"/>
      <c r="F34" s="259"/>
      <c r="G34" s="259"/>
      <c r="H34" s="259"/>
      <c r="I34" s="259"/>
      <c r="J34" s="259"/>
      <c r="K34" s="259"/>
    </row>
    <row r="35" spans="1:11">
      <c r="A35" s="944" t="s">
        <v>573</v>
      </c>
      <c r="B35" s="259"/>
      <c r="C35" s="259"/>
      <c r="D35" s="259"/>
      <c r="E35" s="259"/>
      <c r="F35" s="259"/>
      <c r="G35" s="259"/>
      <c r="H35" s="259"/>
      <c r="I35" s="259"/>
      <c r="J35" s="259"/>
      <c r="K35" s="259"/>
    </row>
    <row r="36" spans="1:11">
      <c r="A36" s="944" t="s">
        <v>574</v>
      </c>
      <c r="B36" s="259"/>
      <c r="C36" s="259"/>
      <c r="D36" s="259"/>
      <c r="E36" s="259"/>
      <c r="F36" s="259"/>
      <c r="G36" s="259"/>
      <c r="H36" s="259"/>
      <c r="I36" s="259"/>
      <c r="J36" s="259"/>
      <c r="K36" s="259"/>
    </row>
    <row r="37" spans="1:11">
      <c r="A37" s="944" t="s">
        <v>575</v>
      </c>
      <c r="B37" s="259"/>
      <c r="C37" s="259"/>
      <c r="D37" s="259"/>
      <c r="E37" s="259"/>
      <c r="F37" s="259"/>
      <c r="G37" s="259"/>
      <c r="H37" s="259"/>
      <c r="I37" s="259"/>
      <c r="J37" s="259"/>
      <c r="K37" s="259"/>
    </row>
    <row r="38" spans="1:11">
      <c r="A38" s="944" t="s">
        <v>576</v>
      </c>
      <c r="B38" s="259"/>
      <c r="C38" s="259"/>
      <c r="D38" s="259"/>
      <c r="E38" s="259"/>
      <c r="F38" s="259"/>
      <c r="G38" s="259"/>
      <c r="H38" s="259"/>
      <c r="I38" s="259"/>
      <c r="J38" s="259"/>
      <c r="K38" s="259"/>
    </row>
    <row r="39" spans="1:11">
      <c r="A39" s="944" t="s">
        <v>577</v>
      </c>
      <c r="B39" s="259"/>
      <c r="C39" s="259"/>
      <c r="D39" s="259"/>
      <c r="E39" s="259"/>
      <c r="F39" s="259"/>
      <c r="G39" s="259"/>
      <c r="H39" s="259"/>
      <c r="I39" s="259"/>
      <c r="J39" s="259"/>
      <c r="K39" s="259"/>
    </row>
    <row r="40" spans="1:11">
      <c r="A40" s="944" t="s">
        <v>578</v>
      </c>
      <c r="B40" s="259"/>
      <c r="C40" s="259"/>
      <c r="D40" s="259"/>
      <c r="E40" s="259"/>
      <c r="F40" s="259"/>
      <c r="G40" s="259"/>
      <c r="H40" s="259"/>
      <c r="I40" s="259"/>
      <c r="J40" s="259"/>
      <c r="K40" s="259"/>
    </row>
    <row r="41" spans="1:11">
      <c r="A41" s="944" t="s">
        <v>579</v>
      </c>
      <c r="B41" s="259"/>
      <c r="C41" s="259"/>
      <c r="D41" s="259"/>
      <c r="E41" s="259"/>
      <c r="F41" s="259"/>
      <c r="G41" s="259"/>
      <c r="H41" s="259"/>
      <c r="I41" s="259"/>
      <c r="J41" s="259"/>
      <c r="K41" s="259"/>
    </row>
    <row r="42" spans="1:11">
      <c r="A42" s="944" t="s">
        <v>580</v>
      </c>
      <c r="B42" s="259"/>
      <c r="C42" s="259"/>
      <c r="D42" s="259"/>
      <c r="E42" s="259"/>
      <c r="F42" s="259"/>
      <c r="G42" s="259"/>
      <c r="H42" s="259"/>
      <c r="I42" s="259"/>
      <c r="J42" s="259"/>
      <c r="K42" s="259"/>
    </row>
    <row r="43" spans="1:11">
      <c r="A43" s="944" t="s">
        <v>581</v>
      </c>
      <c r="B43" s="259"/>
      <c r="C43" s="259"/>
      <c r="D43" s="259"/>
      <c r="E43" s="259"/>
      <c r="F43" s="259"/>
      <c r="G43" s="259"/>
      <c r="H43" s="259"/>
      <c r="I43" s="259"/>
      <c r="J43" s="259"/>
      <c r="K43" s="259"/>
    </row>
    <row r="44" spans="1:11">
      <c r="A44" s="944" t="s">
        <v>582</v>
      </c>
      <c r="B44" s="259"/>
      <c r="C44" s="259"/>
      <c r="D44" s="259"/>
      <c r="E44" s="259"/>
      <c r="F44" s="259"/>
      <c r="G44" s="259"/>
      <c r="H44" s="259"/>
      <c r="I44" s="259"/>
      <c r="J44" s="259"/>
      <c r="K44" s="259"/>
    </row>
    <row r="45" spans="1:11">
      <c r="A45" s="944" t="s">
        <v>583</v>
      </c>
      <c r="B45" s="259"/>
      <c r="C45" s="259"/>
      <c r="D45" s="259"/>
      <c r="E45" s="259"/>
      <c r="F45" s="259"/>
      <c r="G45" s="259"/>
      <c r="H45" s="259"/>
      <c r="I45" s="259"/>
      <c r="J45" s="259"/>
      <c r="K45" s="259"/>
    </row>
    <row r="46" spans="1:11">
      <c r="A46" s="944" t="s">
        <v>584</v>
      </c>
      <c r="B46" s="259"/>
      <c r="C46" s="259"/>
      <c r="D46" s="259"/>
      <c r="E46" s="259"/>
      <c r="F46" s="259"/>
      <c r="G46" s="259"/>
      <c r="H46" s="259"/>
      <c r="I46" s="259"/>
      <c r="J46" s="259"/>
      <c r="K46" s="259"/>
    </row>
    <row r="47" spans="1:11">
      <c r="A47" s="944" t="s">
        <v>585</v>
      </c>
      <c r="B47" s="259"/>
      <c r="C47" s="259"/>
      <c r="D47" s="259"/>
      <c r="E47" s="259"/>
      <c r="F47" s="259"/>
      <c r="G47" s="259"/>
      <c r="H47" s="259"/>
      <c r="I47" s="259"/>
      <c r="J47" s="259"/>
      <c r="K47" s="259"/>
    </row>
    <row r="48" spans="1:11">
      <c r="A48" s="944" t="s">
        <v>586</v>
      </c>
      <c r="B48" s="259"/>
      <c r="C48" s="259"/>
      <c r="D48" s="259"/>
      <c r="E48" s="259"/>
      <c r="F48" s="259"/>
      <c r="G48" s="259"/>
      <c r="H48" s="259"/>
      <c r="I48" s="259"/>
      <c r="J48" s="259"/>
      <c r="K48" s="259"/>
    </row>
    <row r="49" spans="1:11">
      <c r="A49" s="944" t="s">
        <v>587</v>
      </c>
      <c r="B49" s="259"/>
      <c r="C49" s="259"/>
      <c r="D49" s="259"/>
      <c r="E49" s="259"/>
      <c r="F49" s="259"/>
      <c r="G49" s="259"/>
      <c r="H49" s="259"/>
      <c r="I49" s="259"/>
      <c r="J49" s="259"/>
      <c r="K49" s="259"/>
    </row>
    <row r="50" spans="1:11">
      <c r="A50" s="944" t="s">
        <v>588</v>
      </c>
      <c r="B50" s="259"/>
      <c r="C50" s="259"/>
      <c r="D50" s="259"/>
      <c r="E50" s="259"/>
      <c r="F50" s="259"/>
      <c r="G50" s="259"/>
      <c r="H50" s="259"/>
      <c r="I50" s="259"/>
      <c r="J50" s="259"/>
      <c r="K50" s="259"/>
    </row>
    <row r="51" spans="1:11">
      <c r="A51" s="944" t="s">
        <v>589</v>
      </c>
      <c r="B51" s="259"/>
      <c r="C51" s="259"/>
      <c r="D51" s="259"/>
      <c r="E51" s="259"/>
      <c r="F51" s="259"/>
      <c r="G51" s="259"/>
      <c r="H51" s="259"/>
      <c r="I51" s="259"/>
      <c r="J51" s="259"/>
      <c r="K51" s="259"/>
    </row>
    <row r="52" spans="1:11">
      <c r="A52" s="365"/>
      <c r="B52" s="259"/>
      <c r="C52" s="259"/>
      <c r="D52" s="259"/>
      <c r="E52" s="259"/>
      <c r="F52" s="259"/>
      <c r="G52" s="259"/>
      <c r="H52" s="259"/>
      <c r="I52" s="259"/>
      <c r="J52" s="259"/>
      <c r="K52" s="259"/>
    </row>
    <row r="53" spans="1:11">
      <c r="A53" s="365" t="s">
        <v>590</v>
      </c>
      <c r="B53" s="259"/>
      <c r="C53" s="259"/>
      <c r="D53" s="259"/>
      <c r="E53" s="259"/>
      <c r="F53" s="259"/>
      <c r="G53" s="259"/>
      <c r="H53" s="259"/>
      <c r="I53" s="259"/>
      <c r="J53" s="259"/>
      <c r="K53" s="259"/>
    </row>
    <row r="54" spans="1:11">
      <c r="A54" s="270" t="s">
        <v>591</v>
      </c>
      <c r="B54" s="259"/>
      <c r="C54" s="259"/>
      <c r="D54" s="259"/>
      <c r="E54" s="259"/>
      <c r="F54" s="259"/>
      <c r="G54" s="259"/>
      <c r="H54" s="259"/>
      <c r="I54" s="259"/>
      <c r="J54" s="259"/>
      <c r="K54" s="259"/>
    </row>
    <row r="55" spans="1:11" ht="13.5" thickBot="1">
      <c r="A55" s="259"/>
      <c r="B55" s="259"/>
      <c r="C55" s="259"/>
      <c r="D55" s="259"/>
      <c r="E55" s="259"/>
      <c r="F55" s="259"/>
      <c r="G55" s="259"/>
      <c r="H55" s="259"/>
      <c r="I55" s="259"/>
      <c r="J55" s="259"/>
      <c r="K55" s="259"/>
    </row>
    <row r="56" spans="1:11">
      <c r="A56" s="1181"/>
      <c r="B56" s="1182"/>
      <c r="C56" s="1182"/>
      <c r="D56" s="1182"/>
      <c r="E56" s="1182"/>
      <c r="F56" s="1182"/>
      <c r="G56" s="1182"/>
      <c r="H56" s="1182"/>
      <c r="I56" s="1182"/>
      <c r="J56" s="1182"/>
      <c r="K56" s="1183"/>
    </row>
    <row r="57" spans="1:11">
      <c r="A57" s="1184"/>
      <c r="B57" s="1185"/>
      <c r="C57" s="1185"/>
      <c r="D57" s="1185"/>
      <c r="E57" s="1185"/>
      <c r="F57" s="1185"/>
      <c r="G57" s="1185"/>
      <c r="H57" s="1185"/>
      <c r="I57" s="1185"/>
      <c r="J57" s="1185"/>
      <c r="K57" s="1186"/>
    </row>
    <row r="58" spans="1:11">
      <c r="A58" s="1184"/>
      <c r="B58" s="1185"/>
      <c r="C58" s="1185"/>
      <c r="D58" s="1185"/>
      <c r="E58" s="1185"/>
      <c r="F58" s="1185"/>
      <c r="G58" s="1185"/>
      <c r="H58" s="1185"/>
      <c r="I58" s="1185"/>
      <c r="J58" s="1185"/>
      <c r="K58" s="1186"/>
    </row>
    <row r="59" spans="1:11">
      <c r="A59" s="1184"/>
      <c r="B59" s="1185"/>
      <c r="C59" s="1185"/>
      <c r="D59" s="1185"/>
      <c r="E59" s="1185"/>
      <c r="F59" s="1185"/>
      <c r="G59" s="1185"/>
      <c r="H59" s="1185"/>
      <c r="I59" s="1185"/>
      <c r="J59" s="1185"/>
      <c r="K59" s="1186"/>
    </row>
    <row r="60" spans="1:11">
      <c r="A60" s="1184"/>
      <c r="B60" s="1185"/>
      <c r="C60" s="1185"/>
      <c r="D60" s="1185"/>
      <c r="E60" s="1185"/>
      <c r="F60" s="1185"/>
      <c r="G60" s="1185"/>
      <c r="H60" s="1185"/>
      <c r="I60" s="1185"/>
      <c r="J60" s="1185"/>
      <c r="K60" s="1186"/>
    </row>
    <row r="61" spans="1:11">
      <c r="A61" s="1184"/>
      <c r="B61" s="1185"/>
      <c r="C61" s="1185"/>
      <c r="D61" s="1185"/>
      <c r="E61" s="1185"/>
      <c r="F61" s="1185"/>
      <c r="G61" s="1185"/>
      <c r="H61" s="1185"/>
      <c r="I61" s="1185"/>
      <c r="J61" s="1185"/>
      <c r="K61" s="1186"/>
    </row>
    <row r="62" spans="1:11">
      <c r="A62" s="1184"/>
      <c r="B62" s="1185"/>
      <c r="C62" s="1185"/>
      <c r="D62" s="1185"/>
      <c r="E62" s="1185"/>
      <c r="F62" s="1185"/>
      <c r="G62" s="1185"/>
      <c r="H62" s="1185"/>
      <c r="I62" s="1185"/>
      <c r="J62" s="1185"/>
      <c r="K62" s="1186"/>
    </row>
    <row r="63" spans="1:11">
      <c r="A63" s="1184"/>
      <c r="B63" s="1185"/>
      <c r="C63" s="1185"/>
      <c r="D63" s="1185"/>
      <c r="E63" s="1185"/>
      <c r="F63" s="1185"/>
      <c r="G63" s="1185"/>
      <c r="H63" s="1185"/>
      <c r="I63" s="1185"/>
      <c r="J63" s="1185"/>
      <c r="K63" s="1186"/>
    </row>
    <row r="64" spans="1:11">
      <c r="A64" s="1184"/>
      <c r="B64" s="1185"/>
      <c r="C64" s="1185"/>
      <c r="D64" s="1185"/>
      <c r="E64" s="1185"/>
      <c r="F64" s="1185"/>
      <c r="G64" s="1185"/>
      <c r="H64" s="1185"/>
      <c r="I64" s="1185"/>
      <c r="J64" s="1185"/>
      <c r="K64" s="1186"/>
    </row>
    <row r="65" spans="1:11">
      <c r="A65" s="1184"/>
      <c r="B65" s="1185"/>
      <c r="C65" s="1185"/>
      <c r="D65" s="1185"/>
      <c r="E65" s="1185"/>
      <c r="F65" s="1185"/>
      <c r="G65" s="1185"/>
      <c r="H65" s="1185"/>
      <c r="I65" s="1185"/>
      <c r="J65" s="1185"/>
      <c r="K65" s="1186"/>
    </row>
    <row r="66" spans="1:11">
      <c r="A66" s="1184"/>
      <c r="B66" s="1185"/>
      <c r="C66" s="1185"/>
      <c r="D66" s="1185"/>
      <c r="E66" s="1185"/>
      <c r="F66" s="1185"/>
      <c r="G66" s="1185"/>
      <c r="H66" s="1185"/>
      <c r="I66" s="1185"/>
      <c r="J66" s="1185"/>
      <c r="K66" s="1186"/>
    </row>
    <row r="67" spans="1:11">
      <c r="A67" s="1184"/>
      <c r="B67" s="1185"/>
      <c r="C67" s="1185"/>
      <c r="D67" s="1185"/>
      <c r="E67" s="1185"/>
      <c r="F67" s="1185"/>
      <c r="G67" s="1185"/>
      <c r="H67" s="1185"/>
      <c r="I67" s="1185"/>
      <c r="J67" s="1185"/>
      <c r="K67" s="1186"/>
    </row>
    <row r="68" spans="1:11" ht="13.5" thickBot="1">
      <c r="A68" s="1187"/>
      <c r="B68" s="1188"/>
      <c r="C68" s="1188"/>
      <c r="D68" s="1188"/>
      <c r="E68" s="1188"/>
      <c r="F68" s="1188"/>
      <c r="G68" s="1188"/>
      <c r="H68" s="1188"/>
      <c r="I68" s="1188"/>
      <c r="J68" s="1188"/>
      <c r="K68" s="1189"/>
    </row>
  </sheetData>
  <sheetProtection algorithmName="SHA-512" hashValue="eFztmDGze4gcWD54yvFzuIVQBg1/HnXIeDxLCdU2UJ9+RkjXuenOqoJlFCVEevpei21DiX/bSkhRzb050Rezeg==" saltValue="SlvzBKXDO8MQEHdi0IX8vw==" spinCount="100000" sheet="1" objects="1" scenarios="1" autoFilter="0"/>
  <mergeCells count="14">
    <mergeCell ref="C14:K14"/>
    <mergeCell ref="C15:K15"/>
    <mergeCell ref="A56:K68"/>
    <mergeCell ref="H7:K7"/>
    <mergeCell ref="A1:K1"/>
    <mergeCell ref="F22:G22"/>
    <mergeCell ref="A10:K11"/>
    <mergeCell ref="C16:I16"/>
    <mergeCell ref="C17:I17"/>
    <mergeCell ref="L1:L3"/>
    <mergeCell ref="A2:K2"/>
    <mergeCell ref="A3:K3"/>
    <mergeCell ref="H5:K5"/>
    <mergeCell ref="H6:K6"/>
  </mergeCells>
  <conditionalFormatting sqref="F22">
    <cfRule type="containsText" dxfId="57" priority="2" stopIfTrue="1" operator="containsText" text="Answer Missing">
      <formula>NOT(ISERROR(SEARCH("Answer Missing",F22)))</formula>
    </cfRule>
  </conditionalFormatting>
  <conditionalFormatting sqref="F22:G22">
    <cfRule type="containsText" dxfId="56" priority="1" stopIfTrue="1" operator="containsText" text="Answer Missing">
      <formula>NOT(ISERROR(SEARCH("Answer Missing",F22)))</formula>
    </cfRule>
  </conditionalFormatting>
  <conditionalFormatting sqref="L1:L3">
    <cfRule type="cellIs" dxfId="55" priority="3" stopIfTrue="1" operator="equal">
      <formula>"na"</formula>
    </cfRule>
  </conditionalFormatting>
  <hyperlinks>
    <hyperlink ref="A1:K1" location="Index!A1" display="Index!A1" xr:uid="{00000000-0004-0000-0800-000000000000}"/>
  </hyperlinks>
  <printOptions horizontalCentered="1"/>
  <pageMargins left="0.5" right="0.25" top="0.5" bottom="0.25" header="0.5" footer="0.25"/>
  <pageSetup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91"/>
  <sheetViews>
    <sheetView showGridLines="0" zoomScaleNormal="100" workbookViewId="0">
      <selection activeCell="O14" sqref="O14"/>
    </sheetView>
  </sheetViews>
  <sheetFormatPr defaultColWidth="9.33203125" defaultRowHeight="12.75"/>
  <cols>
    <col min="1" max="2" width="3.83203125" style="259" customWidth="1"/>
    <col min="3" max="3" width="9" style="259" customWidth="1"/>
    <col min="4" max="4" width="10.1640625" style="259" customWidth="1"/>
    <col min="5" max="5" width="26.5" style="259" customWidth="1"/>
    <col min="6" max="6" width="9" style="259" customWidth="1"/>
    <col min="7" max="7" width="10.1640625" style="259" customWidth="1"/>
    <col min="8" max="8" width="8.5" style="259" customWidth="1"/>
    <col min="9" max="9" width="25.33203125" style="259" customWidth="1"/>
    <col min="10" max="10" width="5.5" style="259" customWidth="1"/>
    <col min="11" max="16384" width="9.33203125" style="259"/>
  </cols>
  <sheetData>
    <row r="1" spans="1:11" ht="12.75" customHeight="1">
      <c r="A1" s="1173" t="str">
        <f>+Index!$A$1</f>
        <v>Office of the State Controller</v>
      </c>
      <c r="B1" s="1173"/>
      <c r="C1" s="1173"/>
      <c r="D1" s="1173"/>
      <c r="E1" s="1173"/>
      <c r="F1" s="1173"/>
      <c r="G1" s="1173"/>
      <c r="H1" s="1173"/>
      <c r="I1" s="1173"/>
      <c r="J1" s="1194"/>
    </row>
    <row r="2" spans="1:11" ht="15.75">
      <c r="A2" s="1193" t="str">
        <f>+Index!$A$2</f>
        <v>2024 Year-End ACFR Package</v>
      </c>
      <c r="B2" s="1193"/>
      <c r="C2" s="1193"/>
      <c r="D2" s="1193"/>
      <c r="E2" s="1193"/>
      <c r="F2" s="1193"/>
      <c r="G2" s="1193"/>
      <c r="H2" s="1193"/>
      <c r="I2" s="1193"/>
      <c r="J2" s="1194"/>
    </row>
    <row r="3" spans="1:11" ht="15" customHeight="1">
      <c r="A3" s="1192" t="s">
        <v>592</v>
      </c>
      <c r="B3" s="1192"/>
      <c r="C3" s="1192"/>
      <c r="D3" s="1192"/>
      <c r="E3" s="1192"/>
      <c r="F3" s="1192"/>
      <c r="G3" s="1192"/>
      <c r="H3" s="1192"/>
      <c r="I3" s="1192"/>
      <c r="J3" s="1194"/>
    </row>
    <row r="4" spans="1:11" ht="12.75" customHeight="1">
      <c r="A4" s="469"/>
      <c r="B4" s="469"/>
      <c r="C4" s="469"/>
      <c r="D4" s="469"/>
      <c r="E4" s="469"/>
      <c r="F4" s="469"/>
      <c r="G4" s="469"/>
      <c r="H4" s="469"/>
      <c r="I4" s="472"/>
      <c r="J4" s="307"/>
    </row>
    <row r="5" spans="1:11">
      <c r="A5" s="270"/>
      <c r="B5" s="270"/>
      <c r="C5" s="270"/>
      <c r="D5" s="471"/>
      <c r="E5" s="1107"/>
      <c r="F5" s="468" t="s">
        <v>491</v>
      </c>
      <c r="G5" s="1202" t="str">
        <f>+Index!$D$10</f>
        <v>C2</v>
      </c>
      <c r="H5" s="1203"/>
      <c r="I5" s="1203"/>
    </row>
    <row r="6" spans="1:11">
      <c r="A6" s="270"/>
      <c r="B6" s="270"/>
      <c r="C6" s="270"/>
      <c r="D6" s="270"/>
      <c r="E6" s="1084"/>
      <c r="F6" s="468" t="s">
        <v>492</v>
      </c>
      <c r="G6" s="1204" t="str">
        <f>+Index!$D$9</f>
        <v>Asheville-Buncombe Technical Community College</v>
      </c>
      <c r="H6" s="1205"/>
      <c r="I6" s="1205"/>
    </row>
    <row r="7" spans="1:11">
      <c r="A7" s="1198" t="s">
        <v>593</v>
      </c>
      <c r="B7" s="1199"/>
      <c r="C7" s="1199"/>
      <c r="D7" s="470" t="s">
        <v>594</v>
      </c>
      <c r="E7" s="469"/>
      <c r="F7" s="468" t="s">
        <v>493</v>
      </c>
      <c r="G7" s="1206" t="str">
        <f>CONCATENATE(Index!$D$11," ",Index!$D$12)</f>
        <v xml:space="preserve"> </v>
      </c>
      <c r="H7" s="1207"/>
      <c r="I7" s="1207"/>
    </row>
    <row r="8" spans="1:11" ht="12.75" customHeight="1" thickBot="1">
      <c r="A8" s="467"/>
      <c r="B8" s="467"/>
      <c r="C8" s="467"/>
      <c r="D8" s="467"/>
      <c r="E8" s="467"/>
      <c r="F8" s="467"/>
      <c r="G8" s="467"/>
      <c r="H8" s="467"/>
      <c r="I8" s="467"/>
    </row>
    <row r="9" spans="1:11" ht="9" customHeight="1">
      <c r="A9" s="715"/>
      <c r="B9" s="715"/>
      <c r="C9" s="715"/>
      <c r="D9" s="715"/>
      <c r="E9" s="715"/>
      <c r="F9" s="715"/>
      <c r="G9" s="715"/>
      <c r="H9" s="715"/>
      <c r="I9" s="715"/>
    </row>
    <row r="10" spans="1:11" ht="11.45" customHeight="1">
      <c r="A10" s="480" t="s">
        <v>595</v>
      </c>
      <c r="B10" s="481"/>
      <c r="C10" s="481"/>
      <c r="D10" s="481"/>
      <c r="E10" s="481"/>
      <c r="F10" s="481"/>
      <c r="G10" s="481"/>
      <c r="H10" s="481"/>
      <c r="I10" s="481"/>
      <c r="J10" s="482"/>
      <c r="K10" s="466"/>
    </row>
    <row r="11" spans="1:11" ht="11.45" customHeight="1">
      <c r="A11" s="480" t="s">
        <v>596</v>
      </c>
      <c r="B11" s="481"/>
      <c r="C11" s="481"/>
      <c r="D11" s="481"/>
      <c r="E11" s="481"/>
      <c r="F11" s="481"/>
      <c r="G11" s="481"/>
      <c r="H11" s="481"/>
      <c r="I11" s="481"/>
      <c r="J11" s="482"/>
      <c r="K11" s="466"/>
    </row>
    <row r="12" spans="1:11" ht="11.45" customHeight="1">
      <c r="A12" s="551" t="s">
        <v>597</v>
      </c>
      <c r="B12" s="481"/>
      <c r="C12" s="481"/>
      <c r="D12" s="481"/>
      <c r="E12" s="481"/>
      <c r="F12" s="481"/>
      <c r="G12" s="481"/>
      <c r="H12" s="481"/>
      <c r="I12" s="481"/>
      <c r="J12" s="482"/>
      <c r="K12" s="466"/>
    </row>
    <row r="13" spans="1:11" ht="5.0999999999999996" customHeight="1">
      <c r="A13" s="481"/>
      <c r="B13" s="481"/>
      <c r="C13" s="481"/>
      <c r="D13" s="481"/>
      <c r="E13" s="481"/>
      <c r="F13" s="481"/>
      <c r="G13" s="481"/>
      <c r="H13" s="481"/>
      <c r="I13" s="481"/>
      <c r="J13" s="482"/>
      <c r="K13" s="466"/>
    </row>
    <row r="14" spans="1:11" s="268" customFormat="1" ht="11.45" customHeight="1">
      <c r="A14" s="481" t="s">
        <v>598</v>
      </c>
      <c r="B14" s="464"/>
      <c r="C14" s="326"/>
      <c r="D14" s="326"/>
      <c r="E14" s="326"/>
      <c r="F14" s="326"/>
      <c r="G14" s="326"/>
      <c r="H14" s="326"/>
      <c r="I14" s="326"/>
      <c r="J14" s="483"/>
    </row>
    <row r="15" spans="1:11" s="268" customFormat="1" ht="11.45" customHeight="1">
      <c r="A15" s="481" t="s">
        <v>599</v>
      </c>
      <c r="B15" s="464"/>
      <c r="C15" s="326"/>
      <c r="D15" s="326"/>
      <c r="E15" s="326"/>
      <c r="F15" s="326"/>
      <c r="G15" s="326"/>
      <c r="H15" s="326"/>
      <c r="I15" s="326"/>
      <c r="J15" s="483"/>
    </row>
    <row r="16" spans="1:11" s="268" customFormat="1" ht="11.45" customHeight="1">
      <c r="A16" s="326"/>
      <c r="B16" s="481" t="s">
        <v>600</v>
      </c>
      <c r="C16" s="1200" t="s">
        <v>601</v>
      </c>
      <c r="D16" s="1201"/>
      <c r="E16" s="1201"/>
      <c r="F16" s="1201"/>
      <c r="G16" s="1201"/>
      <c r="H16" s="1201"/>
      <c r="I16" s="1201"/>
      <c r="J16" s="483"/>
    </row>
    <row r="17" spans="1:10" s="268" customFormat="1" ht="11.45" customHeight="1">
      <c r="A17" s="326"/>
      <c r="B17" s="481"/>
      <c r="C17" s="1200" t="s">
        <v>602</v>
      </c>
      <c r="D17" s="1201"/>
      <c r="E17" s="1201"/>
      <c r="F17" s="1201"/>
      <c r="G17" s="1201"/>
      <c r="H17" s="1201"/>
      <c r="I17" s="1201"/>
      <c r="J17" s="483"/>
    </row>
    <row r="18" spans="1:10" s="268" customFormat="1" ht="11.45" customHeight="1">
      <c r="A18" s="326"/>
      <c r="B18" s="481" t="s">
        <v>603</v>
      </c>
      <c r="C18" s="1200" t="s">
        <v>604</v>
      </c>
      <c r="D18" s="1201"/>
      <c r="E18" s="1201"/>
      <c r="F18" s="1201"/>
      <c r="G18" s="1201"/>
      <c r="H18" s="1201"/>
      <c r="I18" s="1201"/>
      <c r="J18" s="483"/>
    </row>
    <row r="19" spans="1:10" s="268" customFormat="1" ht="11.45" customHeight="1">
      <c r="A19" s="326"/>
      <c r="B19" s="481"/>
      <c r="C19" s="1109" t="s">
        <v>605</v>
      </c>
      <c r="D19" s="1085"/>
      <c r="E19" s="1085"/>
      <c r="F19" s="1085"/>
      <c r="G19" s="1085"/>
      <c r="H19" s="1085"/>
      <c r="I19" s="1085"/>
      <c r="J19" s="483"/>
    </row>
    <row r="20" spans="1:10" s="268" customFormat="1" ht="11.45" customHeight="1">
      <c r="A20" s="326"/>
      <c r="B20" s="481" t="s">
        <v>606</v>
      </c>
      <c r="C20" s="1197" t="s">
        <v>607</v>
      </c>
      <c r="D20" s="1197"/>
      <c r="E20" s="1197"/>
      <c r="F20" s="1197"/>
      <c r="G20" s="1197"/>
      <c r="H20" s="1197"/>
      <c r="I20" s="1197"/>
      <c r="J20" s="483"/>
    </row>
    <row r="21" spans="1:10" s="268" customFormat="1" ht="11.45" customHeight="1">
      <c r="A21" s="326"/>
      <c r="B21" s="481"/>
      <c r="C21" s="1197" t="s">
        <v>608</v>
      </c>
      <c r="D21" s="1197"/>
      <c r="E21" s="1197"/>
      <c r="F21" s="1197"/>
      <c r="G21" s="1197"/>
      <c r="H21" s="1197"/>
      <c r="I21" s="1197"/>
      <c r="J21" s="483"/>
    </row>
    <row r="22" spans="1:10" s="268" customFormat="1" ht="11.45" customHeight="1">
      <c r="A22" s="326"/>
      <c r="B22" s="481"/>
      <c r="C22" s="1083" t="s">
        <v>609</v>
      </c>
      <c r="D22" s="1083"/>
      <c r="E22" s="1083"/>
      <c r="F22" s="1083"/>
      <c r="G22" s="1083"/>
      <c r="H22" s="1083"/>
      <c r="I22" s="1083"/>
      <c r="J22" s="483"/>
    </row>
    <row r="23" spans="1:10" s="268" customFormat="1" ht="5.0999999999999996" customHeight="1">
      <c r="A23" s="326"/>
      <c r="B23" s="481"/>
      <c r="C23" s="484"/>
      <c r="D23" s="1085"/>
      <c r="E23" s="1085"/>
      <c r="F23" s="1085"/>
      <c r="G23" s="1085"/>
      <c r="H23" s="1085"/>
      <c r="I23" s="1085"/>
      <c r="J23" s="483"/>
    </row>
    <row r="24" spans="1:10" s="268" customFormat="1" ht="11.45" customHeight="1">
      <c r="A24" s="481" t="s">
        <v>610</v>
      </c>
      <c r="B24" s="464"/>
      <c r="C24" s="326"/>
      <c r="D24" s="326"/>
      <c r="E24" s="326"/>
      <c r="F24" s="326"/>
      <c r="G24" s="326"/>
      <c r="H24" s="326"/>
      <c r="I24" s="326"/>
      <c r="J24" s="483"/>
    </row>
    <row r="25" spans="1:10" s="268" customFormat="1" ht="11.45" customHeight="1">
      <c r="A25" s="481" t="s">
        <v>611</v>
      </c>
      <c r="B25" s="464"/>
      <c r="C25" s="326"/>
      <c r="D25" s="326"/>
      <c r="E25" s="326"/>
      <c r="F25" s="326"/>
      <c r="G25" s="326"/>
      <c r="H25" s="326"/>
      <c r="I25" s="326"/>
      <c r="J25" s="483"/>
    </row>
    <row r="26" spans="1:10" s="268" customFormat="1" ht="3.95" customHeight="1">
      <c r="A26" s="464"/>
      <c r="B26" s="464"/>
      <c r="C26" s="326"/>
      <c r="D26" s="326"/>
      <c r="E26" s="326"/>
      <c r="F26" s="326"/>
      <c r="G26" s="326"/>
      <c r="H26" s="326"/>
      <c r="I26" s="326"/>
      <c r="J26" s="483"/>
    </row>
    <row r="27" spans="1:10" s="268" customFormat="1" ht="11.45" customHeight="1">
      <c r="A27" s="464"/>
      <c r="B27" s="464"/>
      <c r="C27" s="222" t="s">
        <v>513</v>
      </c>
      <c r="D27" s="462"/>
      <c r="E27" s="485" t="str">
        <f>IF(AND(ISBLANK(D27),ISBLANK(D28))=TRUE,"Answer Missing"," ")</f>
        <v>Answer Missing</v>
      </c>
      <c r="F27" s="326"/>
      <c r="G27" s="326"/>
      <c r="H27" s="326"/>
      <c r="I27" s="326"/>
      <c r="J27" s="483"/>
    </row>
    <row r="28" spans="1:10" s="268" customFormat="1" ht="11.45" customHeight="1">
      <c r="A28" s="464"/>
      <c r="B28" s="464"/>
      <c r="C28" s="222" t="s">
        <v>514</v>
      </c>
      <c r="D28" s="462"/>
      <c r="E28" s="326"/>
      <c r="F28" s="326"/>
      <c r="G28" s="326"/>
      <c r="H28" s="326"/>
      <c r="I28" s="326"/>
      <c r="J28" s="483"/>
    </row>
    <row r="29" spans="1:10" s="268" customFormat="1" ht="5.0999999999999996" customHeight="1">
      <c r="A29" s="464"/>
      <c r="B29" s="464"/>
      <c r="C29" s="222"/>
      <c r="D29" s="486"/>
      <c r="E29" s="326"/>
      <c r="F29" s="326"/>
      <c r="G29" s="326"/>
      <c r="H29" s="326"/>
      <c r="I29" s="326"/>
      <c r="J29" s="483"/>
    </row>
    <row r="30" spans="1:10" s="268" customFormat="1" ht="11.45" customHeight="1">
      <c r="A30" s="326" t="s">
        <v>612</v>
      </c>
      <c r="B30" s="464"/>
      <c r="C30" s="326"/>
      <c r="D30" s="326"/>
      <c r="E30" s="326"/>
      <c r="F30" s="326"/>
      <c r="G30" s="326"/>
      <c r="H30" s="326"/>
      <c r="I30" s="326"/>
      <c r="J30" s="483"/>
    </row>
    <row r="31" spans="1:10" s="268" customFormat="1" ht="11.45" customHeight="1">
      <c r="A31" s="326" t="s">
        <v>613</v>
      </c>
      <c r="B31" s="464"/>
      <c r="C31" s="326"/>
      <c r="D31" s="326"/>
      <c r="E31" s="326"/>
      <c r="F31" s="326"/>
      <c r="G31" s="326"/>
      <c r="H31" s="326"/>
      <c r="I31" s="326"/>
      <c r="J31" s="483"/>
    </row>
    <row r="32" spans="1:10" s="268" customFormat="1" ht="11.45" customHeight="1">
      <c r="A32" s="326" t="s">
        <v>614</v>
      </c>
      <c r="B32" s="464"/>
      <c r="C32" s="326"/>
      <c r="D32" s="326"/>
      <c r="E32" s="326"/>
      <c r="F32" s="326"/>
      <c r="G32" s="326"/>
      <c r="H32" s="326"/>
      <c r="I32" s="326"/>
      <c r="J32" s="483"/>
    </row>
    <row r="33" spans="1:11" s="268" customFormat="1" ht="12" customHeight="1">
      <c r="A33" s="464"/>
      <c r="B33" s="464"/>
      <c r="C33" s="487"/>
      <c r="D33" s="488" t="s">
        <v>615</v>
      </c>
      <c r="E33" s="326"/>
      <c r="J33" s="483"/>
    </row>
    <row r="34" spans="1:11" s="268" customFormat="1" ht="11.45" customHeight="1">
      <c r="A34" s="464"/>
      <c r="B34" s="464"/>
      <c r="C34" s="494"/>
      <c r="D34" s="488" t="s">
        <v>616</v>
      </c>
      <c r="E34" s="326"/>
      <c r="F34" s="1195" t="str">
        <f>IF(ISTEXT(D27), "Indicate appropriate type of govt combination", " ")</f>
        <v xml:space="preserve"> </v>
      </c>
      <c r="G34" s="1196"/>
      <c r="H34" s="1196"/>
      <c r="I34" s="1196"/>
      <c r="J34" s="483"/>
    </row>
    <row r="35" spans="1:11" s="268" customFormat="1" ht="11.45" customHeight="1">
      <c r="A35" s="464"/>
      <c r="B35" s="464"/>
      <c r="C35" s="494"/>
      <c r="D35" s="488" t="s">
        <v>617</v>
      </c>
      <c r="E35" s="326"/>
      <c r="F35" s="1108"/>
      <c r="G35" s="1082"/>
      <c r="H35" s="1082"/>
      <c r="I35" s="1082"/>
      <c r="J35" s="483"/>
    </row>
    <row r="36" spans="1:11" s="268" customFormat="1" ht="11.45" customHeight="1">
      <c r="A36" s="464"/>
      <c r="B36" s="464"/>
      <c r="C36" s="494"/>
      <c r="D36" s="488" t="s">
        <v>618</v>
      </c>
      <c r="E36" s="326"/>
      <c r="F36" s="326"/>
      <c r="G36" s="326"/>
      <c r="H36" s="326"/>
      <c r="I36" s="326"/>
      <c r="J36" s="483"/>
    </row>
    <row r="37" spans="1:11" s="268" customFormat="1" ht="5.0999999999999996" customHeight="1">
      <c r="A37" s="326"/>
      <c r="B37" s="326"/>
      <c r="C37" s="326"/>
      <c r="D37" s="326"/>
      <c r="E37" s="326"/>
      <c r="F37" s="326"/>
      <c r="G37" s="326"/>
      <c r="H37" s="326"/>
      <c r="I37" s="326"/>
      <c r="J37" s="483"/>
    </row>
    <row r="38" spans="1:11" s="268" customFormat="1" ht="11.45" customHeight="1">
      <c r="A38" s="489" t="s">
        <v>619</v>
      </c>
      <c r="B38" s="464"/>
      <c r="C38" s="326"/>
      <c r="D38" s="326"/>
      <c r="E38" s="326"/>
      <c r="F38" s="326"/>
      <c r="G38" s="326"/>
      <c r="H38" s="326"/>
      <c r="I38" s="326"/>
      <c r="J38" s="483"/>
    </row>
    <row r="39" spans="1:11" ht="11.45" customHeight="1">
      <c r="A39" s="465"/>
      <c r="B39" s="318"/>
      <c r="C39" s="318"/>
      <c r="D39" s="318"/>
      <c r="E39" s="318"/>
      <c r="F39" s="318"/>
      <c r="G39" s="318"/>
      <c r="H39" s="318"/>
      <c r="I39" s="270"/>
    </row>
    <row r="40" spans="1:11" ht="15" customHeight="1">
      <c r="A40" s="368"/>
      <c r="B40" s="368"/>
      <c r="C40" s="270"/>
      <c r="D40" s="270"/>
      <c r="E40" s="270"/>
      <c r="F40" s="270"/>
      <c r="G40" s="270"/>
      <c r="H40" s="270"/>
      <c r="I40" s="270"/>
    </row>
    <row r="41" spans="1:11" ht="15" customHeight="1">
      <c r="A41" s="368"/>
      <c r="B41" s="368"/>
      <c r="C41" s="270"/>
      <c r="D41" s="270"/>
      <c r="E41" s="270"/>
      <c r="F41" s="270"/>
      <c r="G41" s="270"/>
      <c r="H41" s="270"/>
      <c r="I41" s="270"/>
    </row>
    <row r="42" spans="1:11" ht="15" customHeight="1">
      <c r="A42" s="270"/>
      <c r="B42" s="270"/>
      <c r="C42" s="270"/>
      <c r="D42" s="270"/>
      <c r="E42" s="270"/>
      <c r="F42" s="270"/>
      <c r="G42" s="270"/>
      <c r="H42" s="270"/>
      <c r="I42" s="270"/>
    </row>
    <row r="43" spans="1:11" ht="15" customHeight="1">
      <c r="A43" s="270"/>
      <c r="B43" s="270"/>
      <c r="C43" s="270"/>
      <c r="D43" s="270"/>
      <c r="E43" s="270"/>
      <c r="F43" s="270"/>
      <c r="G43" s="270"/>
      <c r="H43" s="270"/>
      <c r="I43" s="318"/>
      <c r="J43" s="318"/>
      <c r="K43" s="200"/>
    </row>
    <row r="44" spans="1:11" ht="15" customHeight="1">
      <c r="A44" s="270"/>
      <c r="B44" s="270"/>
      <c r="C44" s="270"/>
      <c r="D44" s="270"/>
      <c r="E44" s="270"/>
      <c r="F44" s="270"/>
      <c r="G44" s="270"/>
      <c r="H44" s="270"/>
      <c r="I44" s="318"/>
      <c r="J44" s="318"/>
      <c r="K44" s="318"/>
    </row>
    <row r="45" spans="1:11" ht="15" customHeight="1">
      <c r="A45" s="368"/>
      <c r="B45" s="368"/>
      <c r="C45" s="270"/>
      <c r="D45" s="270"/>
      <c r="E45" s="270"/>
      <c r="F45" s="270"/>
      <c r="G45" s="270"/>
      <c r="H45" s="270"/>
      <c r="I45" s="270"/>
    </row>
    <row r="46" spans="1:11" ht="15" customHeight="1">
      <c r="A46" s="368"/>
      <c r="B46" s="368"/>
      <c r="C46" s="270"/>
      <c r="D46" s="270"/>
      <c r="E46" s="270"/>
      <c r="F46" s="270"/>
      <c r="G46" s="270"/>
      <c r="H46" s="270"/>
      <c r="I46" s="270"/>
    </row>
    <row r="47" spans="1:11" ht="15" customHeight="1">
      <c r="A47" s="368"/>
      <c r="B47" s="368"/>
      <c r="C47" s="270"/>
      <c r="D47" s="270"/>
      <c r="E47" s="270"/>
      <c r="F47" s="270"/>
      <c r="G47" s="270"/>
      <c r="H47" s="270"/>
      <c r="I47" s="270"/>
    </row>
    <row r="48" spans="1:11" ht="15" customHeight="1">
      <c r="A48" s="368"/>
      <c r="B48" s="368"/>
      <c r="C48" s="270"/>
      <c r="D48" s="270"/>
      <c r="E48" s="270"/>
      <c r="F48" s="270"/>
      <c r="G48" s="270"/>
      <c r="H48" s="270"/>
      <c r="I48" s="270"/>
    </row>
    <row r="49" spans="1:11" ht="15" customHeight="1">
      <c r="A49" s="368"/>
      <c r="B49" s="368"/>
      <c r="C49" s="270"/>
      <c r="D49" s="270"/>
      <c r="E49" s="270"/>
      <c r="F49" s="270"/>
      <c r="G49" s="270"/>
      <c r="H49" s="270"/>
      <c r="I49" s="270"/>
    </row>
    <row r="50" spans="1:11" ht="15" customHeight="1">
      <c r="A50" s="368"/>
      <c r="B50" s="368"/>
      <c r="C50" s="270"/>
      <c r="D50" s="270"/>
      <c r="E50" s="270"/>
      <c r="F50" s="270"/>
      <c r="G50" s="270"/>
      <c r="H50" s="270"/>
      <c r="I50" s="270"/>
    </row>
    <row r="51" spans="1:11" ht="15" customHeight="1">
      <c r="A51" s="368"/>
      <c r="B51" s="368"/>
      <c r="C51" s="270"/>
      <c r="D51" s="270"/>
      <c r="E51" s="270"/>
      <c r="F51" s="270"/>
      <c r="G51" s="270"/>
      <c r="H51" s="270"/>
      <c r="I51" s="270"/>
    </row>
    <row r="52" spans="1:11" ht="15" customHeight="1">
      <c r="A52" s="368"/>
      <c r="B52" s="368"/>
      <c r="C52" s="270"/>
      <c r="D52" s="270"/>
      <c r="E52" s="270"/>
      <c r="F52" s="270"/>
      <c r="G52" s="270"/>
      <c r="H52" s="270"/>
      <c r="I52" s="270"/>
    </row>
    <row r="53" spans="1:11" ht="15" customHeight="1">
      <c r="A53" s="368"/>
      <c r="B53" s="368"/>
      <c r="C53" s="270"/>
      <c r="D53" s="270"/>
      <c r="E53" s="270"/>
      <c r="F53" s="270"/>
      <c r="G53" s="270"/>
      <c r="H53" s="270"/>
      <c r="I53" s="270"/>
    </row>
    <row r="54" spans="1:11" ht="15" customHeight="1">
      <c r="A54" s="368"/>
      <c r="B54" s="368"/>
      <c r="C54" s="270"/>
      <c r="D54" s="270"/>
      <c r="E54" s="270"/>
      <c r="F54" s="270"/>
      <c r="G54" s="270"/>
      <c r="H54" s="270"/>
      <c r="I54" s="270"/>
    </row>
    <row r="55" spans="1:11" ht="15" customHeight="1">
      <c r="A55" s="464"/>
      <c r="B55" s="464"/>
      <c r="C55" s="326"/>
      <c r="D55" s="326"/>
      <c r="E55" s="326"/>
      <c r="F55" s="326"/>
      <c r="G55" s="326"/>
      <c r="H55" s="326"/>
      <c r="I55" s="326"/>
    </row>
    <row r="56" spans="1:11" ht="15" customHeight="1">
      <c r="A56" s="464"/>
      <c r="B56" s="464"/>
      <c r="C56" s="326"/>
      <c r="D56" s="326"/>
      <c r="E56" s="326"/>
      <c r="F56" s="326"/>
      <c r="G56" s="326"/>
      <c r="H56" s="326"/>
      <c r="I56" s="326"/>
    </row>
    <row r="57" spans="1:11" ht="15" customHeight="1">
      <c r="A57" s="464"/>
      <c r="B57" s="464"/>
      <c r="C57" s="326"/>
      <c r="D57" s="326"/>
      <c r="E57" s="326"/>
      <c r="F57" s="326"/>
      <c r="G57" s="326"/>
      <c r="H57" s="326"/>
      <c r="I57" s="326"/>
    </row>
    <row r="58" spans="1:11" ht="15" customHeight="1"/>
    <row r="59" spans="1:11" ht="13.5" customHeight="1">
      <c r="A59" s="464" t="s">
        <v>620</v>
      </c>
    </row>
    <row r="60" spans="1:11" ht="3.95" customHeight="1"/>
    <row r="61" spans="1:11" ht="15" customHeight="1"/>
    <row r="62" spans="1:11" ht="15" customHeight="1"/>
    <row r="63" spans="1:11" ht="15" customHeight="1"/>
    <row r="64" spans="1:11" ht="15" customHeight="1">
      <c r="A64" s="464"/>
      <c r="B64" s="318"/>
      <c r="C64" s="318"/>
      <c r="D64" s="318"/>
      <c r="E64" s="318"/>
      <c r="F64" s="318"/>
      <c r="G64" s="318"/>
      <c r="H64" s="318"/>
      <c r="I64" s="318"/>
      <c r="J64" s="318"/>
      <c r="K64" s="318"/>
    </row>
    <row r="65" spans="1:9" ht="15" customHeight="1">
      <c r="A65" s="464"/>
      <c r="B65" s="464"/>
      <c r="C65" s="326"/>
      <c r="D65" s="326"/>
      <c r="E65" s="326"/>
      <c r="F65" s="326"/>
      <c r="G65" s="326"/>
      <c r="H65" s="326"/>
      <c r="I65" s="326"/>
    </row>
    <row r="66" spans="1:9" ht="15" customHeight="1">
      <c r="A66" s="464"/>
      <c r="B66" s="464"/>
      <c r="C66" s="326"/>
      <c r="D66" s="326"/>
      <c r="E66" s="326"/>
      <c r="F66" s="326"/>
      <c r="G66" s="326"/>
      <c r="H66" s="326"/>
      <c r="I66" s="326"/>
    </row>
    <row r="67" spans="1:9" ht="15" customHeight="1">
      <c r="A67" s="464"/>
      <c r="B67" s="464"/>
      <c r="C67" s="326"/>
      <c r="D67" s="326"/>
      <c r="E67" s="326"/>
      <c r="F67" s="326"/>
      <c r="G67" s="326"/>
      <c r="H67" s="326"/>
      <c r="I67" s="326"/>
    </row>
    <row r="68" spans="1:9" ht="15" customHeight="1">
      <c r="A68" s="464"/>
      <c r="B68" s="464"/>
      <c r="C68" s="326"/>
      <c r="D68" s="326"/>
      <c r="E68" s="326"/>
      <c r="F68" s="326"/>
      <c r="G68" s="326"/>
      <c r="H68" s="326"/>
      <c r="I68" s="326"/>
    </row>
    <row r="69" spans="1:9" ht="15" customHeight="1">
      <c r="A69" s="464"/>
      <c r="B69" s="464"/>
      <c r="C69" s="326"/>
      <c r="D69" s="326"/>
      <c r="E69" s="326"/>
      <c r="F69" s="326"/>
      <c r="G69" s="326"/>
      <c r="H69" s="326"/>
      <c r="I69" s="326"/>
    </row>
    <row r="70" spans="1:9" ht="15" customHeight="1">
      <c r="A70" s="464"/>
      <c r="B70" s="464"/>
      <c r="C70" s="326"/>
      <c r="D70" s="326"/>
      <c r="E70" s="326"/>
      <c r="F70" s="326"/>
      <c r="G70" s="326"/>
      <c r="H70" s="326"/>
      <c r="I70" s="326"/>
    </row>
    <row r="71" spans="1:9" ht="15" customHeight="1">
      <c r="A71" s="464"/>
      <c r="B71" s="464"/>
      <c r="C71" s="326"/>
      <c r="D71" s="326"/>
      <c r="E71" s="326"/>
      <c r="F71" s="326"/>
      <c r="G71" s="326"/>
      <c r="H71" s="326"/>
      <c r="I71" s="326"/>
    </row>
    <row r="72" spans="1:9" ht="15" customHeight="1">
      <c r="A72" s="464"/>
      <c r="B72" s="464"/>
      <c r="C72" s="326"/>
      <c r="D72" s="326"/>
      <c r="E72" s="326"/>
      <c r="F72" s="326"/>
      <c r="G72" s="326"/>
      <c r="H72" s="326"/>
      <c r="I72" s="326"/>
    </row>
    <row r="73" spans="1:9" ht="15" customHeight="1">
      <c r="A73" s="464"/>
      <c r="B73" s="464"/>
      <c r="C73" s="326"/>
      <c r="D73" s="326"/>
      <c r="E73" s="326"/>
      <c r="F73" s="326"/>
      <c r="G73" s="326"/>
      <c r="H73" s="326"/>
      <c r="I73" s="326"/>
    </row>
    <row r="74" spans="1:9" ht="15" customHeight="1">
      <c r="A74" s="464"/>
      <c r="B74" s="464"/>
      <c r="C74" s="326"/>
      <c r="D74" s="326"/>
      <c r="E74" s="326"/>
      <c r="F74" s="326"/>
      <c r="G74" s="326"/>
      <c r="H74" s="326"/>
      <c r="I74" s="326"/>
    </row>
    <row r="75" spans="1:9" ht="15" customHeight="1">
      <c r="A75" s="464"/>
      <c r="B75" s="464"/>
      <c r="C75" s="326"/>
      <c r="D75" s="326"/>
      <c r="E75" s="326"/>
      <c r="F75" s="326"/>
      <c r="G75" s="326"/>
      <c r="H75" s="326"/>
      <c r="I75" s="326"/>
    </row>
    <row r="76" spans="1:9" ht="15" customHeight="1">
      <c r="A76" s="464"/>
      <c r="B76" s="464"/>
      <c r="C76" s="326"/>
      <c r="D76" s="326"/>
      <c r="E76" s="326"/>
      <c r="F76" s="326"/>
      <c r="G76" s="326"/>
      <c r="H76" s="326"/>
      <c r="I76" s="326"/>
    </row>
    <row r="77" spans="1:9" ht="15" customHeight="1">
      <c r="A77" s="464"/>
      <c r="B77" s="464"/>
      <c r="C77" s="326"/>
      <c r="D77" s="326"/>
      <c r="E77" s="326"/>
      <c r="F77" s="326"/>
      <c r="G77" s="326"/>
      <c r="H77" s="326"/>
      <c r="I77" s="326"/>
    </row>
    <row r="78" spans="1:9" ht="15" customHeight="1">
      <c r="A78" s="464"/>
      <c r="B78" s="464"/>
      <c r="C78" s="326"/>
      <c r="D78" s="326"/>
      <c r="E78" s="326"/>
      <c r="F78" s="326"/>
      <c r="G78" s="326"/>
      <c r="H78" s="326"/>
      <c r="I78" s="326"/>
    </row>
    <row r="79" spans="1:9" ht="11.1" customHeight="1">
      <c r="A79" s="464"/>
      <c r="B79" s="464"/>
      <c r="C79" s="326"/>
      <c r="D79" s="326"/>
      <c r="E79" s="326"/>
      <c r="F79" s="326"/>
      <c r="G79" s="326"/>
      <c r="H79" s="326"/>
      <c r="I79" s="326"/>
    </row>
    <row r="80" spans="1:9">
      <c r="A80" s="464"/>
      <c r="B80" s="464"/>
      <c r="C80" s="326"/>
      <c r="D80" s="326"/>
      <c r="E80" s="326"/>
      <c r="F80" s="326"/>
      <c r="G80" s="326"/>
      <c r="H80" s="326"/>
      <c r="I80" s="326"/>
    </row>
    <row r="81" spans="1:9">
      <c r="A81" s="464" t="e">
        <f>IF(ISNA(INDEX(ErrorTable,MATCH(#REF!&amp;#REF!&amp;FALSE,ErrorKey,0),6)),"",INDEX(ErrorTable,MATCH(#REF!&amp;#REF!&amp;FALSE,ErrorKey,0),6))</f>
        <v>#REF!</v>
      </c>
      <c r="B81" s="464"/>
      <c r="C81" s="326"/>
      <c r="D81" s="326"/>
      <c r="E81" s="326"/>
      <c r="F81" s="326"/>
      <c r="G81" s="326"/>
      <c r="H81" s="326"/>
      <c r="I81" s="326"/>
    </row>
    <row r="82" spans="1:9">
      <c r="A82" s="464" t="e">
        <f>IF(ISNA(INDEX(ErrorTable,MATCH(#REF!&amp;#REF!&amp;FALSE,ErrorKey,0),6)),"",INDEX(ErrorTable,MATCH(#REF!&amp;#REF!&amp;FALSE,ErrorKey,0),6))</f>
        <v>#REF!</v>
      </c>
      <c r="B82" s="464"/>
      <c r="C82" s="326"/>
      <c r="D82" s="326"/>
      <c r="E82" s="326"/>
      <c r="F82" s="326"/>
      <c r="G82" s="326"/>
      <c r="H82" s="326"/>
      <c r="I82" s="326"/>
    </row>
    <row r="83" spans="1:9">
      <c r="A83" s="464" t="e">
        <f>IF(ISNA(INDEX(ErrorTable,MATCH(#REF!&amp;#REF!&amp;FALSE,ErrorKey,0),6)),"",INDEX(ErrorTable,MATCH(#REF!&amp;#REF!&amp;FALSE,ErrorKey,0),6))</f>
        <v>#REF!</v>
      </c>
      <c r="B83" s="464"/>
      <c r="C83" s="326"/>
      <c r="D83" s="326"/>
      <c r="E83" s="326"/>
      <c r="F83" s="326"/>
      <c r="G83" s="326"/>
      <c r="H83" s="326"/>
      <c r="I83" s="326"/>
    </row>
    <row r="84" spans="1:9" ht="15">
      <c r="A84" s="298" t="e">
        <f>IF(ISNA(INDEX(ErrorTable,MATCH(#REF!&amp;#REF!&amp;FALSE,ErrorKey,0),6)),"",INDEX(ErrorTable,MATCH(#REF!&amp;#REF!&amp;FALSE,ErrorKey,0),6))</f>
        <v>#REF!</v>
      </c>
      <c r="B84" s="464"/>
      <c r="C84" s="326"/>
      <c r="D84" s="326"/>
      <c r="E84" s="326"/>
      <c r="F84" s="326"/>
      <c r="G84" s="326"/>
      <c r="H84" s="326"/>
      <c r="I84" s="326"/>
    </row>
    <row r="85" spans="1:9" ht="15">
      <c r="A85" s="298" t="e">
        <f>IF(ISNA(INDEX(ErrorTable,MATCH(#REF!&amp;#REF!&amp;FALSE,ErrorKey,0),6)),"",INDEX(ErrorTable,MATCH(#REF!&amp;#REF!&amp;FALSE,ErrorKey,0),6))</f>
        <v>#REF!</v>
      </c>
      <c r="B85" s="298"/>
    </row>
    <row r="86" spans="1:9" ht="15">
      <c r="A86" s="298" t="e">
        <f>IF(ISNA(INDEX(ErrorTable,MATCH(#REF!&amp;#REF!&amp;FALSE,ErrorKey,0),6)),"",INDEX(ErrorTable,MATCH(#REF!&amp;#REF!&amp;FALSE,ErrorKey,0),6))</f>
        <v>#REF!</v>
      </c>
      <c r="B86" s="298"/>
    </row>
    <row r="87" spans="1:9" ht="15">
      <c r="A87" s="298" t="e">
        <f>IF(ISNA(INDEX(ErrorTable,MATCH(#REF!&amp;#REF!&amp;FALSE,ErrorKey,0),6)),"",INDEX(ErrorTable,MATCH(#REF!&amp;#REF!&amp;FALSE,ErrorKey,0),6))</f>
        <v>#REF!</v>
      </c>
      <c r="B87" s="298"/>
    </row>
    <row r="88" spans="1:9" ht="15">
      <c r="A88" s="298" t="e">
        <f>IF(ISNA(INDEX(ErrorTable,MATCH(#REF!&amp;#REF!&amp;FALSE,ErrorKey,0),6)),"",INDEX(ErrorTable,MATCH(#REF!&amp;#REF!&amp;FALSE,ErrorKey,0),6))</f>
        <v>#REF!</v>
      </c>
      <c r="B88" s="298"/>
    </row>
    <row r="89" spans="1:9" ht="15">
      <c r="A89" s="298" t="e">
        <f>IF(ISNA(INDEX(ErrorTable,MATCH(#REF!&amp;#REF!&amp;FALSE,ErrorKey,0),6)),"",INDEX(ErrorTable,MATCH(#REF!&amp;#REF!&amp;FALSE,ErrorKey,0),6))</f>
        <v>#REF!</v>
      </c>
      <c r="B89" s="298"/>
    </row>
    <row r="90" spans="1:9" ht="15">
      <c r="A90" s="298" t="e">
        <f>IF(ISNA(INDEX(ErrorTable,MATCH(#REF!&amp;#REF!&amp;FALSE,ErrorKey,0),6)),"",INDEX(ErrorTable,MATCH(#REF!&amp;#REF!&amp;FALSE,ErrorKey,0),6))</f>
        <v>#REF!</v>
      </c>
      <c r="B90" s="298"/>
    </row>
    <row r="91" spans="1:9" ht="15">
      <c r="B91" s="298"/>
    </row>
  </sheetData>
  <sheetProtection algorithmName="SHA-512" hashValue="P6hNttQh3/mb+8fbdVMuUx5wQXLvudMwoXVe7maa28uqb1WMFC0TU+IGS/nBpG9/pcJpjxBDVKApoEWM5YptEA==" saltValue="UT1n75x4U4F/rOGVeNvkEw==" spinCount="100000" sheet="1" objects="1" scenarios="1" autoFilter="0"/>
  <mergeCells count="14">
    <mergeCell ref="A3:I3"/>
    <mergeCell ref="A2:I2"/>
    <mergeCell ref="J1:J3"/>
    <mergeCell ref="A1:I1"/>
    <mergeCell ref="F34:I34"/>
    <mergeCell ref="C21:I21"/>
    <mergeCell ref="A7:C7"/>
    <mergeCell ref="C16:I16"/>
    <mergeCell ref="G5:I5"/>
    <mergeCell ref="G6:I6"/>
    <mergeCell ref="G7:I7"/>
    <mergeCell ref="C17:I17"/>
    <mergeCell ref="C18:I18"/>
    <mergeCell ref="C20:I20"/>
  </mergeCells>
  <conditionalFormatting sqref="E27">
    <cfRule type="containsText" dxfId="54" priority="3" stopIfTrue="1" operator="containsText" text="Answer Missing">
      <formula>NOT(ISERROR(SEARCH("Answer Missing",E27)))</formula>
    </cfRule>
  </conditionalFormatting>
  <conditionalFormatting sqref="F34:F35">
    <cfRule type="containsText" dxfId="53" priority="2" stopIfTrue="1" operator="containsText" text="Response for No needed">
      <formula>NOT(ISERROR(SEARCH("Response for No needed",F34)))</formula>
    </cfRule>
  </conditionalFormatting>
  <conditionalFormatting sqref="F34:G35">
    <cfRule type="containsText" dxfId="52" priority="1" stopIfTrue="1" operator="containsText" text="Response for No needed">
      <formula>NOT(ISERROR(SEARCH("Response for No needed",F34)))</formula>
    </cfRule>
  </conditionalFormatting>
  <conditionalFormatting sqref="J1:J3">
    <cfRule type="cellIs" dxfId="51" priority="4" stopIfTrue="1" operator="equal">
      <formula>"na"</formula>
    </cfRule>
  </conditionalFormatting>
  <hyperlinks>
    <hyperlink ref="A1:I1" location="Index!A1" display="Index!A1" xr:uid="{00000000-0004-0000-0900-000000000000}"/>
    <hyperlink ref="A2:I2" location="Index!A1" display="Index!A1" xr:uid="{00000000-0004-0000-0900-000001000000}"/>
    <hyperlink ref="A12" r:id="rId1" xr:uid="{00000000-0004-0000-0900-000002000000}"/>
  </hyperlinks>
  <printOptions horizontalCentered="1"/>
  <pageMargins left="0.5" right="0.25" top="0.5" bottom="0.25" header="0.5" footer="0.25"/>
  <pageSetup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8">
    <pageSetUpPr fitToPage="1"/>
  </sheetPr>
  <dimension ref="A1:AA85"/>
  <sheetViews>
    <sheetView showGridLines="0" zoomScaleNormal="100" workbookViewId="0">
      <selection activeCell="B24" sqref="B24:M24"/>
    </sheetView>
  </sheetViews>
  <sheetFormatPr defaultColWidth="10.6640625" defaultRowHeight="11.25"/>
  <cols>
    <col min="1" max="1" width="3.5" style="200" customWidth="1"/>
    <col min="2" max="2" width="13.6640625" style="200" customWidth="1"/>
    <col min="3" max="3" width="3.1640625" style="200" customWidth="1"/>
    <col min="4" max="4" width="12.5" style="200" customWidth="1"/>
    <col min="5" max="5" width="3.1640625" style="200" customWidth="1"/>
    <col min="6" max="6" width="5.5" style="200" customWidth="1"/>
    <col min="7" max="7" width="3.1640625" style="200" customWidth="1"/>
    <col min="8" max="8" width="4.83203125" style="200" customWidth="1"/>
    <col min="9" max="9" width="17.1640625" style="200" customWidth="1"/>
    <col min="10" max="10" width="1.6640625" style="200" customWidth="1"/>
    <col min="11" max="11" width="9.83203125" style="200" customWidth="1"/>
    <col min="12" max="12" width="7.1640625" style="200" customWidth="1"/>
    <col min="13" max="13" width="18.33203125" style="200" customWidth="1"/>
    <col min="14" max="14" width="5.5" style="200" customWidth="1"/>
    <col min="15" max="16384" width="10.6640625" style="200"/>
  </cols>
  <sheetData>
    <row r="1" spans="1:27" s="196" customFormat="1" ht="15" customHeight="1">
      <c r="A1" s="1212" t="str">
        <f>+Index!$A$1</f>
        <v>Office of the State Controller</v>
      </c>
      <c r="B1" s="1212"/>
      <c r="C1" s="1212"/>
      <c r="D1" s="1212"/>
      <c r="E1" s="1212"/>
      <c r="F1" s="1212"/>
      <c r="G1" s="1212"/>
      <c r="H1" s="1212"/>
      <c r="I1" s="1212"/>
      <c r="J1" s="1212"/>
      <c r="K1" s="1212"/>
      <c r="L1" s="1212"/>
      <c r="M1" s="1212"/>
      <c r="N1" s="1211" t="str">
        <f>IF(Index!$B$48="na","NA","")</f>
        <v/>
      </c>
      <c r="AA1" s="197"/>
    </row>
    <row r="2" spans="1:27" s="196" customFormat="1" ht="15" customHeight="1">
      <c r="A2" s="1213" t="str">
        <f>+Index!$A$2</f>
        <v>2024 Year-End ACFR Package</v>
      </c>
      <c r="B2" s="1213"/>
      <c r="C2" s="1213"/>
      <c r="D2" s="1213"/>
      <c r="E2" s="1213"/>
      <c r="F2" s="1213"/>
      <c r="G2" s="1213"/>
      <c r="H2" s="1213"/>
      <c r="I2" s="1213"/>
      <c r="J2" s="1213"/>
      <c r="K2" s="1213"/>
      <c r="L2" s="1213"/>
      <c r="M2" s="1213"/>
      <c r="N2" s="1211"/>
    </row>
    <row r="3" spans="1:27" s="196" customFormat="1" ht="15" customHeight="1">
      <c r="A3" s="1213" t="s">
        <v>621</v>
      </c>
      <c r="B3" s="1213"/>
      <c r="C3" s="1213"/>
      <c r="D3" s="1213"/>
      <c r="E3" s="1213"/>
      <c r="F3" s="1213"/>
      <c r="G3" s="1213"/>
      <c r="H3" s="1213"/>
      <c r="I3" s="1213"/>
      <c r="J3" s="1213"/>
      <c r="K3" s="1213"/>
      <c r="L3" s="1213"/>
      <c r="M3" s="1213"/>
      <c r="N3" s="1211"/>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178" t="str">
        <f>+Index!$D$10</f>
        <v>C2</v>
      </c>
      <c r="K5" s="1178"/>
      <c r="L5" s="1178"/>
      <c r="M5" s="1178"/>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174" t="str">
        <f>+Index!$D$9</f>
        <v>Asheville-Buncombe Technical Community College</v>
      </c>
      <c r="K6" s="1174"/>
      <c r="L6" s="1174"/>
      <c r="M6" s="1174"/>
      <c r="N6" s="318"/>
      <c r="O6" s="318"/>
      <c r="P6" s="318"/>
      <c r="Q6" s="318"/>
      <c r="R6" s="318"/>
      <c r="S6" s="318"/>
      <c r="T6" s="318"/>
      <c r="U6" s="318"/>
      <c r="V6" s="318"/>
      <c r="W6" s="318"/>
      <c r="X6" s="318"/>
      <c r="Y6" s="318"/>
      <c r="Z6" s="318"/>
      <c r="AA6" s="318"/>
    </row>
    <row r="7" spans="1:27" s="198" customFormat="1" ht="15" customHeight="1">
      <c r="A7" s="318" t="s">
        <v>622</v>
      </c>
      <c r="B7" s="318"/>
      <c r="C7" s="318"/>
      <c r="D7" s="836" t="s">
        <v>623</v>
      </c>
      <c r="E7" s="837"/>
      <c r="F7" s="318"/>
      <c r="G7" s="318"/>
      <c r="H7" s="318"/>
      <c r="I7" s="320" t="s">
        <v>493</v>
      </c>
      <c r="J7" s="1190" t="str">
        <f>CONCATENATE(Index!$D$11," ",Index!$D$12)</f>
        <v xml:space="preserve"> </v>
      </c>
      <c r="K7" s="1190"/>
      <c r="L7" s="1190"/>
      <c r="M7" s="1190"/>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4.45" customHeight="1">
      <c r="A10" s="318" t="s">
        <v>624</v>
      </c>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4.45" customHeight="1">
      <c r="A11" s="318" t="s">
        <v>625</v>
      </c>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row>
    <row r="12" spans="1:27" s="198" customFormat="1" ht="14.45" customHeight="1">
      <c r="A12" s="203" t="s">
        <v>626</v>
      </c>
      <c r="B12" s="318"/>
      <c r="C12" s="318"/>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row>
    <row r="13" spans="1:27" s="198" customFormat="1" ht="14.45" customHeight="1">
      <c r="A13" s="1209" t="s">
        <v>627</v>
      </c>
      <c r="B13" s="1210"/>
      <c r="C13" s="1210"/>
      <c r="D13" s="1210"/>
      <c r="E13" s="1210"/>
      <c r="F13" s="1210"/>
      <c r="G13" s="1210"/>
      <c r="H13" s="1210"/>
      <c r="I13" s="1210"/>
      <c r="J13" s="1210"/>
      <c r="K13" s="1210"/>
      <c r="L13" s="1210"/>
      <c r="M13" s="1210"/>
      <c r="N13" s="318"/>
      <c r="O13" s="318"/>
      <c r="P13" s="318"/>
      <c r="Q13" s="318"/>
      <c r="R13" s="318"/>
      <c r="S13" s="318"/>
      <c r="T13" s="318"/>
      <c r="U13" s="318"/>
      <c r="V13" s="318"/>
      <c r="W13" s="318"/>
      <c r="X13" s="318"/>
      <c r="Y13" s="318"/>
      <c r="Z13" s="318"/>
      <c r="AA13" s="318"/>
    </row>
    <row r="14" spans="1:27" s="198" customFormat="1" ht="12.75" customHeight="1">
      <c r="A14" s="318"/>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row>
    <row r="15" spans="1:27" s="198" customFormat="1" ht="15" customHeight="1">
      <c r="A15" s="318" t="s">
        <v>628</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row>
    <row r="16" spans="1:27" s="198" customFormat="1" ht="12.75" customHeight="1">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row>
    <row r="17" spans="1:13" s="198" customFormat="1" ht="15" customHeight="1">
      <c r="A17" s="318" t="s">
        <v>629</v>
      </c>
      <c r="B17" s="318"/>
      <c r="C17" s="318"/>
      <c r="D17" s="318"/>
      <c r="E17" s="318"/>
      <c r="F17" s="318"/>
      <c r="G17" s="318"/>
      <c r="H17" s="318"/>
      <c r="I17" s="318"/>
      <c r="J17" s="318"/>
      <c r="K17" s="318"/>
      <c r="L17" s="318"/>
      <c r="M17" s="318"/>
    </row>
    <row r="18" spans="1:13" s="198" customFormat="1" ht="12.75" customHeight="1">
      <c r="A18" s="318" t="s">
        <v>630</v>
      </c>
      <c r="B18" s="318"/>
      <c r="C18" s="318"/>
      <c r="D18" s="318"/>
      <c r="E18" s="318"/>
      <c r="F18" s="318"/>
      <c r="G18" s="318"/>
      <c r="H18" s="318"/>
      <c r="I18" s="318"/>
      <c r="J18" s="318"/>
      <c r="K18" s="318"/>
      <c r="L18" s="318"/>
      <c r="M18" s="318"/>
    </row>
    <row r="19" spans="1:13" s="198" customFormat="1" ht="12.75" customHeight="1">
      <c r="A19" s="318"/>
      <c r="B19" s="318"/>
      <c r="C19" s="318"/>
      <c r="D19" s="318"/>
      <c r="E19" s="318"/>
      <c r="F19" s="318"/>
      <c r="G19" s="318"/>
      <c r="H19" s="318"/>
      <c r="I19" s="318"/>
      <c r="J19" s="318"/>
      <c r="K19" s="318"/>
      <c r="L19" s="318"/>
      <c r="M19" s="318"/>
    </row>
    <row r="20" spans="1:13" s="198" customFormat="1" ht="12.75" customHeight="1">
      <c r="A20" s="784" t="s">
        <v>631</v>
      </c>
      <c r="B20" s="493" t="s">
        <v>632</v>
      </c>
      <c r="C20" s="725"/>
      <c r="D20" s="493"/>
      <c r="E20" s="493"/>
      <c r="F20" s="493"/>
      <c r="G20" s="493"/>
      <c r="H20" s="493"/>
      <c r="I20" s="493"/>
      <c r="J20" s="493"/>
      <c r="K20" s="493"/>
      <c r="L20" s="318"/>
      <c r="M20" s="318"/>
    </row>
    <row r="21" spans="1:13" s="198" customFormat="1" ht="6" customHeight="1">
      <c r="A21" s="203"/>
      <c r="B21" s="318"/>
      <c r="C21" s="318"/>
      <c r="D21" s="318"/>
      <c r="E21" s="318"/>
      <c r="F21" s="318"/>
      <c r="G21" s="318"/>
      <c r="H21" s="318"/>
      <c r="I21" s="318"/>
      <c r="J21" s="318"/>
      <c r="K21" s="318"/>
      <c r="L21" s="318"/>
      <c r="M21" s="318"/>
    </row>
    <row r="22" spans="1:13" ht="15.75" customHeight="1">
      <c r="B22" s="1208"/>
      <c r="C22" s="1208"/>
      <c r="D22" s="1208"/>
      <c r="E22" s="1208"/>
      <c r="F22" s="1208"/>
      <c r="G22" s="1208"/>
      <c r="H22" s="1208"/>
      <c r="I22" s="1208"/>
      <c r="J22" s="1208"/>
      <c r="K22" s="1208"/>
      <c r="L22" s="1208"/>
      <c r="M22" s="1208"/>
    </row>
    <row r="23" spans="1:13" ht="15.75" customHeight="1">
      <c r="B23" s="1208"/>
      <c r="C23" s="1208"/>
      <c r="D23" s="1208"/>
      <c r="E23" s="1208"/>
      <c r="F23" s="1208"/>
      <c r="G23" s="1208"/>
      <c r="H23" s="1208"/>
      <c r="I23" s="1208"/>
      <c r="J23" s="1208"/>
      <c r="K23" s="1208"/>
      <c r="L23" s="1208"/>
      <c r="M23" s="1208"/>
    </row>
    <row r="24" spans="1:13" ht="15.75" customHeight="1">
      <c r="B24" s="1208"/>
      <c r="C24" s="1208"/>
      <c r="D24" s="1208"/>
      <c r="E24" s="1208"/>
      <c r="F24" s="1208"/>
      <c r="G24" s="1208"/>
      <c r="H24" s="1208"/>
      <c r="I24" s="1208"/>
      <c r="J24" s="1208"/>
      <c r="K24" s="1208"/>
      <c r="L24" s="1208"/>
      <c r="M24" s="1208"/>
    </row>
    <row r="25" spans="1:13" ht="15.75" customHeight="1">
      <c r="B25" s="1208"/>
      <c r="C25" s="1208"/>
      <c r="D25" s="1208"/>
      <c r="E25" s="1208"/>
      <c r="F25" s="1208"/>
      <c r="G25" s="1208"/>
      <c r="H25" s="1208"/>
      <c r="I25" s="1208"/>
      <c r="J25" s="1208"/>
      <c r="K25" s="1208"/>
      <c r="L25" s="1208"/>
      <c r="M25" s="1208"/>
    </row>
    <row r="26" spans="1:13" ht="15.75" customHeight="1">
      <c r="B26" s="1208"/>
      <c r="C26" s="1208"/>
      <c r="D26" s="1208"/>
      <c r="E26" s="1208"/>
      <c r="F26" s="1208"/>
      <c r="G26" s="1208"/>
      <c r="H26" s="1208"/>
      <c r="I26" s="1208"/>
      <c r="J26" s="1208"/>
      <c r="K26" s="1208"/>
      <c r="L26" s="1208"/>
      <c r="M26" s="1208"/>
    </row>
    <row r="27" spans="1:13" ht="15.75" customHeight="1">
      <c r="B27" s="1110"/>
      <c r="C27" s="1110"/>
      <c r="D27" s="1110"/>
      <c r="E27" s="1110"/>
      <c r="F27" s="1110"/>
      <c r="G27" s="1110"/>
      <c r="H27" s="1110"/>
      <c r="I27" s="1110"/>
      <c r="J27" s="1110"/>
      <c r="K27" s="1110"/>
      <c r="L27" s="1110"/>
      <c r="M27" s="1110"/>
    </row>
    <row r="28" spans="1:13" ht="15.75" customHeight="1">
      <c r="B28" s="1110"/>
      <c r="C28" s="1110"/>
      <c r="D28" s="1110"/>
      <c r="E28" s="1110"/>
      <c r="F28" s="1110"/>
      <c r="G28" s="1110"/>
      <c r="H28" s="1110"/>
      <c r="I28" s="1110"/>
      <c r="J28" s="1110"/>
      <c r="K28" s="1110"/>
      <c r="L28" s="1110"/>
      <c r="M28" s="1110"/>
    </row>
    <row r="29" spans="1:13" ht="15.75" customHeight="1">
      <c r="B29" s="1208"/>
      <c r="C29" s="1208"/>
      <c r="D29" s="1208"/>
      <c r="E29" s="1208"/>
      <c r="F29" s="1208"/>
      <c r="G29" s="1208"/>
      <c r="H29" s="1208"/>
      <c r="I29" s="1208"/>
      <c r="J29" s="1208"/>
      <c r="K29" s="1208"/>
      <c r="L29" s="1208"/>
      <c r="M29" s="1208"/>
    </row>
    <row r="30" spans="1:13" ht="15.75" customHeight="1">
      <c r="B30" s="1208"/>
      <c r="C30" s="1208"/>
      <c r="D30" s="1208"/>
      <c r="E30" s="1208"/>
      <c r="F30" s="1208"/>
      <c r="G30" s="1208"/>
      <c r="H30" s="1208"/>
      <c r="I30" s="1208"/>
      <c r="J30" s="1208"/>
      <c r="K30" s="1208"/>
      <c r="L30" s="1208"/>
      <c r="M30" s="1208"/>
    </row>
    <row r="31" spans="1:13" ht="15.75" customHeight="1">
      <c r="B31" s="1208"/>
      <c r="C31" s="1208"/>
      <c r="D31" s="1208"/>
      <c r="E31" s="1208"/>
      <c r="F31" s="1208"/>
      <c r="G31" s="1208"/>
      <c r="H31" s="1208"/>
      <c r="I31" s="1208"/>
      <c r="J31" s="1208"/>
      <c r="K31" s="1208"/>
      <c r="L31" s="1208"/>
      <c r="M31" s="1208"/>
    </row>
    <row r="32" spans="1:13" ht="15.75" customHeight="1">
      <c r="B32" s="1208"/>
      <c r="C32" s="1208"/>
      <c r="D32" s="1208"/>
      <c r="E32" s="1208"/>
      <c r="F32" s="1208"/>
      <c r="G32" s="1208"/>
      <c r="H32" s="1208"/>
      <c r="I32" s="1208"/>
      <c r="J32" s="1208"/>
      <c r="K32" s="1208"/>
      <c r="L32" s="1208"/>
      <c r="M32" s="1208"/>
    </row>
    <row r="33" spans="1:13" ht="15.75" customHeight="1">
      <c r="B33" s="1208"/>
      <c r="C33" s="1208"/>
      <c r="D33" s="1208"/>
      <c r="E33" s="1208"/>
      <c r="F33" s="1208"/>
      <c r="G33" s="1208"/>
      <c r="H33" s="1208"/>
      <c r="I33" s="1208"/>
      <c r="J33" s="1208"/>
      <c r="K33" s="1208"/>
      <c r="L33" s="1208"/>
      <c r="M33" s="1208"/>
    </row>
    <row r="34" spans="1:13" ht="15.75" customHeight="1">
      <c r="B34" s="1110"/>
      <c r="C34" s="1110"/>
      <c r="D34" s="1110"/>
      <c r="E34" s="1110"/>
      <c r="F34" s="1110"/>
      <c r="G34" s="1110"/>
      <c r="H34" s="1110"/>
      <c r="I34" s="1110"/>
      <c r="J34" s="1110"/>
      <c r="K34" s="1110"/>
      <c r="L34" s="1110"/>
      <c r="M34" s="1110"/>
    </row>
    <row r="35" spans="1:13" s="198" customFormat="1" ht="9.9499999999999993" customHeight="1">
      <c r="A35" s="784"/>
      <c r="B35" s="205"/>
      <c r="C35" s="318"/>
      <c r="D35" s="318"/>
      <c r="E35" s="318"/>
      <c r="F35" s="318"/>
      <c r="G35" s="318"/>
      <c r="H35" s="318"/>
      <c r="I35" s="318"/>
      <c r="J35" s="318"/>
      <c r="K35" s="319"/>
      <c r="L35" s="204"/>
      <c r="M35" s="318"/>
    </row>
    <row r="36" spans="1:13" s="198" customFormat="1" ht="12.75" customHeight="1">
      <c r="A36" s="784" t="s">
        <v>633</v>
      </c>
      <c r="B36" s="318" t="s">
        <v>634</v>
      </c>
      <c r="C36" s="493"/>
      <c r="D36" s="318"/>
      <c r="E36" s="318"/>
      <c r="F36" s="318"/>
      <c r="G36" s="318"/>
      <c r="H36" s="318"/>
      <c r="I36" s="318"/>
      <c r="J36" s="318"/>
      <c r="K36" s="319"/>
      <c r="L36" s="204"/>
      <c r="M36" s="318"/>
    </row>
    <row r="37" spans="1:13" s="198" customFormat="1" ht="12.75" customHeight="1">
      <c r="A37" s="784"/>
      <c r="B37" s="318" t="s">
        <v>635</v>
      </c>
      <c r="C37" s="493"/>
      <c r="D37" s="318"/>
      <c r="E37" s="318"/>
      <c r="F37" s="318"/>
      <c r="G37" s="318"/>
      <c r="H37" s="318"/>
      <c r="I37" s="318"/>
      <c r="J37" s="318"/>
      <c r="K37" s="319"/>
      <c r="L37" s="204"/>
      <c r="M37" s="461"/>
    </row>
    <row r="38" spans="1:13" s="198" customFormat="1" ht="12.75" customHeight="1">
      <c r="A38" s="206"/>
      <c r="B38" s="493"/>
      <c r="C38" s="725"/>
      <c r="D38" s="493"/>
      <c r="E38" s="493"/>
      <c r="F38" s="493"/>
      <c r="G38" s="493"/>
      <c r="H38" s="493"/>
      <c r="I38" s="493"/>
      <c r="J38" s="493"/>
      <c r="K38" s="493"/>
      <c r="L38" s="318"/>
      <c r="M38" s="318"/>
    </row>
    <row r="39" spans="1:13" s="198" customFormat="1" ht="12.75" customHeight="1">
      <c r="A39" s="780" t="s">
        <v>636</v>
      </c>
      <c r="B39" s="781" t="s">
        <v>637</v>
      </c>
      <c r="C39" s="725"/>
      <c r="D39" s="781"/>
      <c r="E39" s="781"/>
      <c r="F39" s="781"/>
      <c r="G39" s="781"/>
      <c r="H39" s="781"/>
      <c r="I39" s="781"/>
      <c r="J39" s="781"/>
      <c r="K39" s="781"/>
      <c r="L39" s="318"/>
      <c r="M39" s="318"/>
    </row>
    <row r="40" spans="1:13" s="198" customFormat="1" ht="12.75" customHeight="1">
      <c r="A40" s="780"/>
      <c r="B40" s="782" t="s">
        <v>638</v>
      </c>
      <c r="C40" s="725"/>
      <c r="D40" s="781"/>
      <c r="E40" s="781"/>
      <c r="F40" s="781"/>
      <c r="G40" s="781"/>
      <c r="H40" s="781"/>
      <c r="I40" s="781"/>
      <c r="J40" s="781"/>
      <c r="K40" s="781"/>
      <c r="L40" s="318"/>
      <c r="M40" s="318"/>
    </row>
    <row r="41" spans="1:13" ht="15.75" customHeight="1">
      <c r="B41" s="1208"/>
      <c r="C41" s="1208"/>
      <c r="D41" s="1208"/>
      <c r="E41" s="1208"/>
      <c r="F41" s="1208"/>
      <c r="G41" s="1208"/>
      <c r="H41" s="1208"/>
      <c r="I41" s="1208"/>
      <c r="J41" s="1208"/>
      <c r="K41" s="1208"/>
      <c r="L41" s="1208"/>
      <c r="M41" s="1208"/>
    </row>
    <row r="42" spans="1:13" ht="15.75" customHeight="1">
      <c r="B42" s="1208"/>
      <c r="C42" s="1208"/>
      <c r="D42" s="1208"/>
      <c r="E42" s="1208"/>
      <c r="F42" s="1208"/>
      <c r="G42" s="1208"/>
      <c r="H42" s="1208"/>
      <c r="I42" s="1208"/>
      <c r="J42" s="1208"/>
      <c r="K42" s="1208"/>
      <c r="L42" s="1208"/>
      <c r="M42" s="1208"/>
    </row>
    <row r="43" spans="1:13" ht="15.75" customHeight="1">
      <c r="B43" s="1110"/>
      <c r="C43" s="1110"/>
      <c r="D43" s="1110"/>
      <c r="E43" s="1110"/>
      <c r="F43" s="1110"/>
      <c r="G43" s="1110"/>
      <c r="H43" s="1110"/>
      <c r="I43" s="1110"/>
      <c r="J43" s="1110"/>
      <c r="K43" s="1110"/>
      <c r="L43" s="1110"/>
      <c r="M43" s="1110"/>
    </row>
    <row r="44" spans="1:13" ht="15.75" customHeight="1">
      <c r="B44" s="1110"/>
      <c r="C44" s="1110"/>
      <c r="D44" s="1110"/>
      <c r="E44" s="1110"/>
      <c r="F44" s="1110"/>
      <c r="G44" s="1110"/>
      <c r="H44" s="1110"/>
      <c r="I44" s="1110"/>
      <c r="J44" s="1110"/>
      <c r="K44" s="1110"/>
      <c r="L44" s="1110"/>
      <c r="M44" s="1110"/>
    </row>
    <row r="45" spans="1:13" ht="15.75" customHeight="1">
      <c r="B45" s="1110"/>
      <c r="C45" s="1110"/>
      <c r="D45" s="1110"/>
      <c r="E45" s="1110"/>
      <c r="F45" s="1110"/>
      <c r="G45" s="1110"/>
      <c r="H45" s="1110"/>
      <c r="I45" s="1110"/>
      <c r="J45" s="1110"/>
      <c r="K45" s="1110"/>
      <c r="L45" s="1110"/>
      <c r="M45" s="1110"/>
    </row>
    <row r="46" spans="1:13" ht="15.75" customHeight="1">
      <c r="B46" s="1110"/>
      <c r="C46" s="1110"/>
      <c r="D46" s="1110"/>
      <c r="E46" s="1110"/>
      <c r="F46" s="1110"/>
      <c r="G46" s="1110"/>
      <c r="H46" s="1110"/>
      <c r="I46" s="1110"/>
      <c r="J46" s="1110"/>
      <c r="K46" s="1110"/>
      <c r="L46" s="1110"/>
      <c r="M46" s="1110"/>
    </row>
    <row r="47" spans="1:13" ht="15.75" customHeight="1">
      <c r="B47" s="1208"/>
      <c r="C47" s="1208"/>
      <c r="D47" s="1208"/>
      <c r="E47" s="1208"/>
      <c r="F47" s="1208"/>
      <c r="G47" s="1208"/>
      <c r="H47" s="1208"/>
      <c r="I47" s="1208"/>
      <c r="J47" s="1208"/>
      <c r="K47" s="1208"/>
      <c r="L47" s="1208"/>
      <c r="M47" s="1208"/>
    </row>
    <row r="48" spans="1:13" ht="15.75" customHeight="1">
      <c r="B48" s="1208"/>
      <c r="C48" s="1208"/>
      <c r="D48" s="1208"/>
      <c r="E48" s="1208"/>
      <c r="F48" s="1208"/>
      <c r="G48" s="1208"/>
      <c r="H48" s="1208"/>
      <c r="I48" s="1208"/>
      <c r="J48" s="1208"/>
      <c r="K48" s="1208"/>
      <c r="L48" s="1208"/>
      <c r="M48" s="1208"/>
    </row>
    <row r="49" spans="1:14" ht="15.75" customHeight="1">
      <c r="B49" s="1110"/>
      <c r="C49" s="1110"/>
      <c r="D49" s="1110"/>
      <c r="E49" s="1110"/>
      <c r="F49" s="1110"/>
      <c r="G49" s="1110"/>
      <c r="H49" s="1110"/>
      <c r="I49" s="1110"/>
      <c r="J49" s="1110"/>
      <c r="K49" s="1110"/>
      <c r="L49" s="1110"/>
      <c r="M49" s="1110"/>
    </row>
    <row r="50" spans="1:14" s="198" customFormat="1" ht="12.75" customHeight="1">
      <c r="A50" s="206"/>
      <c r="B50" s="493"/>
      <c r="C50" s="725"/>
      <c r="D50" s="493"/>
      <c r="E50" s="493"/>
      <c r="F50" s="493"/>
      <c r="G50" s="493"/>
      <c r="H50" s="493"/>
      <c r="I50" s="493"/>
      <c r="J50" s="493"/>
      <c r="K50" s="493"/>
      <c r="L50" s="318"/>
      <c r="M50" s="318"/>
      <c r="N50" s="318"/>
    </row>
    <row r="51" spans="1:14" s="198" customFormat="1" ht="12.75" customHeight="1">
      <c r="A51" s="780" t="s">
        <v>639</v>
      </c>
      <c r="B51" s="781" t="s">
        <v>640</v>
      </c>
      <c r="C51" s="725"/>
      <c r="D51" s="781"/>
      <c r="E51" s="781"/>
      <c r="F51" s="781"/>
      <c r="G51" s="781"/>
      <c r="H51" s="781"/>
      <c r="I51" s="781"/>
      <c r="J51" s="781"/>
      <c r="K51" s="781"/>
      <c r="L51" s="318"/>
      <c r="M51" s="318"/>
      <c r="N51" s="318"/>
    </row>
    <row r="52" spans="1:14" s="198" customFormat="1" ht="12.75" customHeight="1">
      <c r="A52" s="780"/>
      <c r="B52" s="782" t="s">
        <v>641</v>
      </c>
      <c r="C52" s="725"/>
      <c r="D52" s="781"/>
      <c r="E52" s="781"/>
      <c r="F52" s="781"/>
      <c r="G52" s="781"/>
      <c r="H52" s="781"/>
      <c r="I52" s="781"/>
      <c r="J52" s="781"/>
      <c r="K52" s="781"/>
      <c r="L52" s="318"/>
      <c r="M52" s="318"/>
      <c r="N52" s="318"/>
    </row>
    <row r="53" spans="1:14" ht="15.75" customHeight="1">
      <c r="B53" s="1208"/>
      <c r="C53" s="1208"/>
      <c r="D53" s="1208"/>
      <c r="E53" s="1208"/>
      <c r="F53" s="1208"/>
      <c r="G53" s="1208"/>
      <c r="H53" s="1208"/>
      <c r="I53" s="1208"/>
      <c r="J53" s="1208"/>
      <c r="K53" s="1208"/>
      <c r="L53" s="1208"/>
      <c r="M53" s="1208"/>
    </row>
    <row r="54" spans="1:14" ht="15.75" customHeight="1">
      <c r="B54" s="1208"/>
      <c r="C54" s="1208"/>
      <c r="D54" s="1208"/>
      <c r="E54" s="1208"/>
      <c r="F54" s="1208"/>
      <c r="G54" s="1208"/>
      <c r="H54" s="1208"/>
      <c r="I54" s="1208"/>
      <c r="J54" s="1208"/>
      <c r="K54" s="1208"/>
      <c r="L54" s="1208"/>
      <c r="M54" s="1208"/>
    </row>
    <row r="55" spans="1:14" ht="15.75" customHeight="1">
      <c r="B55" s="1110"/>
      <c r="C55" s="1110"/>
      <c r="D55" s="1110"/>
      <c r="E55" s="1110"/>
      <c r="F55" s="1110"/>
      <c r="G55" s="1110"/>
      <c r="H55" s="1110"/>
      <c r="I55" s="1110"/>
      <c r="J55" s="1110"/>
      <c r="K55" s="1110"/>
      <c r="L55" s="1110"/>
      <c r="M55" s="1110"/>
    </row>
    <row r="56" spans="1:14" ht="15.75" customHeight="1">
      <c r="B56" s="1110"/>
      <c r="C56" s="1110"/>
      <c r="D56" s="1110"/>
      <c r="E56" s="1110"/>
      <c r="F56" s="1110"/>
      <c r="G56" s="1110"/>
      <c r="H56" s="1110"/>
      <c r="I56" s="1110"/>
      <c r="J56" s="1110"/>
      <c r="K56" s="1110"/>
      <c r="L56" s="1110"/>
      <c r="M56" s="1110"/>
    </row>
    <row r="57" spans="1:14" ht="15.75" customHeight="1">
      <c r="B57" s="1110"/>
      <c r="C57" s="1110"/>
      <c r="D57" s="1110"/>
      <c r="E57" s="1110"/>
      <c r="F57" s="1110"/>
      <c r="G57" s="1110"/>
      <c r="H57" s="1110"/>
      <c r="I57" s="1110"/>
      <c r="J57" s="1110"/>
      <c r="K57" s="1110"/>
      <c r="L57" s="1110"/>
      <c r="M57" s="1110"/>
    </row>
    <row r="58" spans="1:14" ht="15.75" customHeight="1">
      <c r="B58" s="1110"/>
      <c r="C58" s="1110"/>
      <c r="D58" s="1110"/>
      <c r="E58" s="1110"/>
      <c r="F58" s="1110"/>
      <c r="G58" s="1110"/>
      <c r="H58" s="1110"/>
      <c r="I58" s="1110"/>
      <c r="J58" s="1110"/>
      <c r="K58" s="1110"/>
      <c r="L58" s="1110"/>
      <c r="M58" s="1110"/>
    </row>
    <row r="59" spans="1:14" ht="15.75" customHeight="1">
      <c r="B59" s="1208"/>
      <c r="C59" s="1208"/>
      <c r="D59" s="1208"/>
      <c r="E59" s="1208"/>
      <c r="F59" s="1208"/>
      <c r="G59" s="1208"/>
      <c r="H59" s="1208"/>
      <c r="I59" s="1208"/>
      <c r="J59" s="1208"/>
      <c r="K59" s="1208"/>
      <c r="L59" s="1208"/>
      <c r="M59" s="1208"/>
    </row>
    <row r="60" spans="1:14" ht="15.75" customHeight="1">
      <c r="B60" s="1208"/>
      <c r="C60" s="1208"/>
      <c r="D60" s="1208"/>
      <c r="E60" s="1208"/>
      <c r="F60" s="1208"/>
      <c r="G60" s="1208"/>
      <c r="H60" s="1208"/>
      <c r="I60" s="1208"/>
      <c r="J60" s="1208"/>
      <c r="K60" s="1208"/>
      <c r="L60" s="1208"/>
      <c r="M60" s="1208"/>
    </row>
    <row r="61" spans="1:14" ht="15.75" customHeight="1">
      <c r="B61" s="1110"/>
      <c r="C61" s="1110"/>
      <c r="D61" s="1110"/>
      <c r="E61" s="1110"/>
      <c r="F61" s="1110"/>
      <c r="G61" s="1110"/>
      <c r="H61" s="1110"/>
      <c r="I61" s="1110"/>
      <c r="J61" s="1110"/>
      <c r="K61" s="1110"/>
      <c r="L61" s="1110"/>
      <c r="M61" s="1110"/>
    </row>
    <row r="62" spans="1:14" s="198" customFormat="1" ht="12.75" customHeight="1">
      <c r="A62" s="206"/>
      <c r="B62" s="493"/>
      <c r="C62" s="725"/>
      <c r="D62" s="493"/>
      <c r="E62" s="493"/>
      <c r="F62" s="493"/>
      <c r="G62" s="493"/>
      <c r="H62" s="493"/>
      <c r="I62" s="493"/>
      <c r="J62" s="493"/>
      <c r="K62" s="493"/>
      <c r="L62" s="318"/>
      <c r="M62" s="318"/>
      <c r="N62" s="318"/>
    </row>
    <row r="63" spans="1:14" s="198" customFormat="1" ht="13.35" customHeight="1">
      <c r="A63" s="784" t="s">
        <v>642</v>
      </c>
      <c r="B63" s="493" t="s">
        <v>643</v>
      </c>
      <c r="C63" s="725"/>
      <c r="D63" s="493"/>
      <c r="E63" s="493"/>
      <c r="F63" s="493"/>
      <c r="G63" s="493"/>
      <c r="H63" s="493"/>
      <c r="I63" s="493"/>
      <c r="J63" s="493"/>
      <c r="K63" s="493"/>
      <c r="L63" s="318"/>
      <c r="M63" s="838"/>
      <c r="N63" s="318"/>
    </row>
    <row r="64" spans="1:14" s="198" customFormat="1" ht="13.35" customHeight="1">
      <c r="A64" s="784"/>
      <c r="B64" s="207" t="s">
        <v>644</v>
      </c>
      <c r="C64" s="725"/>
      <c r="D64" s="493"/>
      <c r="E64" s="493"/>
      <c r="F64" s="493"/>
      <c r="G64" s="493"/>
      <c r="H64" s="493"/>
      <c r="I64" s="493"/>
      <c r="J64" s="493"/>
      <c r="K64" s="493"/>
      <c r="L64" s="318"/>
      <c r="M64" s="461"/>
      <c r="N64" s="318"/>
    </row>
    <row r="65" spans="1:14" s="198" customFormat="1" ht="13.5" customHeight="1">
      <c r="A65" s="784"/>
      <c r="B65" s="493" t="s">
        <v>645</v>
      </c>
      <c r="C65" s="725"/>
      <c r="D65" s="493"/>
      <c r="E65" s="493"/>
      <c r="F65" s="493"/>
      <c r="G65" s="493"/>
      <c r="H65" s="493"/>
      <c r="I65" s="493"/>
      <c r="J65" s="493"/>
      <c r="K65" s="493"/>
      <c r="L65" s="318"/>
      <c r="M65" s="839"/>
      <c r="N65" s="318"/>
    </row>
    <row r="66" spans="1:14" s="198" customFormat="1" ht="13.5" customHeight="1">
      <c r="A66" s="784"/>
      <c r="B66" s="493" t="s">
        <v>646</v>
      </c>
      <c r="C66" s="725"/>
      <c r="D66" s="493"/>
      <c r="E66" s="493"/>
      <c r="F66" s="493"/>
      <c r="G66" s="493"/>
      <c r="H66" s="493"/>
      <c r="I66" s="493"/>
      <c r="J66" s="493"/>
      <c r="K66" s="493"/>
      <c r="L66" s="318"/>
      <c r="M66" s="461"/>
      <c r="N66" s="318"/>
    </row>
    <row r="67" spans="1:14" s="198" customFormat="1" ht="14.1" customHeight="1" thickBot="1">
      <c r="A67" s="784"/>
      <c r="B67" s="840" t="s">
        <v>647</v>
      </c>
      <c r="C67" s="725"/>
      <c r="D67" s="493"/>
      <c r="E67" s="493"/>
      <c r="F67" s="493"/>
      <c r="G67" s="493"/>
      <c r="H67" s="493"/>
      <c r="I67" s="493"/>
      <c r="J67" s="493"/>
      <c r="K67" s="493"/>
      <c r="L67" s="318"/>
      <c r="M67" s="841">
        <f>M64+M66</f>
        <v>0</v>
      </c>
      <c r="N67" s="838"/>
    </row>
    <row r="68" spans="1:14" s="198" customFormat="1" ht="12.75" customHeight="1" thickTop="1">
      <c r="A68" s="208"/>
      <c r="B68" s="493"/>
      <c r="C68" s="725"/>
      <c r="D68" s="493"/>
      <c r="E68" s="493"/>
      <c r="F68" s="493"/>
      <c r="G68" s="493"/>
      <c r="H68" s="493"/>
      <c r="I68" s="493"/>
      <c r="J68" s="493"/>
      <c r="K68" s="493"/>
      <c r="L68" s="318"/>
      <c r="M68" s="318"/>
      <c r="N68" s="318"/>
    </row>
    <row r="69" spans="1:14" s="198" customFormat="1" ht="12.75" customHeight="1">
      <c r="A69" s="208"/>
      <c r="B69" s="493"/>
      <c r="C69" s="725"/>
      <c r="D69" s="493"/>
      <c r="E69" s="493"/>
      <c r="F69" s="493"/>
      <c r="G69" s="493"/>
      <c r="H69" s="493"/>
      <c r="I69" s="493"/>
      <c r="J69" s="493"/>
      <c r="K69" s="493"/>
      <c r="L69" s="318"/>
      <c r="M69" s="318"/>
      <c r="N69" s="318"/>
    </row>
    <row r="70" spans="1:14" s="198" customFormat="1" ht="12.75" customHeight="1">
      <c r="A70" s="784" t="s">
        <v>648</v>
      </c>
      <c r="B70" s="493" t="s">
        <v>649</v>
      </c>
      <c r="C70" s="493"/>
      <c r="D70" s="493"/>
      <c r="E70" s="493"/>
      <c r="F70" s="493"/>
      <c r="G70" s="493"/>
      <c r="H70" s="493"/>
      <c r="I70" s="493"/>
      <c r="J70" s="493"/>
      <c r="K70" s="493"/>
      <c r="L70" s="318"/>
      <c r="M70" s="318"/>
      <c r="N70" s="318"/>
    </row>
    <row r="71" spans="1:14" s="198" customFormat="1" ht="12.75" customHeight="1">
      <c r="A71" s="493"/>
      <c r="B71" s="842" t="s">
        <v>650</v>
      </c>
      <c r="C71" s="493"/>
      <c r="D71" s="493"/>
      <c r="E71" s="493"/>
      <c r="F71" s="493"/>
      <c r="G71" s="493"/>
      <c r="H71" s="493"/>
      <c r="I71" s="493"/>
      <c r="J71" s="493"/>
      <c r="K71" s="493"/>
      <c r="L71" s="318"/>
      <c r="M71" s="461"/>
      <c r="N71" s="318"/>
    </row>
    <row r="72" spans="1:14" s="198" customFormat="1" ht="12.75" customHeight="1">
      <c r="A72" s="493"/>
      <c r="B72" s="842"/>
      <c r="C72" s="493"/>
      <c r="D72" s="493"/>
      <c r="E72" s="493"/>
      <c r="F72" s="493"/>
      <c r="G72" s="493"/>
      <c r="H72" s="493"/>
      <c r="I72" s="493"/>
      <c r="J72" s="493"/>
      <c r="K72" s="493"/>
      <c r="L72" s="318"/>
      <c r="M72" s="318"/>
      <c r="N72" s="318"/>
    </row>
    <row r="73" spans="1:14" s="198" customFormat="1" ht="12.75" customHeight="1">
      <c r="A73" s="785" t="s">
        <v>651</v>
      </c>
      <c r="B73" s="493" t="s">
        <v>649</v>
      </c>
      <c r="C73" s="493"/>
      <c r="D73" s="493"/>
      <c r="E73" s="493"/>
      <c r="F73" s="493"/>
      <c r="G73" s="493"/>
      <c r="H73" s="493"/>
      <c r="I73" s="493"/>
      <c r="J73" s="493"/>
      <c r="K73" s="493"/>
      <c r="L73" s="318"/>
      <c r="M73" s="318"/>
      <c r="N73" s="318"/>
    </row>
    <row r="74" spans="1:14" s="198" customFormat="1" ht="12.75" customHeight="1">
      <c r="A74" s="493"/>
      <c r="B74" s="842" t="s">
        <v>652</v>
      </c>
      <c r="C74" s="493"/>
      <c r="D74" s="493"/>
      <c r="E74" s="493"/>
      <c r="F74" s="493"/>
      <c r="G74" s="493"/>
      <c r="H74" s="493"/>
      <c r="I74" s="493"/>
      <c r="J74" s="493"/>
      <c r="K74" s="493"/>
      <c r="L74" s="318"/>
      <c r="M74" s="461"/>
      <c r="N74" s="318"/>
    </row>
    <row r="75" spans="1:14" s="198" customFormat="1" ht="12.75" customHeight="1">
      <c r="A75" s="493"/>
      <c r="B75" s="318"/>
      <c r="C75" s="493"/>
      <c r="D75" s="493"/>
      <c r="E75" s="493"/>
      <c r="F75" s="493"/>
      <c r="G75" s="493"/>
      <c r="H75" s="493"/>
      <c r="I75" s="493"/>
      <c r="J75" s="493"/>
      <c r="K75" s="493"/>
      <c r="L75" s="318"/>
      <c r="M75" s="318"/>
      <c r="N75" s="318"/>
    </row>
    <row r="76" spans="1:14" s="198" customFormat="1" ht="12.75" customHeight="1">
      <c r="A76" s="493"/>
      <c r="B76" s="318"/>
      <c r="C76" s="493"/>
      <c r="D76" s="493"/>
      <c r="E76" s="493"/>
      <c r="F76" s="493"/>
      <c r="G76" s="493"/>
      <c r="H76" s="493"/>
      <c r="I76" s="493"/>
      <c r="J76" s="493"/>
      <c r="K76" s="493"/>
      <c r="L76" s="318"/>
      <c r="M76" s="318"/>
      <c r="N76" s="318"/>
    </row>
    <row r="77" spans="1:14" s="198" customFormat="1" ht="12.75" customHeight="1">
      <c r="A77" s="493"/>
      <c r="B77" s="318"/>
      <c r="C77" s="493"/>
      <c r="D77" s="493"/>
      <c r="E77" s="493"/>
      <c r="F77" s="493"/>
      <c r="G77" s="493"/>
      <c r="H77" s="493"/>
      <c r="I77" s="493"/>
      <c r="J77" s="493"/>
      <c r="K77" s="493"/>
      <c r="L77" s="318"/>
      <c r="M77" s="318"/>
      <c r="N77" s="318"/>
    </row>
    <row r="78" spans="1:14" s="198" customFormat="1" ht="12.75" customHeight="1">
      <c r="A78" s="493"/>
      <c r="B78" s="318"/>
      <c r="C78" s="493"/>
      <c r="D78" s="493"/>
      <c r="E78" s="493"/>
      <c r="F78" s="493"/>
      <c r="G78" s="493"/>
      <c r="H78" s="493"/>
      <c r="I78" s="493"/>
      <c r="J78" s="493"/>
      <c r="K78" s="493"/>
      <c r="L78" s="318"/>
      <c r="M78" s="318"/>
      <c r="N78" s="318"/>
    </row>
    <row r="79" spans="1:14" s="198" customFormat="1" ht="12.75" customHeight="1">
      <c r="A79" s="493"/>
      <c r="B79" s="318"/>
      <c r="C79" s="493"/>
      <c r="D79" s="493"/>
      <c r="E79" s="493"/>
      <c r="F79" s="493"/>
      <c r="G79" s="493"/>
      <c r="H79" s="493"/>
      <c r="I79" s="493"/>
      <c r="J79" s="493"/>
      <c r="K79" s="493"/>
      <c r="L79" s="318"/>
      <c r="M79" s="318"/>
      <c r="N79" s="318"/>
    </row>
    <row r="80" spans="1:14" s="198" customFormat="1" ht="12.75" customHeight="1">
      <c r="A80" s="493"/>
      <c r="B80" s="318"/>
      <c r="C80" s="493"/>
      <c r="D80" s="493"/>
      <c r="E80" s="493"/>
      <c r="F80" s="493"/>
      <c r="G80" s="493"/>
      <c r="H80" s="493"/>
      <c r="I80" s="493"/>
      <c r="J80" s="493"/>
      <c r="K80" s="493"/>
      <c r="L80" s="318"/>
      <c r="M80" s="318"/>
      <c r="N80" s="318"/>
    </row>
    <row r="81" spans="1:11" s="198" customFormat="1" ht="12.75" customHeight="1">
      <c r="A81" s="493"/>
      <c r="B81" s="318"/>
      <c r="C81" s="493"/>
      <c r="D81" s="493"/>
      <c r="E81" s="493"/>
      <c r="F81" s="493"/>
      <c r="G81" s="493"/>
      <c r="H81" s="493"/>
      <c r="I81" s="493"/>
      <c r="J81" s="493"/>
      <c r="K81" s="493"/>
    </row>
    <row r="82" spans="1:11" s="198" customFormat="1" ht="9" customHeight="1">
      <c r="A82" s="493"/>
      <c r="B82" s="318"/>
      <c r="C82" s="493"/>
      <c r="D82" s="493"/>
      <c r="E82" s="493"/>
      <c r="F82" s="493"/>
      <c r="G82" s="493"/>
      <c r="H82" s="493"/>
      <c r="I82" s="493"/>
      <c r="J82" s="493"/>
      <c r="K82" s="493"/>
    </row>
    <row r="83" spans="1:11" s="198" customFormat="1" ht="12.75" customHeight="1">
      <c r="A83" s="318"/>
      <c r="B83" s="318"/>
      <c r="C83" s="318"/>
      <c r="D83" s="318"/>
      <c r="E83" s="318"/>
      <c r="F83" s="318"/>
      <c r="G83" s="318"/>
      <c r="H83" s="318"/>
      <c r="I83" s="318"/>
      <c r="J83" s="318"/>
      <c r="K83" s="318"/>
    </row>
    <row r="84" spans="1:11" s="198" customFormat="1" ht="12.75" customHeight="1">
      <c r="A84" s="843"/>
      <c r="B84" s="318"/>
      <c r="C84" s="318"/>
      <c r="D84" s="318"/>
      <c r="E84" s="318"/>
      <c r="F84" s="318"/>
      <c r="G84" s="318"/>
      <c r="H84" s="318"/>
      <c r="I84" s="318"/>
      <c r="J84" s="318"/>
      <c r="K84" s="204"/>
    </row>
    <row r="85" spans="1:11" s="198" customFormat="1" ht="12.75" customHeight="1">
      <c r="A85" s="318"/>
      <c r="B85" s="318"/>
      <c r="C85" s="318"/>
      <c r="D85" s="318"/>
      <c r="E85" s="318"/>
      <c r="F85" s="318"/>
      <c r="G85" s="318"/>
      <c r="H85" s="318"/>
      <c r="I85" s="318"/>
      <c r="J85" s="318"/>
      <c r="K85" s="318"/>
    </row>
  </sheetData>
  <sheetProtection algorithmName="SHA-512" hashValue="wJpnR6HiNvqZxHsmvUmqcHHkcnqvY39lITULwiPWJ+QISF4hiS0u8OW96YKYEEecgnLLZw2EZEW/WdAE7VX9Sg==" saltValue="g4iJ+V9rrqyYW9BF93j/3g==" spinCount="100000" sheet="1" objects="1" scenarios="1" autoFilter="0"/>
  <mergeCells count="26">
    <mergeCell ref="N1:N3"/>
    <mergeCell ref="J5:M5"/>
    <mergeCell ref="J6:M6"/>
    <mergeCell ref="A1:M1"/>
    <mergeCell ref="A2:M2"/>
    <mergeCell ref="A3:M3"/>
    <mergeCell ref="J7:M7"/>
    <mergeCell ref="A13:M13"/>
    <mergeCell ref="B47:M47"/>
    <mergeCell ref="B48:M48"/>
    <mergeCell ref="B41:M41"/>
    <mergeCell ref="B42:M42"/>
    <mergeCell ref="B33:M33"/>
    <mergeCell ref="B26:M26"/>
    <mergeCell ref="B29:M29"/>
    <mergeCell ref="B30:M30"/>
    <mergeCell ref="B31:M31"/>
    <mergeCell ref="B32:M32"/>
    <mergeCell ref="B53:M53"/>
    <mergeCell ref="B54:M54"/>
    <mergeCell ref="B59:M59"/>
    <mergeCell ref="B60:M60"/>
    <mergeCell ref="B22:M22"/>
    <mergeCell ref="B23:M23"/>
    <mergeCell ref="B24:M24"/>
    <mergeCell ref="B25:M25"/>
  </mergeCells>
  <phoneticPr fontId="4" type="noConversion"/>
  <conditionalFormatting sqref="N1:N3">
    <cfRule type="cellIs" dxfId="50" priority="1" stopIfTrue="1" operator="equal">
      <formula>"na"</formula>
    </cfRule>
  </conditionalFormatting>
  <hyperlinks>
    <hyperlink ref="A1:M1" location="Index!A1" display="Index!A1" xr:uid="{00000000-0004-0000-0A00-000000000000}"/>
    <hyperlink ref="A13" r:id="rId1" xr:uid="{00000000-0004-0000-0A00-000001000000}"/>
    <hyperlink ref="A13:M13" r:id="rId2" display="NC OSC Policy 102.13" xr:uid="{00000000-0004-0000-0A00-000002000000}"/>
  </hyperlinks>
  <printOptions horizontalCentered="1"/>
  <pageMargins left="0.5" right="0.25" top="0.5" bottom="0.25" header="0.5" footer="0.25"/>
  <pageSetup scale="70"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T44"/>
  <sheetViews>
    <sheetView zoomScaleNormal="100" workbookViewId="0">
      <selection activeCell="K24" sqref="K24"/>
    </sheetView>
  </sheetViews>
  <sheetFormatPr defaultColWidth="9.33203125" defaultRowHeight="11.25"/>
  <cols>
    <col min="1" max="1" width="10.5" style="525" customWidth="1"/>
    <col min="2" max="2" width="20.83203125" style="525" customWidth="1"/>
    <col min="3" max="3" width="2.5" style="525" customWidth="1"/>
    <col min="4" max="4" width="21.83203125" style="525" customWidth="1"/>
    <col min="5" max="5" width="2" style="525" customWidth="1"/>
    <col min="6" max="7" width="25.83203125" style="525" customWidth="1"/>
    <col min="8" max="16384" width="9.33203125" style="525"/>
  </cols>
  <sheetData>
    <row r="1" spans="1:20" s="517" customFormat="1" ht="15" customHeight="1">
      <c r="A1" s="1217" t="str">
        <f>+Index!$A$1</f>
        <v>Office of the State Controller</v>
      </c>
      <c r="B1" s="1217"/>
      <c r="C1" s="1217"/>
      <c r="D1" s="1217"/>
      <c r="E1" s="1217"/>
      <c r="F1" s="1217"/>
      <c r="G1" s="1217"/>
      <c r="H1" s="1214"/>
      <c r="I1" s="515"/>
      <c r="J1" s="515"/>
      <c r="K1" s="515"/>
      <c r="L1" s="516"/>
      <c r="M1" s="516"/>
      <c r="N1" s="516"/>
      <c r="O1" s="516"/>
      <c r="P1" s="516"/>
      <c r="Q1" s="516"/>
      <c r="R1" s="516"/>
      <c r="S1" s="516"/>
      <c r="T1" s="516"/>
    </row>
    <row r="2" spans="1:20" s="517" customFormat="1" ht="15" customHeight="1">
      <c r="A2" s="1218" t="str">
        <f>+Index!$A$2</f>
        <v>2024 Year-End ACFR Package</v>
      </c>
      <c r="B2" s="1218"/>
      <c r="C2" s="1218"/>
      <c r="D2" s="1218"/>
      <c r="E2" s="1218"/>
      <c r="F2" s="1218"/>
      <c r="G2" s="1218"/>
      <c r="H2" s="1214"/>
      <c r="I2" s="515"/>
      <c r="J2" s="515"/>
      <c r="K2" s="515"/>
      <c r="L2" s="516"/>
      <c r="M2" s="516"/>
      <c r="N2" s="516"/>
      <c r="O2" s="516"/>
      <c r="P2" s="516"/>
      <c r="Q2" s="516"/>
      <c r="R2" s="516"/>
      <c r="S2" s="516"/>
      <c r="T2" s="516"/>
    </row>
    <row r="3" spans="1:20" s="517" customFormat="1" ht="15" customHeight="1">
      <c r="A3" s="1218" t="s">
        <v>653</v>
      </c>
      <c r="B3" s="1218"/>
      <c r="C3" s="1218"/>
      <c r="D3" s="1218"/>
      <c r="E3" s="1218"/>
      <c r="F3" s="1218"/>
      <c r="G3" s="1218"/>
      <c r="H3" s="1214"/>
      <c r="I3" s="515"/>
      <c r="J3" s="515"/>
      <c r="K3" s="515"/>
      <c r="L3" s="516"/>
      <c r="M3" s="516"/>
      <c r="N3" s="516"/>
      <c r="O3" s="516"/>
      <c r="P3" s="516"/>
      <c r="Q3" s="516"/>
      <c r="R3" s="516"/>
      <c r="S3" s="516"/>
      <c r="T3" s="516"/>
    </row>
    <row r="4" spans="1:20" s="517" customFormat="1" ht="15" customHeight="1">
      <c r="A4" s="1112"/>
      <c r="B4" s="1112"/>
      <c r="C4" s="1112"/>
      <c r="D4" s="1112"/>
      <c r="E4" s="1112"/>
      <c r="F4" s="1112"/>
      <c r="G4" s="1112"/>
      <c r="H4" s="515"/>
      <c r="I4" s="515"/>
      <c r="J4" s="515"/>
      <c r="K4" s="515"/>
      <c r="L4" s="516"/>
      <c r="M4" s="516"/>
      <c r="N4" s="516"/>
      <c r="O4" s="516"/>
      <c r="P4" s="516"/>
      <c r="Q4" s="516"/>
      <c r="R4" s="516"/>
      <c r="S4" s="516"/>
      <c r="T4" s="516"/>
    </row>
    <row r="5" spans="1:20" s="521" customFormat="1" ht="15" customHeight="1">
      <c r="A5" s="844"/>
      <c r="B5" s="845"/>
      <c r="C5" s="518"/>
      <c r="D5" s="846" t="s">
        <v>491</v>
      </c>
      <c r="E5" s="846"/>
      <c r="F5" s="1219" t="str">
        <f>+Index!$D$10</f>
        <v>C2</v>
      </c>
      <c r="G5" s="1219"/>
      <c r="H5" s="519"/>
      <c r="I5" s="519"/>
      <c r="J5" s="520"/>
      <c r="K5" s="518"/>
      <c r="L5" s="516"/>
      <c r="M5" s="516"/>
      <c r="N5" s="516"/>
      <c r="O5" s="516"/>
      <c r="P5" s="516"/>
      <c r="Q5" s="516"/>
      <c r="R5" s="516"/>
      <c r="S5" s="516"/>
      <c r="T5" s="516"/>
    </row>
    <row r="6" spans="1:20" s="521" customFormat="1" ht="15" customHeight="1">
      <c r="A6" s="524"/>
      <c r="B6" s="845"/>
      <c r="D6" s="846" t="s">
        <v>492</v>
      </c>
      <c r="E6" s="846"/>
      <c r="F6" s="1215" t="str">
        <f>+Index!$D$9</f>
        <v>Asheville-Buncombe Technical Community College</v>
      </c>
      <c r="G6" s="1215"/>
      <c r="H6" s="519"/>
      <c r="I6" s="519"/>
      <c r="J6" s="520"/>
      <c r="L6" s="516"/>
      <c r="M6" s="516"/>
      <c r="N6" s="516"/>
      <c r="O6" s="516"/>
      <c r="P6" s="516"/>
      <c r="Q6" s="516"/>
      <c r="R6" s="516"/>
      <c r="S6" s="516"/>
      <c r="T6" s="516"/>
    </row>
    <row r="7" spans="1:20" s="521" customFormat="1" ht="15" customHeight="1">
      <c r="D7" s="846" t="s">
        <v>493</v>
      </c>
      <c r="E7" s="846"/>
      <c r="F7" s="1216" t="str">
        <f>CONCATENATE(Index!$D$11," ",Index!$D$12)</f>
        <v xml:space="preserve"> </v>
      </c>
      <c r="G7" s="1216"/>
      <c r="H7" s="519"/>
      <c r="I7" s="519"/>
      <c r="J7" s="520"/>
      <c r="L7" s="516"/>
      <c r="M7" s="516"/>
      <c r="N7" s="516"/>
      <c r="O7" s="516"/>
      <c r="P7" s="516"/>
      <c r="Q7" s="516"/>
      <c r="R7" s="516"/>
      <c r="S7" s="516"/>
      <c r="T7" s="516"/>
    </row>
    <row r="8" spans="1:20" s="521" customFormat="1" ht="15" customHeight="1" thickBot="1">
      <c r="A8" s="522"/>
      <c r="B8" s="522"/>
      <c r="C8" s="522"/>
      <c r="D8" s="847"/>
      <c r="E8" s="847"/>
      <c r="F8" s="522"/>
      <c r="G8" s="523"/>
      <c r="H8" s="519"/>
      <c r="I8" s="519"/>
      <c r="J8" s="520"/>
      <c r="L8" s="516"/>
      <c r="M8" s="516"/>
      <c r="N8" s="516"/>
      <c r="O8" s="516"/>
      <c r="P8" s="516"/>
      <c r="Q8" s="516"/>
      <c r="R8" s="516"/>
      <c r="S8" s="516"/>
      <c r="T8" s="516"/>
    </row>
    <row r="9" spans="1:20" s="521" customFormat="1" ht="15" customHeight="1">
      <c r="H9" s="520"/>
      <c r="I9" s="520"/>
      <c r="J9" s="520"/>
      <c r="L9" s="516"/>
      <c r="M9" s="516"/>
      <c r="N9" s="516"/>
      <c r="O9" s="516"/>
      <c r="P9" s="516"/>
      <c r="Q9" s="516"/>
      <c r="R9" s="516"/>
      <c r="S9" s="516"/>
      <c r="T9" s="516"/>
    </row>
    <row r="10" spans="1:20" s="521" customFormat="1" ht="12.75">
      <c r="A10" s="848" t="s">
        <v>428</v>
      </c>
      <c r="H10" s="520"/>
      <c r="I10" s="520"/>
      <c r="J10" s="520"/>
      <c r="L10" s="516"/>
      <c r="M10" s="516"/>
      <c r="N10" s="516"/>
      <c r="O10" s="516"/>
      <c r="P10" s="516"/>
      <c r="Q10" s="516"/>
      <c r="R10" s="516"/>
      <c r="S10" s="516"/>
      <c r="T10" s="516"/>
    </row>
    <row r="11" spans="1:20" s="521" customFormat="1" ht="12.75">
      <c r="A11" s="524" t="s">
        <v>654</v>
      </c>
      <c r="H11" s="520"/>
      <c r="I11" s="520"/>
      <c r="J11" s="520"/>
      <c r="L11" s="516"/>
      <c r="M11" s="516"/>
      <c r="N11" s="516"/>
      <c r="O11" s="516"/>
      <c r="P11" s="516"/>
      <c r="Q11" s="516"/>
      <c r="R11" s="516"/>
      <c r="S11" s="516"/>
      <c r="T11" s="516"/>
    </row>
    <row r="12" spans="1:20" s="521" customFormat="1" ht="12.75">
      <c r="A12" s="524" t="s">
        <v>655</v>
      </c>
      <c r="H12" s="520"/>
      <c r="I12" s="520"/>
      <c r="J12" s="520"/>
      <c r="L12" s="516"/>
      <c r="M12" s="516"/>
      <c r="N12" s="516"/>
      <c r="O12" s="516"/>
      <c r="P12" s="516"/>
      <c r="Q12" s="516"/>
      <c r="R12" s="516"/>
      <c r="S12" s="516"/>
      <c r="T12" s="516"/>
    </row>
    <row r="13" spans="1:20" s="521" customFormat="1" ht="12.75">
      <c r="A13" s="524"/>
      <c r="H13" s="520"/>
      <c r="I13" s="520"/>
      <c r="J13" s="520"/>
      <c r="L13" s="516"/>
      <c r="M13" s="516"/>
      <c r="N13" s="516"/>
      <c r="O13" s="516"/>
      <c r="P13" s="516"/>
      <c r="Q13" s="516"/>
      <c r="R13" s="516"/>
      <c r="S13" s="516"/>
      <c r="T13" s="516"/>
    </row>
    <row r="16" spans="1:20" ht="12.75">
      <c r="B16" s="526" t="s">
        <v>656</v>
      </c>
      <c r="D16" s="527"/>
      <c r="F16" s="528" t="str">
        <f>IF(ISBLANK(D16)=TRUE,"# of Buildings Missing"," ")</f>
        <v># of Buildings Missing</v>
      </c>
    </row>
    <row r="30" spans="1:7" ht="12.75">
      <c r="A30" s="521"/>
      <c r="B30" s="521"/>
      <c r="C30" s="521"/>
      <c r="D30" s="846"/>
      <c r="E30" s="846"/>
      <c r="F30" s="521"/>
      <c r="G30" s="580"/>
    </row>
    <row r="31" spans="1:7">
      <c r="A31" s="521"/>
      <c r="B31" s="521"/>
      <c r="C31" s="521"/>
      <c r="D31" s="521"/>
      <c r="E31" s="521"/>
      <c r="F31" s="521"/>
      <c r="G31" s="521"/>
    </row>
    <row r="33" spans="1:7">
      <c r="A33" s="521"/>
      <c r="B33" s="521"/>
      <c r="C33" s="521"/>
      <c r="D33" s="521"/>
      <c r="E33" s="521"/>
      <c r="F33" s="521"/>
      <c r="G33" s="521"/>
    </row>
    <row r="36" spans="1:7" ht="16.5">
      <c r="A36" s="547"/>
      <c r="B36" s="548"/>
      <c r="C36" s="548"/>
      <c r="D36" s="548"/>
      <c r="E36" s="548"/>
      <c r="F36" s="548"/>
      <c r="G36" s="548"/>
    </row>
    <row r="38" spans="1:7" ht="12.75">
      <c r="A38" s="549"/>
      <c r="B38" s="549"/>
      <c r="C38" s="549"/>
      <c r="D38" s="549"/>
      <c r="E38" s="549"/>
      <c r="F38" s="549"/>
      <c r="G38" s="549"/>
    </row>
    <row r="39" spans="1:7" ht="12.75">
      <c r="A39" s="549"/>
      <c r="B39" s="549"/>
      <c r="C39" s="549"/>
      <c r="D39" s="549"/>
      <c r="E39" s="549"/>
      <c r="F39" s="549"/>
      <c r="G39" s="549"/>
    </row>
    <row r="40" spans="1:7" ht="12.75">
      <c r="A40" s="549"/>
      <c r="B40" s="549"/>
      <c r="C40" s="549"/>
      <c r="D40" s="549"/>
      <c r="E40" s="549"/>
      <c r="F40" s="549"/>
      <c r="G40" s="549"/>
    </row>
    <row r="41" spans="1:7" ht="12.75">
      <c r="A41" s="549"/>
      <c r="B41" s="549"/>
      <c r="C41" s="549"/>
      <c r="D41" s="549"/>
      <c r="E41" s="549"/>
      <c r="F41" s="549"/>
      <c r="G41" s="549"/>
    </row>
    <row r="42" spans="1:7" ht="12.75">
      <c r="A42" s="550"/>
      <c r="B42" s="549"/>
      <c r="C42" s="549"/>
      <c r="D42" s="549"/>
      <c r="E42" s="549"/>
      <c r="F42" s="579"/>
      <c r="G42" s="549"/>
    </row>
    <row r="43" spans="1:7" ht="12.75">
      <c r="A43" s="549"/>
      <c r="B43" s="549"/>
      <c r="C43" s="549"/>
      <c r="D43" s="549"/>
      <c r="E43" s="549"/>
      <c r="F43" s="549"/>
      <c r="G43" s="549"/>
    </row>
    <row r="44" spans="1:7" ht="12.75">
      <c r="A44" s="549"/>
      <c r="B44" s="549"/>
      <c r="C44" s="549"/>
      <c r="D44" s="549"/>
      <c r="E44" s="549"/>
      <c r="F44" s="549"/>
      <c r="G44" s="549"/>
    </row>
  </sheetData>
  <sheetProtection algorithmName="SHA-512" hashValue="mi1to766I+cmKWh24idCoIbI/nZugMzgSj8/f7Ya5bThVfOVsQWKvR1NFL1wQhy2+DeADFzLwBo1Ju/Csl9JtA==" saltValue="f9sYuM0opQri4P82r1VINQ==" spinCount="100000" sheet="1" objects="1" scenarios="1" autoFilter="0"/>
  <mergeCells count="7">
    <mergeCell ref="H1:H3"/>
    <mergeCell ref="F6:G6"/>
    <mergeCell ref="F7:G7"/>
    <mergeCell ref="A1:G1"/>
    <mergeCell ref="A2:G2"/>
    <mergeCell ref="A3:G3"/>
    <mergeCell ref="F5:G5"/>
  </mergeCells>
  <phoneticPr fontId="44" type="noConversion"/>
  <conditionalFormatting sqref="F16">
    <cfRule type="containsText" dxfId="49" priority="1" stopIfTrue="1" operator="containsText" text="# of Buildings Missing">
      <formula>NOT(ISERROR(SEARCH("# of Buildings Missing",F16)))</formula>
    </cfRule>
  </conditionalFormatting>
  <conditionalFormatting sqref="H1:H3">
    <cfRule type="cellIs" dxfId="48" priority="2" stopIfTrue="1" operator="equal">
      <formula>"na"</formula>
    </cfRule>
  </conditionalFormatting>
  <hyperlinks>
    <hyperlink ref="A1:G1" location="Index!A1" display="Index!A1" xr:uid="{00000000-0004-0000-0B00-000000000000}"/>
  </hyperlinks>
  <printOptions horizontalCentered="1"/>
  <pageMargins left="0.5" right="0.25" top="0.5" bottom="0.25" header="0.5"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F145"/>
  <sheetViews>
    <sheetView showGridLines="0" topLeftCell="C1" zoomScaleNormal="100" workbookViewId="0">
      <selection activeCell="L32" sqref="L32"/>
    </sheetView>
  </sheetViews>
  <sheetFormatPr defaultColWidth="10.6640625" defaultRowHeight="12.75"/>
  <cols>
    <col min="1" max="1" width="7.1640625" style="220" hidden="1" customWidth="1"/>
    <col min="2" max="2" width="5.1640625" style="220" hidden="1" customWidth="1"/>
    <col min="3" max="3" width="11.1640625" style="217" customWidth="1"/>
    <col min="4" max="4" width="7.83203125" style="217" customWidth="1"/>
    <col min="5" max="5" width="9" style="217" customWidth="1"/>
    <col min="6" max="6" width="14.6640625" style="217" customWidth="1"/>
    <col min="7" max="7" width="5.5" style="217" customWidth="1"/>
    <col min="8" max="8" width="14.83203125" style="217" customWidth="1"/>
    <col min="9" max="9" width="3.1640625" style="217" customWidth="1"/>
    <col min="10" max="10" width="11.33203125" style="217" customWidth="1"/>
    <col min="11" max="11" width="11.83203125" style="217" customWidth="1"/>
    <col min="12" max="12" width="25.5" style="217" customWidth="1"/>
    <col min="13" max="13" width="6.5" style="220" customWidth="1"/>
    <col min="14" max="14" width="21.33203125" style="220" customWidth="1"/>
    <col min="15" max="15" width="19.5" style="220" customWidth="1"/>
    <col min="16" max="16" width="8.6640625" style="220" customWidth="1"/>
    <col min="17" max="16384" width="10.6640625" style="220"/>
  </cols>
  <sheetData>
    <row r="1" spans="1:31" ht="25.15" customHeight="1">
      <c r="A1" s="220" t="str">
        <f>Index!$D$10</f>
        <v>C2</v>
      </c>
      <c r="C1" s="1173" t="str">
        <f>+Index!$A$1</f>
        <v>Office of the State Controller</v>
      </c>
      <c r="D1" s="1173"/>
      <c r="E1" s="1173"/>
      <c r="F1" s="1173"/>
      <c r="G1" s="1173"/>
      <c r="H1" s="1173"/>
      <c r="I1" s="1173"/>
      <c r="J1" s="1173"/>
      <c r="K1" s="1173"/>
      <c r="L1" s="1173"/>
      <c r="M1" s="1211"/>
      <c r="N1" s="1111"/>
      <c r="P1" s="645" t="str">
        <f>IF(Index!$B$50="na","NA","")</f>
        <v/>
      </c>
    </row>
    <row r="2" spans="1:31" ht="15" customHeight="1">
      <c r="A2" s="220" t="str">
        <f>Index!$D$10</f>
        <v>C2</v>
      </c>
      <c r="C2" s="1223" t="str">
        <f>+Index!$A$2</f>
        <v>2024 Year-End ACFR Package</v>
      </c>
      <c r="D2" s="1223"/>
      <c r="E2" s="1223"/>
      <c r="F2" s="1223"/>
      <c r="G2" s="1223"/>
      <c r="H2" s="1223"/>
      <c r="I2" s="1223"/>
      <c r="J2" s="1223"/>
      <c r="K2" s="1223"/>
      <c r="L2" s="1223"/>
      <c r="M2" s="1211"/>
      <c r="N2" s="1111"/>
      <c r="O2" s="611"/>
      <c r="P2" s="645"/>
    </row>
    <row r="3" spans="1:31" ht="15" customHeight="1">
      <c r="A3" s="220" t="str">
        <f>Index!$D$10</f>
        <v>C2</v>
      </c>
      <c r="C3" s="1223" t="s">
        <v>657</v>
      </c>
      <c r="D3" s="1223"/>
      <c r="E3" s="1223"/>
      <c r="F3" s="1223"/>
      <c r="G3" s="1223"/>
      <c r="H3" s="1223"/>
      <c r="I3" s="1223"/>
      <c r="J3" s="1223"/>
      <c r="K3" s="1223"/>
      <c r="L3" s="1223"/>
      <c r="M3" s="1211"/>
      <c r="N3" s="1111"/>
      <c r="P3" s="645"/>
    </row>
    <row r="4" spans="1:31" ht="15" customHeight="1">
      <c r="A4" s="220" t="str">
        <f>Index!$D$10</f>
        <v>C2</v>
      </c>
      <c r="C4" s="611"/>
      <c r="D4" s="220"/>
      <c r="E4" s="612"/>
      <c r="F4" s="612"/>
      <c r="G4" s="612"/>
      <c r="H4" s="612"/>
      <c r="I4" s="612"/>
      <c r="J4" s="612"/>
      <c r="K4" s="612"/>
      <c r="L4" s="612"/>
    </row>
    <row r="5" spans="1:31" ht="15" customHeight="1">
      <c r="A5" s="220" t="str">
        <f>Index!$D$10</f>
        <v>C2</v>
      </c>
      <c r="C5" s="220"/>
      <c r="D5" s="220"/>
      <c r="E5" s="220"/>
      <c r="F5" s="613"/>
      <c r="G5" s="220"/>
      <c r="H5" s="849"/>
      <c r="I5" s="614" t="s">
        <v>658</v>
      </c>
      <c r="J5" s="1220" t="str">
        <f>+Index!$D$10</f>
        <v>C2</v>
      </c>
      <c r="K5" s="1220"/>
      <c r="L5" s="1220"/>
    </row>
    <row r="6" spans="1:31" ht="15" customHeight="1">
      <c r="A6" s="220" t="str">
        <f>Index!$D$10</f>
        <v>C2</v>
      </c>
      <c r="C6" s="220"/>
      <c r="D6" s="220"/>
      <c r="E6" s="220"/>
      <c r="F6" s="220"/>
      <c r="G6" s="220"/>
      <c r="H6" s="849"/>
      <c r="I6" s="614" t="s">
        <v>492</v>
      </c>
      <c r="J6" s="1221" t="str">
        <f>+Index!$D$9</f>
        <v>Asheville-Buncombe Technical Community College</v>
      </c>
      <c r="K6" s="1221"/>
      <c r="L6" s="1221"/>
    </row>
    <row r="7" spans="1:31" ht="15" customHeight="1">
      <c r="A7" s="220" t="str">
        <f>Index!$D$10</f>
        <v>C2</v>
      </c>
      <c r="C7" s="220"/>
      <c r="D7" s="220"/>
      <c r="E7" s="220"/>
      <c r="F7" s="615"/>
      <c r="G7" s="220"/>
      <c r="H7" s="849"/>
      <c r="I7" s="614" t="s">
        <v>493</v>
      </c>
      <c r="J7" s="1222" t="str">
        <f>CONCATENATE(Index!$D$11," ",Index!$D$12)</f>
        <v xml:space="preserve"> </v>
      </c>
      <c r="K7" s="1222"/>
      <c r="L7" s="1222"/>
    </row>
    <row r="8" spans="1:31" ht="15" customHeight="1" thickBot="1">
      <c r="A8" s="220" t="str">
        <f>Index!$D$10</f>
        <v>C2</v>
      </c>
      <c r="C8" s="616"/>
      <c r="D8" s="616"/>
      <c r="E8" s="616"/>
      <c r="F8" s="616"/>
      <c r="G8" s="616"/>
      <c r="H8" s="616"/>
      <c r="I8" s="616"/>
      <c r="J8" s="616"/>
      <c r="K8" s="616"/>
      <c r="L8" s="616"/>
      <c r="M8" s="616"/>
      <c r="N8" s="616"/>
    </row>
    <row r="9" spans="1:31" ht="7.5" customHeight="1">
      <c r="A9" s="220" t="str">
        <f>Index!$D$10</f>
        <v>C2</v>
      </c>
      <c r="C9" s="220"/>
      <c r="D9" s="220"/>
      <c r="E9" s="220"/>
      <c r="F9" s="220"/>
      <c r="G9" s="220"/>
      <c r="H9" s="220"/>
      <c r="I9" s="220"/>
      <c r="J9" s="220"/>
      <c r="K9" s="220"/>
      <c r="L9" s="220"/>
    </row>
    <row r="10" spans="1:31">
      <c r="A10" s="220" t="str">
        <f>Index!$D$10</f>
        <v>C2</v>
      </c>
      <c r="C10" s="27" t="s">
        <v>659</v>
      </c>
      <c r="D10" s="183"/>
      <c r="E10" s="761"/>
      <c r="F10" s="183"/>
      <c r="G10" s="183"/>
      <c r="H10" s="183"/>
      <c r="I10" s="183"/>
      <c r="J10" s="183"/>
      <c r="K10" s="762"/>
      <c r="L10" s="763"/>
      <c r="M10" s="763"/>
      <c r="N10" s="763"/>
      <c r="O10" s="763"/>
      <c r="P10" s="763"/>
      <c r="R10" s="763"/>
      <c r="S10" s="763"/>
      <c r="T10" s="763"/>
      <c r="U10" s="763"/>
      <c r="V10" s="763"/>
      <c r="W10" s="763"/>
      <c r="X10" s="763"/>
      <c r="Y10" s="763"/>
      <c r="Z10" s="763"/>
      <c r="AA10" s="763"/>
      <c r="AB10" s="763"/>
      <c r="AC10" s="763"/>
      <c r="AD10" s="763"/>
      <c r="AE10" s="763"/>
    </row>
    <row r="11" spans="1:31">
      <c r="C11" s="27" t="s">
        <v>660</v>
      </c>
      <c r="D11" s="183"/>
      <c r="E11" s="761"/>
      <c r="F11" s="183"/>
      <c r="G11" s="183"/>
      <c r="H11" s="183"/>
      <c r="I11" s="183"/>
      <c r="J11" s="183"/>
      <c r="K11" s="762"/>
      <c r="L11" s="763"/>
      <c r="M11" s="763"/>
      <c r="N11" s="763"/>
      <c r="O11" s="763"/>
      <c r="P11" s="763"/>
      <c r="R11" s="763"/>
      <c r="S11" s="763"/>
      <c r="T11" s="763"/>
      <c r="U11" s="763"/>
      <c r="V11" s="763"/>
      <c r="W11" s="763"/>
      <c r="X11" s="763"/>
      <c r="Y11" s="763"/>
      <c r="Z11" s="763"/>
      <c r="AA11" s="763"/>
      <c r="AB11" s="763"/>
      <c r="AC11" s="763"/>
      <c r="AD11" s="763"/>
      <c r="AE11" s="763"/>
    </row>
    <row r="12" spans="1:31">
      <c r="C12" s="27" t="s">
        <v>661</v>
      </c>
      <c r="D12" s="183"/>
      <c r="E12" s="761"/>
      <c r="F12" s="183"/>
      <c r="G12" s="183"/>
      <c r="H12" s="183"/>
      <c r="I12" s="183"/>
      <c r="J12" s="183"/>
      <c r="K12" s="762"/>
      <c r="L12" s="763"/>
      <c r="M12" s="763"/>
      <c r="N12" s="763"/>
      <c r="O12" s="763"/>
      <c r="P12" s="763"/>
      <c r="R12" s="763"/>
      <c r="S12" s="763"/>
      <c r="T12" s="763"/>
      <c r="U12" s="763"/>
      <c r="V12" s="763"/>
      <c r="W12" s="763"/>
      <c r="X12" s="763"/>
      <c r="Y12" s="763"/>
      <c r="Z12" s="763"/>
      <c r="AA12" s="763"/>
      <c r="AB12" s="763"/>
      <c r="AC12" s="763"/>
      <c r="AD12" s="763"/>
      <c r="AE12" s="763"/>
    </row>
    <row r="13" spans="1:31">
      <c r="C13" s="27" t="s">
        <v>662</v>
      </c>
      <c r="D13" s="183"/>
      <c r="E13" s="761"/>
      <c r="F13" s="183"/>
      <c r="G13" s="183"/>
      <c r="H13" s="183"/>
      <c r="I13" s="183"/>
      <c r="J13" s="183"/>
      <c r="K13" s="762"/>
      <c r="L13" s="763"/>
      <c r="M13" s="763"/>
      <c r="N13" s="763"/>
      <c r="O13" s="763"/>
      <c r="P13" s="763"/>
      <c r="R13" s="763"/>
      <c r="S13" s="763"/>
      <c r="T13" s="763"/>
      <c r="U13" s="763"/>
      <c r="V13" s="763"/>
      <c r="W13" s="763"/>
      <c r="X13" s="763"/>
      <c r="Y13" s="763"/>
      <c r="Z13" s="763"/>
      <c r="AA13" s="763"/>
      <c r="AB13" s="763"/>
      <c r="AC13" s="763"/>
      <c r="AD13" s="763"/>
      <c r="AE13" s="763"/>
    </row>
    <row r="14" spans="1:31">
      <c r="C14" s="617"/>
      <c r="D14" s="221"/>
      <c r="E14" s="221"/>
      <c r="F14" s="221"/>
      <c r="G14" s="221"/>
      <c r="H14" s="221"/>
      <c r="I14" s="221"/>
      <c r="J14" s="221"/>
      <c r="K14" s="221"/>
      <c r="L14" s="221"/>
      <c r="M14" s="221"/>
      <c r="N14" s="221"/>
      <c r="O14" s="221"/>
      <c r="P14" s="221"/>
    </row>
    <row r="15" spans="1:31" ht="12.6" customHeight="1">
      <c r="C15" s="32" t="s">
        <v>663</v>
      </c>
      <c r="D15" s="221"/>
      <c r="E15" s="221"/>
      <c r="F15" s="221"/>
      <c r="G15" s="221"/>
      <c r="H15" s="221"/>
      <c r="I15" s="221"/>
      <c r="J15" s="221"/>
      <c r="K15" s="221"/>
      <c r="L15" s="220"/>
      <c r="M15" s="221"/>
      <c r="N15" s="221"/>
      <c r="O15" s="221"/>
      <c r="P15" s="221"/>
    </row>
    <row r="16" spans="1:31">
      <c r="A16" s="220" t="str">
        <f>Index!$D$10</f>
        <v>C2</v>
      </c>
      <c r="C16" s="221" t="s">
        <v>664</v>
      </c>
      <c r="D16" s="221"/>
      <c r="E16" s="221"/>
      <c r="F16" s="221"/>
      <c r="G16" s="221"/>
      <c r="H16" s="221"/>
      <c r="I16" s="221"/>
      <c r="J16" s="221"/>
      <c r="K16" s="221"/>
      <c r="L16" s="220"/>
      <c r="M16" s="221"/>
      <c r="N16" s="221"/>
      <c r="O16" s="221"/>
      <c r="P16" s="221"/>
    </row>
    <row r="17" spans="1:17" ht="8.1" customHeight="1">
      <c r="A17" s="220" t="str">
        <f>Index!$D$10</f>
        <v>C2</v>
      </c>
      <c r="C17" s="221"/>
      <c r="D17" s="221"/>
      <c r="E17" s="221"/>
      <c r="F17" s="221"/>
      <c r="G17" s="221"/>
      <c r="H17" s="221"/>
      <c r="I17" s="221"/>
      <c r="J17" s="221"/>
      <c r="K17" s="221"/>
      <c r="L17" s="221"/>
      <c r="M17" s="221"/>
      <c r="N17" s="221"/>
      <c r="O17" s="221"/>
      <c r="P17" s="221"/>
    </row>
    <row r="18" spans="1:17" s="223" customFormat="1" ht="11.1" customHeight="1">
      <c r="A18" s="220" t="str">
        <f>Index!$D$10</f>
        <v>C2</v>
      </c>
      <c r="B18" s="737"/>
      <c r="C18" s="326"/>
      <c r="D18" s="326"/>
      <c r="E18" s="326"/>
      <c r="F18" s="222" t="s">
        <v>665</v>
      </c>
      <c r="G18" s="326"/>
      <c r="H18" s="326"/>
      <c r="I18" s="326"/>
      <c r="J18" s="326"/>
      <c r="K18" s="326"/>
      <c r="L18" s="937" t="s">
        <v>666</v>
      </c>
      <c r="M18" s="937"/>
      <c r="N18" s="937" t="s">
        <v>667</v>
      </c>
      <c r="O18" s="326"/>
      <c r="P18" s="326"/>
      <c r="Q18" s="737"/>
    </row>
    <row r="19" spans="1:17" s="223" customFormat="1" ht="12" customHeight="1">
      <c r="A19" s="220" t="str">
        <f>Index!$D$10</f>
        <v>C2</v>
      </c>
      <c r="B19" s="737"/>
      <c r="C19" s="326"/>
      <c r="D19" s="326"/>
      <c r="E19" s="326"/>
      <c r="F19" s="222" t="s">
        <v>668</v>
      </c>
      <c r="G19" s="326"/>
      <c r="H19" s="326"/>
      <c r="I19" s="326"/>
      <c r="J19" s="326"/>
      <c r="K19" s="737"/>
      <c r="L19" s="222"/>
      <c r="M19" s="222"/>
      <c r="N19" s="222"/>
      <c r="O19" s="326"/>
      <c r="P19" s="326"/>
      <c r="Q19" s="737"/>
    </row>
    <row r="20" spans="1:17" s="223" customFormat="1" ht="12" customHeight="1">
      <c r="A20" s="220" t="str">
        <f>Index!$D$10</f>
        <v>C2</v>
      </c>
      <c r="B20" s="737"/>
      <c r="C20" s="326"/>
      <c r="D20" s="326"/>
      <c r="E20" s="326"/>
      <c r="F20" s="779" t="s">
        <v>669</v>
      </c>
      <c r="G20" s="326"/>
      <c r="H20" s="326"/>
      <c r="I20" s="326"/>
      <c r="J20" s="326"/>
      <c r="K20" s="737"/>
      <c r="L20" s="779" t="s">
        <v>670</v>
      </c>
      <c r="M20" s="222"/>
      <c r="N20" s="779" t="s">
        <v>671</v>
      </c>
      <c r="O20" s="326"/>
      <c r="P20" s="326"/>
      <c r="Q20" s="737"/>
    </row>
    <row r="21" spans="1:17" s="223" customFormat="1" ht="12" hidden="1" customHeight="1">
      <c r="A21" s="220" t="str">
        <f>Index!$D$10</f>
        <v>C2</v>
      </c>
      <c r="B21" s="737"/>
      <c r="C21" s="326"/>
      <c r="D21" s="326"/>
      <c r="E21" s="326"/>
      <c r="F21" s="222"/>
      <c r="G21" s="326"/>
      <c r="H21" s="326"/>
      <c r="I21" s="326"/>
      <c r="J21" s="326"/>
      <c r="K21" s="737"/>
      <c r="L21" s="779" t="s">
        <v>672</v>
      </c>
      <c r="M21" s="222"/>
      <c r="N21" s="222"/>
      <c r="O21" s="326"/>
      <c r="P21" s="326"/>
      <c r="Q21" s="737"/>
    </row>
    <row r="22" spans="1:17" ht="12" customHeight="1">
      <c r="A22" s="220" t="str">
        <f>Index!$D$10</f>
        <v>C2</v>
      </c>
      <c r="B22" s="220">
        <v>105</v>
      </c>
      <c r="C22" s="221"/>
      <c r="D22" s="221"/>
      <c r="E22" s="221"/>
      <c r="F22" s="850">
        <f>YEAR(Index!$A$124)</f>
        <v>2025</v>
      </c>
      <c r="G22" s="221"/>
      <c r="H22" s="221"/>
      <c r="I22" s="618"/>
      <c r="J22" s="619"/>
      <c r="K22" s="620"/>
      <c r="L22" s="218"/>
      <c r="M22" s="221"/>
      <c r="N22" s="218">
        <v>0</v>
      </c>
      <c r="O22" s="221"/>
      <c r="P22" s="221"/>
      <c r="Q22" s="736" t="s">
        <v>673</v>
      </c>
    </row>
    <row r="23" spans="1:17" ht="12" customHeight="1">
      <c r="A23" s="220" t="str">
        <f>Index!$D$10</f>
        <v>C2</v>
      </c>
      <c r="B23" s="220">
        <v>110</v>
      </c>
      <c r="C23" s="221"/>
      <c r="D23" s="221"/>
      <c r="E23" s="221"/>
      <c r="F23" s="850">
        <f>F22+1</f>
        <v>2026</v>
      </c>
      <c r="G23" s="221"/>
      <c r="H23" s="221"/>
      <c r="I23" s="221"/>
      <c r="J23" s="619"/>
      <c r="K23" s="619"/>
      <c r="L23" s="218">
        <v>0</v>
      </c>
      <c r="M23" s="221"/>
      <c r="N23" s="218">
        <v>0</v>
      </c>
      <c r="O23" s="221"/>
      <c r="P23" s="221"/>
      <c r="Q23" s="736" t="s">
        <v>674</v>
      </c>
    </row>
    <row r="24" spans="1:17" ht="12" customHeight="1">
      <c r="A24" s="220" t="str">
        <f>Index!$D$10</f>
        <v>C2</v>
      </c>
      <c r="B24" s="220">
        <v>115</v>
      </c>
      <c r="C24" s="221"/>
      <c r="D24" s="221"/>
      <c r="E24" s="221"/>
      <c r="F24" s="850">
        <f>F23+1</f>
        <v>2027</v>
      </c>
      <c r="G24" s="221"/>
      <c r="H24" s="221"/>
      <c r="I24" s="221"/>
      <c r="J24" s="619"/>
      <c r="K24" s="619"/>
      <c r="L24" s="218">
        <v>0</v>
      </c>
      <c r="M24" s="221"/>
      <c r="N24" s="218">
        <v>0</v>
      </c>
      <c r="O24" s="221"/>
      <c r="P24" s="221"/>
      <c r="Q24" s="736" t="s">
        <v>675</v>
      </c>
    </row>
    <row r="25" spans="1:17" ht="11.45" customHeight="1">
      <c r="A25" s="220" t="str">
        <f>Index!$D$10</f>
        <v>C2</v>
      </c>
      <c r="B25" s="220">
        <v>120</v>
      </c>
      <c r="C25" s="221"/>
      <c r="D25" s="221"/>
      <c r="E25" s="221"/>
      <c r="F25" s="850">
        <f>F24+1</f>
        <v>2028</v>
      </c>
      <c r="G25" s="221"/>
      <c r="H25" s="221"/>
      <c r="I25" s="221"/>
      <c r="J25" s="619"/>
      <c r="K25" s="619"/>
      <c r="L25" s="218">
        <v>0</v>
      </c>
      <c r="M25" s="221"/>
      <c r="N25" s="218">
        <v>0</v>
      </c>
      <c r="O25" s="221"/>
      <c r="P25" s="221"/>
      <c r="Q25" s="736" t="s">
        <v>676</v>
      </c>
    </row>
    <row r="26" spans="1:17" ht="12" customHeight="1">
      <c r="A26" s="220" t="str">
        <f>Index!$D$10</f>
        <v>C2</v>
      </c>
      <c r="B26" s="220">
        <v>125</v>
      </c>
      <c r="C26" s="221"/>
      <c r="D26" s="221"/>
      <c r="E26" s="221"/>
      <c r="F26" s="850">
        <f>F25+1</f>
        <v>2029</v>
      </c>
      <c r="G26" s="221"/>
      <c r="H26" s="221"/>
      <c r="I26" s="221"/>
      <c r="J26" s="619"/>
      <c r="K26" s="619"/>
      <c r="L26" s="218">
        <v>0</v>
      </c>
      <c r="M26" s="221"/>
      <c r="N26" s="218">
        <v>0</v>
      </c>
      <c r="O26" s="221"/>
      <c r="P26" s="221"/>
      <c r="Q26" s="736" t="s">
        <v>677</v>
      </c>
    </row>
    <row r="27" spans="1:17" ht="12" customHeight="1">
      <c r="A27" s="220" t="str">
        <f>Index!$D$10</f>
        <v>C2</v>
      </c>
      <c r="B27" s="220">
        <v>130</v>
      </c>
      <c r="C27" s="221"/>
      <c r="D27" s="221"/>
      <c r="E27" s="621">
        <f>F26+1</f>
        <v>2030</v>
      </c>
      <c r="F27" s="850" t="str">
        <f>E27&amp;" - "&amp;(E27+4)</f>
        <v>2030 - 2034</v>
      </c>
      <c r="G27" s="221"/>
      <c r="H27" s="221"/>
      <c r="I27" s="221"/>
      <c r="J27" s="619"/>
      <c r="K27" s="619"/>
      <c r="L27" s="218">
        <v>0</v>
      </c>
      <c r="M27" s="221"/>
      <c r="N27" s="218">
        <v>0</v>
      </c>
      <c r="O27" s="221"/>
      <c r="P27" s="221"/>
      <c r="Q27" s="736" t="s">
        <v>678</v>
      </c>
    </row>
    <row r="28" spans="1:17" ht="12" customHeight="1">
      <c r="A28" s="220" t="str">
        <f>Index!$D$10</f>
        <v>C2</v>
      </c>
      <c r="B28" s="220">
        <v>135</v>
      </c>
      <c r="C28" s="221"/>
      <c r="D28" s="221"/>
      <c r="E28" s="622">
        <f>E27+5</f>
        <v>2035</v>
      </c>
      <c r="F28" s="850" t="str">
        <f>E28&amp;" - "&amp;(E28+4)</f>
        <v>2035 - 2039</v>
      </c>
      <c r="G28" s="221"/>
      <c r="H28" s="221"/>
      <c r="I28" s="221"/>
      <c r="J28" s="619"/>
      <c r="K28" s="619"/>
      <c r="L28" s="218"/>
      <c r="M28" s="221"/>
      <c r="N28" s="218"/>
      <c r="O28" s="221"/>
      <c r="P28" s="221"/>
      <c r="Q28" s="736" t="s">
        <v>679</v>
      </c>
    </row>
    <row r="29" spans="1:17" ht="12" customHeight="1">
      <c r="A29" s="220" t="str">
        <f>Index!$D$10</f>
        <v>C2</v>
      </c>
      <c r="B29" s="220">
        <v>140</v>
      </c>
      <c r="C29" s="221"/>
      <c r="D29" s="221"/>
      <c r="E29" s="622">
        <f>E28+5</f>
        <v>2040</v>
      </c>
      <c r="F29" s="850" t="str">
        <f>E29&amp;" - "&amp;(E29+4)</f>
        <v>2040 - 2044</v>
      </c>
      <c r="G29" s="221"/>
      <c r="H29" s="221"/>
      <c r="I29" s="221"/>
      <c r="J29" s="619"/>
      <c r="K29" s="619"/>
      <c r="L29" s="218">
        <v>0</v>
      </c>
      <c r="M29" s="221"/>
      <c r="N29" s="218"/>
      <c r="O29" s="221"/>
      <c r="P29" s="221"/>
      <c r="Q29" s="736" t="s">
        <v>680</v>
      </c>
    </row>
    <row r="30" spans="1:17" ht="15.6" customHeight="1" thickBot="1">
      <c r="A30" s="220" t="str">
        <f>Index!$D$10</f>
        <v>C2</v>
      </c>
      <c r="B30" s="220">
        <v>145</v>
      </c>
      <c r="C30" s="221"/>
      <c r="D30" s="221"/>
      <c r="E30" s="622">
        <f>E29+5</f>
        <v>2045</v>
      </c>
      <c r="F30" s="850" t="str">
        <f>E30&amp;" - "&amp;(E30+4)</f>
        <v>2045 - 2049</v>
      </c>
      <c r="G30" s="221"/>
      <c r="H30" s="221"/>
      <c r="I30" s="618"/>
      <c r="J30" s="619"/>
      <c r="K30" s="619"/>
      <c r="L30" s="219"/>
      <c r="M30" s="221"/>
      <c r="N30" s="219">
        <v>0</v>
      </c>
      <c r="O30" s="1224" t="str">
        <f>IF(L33='Long-Term Liabilities'!O17," "," Lease Pmts must tie to Leases Payable on Long-Term Liabilities worksheet")</f>
        <v xml:space="preserve"> Lease Pmts must tie to Leases Payable on Long-Term Liabilities worksheet</v>
      </c>
      <c r="P30" s="221"/>
      <c r="Q30" s="736" t="s">
        <v>681</v>
      </c>
    </row>
    <row r="31" spans="1:17" ht="11.45" customHeight="1">
      <c r="A31" s="220" t="str">
        <f>Index!$D$10</f>
        <v>C2</v>
      </c>
      <c r="C31" s="221"/>
      <c r="D31" s="221"/>
      <c r="E31" s="622"/>
      <c r="F31" s="850"/>
      <c r="G31" s="221"/>
      <c r="H31" s="221"/>
      <c r="I31" s="618"/>
      <c r="J31" s="619"/>
      <c r="K31" s="619"/>
      <c r="L31" s="623" t="s">
        <v>682</v>
      </c>
      <c r="M31" s="221"/>
      <c r="N31" s="221"/>
      <c r="O31" s="1224"/>
      <c r="P31" s="221"/>
    </row>
    <row r="32" spans="1:17" ht="12" customHeight="1" thickBot="1">
      <c r="A32" s="220" t="str">
        <f>Index!$D$10</f>
        <v>C2</v>
      </c>
      <c r="B32" s="220">
        <v>180</v>
      </c>
      <c r="C32" s="221"/>
      <c r="D32" s="221"/>
      <c r="E32" s="221"/>
      <c r="F32" s="326" t="s">
        <v>683</v>
      </c>
      <c r="G32" s="221"/>
      <c r="H32" s="221"/>
      <c r="I32" s="221"/>
      <c r="J32" s="619"/>
      <c r="K32" s="619"/>
      <c r="L32" s="624">
        <f>SUM(L22:L30)</f>
        <v>0</v>
      </c>
      <c r="M32" s="221"/>
      <c r="N32" s="624">
        <f>SUM(N22:N30)</f>
        <v>0</v>
      </c>
      <c r="O32" s="1224"/>
      <c r="P32" s="221"/>
    </row>
    <row r="33" spans="1:17" ht="19.899999999999999" customHeight="1" thickTop="1">
      <c r="A33" s="220" t="str">
        <f>Index!$D$10</f>
        <v>C2</v>
      </c>
      <c r="B33" s="220">
        <v>185</v>
      </c>
      <c r="C33" s="221"/>
      <c r="D33" s="221"/>
      <c r="E33" s="221"/>
      <c r="F33" s="326" t="s">
        <v>684</v>
      </c>
      <c r="G33" s="221"/>
      <c r="H33" s="221"/>
      <c r="I33" s="221"/>
      <c r="J33" s="906"/>
      <c r="K33" s="907"/>
      <c r="L33" s="908">
        <f>L32</f>
        <v>0</v>
      </c>
      <c r="M33" s="221"/>
      <c r="N33" s="221"/>
      <c r="O33" s="1224"/>
      <c r="P33" s="221"/>
      <c r="Q33" s="736"/>
    </row>
    <row r="34" spans="1:17" ht="18.600000000000001" customHeight="1">
      <c r="A34" s="220" t="str">
        <f>Index!$D$10</f>
        <v>C2</v>
      </c>
      <c r="C34" s="221"/>
      <c r="D34" s="221"/>
      <c r="E34" s="221"/>
      <c r="F34" s="326"/>
      <c r="G34" s="221"/>
      <c r="H34" s="221"/>
      <c r="I34" s="221"/>
      <c r="J34" s="906"/>
      <c r="K34" s="906"/>
      <c r="L34" s="906"/>
      <c r="M34" s="221"/>
      <c r="N34" s="221"/>
      <c r="O34" s="1224"/>
      <c r="P34" s="221"/>
    </row>
    <row r="35" spans="1:17" ht="12" customHeight="1">
      <c r="A35" s="220" t="str">
        <f>Index!$D$10</f>
        <v>C2</v>
      </c>
      <c r="B35" s="220">
        <v>190</v>
      </c>
      <c r="C35" s="221"/>
      <c r="D35" s="221"/>
      <c r="E35" s="221"/>
      <c r="F35" s="326"/>
      <c r="G35" s="221"/>
      <c r="H35" s="221"/>
      <c r="I35" s="221"/>
      <c r="J35" s="619"/>
      <c r="K35" s="619"/>
      <c r="L35" s="906"/>
      <c r="M35" s="221"/>
      <c r="N35" s="221"/>
      <c r="O35" s="1224"/>
      <c r="P35" s="221"/>
    </row>
    <row r="36" spans="1:17" s="223" customFormat="1" ht="13.15" customHeight="1">
      <c r="A36" s="220" t="str">
        <f>Index!$D$10</f>
        <v>C2</v>
      </c>
      <c r="B36" s="737"/>
      <c r="C36" s="464" t="s">
        <v>685</v>
      </c>
      <c r="D36" s="326" t="s">
        <v>686</v>
      </c>
      <c r="E36" s="326"/>
      <c r="F36" s="221"/>
      <c r="G36" s="221"/>
      <c r="H36" s="221"/>
      <c r="I36" s="221"/>
      <c r="J36" s="221"/>
      <c r="K36" s="221"/>
      <c r="L36" s="221"/>
      <c r="M36" s="221"/>
      <c r="N36" s="221"/>
      <c r="O36" s="221"/>
      <c r="P36" s="221"/>
      <c r="Q36" s="737"/>
    </row>
    <row r="37" spans="1:17" s="223" customFormat="1" ht="6.6" customHeight="1">
      <c r="A37" s="220"/>
      <c r="B37" s="737"/>
      <c r="C37" s="464"/>
      <c r="D37" s="326"/>
      <c r="E37" s="326"/>
      <c r="F37" s="221"/>
      <c r="G37" s="221"/>
      <c r="H37" s="221"/>
      <c r="I37" s="221"/>
      <c r="J37" s="221"/>
      <c r="K37" s="221"/>
      <c r="L37" s="221"/>
      <c r="M37" s="221"/>
      <c r="N37" s="221"/>
      <c r="O37" s="737"/>
      <c r="P37" s="221"/>
      <c r="Q37" s="737"/>
    </row>
    <row r="38" spans="1:17" s="223" customFormat="1" ht="12.6" customHeight="1">
      <c r="A38" s="220"/>
      <c r="B38" s="737"/>
      <c r="C38" s="625" t="s">
        <v>687</v>
      </c>
      <c r="D38" s="464"/>
      <c r="E38" s="464"/>
      <c r="F38" s="464"/>
      <c r="G38" s="625"/>
      <c r="H38" s="625"/>
      <c r="I38" s="625"/>
      <c r="J38" s="625"/>
      <c r="K38" s="625"/>
      <c r="L38" s="625"/>
      <c r="M38" s="625"/>
      <c r="N38" s="625"/>
      <c r="O38" s="625"/>
      <c r="P38" s="625"/>
      <c r="Q38" s="737"/>
    </row>
    <row r="39" spans="1:17" s="223" customFormat="1" ht="12.6" customHeight="1">
      <c r="A39" s="220"/>
      <c r="B39" s="737"/>
      <c r="C39" s="625" t="s">
        <v>688</v>
      </c>
      <c r="D39" s="464"/>
      <c r="E39" s="464"/>
      <c r="F39" s="464"/>
      <c r="G39" s="625"/>
      <c r="H39" s="625"/>
      <c r="I39" s="625"/>
      <c r="J39" s="625"/>
      <c r="K39" s="221"/>
      <c r="L39" s="221"/>
      <c r="M39" s="221"/>
      <c r="N39" s="221"/>
      <c r="O39" s="221"/>
      <c r="P39" s="221"/>
      <c r="Q39" s="737"/>
    </row>
    <row r="40" spans="1:17" s="737" customFormat="1" ht="12.6" customHeight="1">
      <c r="C40" s="368" t="s">
        <v>689</v>
      </c>
      <c r="D40" s="368"/>
      <c r="E40" s="368"/>
      <c r="F40" s="368"/>
      <c r="G40" s="368"/>
      <c r="H40" s="368"/>
      <c r="I40" s="368"/>
      <c r="J40" s="368"/>
      <c r="K40" s="270"/>
      <c r="L40" s="270"/>
      <c r="M40" s="270"/>
      <c r="N40" s="270"/>
      <c r="O40" s="270"/>
      <c r="P40" s="270"/>
    </row>
    <row r="41" spans="1:17" s="737" customFormat="1" ht="12.6" customHeight="1">
      <c r="C41" s="368" t="s">
        <v>690</v>
      </c>
      <c r="D41" s="368"/>
      <c r="E41" s="368"/>
      <c r="F41" s="368"/>
      <c r="G41" s="368"/>
      <c r="H41" s="368"/>
      <c r="I41" s="368"/>
      <c r="J41" s="368"/>
      <c r="K41" s="270"/>
      <c r="L41" s="270"/>
      <c r="M41" s="270"/>
      <c r="N41" s="270"/>
      <c r="O41" s="270"/>
      <c r="P41" s="270"/>
    </row>
    <row r="42" spans="1:17" s="737" customFormat="1" ht="12.6" customHeight="1">
      <c r="C42" s="368" t="s">
        <v>691</v>
      </c>
      <c r="D42" s="368"/>
      <c r="E42" s="368"/>
      <c r="F42" s="368"/>
      <c r="G42" s="368"/>
      <c r="H42" s="368"/>
      <c r="I42" s="368"/>
      <c r="J42" s="368"/>
      <c r="K42" s="270"/>
      <c r="L42" s="270"/>
      <c r="M42" s="270"/>
      <c r="N42" s="270"/>
      <c r="O42" s="270"/>
      <c r="P42" s="270"/>
    </row>
    <row r="43" spans="1:17" s="737" customFormat="1" ht="12.6" customHeight="1">
      <c r="C43" s="368" t="s">
        <v>692</v>
      </c>
      <c r="D43" s="368"/>
      <c r="E43" s="368"/>
      <c r="F43" s="368"/>
      <c r="G43" s="368"/>
      <c r="H43" s="368"/>
      <c r="I43" s="368"/>
      <c r="J43" s="368"/>
      <c r="K43" s="270"/>
      <c r="L43" s="270"/>
      <c r="M43" s="270"/>
      <c r="N43" s="270"/>
      <c r="O43" s="270"/>
      <c r="P43" s="270"/>
    </row>
    <row r="44" spans="1:17" s="737" customFormat="1" ht="12.6" customHeight="1">
      <c r="C44" s="368" t="s">
        <v>693</v>
      </c>
      <c r="D44" s="368"/>
      <c r="E44" s="368"/>
      <c r="F44" s="368"/>
      <c r="G44" s="368"/>
      <c r="H44" s="368"/>
      <c r="I44" s="368"/>
      <c r="J44" s="368"/>
      <c r="K44" s="270"/>
      <c r="L44" s="270"/>
      <c r="M44" s="270"/>
      <c r="N44" s="270"/>
      <c r="O44" s="270"/>
      <c r="P44" s="270"/>
    </row>
    <row r="45" spans="1:17" s="737" customFormat="1" ht="12.6" customHeight="1">
      <c r="C45" s="368" t="s">
        <v>694</v>
      </c>
      <c r="D45" s="368"/>
      <c r="E45" s="368"/>
      <c r="F45" s="368"/>
      <c r="G45" s="368"/>
      <c r="H45" s="368"/>
      <c r="I45" s="368"/>
      <c r="J45" s="368"/>
      <c r="K45" s="270"/>
      <c r="L45" s="270"/>
      <c r="M45" s="270"/>
      <c r="N45" s="270"/>
      <c r="O45" s="270"/>
      <c r="P45" s="270"/>
    </row>
    <row r="46" spans="1:17" s="737" customFormat="1" ht="12.6" customHeight="1">
      <c r="C46" s="368" t="s">
        <v>695</v>
      </c>
      <c r="D46" s="368"/>
      <c r="E46" s="368"/>
      <c r="F46" s="368"/>
      <c r="G46" s="368"/>
      <c r="H46" s="368"/>
      <c r="I46" s="368"/>
      <c r="J46" s="368"/>
      <c r="K46" s="270"/>
      <c r="L46" s="270"/>
      <c r="M46" s="270"/>
      <c r="N46" s="270"/>
      <c r="O46" s="270"/>
      <c r="P46" s="270"/>
    </row>
    <row r="47" spans="1:17" s="737" customFormat="1" ht="4.9000000000000004" customHeight="1">
      <c r="C47" s="368"/>
      <c r="D47" s="368"/>
      <c r="E47" s="368"/>
      <c r="F47" s="368"/>
      <c r="G47" s="368"/>
      <c r="H47" s="368"/>
      <c r="I47" s="368"/>
      <c r="J47" s="368"/>
      <c r="K47" s="270"/>
      <c r="L47" s="270"/>
      <c r="M47" s="270"/>
      <c r="N47" s="270"/>
      <c r="O47" s="270"/>
      <c r="P47" s="270"/>
    </row>
    <row r="48" spans="1:17" s="737" customFormat="1" ht="12.6" customHeight="1">
      <c r="C48" s="368" t="s">
        <v>696</v>
      </c>
      <c r="D48" s="368"/>
      <c r="E48" s="368"/>
      <c r="F48" s="368"/>
      <c r="G48" s="368"/>
      <c r="H48" s="368"/>
      <c r="I48" s="368"/>
      <c r="J48" s="368"/>
      <c r="K48" s="270"/>
      <c r="L48" s="270"/>
      <c r="M48" s="270"/>
      <c r="N48" s="270"/>
      <c r="O48" s="270"/>
      <c r="P48" s="270"/>
    </row>
    <row r="49" spans="1:17" s="737" customFormat="1" ht="12.6" customHeight="1">
      <c r="C49" s="368" t="s">
        <v>697</v>
      </c>
      <c r="D49" s="368"/>
      <c r="E49" s="368"/>
      <c r="F49" s="368"/>
      <c r="G49" s="368"/>
      <c r="H49" s="368"/>
      <c r="I49" s="368"/>
      <c r="J49" s="368"/>
      <c r="K49" s="270"/>
      <c r="L49" s="270"/>
      <c r="M49" s="270"/>
      <c r="N49" s="270"/>
      <c r="O49" s="270"/>
      <c r="P49" s="270"/>
    </row>
    <row r="50" spans="1:17" s="737" customFormat="1" ht="12.6" customHeight="1">
      <c r="C50" s="368" t="s">
        <v>698</v>
      </c>
      <c r="D50" s="368"/>
      <c r="E50" s="368"/>
      <c r="F50" s="368"/>
      <c r="G50" s="368"/>
      <c r="H50" s="368"/>
      <c r="I50" s="368"/>
      <c r="J50" s="368"/>
      <c r="K50" s="270"/>
      <c r="L50" s="270"/>
      <c r="M50" s="270"/>
      <c r="N50" s="270"/>
      <c r="O50" s="270"/>
      <c r="P50" s="270"/>
    </row>
    <row r="51" spans="1:17" s="737" customFormat="1" ht="12.6" customHeight="1">
      <c r="C51" s="368" t="s">
        <v>699</v>
      </c>
      <c r="D51" s="368"/>
      <c r="E51" s="368"/>
      <c r="F51" s="368"/>
      <c r="G51" s="368"/>
      <c r="H51" s="368"/>
      <c r="I51" s="368"/>
      <c r="J51" s="368"/>
      <c r="K51" s="270"/>
      <c r="L51" s="270"/>
      <c r="M51" s="270"/>
      <c r="N51" s="270"/>
      <c r="O51" s="270"/>
      <c r="P51" s="270"/>
    </row>
    <row r="52" spans="1:17" s="737" customFormat="1" ht="12.6" customHeight="1">
      <c r="C52" s="368" t="s">
        <v>700</v>
      </c>
      <c r="D52" s="368"/>
      <c r="E52" s="368"/>
      <c r="F52" s="368"/>
      <c r="G52" s="368"/>
      <c r="H52" s="368"/>
      <c r="I52" s="368"/>
      <c r="J52" s="368"/>
      <c r="K52" s="270"/>
      <c r="L52" s="270"/>
      <c r="M52" s="270"/>
      <c r="N52" s="270"/>
      <c r="O52" s="270"/>
      <c r="P52" s="270"/>
    </row>
    <row r="53" spans="1:17" s="737" customFormat="1" ht="12.6" customHeight="1">
      <c r="C53" s="368"/>
      <c r="D53" s="368"/>
      <c r="E53" s="368"/>
      <c r="F53" s="368"/>
      <c r="G53" s="368"/>
      <c r="H53" s="368"/>
      <c r="I53" s="368"/>
      <c r="J53" s="368"/>
      <c r="K53" s="270"/>
      <c r="L53" s="270"/>
      <c r="M53" s="270"/>
      <c r="N53" s="270"/>
      <c r="O53" s="270"/>
      <c r="P53" s="270"/>
    </row>
    <row r="54" spans="1:17" s="770" customFormat="1" ht="12.6" customHeight="1">
      <c r="C54" s="368" t="s">
        <v>701</v>
      </c>
      <c r="D54" s="368"/>
      <c r="E54" s="368"/>
      <c r="F54" s="368"/>
      <c r="G54" s="368"/>
      <c r="H54" s="368"/>
      <c r="I54" s="368"/>
      <c r="J54" s="368"/>
      <c r="K54" s="270"/>
      <c r="L54" s="270"/>
      <c r="M54" s="270"/>
      <c r="N54" s="270"/>
      <c r="O54" s="270"/>
      <c r="P54" s="270"/>
    </row>
    <row r="55" spans="1:17" s="737" customFormat="1" ht="22.15" customHeight="1">
      <c r="C55" s="368" t="s">
        <v>702</v>
      </c>
      <c r="D55" s="368"/>
      <c r="E55" s="368"/>
      <c r="F55" s="368"/>
      <c r="G55" s="368"/>
      <c r="H55" s="368"/>
      <c r="I55" s="368"/>
      <c r="J55" s="368"/>
      <c r="K55" s="270"/>
      <c r="L55" s="270"/>
      <c r="M55" s="270"/>
      <c r="N55" s="270"/>
      <c r="O55" s="270"/>
      <c r="P55" s="270"/>
    </row>
    <row r="56" spans="1:17" s="737" customFormat="1" ht="16.149999999999999" customHeight="1">
      <c r="C56" s="368" t="s">
        <v>703</v>
      </c>
      <c r="D56" s="368"/>
      <c r="E56" s="368"/>
      <c r="F56" s="368"/>
      <c r="G56" s="368"/>
      <c r="H56" s="368"/>
      <c r="I56" s="368"/>
      <c r="J56" s="368"/>
      <c r="K56" s="270"/>
      <c r="L56" s="270"/>
      <c r="M56" s="270"/>
      <c r="N56" s="270"/>
      <c r="O56" s="270"/>
      <c r="P56" s="270"/>
    </row>
    <row r="57" spans="1:17" s="737" customFormat="1" ht="16.149999999999999" customHeight="1">
      <c r="C57" s="368" t="s">
        <v>704</v>
      </c>
      <c r="D57" s="368"/>
      <c r="E57" s="368"/>
      <c r="F57" s="368"/>
      <c r="G57" s="368"/>
      <c r="H57" s="368"/>
      <c r="I57" s="368"/>
      <c r="J57" s="368"/>
      <c r="K57" s="270"/>
      <c r="L57" s="270"/>
      <c r="M57" s="270"/>
      <c r="N57" s="270"/>
      <c r="O57" s="270"/>
      <c r="P57" s="270"/>
    </row>
    <row r="58" spans="1:17" s="737" customFormat="1" ht="16.149999999999999" customHeight="1">
      <c r="C58" s="368" t="s">
        <v>705</v>
      </c>
      <c r="D58" s="368"/>
      <c r="E58" s="368"/>
      <c r="F58" s="368"/>
      <c r="G58" s="368"/>
      <c r="H58" s="368"/>
      <c r="I58" s="368"/>
      <c r="J58" s="368"/>
      <c r="K58" s="270"/>
      <c r="L58" s="270"/>
      <c r="M58" s="270"/>
      <c r="N58" s="270"/>
      <c r="O58" s="270"/>
      <c r="P58" s="270"/>
    </row>
    <row r="59" spans="1:17" s="737" customFormat="1" ht="16.149999999999999" customHeight="1">
      <c r="C59" s="368" t="s">
        <v>706</v>
      </c>
      <c r="D59" s="368"/>
      <c r="E59" s="368"/>
      <c r="F59" s="368"/>
      <c r="G59" s="368"/>
      <c r="H59" s="368"/>
      <c r="I59" s="368"/>
      <c r="J59" s="368"/>
      <c r="K59" s="270"/>
      <c r="L59" s="270"/>
      <c r="M59" s="270"/>
      <c r="N59" s="270"/>
      <c r="O59" s="270"/>
      <c r="P59" s="270"/>
    </row>
    <row r="60" spans="1:17" s="223" customFormat="1" ht="12.6" customHeight="1">
      <c r="A60" s="220"/>
      <c r="B60" s="737"/>
      <c r="C60" s="625"/>
      <c r="D60" s="464"/>
      <c r="E60" s="464"/>
      <c r="F60" s="464"/>
      <c r="G60" s="625"/>
      <c r="H60" s="625"/>
      <c r="I60" s="625"/>
      <c r="J60" s="625"/>
      <c r="K60" s="221"/>
      <c r="L60" s="221"/>
      <c r="M60" s="221"/>
      <c r="N60" s="221"/>
      <c r="O60" s="221"/>
      <c r="P60" s="221"/>
      <c r="Q60" s="737"/>
    </row>
    <row r="61" spans="1:17" s="200" customFormat="1" ht="15.75" customHeight="1">
      <c r="B61" s="1208"/>
      <c r="C61" s="1208"/>
      <c r="D61" s="1208"/>
      <c r="E61" s="1208"/>
      <c r="F61" s="1208"/>
      <c r="G61" s="1208"/>
      <c r="H61" s="1208"/>
      <c r="I61" s="1208"/>
      <c r="J61" s="1208"/>
      <c r="K61" s="1208"/>
      <c r="L61" s="1208"/>
      <c r="M61" s="1208"/>
      <c r="N61" s="1110"/>
    </row>
    <row r="62" spans="1:17" s="200" customFormat="1" ht="15.75" customHeight="1">
      <c r="B62" s="1208"/>
      <c r="C62" s="1208"/>
      <c r="D62" s="1208"/>
      <c r="E62" s="1208"/>
      <c r="F62" s="1208"/>
      <c r="G62" s="1208"/>
      <c r="H62" s="1208"/>
      <c r="I62" s="1208"/>
      <c r="J62" s="1208"/>
      <c r="K62" s="1208"/>
      <c r="L62" s="1208"/>
      <c r="M62" s="1208"/>
      <c r="N62" s="1110"/>
    </row>
    <row r="63" spans="1:17" s="200" customFormat="1" ht="15.75" customHeight="1">
      <c r="B63" s="1208"/>
      <c r="C63" s="1208"/>
      <c r="D63" s="1208"/>
      <c r="E63" s="1208"/>
      <c r="F63" s="1208"/>
      <c r="G63" s="1208"/>
      <c r="H63" s="1208"/>
      <c r="I63" s="1208"/>
      <c r="J63" s="1208"/>
      <c r="K63" s="1208"/>
      <c r="L63" s="1208"/>
      <c r="M63" s="1208"/>
      <c r="N63" s="1110"/>
    </row>
    <row r="64" spans="1:17" s="200" customFormat="1" ht="15.75" customHeight="1">
      <c r="B64" s="1208"/>
      <c r="C64" s="1208"/>
      <c r="D64" s="1208"/>
      <c r="E64" s="1208"/>
      <c r="F64" s="1208"/>
      <c r="G64" s="1208"/>
      <c r="H64" s="1208"/>
      <c r="I64" s="1208"/>
      <c r="J64" s="1208"/>
      <c r="K64" s="1208"/>
      <c r="L64" s="1208"/>
      <c r="M64" s="1208"/>
      <c r="N64" s="1110"/>
    </row>
    <row r="65" spans="1:17" s="200" customFormat="1" ht="15.75" customHeight="1">
      <c r="B65" s="1208"/>
      <c r="C65" s="1208"/>
      <c r="D65" s="1208"/>
      <c r="E65" s="1208"/>
      <c r="F65" s="1208"/>
      <c r="G65" s="1208"/>
      <c r="H65" s="1208"/>
      <c r="I65" s="1208"/>
      <c r="J65" s="1208"/>
      <c r="K65" s="1208"/>
      <c r="L65" s="1208"/>
      <c r="M65" s="1208"/>
      <c r="N65" s="1110"/>
    </row>
    <row r="66" spans="1:17" s="200" customFormat="1" ht="15.75" customHeight="1">
      <c r="B66" s="1110"/>
      <c r="C66" s="1110"/>
      <c r="D66" s="1110"/>
      <c r="E66" s="1110"/>
      <c r="F66" s="1110"/>
      <c r="G66" s="1110"/>
      <c r="H66" s="1110"/>
      <c r="I66" s="1110"/>
      <c r="J66" s="1110"/>
      <c r="K66" s="1110"/>
      <c r="L66" s="1110"/>
      <c r="M66" s="1110"/>
      <c r="N66" s="1110"/>
    </row>
    <row r="67" spans="1:17" s="200" customFormat="1" ht="15.75" customHeight="1">
      <c r="B67" s="1110"/>
      <c r="C67" s="1110"/>
      <c r="D67" s="1110"/>
      <c r="E67" s="1110"/>
      <c r="F67" s="1110"/>
      <c r="G67" s="1110"/>
      <c r="H67" s="1110"/>
      <c r="I67" s="1110"/>
      <c r="J67" s="1110"/>
      <c r="K67" s="1110"/>
      <c r="L67" s="1110"/>
      <c r="M67" s="1110"/>
      <c r="N67" s="1110"/>
    </row>
    <row r="68" spans="1:17" s="200" customFormat="1" ht="15.75" customHeight="1">
      <c r="B68" s="1208"/>
      <c r="C68" s="1208"/>
      <c r="D68" s="1208"/>
      <c r="E68" s="1208"/>
      <c r="F68" s="1208"/>
      <c r="G68" s="1208"/>
      <c r="H68" s="1208"/>
      <c r="I68" s="1208"/>
      <c r="J68" s="1208"/>
      <c r="K68" s="1208"/>
      <c r="L68" s="1208"/>
      <c r="M68" s="1208"/>
      <c r="N68" s="1110"/>
    </row>
    <row r="69" spans="1:17" s="200" customFormat="1" ht="15.75" customHeight="1">
      <c r="B69" s="1208"/>
      <c r="C69" s="1208"/>
      <c r="D69" s="1208"/>
      <c r="E69" s="1208"/>
      <c r="F69" s="1208"/>
      <c r="G69" s="1208"/>
      <c r="H69" s="1208"/>
      <c r="I69" s="1208"/>
      <c r="J69" s="1208"/>
      <c r="K69" s="1208"/>
      <c r="L69" s="1208"/>
      <c r="M69" s="1208"/>
      <c r="N69" s="1110"/>
    </row>
    <row r="70" spans="1:17" s="200" customFormat="1" ht="15.75" customHeight="1">
      <c r="B70" s="1208"/>
      <c r="C70" s="1208"/>
      <c r="D70" s="1208"/>
      <c r="E70" s="1208"/>
      <c r="F70" s="1208"/>
      <c r="G70" s="1208"/>
      <c r="H70" s="1208"/>
      <c r="I70" s="1208"/>
      <c r="J70" s="1208"/>
      <c r="K70" s="1208"/>
      <c r="L70" s="1208"/>
      <c r="M70" s="1208"/>
      <c r="N70" s="1110"/>
    </row>
    <row r="71" spans="1:17" s="200" customFormat="1" ht="15.75" customHeight="1">
      <c r="B71" s="1208"/>
      <c r="C71" s="1208"/>
      <c r="D71" s="1208"/>
      <c r="E71" s="1208"/>
      <c r="F71" s="1208"/>
      <c r="G71" s="1208"/>
      <c r="H71" s="1208"/>
      <c r="I71" s="1208"/>
      <c r="J71" s="1208"/>
      <c r="K71" s="1208"/>
      <c r="L71" s="1208"/>
      <c r="M71" s="1208"/>
      <c r="N71" s="1110"/>
    </row>
    <row r="72" spans="1:17" s="200" customFormat="1" ht="15.75" customHeight="1">
      <c r="B72" s="1208"/>
      <c r="C72" s="1208"/>
      <c r="D72" s="1208"/>
      <c r="E72" s="1208"/>
      <c r="F72" s="1208"/>
      <c r="G72" s="1208"/>
      <c r="H72" s="1208"/>
      <c r="I72" s="1208"/>
      <c r="J72" s="1208"/>
      <c r="K72" s="1208"/>
      <c r="L72" s="1208"/>
      <c r="M72" s="1208"/>
      <c r="N72" s="1110"/>
    </row>
    <row r="73" spans="1:17" s="200" customFormat="1" ht="15.75" customHeight="1">
      <c r="B73" s="1110"/>
      <c r="C73" s="1110"/>
      <c r="D73" s="1110"/>
      <c r="E73" s="1110"/>
      <c r="F73" s="1110"/>
      <c r="G73" s="1110"/>
      <c r="H73" s="1110"/>
      <c r="I73" s="1110"/>
      <c r="J73" s="1110"/>
      <c r="K73" s="1110"/>
      <c r="L73" s="1110"/>
      <c r="M73" s="1110"/>
      <c r="N73" s="1110"/>
    </row>
    <row r="74" spans="1:17" s="223" customFormat="1" ht="12.6" customHeight="1">
      <c r="A74" s="220"/>
      <c r="B74" s="737"/>
      <c r="C74" s="625"/>
      <c r="D74" s="464"/>
      <c r="E74" s="464"/>
      <c r="F74" s="464"/>
      <c r="G74" s="625"/>
      <c r="H74" s="625"/>
      <c r="I74" s="625"/>
      <c r="J74" s="625"/>
      <c r="K74" s="221"/>
      <c r="L74" s="221"/>
      <c r="M74" s="221"/>
      <c r="N74" s="221"/>
      <c r="O74" s="221"/>
      <c r="P74" s="221"/>
      <c r="Q74" s="737"/>
    </row>
    <row r="75" spans="1:17">
      <c r="C75" s="764" t="s">
        <v>707</v>
      </c>
      <c r="D75" s="765"/>
      <c r="E75" s="765"/>
      <c r="F75" s="765"/>
      <c r="G75" s="765"/>
      <c r="H75" s="765"/>
      <c r="I75" s="765"/>
      <c r="J75" s="765"/>
      <c r="K75" s="765"/>
      <c r="L75" s="220"/>
    </row>
    <row r="76" spans="1:17">
      <c r="C76" s="764"/>
      <c r="D76" s="765"/>
      <c r="E76" s="765"/>
      <c r="F76" s="765" t="s">
        <v>708</v>
      </c>
      <c r="G76" s="766"/>
      <c r="H76" s="767"/>
      <c r="I76" s="765" t="s">
        <v>709</v>
      </c>
      <c r="J76" s="765"/>
      <c r="K76" s="766"/>
      <c r="L76" s="220"/>
      <c r="O76" s="768" t="str">
        <f>IF(AND(ISBLANK($G$76),ISBLANK($K$76))=TRUE,"Answer Missing"," ")</f>
        <v>Answer Missing</v>
      </c>
      <c r="P76" s="768"/>
    </row>
    <row r="77" spans="1:17" ht="24.6" customHeight="1">
      <c r="C77" s="36" t="s">
        <v>710</v>
      </c>
      <c r="D77" s="26"/>
      <c r="E77" s="26"/>
      <c r="F77" s="26"/>
      <c r="G77" s="26"/>
      <c r="H77" s="26"/>
      <c r="I77" s="26"/>
      <c r="J77" s="26"/>
      <c r="K77" s="26"/>
      <c r="L77" s="220"/>
    </row>
    <row r="78" spans="1:17" ht="21" customHeight="1">
      <c r="C78" s="220" t="s">
        <v>711</v>
      </c>
      <c r="G78" s="786"/>
      <c r="H78" s="766"/>
      <c r="I78" s="766"/>
      <c r="J78" s="766"/>
      <c r="K78" s="766"/>
      <c r="L78" s="766"/>
      <c r="M78" s="766"/>
      <c r="N78" s="769"/>
    </row>
    <row r="79" spans="1:17" ht="21" customHeight="1">
      <c r="C79" s="764" t="s">
        <v>712</v>
      </c>
      <c r="D79" s="765"/>
      <c r="E79" s="765"/>
      <c r="F79" s="765"/>
      <c r="G79" s="769"/>
      <c r="H79" s="769"/>
      <c r="I79" s="769"/>
      <c r="J79" s="769"/>
      <c r="K79" s="769"/>
      <c r="L79" s="769"/>
      <c r="M79" s="769"/>
      <c r="N79" s="769"/>
    </row>
    <row r="80" spans="1:17">
      <c r="C80" s="788" t="s">
        <v>713</v>
      </c>
      <c r="D80" s="765"/>
      <c r="E80" s="787"/>
      <c r="F80" s="786"/>
      <c r="G80" s="766"/>
      <c r="H80" s="789"/>
      <c r="I80" s="789"/>
      <c r="J80" s="789"/>
      <c r="K80" s="789"/>
      <c r="L80" s="791" t="s">
        <v>714</v>
      </c>
      <c r="M80" s="792"/>
      <c r="N80" s="905"/>
    </row>
    <row r="81" spans="3:16" ht="23.45" customHeight="1">
      <c r="C81" s="764" t="s">
        <v>715</v>
      </c>
      <c r="D81" s="765"/>
      <c r="E81" s="765"/>
      <c r="F81" s="765"/>
      <c r="G81" s="765"/>
      <c r="H81" s="765"/>
      <c r="I81" s="765"/>
      <c r="J81" s="765"/>
      <c r="K81" s="765"/>
      <c r="L81" s="220"/>
    </row>
    <row r="82" spans="3:16">
      <c r="E82" s="765"/>
      <c r="F82" s="765" t="s">
        <v>708</v>
      </c>
      <c r="G82" s="766"/>
      <c r="H82" s="767"/>
      <c r="I82" s="765" t="s">
        <v>709</v>
      </c>
      <c r="J82" s="765"/>
      <c r="K82" s="766"/>
      <c r="L82" s="220"/>
      <c r="O82" s="768" t="str">
        <f>IF(AND(ISBLANK($G$82),ISBLANK($K$82))=TRUE,"Answer Missing"," ")</f>
        <v>Answer Missing</v>
      </c>
      <c r="P82" s="768"/>
    </row>
    <row r="83" spans="3:16" ht="19.899999999999999" customHeight="1">
      <c r="C83" s="36" t="s">
        <v>716</v>
      </c>
      <c r="D83" s="26"/>
      <c r="E83" s="26"/>
      <c r="F83" s="26"/>
      <c r="G83" s="26"/>
      <c r="H83" s="26"/>
      <c r="I83" s="26"/>
      <c r="J83" s="26"/>
      <c r="K83" s="26"/>
      <c r="L83" s="220"/>
    </row>
    <row r="84" spans="3:16" ht="16.149999999999999" customHeight="1">
      <c r="C84" s="220" t="s">
        <v>717</v>
      </c>
      <c r="G84" s="786"/>
      <c r="H84" s="766"/>
      <c r="I84" s="766"/>
      <c r="J84" s="766"/>
      <c r="K84" s="766"/>
      <c r="L84" s="766"/>
      <c r="M84" s="766"/>
      <c r="N84" s="769"/>
    </row>
    <row r="85" spans="3:16" ht="23.45" customHeight="1">
      <c r="C85" s="764" t="s">
        <v>712</v>
      </c>
      <c r="D85" s="765"/>
      <c r="E85" s="765"/>
      <c r="F85" s="765"/>
      <c r="G85" s="769"/>
      <c r="H85" s="769"/>
      <c r="I85" s="769"/>
      <c r="J85" s="769"/>
      <c r="K85" s="769"/>
      <c r="L85" s="769"/>
      <c r="M85" s="769"/>
      <c r="N85" s="769"/>
    </row>
    <row r="86" spans="3:16" ht="16.149999999999999" customHeight="1">
      <c r="C86" s="788" t="s">
        <v>713</v>
      </c>
      <c r="D86" s="765"/>
      <c r="E86" s="787"/>
      <c r="F86" s="786"/>
      <c r="G86" s="766"/>
      <c r="H86" s="789"/>
      <c r="I86" s="789"/>
      <c r="J86" s="789"/>
      <c r="K86" s="789"/>
      <c r="L86" s="791" t="s">
        <v>714</v>
      </c>
      <c r="M86" s="792"/>
      <c r="N86" s="905"/>
    </row>
    <row r="88" spans="3:16">
      <c r="C88" s="32" t="s">
        <v>718</v>
      </c>
      <c r="L88" s="220"/>
    </row>
    <row r="89" spans="3:16">
      <c r="L89" s="220"/>
    </row>
    <row r="90" spans="3:16">
      <c r="C90" s="764" t="s">
        <v>719</v>
      </c>
      <c r="D90" s="764"/>
      <c r="E90" s="765"/>
      <c r="F90" s="765"/>
      <c r="G90" s="765"/>
      <c r="H90" s="625"/>
      <c r="I90" s="625"/>
      <c r="J90" s="625"/>
      <c r="K90" s="625"/>
      <c r="L90" s="625"/>
    </row>
    <row r="91" spans="3:16" ht="6.6" customHeight="1">
      <c r="C91" s="625"/>
      <c r="D91" s="464"/>
      <c r="E91" s="464"/>
      <c r="F91" s="464"/>
      <c r="G91" s="625"/>
      <c r="H91" s="625"/>
      <c r="I91" s="625"/>
      <c r="J91" s="625"/>
      <c r="K91" s="221"/>
      <c r="L91" s="221"/>
    </row>
    <row r="92" spans="3:16" ht="11.45" customHeight="1">
      <c r="F92" s="765" t="s">
        <v>708</v>
      </c>
      <c r="G92" s="766"/>
      <c r="H92" s="767"/>
      <c r="I92" s="765" t="s">
        <v>709</v>
      </c>
      <c r="J92" s="765"/>
      <c r="K92" s="766"/>
      <c r="L92" s="220"/>
      <c r="O92" s="768" t="str">
        <f>IF(AND(ISBLANK($G$92),ISBLANK($K$92))=TRUE,"Answer Missing"," ")</f>
        <v>Answer Missing</v>
      </c>
    </row>
    <row r="93" spans="3:16" ht="16.899999999999999" customHeight="1">
      <c r="F93" s="765"/>
      <c r="G93" s="769"/>
      <c r="H93" s="767"/>
      <c r="I93" s="765"/>
      <c r="J93" s="765"/>
      <c r="K93" s="769"/>
      <c r="L93" s="220"/>
      <c r="O93" s="768"/>
    </row>
    <row r="94" spans="3:16">
      <c r="C94" s="764" t="s">
        <v>720</v>
      </c>
      <c r="D94" s="764"/>
      <c r="E94" s="765"/>
      <c r="F94" s="765"/>
      <c r="G94" s="765"/>
      <c r="H94" s="765"/>
      <c r="I94" s="765"/>
      <c r="J94" s="765"/>
      <c r="K94" s="769"/>
      <c r="L94" s="220"/>
      <c r="O94" s="768"/>
    </row>
    <row r="95" spans="3:16" ht="6" customHeight="1">
      <c r="C95" s="764"/>
      <c r="D95" s="764"/>
      <c r="E95" s="765"/>
      <c r="F95" s="765"/>
      <c r="G95" s="765"/>
      <c r="H95" s="765"/>
      <c r="I95" s="765"/>
      <c r="J95" s="765"/>
      <c r="K95" s="769"/>
      <c r="L95" s="220"/>
      <c r="O95" s="768"/>
    </row>
    <row r="96" spans="3:16">
      <c r="C96" s="764" t="s">
        <v>721</v>
      </c>
      <c r="D96" s="764"/>
      <c r="E96" s="765"/>
      <c r="F96" s="765"/>
      <c r="G96" s="765"/>
      <c r="H96" s="765"/>
      <c r="I96" s="765"/>
      <c r="J96" s="765"/>
      <c r="K96" s="769"/>
      <c r="L96" s="220"/>
      <c r="O96" s="768"/>
    </row>
    <row r="97" spans="3:15">
      <c r="C97" s="764" t="s">
        <v>722</v>
      </c>
      <c r="D97" s="764"/>
      <c r="E97" s="765"/>
      <c r="F97" s="765"/>
      <c r="G97" s="765"/>
      <c r="H97" s="765"/>
      <c r="I97" s="765"/>
      <c r="J97" s="765"/>
      <c r="K97" s="769"/>
      <c r="L97" s="220"/>
      <c r="O97" s="768"/>
    </row>
    <row r="98" spans="3:15">
      <c r="C98" s="764" t="s">
        <v>723</v>
      </c>
      <c r="D98" s="764"/>
      <c r="E98" s="765"/>
      <c r="F98" s="765"/>
      <c r="G98" s="765"/>
      <c r="H98" s="765"/>
      <c r="I98" s="765"/>
      <c r="J98" s="765"/>
      <c r="K98" s="769"/>
      <c r="L98" s="220"/>
      <c r="O98" s="768"/>
    </row>
    <row r="99" spans="3:15">
      <c r="C99" s="764" t="s">
        <v>724</v>
      </c>
      <c r="D99" s="764"/>
      <c r="E99" s="765"/>
      <c r="F99" s="765"/>
      <c r="G99" s="765"/>
      <c r="H99" s="765"/>
      <c r="I99" s="765"/>
      <c r="J99" s="765"/>
      <c r="K99" s="769"/>
      <c r="L99" s="220"/>
      <c r="O99" s="768"/>
    </row>
    <row r="100" spans="3:15">
      <c r="C100" s="764" t="s">
        <v>725</v>
      </c>
      <c r="D100" s="764"/>
      <c r="E100" s="765"/>
      <c r="F100" s="765"/>
      <c r="G100" s="765"/>
      <c r="H100" s="765"/>
      <c r="I100" s="765"/>
      <c r="J100" s="765"/>
      <c r="K100" s="769"/>
      <c r="L100" s="220"/>
      <c r="O100" s="768"/>
    </row>
    <row r="101" spans="3:15">
      <c r="C101" s="764" t="s">
        <v>726</v>
      </c>
      <c r="D101" s="764"/>
      <c r="E101" s="765"/>
      <c r="F101" s="765"/>
      <c r="G101" s="765"/>
      <c r="H101" s="765"/>
      <c r="I101" s="765"/>
      <c r="J101" s="765"/>
      <c r="K101" s="769"/>
      <c r="L101" s="220"/>
      <c r="O101" s="768"/>
    </row>
    <row r="102" spans="3:15">
      <c r="C102" s="764" t="s">
        <v>727</v>
      </c>
      <c r="D102" s="764"/>
      <c r="E102" s="765"/>
      <c r="F102" s="765"/>
      <c r="G102" s="765"/>
      <c r="H102" s="765"/>
      <c r="I102" s="765"/>
      <c r="J102" s="765"/>
      <c r="K102" s="769"/>
      <c r="L102" s="220"/>
      <c r="O102" s="768"/>
    </row>
    <row r="103" spans="3:15">
      <c r="C103" s="764" t="s">
        <v>728</v>
      </c>
      <c r="D103" s="764"/>
      <c r="E103" s="765"/>
      <c r="F103" s="765"/>
      <c r="G103" s="765"/>
      <c r="H103" s="765"/>
      <c r="I103" s="765"/>
      <c r="J103" s="765"/>
      <c r="K103" s="769"/>
      <c r="L103" s="220"/>
      <c r="O103" s="768"/>
    </row>
    <row r="104" spans="3:15" ht="4.9000000000000004" customHeight="1">
      <c r="C104" s="764"/>
      <c r="D104" s="764"/>
      <c r="E104" s="765"/>
      <c r="F104" s="765"/>
      <c r="G104" s="765"/>
      <c r="H104" s="765"/>
      <c r="I104" s="765"/>
      <c r="J104" s="765"/>
      <c r="K104" s="769"/>
      <c r="L104" s="220"/>
      <c r="O104" s="768"/>
    </row>
    <row r="105" spans="3:15">
      <c r="C105" s="764" t="s">
        <v>696</v>
      </c>
      <c r="D105" s="764"/>
      <c r="E105" s="765"/>
      <c r="F105" s="765"/>
      <c r="G105" s="765"/>
      <c r="H105" s="765"/>
      <c r="I105" s="765"/>
      <c r="J105" s="765"/>
      <c r="K105" s="769"/>
      <c r="L105" s="220"/>
      <c r="O105" s="768"/>
    </row>
    <row r="106" spans="3:15" ht="4.9000000000000004" customHeight="1">
      <c r="C106" s="764"/>
      <c r="D106" s="764"/>
      <c r="E106" s="765"/>
      <c r="F106" s="765"/>
      <c r="G106" s="765"/>
      <c r="H106" s="765"/>
      <c r="I106" s="765"/>
      <c r="J106" s="765"/>
      <c r="K106" s="769"/>
      <c r="L106" s="220"/>
      <c r="O106" s="768"/>
    </row>
    <row r="107" spans="3:15">
      <c r="C107" s="764" t="s">
        <v>729</v>
      </c>
      <c r="D107" s="764"/>
      <c r="E107" s="765"/>
      <c r="F107" s="765"/>
      <c r="G107" s="765"/>
      <c r="H107" s="765"/>
      <c r="I107" s="765"/>
      <c r="J107" s="765"/>
      <c r="K107" s="769"/>
      <c r="L107" s="220"/>
      <c r="O107" s="768"/>
    </row>
    <row r="108" spans="3:15">
      <c r="C108" s="764" t="s">
        <v>730</v>
      </c>
      <c r="D108" s="764"/>
      <c r="E108" s="765"/>
      <c r="F108" s="765"/>
      <c r="G108" s="765"/>
      <c r="H108" s="765"/>
      <c r="I108" s="765"/>
      <c r="J108" s="765"/>
      <c r="K108" s="769"/>
      <c r="L108" s="220"/>
      <c r="O108" s="768"/>
    </row>
    <row r="109" spans="3:15">
      <c r="C109" s="764" t="s">
        <v>731</v>
      </c>
      <c r="D109" s="764"/>
      <c r="E109" s="765"/>
      <c r="F109" s="765"/>
      <c r="G109" s="765"/>
      <c r="H109" s="765"/>
      <c r="I109" s="765"/>
      <c r="J109" s="765"/>
      <c r="K109" s="769"/>
      <c r="L109" s="220"/>
      <c r="O109" s="768"/>
    </row>
    <row r="110" spans="3:15">
      <c r="C110" s="764" t="s">
        <v>732</v>
      </c>
      <c r="D110" s="764"/>
      <c r="E110" s="765"/>
      <c r="F110" s="765"/>
      <c r="G110" s="765"/>
      <c r="H110" s="765"/>
      <c r="I110" s="765"/>
      <c r="J110" s="765"/>
      <c r="K110" s="769"/>
      <c r="L110" s="220"/>
      <c r="O110" s="768"/>
    </row>
    <row r="111" spans="3:15">
      <c r="C111" s="764"/>
      <c r="D111" s="764"/>
      <c r="E111" s="765"/>
      <c r="F111" s="765"/>
      <c r="G111" s="765"/>
      <c r="H111" s="765"/>
      <c r="I111" s="765"/>
      <c r="J111" s="765"/>
      <c r="K111" s="769"/>
      <c r="L111" s="220"/>
      <c r="O111" s="768"/>
    </row>
    <row r="112" spans="3:15">
      <c r="C112" s="368" t="s">
        <v>733</v>
      </c>
      <c r="D112" s="464"/>
      <c r="E112" s="464"/>
      <c r="F112" s="464"/>
      <c r="G112" s="464"/>
      <c r="H112" s="464"/>
      <c r="I112" s="765"/>
      <c r="J112" s="765"/>
      <c r="K112" s="769"/>
      <c r="L112" s="220"/>
      <c r="O112" s="768"/>
    </row>
    <row r="113" spans="2:15" ht="18.600000000000001" customHeight="1">
      <c r="C113" s="764" t="s">
        <v>734</v>
      </c>
      <c r="D113" s="764"/>
      <c r="E113" s="765"/>
      <c r="F113" s="765"/>
      <c r="G113" s="765"/>
      <c r="H113" s="765"/>
      <c r="I113" s="765"/>
      <c r="J113" s="765"/>
      <c r="K113" s="769"/>
      <c r="L113" s="220"/>
      <c r="O113" s="768"/>
    </row>
    <row r="114" spans="2:15">
      <c r="C114" s="764" t="s">
        <v>735</v>
      </c>
      <c r="D114" s="764"/>
      <c r="E114" s="765"/>
      <c r="F114" s="765"/>
      <c r="G114" s="765"/>
      <c r="H114" s="765"/>
      <c r="I114" s="765"/>
      <c r="J114" s="765"/>
      <c r="K114" s="769"/>
      <c r="L114" s="220"/>
      <c r="O114" s="768"/>
    </row>
    <row r="115" spans="2:15">
      <c r="C115" s="764" t="s">
        <v>736</v>
      </c>
      <c r="D115" s="764"/>
      <c r="E115" s="765"/>
      <c r="F115" s="765"/>
      <c r="G115" s="765"/>
      <c r="H115" s="765"/>
      <c r="I115" s="765"/>
      <c r="J115" s="765"/>
      <c r="K115" s="769"/>
      <c r="L115" s="220"/>
      <c r="O115" s="768"/>
    </row>
    <row r="116" spans="2:15">
      <c r="C116" s="764" t="s">
        <v>737</v>
      </c>
      <c r="D116" s="764"/>
      <c r="E116" s="765"/>
      <c r="F116" s="765"/>
      <c r="G116" s="765"/>
      <c r="H116" s="765"/>
      <c r="I116" s="765"/>
      <c r="J116" s="765"/>
      <c r="K116" s="769"/>
      <c r="L116" s="220"/>
      <c r="O116" s="768"/>
    </row>
    <row r="117" spans="2:15">
      <c r="C117" s="764" t="s">
        <v>738</v>
      </c>
      <c r="D117" s="764"/>
      <c r="E117" s="765"/>
      <c r="F117" s="765"/>
      <c r="G117" s="765"/>
      <c r="H117" s="765"/>
      <c r="I117" s="765"/>
      <c r="J117" s="765"/>
      <c r="K117" s="769"/>
      <c r="L117" s="220"/>
      <c r="O117" s="768"/>
    </row>
    <row r="118" spans="2:15">
      <c r="C118" s="764"/>
      <c r="D118" s="764"/>
      <c r="E118" s="765"/>
      <c r="F118" s="765"/>
      <c r="G118" s="765"/>
      <c r="H118" s="765"/>
      <c r="I118" s="765"/>
      <c r="J118" s="765"/>
      <c r="K118" s="769"/>
      <c r="L118" s="220"/>
      <c r="O118" s="768"/>
    </row>
    <row r="119" spans="2:15" s="200" customFormat="1" ht="15.75" customHeight="1">
      <c r="B119" s="1208"/>
      <c r="C119" s="1208"/>
      <c r="D119" s="1208"/>
      <c r="E119" s="1208"/>
      <c r="F119" s="1208"/>
      <c r="G119" s="1208"/>
      <c r="H119" s="1208"/>
      <c r="I119" s="1208"/>
      <c r="J119" s="1208"/>
      <c r="K119" s="1208"/>
      <c r="L119" s="1208"/>
      <c r="M119" s="1208"/>
      <c r="N119" s="1110"/>
    </row>
    <row r="120" spans="2:15" s="200" customFormat="1" ht="15.75" customHeight="1">
      <c r="B120" s="1208"/>
      <c r="C120" s="1208"/>
      <c r="D120" s="1208"/>
      <c r="E120" s="1208"/>
      <c r="F120" s="1208"/>
      <c r="G120" s="1208"/>
      <c r="H120" s="1208"/>
      <c r="I120" s="1208"/>
      <c r="J120" s="1208"/>
      <c r="K120" s="1208"/>
      <c r="L120" s="1208"/>
      <c r="M120" s="1208"/>
      <c r="N120" s="1110"/>
    </row>
    <row r="121" spans="2:15" s="200" customFormat="1" ht="15.75" customHeight="1">
      <c r="B121" s="1208"/>
      <c r="C121" s="1208"/>
      <c r="D121" s="1208"/>
      <c r="E121" s="1208"/>
      <c r="F121" s="1208"/>
      <c r="G121" s="1208"/>
      <c r="H121" s="1208"/>
      <c r="I121" s="1208"/>
      <c r="J121" s="1208"/>
      <c r="K121" s="1208"/>
      <c r="L121" s="1208"/>
      <c r="M121" s="1208"/>
      <c r="N121" s="1110"/>
    </row>
    <row r="122" spans="2:15" s="200" customFormat="1" ht="15.75" customHeight="1">
      <c r="B122" s="1208"/>
      <c r="C122" s="1208"/>
      <c r="D122" s="1208"/>
      <c r="E122" s="1208"/>
      <c r="F122" s="1208"/>
      <c r="G122" s="1208"/>
      <c r="H122" s="1208"/>
      <c r="I122" s="1208"/>
      <c r="J122" s="1208"/>
      <c r="K122" s="1208"/>
      <c r="L122" s="1208"/>
      <c r="M122" s="1208"/>
      <c r="N122" s="1110"/>
    </row>
    <row r="123" spans="2:15" s="200" customFormat="1" ht="15.75" customHeight="1">
      <c r="B123" s="1208"/>
      <c r="C123" s="1208"/>
      <c r="D123" s="1208"/>
      <c r="E123" s="1208"/>
      <c r="F123" s="1208"/>
      <c r="G123" s="1208"/>
      <c r="H123" s="1208"/>
      <c r="I123" s="1208"/>
      <c r="J123" s="1208"/>
      <c r="K123" s="1208"/>
      <c r="L123" s="1208"/>
      <c r="M123" s="1208"/>
      <c r="N123" s="1110"/>
    </row>
    <row r="124" spans="2:15" s="200" customFormat="1" ht="15.75" customHeight="1">
      <c r="B124" s="1110"/>
      <c r="C124" s="1110"/>
      <c r="D124" s="1110"/>
      <c r="E124" s="1110"/>
      <c r="F124" s="1110"/>
      <c r="G124" s="1110"/>
      <c r="H124" s="1110"/>
      <c r="I124" s="1110"/>
      <c r="J124" s="1110"/>
      <c r="K124" s="1110"/>
      <c r="L124" s="1110"/>
      <c r="M124" s="1110"/>
      <c r="N124" s="1110"/>
    </row>
    <row r="125" spans="2:15" s="200" customFormat="1" ht="15.75" customHeight="1">
      <c r="B125" s="1110"/>
      <c r="C125" s="1110"/>
      <c r="D125" s="1110"/>
      <c r="E125" s="1110"/>
      <c r="F125" s="1110"/>
      <c r="G125" s="1110"/>
      <c r="H125" s="1110"/>
      <c r="I125" s="1110"/>
      <c r="J125" s="1110"/>
      <c r="K125" s="1110"/>
      <c r="L125" s="1110"/>
      <c r="M125" s="1110"/>
      <c r="N125" s="1110"/>
    </row>
    <row r="126" spans="2:15" s="200" customFormat="1" ht="15.75" customHeight="1">
      <c r="B126" s="1208"/>
      <c r="C126" s="1208"/>
      <c r="D126" s="1208"/>
      <c r="E126" s="1208"/>
      <c r="F126" s="1208"/>
      <c r="G126" s="1208"/>
      <c r="H126" s="1208"/>
      <c r="I126" s="1208"/>
      <c r="J126" s="1208"/>
      <c r="K126" s="1208"/>
      <c r="L126" s="1208"/>
      <c r="M126" s="1208"/>
      <c r="N126" s="1110"/>
    </row>
    <row r="127" spans="2:15" s="200" customFormat="1" ht="15.75" customHeight="1">
      <c r="B127" s="1208"/>
      <c r="C127" s="1208"/>
      <c r="D127" s="1208"/>
      <c r="E127" s="1208"/>
      <c r="F127" s="1208"/>
      <c r="G127" s="1208"/>
      <c r="H127" s="1208"/>
      <c r="I127" s="1208"/>
      <c r="J127" s="1208"/>
      <c r="K127" s="1208"/>
      <c r="L127" s="1208"/>
      <c r="M127" s="1208"/>
      <c r="N127" s="1110"/>
    </row>
    <row r="128" spans="2:15" s="200" customFormat="1" ht="15.75" customHeight="1">
      <c r="B128" s="1208"/>
      <c r="C128" s="1208"/>
      <c r="D128" s="1208"/>
      <c r="E128" s="1208"/>
      <c r="F128" s="1208"/>
      <c r="G128" s="1208"/>
      <c r="H128" s="1208"/>
      <c r="I128" s="1208"/>
      <c r="J128" s="1208"/>
      <c r="K128" s="1208"/>
      <c r="L128" s="1208"/>
      <c r="M128" s="1208"/>
      <c r="N128" s="1110"/>
    </row>
    <row r="129" spans="2:32" s="200" customFormat="1" ht="15.75" customHeight="1">
      <c r="B129" s="1208"/>
      <c r="C129" s="1208"/>
      <c r="D129" s="1208"/>
      <c r="E129" s="1208"/>
      <c r="F129" s="1208"/>
      <c r="G129" s="1208"/>
      <c r="H129" s="1208"/>
      <c r="I129" s="1208"/>
      <c r="J129" s="1208"/>
      <c r="K129" s="1208"/>
      <c r="L129" s="1208"/>
      <c r="M129" s="1208"/>
      <c r="N129" s="1110"/>
    </row>
    <row r="130" spans="2:32" s="200" customFormat="1" ht="15.75" customHeight="1">
      <c r="B130" s="1208"/>
      <c r="C130" s="1208"/>
      <c r="D130" s="1208"/>
      <c r="E130" s="1208"/>
      <c r="F130" s="1208"/>
      <c r="G130" s="1208"/>
      <c r="H130" s="1208"/>
      <c r="I130" s="1208"/>
      <c r="J130" s="1208"/>
      <c r="K130" s="1208"/>
      <c r="L130" s="1208"/>
      <c r="M130" s="1208"/>
      <c r="N130" s="1110"/>
    </row>
    <row r="131" spans="2:32" s="200" customFormat="1" ht="15.75" customHeight="1">
      <c r="B131" s="1110"/>
      <c r="C131" s="1110"/>
      <c r="D131" s="1110"/>
      <c r="E131" s="1110"/>
      <c r="F131" s="1110"/>
      <c r="G131" s="1110"/>
      <c r="H131" s="1110"/>
      <c r="I131" s="1110"/>
      <c r="J131" s="1110"/>
      <c r="K131" s="1110"/>
      <c r="L131" s="1110"/>
      <c r="M131" s="1110"/>
      <c r="N131" s="1110"/>
    </row>
    <row r="132" spans="2:32">
      <c r="C132" s="764"/>
      <c r="D132" s="764"/>
      <c r="E132" s="765"/>
      <c r="F132" s="765"/>
      <c r="G132" s="765"/>
      <c r="H132" s="765"/>
      <c r="I132" s="765"/>
      <c r="J132" s="765"/>
      <c r="K132" s="769"/>
      <c r="L132" s="220"/>
      <c r="O132" s="768"/>
    </row>
    <row r="133" spans="2:32">
      <c r="F133" s="765"/>
      <c r="G133" s="769"/>
      <c r="H133" s="767"/>
      <c r="I133" s="765"/>
      <c r="J133" s="765"/>
      <c r="K133" s="769"/>
      <c r="L133" s="220"/>
      <c r="O133" s="768"/>
    </row>
    <row r="134" spans="2:32">
      <c r="C134" s="764" t="s">
        <v>739</v>
      </c>
      <c r="D134" s="765"/>
      <c r="E134" s="765"/>
      <c r="F134" s="765"/>
      <c r="G134" s="765"/>
      <c r="H134" s="765"/>
      <c r="I134" s="765"/>
      <c r="J134" s="765"/>
      <c r="K134" s="765"/>
      <c r="L134" s="220"/>
    </row>
    <row r="135" spans="2:32">
      <c r="F135" s="765" t="s">
        <v>708</v>
      </c>
      <c r="G135" s="766"/>
      <c r="H135" s="767"/>
      <c r="I135" s="765" t="s">
        <v>709</v>
      </c>
      <c r="J135" s="765"/>
      <c r="K135" s="766"/>
      <c r="L135" s="220"/>
      <c r="O135" s="768" t="str">
        <f>IF(AND(ISBLANK($G$135),ISBLANK($K$135))=TRUE,"Answer Missing"," ")</f>
        <v>Answer Missing</v>
      </c>
      <c r="P135" s="768"/>
    </row>
    <row r="136" spans="2:32" ht="25.15" customHeight="1">
      <c r="C136" s="36" t="s">
        <v>740</v>
      </c>
      <c r="D136" s="36"/>
      <c r="E136" s="36"/>
      <c r="F136" s="36"/>
      <c r="G136" s="36"/>
      <c r="H136" s="36"/>
      <c r="I136" s="36"/>
      <c r="J136" s="36"/>
      <c r="K136" s="36"/>
      <c r="L136" s="770"/>
      <c r="O136" s="768"/>
      <c r="P136" s="768"/>
    </row>
    <row r="137" spans="2:32">
      <c r="C137" s="220" t="s">
        <v>741</v>
      </c>
      <c r="G137" s="769"/>
      <c r="H137" s="786"/>
      <c r="I137" s="766"/>
      <c r="J137" s="766"/>
      <c r="K137" s="766"/>
      <c r="L137" s="766"/>
      <c r="M137" s="766"/>
      <c r="N137" s="769"/>
      <c r="O137" s="769"/>
      <c r="P137" s="769"/>
    </row>
    <row r="138" spans="2:32" ht="23.45" customHeight="1">
      <c r="C138" s="764" t="s">
        <v>742</v>
      </c>
      <c r="D138" s="765"/>
      <c r="E138" s="765"/>
      <c r="F138" s="765"/>
      <c r="G138" s="769"/>
      <c r="H138" s="769"/>
      <c r="I138" s="769"/>
      <c r="J138" s="769"/>
      <c r="K138" s="769"/>
      <c r="L138" s="769"/>
      <c r="M138" s="769"/>
      <c r="N138" s="769"/>
    </row>
    <row r="139" spans="2:32">
      <c r="C139" s="788" t="s">
        <v>713</v>
      </c>
      <c r="D139" s="765"/>
      <c r="E139" s="787"/>
      <c r="F139" s="786"/>
      <c r="G139" s="766"/>
      <c r="H139" s="789"/>
      <c r="I139" s="789"/>
      <c r="J139" s="789"/>
      <c r="K139" s="789"/>
      <c r="L139" s="791" t="s">
        <v>714</v>
      </c>
      <c r="M139" s="792"/>
      <c r="N139" s="905"/>
    </row>
    <row r="140" spans="2:32" ht="27" customHeight="1">
      <c r="C140" s="764" t="s">
        <v>743</v>
      </c>
      <c r="D140" s="765"/>
      <c r="E140" s="765"/>
      <c r="F140" s="765"/>
      <c r="G140" s="765"/>
      <c r="H140" s="765"/>
      <c r="I140" s="765"/>
      <c r="J140" s="765"/>
      <c r="K140" s="765"/>
      <c r="L140" s="765"/>
      <c r="M140" s="765"/>
      <c r="N140" s="765"/>
      <c r="O140" s="765"/>
      <c r="P140" s="765"/>
      <c r="Q140" s="765"/>
      <c r="S140" s="765"/>
      <c r="T140" s="765"/>
      <c r="U140" s="765"/>
      <c r="V140" s="765"/>
      <c r="W140" s="765"/>
      <c r="X140" s="765"/>
      <c r="Y140" s="765"/>
      <c r="Z140" s="765"/>
      <c r="AA140" s="765"/>
      <c r="AB140" s="765"/>
      <c r="AC140" s="765"/>
      <c r="AD140" s="765"/>
      <c r="AE140" s="765"/>
      <c r="AF140" s="765"/>
    </row>
    <row r="141" spans="2:32">
      <c r="F141" s="765" t="s">
        <v>708</v>
      </c>
      <c r="G141" s="766"/>
      <c r="H141" s="767"/>
      <c r="I141" s="765" t="s">
        <v>709</v>
      </c>
      <c r="J141" s="765"/>
      <c r="K141" s="766"/>
      <c r="L141" s="220"/>
      <c r="O141" s="768" t="str">
        <f>IF(AND(ISBLANK($G$141),ISBLANK($K$141))=TRUE,"Answer Missing"," ")</f>
        <v>Answer Missing</v>
      </c>
      <c r="P141" s="768"/>
    </row>
    <row r="142" spans="2:32" ht="21.6" customHeight="1">
      <c r="C142" s="36" t="s">
        <v>744</v>
      </c>
      <c r="D142" s="26"/>
      <c r="E142" s="26"/>
      <c r="F142" s="26"/>
      <c r="G142" s="26"/>
      <c r="H142" s="26"/>
      <c r="I142" s="26"/>
      <c r="J142" s="26"/>
      <c r="K142" s="26"/>
      <c r="L142" s="26"/>
      <c r="M142" s="26"/>
      <c r="N142" s="26"/>
    </row>
    <row r="143" spans="2:32" ht="16.899999999999999" customHeight="1">
      <c r="C143" s="765" t="s">
        <v>745</v>
      </c>
      <c r="H143" s="769"/>
      <c r="I143" s="790"/>
      <c r="J143" s="786"/>
      <c r="K143" s="766"/>
      <c r="L143" s="766"/>
      <c r="M143" s="766"/>
      <c r="N143" s="769"/>
    </row>
    <row r="144" spans="2:32" ht="19.899999999999999" customHeight="1">
      <c r="C144" s="764" t="s">
        <v>746</v>
      </c>
      <c r="D144" s="765"/>
      <c r="E144" s="765"/>
      <c r="F144" s="765"/>
      <c r="G144" s="769"/>
      <c r="H144" s="769"/>
      <c r="I144" s="769"/>
      <c r="J144" s="769"/>
      <c r="K144" s="769"/>
    </row>
    <row r="145" spans="3:14" ht="17.45" customHeight="1">
      <c r="C145" s="788" t="s">
        <v>713</v>
      </c>
      <c r="D145" s="765"/>
      <c r="E145" s="787"/>
      <c r="F145" s="786"/>
      <c r="G145" s="766"/>
      <c r="H145" s="789"/>
      <c r="I145" s="789"/>
      <c r="J145" s="789"/>
      <c r="K145" s="789"/>
      <c r="L145" s="791" t="s">
        <v>714</v>
      </c>
      <c r="M145" s="792"/>
      <c r="N145" s="905"/>
    </row>
  </sheetData>
  <sheetProtection algorithmName="SHA-512" hashValue="SKbvFq+cjGhI6fn/HmLf40O5cGfizvKmuA3yw4IfgHGDrRiG9kjOYmdJ/WfDl4LhoMPXKHH8TMyZdmHi+YN1JA==" saltValue="pvaMFlIvrmwBcpQo0XNB3w==" spinCount="100000" sheet="1" autoFilter="0"/>
  <mergeCells count="28">
    <mergeCell ref="B129:M129"/>
    <mergeCell ref="B130:M130"/>
    <mergeCell ref="B122:M122"/>
    <mergeCell ref="B123:M123"/>
    <mergeCell ref="B126:M126"/>
    <mergeCell ref="B127:M127"/>
    <mergeCell ref="B128:M128"/>
    <mergeCell ref="B65:M65"/>
    <mergeCell ref="B72:M72"/>
    <mergeCell ref="B119:M119"/>
    <mergeCell ref="B120:M120"/>
    <mergeCell ref="B121:M121"/>
    <mergeCell ref="B68:M68"/>
    <mergeCell ref="B69:M69"/>
    <mergeCell ref="B70:M70"/>
    <mergeCell ref="B71:M71"/>
    <mergeCell ref="B61:M61"/>
    <mergeCell ref="B62:M62"/>
    <mergeCell ref="B63:M63"/>
    <mergeCell ref="B64:M64"/>
    <mergeCell ref="O30:O35"/>
    <mergeCell ref="J5:L5"/>
    <mergeCell ref="J6:L6"/>
    <mergeCell ref="J7:L7"/>
    <mergeCell ref="M1:M3"/>
    <mergeCell ref="C1:L1"/>
    <mergeCell ref="C2:L2"/>
    <mergeCell ref="C3:L3"/>
  </mergeCells>
  <phoneticPr fontId="44" type="noConversion"/>
  <conditionalFormatting sqref="M1:N3">
    <cfRule type="cellIs" dxfId="47" priority="8" stopIfTrue="1" operator="equal">
      <formula>"na"</formula>
    </cfRule>
  </conditionalFormatting>
  <conditionalFormatting sqref="O92:O118">
    <cfRule type="containsText" dxfId="46" priority="1" stopIfTrue="1" operator="containsText" text="Answer Missing">
      <formula>NOT(ISERROR(SEARCH("Answer Missing",O92)))</formula>
    </cfRule>
  </conditionalFormatting>
  <conditionalFormatting sqref="O76:P76 O132:O133">
    <cfRule type="containsText" dxfId="45" priority="7" stopIfTrue="1" operator="containsText" text="Answer Missing">
      <formula>NOT(ISERROR(SEARCH("Answer Missing",O76)))</formula>
    </cfRule>
  </conditionalFormatting>
  <conditionalFormatting sqref="O82:P82">
    <cfRule type="containsText" dxfId="44" priority="6" stopIfTrue="1" operator="containsText" text="Answer Missing">
      <formula>NOT(ISERROR(SEARCH("Answer Missing",O82)))</formula>
    </cfRule>
  </conditionalFormatting>
  <conditionalFormatting sqref="O135:P136">
    <cfRule type="containsText" dxfId="43" priority="5" stopIfTrue="1" operator="containsText" text="Answer Missing">
      <formula>NOT(ISERROR(SEARCH("Answer Missing",O135)))</formula>
    </cfRule>
  </conditionalFormatting>
  <conditionalFormatting sqref="O141:P141">
    <cfRule type="containsText" dxfId="42" priority="4" stopIfTrue="1" operator="containsText" text="Answer Missing">
      <formula>NOT(ISERROR(SEARCH("Answer Missing",O141)))</formula>
    </cfRule>
  </conditionalFormatting>
  <conditionalFormatting sqref="P1:P3">
    <cfRule type="cellIs" dxfId="41" priority="3" stopIfTrue="1" operator="equal">
      <formula>"na"</formula>
    </cfRule>
  </conditionalFormatting>
  <hyperlinks>
    <hyperlink ref="C1:J1" location="Index!A1" display="Index!A1" xr:uid="{00000000-0004-0000-0C00-000000000000}"/>
  </hyperlinks>
  <printOptions horizontalCentered="1"/>
  <pageMargins left="0.5" right="0.25" top="0.5" bottom="0.25" header="0.5" footer="0.25"/>
  <pageSetup scale="91" fitToHeight="0" orientation="landscape" r:id="rId1"/>
  <headerFooter alignWithMargins="0"/>
  <ignoredErrors>
    <ignoredError sqref="J5 J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4BDC-B4EA-42D1-AAEF-17EB6EC30A20}">
  <sheetPr codeName="Sheet38">
    <pageSetUpPr fitToPage="1"/>
  </sheetPr>
  <dimension ref="A1:R65"/>
  <sheetViews>
    <sheetView showGridLines="0" topLeftCell="C1" zoomScaleNormal="100" workbookViewId="0">
      <selection activeCell="Y35" sqref="Y35"/>
    </sheetView>
  </sheetViews>
  <sheetFormatPr defaultColWidth="10.6640625" defaultRowHeight="12.75"/>
  <cols>
    <col min="1" max="1" width="7.1640625" style="220" hidden="1" customWidth="1"/>
    <col min="2" max="2" width="5.1640625" style="220" hidden="1" customWidth="1"/>
    <col min="3" max="3" width="11.1640625" style="217" customWidth="1"/>
    <col min="4" max="4" width="7.83203125" style="217" customWidth="1"/>
    <col min="5" max="5" width="9" style="217" customWidth="1"/>
    <col min="6" max="6" width="14.6640625" style="217" customWidth="1"/>
    <col min="7" max="7" width="5.5" style="217" customWidth="1"/>
    <col min="8" max="8" width="14.83203125" style="217" customWidth="1"/>
    <col min="9" max="9" width="3.1640625" style="217" customWidth="1"/>
    <col min="10" max="10" width="11.33203125" style="217" customWidth="1"/>
    <col min="11" max="11" width="11.83203125" style="217" customWidth="1"/>
    <col min="12" max="12" width="25.5" style="217" customWidth="1"/>
    <col min="13" max="13" width="6.5" style="220" customWidth="1"/>
    <col min="14" max="14" width="21.33203125" style="220" customWidth="1"/>
    <col min="15" max="15" width="19.5" style="220" customWidth="1"/>
    <col min="16" max="16" width="8.6640625" style="220" customWidth="1"/>
    <col min="17" max="16384" width="10.6640625" style="220"/>
  </cols>
  <sheetData>
    <row r="1" spans="1:18" ht="25.15" customHeight="1">
      <c r="A1" s="220" t="str">
        <f>Index!$D$10</f>
        <v>C2</v>
      </c>
      <c r="C1" s="1173" t="str">
        <f>+Index!$A$1</f>
        <v>Office of the State Controller</v>
      </c>
      <c r="D1" s="1173"/>
      <c r="E1" s="1173"/>
      <c r="F1" s="1173"/>
      <c r="G1" s="1173"/>
      <c r="H1" s="1173"/>
      <c r="I1" s="1173"/>
      <c r="J1" s="1173"/>
      <c r="K1" s="1173"/>
      <c r="L1" s="1173"/>
      <c r="M1" s="1211"/>
      <c r="N1" s="1111"/>
      <c r="P1" s="645" t="str">
        <f>IF(Index!$B$51="na","NA","")</f>
        <v/>
      </c>
    </row>
    <row r="2" spans="1:18" ht="15" customHeight="1">
      <c r="A2" s="220" t="str">
        <f>Index!$D$10</f>
        <v>C2</v>
      </c>
      <c r="C2" s="1223" t="str">
        <f>+Index!$A$2</f>
        <v>2024 Year-End ACFR Package</v>
      </c>
      <c r="D2" s="1223"/>
      <c r="E2" s="1223"/>
      <c r="F2" s="1223"/>
      <c r="G2" s="1223"/>
      <c r="H2" s="1223"/>
      <c r="I2" s="1223"/>
      <c r="J2" s="1223"/>
      <c r="K2" s="1223"/>
      <c r="L2" s="1223"/>
      <c r="M2" s="1211"/>
      <c r="N2" s="1111"/>
      <c r="O2" s="611"/>
      <c r="P2" s="645"/>
    </row>
    <row r="3" spans="1:18" ht="15" customHeight="1">
      <c r="A3" s="220" t="str">
        <f>Index!$D$10</f>
        <v>C2</v>
      </c>
      <c r="C3" s="1223" t="s">
        <v>747</v>
      </c>
      <c r="D3" s="1223"/>
      <c r="E3" s="1223"/>
      <c r="F3" s="1223"/>
      <c r="G3" s="1223"/>
      <c r="H3" s="1223"/>
      <c r="I3" s="1223"/>
      <c r="J3" s="1223"/>
      <c r="K3" s="1223"/>
      <c r="L3" s="1223"/>
      <c r="M3" s="1211"/>
      <c r="N3" s="1111"/>
      <c r="P3" s="645"/>
    </row>
    <row r="4" spans="1:18" ht="15" customHeight="1">
      <c r="A4" s="220" t="str">
        <f>Index!$D$10</f>
        <v>C2</v>
      </c>
      <c r="C4" s="611"/>
      <c r="D4" s="220"/>
      <c r="E4" s="612"/>
      <c r="F4" s="612"/>
      <c r="G4" s="612"/>
      <c r="H4" s="612"/>
      <c r="I4" s="612"/>
      <c r="J4" s="612"/>
      <c r="K4" s="612"/>
      <c r="L4" s="612"/>
    </row>
    <row r="5" spans="1:18" ht="15" customHeight="1">
      <c r="A5" s="220" t="str">
        <f>Index!$D$10</f>
        <v>C2</v>
      </c>
      <c r="C5" s="220"/>
      <c r="D5" s="220"/>
      <c r="E5" s="220"/>
      <c r="F5" s="613"/>
      <c r="G5" s="220"/>
      <c r="H5" s="849"/>
      <c r="I5" s="614" t="s">
        <v>658</v>
      </c>
      <c r="J5" s="1220" t="str">
        <f>+Index!$D$10</f>
        <v>C2</v>
      </c>
      <c r="K5" s="1220"/>
      <c r="L5" s="1220"/>
    </row>
    <row r="6" spans="1:18" ht="15" customHeight="1">
      <c r="A6" s="220" t="str">
        <f>Index!$D$10</f>
        <v>C2</v>
      </c>
      <c r="C6" s="220"/>
      <c r="D6" s="220"/>
      <c r="E6" s="220"/>
      <c r="F6" s="220"/>
      <c r="G6" s="220"/>
      <c r="H6" s="849"/>
      <c r="I6" s="614" t="s">
        <v>492</v>
      </c>
      <c r="J6" s="1221" t="str">
        <f>+Index!$D$9</f>
        <v>Asheville-Buncombe Technical Community College</v>
      </c>
      <c r="K6" s="1221"/>
      <c r="L6" s="1221"/>
    </row>
    <row r="7" spans="1:18" ht="15" customHeight="1">
      <c r="A7" s="220" t="str">
        <f>Index!$D$10</f>
        <v>C2</v>
      </c>
      <c r="C7" s="220"/>
      <c r="D7" s="220"/>
      <c r="E7" s="220"/>
      <c r="F7" s="615"/>
      <c r="G7" s="220"/>
      <c r="H7" s="849"/>
      <c r="I7" s="614" t="s">
        <v>493</v>
      </c>
      <c r="J7" s="1222" t="str">
        <f>CONCATENATE(Index!$D$11," ",Index!$D$12)</f>
        <v xml:space="preserve"> </v>
      </c>
      <c r="K7" s="1222"/>
      <c r="L7" s="1222"/>
    </row>
    <row r="8" spans="1:18" ht="15" customHeight="1" thickBot="1">
      <c r="A8" s="220" t="str">
        <f>Index!$D$10</f>
        <v>C2</v>
      </c>
      <c r="C8" s="616"/>
      <c r="D8" s="616"/>
      <c r="E8" s="616"/>
      <c r="F8" s="616"/>
      <c r="G8" s="616"/>
      <c r="H8" s="616"/>
      <c r="I8" s="616"/>
      <c r="J8" s="616"/>
      <c r="K8" s="616"/>
      <c r="L8" s="616"/>
      <c r="M8" s="616"/>
      <c r="N8" s="616"/>
    </row>
    <row r="9" spans="1:18" ht="7.5" customHeight="1">
      <c r="A9" s="220" t="str">
        <f>Index!$D$10</f>
        <v>C2</v>
      </c>
      <c r="C9" s="220"/>
      <c r="D9" s="220"/>
      <c r="E9" s="220"/>
      <c r="F9" s="220"/>
      <c r="G9" s="220"/>
      <c r="H9" s="220"/>
      <c r="I9" s="220"/>
      <c r="J9" s="220"/>
      <c r="K9" s="220"/>
      <c r="L9" s="220"/>
    </row>
    <row r="10" spans="1:18" ht="15" customHeight="1">
      <c r="C10" s="27" t="s">
        <v>748</v>
      </c>
      <c r="D10" s="183"/>
      <c r="E10" s="761"/>
      <c r="F10" s="183"/>
      <c r="G10" s="183"/>
      <c r="H10" s="183"/>
      <c r="I10" s="183"/>
      <c r="J10" s="183"/>
      <c r="K10" s="183"/>
      <c r="L10" s="183"/>
      <c r="M10" s="762"/>
      <c r="N10" s="183"/>
      <c r="O10" s="762"/>
      <c r="P10" s="762"/>
      <c r="Q10" s="762"/>
      <c r="R10" s="763"/>
    </row>
    <row r="11" spans="1:18" ht="15" customHeight="1">
      <c r="C11" s="27" t="s">
        <v>749</v>
      </c>
      <c r="D11" s="183"/>
      <c r="E11" s="761"/>
      <c r="F11" s="183"/>
      <c r="G11" s="183"/>
      <c r="H11" s="183"/>
      <c r="I11" s="183"/>
      <c r="J11" s="183"/>
      <c r="K11" s="183"/>
      <c r="L11" s="183"/>
      <c r="M11" s="762"/>
      <c r="N11" s="183"/>
      <c r="O11" s="762"/>
      <c r="P11" s="762"/>
      <c r="Q11" s="762"/>
      <c r="R11" s="763"/>
    </row>
    <row r="12" spans="1:18" ht="13.9" customHeight="1">
      <c r="C12" s="27" t="s">
        <v>750</v>
      </c>
      <c r="D12" s="183"/>
      <c r="E12" s="761"/>
      <c r="F12" s="183"/>
      <c r="G12" s="183"/>
      <c r="H12" s="183"/>
      <c r="I12" s="183"/>
      <c r="J12" s="183"/>
      <c r="K12" s="183"/>
      <c r="L12" s="183"/>
      <c r="M12" s="183"/>
      <c r="N12" s="183"/>
      <c r="O12" s="762"/>
      <c r="P12" s="762"/>
      <c r="Q12" s="762"/>
      <c r="R12" s="763"/>
    </row>
    <row r="13" spans="1:18" ht="11.45" customHeight="1">
      <c r="C13" s="220"/>
      <c r="D13" s="220"/>
      <c r="E13" s="220"/>
      <c r="F13" s="220"/>
      <c r="G13" s="220"/>
      <c r="H13" s="220"/>
      <c r="I13" s="220"/>
      <c r="J13" s="220"/>
      <c r="K13" s="220"/>
      <c r="L13" s="220"/>
    </row>
    <row r="14" spans="1:18" ht="7.5" customHeight="1">
      <c r="C14" s="220"/>
      <c r="D14" s="220"/>
      <c r="E14" s="220"/>
      <c r="F14" s="220"/>
      <c r="G14" s="220"/>
      <c r="H14" s="220"/>
      <c r="I14" s="220"/>
      <c r="J14" s="220"/>
      <c r="K14" s="220"/>
      <c r="L14" s="220"/>
    </row>
    <row r="15" spans="1:18">
      <c r="C15" s="617"/>
      <c r="D15" s="221"/>
      <c r="E15" s="221"/>
      <c r="F15" s="221"/>
      <c r="G15" s="221"/>
      <c r="H15" s="221"/>
      <c r="I15" s="221"/>
      <c r="J15" s="221"/>
      <c r="K15" s="221"/>
      <c r="L15" s="221"/>
      <c r="M15" s="221"/>
      <c r="N15" s="221"/>
      <c r="O15" s="221"/>
      <c r="P15" s="221"/>
    </row>
    <row r="16" spans="1:18" ht="12.6" customHeight="1">
      <c r="C16" s="32" t="s">
        <v>663</v>
      </c>
      <c r="D16" s="221"/>
      <c r="E16" s="221"/>
      <c r="F16" s="221"/>
      <c r="G16" s="221"/>
      <c r="H16" s="221"/>
      <c r="I16" s="221"/>
      <c r="J16" s="221"/>
      <c r="K16" s="221"/>
      <c r="L16" s="220"/>
      <c r="M16" s="221"/>
      <c r="N16" s="221"/>
      <c r="O16" s="221"/>
      <c r="P16" s="221"/>
    </row>
    <row r="17" spans="1:17">
      <c r="A17" s="220" t="str">
        <f>Index!$D$10</f>
        <v>C2</v>
      </c>
      <c r="C17" s="221" t="s">
        <v>664</v>
      </c>
      <c r="D17" s="221"/>
      <c r="E17" s="221"/>
      <c r="F17" s="221"/>
      <c r="G17" s="221"/>
      <c r="H17" s="221"/>
      <c r="I17" s="221"/>
      <c r="J17" s="221"/>
      <c r="K17" s="221"/>
      <c r="L17" s="220"/>
      <c r="M17" s="221"/>
      <c r="N17" s="221"/>
      <c r="O17" s="221"/>
      <c r="P17" s="221"/>
    </row>
    <row r="18" spans="1:17" ht="8.1" customHeight="1">
      <c r="A18" s="220" t="str">
        <f>Index!$D$10</f>
        <v>C2</v>
      </c>
      <c r="C18" s="221"/>
      <c r="D18" s="221"/>
      <c r="E18" s="221"/>
      <c r="F18" s="221"/>
      <c r="G18" s="221"/>
      <c r="H18" s="221"/>
      <c r="I18" s="221"/>
      <c r="J18" s="221"/>
      <c r="K18" s="221"/>
      <c r="L18" s="221"/>
      <c r="M18" s="221"/>
      <c r="N18" s="221"/>
      <c r="O18" s="221"/>
      <c r="P18" s="221"/>
    </row>
    <row r="19" spans="1:17" s="223" customFormat="1" ht="11.1" customHeight="1">
      <c r="A19" s="220" t="str">
        <f>Index!$D$10</f>
        <v>C2</v>
      </c>
      <c r="B19" s="737"/>
      <c r="C19" s="326"/>
      <c r="D19" s="326"/>
      <c r="E19" s="326"/>
      <c r="F19" s="222" t="s">
        <v>751</v>
      </c>
      <c r="G19" s="326"/>
      <c r="H19" s="326"/>
      <c r="I19" s="326"/>
      <c r="J19" s="326"/>
      <c r="K19" s="326"/>
      <c r="L19" s="222"/>
      <c r="M19" s="222"/>
      <c r="N19" s="222"/>
      <c r="O19" s="326"/>
      <c r="P19" s="326"/>
      <c r="Q19" s="737"/>
    </row>
    <row r="20" spans="1:17" s="223" customFormat="1" ht="12" customHeight="1">
      <c r="A20" s="220" t="str">
        <f>Index!$D$10</f>
        <v>C2</v>
      </c>
      <c r="B20" s="737"/>
      <c r="C20" s="326"/>
      <c r="D20" s="326"/>
      <c r="E20" s="326"/>
      <c r="F20" s="222" t="s">
        <v>668</v>
      </c>
      <c r="G20" s="326"/>
      <c r="H20" s="326"/>
      <c r="I20" s="326"/>
      <c r="J20" s="326"/>
      <c r="K20" s="737"/>
      <c r="L20" s="937" t="s">
        <v>752</v>
      </c>
      <c r="M20" s="937"/>
      <c r="N20" s="937" t="s">
        <v>753</v>
      </c>
      <c r="O20" s="326"/>
      <c r="P20" s="326"/>
      <c r="Q20" s="737"/>
    </row>
    <row r="21" spans="1:17" s="223" customFormat="1" ht="12" customHeight="1">
      <c r="A21" s="220" t="str">
        <f>Index!$D$10</f>
        <v>C2</v>
      </c>
      <c r="B21" s="737"/>
      <c r="C21" s="326"/>
      <c r="D21" s="326"/>
      <c r="E21" s="326"/>
      <c r="F21" s="779" t="s">
        <v>669</v>
      </c>
      <c r="G21" s="326"/>
      <c r="H21" s="326"/>
      <c r="I21" s="326"/>
      <c r="J21" s="326"/>
      <c r="K21" s="737"/>
      <c r="L21" s="779" t="s">
        <v>670</v>
      </c>
      <c r="M21" s="222"/>
      <c r="N21" s="779" t="s">
        <v>671</v>
      </c>
      <c r="O21" s="326"/>
      <c r="P21" s="326"/>
      <c r="Q21" s="737"/>
    </row>
    <row r="22" spans="1:17" s="223" customFormat="1" ht="12" hidden="1" customHeight="1">
      <c r="A22" s="220" t="str">
        <f>Index!$D$10</f>
        <v>C2</v>
      </c>
      <c r="B22" s="737"/>
      <c r="C22" s="326"/>
      <c r="D22" s="326"/>
      <c r="E22" s="326"/>
      <c r="F22" s="222"/>
      <c r="G22" s="326"/>
      <c r="H22" s="326"/>
      <c r="I22" s="326"/>
      <c r="J22" s="326"/>
      <c r="K22" s="737"/>
      <c r="L22" s="779" t="s">
        <v>672</v>
      </c>
      <c r="M22" s="222"/>
      <c r="N22" s="222"/>
      <c r="O22" s="326"/>
      <c r="P22" s="326"/>
      <c r="Q22" s="737"/>
    </row>
    <row r="23" spans="1:17" ht="12" customHeight="1">
      <c r="A23" s="220" t="str">
        <f>Index!$D$10</f>
        <v>C2</v>
      </c>
      <c r="B23" s="220">
        <v>105</v>
      </c>
      <c r="C23" s="221"/>
      <c r="D23" s="221"/>
      <c r="E23" s="221"/>
      <c r="F23" s="850">
        <f>YEAR(Index!$A$124)</f>
        <v>2025</v>
      </c>
      <c r="G23" s="221"/>
      <c r="H23" s="221"/>
      <c r="I23" s="618"/>
      <c r="J23" s="619"/>
      <c r="K23" s="620"/>
      <c r="L23" s="218"/>
      <c r="M23" s="221"/>
      <c r="N23" s="218">
        <v>0</v>
      </c>
      <c r="O23" s="221"/>
      <c r="P23" s="221"/>
      <c r="Q23" s="736" t="s">
        <v>673</v>
      </c>
    </row>
    <row r="24" spans="1:17" ht="12" customHeight="1">
      <c r="A24" s="220" t="str">
        <f>Index!$D$10</f>
        <v>C2</v>
      </c>
      <c r="B24" s="220">
        <v>110</v>
      </c>
      <c r="C24" s="221"/>
      <c r="D24" s="221"/>
      <c r="E24" s="221"/>
      <c r="F24" s="850">
        <f>F23+1</f>
        <v>2026</v>
      </c>
      <c r="G24" s="221"/>
      <c r="H24" s="221"/>
      <c r="I24" s="221"/>
      <c r="J24" s="619"/>
      <c r="K24" s="619"/>
      <c r="L24" s="218">
        <v>0</v>
      </c>
      <c r="M24" s="221"/>
      <c r="N24" s="218">
        <v>0</v>
      </c>
      <c r="O24" s="221"/>
      <c r="P24" s="221"/>
      <c r="Q24" s="736" t="s">
        <v>674</v>
      </c>
    </row>
    <row r="25" spans="1:17" ht="12" customHeight="1">
      <c r="A25" s="220" t="str">
        <f>Index!$D$10</f>
        <v>C2</v>
      </c>
      <c r="B25" s="220">
        <v>115</v>
      </c>
      <c r="C25" s="221"/>
      <c r="D25" s="221"/>
      <c r="E25" s="221"/>
      <c r="F25" s="850">
        <f>F24+1</f>
        <v>2027</v>
      </c>
      <c r="G25" s="221"/>
      <c r="H25" s="221"/>
      <c r="I25" s="221"/>
      <c r="J25" s="619"/>
      <c r="K25" s="619"/>
      <c r="L25" s="218">
        <v>0</v>
      </c>
      <c r="M25" s="221"/>
      <c r="N25" s="218">
        <v>0</v>
      </c>
      <c r="O25" s="221"/>
      <c r="P25" s="221"/>
      <c r="Q25" s="736" t="s">
        <v>675</v>
      </c>
    </row>
    <row r="26" spans="1:17" ht="11.45" customHeight="1">
      <c r="A26" s="220" t="str">
        <f>Index!$D$10</f>
        <v>C2</v>
      </c>
      <c r="B26" s="220">
        <v>120</v>
      </c>
      <c r="C26" s="221"/>
      <c r="D26" s="221"/>
      <c r="E26" s="221"/>
      <c r="F26" s="850">
        <f>F25+1</f>
        <v>2028</v>
      </c>
      <c r="G26" s="221"/>
      <c r="H26" s="221"/>
      <c r="I26" s="221"/>
      <c r="J26" s="619"/>
      <c r="K26" s="619"/>
      <c r="L26" s="218">
        <v>0</v>
      </c>
      <c r="M26" s="221"/>
      <c r="N26" s="218">
        <v>0</v>
      </c>
      <c r="O26" s="221"/>
      <c r="P26" s="221"/>
      <c r="Q26" s="736" t="s">
        <v>676</v>
      </c>
    </row>
    <row r="27" spans="1:17" ht="12" customHeight="1">
      <c r="A27" s="220" t="str">
        <f>Index!$D$10</f>
        <v>C2</v>
      </c>
      <c r="B27" s="220">
        <v>125</v>
      </c>
      <c r="C27" s="221"/>
      <c r="D27" s="221"/>
      <c r="E27" s="221"/>
      <c r="F27" s="850">
        <f>F26+1</f>
        <v>2029</v>
      </c>
      <c r="G27" s="221"/>
      <c r="H27" s="221"/>
      <c r="I27" s="221"/>
      <c r="J27" s="619"/>
      <c r="K27" s="619"/>
      <c r="L27" s="218">
        <v>0</v>
      </c>
      <c r="M27" s="221"/>
      <c r="N27" s="218">
        <v>0</v>
      </c>
      <c r="O27" s="221"/>
      <c r="P27" s="221"/>
      <c r="Q27" s="736" t="s">
        <v>677</v>
      </c>
    </row>
    <row r="28" spans="1:17" ht="12" customHeight="1">
      <c r="A28" s="220" t="str">
        <f>Index!$D$10</f>
        <v>C2</v>
      </c>
      <c r="B28" s="220">
        <v>130</v>
      </c>
      <c r="C28" s="221"/>
      <c r="D28" s="221"/>
      <c r="E28" s="621">
        <f>F27+1</f>
        <v>2030</v>
      </c>
      <c r="F28" s="850" t="str">
        <f>E28&amp;" - "&amp;(E28+4)</f>
        <v>2030 - 2034</v>
      </c>
      <c r="G28" s="221"/>
      <c r="H28" s="221"/>
      <c r="I28" s="221"/>
      <c r="J28" s="619"/>
      <c r="K28" s="619"/>
      <c r="L28" s="218">
        <v>0</v>
      </c>
      <c r="M28" s="221"/>
      <c r="N28" s="218">
        <v>0</v>
      </c>
      <c r="O28" s="221"/>
      <c r="P28" s="221"/>
      <c r="Q28" s="736" t="s">
        <v>678</v>
      </c>
    </row>
    <row r="29" spans="1:17" ht="12" customHeight="1">
      <c r="A29" s="220" t="str">
        <f>Index!$D$10</f>
        <v>C2</v>
      </c>
      <c r="B29" s="220">
        <v>135</v>
      </c>
      <c r="C29" s="221"/>
      <c r="D29" s="221"/>
      <c r="E29" s="622">
        <f>E28+5</f>
        <v>2035</v>
      </c>
      <c r="F29" s="850" t="str">
        <f>E29&amp;" - "&amp;(E29+4)</f>
        <v>2035 - 2039</v>
      </c>
      <c r="G29" s="221"/>
      <c r="H29" s="221"/>
      <c r="I29" s="221"/>
      <c r="J29" s="619"/>
      <c r="K29" s="619"/>
      <c r="L29" s="218"/>
      <c r="M29" s="221"/>
      <c r="N29" s="218"/>
      <c r="O29" s="221"/>
      <c r="P29" s="221"/>
      <c r="Q29" s="736" t="s">
        <v>679</v>
      </c>
    </row>
    <row r="30" spans="1:17" ht="12" customHeight="1">
      <c r="A30" s="220" t="str">
        <f>Index!$D$10</f>
        <v>C2</v>
      </c>
      <c r="B30" s="220">
        <v>140</v>
      </c>
      <c r="C30" s="221"/>
      <c r="D30" s="221"/>
      <c r="E30" s="622">
        <f>E29+5</f>
        <v>2040</v>
      </c>
      <c r="F30" s="850" t="str">
        <f>E30&amp;" - "&amp;(E30+4)</f>
        <v>2040 - 2044</v>
      </c>
      <c r="G30" s="221"/>
      <c r="H30" s="221"/>
      <c r="I30" s="221"/>
      <c r="J30" s="619"/>
      <c r="K30" s="619"/>
      <c r="L30" s="218">
        <v>0</v>
      </c>
      <c r="M30" s="221"/>
      <c r="N30" s="218"/>
      <c r="O30" s="221"/>
      <c r="P30" s="221"/>
      <c r="Q30" s="736" t="s">
        <v>680</v>
      </c>
    </row>
    <row r="31" spans="1:17" ht="15.6" customHeight="1" thickBot="1">
      <c r="A31" s="220" t="str">
        <f>Index!$D$10</f>
        <v>C2</v>
      </c>
      <c r="B31" s="220">
        <v>145</v>
      </c>
      <c r="C31" s="221"/>
      <c r="D31" s="221"/>
      <c r="E31" s="622">
        <f>E30+5</f>
        <v>2045</v>
      </c>
      <c r="F31" s="850" t="str">
        <f>E31&amp;" - "&amp;(E31+4)</f>
        <v>2045 - 2049</v>
      </c>
      <c r="G31" s="221"/>
      <c r="H31" s="221"/>
      <c r="I31" s="618"/>
      <c r="J31" s="619"/>
      <c r="K31" s="619"/>
      <c r="L31" s="219"/>
      <c r="M31" s="221"/>
      <c r="N31" s="219">
        <v>0</v>
      </c>
      <c r="O31" s="1224" t="str">
        <f>IF(L34='Long-Term Liabilities'!O18," "," Subscription Principal Pmts must tie to Subscription Liability on Long-Term Liabilities worksheet")</f>
        <v xml:space="preserve"> Subscription Principal Pmts must tie to Subscription Liability on Long-Term Liabilities worksheet</v>
      </c>
      <c r="P31" s="221"/>
      <c r="Q31" s="736" t="s">
        <v>681</v>
      </c>
    </row>
    <row r="32" spans="1:17" ht="12" customHeight="1">
      <c r="A32" s="220" t="str">
        <f>Index!$D$10</f>
        <v>C2</v>
      </c>
      <c r="C32" s="221"/>
      <c r="D32" s="221"/>
      <c r="E32" s="622"/>
      <c r="F32" s="850"/>
      <c r="G32" s="221"/>
      <c r="H32" s="221"/>
      <c r="I32" s="618"/>
      <c r="J32" s="619"/>
      <c r="K32" s="619"/>
      <c r="L32" s="623" t="s">
        <v>682</v>
      </c>
      <c r="M32" s="221"/>
      <c r="N32" s="221"/>
      <c r="O32" s="1224"/>
      <c r="P32" s="221"/>
    </row>
    <row r="33" spans="1:17" ht="12" customHeight="1" thickBot="1">
      <c r="A33" s="220" t="str">
        <f>Index!$D$10</f>
        <v>C2</v>
      </c>
      <c r="B33" s="220">
        <v>180</v>
      </c>
      <c r="C33" s="221"/>
      <c r="D33" s="221"/>
      <c r="E33" s="221"/>
      <c r="F33" s="326" t="s">
        <v>683</v>
      </c>
      <c r="G33" s="221"/>
      <c r="H33" s="221"/>
      <c r="I33" s="221"/>
      <c r="J33" s="619"/>
      <c r="K33" s="619"/>
      <c r="L33" s="624">
        <f>SUM(L23:L31)</f>
        <v>0</v>
      </c>
      <c r="M33" s="221"/>
      <c r="N33" s="624">
        <f>SUM(N23:N31)</f>
        <v>0</v>
      </c>
      <c r="O33" s="1224"/>
      <c r="P33" s="221"/>
    </row>
    <row r="34" spans="1:17" ht="19.899999999999999" customHeight="1" thickTop="1">
      <c r="A34" s="220" t="str">
        <f>Index!$D$10</f>
        <v>C2</v>
      </c>
      <c r="B34" s="220">
        <v>185</v>
      </c>
      <c r="C34" s="221"/>
      <c r="D34" s="221"/>
      <c r="E34" s="221"/>
      <c r="F34" s="326" t="s">
        <v>754</v>
      </c>
      <c r="G34" s="221"/>
      <c r="H34" s="221"/>
      <c r="I34" s="221"/>
      <c r="J34" s="906"/>
      <c r="K34" s="907"/>
      <c r="L34" s="908">
        <f>L33</f>
        <v>0</v>
      </c>
      <c r="M34" s="221"/>
      <c r="N34" s="221"/>
      <c r="O34" s="1224"/>
      <c r="P34" s="221"/>
      <c r="Q34" s="736"/>
    </row>
    <row r="35" spans="1:17" ht="18.600000000000001" customHeight="1">
      <c r="A35" s="220" t="str">
        <f>Index!$D$10</f>
        <v>C2</v>
      </c>
      <c r="C35" s="221"/>
      <c r="D35" s="221"/>
      <c r="E35" s="221"/>
      <c r="F35" s="326"/>
      <c r="G35" s="221"/>
      <c r="H35" s="221"/>
      <c r="I35" s="221"/>
      <c r="J35" s="906"/>
      <c r="K35" s="906"/>
      <c r="L35" s="906"/>
      <c r="M35" s="221"/>
      <c r="N35" s="221"/>
      <c r="O35" s="1224"/>
      <c r="P35" s="221"/>
    </row>
    <row r="36" spans="1:17" ht="12" customHeight="1">
      <c r="A36" s="220" t="str">
        <f>Index!$D$10</f>
        <v>C2</v>
      </c>
      <c r="B36" s="220">
        <v>190</v>
      </c>
      <c r="C36" s="221"/>
      <c r="D36" s="221"/>
      <c r="E36" s="221"/>
      <c r="F36" s="326"/>
      <c r="G36" s="221"/>
      <c r="H36" s="221"/>
      <c r="I36" s="221"/>
      <c r="J36" s="619"/>
      <c r="K36" s="619"/>
      <c r="L36" s="906"/>
      <c r="M36" s="221"/>
      <c r="N36" s="221"/>
      <c r="O36" s="1224"/>
      <c r="P36" s="221"/>
    </row>
    <row r="37" spans="1:17" ht="12" customHeight="1">
      <c r="C37" s="221"/>
      <c r="D37" s="221"/>
      <c r="E37" s="221"/>
      <c r="F37" s="326"/>
      <c r="G37" s="221"/>
      <c r="H37" s="221"/>
      <c r="I37" s="221"/>
      <c r="J37" s="619"/>
      <c r="K37" s="619"/>
      <c r="L37" s="906"/>
      <c r="M37" s="221"/>
      <c r="N37" s="221"/>
      <c r="O37" s="1113"/>
      <c r="P37" s="221"/>
    </row>
    <row r="38" spans="1:17" s="223" customFormat="1" ht="22.15" customHeight="1">
      <c r="A38" s="220" t="str">
        <f>Index!$D$10</f>
        <v>C2</v>
      </c>
      <c r="B38" s="737"/>
      <c r="C38" s="464" t="s">
        <v>685</v>
      </c>
      <c r="D38" s="326" t="s">
        <v>755</v>
      </c>
      <c r="E38" s="326"/>
      <c r="F38" s="221"/>
      <c r="G38" s="221"/>
      <c r="H38" s="221"/>
      <c r="I38" s="221"/>
      <c r="J38" s="221"/>
      <c r="K38" s="221"/>
      <c r="L38" s="221"/>
      <c r="M38" s="221"/>
      <c r="N38" s="221"/>
      <c r="O38" s="737"/>
      <c r="P38" s="221"/>
      <c r="Q38" s="737"/>
    </row>
    <row r="39" spans="1:17" s="223" customFormat="1" ht="10.9" customHeight="1">
      <c r="A39" s="220"/>
      <c r="B39" s="737"/>
      <c r="C39" s="464"/>
      <c r="D39" s="326"/>
      <c r="E39" s="326"/>
      <c r="F39" s="221"/>
      <c r="G39" s="221"/>
      <c r="H39" s="221"/>
      <c r="I39" s="221"/>
      <c r="J39" s="221"/>
      <c r="K39" s="221"/>
      <c r="L39" s="221"/>
      <c r="M39" s="221"/>
      <c r="N39" s="221"/>
      <c r="O39" s="737"/>
      <c r="P39" s="221"/>
      <c r="Q39" s="737"/>
    </row>
    <row r="40" spans="1:17" s="223" customFormat="1" ht="12.6" customHeight="1">
      <c r="A40" s="220"/>
      <c r="B40" s="737"/>
      <c r="C40" s="625" t="s">
        <v>756</v>
      </c>
      <c r="D40" s="464"/>
      <c r="E40" s="464"/>
      <c r="F40" s="464"/>
      <c r="G40" s="625"/>
      <c r="H40" s="625"/>
      <c r="I40" s="625"/>
      <c r="J40" s="625"/>
      <c r="K40" s="625"/>
      <c r="L40" s="625"/>
      <c r="M40" s="625"/>
      <c r="N40" s="625"/>
      <c r="O40" s="625"/>
      <c r="P40" s="625"/>
      <c r="Q40" s="737"/>
    </row>
    <row r="41" spans="1:17" s="223" customFormat="1" ht="12.6" customHeight="1">
      <c r="A41" s="220"/>
      <c r="B41" s="737"/>
      <c r="C41" s="625"/>
      <c r="D41" s="464"/>
      <c r="E41" s="464"/>
      <c r="F41" s="464"/>
      <c r="G41" s="625"/>
      <c r="H41" s="625"/>
      <c r="I41" s="625"/>
      <c r="J41" s="625"/>
      <c r="K41" s="625"/>
      <c r="L41" s="625"/>
      <c r="M41" s="625"/>
      <c r="N41" s="625"/>
      <c r="O41" s="625"/>
      <c r="P41" s="625"/>
      <c r="Q41" s="737"/>
    </row>
    <row r="42" spans="1:17" s="223" customFormat="1" ht="12.6" customHeight="1">
      <c r="A42" s="220"/>
      <c r="B42" s="737"/>
      <c r="C42" s="625" t="s">
        <v>688</v>
      </c>
      <c r="D42" s="464"/>
      <c r="E42" s="464"/>
      <c r="F42" s="464"/>
      <c r="G42" s="625"/>
      <c r="H42" s="625"/>
      <c r="I42" s="625"/>
      <c r="J42" s="625"/>
      <c r="K42" s="221"/>
      <c r="L42" s="221"/>
      <c r="M42" s="221"/>
      <c r="N42" s="221"/>
      <c r="O42" s="221"/>
      <c r="P42" s="221"/>
      <c r="Q42" s="737"/>
    </row>
    <row r="43" spans="1:17" s="223" customFormat="1" ht="12.6" customHeight="1">
      <c r="A43" s="220"/>
      <c r="B43" s="737"/>
      <c r="C43" s="625"/>
      <c r="D43" s="464"/>
      <c r="E43" s="464"/>
      <c r="F43" s="464"/>
      <c r="G43" s="625"/>
      <c r="H43" s="625"/>
      <c r="I43" s="625"/>
      <c r="J43" s="625"/>
      <c r="K43" s="221"/>
      <c r="L43" s="221"/>
      <c r="M43" s="221"/>
      <c r="N43" s="221"/>
      <c r="O43" s="221"/>
      <c r="P43" s="221"/>
      <c r="Q43" s="737"/>
    </row>
    <row r="44" spans="1:17" s="737" customFormat="1" ht="12.6" customHeight="1">
      <c r="C44" s="368" t="s">
        <v>757</v>
      </c>
      <c r="D44" s="368"/>
      <c r="E44" s="368"/>
      <c r="F44" s="368"/>
      <c r="G44" s="368"/>
      <c r="H44" s="368"/>
      <c r="I44" s="368"/>
      <c r="J44" s="368"/>
      <c r="K44" s="270"/>
      <c r="L44" s="270"/>
      <c r="M44" s="270"/>
      <c r="N44" s="270"/>
      <c r="O44" s="270"/>
      <c r="P44" s="270"/>
    </row>
    <row r="45" spans="1:17" s="737" customFormat="1" ht="12.6" customHeight="1">
      <c r="C45" s="368" t="s">
        <v>758</v>
      </c>
      <c r="D45" s="368"/>
      <c r="E45" s="368"/>
      <c r="F45" s="368"/>
      <c r="G45" s="368"/>
      <c r="H45" s="368"/>
      <c r="I45" s="368"/>
      <c r="J45" s="368"/>
      <c r="K45" s="270"/>
      <c r="L45" s="270"/>
      <c r="M45" s="270"/>
      <c r="N45" s="270"/>
      <c r="O45" s="270"/>
      <c r="P45" s="270"/>
    </row>
    <row r="46" spans="1:17" s="737" customFormat="1" ht="12.6" customHeight="1">
      <c r="C46" s="368" t="s">
        <v>759</v>
      </c>
      <c r="D46" s="368"/>
      <c r="E46" s="368"/>
      <c r="F46" s="368"/>
      <c r="G46" s="368"/>
      <c r="H46" s="368"/>
      <c r="I46" s="368"/>
      <c r="J46" s="368"/>
      <c r="K46" s="270"/>
      <c r="L46" s="270"/>
      <c r="M46" s="270"/>
      <c r="N46" s="270"/>
      <c r="O46" s="270"/>
      <c r="P46" s="270"/>
    </row>
    <row r="47" spans="1:17" s="737" customFormat="1" ht="12.6" customHeight="1">
      <c r="C47" s="368" t="s">
        <v>760</v>
      </c>
      <c r="D47" s="368"/>
      <c r="E47" s="368"/>
      <c r="F47" s="368"/>
      <c r="G47" s="368"/>
      <c r="H47" s="368"/>
      <c r="I47" s="368"/>
      <c r="J47" s="368"/>
      <c r="K47" s="270"/>
      <c r="L47" s="270"/>
      <c r="M47" s="270"/>
      <c r="N47" s="270"/>
      <c r="O47" s="270"/>
      <c r="P47" s="270"/>
    </row>
    <row r="48" spans="1:17" s="737" customFormat="1" ht="4.9000000000000004" customHeight="1">
      <c r="C48" s="368"/>
      <c r="D48" s="368"/>
      <c r="E48" s="368"/>
      <c r="F48" s="368"/>
      <c r="G48" s="368"/>
      <c r="H48" s="368"/>
      <c r="I48" s="368"/>
      <c r="J48" s="368"/>
      <c r="K48" s="270"/>
      <c r="L48" s="270"/>
      <c r="M48" s="270"/>
      <c r="N48" s="270"/>
      <c r="O48" s="270"/>
      <c r="P48" s="270"/>
    </row>
    <row r="49" spans="1:17" s="737" customFormat="1" ht="12.6" customHeight="1">
      <c r="C49" s="368"/>
      <c r="D49" s="368"/>
      <c r="E49" s="368"/>
      <c r="F49" s="368"/>
      <c r="G49" s="368"/>
      <c r="H49" s="368"/>
      <c r="I49" s="368"/>
      <c r="J49" s="368"/>
      <c r="K49" s="270"/>
      <c r="L49" s="270"/>
      <c r="M49" s="270"/>
      <c r="N49" s="270"/>
      <c r="O49" s="270"/>
      <c r="P49" s="270"/>
    </row>
    <row r="50" spans="1:17" s="737" customFormat="1" ht="16.149999999999999" customHeight="1">
      <c r="C50" s="368"/>
      <c r="D50" s="368"/>
      <c r="E50" s="368"/>
      <c r="F50" s="368"/>
      <c r="G50" s="368"/>
      <c r="H50" s="368"/>
      <c r="I50" s="368"/>
      <c r="J50" s="368"/>
      <c r="K50" s="270"/>
      <c r="L50" s="270"/>
      <c r="M50" s="270"/>
      <c r="N50" s="270"/>
      <c r="O50" s="270"/>
      <c r="P50" s="270"/>
    </row>
    <row r="51" spans="1:17" s="223" customFormat="1" ht="12.6" customHeight="1">
      <c r="A51" s="220"/>
      <c r="B51" s="737"/>
      <c r="C51" s="625"/>
      <c r="D51" s="464"/>
      <c r="E51" s="464"/>
      <c r="F51" s="464"/>
      <c r="G51" s="625"/>
      <c r="H51" s="625"/>
      <c r="I51" s="625"/>
      <c r="J51" s="625"/>
      <c r="K51" s="221"/>
      <c r="L51" s="221"/>
      <c r="M51" s="221"/>
      <c r="N51" s="221"/>
      <c r="O51" s="221"/>
      <c r="P51" s="221"/>
      <c r="Q51" s="737"/>
    </row>
    <row r="52" spans="1:17" s="200" customFormat="1" ht="15.75" customHeight="1">
      <c r="B52" s="1208"/>
      <c r="C52" s="1208"/>
      <c r="D52" s="1208"/>
      <c r="E52" s="1208"/>
      <c r="F52" s="1208"/>
      <c r="G52" s="1208"/>
      <c r="H52" s="1208"/>
      <c r="I52" s="1208"/>
      <c r="J52" s="1208"/>
      <c r="K52" s="1208"/>
      <c r="L52" s="1208"/>
      <c r="M52" s="1208"/>
      <c r="N52" s="1110"/>
    </row>
    <row r="53" spans="1:17" s="200" customFormat="1" ht="15.75" customHeight="1">
      <c r="B53" s="1208"/>
      <c r="C53" s="1208"/>
      <c r="D53" s="1208"/>
      <c r="E53" s="1208"/>
      <c r="F53" s="1208"/>
      <c r="G53" s="1208"/>
      <c r="H53" s="1208"/>
      <c r="I53" s="1208"/>
      <c r="J53" s="1208"/>
      <c r="K53" s="1208"/>
      <c r="L53" s="1208"/>
      <c r="M53" s="1208"/>
      <c r="N53" s="1110"/>
    </row>
    <row r="54" spans="1:17" s="200" customFormat="1" ht="15.75" customHeight="1">
      <c r="B54" s="1208"/>
      <c r="C54" s="1208"/>
      <c r="D54" s="1208"/>
      <c r="E54" s="1208"/>
      <c r="F54" s="1208"/>
      <c r="G54" s="1208"/>
      <c r="H54" s="1208"/>
      <c r="I54" s="1208"/>
      <c r="J54" s="1208"/>
      <c r="K54" s="1208"/>
      <c r="L54" s="1208"/>
      <c r="M54" s="1208"/>
      <c r="N54" s="1110"/>
    </row>
    <row r="55" spans="1:17" s="200" customFormat="1" ht="15.75" customHeight="1">
      <c r="B55" s="1208"/>
      <c r="C55" s="1208"/>
      <c r="D55" s="1208"/>
      <c r="E55" s="1208"/>
      <c r="F55" s="1208"/>
      <c r="G55" s="1208"/>
      <c r="H55" s="1208"/>
      <c r="I55" s="1208"/>
      <c r="J55" s="1208"/>
      <c r="K55" s="1208"/>
      <c r="L55" s="1208"/>
      <c r="M55" s="1208"/>
      <c r="N55" s="1110"/>
    </row>
    <row r="56" spans="1:17" s="200" customFormat="1" ht="15.75" customHeight="1">
      <c r="B56" s="1208"/>
      <c r="C56" s="1208"/>
      <c r="D56" s="1208"/>
      <c r="E56" s="1208"/>
      <c r="F56" s="1208"/>
      <c r="G56" s="1208"/>
      <c r="H56" s="1208"/>
      <c r="I56" s="1208"/>
      <c r="J56" s="1208"/>
      <c r="K56" s="1208"/>
      <c r="L56" s="1208"/>
      <c r="M56" s="1208"/>
      <c r="N56" s="1110"/>
    </row>
    <row r="57" spans="1:17" s="200" customFormat="1" ht="15.75" customHeight="1">
      <c r="B57" s="1110"/>
      <c r="C57" s="1110"/>
      <c r="D57" s="1110"/>
      <c r="E57" s="1110"/>
      <c r="F57" s="1110"/>
      <c r="G57" s="1110"/>
      <c r="H57" s="1110"/>
      <c r="I57" s="1110"/>
      <c r="J57" s="1110"/>
      <c r="K57" s="1110"/>
      <c r="L57" s="1110"/>
      <c r="M57" s="1110"/>
      <c r="N57" s="1110"/>
    </row>
    <row r="58" spans="1:17" s="200" customFormat="1" ht="15.75" customHeight="1">
      <c r="B58" s="1110"/>
      <c r="C58" s="1110"/>
      <c r="D58" s="1110"/>
      <c r="E58" s="1110"/>
      <c r="F58" s="1110"/>
      <c r="G58" s="1110"/>
      <c r="H58" s="1110"/>
      <c r="I58" s="1110"/>
      <c r="J58" s="1110"/>
      <c r="K58" s="1110"/>
      <c r="L58" s="1110"/>
      <c r="M58" s="1110"/>
      <c r="N58" s="1110"/>
    </row>
    <row r="59" spans="1:17" s="200" customFormat="1" ht="15.75" customHeight="1">
      <c r="B59" s="1208"/>
      <c r="C59" s="1208"/>
      <c r="D59" s="1208"/>
      <c r="E59" s="1208"/>
      <c r="F59" s="1208"/>
      <c r="G59" s="1208"/>
      <c r="H59" s="1208"/>
      <c r="I59" s="1208"/>
      <c r="J59" s="1208"/>
      <c r="K59" s="1208"/>
      <c r="L59" s="1208"/>
      <c r="M59" s="1208"/>
      <c r="N59" s="1110"/>
    </row>
    <row r="60" spans="1:17" s="200" customFormat="1" ht="15.75" customHeight="1">
      <c r="B60" s="1208"/>
      <c r="C60" s="1208"/>
      <c r="D60" s="1208"/>
      <c r="E60" s="1208"/>
      <c r="F60" s="1208"/>
      <c r="G60" s="1208"/>
      <c r="H60" s="1208"/>
      <c r="I60" s="1208"/>
      <c r="J60" s="1208"/>
      <c r="K60" s="1208"/>
      <c r="L60" s="1208"/>
      <c r="M60" s="1208"/>
      <c r="N60" s="1110"/>
    </row>
    <row r="61" spans="1:17" s="200" customFormat="1" ht="15.75" customHeight="1">
      <c r="B61" s="1208"/>
      <c r="C61" s="1208"/>
      <c r="D61" s="1208"/>
      <c r="E61" s="1208"/>
      <c r="F61" s="1208"/>
      <c r="G61" s="1208"/>
      <c r="H61" s="1208"/>
      <c r="I61" s="1208"/>
      <c r="J61" s="1208"/>
      <c r="K61" s="1208"/>
      <c r="L61" s="1208"/>
      <c r="M61" s="1208"/>
      <c r="N61" s="1110"/>
    </row>
    <row r="62" spans="1:17" s="200" customFormat="1" ht="15.75" customHeight="1">
      <c r="B62" s="1208"/>
      <c r="C62" s="1208"/>
      <c r="D62" s="1208"/>
      <c r="E62" s="1208"/>
      <c r="F62" s="1208"/>
      <c r="G62" s="1208"/>
      <c r="H62" s="1208"/>
      <c r="I62" s="1208"/>
      <c r="J62" s="1208"/>
      <c r="K62" s="1208"/>
      <c r="L62" s="1208"/>
      <c r="M62" s="1208"/>
      <c r="N62" s="1110"/>
    </row>
    <row r="63" spans="1:17" s="200" customFormat="1" ht="15.75" customHeight="1">
      <c r="B63" s="1208"/>
      <c r="C63" s="1208"/>
      <c r="D63" s="1208"/>
      <c r="E63" s="1208"/>
      <c r="F63" s="1208"/>
      <c r="G63" s="1208"/>
      <c r="H63" s="1208"/>
      <c r="I63" s="1208"/>
      <c r="J63" s="1208"/>
      <c r="K63" s="1208"/>
      <c r="L63" s="1208"/>
      <c r="M63" s="1208"/>
      <c r="N63" s="1110"/>
    </row>
    <row r="64" spans="1:17" s="200" customFormat="1" ht="15.75" customHeight="1">
      <c r="B64" s="1110"/>
      <c r="C64" s="1110"/>
      <c r="D64" s="1110"/>
      <c r="E64" s="1110"/>
      <c r="F64" s="1110"/>
      <c r="G64" s="1110"/>
      <c r="H64" s="1110"/>
      <c r="I64" s="1110"/>
      <c r="J64" s="1110"/>
      <c r="K64" s="1110"/>
      <c r="L64" s="1110"/>
      <c r="M64" s="1110"/>
      <c r="N64" s="1110"/>
    </row>
    <row r="65" spans="1:17" s="223" customFormat="1" ht="12.6" customHeight="1">
      <c r="A65" s="220"/>
      <c r="B65" s="737"/>
      <c r="C65" s="625"/>
      <c r="D65" s="464"/>
      <c r="E65" s="464"/>
      <c r="F65" s="464"/>
      <c r="G65" s="625"/>
      <c r="H65" s="625"/>
      <c r="I65" s="625"/>
      <c r="J65" s="625"/>
      <c r="K65" s="221"/>
      <c r="L65" s="221"/>
      <c r="M65" s="221"/>
      <c r="N65" s="221"/>
      <c r="O65" s="221"/>
      <c r="P65" s="221"/>
      <c r="Q65" s="737"/>
    </row>
  </sheetData>
  <sheetProtection algorithmName="SHA-512" hashValue="AlRfcTvBbddCHyUv1/XPqiEHNNWLRkY0295K5b193XkP0USbLmemZXSVXsoj63DlmyhIDeIOIXAn9yow5yLdIg==" saltValue="YTNZQwGaZCxpRj9qjEwKdA==" spinCount="100000" sheet="1" objects="1" scenarios="1" autoFilter="0"/>
  <mergeCells count="18">
    <mergeCell ref="J6:L6"/>
    <mergeCell ref="C1:L1"/>
    <mergeCell ref="M1:M3"/>
    <mergeCell ref="C2:L2"/>
    <mergeCell ref="C3:L3"/>
    <mergeCell ref="J5:L5"/>
    <mergeCell ref="B63:M63"/>
    <mergeCell ref="J7:L7"/>
    <mergeCell ref="O31:O36"/>
    <mergeCell ref="B52:M52"/>
    <mergeCell ref="B53:M53"/>
    <mergeCell ref="B54:M54"/>
    <mergeCell ref="B55:M55"/>
    <mergeCell ref="B56:M56"/>
    <mergeCell ref="B59:M59"/>
    <mergeCell ref="B60:M60"/>
    <mergeCell ref="B61:M61"/>
    <mergeCell ref="B62:M62"/>
  </mergeCells>
  <conditionalFormatting sqref="M1:N3">
    <cfRule type="cellIs" dxfId="40" priority="8" stopIfTrue="1" operator="equal">
      <formula>"na"</formula>
    </cfRule>
  </conditionalFormatting>
  <conditionalFormatting sqref="P1:P3">
    <cfRule type="cellIs" dxfId="39" priority="1" stopIfTrue="1" operator="equal">
      <formula>"na"</formula>
    </cfRule>
  </conditionalFormatting>
  <hyperlinks>
    <hyperlink ref="C1:J1" location="Index!A1" display="Index!A1" xr:uid="{FB69D68A-B25B-4052-B889-2958D974B09A}"/>
  </hyperlinks>
  <printOptions horizontalCentered="1"/>
  <pageMargins left="0.5" right="0.25" top="0.5" bottom="0.25" header="0.5" footer="0.25"/>
  <pageSetup scale="7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8195-13A1-4C46-AA12-2173E37CBC2C}">
  <sheetPr codeName="Sheet41">
    <pageSetUpPr fitToPage="1"/>
  </sheetPr>
  <dimension ref="A1:R51"/>
  <sheetViews>
    <sheetView showGridLines="0" topLeftCell="C1" zoomScaleNormal="100" workbookViewId="0">
      <selection activeCell="L32" sqref="L32"/>
    </sheetView>
  </sheetViews>
  <sheetFormatPr defaultColWidth="10.6640625" defaultRowHeight="12.75"/>
  <cols>
    <col min="1" max="1" width="7.1640625" style="220" hidden="1" customWidth="1"/>
    <col min="2" max="2" width="5.1640625" style="220" hidden="1" customWidth="1"/>
    <col min="3" max="3" width="11.1640625" style="217" customWidth="1"/>
    <col min="4" max="4" width="7.83203125" style="217" customWidth="1"/>
    <col min="5" max="5" width="9" style="217" customWidth="1"/>
    <col min="6" max="6" width="14.6640625" style="217" customWidth="1"/>
    <col min="7" max="7" width="5.5" style="217" customWidth="1"/>
    <col min="8" max="8" width="14.83203125" style="217" customWidth="1"/>
    <col min="9" max="9" width="3.1640625" style="217" customWidth="1"/>
    <col min="10" max="10" width="11.33203125" style="217" customWidth="1"/>
    <col min="11" max="11" width="11.83203125" style="217" customWidth="1"/>
    <col min="12" max="12" width="25.5" style="217" customWidth="1"/>
    <col min="13" max="13" width="6.5" style="220" customWidth="1"/>
    <col min="14" max="14" width="21.33203125" style="220" customWidth="1"/>
    <col min="15" max="15" width="19.5" style="220" customWidth="1"/>
    <col min="16" max="16" width="8.6640625" style="220" customWidth="1"/>
    <col min="17" max="16384" width="10.6640625" style="220"/>
  </cols>
  <sheetData>
    <row r="1" spans="1:18" ht="25.15" customHeight="1">
      <c r="A1" s="220" t="str">
        <f>Index!$D$10</f>
        <v>C2</v>
      </c>
      <c r="C1" s="1173" t="str">
        <f>+Index!$A$1</f>
        <v>Office of the State Controller</v>
      </c>
      <c r="D1" s="1173"/>
      <c r="E1" s="1173"/>
      <c r="F1" s="1173"/>
      <c r="G1" s="1173"/>
      <c r="H1" s="1173"/>
      <c r="I1" s="1173"/>
      <c r="J1" s="1173"/>
      <c r="K1" s="1173"/>
      <c r="L1" s="1173"/>
      <c r="M1" s="1211"/>
      <c r="N1" s="1111"/>
      <c r="P1" s="645" t="str">
        <f>IF(Index!$B$51="na","NA","")</f>
        <v/>
      </c>
    </row>
    <row r="2" spans="1:18" ht="15" customHeight="1">
      <c r="A2" s="220" t="str">
        <f>Index!$D$10</f>
        <v>C2</v>
      </c>
      <c r="C2" s="1223" t="str">
        <f>+Index!$A$2</f>
        <v>2024 Year-End ACFR Package</v>
      </c>
      <c r="D2" s="1223"/>
      <c r="E2" s="1223"/>
      <c r="F2" s="1223"/>
      <c r="G2" s="1223"/>
      <c r="H2" s="1223"/>
      <c r="I2" s="1223"/>
      <c r="J2" s="1223"/>
      <c r="K2" s="1223"/>
      <c r="L2" s="1223"/>
      <c r="M2" s="1211"/>
      <c r="N2" s="1111"/>
      <c r="O2" s="611"/>
      <c r="P2" s="645"/>
    </row>
    <row r="3" spans="1:18" ht="15" customHeight="1">
      <c r="A3" s="220" t="str">
        <f>Index!$D$10</f>
        <v>C2</v>
      </c>
      <c r="C3" s="1223" t="s">
        <v>761</v>
      </c>
      <c r="D3" s="1223"/>
      <c r="E3" s="1223"/>
      <c r="F3" s="1223"/>
      <c r="G3" s="1223"/>
      <c r="H3" s="1223"/>
      <c r="I3" s="1223"/>
      <c r="J3" s="1223"/>
      <c r="K3" s="1223"/>
      <c r="L3" s="1223"/>
      <c r="M3" s="1211"/>
      <c r="N3" s="1111"/>
      <c r="P3" s="645"/>
    </row>
    <row r="4" spans="1:18" ht="15" customHeight="1">
      <c r="A4" s="220" t="str">
        <f>Index!$D$10</f>
        <v>C2</v>
      </c>
      <c r="C4" s="611"/>
      <c r="D4" s="220"/>
      <c r="E4" s="612"/>
      <c r="F4" s="612"/>
      <c r="G4" s="612"/>
      <c r="H4" s="612"/>
      <c r="I4" s="612"/>
      <c r="J4" s="612"/>
      <c r="K4" s="612"/>
      <c r="L4" s="612"/>
    </row>
    <row r="5" spans="1:18" ht="15" customHeight="1">
      <c r="A5" s="220" t="str">
        <f>Index!$D$10</f>
        <v>C2</v>
      </c>
      <c r="C5" s="220"/>
      <c r="D5" s="220"/>
      <c r="E5" s="220"/>
      <c r="F5" s="613"/>
      <c r="G5" s="220"/>
      <c r="H5" s="849"/>
      <c r="I5" s="614" t="s">
        <v>658</v>
      </c>
      <c r="J5" s="1227" t="str">
        <f>+Index!$D$10</f>
        <v>C2</v>
      </c>
      <c r="K5" s="1227"/>
      <c r="L5" s="1227"/>
    </row>
    <row r="6" spans="1:18" ht="15" customHeight="1">
      <c r="A6" s="220" t="str">
        <f>Index!$D$10</f>
        <v>C2</v>
      </c>
      <c r="C6" s="220"/>
      <c r="D6" s="220"/>
      <c r="E6" s="220"/>
      <c r="F6" s="220"/>
      <c r="G6" s="220"/>
      <c r="H6" s="849"/>
      <c r="I6" s="614" t="s">
        <v>492</v>
      </c>
      <c r="J6" s="1221" t="str">
        <f>+Index!$D$9</f>
        <v>Asheville-Buncombe Technical Community College</v>
      </c>
      <c r="K6" s="1221"/>
      <c r="L6" s="1221"/>
    </row>
    <row r="7" spans="1:18" ht="15" customHeight="1">
      <c r="A7" s="220" t="str">
        <f>Index!$D$10</f>
        <v>C2</v>
      </c>
      <c r="C7" s="220"/>
      <c r="D7" s="220"/>
      <c r="E7" s="220"/>
      <c r="F7" s="615"/>
      <c r="G7" s="220"/>
      <c r="H7" s="849"/>
      <c r="I7" s="614" t="s">
        <v>493</v>
      </c>
      <c r="J7" s="1225" t="str">
        <f>CONCATENATE(Index!$D$11," ",Index!$D$12)</f>
        <v xml:space="preserve"> </v>
      </c>
      <c r="K7" s="1225"/>
      <c r="L7" s="1225"/>
    </row>
    <row r="8" spans="1:18" ht="15" customHeight="1" thickBot="1">
      <c r="A8" s="220" t="str">
        <f>Index!$D$10</f>
        <v>C2</v>
      </c>
      <c r="C8" s="616"/>
      <c r="D8" s="616"/>
      <c r="E8" s="616"/>
      <c r="F8" s="616"/>
      <c r="G8" s="616"/>
      <c r="H8" s="616"/>
      <c r="I8" s="616"/>
      <c r="J8" s="616"/>
      <c r="K8" s="616"/>
      <c r="L8" s="616"/>
      <c r="M8" s="616"/>
      <c r="N8" s="616"/>
    </row>
    <row r="9" spans="1:18" ht="7.5" customHeight="1">
      <c r="A9" s="220" t="str">
        <f>Index!$D$10</f>
        <v>C2</v>
      </c>
      <c r="C9" s="220"/>
      <c r="D9" s="220"/>
      <c r="E9" s="220"/>
      <c r="F9" s="220"/>
      <c r="G9" s="220"/>
      <c r="H9" s="220"/>
      <c r="I9" s="220"/>
      <c r="J9" s="220"/>
      <c r="K9" s="220"/>
      <c r="L9" s="220"/>
    </row>
    <row r="10" spans="1:18" ht="48.75" customHeight="1">
      <c r="C10" s="1226" t="s">
        <v>762</v>
      </c>
      <c r="D10" s="1226"/>
      <c r="E10" s="1226"/>
      <c r="F10" s="1226"/>
      <c r="G10" s="1226"/>
      <c r="H10" s="1226"/>
      <c r="I10" s="1226"/>
      <c r="J10" s="1226"/>
      <c r="K10" s="1226"/>
      <c r="L10" s="1226"/>
      <c r="M10" s="1226"/>
      <c r="N10" s="1226"/>
      <c r="O10" s="965"/>
      <c r="P10" s="965"/>
      <c r="Q10" s="965"/>
      <c r="R10" s="763"/>
    </row>
    <row r="11" spans="1:18" ht="15" customHeight="1">
      <c r="C11" s="962"/>
      <c r="D11" s="963"/>
      <c r="E11" s="964"/>
      <c r="F11" s="963"/>
      <c r="G11" s="963"/>
      <c r="H11" s="963"/>
      <c r="I11" s="963"/>
      <c r="J11" s="963"/>
      <c r="K11" s="963"/>
      <c r="L11" s="963"/>
      <c r="M11" s="965"/>
      <c r="N11" s="963"/>
      <c r="O11" s="965"/>
      <c r="P11" s="965"/>
      <c r="Q11" s="965"/>
      <c r="R11" s="763"/>
    </row>
    <row r="12" spans="1:18" ht="12.6" customHeight="1">
      <c r="C12" s="309" t="s">
        <v>763</v>
      </c>
      <c r="D12" s="221"/>
      <c r="E12" s="221"/>
      <c r="F12" s="221"/>
      <c r="G12" s="221"/>
      <c r="H12" s="221"/>
      <c r="I12" s="221"/>
      <c r="J12" s="221"/>
      <c r="K12" s="221"/>
      <c r="L12" s="220"/>
      <c r="M12" s="221"/>
      <c r="N12" s="221"/>
      <c r="O12" s="221"/>
      <c r="P12" s="221"/>
    </row>
    <row r="13" spans="1:18">
      <c r="A13" s="220" t="str">
        <f>Index!$D$10</f>
        <v>C2</v>
      </c>
      <c r="C13" s="221" t="s">
        <v>764</v>
      </c>
      <c r="D13" s="221"/>
      <c r="E13" s="221"/>
      <c r="F13" s="221"/>
      <c r="G13" s="221"/>
      <c r="H13" s="221"/>
      <c r="I13" s="221"/>
      <c r="J13" s="221"/>
      <c r="K13" s="221"/>
      <c r="L13" s="220"/>
      <c r="M13" s="221"/>
      <c r="N13" s="221"/>
      <c r="O13" s="221"/>
      <c r="P13" s="221"/>
    </row>
    <row r="14" spans="1:18" ht="8.1" customHeight="1">
      <c r="A14" s="220" t="str">
        <f>Index!$D$10</f>
        <v>C2</v>
      </c>
      <c r="C14" s="221"/>
      <c r="D14" s="221"/>
      <c r="E14" s="221"/>
      <c r="F14" s="221"/>
      <c r="G14" s="221"/>
      <c r="H14" s="221"/>
      <c r="I14" s="221"/>
      <c r="J14" s="221"/>
      <c r="K14" s="221"/>
      <c r="L14" s="221"/>
      <c r="M14" s="221"/>
      <c r="N14" s="221"/>
      <c r="O14" s="221"/>
      <c r="P14" s="221"/>
    </row>
    <row r="15" spans="1:18" s="737" customFormat="1" ht="11.1" customHeight="1">
      <c r="A15" s="220" t="str">
        <f>Index!$D$10</f>
        <v>C2</v>
      </c>
      <c r="C15" s="326"/>
      <c r="D15" s="326"/>
      <c r="E15" s="326"/>
      <c r="F15" s="222" t="s">
        <v>765</v>
      </c>
      <c r="G15" s="326"/>
      <c r="H15" s="326"/>
      <c r="I15" s="326"/>
      <c r="J15" s="326"/>
      <c r="K15" s="326"/>
      <c r="L15" s="222"/>
      <c r="M15" s="222"/>
      <c r="N15" s="222"/>
      <c r="O15" s="326"/>
      <c r="P15" s="326"/>
    </row>
    <row r="16" spans="1:18" s="737" customFormat="1" ht="12" customHeight="1">
      <c r="A16" s="220" t="str">
        <f>Index!$D$10</f>
        <v>C2</v>
      </c>
      <c r="C16" s="326"/>
      <c r="D16" s="326"/>
      <c r="E16" s="326"/>
      <c r="F16" s="222" t="s">
        <v>668</v>
      </c>
      <c r="G16" s="326"/>
      <c r="H16" s="326"/>
      <c r="I16" s="326"/>
      <c r="J16" s="326"/>
      <c r="L16" s="968" t="s">
        <v>766</v>
      </c>
      <c r="M16" s="966"/>
      <c r="N16" s="968" t="s">
        <v>767</v>
      </c>
      <c r="O16" s="326"/>
      <c r="P16" s="326"/>
    </row>
    <row r="17" spans="1:17" s="737" customFormat="1" ht="12" customHeight="1">
      <c r="A17" s="220" t="str">
        <f>Index!$D$10</f>
        <v>C2</v>
      </c>
      <c r="C17" s="326"/>
      <c r="D17" s="326"/>
      <c r="E17" s="326"/>
      <c r="F17" s="779" t="s">
        <v>669</v>
      </c>
      <c r="G17" s="326"/>
      <c r="H17" s="326"/>
      <c r="I17" s="326"/>
      <c r="J17" s="326"/>
      <c r="L17" s="779" t="s">
        <v>670</v>
      </c>
      <c r="M17" s="222"/>
      <c r="N17" s="779" t="s">
        <v>671</v>
      </c>
      <c r="O17" s="326"/>
      <c r="P17" s="326"/>
    </row>
    <row r="18" spans="1:17" s="737" customFormat="1" ht="12" hidden="1" customHeight="1">
      <c r="A18" s="220" t="str">
        <f>Index!$D$10</f>
        <v>C2</v>
      </c>
      <c r="C18" s="326"/>
      <c r="D18" s="326"/>
      <c r="E18" s="326"/>
      <c r="F18" s="222"/>
      <c r="G18" s="326"/>
      <c r="H18" s="326"/>
      <c r="I18" s="326"/>
      <c r="J18" s="326"/>
      <c r="L18" s="779" t="s">
        <v>672</v>
      </c>
      <c r="M18" s="222"/>
      <c r="N18" s="222"/>
      <c r="O18" s="326"/>
      <c r="P18" s="326"/>
    </row>
    <row r="19" spans="1:17" ht="12" customHeight="1">
      <c r="A19" s="220" t="str">
        <f>Index!$D$10</f>
        <v>C2</v>
      </c>
      <c r="B19" s="220">
        <v>105</v>
      </c>
      <c r="C19" s="221"/>
      <c r="D19" s="221"/>
      <c r="E19" s="221"/>
      <c r="F19" s="850">
        <f>YEAR(Index!$A$124)</f>
        <v>2025</v>
      </c>
      <c r="G19" s="221"/>
      <c r="H19" s="221"/>
      <c r="I19" s="618"/>
      <c r="J19" s="619"/>
      <c r="K19" s="620"/>
      <c r="L19" s="218"/>
      <c r="M19" s="221"/>
      <c r="N19" s="218">
        <v>0</v>
      </c>
      <c r="O19" s="221"/>
      <c r="P19" s="221"/>
      <c r="Q19" s="736" t="s">
        <v>673</v>
      </c>
    </row>
    <row r="20" spans="1:17" ht="12" customHeight="1">
      <c r="A20" s="220" t="str">
        <f>Index!$D$10</f>
        <v>C2</v>
      </c>
      <c r="B20" s="220">
        <v>110</v>
      </c>
      <c r="C20" s="221"/>
      <c r="D20" s="221"/>
      <c r="E20" s="221"/>
      <c r="F20" s="850">
        <f>F19+1</f>
        <v>2026</v>
      </c>
      <c r="G20" s="221"/>
      <c r="H20" s="221"/>
      <c r="I20" s="221"/>
      <c r="J20" s="619"/>
      <c r="K20" s="619"/>
      <c r="L20" s="218">
        <v>0</v>
      </c>
      <c r="M20" s="221"/>
      <c r="N20" s="218">
        <v>0</v>
      </c>
      <c r="O20" s="221"/>
      <c r="P20" s="221"/>
      <c r="Q20" s="736" t="s">
        <v>674</v>
      </c>
    </row>
    <row r="21" spans="1:17" ht="12" customHeight="1">
      <c r="A21" s="220" t="str">
        <f>Index!$D$10</f>
        <v>C2</v>
      </c>
      <c r="B21" s="220">
        <v>115</v>
      </c>
      <c r="C21" s="221"/>
      <c r="D21" s="221"/>
      <c r="E21" s="221"/>
      <c r="F21" s="850">
        <f>F20+1</f>
        <v>2027</v>
      </c>
      <c r="G21" s="221"/>
      <c r="H21" s="221"/>
      <c r="I21" s="221"/>
      <c r="J21" s="619"/>
      <c r="K21" s="619"/>
      <c r="L21" s="218">
        <v>0</v>
      </c>
      <c r="M21" s="221"/>
      <c r="N21" s="218">
        <v>0</v>
      </c>
      <c r="O21" s="221"/>
      <c r="P21" s="221"/>
      <c r="Q21" s="736" t="s">
        <v>675</v>
      </c>
    </row>
    <row r="22" spans="1:17" ht="11.45" customHeight="1">
      <c r="A22" s="220" t="str">
        <f>Index!$D$10</f>
        <v>C2</v>
      </c>
      <c r="B22" s="220">
        <v>120</v>
      </c>
      <c r="C22" s="221"/>
      <c r="D22" s="221"/>
      <c r="E22" s="221"/>
      <c r="F22" s="850">
        <f>F21+1</f>
        <v>2028</v>
      </c>
      <c r="G22" s="221"/>
      <c r="H22" s="221"/>
      <c r="I22" s="221"/>
      <c r="J22" s="619"/>
      <c r="K22" s="619"/>
      <c r="L22" s="218">
        <v>0</v>
      </c>
      <c r="M22" s="221"/>
      <c r="N22" s="218">
        <v>0</v>
      </c>
      <c r="O22" s="221"/>
      <c r="P22" s="221"/>
      <c r="Q22" s="736" t="s">
        <v>676</v>
      </c>
    </row>
    <row r="23" spans="1:17" ht="12" customHeight="1">
      <c r="A23" s="220" t="str">
        <f>Index!$D$10</f>
        <v>C2</v>
      </c>
      <c r="B23" s="220">
        <v>125</v>
      </c>
      <c r="C23" s="221"/>
      <c r="D23" s="221"/>
      <c r="E23" s="221"/>
      <c r="F23" s="850">
        <f>F22+1</f>
        <v>2029</v>
      </c>
      <c r="G23" s="221"/>
      <c r="H23" s="221"/>
      <c r="I23" s="221"/>
      <c r="J23" s="619"/>
      <c r="K23" s="619"/>
      <c r="L23" s="218">
        <v>0</v>
      </c>
      <c r="M23" s="221"/>
      <c r="N23" s="218">
        <v>0</v>
      </c>
      <c r="O23" s="221"/>
      <c r="P23" s="221"/>
      <c r="Q23" s="736" t="s">
        <v>677</v>
      </c>
    </row>
    <row r="24" spans="1:17" ht="12" customHeight="1">
      <c r="A24" s="220" t="str">
        <f>Index!$D$10</f>
        <v>C2</v>
      </c>
      <c r="B24" s="220">
        <v>130</v>
      </c>
      <c r="C24" s="221"/>
      <c r="D24" s="221"/>
      <c r="E24" s="967">
        <f>F23+1</f>
        <v>2030</v>
      </c>
      <c r="F24" s="850" t="str">
        <f>E24&amp;" - "&amp;(E24+4)</f>
        <v>2030 - 2034</v>
      </c>
      <c r="G24" s="221"/>
      <c r="H24" s="221"/>
      <c r="I24" s="221"/>
      <c r="J24" s="619"/>
      <c r="K24" s="619"/>
      <c r="L24" s="218">
        <v>0</v>
      </c>
      <c r="M24" s="221"/>
      <c r="N24" s="218">
        <v>0</v>
      </c>
      <c r="O24" s="221"/>
      <c r="P24" s="221"/>
      <c r="Q24" s="736" t="s">
        <v>678</v>
      </c>
    </row>
    <row r="25" spans="1:17" ht="12" customHeight="1">
      <c r="A25" s="220" t="str">
        <f>Index!$D$10</f>
        <v>C2</v>
      </c>
      <c r="B25" s="220">
        <v>135</v>
      </c>
      <c r="C25" s="221"/>
      <c r="D25" s="221"/>
      <c r="E25" s="622">
        <f>E24+5</f>
        <v>2035</v>
      </c>
      <c r="F25" s="850" t="str">
        <f>E25&amp;" - "&amp;(E25+4)</f>
        <v>2035 - 2039</v>
      </c>
      <c r="G25" s="221"/>
      <c r="H25" s="221"/>
      <c r="I25" s="221"/>
      <c r="J25" s="619"/>
      <c r="K25" s="619"/>
      <c r="L25" s="218"/>
      <c r="M25" s="221"/>
      <c r="N25" s="218"/>
      <c r="O25" s="221"/>
      <c r="P25" s="221"/>
      <c r="Q25" s="736" t="s">
        <v>679</v>
      </c>
    </row>
    <row r="26" spans="1:17" ht="12" customHeight="1">
      <c r="A26" s="220" t="str">
        <f>Index!$D$10</f>
        <v>C2</v>
      </c>
      <c r="B26" s="220">
        <v>140</v>
      </c>
      <c r="C26" s="221"/>
      <c r="D26" s="221"/>
      <c r="E26" s="622">
        <f>E25+5</f>
        <v>2040</v>
      </c>
      <c r="F26" s="850" t="str">
        <f>E26&amp;" - "&amp;(E26+4)</f>
        <v>2040 - 2044</v>
      </c>
      <c r="G26" s="221"/>
      <c r="H26" s="221"/>
      <c r="I26" s="221"/>
      <c r="J26" s="619"/>
      <c r="K26" s="619"/>
      <c r="L26" s="218">
        <v>0</v>
      </c>
      <c r="M26" s="221"/>
      <c r="N26" s="218"/>
      <c r="O26" s="221"/>
      <c r="P26" s="221"/>
      <c r="Q26" s="736" t="s">
        <v>680</v>
      </c>
    </row>
    <row r="27" spans="1:17" ht="15.6" customHeight="1" thickBot="1">
      <c r="A27" s="220" t="str">
        <f>Index!$D$10</f>
        <v>C2</v>
      </c>
      <c r="B27" s="220">
        <v>145</v>
      </c>
      <c r="C27" s="221"/>
      <c r="D27" s="221"/>
      <c r="E27" s="622">
        <f>E26+5</f>
        <v>2045</v>
      </c>
      <c r="F27" s="850" t="str">
        <f>E27&amp;" - "&amp;(E27+4)</f>
        <v>2045 - 2049</v>
      </c>
      <c r="G27" s="221"/>
      <c r="H27" s="221"/>
      <c r="I27" s="618"/>
      <c r="J27" s="619"/>
      <c r="K27" s="619"/>
      <c r="L27" s="219"/>
      <c r="M27" s="221"/>
      <c r="N27" s="219">
        <v>0</v>
      </c>
      <c r="O27" s="1224" t="str">
        <f>IF(L30='Long-Term Liabilities'!O19," "," PPP Principal Pmts must tie to PPP Liability on Long-Term Liabilities worksheet")</f>
        <v xml:space="preserve"> </v>
      </c>
      <c r="P27" s="221"/>
      <c r="Q27" s="736" t="s">
        <v>681</v>
      </c>
    </row>
    <row r="28" spans="1:17" ht="12" customHeight="1">
      <c r="A28" s="220" t="str">
        <f>Index!$D$10</f>
        <v>C2</v>
      </c>
      <c r="C28" s="221"/>
      <c r="D28" s="221"/>
      <c r="E28" s="622"/>
      <c r="F28" s="850"/>
      <c r="G28" s="221"/>
      <c r="H28" s="221"/>
      <c r="I28" s="618"/>
      <c r="J28" s="619"/>
      <c r="K28" s="619"/>
      <c r="L28" s="623" t="s">
        <v>682</v>
      </c>
      <c r="M28" s="221"/>
      <c r="N28" s="221"/>
      <c r="O28" s="1224"/>
      <c r="P28" s="221"/>
    </row>
    <row r="29" spans="1:17" ht="12" customHeight="1" thickBot="1">
      <c r="A29" s="220" t="str">
        <f>Index!$D$10</f>
        <v>C2</v>
      </c>
      <c r="B29" s="220">
        <v>180</v>
      </c>
      <c r="C29" s="221"/>
      <c r="D29" s="221"/>
      <c r="E29" s="221"/>
      <c r="F29" s="326" t="s">
        <v>683</v>
      </c>
      <c r="G29" s="221"/>
      <c r="H29" s="221"/>
      <c r="I29" s="221"/>
      <c r="J29" s="619"/>
      <c r="K29" s="619"/>
      <c r="L29" s="624">
        <f>SUM(L19:L27)</f>
        <v>0</v>
      </c>
      <c r="M29" s="221"/>
      <c r="N29" s="624">
        <f>SUM(N19:N27)</f>
        <v>0</v>
      </c>
      <c r="O29" s="1224"/>
      <c r="P29" s="221"/>
    </row>
    <row r="30" spans="1:17" ht="25.9" customHeight="1" thickTop="1">
      <c r="A30" s="220" t="str">
        <f>Index!$D$10</f>
        <v>C2</v>
      </c>
      <c r="B30" s="220">
        <v>185</v>
      </c>
      <c r="C30" s="221"/>
      <c r="D30" s="221"/>
      <c r="E30" s="221"/>
      <c r="F30" s="326" t="s">
        <v>768</v>
      </c>
      <c r="G30" s="221"/>
      <c r="H30" s="221"/>
      <c r="I30" s="221"/>
      <c r="J30" s="619"/>
      <c r="K30" s="620"/>
      <c r="L30" s="908">
        <f>L29</f>
        <v>0</v>
      </c>
      <c r="M30" s="221"/>
      <c r="N30" s="221"/>
      <c r="O30" s="1224"/>
      <c r="P30" s="221"/>
      <c r="Q30" s="736"/>
    </row>
    <row r="31" spans="1:17" ht="12" customHeight="1">
      <c r="C31" s="221"/>
      <c r="D31" s="221"/>
      <c r="E31" s="221"/>
      <c r="F31" s="326"/>
      <c r="G31" s="221"/>
      <c r="H31" s="221"/>
      <c r="I31" s="221"/>
      <c r="J31" s="619"/>
      <c r="K31" s="619"/>
      <c r="L31" s="619"/>
      <c r="M31" s="221"/>
      <c r="N31" s="221"/>
      <c r="O31" s="969"/>
      <c r="P31" s="221"/>
    </row>
    <row r="32" spans="1:17" s="737" customFormat="1" ht="22.15" customHeight="1">
      <c r="A32" s="220" t="str">
        <f>Index!$D$10</f>
        <v>C2</v>
      </c>
      <c r="C32" s="464" t="s">
        <v>685</v>
      </c>
      <c r="D32" s="464" t="s">
        <v>769</v>
      </c>
      <c r="E32" s="464"/>
      <c r="F32" s="625"/>
      <c r="G32" s="625"/>
      <c r="H32" s="625"/>
      <c r="I32" s="625"/>
      <c r="J32" s="625"/>
      <c r="K32" s="625"/>
      <c r="L32" s="625"/>
      <c r="M32" s="221"/>
      <c r="N32" s="221"/>
      <c r="P32" s="221"/>
    </row>
    <row r="33" spans="1:16" s="737" customFormat="1" ht="10.9" customHeight="1">
      <c r="A33" s="220"/>
      <c r="C33" s="464"/>
      <c r="D33" s="326"/>
      <c r="E33" s="326"/>
      <c r="F33" s="221"/>
      <c r="G33" s="221"/>
      <c r="H33" s="221"/>
      <c r="I33" s="221"/>
      <c r="J33" s="221"/>
      <c r="K33" s="221"/>
      <c r="L33" s="221"/>
      <c r="M33" s="221"/>
      <c r="N33" s="221"/>
      <c r="P33" s="221"/>
    </row>
    <row r="34" spans="1:16" s="737" customFormat="1" ht="12.6" customHeight="1">
      <c r="A34" s="220"/>
      <c r="C34" s="625"/>
      <c r="D34" s="464"/>
      <c r="E34" s="464"/>
      <c r="F34" s="464"/>
      <c r="G34" s="625"/>
      <c r="H34" s="625"/>
      <c r="I34" s="625"/>
      <c r="J34" s="625"/>
      <c r="K34" s="625"/>
      <c r="L34" s="625"/>
      <c r="M34" s="625"/>
      <c r="N34" s="625"/>
      <c r="O34" s="625"/>
      <c r="P34" s="625"/>
    </row>
    <row r="35" spans="1:16" s="737" customFormat="1" ht="12.6" customHeight="1">
      <c r="A35" s="220"/>
      <c r="C35" s="625"/>
      <c r="D35" s="464"/>
      <c r="E35" s="464"/>
      <c r="F35" s="464"/>
      <c r="G35" s="625"/>
      <c r="H35" s="625"/>
      <c r="I35" s="625"/>
      <c r="J35" s="625"/>
      <c r="K35" s="625"/>
      <c r="L35" s="625"/>
      <c r="M35" s="625"/>
      <c r="N35" s="625"/>
      <c r="O35" s="625"/>
      <c r="P35" s="625"/>
    </row>
    <row r="36" spans="1:16" s="737" customFormat="1" ht="12.6" customHeight="1">
      <c r="A36" s="220"/>
      <c r="C36" s="625" t="s">
        <v>770</v>
      </c>
      <c r="D36" s="464"/>
      <c r="E36" s="464"/>
      <c r="F36" s="464"/>
      <c r="G36" s="625"/>
      <c r="H36" s="625"/>
      <c r="I36" s="625"/>
      <c r="J36" s="625"/>
      <c r="K36" s="221"/>
      <c r="L36" s="221"/>
      <c r="M36" s="221"/>
      <c r="N36" s="221"/>
      <c r="O36" s="221"/>
      <c r="P36" s="221"/>
    </row>
    <row r="37" spans="1:16" s="737" customFormat="1" ht="12.6" customHeight="1">
      <c r="A37" s="220"/>
      <c r="C37" s="625"/>
      <c r="D37" s="464"/>
      <c r="E37" s="464"/>
      <c r="F37" s="464"/>
      <c r="G37" s="625"/>
      <c r="H37" s="625"/>
      <c r="I37" s="625"/>
      <c r="J37" s="625"/>
      <c r="K37" s="221"/>
      <c r="L37" s="221"/>
      <c r="M37" s="221"/>
      <c r="N37" s="221"/>
      <c r="O37" s="221"/>
      <c r="P37" s="221"/>
    </row>
    <row r="38" spans="1:16" s="961" customFormat="1" ht="15.75" customHeight="1">
      <c r="B38" s="1208"/>
      <c r="C38" s="1208"/>
      <c r="D38" s="1208"/>
      <c r="E38" s="1208"/>
      <c r="F38" s="1208"/>
      <c r="G38" s="1208"/>
      <c r="H38" s="1208"/>
      <c r="I38" s="1208"/>
      <c r="J38" s="1208"/>
      <c r="K38" s="1208"/>
      <c r="L38" s="1208"/>
      <c r="M38" s="1208"/>
      <c r="N38" s="1110"/>
    </row>
    <row r="39" spans="1:16" s="961" customFormat="1" ht="15.75" customHeight="1">
      <c r="B39" s="1208"/>
      <c r="C39" s="1208"/>
      <c r="D39" s="1208"/>
      <c r="E39" s="1208"/>
      <c r="F39" s="1208"/>
      <c r="G39" s="1208"/>
      <c r="H39" s="1208"/>
      <c r="I39" s="1208"/>
      <c r="J39" s="1208"/>
      <c r="K39" s="1208"/>
      <c r="L39" s="1208"/>
      <c r="M39" s="1208"/>
      <c r="N39" s="1110"/>
    </row>
    <row r="40" spans="1:16" s="961" customFormat="1" ht="15.75" customHeight="1">
      <c r="B40" s="1208"/>
      <c r="C40" s="1208"/>
      <c r="D40" s="1208"/>
      <c r="E40" s="1208"/>
      <c r="F40" s="1208"/>
      <c r="G40" s="1208"/>
      <c r="H40" s="1208"/>
      <c r="I40" s="1208"/>
      <c r="J40" s="1208"/>
      <c r="K40" s="1208"/>
      <c r="L40" s="1208"/>
      <c r="M40" s="1208"/>
      <c r="N40" s="1110"/>
    </row>
    <row r="41" spans="1:16" s="961" customFormat="1" ht="15.75" customHeight="1">
      <c r="B41" s="1208"/>
      <c r="C41" s="1208"/>
      <c r="D41" s="1208"/>
      <c r="E41" s="1208"/>
      <c r="F41" s="1208"/>
      <c r="G41" s="1208"/>
      <c r="H41" s="1208"/>
      <c r="I41" s="1208"/>
      <c r="J41" s="1208"/>
      <c r="K41" s="1208"/>
      <c r="L41" s="1208"/>
      <c r="M41" s="1208"/>
      <c r="N41" s="1110"/>
    </row>
    <row r="42" spans="1:16" s="961" customFormat="1" ht="15.75" customHeight="1">
      <c r="B42" s="1208"/>
      <c r="C42" s="1208"/>
      <c r="D42" s="1208"/>
      <c r="E42" s="1208"/>
      <c r="F42" s="1208"/>
      <c r="G42" s="1208"/>
      <c r="H42" s="1208"/>
      <c r="I42" s="1208"/>
      <c r="J42" s="1208"/>
      <c r="K42" s="1208"/>
      <c r="L42" s="1208"/>
      <c r="M42" s="1208"/>
      <c r="N42" s="1110"/>
    </row>
    <row r="43" spans="1:16" s="961" customFormat="1" ht="15.75" customHeight="1">
      <c r="B43" s="1110"/>
      <c r="C43" s="1110"/>
      <c r="D43" s="1110"/>
      <c r="E43" s="1110"/>
      <c r="F43" s="1110"/>
      <c r="G43" s="1110"/>
      <c r="H43" s="1110"/>
      <c r="I43" s="1110"/>
      <c r="J43" s="1110"/>
      <c r="K43" s="1110"/>
      <c r="L43" s="1110"/>
      <c r="M43" s="1110"/>
      <c r="N43" s="1110"/>
    </row>
    <row r="44" spans="1:16" s="961" customFormat="1" ht="15.75" customHeight="1">
      <c r="B44" s="1110"/>
      <c r="C44" s="1110"/>
      <c r="D44" s="1110"/>
      <c r="E44" s="1110"/>
      <c r="F44" s="1110"/>
      <c r="G44" s="1110"/>
      <c r="H44" s="1110"/>
      <c r="I44" s="1110"/>
      <c r="J44" s="1110"/>
      <c r="K44" s="1110"/>
      <c r="L44" s="1110"/>
      <c r="M44" s="1110"/>
      <c r="N44" s="1110"/>
    </row>
    <row r="45" spans="1:16" s="961" customFormat="1" ht="15.75" customHeight="1">
      <c r="B45" s="1208"/>
      <c r="C45" s="1208"/>
      <c r="D45" s="1208"/>
      <c r="E45" s="1208"/>
      <c r="F45" s="1208"/>
      <c r="G45" s="1208"/>
      <c r="H45" s="1208"/>
      <c r="I45" s="1208"/>
      <c r="J45" s="1208"/>
      <c r="K45" s="1208"/>
      <c r="L45" s="1208"/>
      <c r="M45" s="1208"/>
      <c r="N45" s="1110"/>
    </row>
    <row r="46" spans="1:16" s="961" customFormat="1" ht="15.75" customHeight="1">
      <c r="B46" s="1208"/>
      <c r="C46" s="1208"/>
      <c r="D46" s="1208"/>
      <c r="E46" s="1208"/>
      <c r="F46" s="1208"/>
      <c r="G46" s="1208"/>
      <c r="H46" s="1208"/>
      <c r="I46" s="1208"/>
      <c r="J46" s="1208"/>
      <c r="K46" s="1208"/>
      <c r="L46" s="1208"/>
      <c r="M46" s="1208"/>
      <c r="N46" s="1110"/>
    </row>
    <row r="47" spans="1:16" s="961" customFormat="1" ht="15.75" customHeight="1">
      <c r="B47" s="1208"/>
      <c r="C47" s="1208"/>
      <c r="D47" s="1208"/>
      <c r="E47" s="1208"/>
      <c r="F47" s="1208"/>
      <c r="G47" s="1208"/>
      <c r="H47" s="1208"/>
      <c r="I47" s="1208"/>
      <c r="J47" s="1208"/>
      <c r="K47" s="1208"/>
      <c r="L47" s="1208"/>
      <c r="M47" s="1208"/>
      <c r="N47" s="1110"/>
    </row>
    <row r="48" spans="1:16" s="961" customFormat="1" ht="15.75" customHeight="1">
      <c r="B48" s="1208"/>
      <c r="C48" s="1208"/>
      <c r="D48" s="1208"/>
      <c r="E48" s="1208"/>
      <c r="F48" s="1208"/>
      <c r="G48" s="1208"/>
      <c r="H48" s="1208"/>
      <c r="I48" s="1208"/>
      <c r="J48" s="1208"/>
      <c r="K48" s="1208"/>
      <c r="L48" s="1208"/>
      <c r="M48" s="1208"/>
      <c r="N48" s="1110"/>
    </row>
    <row r="49" spans="1:16" s="961" customFormat="1" ht="15.75" customHeight="1">
      <c r="B49" s="1208"/>
      <c r="C49" s="1208"/>
      <c r="D49" s="1208"/>
      <c r="E49" s="1208"/>
      <c r="F49" s="1208"/>
      <c r="G49" s="1208"/>
      <c r="H49" s="1208"/>
      <c r="I49" s="1208"/>
      <c r="J49" s="1208"/>
      <c r="K49" s="1208"/>
      <c r="L49" s="1208"/>
      <c r="M49" s="1208"/>
      <c r="N49" s="1110"/>
    </row>
    <row r="50" spans="1:16" s="961" customFormat="1" ht="15.75" customHeight="1">
      <c r="B50" s="1110"/>
      <c r="C50" s="1110"/>
      <c r="D50" s="1110"/>
      <c r="E50" s="1110"/>
      <c r="F50" s="1110"/>
      <c r="G50" s="1110"/>
      <c r="H50" s="1110"/>
      <c r="I50" s="1110"/>
      <c r="J50" s="1110"/>
      <c r="K50" s="1110"/>
      <c r="L50" s="1110"/>
      <c r="M50" s="1110"/>
      <c r="N50" s="1110"/>
    </row>
    <row r="51" spans="1:16" s="737" customFormat="1" ht="12.6" customHeight="1">
      <c r="A51" s="220"/>
      <c r="C51" s="625"/>
      <c r="D51" s="464"/>
      <c r="E51" s="464"/>
      <c r="F51" s="464"/>
      <c r="G51" s="625"/>
      <c r="H51" s="625"/>
      <c r="I51" s="625"/>
      <c r="J51" s="625"/>
      <c r="K51" s="221"/>
      <c r="L51" s="221"/>
      <c r="M51" s="221"/>
      <c r="N51" s="221"/>
      <c r="O51" s="221"/>
      <c r="P51" s="221"/>
    </row>
  </sheetData>
  <sheetProtection algorithmName="SHA-512" hashValue="qCjv7op/+EZUqIXidecILVoiW3CJ0BqQFq0IqoR3sQuD95UOPwjMVHLb7n/ED/7VydDClpi+6JfEHFWMuHVYFg==" saltValue="txpZsocfZjL9Z8bQGAip7A==" spinCount="100000" sheet="1" autoFilter="0"/>
  <mergeCells count="19">
    <mergeCell ref="J6:L6"/>
    <mergeCell ref="C1:L1"/>
    <mergeCell ref="M1:M3"/>
    <mergeCell ref="C2:L2"/>
    <mergeCell ref="C3:L3"/>
    <mergeCell ref="J5:L5"/>
    <mergeCell ref="B49:M49"/>
    <mergeCell ref="J7:L7"/>
    <mergeCell ref="O27:O30"/>
    <mergeCell ref="B38:M38"/>
    <mergeCell ref="B39:M39"/>
    <mergeCell ref="B40:M40"/>
    <mergeCell ref="B41:M41"/>
    <mergeCell ref="C10:N10"/>
    <mergeCell ref="B42:M42"/>
    <mergeCell ref="B45:M45"/>
    <mergeCell ref="B46:M46"/>
    <mergeCell ref="B47:M47"/>
    <mergeCell ref="B48:M48"/>
  </mergeCells>
  <conditionalFormatting sqref="M1:N3">
    <cfRule type="cellIs" dxfId="38" priority="2" stopIfTrue="1" operator="equal">
      <formula>"na"</formula>
    </cfRule>
  </conditionalFormatting>
  <conditionalFormatting sqref="P1:P3">
    <cfRule type="cellIs" dxfId="37" priority="1" stopIfTrue="1" operator="equal">
      <formula>"na"</formula>
    </cfRule>
  </conditionalFormatting>
  <hyperlinks>
    <hyperlink ref="C1:J1" location="Index!A1" display="Index!A1" xr:uid="{D7F6ED89-54BA-4034-B50B-306087F4E59C}"/>
  </hyperlinks>
  <printOptions horizontalCentered="1"/>
  <pageMargins left="0.5" right="0.25" top="0.5" bottom="0.25" header="0.5" footer="0.25"/>
  <pageSetup scale="7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34CC-FA22-4F06-9CE2-C7D419C7A447}">
  <sheetPr codeName="Sheet39">
    <pageSetUpPr fitToPage="1"/>
  </sheetPr>
  <dimension ref="A1:S51"/>
  <sheetViews>
    <sheetView showGridLines="0" zoomScaleNormal="100" workbookViewId="0">
      <selection activeCell="X25" sqref="X25"/>
    </sheetView>
  </sheetViews>
  <sheetFormatPr defaultColWidth="12.83203125" defaultRowHeight="12.75"/>
  <cols>
    <col min="1" max="4" width="12.83203125" style="36"/>
    <col min="5" max="5" width="12.83203125" style="910"/>
    <col min="6" max="6" width="16.83203125" style="36" customWidth="1"/>
    <col min="7" max="7" width="2.83203125" style="910" customWidth="1"/>
    <col min="8" max="8" width="16.83203125" style="36" customWidth="1"/>
    <col min="9" max="9" width="2.83203125" style="36" customWidth="1"/>
    <col min="10" max="10" width="17.83203125" style="36" customWidth="1"/>
    <col min="11" max="11" width="2.83203125" style="36" customWidth="1"/>
    <col min="12" max="12" width="17.83203125" style="36" customWidth="1"/>
    <col min="13" max="13" width="2.83203125" style="36" customWidth="1"/>
    <col min="14" max="14" width="16.83203125" style="36" customWidth="1"/>
    <col min="15" max="15" width="2.83203125" style="36" customWidth="1"/>
    <col min="16" max="16" width="16.83203125" style="36" customWidth="1"/>
    <col min="17" max="17" width="5.33203125" style="36" customWidth="1"/>
    <col min="18" max="18" width="12.83203125" style="36"/>
    <col min="19" max="19" width="32.33203125" style="40" customWidth="1"/>
    <col min="20" max="16384" width="12.83203125" style="36"/>
  </cols>
  <sheetData>
    <row r="1" spans="1:16" ht="23.25">
      <c r="A1" s="1173" t="str">
        <f>+Index!$A$1</f>
        <v>Office of the State Controller</v>
      </c>
      <c r="B1" s="1173"/>
      <c r="C1" s="1173"/>
      <c r="D1" s="1173"/>
      <c r="E1" s="1173"/>
      <c r="F1" s="1173"/>
      <c r="G1" s="1173"/>
      <c r="H1" s="1173"/>
      <c r="I1" s="1173"/>
      <c r="J1" s="1173"/>
      <c r="K1" s="1211"/>
      <c r="L1" s="1111"/>
      <c r="P1" s="645" t="str">
        <f>IF(Index!$B$52="na","NA","")</f>
        <v/>
      </c>
    </row>
    <row r="2" spans="1:16" ht="16.149999999999999" customHeight="1">
      <c r="A2" s="1223" t="str">
        <f>+Index!$A$2</f>
        <v>2024 Year-End ACFR Package</v>
      </c>
      <c r="B2" s="1223"/>
      <c r="C2" s="1223"/>
      <c r="D2" s="1223"/>
      <c r="E2" s="1223"/>
      <c r="F2" s="1223"/>
      <c r="G2" s="1223"/>
      <c r="H2" s="1223"/>
      <c r="I2" s="1223"/>
      <c r="J2" s="1223"/>
      <c r="K2" s="1211"/>
      <c r="L2" s="1111"/>
    </row>
    <row r="3" spans="1:16" ht="14.45" customHeight="1">
      <c r="A3" s="1223" t="s">
        <v>771</v>
      </c>
      <c r="B3" s="1223"/>
      <c r="C3" s="1223"/>
      <c r="D3" s="1223"/>
      <c r="E3" s="1223"/>
      <c r="F3" s="1223"/>
      <c r="G3" s="1223"/>
      <c r="H3" s="1223"/>
      <c r="I3" s="1223"/>
      <c r="J3" s="1223"/>
      <c r="K3" s="1211"/>
      <c r="L3" s="1111"/>
    </row>
    <row r="4" spans="1:16" ht="15.75">
      <c r="A4" s="611"/>
      <c r="B4" s="220"/>
      <c r="C4" s="612"/>
      <c r="D4" s="612"/>
      <c r="E4" s="612"/>
      <c r="F4" s="612"/>
      <c r="G4" s="612"/>
      <c r="H4" s="612"/>
      <c r="I4" s="612"/>
      <c r="J4" s="612"/>
      <c r="K4" s="220"/>
      <c r="L4" s="220"/>
    </row>
    <row r="5" spans="1:16" ht="15">
      <c r="A5" s="220"/>
      <c r="B5" s="220"/>
      <c r="C5" s="220"/>
      <c r="D5" s="613"/>
      <c r="E5" s="220"/>
      <c r="F5" s="849"/>
      <c r="G5" s="614" t="s">
        <v>658</v>
      </c>
      <c r="H5" s="1220" t="str">
        <f>+Index!$D$10</f>
        <v>C2</v>
      </c>
      <c r="I5" s="1220"/>
      <c r="J5" s="1220"/>
      <c r="K5" s="220"/>
      <c r="L5" s="220"/>
    </row>
    <row r="6" spans="1:16" ht="15">
      <c r="A6" s="220"/>
      <c r="B6" s="220"/>
      <c r="C6" s="220"/>
      <c r="D6" s="220"/>
      <c r="E6" s="220"/>
      <c r="F6" s="849"/>
      <c r="G6" s="614" t="s">
        <v>492</v>
      </c>
      <c r="H6" s="1221" t="str">
        <f>+Index!$D$9</f>
        <v>Asheville-Buncombe Technical Community College</v>
      </c>
      <c r="I6" s="1221"/>
      <c r="J6" s="1221"/>
      <c r="K6" s="220"/>
      <c r="L6" s="220"/>
    </row>
    <row r="7" spans="1:16" ht="17.25">
      <c r="A7" s="220"/>
      <c r="B7" s="220"/>
      <c r="C7" s="220"/>
      <c r="D7" s="615"/>
      <c r="E7" s="220"/>
      <c r="F7" s="849"/>
      <c r="G7" s="614" t="s">
        <v>493</v>
      </c>
      <c r="H7" s="1222" t="str">
        <f>CONCATENATE(Index!$D$11," ",Index!$D$12)</f>
        <v xml:space="preserve"> </v>
      </c>
      <c r="I7" s="1222"/>
      <c r="J7" s="1222"/>
      <c r="K7" s="220"/>
      <c r="L7" s="220"/>
    </row>
    <row r="8" spans="1:16" ht="13.5" thickBot="1">
      <c r="A8" s="616"/>
      <c r="B8" s="616"/>
      <c r="C8" s="616"/>
      <c r="D8" s="616"/>
      <c r="E8" s="616"/>
      <c r="F8" s="616"/>
      <c r="G8" s="616"/>
      <c r="H8" s="616"/>
      <c r="I8" s="616"/>
      <c r="J8" s="616"/>
      <c r="K8" s="616"/>
      <c r="L8" s="616"/>
      <c r="M8" s="52"/>
      <c r="N8" s="52"/>
      <c r="O8" s="52"/>
      <c r="P8" s="52"/>
    </row>
    <row r="9" spans="1:16" ht="7.9" customHeight="1"/>
    <row r="10" spans="1:16">
      <c r="A10" s="32" t="s">
        <v>772</v>
      </c>
      <c r="B10" s="32"/>
      <c r="C10" s="32"/>
      <c r="D10" s="32"/>
      <c r="E10" s="909"/>
      <c r="F10" s="32"/>
      <c r="G10" s="909"/>
      <c r="H10" s="32"/>
      <c r="I10" s="32"/>
      <c r="J10" s="32"/>
    </row>
    <row r="11" spans="1:16" ht="5.45" customHeight="1"/>
    <row r="12" spans="1:16" ht="25.5">
      <c r="F12" s="935" t="s">
        <v>773</v>
      </c>
      <c r="H12" s="935" t="s">
        <v>774</v>
      </c>
      <c r="I12" s="936"/>
      <c r="J12" s="935" t="s">
        <v>775</v>
      </c>
      <c r="K12" s="935"/>
      <c r="L12" s="935" t="s">
        <v>776</v>
      </c>
      <c r="M12" s="935"/>
      <c r="N12" s="935" t="s">
        <v>777</v>
      </c>
      <c r="O12" s="935"/>
      <c r="P12" s="935" t="s">
        <v>778</v>
      </c>
    </row>
    <row r="13" spans="1:16">
      <c r="F13" s="791"/>
      <c r="J13" s="51"/>
    </row>
    <row r="14" spans="1:16">
      <c r="A14" s="911"/>
      <c r="B14" s="911"/>
      <c r="C14" s="911"/>
      <c r="D14" s="911"/>
      <c r="E14" s="912"/>
      <c r="F14" s="791" t="s">
        <v>665</v>
      </c>
      <c r="G14" s="912"/>
      <c r="J14" s="791" t="s">
        <v>779</v>
      </c>
      <c r="K14" s="791"/>
      <c r="L14" s="791" t="s">
        <v>779</v>
      </c>
      <c r="M14" s="791"/>
      <c r="N14" s="791"/>
      <c r="O14" s="791"/>
      <c r="P14" s="791"/>
    </row>
    <row r="15" spans="1:16">
      <c r="A15" s="911"/>
      <c r="B15" s="911"/>
      <c r="C15" s="911"/>
      <c r="D15" s="911"/>
      <c r="E15" s="912"/>
      <c r="F15" s="791" t="s">
        <v>780</v>
      </c>
      <c r="G15" s="912"/>
      <c r="H15" s="791"/>
      <c r="J15" s="929" t="s">
        <v>781</v>
      </c>
      <c r="K15" s="939"/>
      <c r="L15" s="929" t="s">
        <v>781</v>
      </c>
      <c r="M15" s="791"/>
      <c r="N15" s="1228" t="s">
        <v>777</v>
      </c>
      <c r="O15" s="791"/>
      <c r="P15" s="1228" t="s">
        <v>778</v>
      </c>
    </row>
    <row r="16" spans="1:16" ht="25.5">
      <c r="A16" s="1230" t="s">
        <v>782</v>
      </c>
      <c r="B16" s="1230"/>
      <c r="C16" s="1230"/>
      <c r="D16" s="911"/>
      <c r="E16" s="912"/>
      <c r="F16" s="940" t="s">
        <v>783</v>
      </c>
      <c r="G16" s="912"/>
      <c r="H16" s="1114" t="s">
        <v>784</v>
      </c>
      <c r="J16" s="932" t="s">
        <v>785</v>
      </c>
      <c r="K16" s="939"/>
      <c r="L16" s="932" t="s">
        <v>786</v>
      </c>
      <c r="M16" s="791"/>
      <c r="N16" s="1229"/>
      <c r="O16" s="791"/>
      <c r="P16" s="1229"/>
    </row>
    <row r="17" spans="1:19">
      <c r="A17" s="791"/>
      <c r="B17" s="791"/>
      <c r="C17" s="791"/>
      <c r="D17" s="911"/>
      <c r="E17" s="912"/>
      <c r="F17" s="914"/>
      <c r="G17" s="912"/>
      <c r="H17" s="791"/>
      <c r="J17" s="915"/>
      <c r="K17" s="913"/>
      <c r="L17" s="929"/>
      <c r="M17" s="791"/>
      <c r="N17" s="929"/>
      <c r="O17" s="791"/>
      <c r="P17" s="929"/>
    </row>
    <row r="18" spans="1:19">
      <c r="A18" s="916" t="s">
        <v>787</v>
      </c>
      <c r="B18" s="916"/>
      <c r="C18" s="916"/>
      <c r="D18" s="916"/>
      <c r="E18" s="917"/>
      <c r="F18" s="941"/>
      <c r="G18" s="917"/>
      <c r="H18" s="941"/>
      <c r="I18" s="916"/>
      <c r="J18" s="942"/>
      <c r="K18" s="916"/>
      <c r="L18" s="916"/>
      <c r="M18" s="916"/>
      <c r="N18" s="916"/>
      <c r="O18" s="916"/>
      <c r="P18" s="916"/>
    </row>
    <row r="19" spans="1:19">
      <c r="A19" s="911"/>
      <c r="B19" s="911" t="s">
        <v>788</v>
      </c>
      <c r="C19" s="911"/>
      <c r="D19" s="911"/>
      <c r="E19" s="912" t="s">
        <v>789</v>
      </c>
      <c r="F19" s="945"/>
      <c r="G19" s="946" t="s">
        <v>789</v>
      </c>
      <c r="H19" s="945"/>
      <c r="I19" s="947"/>
      <c r="J19" s="948"/>
      <c r="K19" s="949"/>
      <c r="L19" s="948"/>
      <c r="M19" s="947"/>
      <c r="N19" s="959"/>
      <c r="O19" s="949"/>
      <c r="P19" s="959"/>
      <c r="S19" s="938" t="s">
        <v>790</v>
      </c>
    </row>
    <row r="20" spans="1:19">
      <c r="A20" s="911"/>
      <c r="B20" s="911" t="s">
        <v>791</v>
      </c>
      <c r="C20" s="911"/>
      <c r="D20" s="911"/>
      <c r="E20" s="912"/>
      <c r="F20" s="945"/>
      <c r="G20" s="946"/>
      <c r="H20" s="945"/>
      <c r="I20" s="947"/>
      <c r="J20" s="948"/>
      <c r="K20" s="949"/>
      <c r="L20" s="948"/>
      <c r="M20" s="947"/>
      <c r="N20" s="959"/>
      <c r="O20" s="949"/>
      <c r="P20" s="959"/>
      <c r="S20" s="938" t="s">
        <v>792</v>
      </c>
    </row>
    <row r="21" spans="1:19">
      <c r="A21" s="911"/>
      <c r="B21" s="911" t="s">
        <v>793</v>
      </c>
      <c r="C21" s="911"/>
      <c r="D21" s="911"/>
      <c r="E21" s="912"/>
      <c r="F21" s="945"/>
      <c r="G21" s="946"/>
      <c r="H21" s="945"/>
      <c r="I21" s="947"/>
      <c r="J21" s="948"/>
      <c r="K21" s="949"/>
      <c r="L21" s="948"/>
      <c r="M21" s="947"/>
      <c r="N21" s="959"/>
      <c r="O21" s="949"/>
      <c r="P21" s="959"/>
      <c r="S21" s="938" t="s">
        <v>794</v>
      </c>
    </row>
    <row r="22" spans="1:19" ht="15">
      <c r="A22" s="911"/>
      <c r="B22" s="911" t="s">
        <v>795</v>
      </c>
      <c r="C22" s="911"/>
      <c r="D22" s="911"/>
      <c r="E22" s="912"/>
      <c r="F22" s="945"/>
      <c r="G22" s="946"/>
      <c r="H22" s="950"/>
      <c r="I22" s="947"/>
      <c r="J22" s="948"/>
      <c r="K22" s="949"/>
      <c r="L22" s="948"/>
      <c r="M22" s="947"/>
      <c r="N22" s="959"/>
      <c r="O22" s="949"/>
      <c r="P22" s="959"/>
      <c r="S22" s="938" t="s">
        <v>796</v>
      </c>
    </row>
    <row r="23" spans="1:19">
      <c r="A23" s="911"/>
      <c r="B23" s="911"/>
      <c r="C23" s="911"/>
      <c r="D23" s="911"/>
      <c r="E23" s="912"/>
      <c r="F23" s="920"/>
      <c r="G23" s="946"/>
      <c r="H23" s="920"/>
      <c r="I23" s="947"/>
      <c r="J23" s="949"/>
      <c r="K23" s="949"/>
      <c r="L23" s="947"/>
      <c r="M23" s="947"/>
      <c r="N23" s="949"/>
      <c r="O23" s="949"/>
      <c r="P23" s="949"/>
    </row>
    <row r="24" spans="1:19" ht="13.5" thickBot="1">
      <c r="A24" s="911"/>
      <c r="B24" s="911"/>
      <c r="C24" s="916" t="s">
        <v>683</v>
      </c>
      <c r="D24" s="911"/>
      <c r="E24" s="912" t="s">
        <v>789</v>
      </c>
      <c r="F24" s="951">
        <f>SUM(F19:F22)</f>
        <v>0</v>
      </c>
      <c r="G24" s="946" t="s">
        <v>789</v>
      </c>
      <c r="H24" s="951">
        <f>SUM(H19:H22)</f>
        <v>0</v>
      </c>
      <c r="I24" s="947"/>
      <c r="J24" s="947"/>
      <c r="K24" s="947"/>
      <c r="L24" s="947"/>
      <c r="M24" s="947"/>
      <c r="N24" s="947"/>
      <c r="O24" s="947"/>
      <c r="P24" s="947"/>
    </row>
    <row r="25" spans="1:19" ht="13.5" thickTop="1">
      <c r="A25" s="911"/>
      <c r="B25" s="911"/>
      <c r="C25" s="911"/>
      <c r="D25" s="911"/>
      <c r="E25" s="912"/>
      <c r="F25" s="921"/>
      <c r="G25" s="912"/>
      <c r="H25" s="921"/>
      <c r="I25" s="911"/>
      <c r="J25" s="911"/>
      <c r="K25" s="911"/>
      <c r="L25" s="911"/>
      <c r="M25" s="911"/>
      <c r="N25" s="911"/>
      <c r="O25" s="911"/>
      <c r="P25" s="911"/>
    </row>
    <row r="26" spans="1:19">
      <c r="A26" s="916" t="s">
        <v>797</v>
      </c>
      <c r="B26" s="916"/>
      <c r="C26" s="916"/>
      <c r="D26" s="916"/>
      <c r="E26" s="917"/>
      <c r="F26" s="922"/>
      <c r="G26" s="917"/>
      <c r="H26" s="922"/>
      <c r="I26" s="916"/>
      <c r="J26" s="916"/>
      <c r="K26" s="916"/>
      <c r="L26" s="911"/>
      <c r="M26" s="911"/>
      <c r="N26" s="911"/>
      <c r="O26" s="911"/>
      <c r="P26" s="911"/>
    </row>
    <row r="27" spans="1:19">
      <c r="A27" s="326"/>
      <c r="B27" s="326"/>
      <c r="C27" s="221"/>
      <c r="D27" s="221"/>
      <c r="E27" s="221"/>
      <c r="F27" s="221"/>
      <c r="G27" s="221"/>
      <c r="H27" s="221"/>
      <c r="I27" s="221"/>
      <c r="J27" s="911"/>
      <c r="K27" s="911"/>
      <c r="L27" s="911"/>
      <c r="M27" s="911"/>
      <c r="N27" s="911"/>
      <c r="O27" s="911"/>
      <c r="P27" s="911"/>
    </row>
    <row r="28" spans="1:19">
      <c r="A28" s="916" t="s">
        <v>798</v>
      </c>
      <c r="B28" s="911"/>
      <c r="C28" s="911"/>
      <c r="D28" s="911"/>
      <c r="E28" s="912"/>
      <c r="F28" s="767"/>
      <c r="G28" s="912"/>
      <c r="H28" s="911"/>
      <c r="I28" s="911"/>
      <c r="J28" s="911"/>
      <c r="K28" s="911"/>
      <c r="L28" s="911"/>
      <c r="M28" s="911"/>
      <c r="N28" s="911"/>
      <c r="O28" s="911"/>
      <c r="P28" s="911"/>
    </row>
    <row r="29" spans="1:19">
      <c r="A29" s="911"/>
      <c r="B29" s="911" t="s">
        <v>788</v>
      </c>
      <c r="C29" s="911"/>
      <c r="D29" s="911"/>
      <c r="E29" s="912" t="s">
        <v>789</v>
      </c>
      <c r="F29" s="945"/>
      <c r="G29" s="946" t="s">
        <v>789</v>
      </c>
      <c r="H29" s="945"/>
      <c r="I29" s="947"/>
      <c r="J29" s="948"/>
      <c r="K29" s="949"/>
      <c r="L29" s="948"/>
      <c r="M29" s="947"/>
      <c r="N29" s="959"/>
      <c r="O29" s="949"/>
      <c r="P29" s="959"/>
      <c r="S29" s="938" t="s">
        <v>799</v>
      </c>
    </row>
    <row r="30" spans="1:19">
      <c r="A30" s="911"/>
      <c r="B30" s="911" t="s">
        <v>791</v>
      </c>
      <c r="C30" s="911"/>
      <c r="D30" s="911"/>
      <c r="E30" s="912"/>
      <c r="F30" s="945"/>
      <c r="G30" s="946"/>
      <c r="H30" s="945"/>
      <c r="I30" s="947"/>
      <c r="J30" s="948"/>
      <c r="K30" s="949"/>
      <c r="L30" s="948"/>
      <c r="M30" s="947"/>
      <c r="N30" s="959"/>
      <c r="O30" s="949"/>
      <c r="P30" s="959"/>
      <c r="S30" s="938" t="s">
        <v>800</v>
      </c>
    </row>
    <row r="31" spans="1:19">
      <c r="A31" s="911"/>
      <c r="B31" s="911" t="s">
        <v>793</v>
      </c>
      <c r="C31" s="911"/>
      <c r="D31" s="911"/>
      <c r="E31" s="912"/>
      <c r="F31" s="945"/>
      <c r="G31" s="946"/>
      <c r="H31" s="945"/>
      <c r="I31" s="947"/>
      <c r="J31" s="948"/>
      <c r="K31" s="949"/>
      <c r="L31" s="948"/>
      <c r="M31" s="947"/>
      <c r="N31" s="959"/>
      <c r="O31" s="949"/>
      <c r="P31" s="959"/>
      <c r="S31" s="938" t="s">
        <v>801</v>
      </c>
    </row>
    <row r="32" spans="1:19">
      <c r="A32" s="911"/>
      <c r="B32" s="911" t="s">
        <v>795</v>
      </c>
      <c r="C32" s="911"/>
      <c r="D32" s="911"/>
      <c r="E32" s="912"/>
      <c r="F32" s="945"/>
      <c r="G32" s="946"/>
      <c r="H32" s="945"/>
      <c r="I32" s="947"/>
      <c r="J32" s="948"/>
      <c r="K32" s="949"/>
      <c r="L32" s="948"/>
      <c r="M32" s="947"/>
      <c r="N32" s="959"/>
      <c r="O32" s="949"/>
      <c r="P32" s="959"/>
      <c r="S32" s="938" t="s">
        <v>802</v>
      </c>
    </row>
    <row r="33" spans="1:19">
      <c r="A33" s="911"/>
      <c r="B33" s="911"/>
      <c r="C33" s="911"/>
      <c r="D33" s="911"/>
      <c r="E33" s="912"/>
      <c r="F33" s="920"/>
      <c r="G33" s="946"/>
      <c r="H33" s="920"/>
      <c r="I33" s="947"/>
      <c r="J33" s="949"/>
      <c r="K33" s="949"/>
      <c r="L33" s="947"/>
      <c r="M33" s="947"/>
      <c r="N33" s="949"/>
      <c r="O33" s="949"/>
      <c r="P33" s="949"/>
    </row>
    <row r="34" spans="1:19" ht="13.5" thickBot="1">
      <c r="A34" s="911"/>
      <c r="B34" s="911"/>
      <c r="C34" s="916" t="s">
        <v>683</v>
      </c>
      <c r="D34" s="911"/>
      <c r="E34" s="912" t="s">
        <v>789</v>
      </c>
      <c r="F34" s="951">
        <f>SUM(F29:F32)</f>
        <v>0</v>
      </c>
      <c r="G34" s="946" t="s">
        <v>789</v>
      </c>
      <c r="H34" s="951">
        <f>SUM(H29:H32)</f>
        <v>0</v>
      </c>
      <c r="I34" s="947"/>
      <c r="J34" s="947"/>
      <c r="K34" s="947"/>
      <c r="L34" s="947"/>
      <c r="M34" s="947"/>
      <c r="N34" s="947"/>
      <c r="O34" s="947"/>
      <c r="P34" s="947"/>
    </row>
    <row r="35" spans="1:19" ht="13.5" thickTop="1">
      <c r="A35" s="911"/>
      <c r="B35" s="911"/>
      <c r="C35" s="911"/>
      <c r="D35" s="911"/>
      <c r="E35" s="912"/>
      <c r="F35" s="923"/>
      <c r="G35" s="912"/>
      <c r="H35" s="923"/>
      <c r="I35" s="911"/>
      <c r="J35" s="911"/>
      <c r="K35" s="911"/>
      <c r="L35" s="911"/>
      <c r="M35" s="911"/>
      <c r="N35" s="911"/>
      <c r="O35" s="911"/>
      <c r="P35" s="911"/>
    </row>
    <row r="36" spans="1:19">
      <c r="A36" s="916" t="s">
        <v>803</v>
      </c>
      <c r="B36" s="916"/>
      <c r="C36" s="916"/>
      <c r="D36" s="916"/>
      <c r="E36" s="917"/>
      <c r="F36" s="922"/>
      <c r="G36" s="917"/>
      <c r="H36" s="922"/>
      <c r="I36" s="916"/>
      <c r="J36" s="916"/>
      <c r="K36" s="916"/>
      <c r="L36" s="911"/>
      <c r="M36" s="911"/>
      <c r="N36" s="911"/>
      <c r="O36" s="911"/>
      <c r="P36" s="911"/>
    </row>
    <row r="37" spans="1:19" ht="12.6" customHeight="1">
      <c r="A37" s="911"/>
      <c r="B37" s="911"/>
      <c r="C37" s="911"/>
      <c r="D37" s="911"/>
      <c r="E37" s="912"/>
      <c r="F37" s="924"/>
      <c r="G37" s="912"/>
      <c r="H37" s="924"/>
      <c r="I37" s="911"/>
      <c r="J37" s="911"/>
      <c r="K37" s="911"/>
      <c r="L37" s="911"/>
      <c r="M37" s="911"/>
      <c r="N37" s="911"/>
      <c r="O37" s="911"/>
      <c r="P37" s="911"/>
    </row>
    <row r="38" spans="1:19" hidden="1">
      <c r="A38" s="925"/>
      <c r="B38" s="926"/>
      <c r="C38" s="926"/>
      <c r="D38" s="926"/>
      <c r="E38" s="912"/>
      <c r="F38" s="926"/>
      <c r="G38" s="912"/>
      <c r="H38" s="926"/>
      <c r="I38" s="926"/>
      <c r="J38" s="926"/>
      <c r="K38" s="926"/>
      <c r="L38" s="926"/>
      <c r="M38" s="926"/>
    </row>
    <row r="39" spans="1:19">
      <c r="A39" s="32" t="s">
        <v>804</v>
      </c>
      <c r="B39" s="32"/>
      <c r="C39" s="32"/>
      <c r="D39" s="32"/>
      <c r="E39" s="909"/>
      <c r="F39" s="32"/>
      <c r="G39" s="909"/>
      <c r="H39" s="32"/>
      <c r="I39" s="32"/>
      <c r="J39" s="32"/>
    </row>
    <row r="40" spans="1:19" ht="6.6" customHeight="1">
      <c r="A40" s="32"/>
      <c r="B40" s="32"/>
      <c r="C40" s="32"/>
      <c r="D40" s="32"/>
      <c r="E40" s="909"/>
      <c r="F40" s="32"/>
      <c r="G40" s="909"/>
      <c r="H40" s="32"/>
      <c r="I40" s="32"/>
      <c r="J40" s="32"/>
    </row>
    <row r="41" spans="1:19" ht="4.1500000000000004" customHeight="1">
      <c r="F41" s="791"/>
    </row>
    <row r="42" spans="1:19">
      <c r="A42" s="911"/>
      <c r="B42" s="911"/>
      <c r="C42" s="911"/>
      <c r="D42" s="911"/>
      <c r="E42" s="912"/>
      <c r="F42" s="791"/>
      <c r="G42" s="912"/>
      <c r="J42" s="791" t="s">
        <v>805</v>
      </c>
      <c r="K42" s="791"/>
      <c r="L42" s="791" t="s">
        <v>805</v>
      </c>
      <c r="M42" s="791"/>
      <c r="N42" s="791"/>
      <c r="O42" s="791"/>
      <c r="P42" s="791"/>
    </row>
    <row r="43" spans="1:19">
      <c r="A43" s="911"/>
      <c r="B43" s="911"/>
      <c r="C43" s="911"/>
      <c r="D43" s="911"/>
      <c r="E43" s="912"/>
      <c r="F43" s="791" t="s">
        <v>806</v>
      </c>
      <c r="G43" s="912"/>
      <c r="H43" s="791"/>
      <c r="J43" s="929" t="s">
        <v>781</v>
      </c>
      <c r="K43" s="913"/>
      <c r="L43" s="929" t="s">
        <v>781</v>
      </c>
      <c r="M43" s="791"/>
      <c r="N43" s="1228" t="s">
        <v>807</v>
      </c>
      <c r="O43" s="791"/>
      <c r="P43" s="1228" t="s">
        <v>778</v>
      </c>
    </row>
    <row r="44" spans="1:19" ht="25.5">
      <c r="A44" s="1230" t="s">
        <v>782</v>
      </c>
      <c r="B44" s="1230"/>
      <c r="C44" s="1230"/>
      <c r="D44" s="911"/>
      <c r="E44" s="912"/>
      <c r="F44" s="940" t="s">
        <v>783</v>
      </c>
      <c r="G44" s="912"/>
      <c r="H44" s="1114" t="s">
        <v>784</v>
      </c>
      <c r="J44" s="932" t="s">
        <v>785</v>
      </c>
      <c r="K44" s="939"/>
      <c r="L44" s="932" t="s">
        <v>786</v>
      </c>
      <c r="M44" s="791"/>
      <c r="N44" s="1229"/>
      <c r="O44" s="791"/>
      <c r="P44" s="1229"/>
    </row>
    <row r="45" spans="1:19">
      <c r="B45" s="927"/>
    </row>
    <row r="46" spans="1:19">
      <c r="A46" s="916" t="s">
        <v>787</v>
      </c>
      <c r="B46" s="916"/>
      <c r="C46" s="916"/>
      <c r="D46" s="916"/>
      <c r="E46" s="917"/>
      <c r="F46" s="918"/>
      <c r="G46" s="917"/>
      <c r="H46" s="918"/>
      <c r="I46" s="916"/>
      <c r="J46" s="916"/>
      <c r="K46" s="916"/>
      <c r="L46" s="916"/>
      <c r="M46" s="916"/>
      <c r="N46" s="916"/>
      <c r="O46" s="916"/>
      <c r="P46" s="916"/>
    </row>
    <row r="47" spans="1:19">
      <c r="A47" s="911"/>
      <c r="B47" s="911" t="s">
        <v>808</v>
      </c>
      <c r="C47" s="911"/>
      <c r="D47" s="911"/>
      <c r="E47" s="912" t="s">
        <v>789</v>
      </c>
      <c r="F47" s="945"/>
      <c r="G47" s="946" t="s">
        <v>789</v>
      </c>
      <c r="H47" s="945"/>
      <c r="I47" s="947"/>
      <c r="J47" s="948"/>
      <c r="K47" s="949"/>
      <c r="L47" s="948"/>
      <c r="M47" s="947"/>
      <c r="N47" s="960"/>
      <c r="O47" s="949"/>
      <c r="P47" s="959"/>
      <c r="S47" s="957" t="s">
        <v>809</v>
      </c>
    </row>
    <row r="48" spans="1:19">
      <c r="B48" s="927"/>
      <c r="F48" s="952"/>
      <c r="G48" s="953"/>
      <c r="H48" s="952"/>
      <c r="I48" s="952"/>
      <c r="J48" s="952"/>
      <c r="K48" s="952"/>
      <c r="L48" s="952"/>
      <c r="M48" s="952"/>
      <c r="N48" s="952"/>
      <c r="O48" s="952"/>
      <c r="P48" s="952"/>
    </row>
    <row r="49" spans="1:16" ht="13.5" thickBot="1">
      <c r="B49" s="927"/>
      <c r="C49" s="916" t="s">
        <v>683</v>
      </c>
      <c r="D49" s="911"/>
      <c r="E49" s="912" t="s">
        <v>789</v>
      </c>
      <c r="F49" s="951">
        <f>SUM(F47:F47)</f>
        <v>0</v>
      </c>
      <c r="G49" s="946" t="s">
        <v>789</v>
      </c>
      <c r="H49" s="951">
        <f>SUM(H45:H47)</f>
        <v>0</v>
      </c>
      <c r="I49" s="947"/>
      <c r="J49" s="947"/>
      <c r="K49" s="952"/>
      <c r="L49" s="952"/>
      <c r="M49" s="952"/>
      <c r="N49" s="952"/>
      <c r="O49" s="952"/>
      <c r="P49" s="952"/>
    </row>
    <row r="50" spans="1:16" ht="13.5" thickTop="1">
      <c r="B50" s="927"/>
      <c r="C50" s="916"/>
      <c r="D50" s="911"/>
      <c r="E50" s="912"/>
      <c r="F50" s="919"/>
      <c r="G50" s="912"/>
      <c r="H50" s="919"/>
      <c r="I50" s="911"/>
      <c r="J50" s="911"/>
    </row>
    <row r="51" spans="1:16">
      <c r="A51" s="916" t="s">
        <v>810</v>
      </c>
      <c r="B51" s="916"/>
      <c r="C51" s="916"/>
      <c r="D51" s="916"/>
      <c r="E51" s="917"/>
      <c r="F51" s="922"/>
      <c r="G51" s="917"/>
      <c r="H51" s="922"/>
      <c r="I51" s="916"/>
      <c r="J51" s="916"/>
      <c r="K51" s="916"/>
      <c r="L51" s="911"/>
      <c r="M51" s="911"/>
      <c r="N51" s="911"/>
      <c r="O51" s="911"/>
      <c r="P51" s="911"/>
    </row>
  </sheetData>
  <sheetProtection algorithmName="SHA-512" hashValue="WQ/0eg3nlnlVaVkrDzL6aFDoQpj2l2X9DtyQPeNswqi3o4bQbukWFQXfnCjeDg7Kqp1bpGiQvGlOjQTbaUZHxw==" saltValue="x/VCko0CFIghH4Ms3qp2CA==" spinCount="100000" sheet="1" objects="1" scenarios="1" autoFilter="0"/>
  <mergeCells count="13">
    <mergeCell ref="H5:J5"/>
    <mergeCell ref="H6:J6"/>
    <mergeCell ref="H7:J7"/>
    <mergeCell ref="N15:N16"/>
    <mergeCell ref="A1:J1"/>
    <mergeCell ref="K1:K3"/>
    <mergeCell ref="A2:J2"/>
    <mergeCell ref="A3:J3"/>
    <mergeCell ref="P15:P16"/>
    <mergeCell ref="A16:C16"/>
    <mergeCell ref="N43:N44"/>
    <mergeCell ref="P43:P44"/>
    <mergeCell ref="A44:C44"/>
  </mergeCells>
  <conditionalFormatting sqref="K1:L3">
    <cfRule type="cellIs" dxfId="36" priority="2" stopIfTrue="1" operator="equal">
      <formula>"na"</formula>
    </cfRule>
  </conditionalFormatting>
  <conditionalFormatting sqref="P1">
    <cfRule type="cellIs" dxfId="35" priority="1" stopIfTrue="1" operator="equal">
      <formula>"na"</formula>
    </cfRule>
  </conditionalFormatting>
  <dataValidations count="3">
    <dataValidation type="decimal" operator="lessThanOrEqual" allowBlank="1" showInputMessage="1" showErrorMessage="1" error="Please enter a negative value." sqref="H19:H22 F19:F22 F47 H47" xr:uid="{E03D717E-95A2-4080-9F2E-A39433D94C2E}">
      <formula1>0</formula1>
    </dataValidation>
    <dataValidation type="whole" operator="greaterThan" allowBlank="1" showInputMessage="1" showErrorMessage="1" error="Please enter a positive value." sqref="F29:F31 H29:H31" xr:uid="{C681F57C-37BF-4DBE-A878-D3304E049FF7}">
      <formula1>0</formula1>
    </dataValidation>
    <dataValidation type="whole" operator="greaterThan" allowBlank="1" showInputMessage="1" showErrorMessage="1" error="Please enter a positive value._x000a_" sqref="F32 H32" xr:uid="{B8EAC881-D4E3-432C-AE1B-E3F3096FC989}">
      <formula1>0</formula1>
    </dataValidation>
  </dataValidations>
  <hyperlinks>
    <hyperlink ref="A1:H1" location="Index!A1" display="Index!A1" xr:uid="{15089496-2051-4382-8066-250BA3AB17DB}"/>
  </hyperlinks>
  <printOptions horizontalCentered="1"/>
  <pageMargins left="0.5" right="0.25" top="0.5" bottom="0.25" header="0.5" footer="0.25"/>
  <pageSetup scale="8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297A-77FB-4AE2-9118-BD11A7E41B2D}">
  <sheetPr codeName="Sheet35">
    <pageSetUpPr fitToPage="1"/>
  </sheetPr>
  <dimension ref="A1:AC120"/>
  <sheetViews>
    <sheetView showGridLines="0" topLeftCell="B1" zoomScaleNormal="100" workbookViewId="0">
      <selection activeCell="K24" sqref="K24"/>
    </sheetView>
  </sheetViews>
  <sheetFormatPr defaultColWidth="10.6640625" defaultRowHeight="12.75"/>
  <cols>
    <col min="1" max="1" width="10.6640625" style="259" hidden="1" customWidth="1"/>
    <col min="2" max="3" width="3.83203125" style="259" customWidth="1"/>
    <col min="4" max="4" width="9" style="259" customWidth="1"/>
    <col min="5" max="5" width="1.1640625" style="259" customWidth="1"/>
    <col min="6" max="6" width="10.1640625" style="259" customWidth="1"/>
    <col min="7" max="7" width="22.6640625" style="259" customWidth="1"/>
    <col min="8" max="8" width="9" style="259" customWidth="1"/>
    <col min="9" max="9" width="10.1640625" style="259" customWidth="1"/>
    <col min="10" max="10" width="8.5" style="259" customWidth="1"/>
    <col min="11" max="11" width="25.33203125" style="259" customWidth="1"/>
    <col min="12" max="12" width="7" style="259" customWidth="1"/>
    <col min="13" max="16384" width="10.6640625" style="259"/>
  </cols>
  <sheetData>
    <row r="1" spans="1:13" ht="15.75" customHeight="1">
      <c r="A1" s="259" t="e">
        <f t="shared" ref="A1:A9" si="0">AgyIdx</f>
        <v>#REF!</v>
      </c>
      <c r="B1" s="1173" t="str">
        <f>+Index!$A$1</f>
        <v>Office of the State Controller</v>
      </c>
      <c r="C1" s="1173"/>
      <c r="D1" s="1173"/>
      <c r="E1" s="1173"/>
      <c r="F1" s="1173"/>
      <c r="G1" s="1173"/>
      <c r="H1" s="1173"/>
      <c r="I1" s="1173"/>
      <c r="J1" s="1173"/>
      <c r="K1" s="1173"/>
      <c r="L1" s="1242" t="str">
        <f>IF(Index!$B$54="na","NA","")</f>
        <v/>
      </c>
    </row>
    <row r="2" spans="1:13" ht="15.75" customHeight="1">
      <c r="A2" s="259" t="e">
        <f t="shared" si="0"/>
        <v>#REF!</v>
      </c>
      <c r="B2" s="1243" t="str">
        <f>+Index!$A$2</f>
        <v>2024 Year-End ACFR Package</v>
      </c>
      <c r="C2" s="1243"/>
      <c r="D2" s="1243"/>
      <c r="E2" s="1243"/>
      <c r="F2" s="1243"/>
      <c r="G2" s="1243"/>
      <c r="H2" s="1243"/>
      <c r="I2" s="1243"/>
      <c r="J2" s="1243"/>
      <c r="K2" s="1243"/>
      <c r="L2" s="1242"/>
    </row>
    <row r="3" spans="1:13" ht="15.75" customHeight="1">
      <c r="A3" s="259" t="e">
        <f t="shared" si="0"/>
        <v>#REF!</v>
      </c>
      <c r="B3" s="1244" t="s">
        <v>811</v>
      </c>
      <c r="C3" s="1244"/>
      <c r="D3" s="1244"/>
      <c r="E3" s="1244"/>
      <c r="F3" s="1244"/>
      <c r="G3" s="1244"/>
      <c r="H3" s="1244"/>
      <c r="I3" s="1244"/>
      <c r="J3" s="1244"/>
      <c r="K3" s="1244"/>
      <c r="L3" s="1242"/>
    </row>
    <row r="4" spans="1:13" ht="6" customHeight="1">
      <c r="A4" s="259" t="e">
        <f t="shared" si="0"/>
        <v>#REF!</v>
      </c>
      <c r="B4" s="469"/>
      <c r="C4" s="469"/>
      <c r="D4" s="469"/>
      <c r="E4" s="469"/>
      <c r="F4" s="469"/>
      <c r="G4" s="469"/>
      <c r="H4" s="469"/>
      <c r="I4" s="469"/>
      <c r="J4" s="469"/>
      <c r="K4" s="472"/>
      <c r="L4" s="307"/>
    </row>
    <row r="5" spans="1:13">
      <c r="A5" s="259" t="e">
        <f t="shared" si="0"/>
        <v>#REF!</v>
      </c>
      <c r="B5" s="270"/>
      <c r="C5" s="270"/>
      <c r="D5" s="270"/>
      <c r="E5" s="270"/>
      <c r="F5" s="471"/>
      <c r="G5" s="1107"/>
      <c r="H5" s="468" t="s">
        <v>491</v>
      </c>
      <c r="I5" s="1246" t="str">
        <f>+Index!$D$10</f>
        <v>C2</v>
      </c>
      <c r="J5" s="1246"/>
      <c r="K5" s="1246"/>
      <c r="L5" s="851"/>
    </row>
    <row r="6" spans="1:13">
      <c r="A6" s="259" t="e">
        <f t="shared" si="0"/>
        <v>#REF!</v>
      </c>
      <c r="B6" s="270"/>
      <c r="C6" s="270"/>
      <c r="D6" s="270"/>
      <c r="E6" s="270"/>
      <c r="F6" s="270"/>
      <c r="G6" s="1084"/>
      <c r="H6" s="468" t="s">
        <v>492</v>
      </c>
      <c r="I6" s="1247" t="str">
        <f>+Index!$D$9</f>
        <v>Asheville-Buncombe Technical Community College</v>
      </c>
      <c r="J6" s="1247"/>
      <c r="K6" s="1247"/>
      <c r="L6" s="852"/>
    </row>
    <row r="7" spans="1:13">
      <c r="A7" s="259" t="e">
        <f t="shared" si="0"/>
        <v>#REF!</v>
      </c>
      <c r="B7" s="1198" t="s">
        <v>593</v>
      </c>
      <c r="C7" s="1245"/>
      <c r="D7" s="1245"/>
      <c r="E7" s="36"/>
      <c r="F7" s="470" t="s">
        <v>594</v>
      </c>
      <c r="G7" s="469"/>
      <c r="H7" s="468" t="s">
        <v>493</v>
      </c>
      <c r="I7" s="1248" t="str">
        <f>CONCATENATE(Index!$D$11," ",Index!$D$12)</f>
        <v xml:space="preserve"> </v>
      </c>
      <c r="J7" s="1248"/>
      <c r="K7" s="1248"/>
      <c r="L7" s="851"/>
    </row>
    <row r="8" spans="1:13" ht="9.9499999999999993" customHeight="1" thickBot="1">
      <c r="A8" s="259" t="e">
        <f t="shared" si="0"/>
        <v>#REF!</v>
      </c>
      <c r="B8" s="467"/>
      <c r="C8" s="467"/>
      <c r="D8" s="467"/>
      <c r="E8" s="467"/>
      <c r="F8" s="467"/>
      <c r="G8" s="467"/>
      <c r="H8" s="467"/>
      <c r="I8" s="467"/>
      <c r="J8" s="467"/>
      <c r="K8" s="467"/>
    </row>
    <row r="9" spans="1:13" ht="6" customHeight="1">
      <c r="A9" s="259" t="e">
        <f t="shared" si="0"/>
        <v>#REF!</v>
      </c>
      <c r="B9" s="715"/>
      <c r="C9" s="715"/>
      <c r="D9" s="715"/>
      <c r="E9" s="715"/>
      <c r="F9" s="715"/>
      <c r="G9" s="715"/>
      <c r="H9" s="715"/>
      <c r="I9" s="715"/>
      <c r="J9" s="715"/>
      <c r="K9" s="715"/>
    </row>
    <row r="10" spans="1:13" ht="12" customHeight="1">
      <c r="B10" s="365" t="s">
        <v>812</v>
      </c>
      <c r="C10" s="365"/>
      <c r="D10" s="365"/>
      <c r="E10" s="365"/>
      <c r="F10" s="365"/>
      <c r="G10" s="365"/>
      <c r="H10" s="365"/>
      <c r="I10" s="365"/>
      <c r="J10" s="365"/>
      <c r="K10" s="365"/>
      <c r="L10" s="366"/>
      <c r="M10" s="367"/>
    </row>
    <row r="11" spans="1:13" ht="12" customHeight="1">
      <c r="B11" s="365" t="s">
        <v>813</v>
      </c>
      <c r="C11" s="365"/>
      <c r="D11" s="365"/>
      <c r="E11" s="365"/>
      <c r="F11" s="365"/>
      <c r="G11" s="365"/>
      <c r="H11" s="365"/>
      <c r="I11" s="365"/>
      <c r="J11" s="365"/>
      <c r="K11" s="365"/>
      <c r="L11" s="366"/>
      <c r="M11" s="367"/>
    </row>
    <row r="12" spans="1:13" ht="12" customHeight="1">
      <c r="B12" s="1240" t="s">
        <v>814</v>
      </c>
      <c r="C12" s="1240"/>
      <c r="D12" s="1240"/>
      <c r="E12" s="1240"/>
      <c r="F12" s="1240"/>
      <c r="G12" s="1240"/>
      <c r="H12" s="365" t="s">
        <v>815</v>
      </c>
      <c r="I12" s="365"/>
      <c r="J12" s="365"/>
      <c r="K12" s="365"/>
      <c r="L12" s="366"/>
      <c r="M12" s="367"/>
    </row>
    <row r="13" spans="1:13" ht="6" customHeight="1">
      <c r="B13" s="1116"/>
      <c r="C13" s="1116"/>
      <c r="D13" s="1116"/>
      <c r="E13" s="1116"/>
      <c r="F13" s="1116"/>
      <c r="G13" s="1116"/>
      <c r="H13" s="365"/>
      <c r="I13" s="365"/>
      <c r="J13" s="365"/>
      <c r="K13" s="365"/>
      <c r="L13" s="366"/>
      <c r="M13" s="367"/>
    </row>
    <row r="14" spans="1:13" ht="12" customHeight="1">
      <c r="B14" s="365" t="s">
        <v>816</v>
      </c>
      <c r="C14" s="368"/>
      <c r="D14" s="270"/>
      <c r="E14" s="270"/>
      <c r="F14" s="270"/>
      <c r="G14" s="270"/>
      <c r="H14" s="270"/>
      <c r="I14" s="270"/>
      <c r="J14" s="270"/>
      <c r="K14" s="270"/>
      <c r="M14" s="268"/>
    </row>
    <row r="15" spans="1:13" ht="12" customHeight="1">
      <c r="B15" s="365" t="s">
        <v>817</v>
      </c>
      <c r="C15" s="368"/>
      <c r="D15" s="270"/>
      <c r="E15" s="270"/>
      <c r="F15" s="270"/>
      <c r="G15" s="270"/>
      <c r="H15" s="270"/>
      <c r="I15" s="270"/>
      <c r="J15" s="270"/>
      <c r="K15" s="270"/>
      <c r="M15" s="268"/>
    </row>
    <row r="16" spans="1:13" s="268" customFormat="1" ht="12" customHeight="1">
      <c r="B16" s="365" t="s">
        <v>818</v>
      </c>
      <c r="C16" s="368"/>
      <c r="D16" s="270"/>
      <c r="E16" s="270"/>
      <c r="F16" s="270"/>
      <c r="G16" s="270"/>
      <c r="H16" s="270"/>
      <c r="I16" s="270"/>
      <c r="J16" s="270"/>
      <c r="K16" s="270"/>
      <c r="L16" s="259"/>
    </row>
    <row r="17" spans="2:28" s="268" customFormat="1" ht="12" customHeight="1">
      <c r="B17" s="365" t="s">
        <v>819</v>
      </c>
      <c r="C17" s="368"/>
      <c r="D17" s="270"/>
      <c r="E17" s="270"/>
      <c r="F17" s="270"/>
      <c r="G17" s="270"/>
      <c r="H17" s="270"/>
      <c r="I17" s="270"/>
      <c r="J17" s="270"/>
      <c r="K17" s="270"/>
      <c r="L17" s="259"/>
    </row>
    <row r="18" spans="2:28" s="268" customFormat="1" ht="12" customHeight="1">
      <c r="B18" s="365" t="s">
        <v>820</v>
      </c>
      <c r="C18" s="368"/>
      <c r="D18" s="270"/>
      <c r="E18" s="270"/>
      <c r="F18" s="270"/>
      <c r="G18" s="270"/>
      <c r="H18" s="270"/>
      <c r="I18" s="270"/>
      <c r="J18" s="270"/>
      <c r="K18" s="270"/>
      <c r="L18" s="259"/>
    </row>
    <row r="19" spans="2:28" s="268" customFormat="1" ht="12" customHeight="1">
      <c r="B19" s="365" t="s">
        <v>821</v>
      </c>
      <c r="C19" s="368"/>
      <c r="D19" s="270"/>
      <c r="E19" s="270"/>
      <c r="F19" s="270"/>
      <c r="G19" s="270"/>
      <c r="H19" s="270"/>
      <c r="I19" s="270"/>
      <c r="J19" s="270"/>
      <c r="K19" s="270"/>
      <c r="L19" s="259"/>
      <c r="S19" s="365"/>
      <c r="T19" s="716"/>
      <c r="U19" s="716"/>
      <c r="V19" s="36"/>
      <c r="W19" s="36"/>
      <c r="X19" s="36"/>
      <c r="Y19" s="36"/>
      <c r="Z19" s="36"/>
      <c r="AA19" s="36"/>
      <c r="AB19" s="259"/>
    </row>
    <row r="20" spans="2:28" s="268" customFormat="1" ht="6" customHeight="1">
      <c r="B20" s="270"/>
      <c r="C20" s="365"/>
      <c r="D20" s="716"/>
      <c r="E20" s="716"/>
      <c r="F20" s="36"/>
      <c r="G20" s="36"/>
      <c r="H20" s="36"/>
      <c r="I20" s="36"/>
      <c r="J20" s="36"/>
      <c r="K20" s="36"/>
      <c r="L20" s="259"/>
      <c r="M20" s="369"/>
      <c r="S20" s="365"/>
      <c r="T20" s="716"/>
      <c r="U20" s="716"/>
      <c r="V20" s="36"/>
      <c r="W20" s="36"/>
      <c r="X20" s="36"/>
      <c r="Y20" s="36"/>
      <c r="Z20" s="36"/>
      <c r="AA20" s="36"/>
      <c r="AB20" s="259"/>
    </row>
    <row r="21" spans="2:28" s="268" customFormat="1" ht="12" customHeight="1">
      <c r="B21" s="270" t="s">
        <v>822</v>
      </c>
      <c r="C21" s="365"/>
      <c r="D21" s="716"/>
      <c r="E21" s="716"/>
      <c r="F21" s="36"/>
      <c r="G21" s="36"/>
      <c r="H21" s="36"/>
      <c r="I21" s="36"/>
      <c r="J21" s="36"/>
      <c r="K21" s="36"/>
      <c r="L21" s="259"/>
      <c r="M21" s="369"/>
    </row>
    <row r="22" spans="2:28" s="268" customFormat="1" ht="6" customHeight="1">
      <c r="B22" s="270"/>
      <c r="C22" s="365"/>
      <c r="D22" s="716"/>
      <c r="E22" s="716"/>
      <c r="F22" s="36"/>
      <c r="G22" s="36"/>
      <c r="H22" s="36"/>
      <c r="I22" s="36"/>
      <c r="J22" s="36"/>
      <c r="K22" s="36"/>
      <c r="L22" s="259"/>
      <c r="M22" s="369"/>
      <c r="N22" s="348"/>
    </row>
    <row r="23" spans="2:28" s="268" customFormat="1" ht="12.75" customHeight="1">
      <c r="B23" s="368" t="s">
        <v>823</v>
      </c>
      <c r="C23" s="365"/>
      <c r="D23" s="716"/>
      <c r="E23" s="716"/>
      <c r="F23" s="36"/>
      <c r="G23" s="36"/>
      <c r="H23" s="36"/>
      <c r="I23" s="36"/>
      <c r="J23" s="36"/>
      <c r="K23" s="36"/>
      <c r="L23" s="259"/>
      <c r="M23" s="369"/>
      <c r="N23" s="348"/>
    </row>
    <row r="24" spans="2:28" s="268" customFormat="1" ht="12" customHeight="1">
      <c r="B24" s="270"/>
      <c r="C24" s="365" t="s">
        <v>600</v>
      </c>
      <c r="D24" s="590"/>
      <c r="F24" s="716" t="s">
        <v>824</v>
      </c>
      <c r="G24" s="36"/>
      <c r="H24" s="36"/>
      <c r="I24" s="36"/>
      <c r="J24" s="36"/>
      <c r="K24" s="36"/>
      <c r="L24" s="259"/>
      <c r="M24" s="369"/>
      <c r="N24" s="348"/>
    </row>
    <row r="25" spans="2:28" s="268" customFormat="1" ht="13.5" customHeight="1">
      <c r="B25" s="270"/>
      <c r="C25" s="365" t="s">
        <v>603</v>
      </c>
      <c r="D25" s="591"/>
      <c r="F25" s="716" t="s">
        <v>825</v>
      </c>
      <c r="G25" s="36"/>
      <c r="H25" s="36"/>
      <c r="I25" s="36"/>
      <c r="J25" s="36"/>
      <c r="K25" s="36"/>
      <c r="L25" s="259"/>
      <c r="M25" s="369"/>
      <c r="N25" s="348"/>
    </row>
    <row r="26" spans="2:28" s="268" customFormat="1" ht="12" customHeight="1">
      <c r="B26" s="270"/>
      <c r="C26" s="365" t="s">
        <v>606</v>
      </c>
      <c r="D26" s="591"/>
      <c r="F26" s="716" t="s">
        <v>826</v>
      </c>
      <c r="G26" s="36"/>
      <c r="H26" s="36"/>
      <c r="I26" s="36"/>
      <c r="J26" s="36"/>
      <c r="K26" s="36"/>
      <c r="L26" s="259"/>
      <c r="M26" s="369"/>
      <c r="N26" s="348"/>
    </row>
    <row r="27" spans="2:28" s="268" customFormat="1" ht="6" customHeight="1">
      <c r="B27" s="270"/>
      <c r="C27" s="365"/>
      <c r="D27" s="716"/>
      <c r="E27" s="716"/>
      <c r="F27" s="36"/>
      <c r="G27" s="36"/>
      <c r="H27" s="36"/>
      <c r="I27" s="36"/>
      <c r="J27" s="36"/>
      <c r="K27" s="36"/>
      <c r="L27" s="259"/>
      <c r="M27" s="369"/>
      <c r="N27" s="348"/>
    </row>
    <row r="28" spans="2:28" s="268" customFormat="1" ht="13.5" customHeight="1">
      <c r="B28" s="368" t="s">
        <v>827</v>
      </c>
      <c r="C28" s="365"/>
      <c r="D28" s="716"/>
      <c r="E28" s="716"/>
      <c r="F28" s="36"/>
      <c r="G28" s="36"/>
      <c r="H28" s="36"/>
      <c r="I28" s="36"/>
      <c r="J28" s="36"/>
      <c r="K28" s="36"/>
      <c r="L28" s="259"/>
      <c r="M28" s="369"/>
      <c r="N28" s="348"/>
    </row>
    <row r="29" spans="2:28" s="268" customFormat="1" ht="12" customHeight="1">
      <c r="B29" s="270"/>
      <c r="C29" s="365" t="s">
        <v>600</v>
      </c>
      <c r="D29" s="590"/>
      <c r="E29" s="716"/>
      <c r="F29" s="716" t="s">
        <v>828</v>
      </c>
      <c r="G29" s="36"/>
      <c r="H29" s="36"/>
      <c r="I29" s="36"/>
      <c r="J29" s="36"/>
      <c r="K29" s="36"/>
      <c r="L29" s="259"/>
      <c r="M29" s="369"/>
      <c r="N29" s="348"/>
    </row>
    <row r="30" spans="2:28" s="268" customFormat="1" ht="12" customHeight="1">
      <c r="B30" s="270"/>
      <c r="C30" s="365"/>
      <c r="E30" s="716"/>
      <c r="F30" s="716" t="s">
        <v>829</v>
      </c>
      <c r="G30" s="36"/>
      <c r="H30" s="36"/>
      <c r="I30" s="36"/>
      <c r="J30" s="36"/>
      <c r="K30" s="36"/>
      <c r="L30" s="259"/>
      <c r="M30" s="369"/>
      <c r="N30" s="348"/>
    </row>
    <row r="31" spans="2:28" s="268" customFormat="1" ht="12" customHeight="1">
      <c r="B31" s="270"/>
      <c r="C31" s="365" t="s">
        <v>603</v>
      </c>
      <c r="D31" s="590"/>
      <c r="E31" s="716"/>
      <c r="F31" s="716" t="s">
        <v>830</v>
      </c>
      <c r="G31" s="36"/>
      <c r="H31" s="36"/>
      <c r="I31" s="36"/>
      <c r="J31" s="36"/>
      <c r="K31" s="36"/>
      <c r="L31" s="259"/>
      <c r="M31" s="369"/>
      <c r="N31" s="348"/>
    </row>
    <row r="32" spans="2:28" s="268" customFormat="1" ht="12" customHeight="1">
      <c r="B32" s="270"/>
      <c r="C32" s="365" t="s">
        <v>606</v>
      </c>
      <c r="D32" s="591"/>
      <c r="E32" s="716"/>
      <c r="F32" s="716" t="s">
        <v>831</v>
      </c>
      <c r="G32" s="36"/>
      <c r="H32" s="36"/>
      <c r="I32" s="36"/>
      <c r="J32" s="36"/>
      <c r="K32" s="36"/>
      <c r="L32" s="259"/>
      <c r="M32" s="369"/>
      <c r="N32" s="348"/>
    </row>
    <row r="33" spans="2:14" s="268" customFormat="1" ht="12" customHeight="1">
      <c r="B33" s="270"/>
      <c r="C33" s="365" t="s">
        <v>832</v>
      </c>
      <c r="D33" s="591"/>
      <c r="E33" s="716"/>
      <c r="F33" s="716" t="s">
        <v>833</v>
      </c>
      <c r="G33" s="36"/>
      <c r="H33" s="36"/>
      <c r="I33" s="36"/>
      <c r="J33" s="36"/>
      <c r="K33" s="36"/>
      <c r="L33" s="259"/>
      <c r="M33" s="369"/>
      <c r="N33" s="348"/>
    </row>
    <row r="34" spans="2:14" s="268" customFormat="1" ht="12" customHeight="1">
      <c r="B34" s="270"/>
      <c r="C34" s="365"/>
      <c r="E34" s="716"/>
      <c r="F34" s="716"/>
      <c r="G34" s="36"/>
      <c r="H34" s="36"/>
      <c r="I34" s="36"/>
      <c r="J34" s="36"/>
      <c r="K34" s="36"/>
      <c r="L34" s="259"/>
      <c r="M34" s="369"/>
      <c r="N34" s="348"/>
    </row>
    <row r="35" spans="2:14" s="268" customFormat="1" ht="12" customHeight="1">
      <c r="B35" s="270" t="s">
        <v>834</v>
      </c>
      <c r="C35" s="259"/>
      <c r="D35" s="259"/>
      <c r="E35" s="259"/>
      <c r="F35" s="259"/>
      <c r="G35" s="259"/>
      <c r="H35" s="259"/>
      <c r="I35" s="259"/>
      <c r="J35" s="259"/>
      <c r="K35" s="259"/>
      <c r="L35" s="259"/>
      <c r="M35" s="717"/>
      <c r="N35" s="348"/>
    </row>
    <row r="36" spans="2:14" s="268" customFormat="1" ht="12.75" customHeight="1">
      <c r="B36" s="270" t="s">
        <v>835</v>
      </c>
      <c r="C36" s="259"/>
      <c r="D36" s="259"/>
      <c r="E36" s="259"/>
      <c r="F36" s="259"/>
      <c r="G36" s="259"/>
      <c r="H36" s="259"/>
      <c r="I36" s="259"/>
      <c r="J36" s="259"/>
      <c r="K36" s="259"/>
      <c r="L36" s="259"/>
      <c r="M36" s="259"/>
      <c r="N36" s="348"/>
    </row>
    <row r="37" spans="2:14" s="268" customFormat="1" ht="12" customHeight="1">
      <c r="B37" s="368" t="s">
        <v>836</v>
      </c>
      <c r="C37" s="368"/>
      <c r="D37" s="370"/>
      <c r="E37" s="370"/>
      <c r="F37" s="583"/>
      <c r="G37" s="270"/>
      <c r="H37" s="270"/>
      <c r="I37" s="270"/>
      <c r="J37" s="270"/>
      <c r="K37" s="270"/>
      <c r="L37" s="259"/>
      <c r="N37" s="348"/>
    </row>
    <row r="38" spans="2:14" s="268" customFormat="1" ht="12" customHeight="1">
      <c r="B38" s="718"/>
      <c r="C38" s="718"/>
      <c r="D38" s="719"/>
      <c r="E38" s="719"/>
      <c r="F38" s="720"/>
      <c r="G38" s="721"/>
      <c r="H38" s="721"/>
      <c r="I38" s="721"/>
      <c r="J38" s="721"/>
      <c r="K38" s="721"/>
      <c r="L38" s="722"/>
      <c r="N38" s="348"/>
    </row>
    <row r="39" spans="2:14" s="268" customFormat="1" ht="15" customHeight="1">
      <c r="B39" s="584" t="s">
        <v>837</v>
      </c>
      <c r="C39" s="368"/>
      <c r="D39" s="370"/>
      <c r="E39" s="370"/>
      <c r="F39" s="583"/>
      <c r="G39" s="270"/>
      <c r="H39" s="270"/>
      <c r="I39" s="270"/>
      <c r="J39" s="270"/>
      <c r="K39" s="270"/>
      <c r="L39" s="259"/>
      <c r="N39" s="348"/>
    </row>
    <row r="40" spans="2:14" s="268" customFormat="1" ht="6" customHeight="1">
      <c r="B40" s="584"/>
      <c r="C40" s="368"/>
      <c r="D40" s="370"/>
      <c r="E40" s="370"/>
      <c r="F40" s="583"/>
      <c r="G40" s="270"/>
      <c r="H40" s="270"/>
      <c r="I40" s="270"/>
      <c r="J40" s="270"/>
      <c r="K40" s="270"/>
      <c r="L40" s="259"/>
      <c r="N40" s="348"/>
    </row>
    <row r="41" spans="2:14" s="268" customFormat="1" ht="12.75" customHeight="1">
      <c r="B41" s="270" t="s">
        <v>838</v>
      </c>
      <c r="C41" s="368"/>
      <c r="D41" s="370"/>
      <c r="E41" s="370"/>
      <c r="F41" s="583"/>
      <c r="G41" s="270"/>
      <c r="H41" s="270"/>
      <c r="I41" s="270"/>
      <c r="J41" s="270"/>
      <c r="K41" s="270"/>
      <c r="L41" s="259"/>
      <c r="N41" s="348"/>
    </row>
    <row r="42" spans="2:14" s="268" customFormat="1" ht="12" customHeight="1">
      <c r="B42" s="368" t="s">
        <v>839</v>
      </c>
      <c r="C42" s="368"/>
      <c r="D42" s="370"/>
      <c r="E42" s="370"/>
      <c r="F42" s="583"/>
      <c r="G42" s="270"/>
      <c r="H42" s="270"/>
      <c r="I42" s="270"/>
      <c r="J42" s="270"/>
      <c r="K42" s="270"/>
      <c r="L42" s="259"/>
      <c r="N42" s="348"/>
    </row>
    <row r="43" spans="2:14" s="268" customFormat="1" ht="6" customHeight="1">
      <c r="B43" s="270"/>
      <c r="C43" s="368"/>
      <c r="D43" s="370"/>
      <c r="E43" s="370"/>
      <c r="F43" s="583"/>
      <c r="G43" s="270"/>
      <c r="H43" s="270"/>
      <c r="I43" s="270"/>
      <c r="J43" s="270"/>
      <c r="K43" s="270"/>
      <c r="L43" s="259"/>
      <c r="N43" s="348"/>
    </row>
    <row r="44" spans="2:14" s="268" customFormat="1" ht="15.75" customHeight="1">
      <c r="B44" s="585" t="s">
        <v>840</v>
      </c>
      <c r="C44" s="368"/>
      <c r="D44" s="370"/>
      <c r="E44" s="370"/>
      <c r="F44" s="583"/>
      <c r="G44" s="270"/>
      <c r="H44" s="270"/>
      <c r="I44" s="270"/>
      <c r="J44" s="270"/>
      <c r="K44" s="270"/>
      <c r="L44" s="259"/>
      <c r="N44" s="348"/>
    </row>
    <row r="45" spans="2:14" s="268" customFormat="1" ht="6" customHeight="1">
      <c r="B45" s="586"/>
      <c r="C45" s="368"/>
      <c r="D45" s="370"/>
      <c r="E45" s="370"/>
      <c r="F45" s="583"/>
      <c r="G45" s="270"/>
      <c r="H45" s="270"/>
      <c r="I45" s="270"/>
      <c r="J45" s="270"/>
      <c r="K45" s="270"/>
      <c r="L45" s="259"/>
      <c r="N45" s="348"/>
    </row>
    <row r="46" spans="2:14" s="268" customFormat="1" ht="15.75">
      <c r="B46" s="587" t="s">
        <v>841</v>
      </c>
      <c r="C46" s="587"/>
      <c r="D46" s="587"/>
      <c r="E46" s="587"/>
      <c r="F46" s="587"/>
      <c r="G46" s="587"/>
      <c r="H46" s="270"/>
      <c r="I46" s="270"/>
      <c r="J46" s="270"/>
      <c r="K46" s="270"/>
      <c r="L46" s="270"/>
      <c r="M46" s="270"/>
      <c r="N46" s="348"/>
    </row>
    <row r="47" spans="2:14" s="268" customFormat="1" ht="12" customHeight="1">
      <c r="B47" s="270" t="s">
        <v>842</v>
      </c>
      <c r="C47" s="270"/>
      <c r="D47" s="270"/>
      <c r="E47" s="270"/>
      <c r="F47" s="270"/>
      <c r="G47" s="270"/>
      <c r="H47" s="270"/>
      <c r="I47" s="270"/>
      <c r="J47" s="270"/>
      <c r="K47" s="270"/>
      <c r="L47" s="270"/>
      <c r="M47" s="270"/>
      <c r="N47" s="348"/>
    </row>
    <row r="48" spans="2:14" s="268" customFormat="1" ht="12" customHeight="1">
      <c r="B48" s="270" t="s">
        <v>843</v>
      </c>
      <c r="C48" s="270"/>
      <c r="D48" s="270"/>
      <c r="E48" s="270"/>
      <c r="F48" s="270"/>
      <c r="G48" s="270"/>
      <c r="H48" s="270"/>
      <c r="I48" s="270"/>
      <c r="J48" s="270"/>
      <c r="K48" s="270"/>
      <c r="L48" s="270"/>
      <c r="M48" s="270"/>
      <c r="N48" s="348"/>
    </row>
    <row r="49" spans="1:14" s="268" customFormat="1" ht="12" customHeight="1">
      <c r="B49" s="368" t="s">
        <v>844</v>
      </c>
      <c r="C49" s="270"/>
      <c r="D49" s="270"/>
      <c r="E49" s="270"/>
      <c r="F49" s="270"/>
      <c r="G49" s="270"/>
      <c r="H49" s="270"/>
      <c r="I49" s="1241"/>
      <c r="J49" s="1241"/>
      <c r="K49" s="270"/>
      <c r="L49" s="270"/>
      <c r="M49" s="270"/>
      <c r="N49" s="348"/>
    </row>
    <row r="50" spans="1:14" s="268" customFormat="1" ht="14.1" customHeight="1">
      <c r="B50" s="368" t="s">
        <v>845</v>
      </c>
      <c r="C50" s="270"/>
      <c r="D50" s="270"/>
      <c r="E50" s="270"/>
      <c r="F50" s="270"/>
      <c r="G50" s="270"/>
      <c r="H50" s="270"/>
      <c r="I50" s="1115"/>
      <c r="J50" s="1115"/>
      <c r="K50" s="270"/>
      <c r="L50" s="270"/>
      <c r="M50" s="270"/>
      <c r="N50" s="348"/>
    </row>
    <row r="51" spans="1:14" s="268" customFormat="1" ht="12" customHeight="1">
      <c r="B51" s="270"/>
      <c r="C51" s="270"/>
      <c r="D51" s="270"/>
      <c r="E51" s="270"/>
      <c r="F51" s="270"/>
      <c r="G51" s="270"/>
      <c r="H51" s="270"/>
      <c r="I51" s="270"/>
      <c r="J51" s="270"/>
      <c r="K51" s="270"/>
      <c r="L51" s="270"/>
      <c r="M51" s="270"/>
      <c r="N51" s="348"/>
    </row>
    <row r="52" spans="1:14" s="268" customFormat="1" ht="15.75" customHeight="1">
      <c r="B52" s="587" t="s">
        <v>846</v>
      </c>
      <c r="C52" s="368"/>
      <c r="D52" s="370"/>
      <c r="E52" s="370"/>
      <c r="F52" s="583"/>
      <c r="G52" s="270"/>
      <c r="H52" s="270"/>
      <c r="I52" s="270"/>
      <c r="J52" s="270"/>
      <c r="K52" s="270"/>
      <c r="L52" s="270"/>
      <c r="M52" s="270"/>
      <c r="N52" s="348"/>
    </row>
    <row r="53" spans="1:14" s="268" customFormat="1" ht="12" customHeight="1">
      <c r="B53" s="270" t="s">
        <v>847</v>
      </c>
      <c r="C53" s="368"/>
      <c r="D53" s="370"/>
      <c r="E53" s="370"/>
      <c r="F53" s="583"/>
      <c r="G53" s="270"/>
      <c r="H53" s="270"/>
      <c r="I53" s="270"/>
      <c r="J53" s="270"/>
      <c r="K53" s="270"/>
      <c r="L53" s="270"/>
      <c r="M53" s="270"/>
    </row>
    <row r="54" spans="1:14" s="268" customFormat="1" ht="12" customHeight="1">
      <c r="B54" s="270" t="s">
        <v>848</v>
      </c>
      <c r="C54" s="368"/>
      <c r="D54" s="370"/>
      <c r="E54" s="370"/>
      <c r="F54" s="583"/>
      <c r="G54" s="270"/>
      <c r="H54" s="270"/>
      <c r="I54" s="270"/>
      <c r="J54" s="270"/>
      <c r="K54" s="270"/>
      <c r="L54" s="270"/>
      <c r="M54" s="270"/>
    </row>
    <row r="55" spans="1:14" s="268" customFormat="1" ht="12" customHeight="1">
      <c r="B55" s="368" t="s">
        <v>849</v>
      </c>
      <c r="C55" s="368"/>
      <c r="D55" s="270"/>
      <c r="E55" s="270"/>
      <c r="F55" s="270"/>
      <c r="G55" s="270"/>
      <c r="H55" s="270"/>
      <c r="I55" s="1241"/>
      <c r="J55" s="1241"/>
      <c r="K55" s="270"/>
      <c r="L55" s="270"/>
      <c r="M55" s="270"/>
    </row>
    <row r="56" spans="1:14" s="268" customFormat="1" ht="12" customHeight="1">
      <c r="B56" s="270"/>
      <c r="C56" s="368"/>
      <c r="D56" s="270"/>
      <c r="E56" s="270"/>
      <c r="F56" s="270"/>
      <c r="G56" s="270"/>
      <c r="H56" s="270"/>
      <c r="I56" s="1115"/>
      <c r="J56" s="1115"/>
      <c r="K56" s="270"/>
      <c r="L56" s="270"/>
      <c r="M56" s="270"/>
    </row>
    <row r="57" spans="1:14" s="268" customFormat="1" ht="15">
      <c r="B57" s="587" t="s">
        <v>850</v>
      </c>
      <c r="C57" s="368"/>
      <c r="D57" s="270"/>
      <c r="E57" s="270"/>
      <c r="F57" s="270"/>
      <c r="G57" s="270"/>
      <c r="H57" s="270"/>
      <c r="I57" s="1115"/>
      <c r="J57" s="1115"/>
      <c r="K57" s="270"/>
      <c r="L57" s="270"/>
      <c r="M57" s="270"/>
    </row>
    <row r="58" spans="1:14" s="268" customFormat="1" ht="12.6" customHeight="1">
      <c r="A58" s="368" t="s">
        <v>851</v>
      </c>
      <c r="B58" s="368" t="s">
        <v>852</v>
      </c>
      <c r="C58" s="368"/>
      <c r="D58" s="270"/>
      <c r="E58" s="270"/>
      <c r="F58" s="270"/>
      <c r="G58" s="270"/>
      <c r="H58" s="270"/>
      <c r="I58" s="1239"/>
      <c r="J58" s="1239"/>
      <c r="K58" s="270"/>
      <c r="L58" s="270"/>
      <c r="M58" s="270"/>
    </row>
    <row r="59" spans="1:14" s="268" customFormat="1" ht="12.6" customHeight="1">
      <c r="A59" s="368" t="s">
        <v>853</v>
      </c>
      <c r="B59" s="368" t="s">
        <v>854</v>
      </c>
      <c r="C59" s="368"/>
      <c r="D59" s="270"/>
      <c r="E59" s="270"/>
      <c r="F59" s="270"/>
      <c r="G59" s="270"/>
      <c r="H59" s="270"/>
      <c r="I59" s="1241"/>
      <c r="J59" s="1241"/>
      <c r="K59" s="270"/>
      <c r="L59" s="270"/>
      <c r="M59" s="270"/>
    </row>
    <row r="60" spans="1:14" s="268" customFormat="1" ht="12" customHeight="1">
      <c r="B60" s="270"/>
      <c r="C60" s="368"/>
      <c r="D60" s="270"/>
      <c r="E60" s="270"/>
      <c r="F60" s="270"/>
      <c r="G60" s="270"/>
      <c r="H60" s="270"/>
      <c r="I60" s="588"/>
      <c r="J60" s="588"/>
      <c r="K60" s="270"/>
      <c r="L60" s="270"/>
      <c r="M60" s="270"/>
    </row>
    <row r="61" spans="1:14" s="268" customFormat="1" ht="12" customHeight="1">
      <c r="B61" s="368" t="s">
        <v>855</v>
      </c>
      <c r="C61" s="368"/>
      <c r="D61" s="270"/>
      <c r="E61" s="270"/>
      <c r="F61" s="270"/>
      <c r="G61" s="270"/>
      <c r="H61" s="270"/>
      <c r="I61" s="588"/>
      <c r="J61" s="588"/>
      <c r="K61" s="270"/>
      <c r="L61" s="270"/>
      <c r="M61" s="270"/>
    </row>
    <row r="62" spans="1:14" s="268" customFormat="1" ht="6" customHeight="1">
      <c r="B62" s="270"/>
      <c r="C62" s="368"/>
      <c r="D62" s="270"/>
      <c r="E62" s="270"/>
      <c r="F62" s="270"/>
      <c r="G62" s="270"/>
      <c r="H62" s="270"/>
      <c r="I62" s="588"/>
      <c r="J62" s="588"/>
      <c r="K62" s="270"/>
      <c r="L62" s="270"/>
      <c r="M62" s="270"/>
    </row>
    <row r="63" spans="1:14" s="268" customFormat="1" ht="15.75" customHeight="1">
      <c r="B63" s="585" t="s">
        <v>856</v>
      </c>
      <c r="C63" s="368"/>
      <c r="D63" s="270"/>
      <c r="E63" s="270"/>
      <c r="F63" s="270"/>
      <c r="G63" s="270"/>
      <c r="H63" s="270"/>
      <c r="I63" s="588"/>
      <c r="J63" s="588"/>
      <c r="K63" s="270"/>
      <c r="L63" s="270"/>
      <c r="M63" s="270"/>
    </row>
    <row r="64" spans="1:14" s="268" customFormat="1" ht="6" customHeight="1">
      <c r="B64" s="585"/>
      <c r="C64" s="368"/>
      <c r="D64" s="270"/>
      <c r="E64" s="270"/>
      <c r="F64" s="270"/>
      <c r="G64" s="270"/>
      <c r="H64" s="270"/>
      <c r="I64" s="588"/>
      <c r="J64" s="588"/>
      <c r="K64" s="270"/>
      <c r="L64" s="270"/>
      <c r="M64" s="270"/>
    </row>
    <row r="65" spans="2:29" s="268" customFormat="1" ht="12" customHeight="1">
      <c r="B65" s="587" t="s">
        <v>857</v>
      </c>
      <c r="C65" s="368"/>
      <c r="D65" s="270"/>
      <c r="E65" s="270"/>
      <c r="F65" s="270"/>
      <c r="G65" s="270"/>
      <c r="H65" s="270"/>
      <c r="I65" s="588"/>
      <c r="J65" s="588"/>
      <c r="K65" s="270"/>
      <c r="L65" s="270"/>
      <c r="M65" s="270"/>
    </row>
    <row r="66" spans="2:29" s="270" customFormat="1" ht="12" customHeight="1">
      <c r="B66" s="270" t="s">
        <v>858</v>
      </c>
      <c r="C66" s="368"/>
      <c r="I66" s="588"/>
      <c r="J66" s="588"/>
    </row>
    <row r="67" spans="2:29" s="270" customFormat="1" ht="12" customHeight="1">
      <c r="B67" s="270" t="s">
        <v>859</v>
      </c>
      <c r="I67" s="588"/>
      <c r="J67" s="588"/>
    </row>
    <row r="68" spans="2:29" s="270" customFormat="1" ht="12" customHeight="1">
      <c r="B68" s="270" t="s">
        <v>860</v>
      </c>
      <c r="I68" s="588"/>
      <c r="J68" s="588"/>
    </row>
    <row r="69" spans="2:29" s="270" customFormat="1" ht="12" customHeight="1">
      <c r="B69" s="270" t="s">
        <v>861</v>
      </c>
      <c r="I69" s="588"/>
      <c r="J69" s="588"/>
    </row>
    <row r="70" spans="2:29" s="270" customFormat="1" ht="12" customHeight="1">
      <c r="B70" s="368" t="s">
        <v>862</v>
      </c>
      <c r="I70" s="1115"/>
      <c r="J70" s="1115"/>
    </row>
    <row r="71" spans="2:29" s="270" customFormat="1" ht="6" customHeight="1">
      <c r="I71" s="588"/>
      <c r="J71" s="588"/>
    </row>
    <row r="72" spans="2:29" s="270" customFormat="1" ht="12" customHeight="1">
      <c r="B72" s="587" t="s">
        <v>863</v>
      </c>
      <c r="I72" s="588"/>
      <c r="J72" s="588"/>
    </row>
    <row r="73" spans="2:29" s="270" customFormat="1" ht="12" customHeight="1">
      <c r="B73" s="270" t="s">
        <v>864</v>
      </c>
      <c r="I73" s="588"/>
      <c r="J73" s="588"/>
    </row>
    <row r="74" spans="2:29" s="270" customFormat="1" ht="12" customHeight="1">
      <c r="B74" s="270" t="s">
        <v>865</v>
      </c>
      <c r="I74" s="588"/>
      <c r="J74" s="588"/>
    </row>
    <row r="75" spans="2:29" s="270" customFormat="1" ht="12" customHeight="1">
      <c r="B75" s="368" t="s">
        <v>866</v>
      </c>
      <c r="I75" s="1239"/>
      <c r="J75" s="1239"/>
    </row>
    <row r="76" spans="2:29" s="270" customFormat="1" ht="12" customHeight="1">
      <c r="B76" s="368" t="s">
        <v>854</v>
      </c>
      <c r="I76" s="1241"/>
      <c r="J76" s="1241"/>
    </row>
    <row r="77" spans="2:29" s="270" customFormat="1" ht="13.5" customHeight="1" thickBot="1">
      <c r="B77" s="587"/>
      <c r="C77" s="368"/>
      <c r="I77" s="1115"/>
      <c r="J77" s="1115"/>
    </row>
    <row r="78" spans="2:29" ht="12" customHeight="1">
      <c r="B78" s="371" t="s">
        <v>867</v>
      </c>
      <c r="C78" s="368"/>
      <c r="D78" s="270"/>
      <c r="E78" s="270"/>
      <c r="F78" s="270"/>
      <c r="G78" s="270"/>
      <c r="H78" s="270"/>
      <c r="I78" s="270"/>
      <c r="J78" s="270"/>
      <c r="K78" s="270"/>
      <c r="S78" s="1181"/>
      <c r="T78" s="1231"/>
      <c r="U78" s="1231"/>
      <c r="V78" s="1231"/>
      <c r="W78" s="1231"/>
      <c r="X78" s="1231"/>
      <c r="Y78" s="1231"/>
      <c r="Z78" s="1231"/>
      <c r="AA78" s="1231"/>
      <c r="AB78" s="1231"/>
      <c r="AC78" s="1232"/>
    </row>
    <row r="79" spans="2:29" ht="12" customHeight="1">
      <c r="B79" s="365" t="s">
        <v>868</v>
      </c>
      <c r="C79" s="318"/>
      <c r="D79" s="318"/>
      <c r="E79" s="318"/>
      <c r="F79" s="318"/>
      <c r="G79" s="318"/>
      <c r="H79" s="318"/>
      <c r="I79" s="318"/>
      <c r="J79" s="318"/>
      <c r="K79" s="270"/>
      <c r="L79" s="318"/>
      <c r="M79" s="200"/>
      <c r="S79" s="1233"/>
      <c r="T79" s="1234"/>
      <c r="U79" s="1234"/>
      <c r="V79" s="1234"/>
      <c r="W79" s="1234"/>
      <c r="X79" s="1234"/>
      <c r="Y79" s="1234"/>
      <c r="Z79" s="1234"/>
      <c r="AA79" s="1234"/>
      <c r="AB79" s="1234"/>
      <c r="AC79" s="1235"/>
    </row>
    <row r="80" spans="2:29" ht="12" customHeight="1">
      <c r="B80" s="365"/>
      <c r="C80" s="318" t="s">
        <v>600</v>
      </c>
      <c r="D80" s="318" t="s">
        <v>869</v>
      </c>
      <c r="E80" s="318"/>
      <c r="F80" s="318"/>
      <c r="G80" s="318"/>
      <c r="H80" s="318"/>
      <c r="I80" s="318"/>
      <c r="J80" s="318"/>
      <c r="K80" s="270"/>
      <c r="L80" s="318"/>
      <c r="M80" s="318"/>
      <c r="S80" s="1233"/>
      <c r="T80" s="1234"/>
      <c r="U80" s="1234"/>
      <c r="V80" s="1234"/>
      <c r="W80" s="1234"/>
      <c r="X80" s="1234"/>
      <c r="Y80" s="1234"/>
      <c r="Z80" s="1234"/>
      <c r="AA80" s="1234"/>
      <c r="AB80" s="1234"/>
      <c r="AC80" s="1235"/>
    </row>
    <row r="81" spans="2:29" ht="15.75" customHeight="1">
      <c r="B81" s="270"/>
      <c r="C81" s="270" t="s">
        <v>603</v>
      </c>
      <c r="D81" s="270" t="s">
        <v>870</v>
      </c>
      <c r="E81" s="270"/>
      <c r="F81" s="270"/>
      <c r="G81" s="270"/>
      <c r="H81" s="270"/>
      <c r="I81" s="270"/>
      <c r="J81" s="270"/>
      <c r="K81" s="270"/>
      <c r="S81" s="1233"/>
      <c r="T81" s="1234"/>
      <c r="U81" s="1234"/>
      <c r="V81" s="1234"/>
      <c r="W81" s="1234"/>
      <c r="X81" s="1234"/>
      <c r="Y81" s="1234"/>
      <c r="Z81" s="1234"/>
      <c r="AA81" s="1234"/>
      <c r="AB81" s="1234"/>
      <c r="AC81" s="1235"/>
    </row>
    <row r="82" spans="2:29" ht="12" customHeight="1">
      <c r="B82" s="270"/>
      <c r="C82" s="270" t="s">
        <v>606</v>
      </c>
      <c r="D82" s="270" t="s">
        <v>871</v>
      </c>
      <c r="E82" s="270"/>
      <c r="F82" s="270"/>
      <c r="G82" s="270"/>
      <c r="H82" s="270"/>
      <c r="I82" s="270"/>
      <c r="J82" s="270"/>
      <c r="K82" s="270"/>
      <c r="S82" s="1233"/>
      <c r="T82" s="1234"/>
      <c r="U82" s="1234"/>
      <c r="V82" s="1234"/>
      <c r="W82" s="1234"/>
      <c r="X82" s="1234"/>
      <c r="Y82" s="1234"/>
      <c r="Z82" s="1234"/>
      <c r="AA82" s="1234"/>
      <c r="AB82" s="1234"/>
      <c r="AC82" s="1235"/>
    </row>
    <row r="83" spans="2:29" ht="12" customHeight="1">
      <c r="B83" s="270"/>
      <c r="C83" s="270" t="s">
        <v>832</v>
      </c>
      <c r="D83" s="270" t="s">
        <v>872</v>
      </c>
      <c r="E83" s="270"/>
      <c r="F83" s="270"/>
      <c r="G83" s="270"/>
      <c r="H83" s="270"/>
      <c r="I83" s="270"/>
      <c r="J83" s="270"/>
      <c r="K83" s="270"/>
      <c r="S83" s="1233"/>
      <c r="T83" s="1234"/>
      <c r="U83" s="1234"/>
      <c r="V83" s="1234"/>
      <c r="W83" s="1234"/>
      <c r="X83" s="1234"/>
      <c r="Y83" s="1234"/>
      <c r="Z83" s="1234"/>
      <c r="AA83" s="1234"/>
      <c r="AB83" s="1234"/>
      <c r="AC83" s="1235"/>
    </row>
    <row r="84" spans="2:29" ht="12" customHeight="1">
      <c r="B84" s="270"/>
      <c r="C84" s="270" t="s">
        <v>873</v>
      </c>
      <c r="D84" s="270" t="s">
        <v>874</v>
      </c>
      <c r="E84" s="270"/>
      <c r="F84" s="270"/>
      <c r="G84" s="270"/>
      <c r="H84" s="270"/>
      <c r="I84" s="270"/>
      <c r="J84" s="270"/>
      <c r="K84" s="270"/>
      <c r="S84" s="1233"/>
      <c r="T84" s="1234"/>
      <c r="U84" s="1234"/>
      <c r="V84" s="1234"/>
      <c r="W84" s="1234"/>
      <c r="X84" s="1234"/>
      <c r="Y84" s="1234"/>
      <c r="Z84" s="1234"/>
      <c r="AA84" s="1234"/>
      <c r="AB84" s="1234"/>
      <c r="AC84" s="1235"/>
    </row>
    <row r="85" spans="2:29" ht="12" customHeight="1">
      <c r="B85" s="270"/>
      <c r="C85" s="270"/>
      <c r="D85" s="270" t="s">
        <v>875</v>
      </c>
      <c r="E85" s="270"/>
      <c r="F85" s="270"/>
      <c r="G85" s="270"/>
      <c r="H85" s="270"/>
      <c r="I85" s="270"/>
      <c r="J85" s="270"/>
      <c r="K85" s="270"/>
      <c r="S85" s="1233"/>
      <c r="T85" s="1234"/>
      <c r="U85" s="1234"/>
      <c r="V85" s="1234"/>
      <c r="W85" s="1234"/>
      <c r="X85" s="1234"/>
      <c r="Y85" s="1234"/>
      <c r="Z85" s="1234"/>
      <c r="AA85" s="1234"/>
      <c r="AB85" s="1234"/>
      <c r="AC85" s="1235"/>
    </row>
    <row r="86" spans="2:29" ht="12" customHeight="1">
      <c r="B86" s="270" t="s">
        <v>876</v>
      </c>
      <c r="C86" s="270"/>
      <c r="D86" s="270"/>
      <c r="E86" s="270"/>
      <c r="F86" s="270"/>
      <c r="G86" s="270"/>
      <c r="H86" s="270"/>
      <c r="I86" s="270"/>
      <c r="J86" s="270"/>
      <c r="K86" s="270"/>
      <c r="L86" s="270"/>
      <c r="S86" s="1233"/>
      <c r="T86" s="1234"/>
      <c r="U86" s="1234"/>
      <c r="V86" s="1234"/>
      <c r="W86" s="1234"/>
      <c r="X86" s="1234"/>
      <c r="Y86" s="1234"/>
      <c r="Z86" s="1234"/>
      <c r="AA86" s="1234"/>
      <c r="AB86" s="1234"/>
      <c r="AC86" s="1235"/>
    </row>
    <row r="87" spans="2:29" ht="12" customHeight="1">
      <c r="B87" s="270" t="s">
        <v>877</v>
      </c>
      <c r="C87" s="270"/>
      <c r="D87" s="270"/>
      <c r="E87" s="270"/>
      <c r="F87" s="270"/>
      <c r="G87" s="270"/>
      <c r="H87" s="270"/>
      <c r="I87" s="270"/>
      <c r="J87" s="270"/>
      <c r="K87" s="270"/>
      <c r="L87" s="270"/>
      <c r="S87" s="1233"/>
      <c r="T87" s="1234"/>
      <c r="U87" s="1234"/>
      <c r="V87" s="1234"/>
      <c r="W87" s="1234"/>
      <c r="X87" s="1234"/>
      <c r="Y87" s="1234"/>
      <c r="Z87" s="1234"/>
      <c r="AA87" s="1234"/>
      <c r="AB87" s="1234"/>
      <c r="AC87" s="1235"/>
    </row>
    <row r="88" spans="2:29" ht="12" customHeight="1">
      <c r="S88" s="1233"/>
      <c r="T88" s="1234"/>
      <c r="U88" s="1234"/>
      <c r="V88" s="1234"/>
      <c r="W88" s="1234"/>
      <c r="X88" s="1234"/>
      <c r="Y88" s="1234"/>
      <c r="Z88" s="1234"/>
      <c r="AA88" s="1234"/>
      <c r="AB88" s="1234"/>
      <c r="AC88" s="1235"/>
    </row>
    <row r="89" spans="2:29" ht="12" customHeight="1">
      <c r="S89" s="1233"/>
      <c r="T89" s="1234"/>
      <c r="U89" s="1234"/>
      <c r="V89" s="1234"/>
      <c r="W89" s="1234"/>
      <c r="X89" s="1234"/>
      <c r="Y89" s="1234"/>
      <c r="Z89" s="1234"/>
      <c r="AA89" s="1234"/>
      <c r="AB89" s="1234"/>
      <c r="AC89" s="1235"/>
    </row>
    <row r="90" spans="2:29" ht="12" customHeight="1" thickBot="1">
      <c r="S90" s="1236"/>
      <c r="T90" s="1237"/>
      <c r="U90" s="1237"/>
      <c r="V90" s="1237"/>
      <c r="W90" s="1237"/>
      <c r="X90" s="1237"/>
      <c r="Y90" s="1237"/>
      <c r="Z90" s="1237"/>
      <c r="AA90" s="1237"/>
      <c r="AB90" s="1237"/>
      <c r="AC90" s="1238"/>
    </row>
    <row r="91" spans="2:29" ht="12" customHeight="1"/>
    <row r="92" spans="2:29" ht="12" customHeight="1"/>
    <row r="97" spans="1:13" ht="14.1" customHeight="1">
      <c r="B97" s="464"/>
      <c r="C97" s="318"/>
      <c r="D97" s="318"/>
      <c r="E97" s="318"/>
      <c r="F97" s="318"/>
      <c r="G97" s="318"/>
      <c r="H97" s="318"/>
      <c r="I97" s="318"/>
      <c r="J97" s="318"/>
      <c r="K97" s="318"/>
      <c r="L97" s="318"/>
      <c r="M97" s="318"/>
    </row>
    <row r="98" spans="1:13" ht="5.0999999999999996" customHeight="1">
      <c r="B98" s="464"/>
      <c r="C98" s="464"/>
      <c r="D98" s="326"/>
      <c r="E98" s="326"/>
      <c r="F98" s="326"/>
      <c r="G98" s="326"/>
      <c r="H98" s="326"/>
      <c r="I98" s="326"/>
      <c r="J98" s="326"/>
      <c r="K98" s="326"/>
    </row>
    <row r="99" spans="1:13" ht="12" customHeight="1">
      <c r="B99" s="464"/>
      <c r="C99" s="464"/>
      <c r="D99" s="326"/>
      <c r="E99" s="326"/>
      <c r="F99" s="326"/>
      <c r="G99" s="326"/>
      <c r="H99" s="326"/>
      <c r="I99" s="326"/>
      <c r="J99" s="326"/>
      <c r="K99" s="326"/>
    </row>
    <row r="100" spans="1:13">
      <c r="B100" s="464"/>
      <c r="C100" s="464"/>
      <c r="D100" s="326"/>
      <c r="E100" s="326"/>
      <c r="F100" s="326"/>
      <c r="G100" s="326"/>
      <c r="H100" s="326"/>
      <c r="I100" s="326"/>
      <c r="J100" s="326"/>
      <c r="K100" s="326"/>
    </row>
    <row r="101" spans="1:13">
      <c r="B101" s="464"/>
      <c r="C101" s="464"/>
      <c r="D101" s="326"/>
      <c r="E101" s="326"/>
      <c r="F101" s="326"/>
      <c r="G101" s="326"/>
      <c r="H101" s="326"/>
      <c r="I101" s="326"/>
      <c r="J101" s="326"/>
      <c r="K101" s="326"/>
    </row>
    <row r="102" spans="1:13" ht="16.5" customHeight="1">
      <c r="B102" s="464"/>
      <c r="C102" s="464"/>
      <c r="D102" s="326"/>
      <c r="E102" s="326"/>
      <c r="F102" s="326"/>
      <c r="G102" s="326"/>
      <c r="H102" s="326"/>
      <c r="I102" s="326"/>
      <c r="J102" s="326"/>
      <c r="K102" s="326"/>
    </row>
    <row r="103" spans="1:13" ht="5.0999999999999996" customHeight="1">
      <c r="B103" s="464"/>
      <c r="C103" s="464"/>
      <c r="D103" s="326"/>
      <c r="E103" s="326"/>
      <c r="F103" s="326"/>
      <c r="G103" s="326"/>
      <c r="H103" s="326"/>
      <c r="I103" s="326"/>
      <c r="J103" s="326"/>
      <c r="K103" s="326"/>
    </row>
    <row r="104" spans="1:13">
      <c r="B104" s="464"/>
      <c r="C104" s="464"/>
      <c r="D104" s="326"/>
      <c r="E104" s="326"/>
      <c r="F104" s="326"/>
      <c r="G104" s="326"/>
      <c r="H104" s="326"/>
      <c r="I104" s="326"/>
      <c r="J104" s="326"/>
      <c r="K104" s="326"/>
    </row>
    <row r="105" spans="1:13">
      <c r="B105" s="464"/>
      <c r="C105" s="464"/>
      <c r="D105" s="326"/>
      <c r="E105" s="326"/>
      <c r="F105" s="326"/>
      <c r="G105" s="326"/>
      <c r="H105" s="326"/>
      <c r="I105" s="326"/>
      <c r="J105" s="326"/>
      <c r="K105" s="326"/>
    </row>
    <row r="106" spans="1:13">
      <c r="B106" s="464"/>
      <c r="C106" s="464"/>
      <c r="D106" s="326"/>
      <c r="E106" s="326"/>
      <c r="F106" s="326"/>
      <c r="G106" s="326"/>
      <c r="H106" s="326"/>
      <c r="I106" s="326"/>
      <c r="J106" s="326"/>
      <c r="K106" s="326"/>
    </row>
    <row r="107" spans="1:13" ht="16.5" customHeight="1">
      <c r="B107" s="464"/>
      <c r="C107" s="464"/>
      <c r="D107" s="326"/>
      <c r="E107" s="326"/>
      <c r="F107" s="326"/>
      <c r="G107" s="326"/>
      <c r="H107" s="326"/>
      <c r="I107" s="326"/>
      <c r="J107" s="326"/>
      <c r="K107" s="326"/>
    </row>
    <row r="108" spans="1:13" ht="11.1" customHeight="1">
      <c r="B108" s="464"/>
      <c r="C108" s="464"/>
      <c r="D108" s="326"/>
      <c r="E108" s="326"/>
      <c r="F108" s="326"/>
      <c r="G108" s="326"/>
      <c r="H108" s="326"/>
      <c r="I108" s="326"/>
      <c r="J108" s="326"/>
      <c r="K108" s="326"/>
    </row>
    <row r="109" spans="1:13">
      <c r="A109" s="259" t="e">
        <f>AgyIdx</f>
        <v>#REF!</v>
      </c>
      <c r="B109" s="464"/>
      <c r="C109" s="464"/>
      <c r="D109" s="326"/>
      <c r="E109" s="326"/>
      <c r="F109" s="326"/>
      <c r="G109" s="326"/>
      <c r="H109" s="326"/>
      <c r="I109" s="326"/>
      <c r="J109" s="326"/>
      <c r="K109" s="326"/>
    </row>
    <row r="110" spans="1:13" ht="15">
      <c r="A110" s="298" t="str">
        <f ca="1">MID(CELL("filename",A1),FIND("]",CELL("filename",A1))+1,256)</f>
        <v>323</v>
      </c>
      <c r="B110" s="464"/>
      <c r="C110" s="464"/>
      <c r="D110" s="326"/>
      <c r="E110" s="326"/>
      <c r="F110" s="326"/>
      <c r="G110" s="326"/>
      <c r="H110" s="326"/>
      <c r="I110" s="326"/>
      <c r="J110" s="326"/>
      <c r="K110" s="326"/>
    </row>
    <row r="111" spans="1:13" ht="15">
      <c r="A111" s="298" t="s">
        <v>682</v>
      </c>
      <c r="B111" s="464"/>
      <c r="C111" s="464"/>
      <c r="D111" s="326"/>
      <c r="E111" s="326"/>
      <c r="F111" s="326"/>
      <c r="G111" s="326"/>
      <c r="H111" s="326"/>
      <c r="I111" s="326"/>
      <c r="J111" s="326"/>
      <c r="K111" s="326"/>
    </row>
    <row r="112" spans="1:13" ht="15">
      <c r="A112" s="298" t="s">
        <v>878</v>
      </c>
      <c r="B112" s="464"/>
      <c r="C112" s="464"/>
      <c r="D112" s="326"/>
      <c r="E112" s="326"/>
      <c r="F112" s="326"/>
      <c r="G112" s="326"/>
      <c r="H112" s="326"/>
      <c r="I112" s="326"/>
      <c r="J112" s="326"/>
      <c r="K112" s="326"/>
    </row>
    <row r="113" spans="1:11" ht="15">
      <c r="A113" s="298" t="s">
        <v>879</v>
      </c>
      <c r="B113" s="298"/>
      <c r="C113" s="464"/>
      <c r="D113" s="326"/>
      <c r="E113" s="326"/>
      <c r="F113" s="326"/>
      <c r="G113" s="326"/>
      <c r="H113" s="326"/>
      <c r="I113" s="326"/>
      <c r="J113" s="326"/>
      <c r="K113" s="326"/>
    </row>
    <row r="114" spans="1:11" ht="15">
      <c r="A114" s="298" t="s">
        <v>880</v>
      </c>
      <c r="B114" s="298"/>
      <c r="C114" s="298"/>
    </row>
    <row r="115" spans="1:11" ht="15">
      <c r="A115" s="298" t="s">
        <v>881</v>
      </c>
      <c r="B115" s="298"/>
      <c r="C115" s="298"/>
    </row>
    <row r="116" spans="1:11" ht="15">
      <c r="A116" s="298" t="s">
        <v>882</v>
      </c>
      <c r="B116" s="298"/>
      <c r="C116" s="298"/>
    </row>
    <row r="117" spans="1:11" ht="15">
      <c r="A117" s="298" t="s">
        <v>883</v>
      </c>
      <c r="B117" s="298"/>
      <c r="C117" s="298"/>
    </row>
    <row r="118" spans="1:11" ht="15">
      <c r="A118" s="298" t="s">
        <v>884</v>
      </c>
      <c r="B118" s="298"/>
      <c r="C118" s="298"/>
    </row>
    <row r="119" spans="1:11" ht="15">
      <c r="A119" s="298" t="s">
        <v>885</v>
      </c>
      <c r="B119" s="298"/>
      <c r="C119" s="298"/>
    </row>
    <row r="120" spans="1:11" ht="15">
      <c r="A120" s="298" t="s">
        <v>886</v>
      </c>
      <c r="C120" s="298"/>
    </row>
  </sheetData>
  <sheetProtection algorithmName="SHA-512" hashValue="3AxLNlZYz59JIAi4y2K8RyxSV0kdNWkwJtIuY914j2p99SiYt3EJVeBIsfjXLr510zqjtvIaKnCGtsVkj5MmnA==" saltValue="j54Q1K72/fX3Js6oWTRX9Q==" spinCount="100000" sheet="1" objects="1" scenarios="1" autoFilter="0"/>
  <mergeCells count="16">
    <mergeCell ref="B1:K1"/>
    <mergeCell ref="L1:L3"/>
    <mergeCell ref="B2:K2"/>
    <mergeCell ref="B3:K3"/>
    <mergeCell ref="B7:D7"/>
    <mergeCell ref="I5:K5"/>
    <mergeCell ref="I6:K6"/>
    <mergeCell ref="I7:K7"/>
    <mergeCell ref="S78:AC90"/>
    <mergeCell ref="I75:J75"/>
    <mergeCell ref="B12:G12"/>
    <mergeCell ref="I49:J49"/>
    <mergeCell ref="I55:J55"/>
    <mergeCell ref="I58:J58"/>
    <mergeCell ref="I59:J59"/>
    <mergeCell ref="I76:J76"/>
  </mergeCells>
  <conditionalFormatting sqref="L1:L3">
    <cfRule type="cellIs" dxfId="34" priority="1" stopIfTrue="1" operator="equal">
      <formula>"na"</formula>
    </cfRule>
  </conditionalFormatting>
  <hyperlinks>
    <hyperlink ref="B1:K1" location="Index!A1" display="Index!A1" xr:uid="{EDD5D388-600F-4DAD-BF1A-63850CB11692}"/>
    <hyperlink ref="B12:G12" r:id="rId1" display="Financial Reporting Update for GASB 83" xr:uid="{1B132201-6A82-4D18-ADA6-497B8029B46E}"/>
  </hyperlinks>
  <printOptions horizontalCentered="1"/>
  <pageMargins left="0.5" right="0.25" top="0.5" bottom="0.25" header="0.5" footer="0.25"/>
  <pageSetup scale="72" orientation="portrait" r:id="rId2"/>
  <headerFooter alignWithMargins="0"/>
  <rowBreaks count="1" manualBreakCount="1">
    <brk id="56" min="1" max="11"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101"/>
  <sheetViews>
    <sheetView showGridLines="0" zoomScaleNormal="100" workbookViewId="0">
      <selection activeCell="T24" sqref="T24"/>
    </sheetView>
  </sheetViews>
  <sheetFormatPr defaultColWidth="10.6640625" defaultRowHeight="12.75"/>
  <cols>
    <col min="1" max="1" width="22" style="128" customWidth="1"/>
    <col min="2" max="2" width="13.5" style="128" customWidth="1"/>
    <col min="3" max="4" width="10.6640625" style="128" customWidth="1"/>
    <col min="5" max="5" width="3.6640625" style="128" customWidth="1"/>
    <col min="6" max="9" width="10.1640625" style="128" customWidth="1"/>
    <col min="10" max="10" width="12.5" style="128" customWidth="1"/>
    <col min="11" max="11" width="7.83203125" style="128" customWidth="1"/>
    <col min="12" max="16384" width="10.6640625" style="128"/>
  </cols>
  <sheetData>
    <row r="1" spans="1:11" s="127" customFormat="1" ht="15.75">
      <c r="A1" s="1212" t="str">
        <f>+Index!$A$1</f>
        <v>Office of the State Controller</v>
      </c>
      <c r="B1" s="1212"/>
      <c r="C1" s="1212"/>
      <c r="D1" s="1212"/>
      <c r="E1" s="1212"/>
      <c r="F1" s="1212"/>
      <c r="G1" s="1212"/>
      <c r="H1" s="1212"/>
      <c r="I1" s="1212"/>
      <c r="J1" s="1212"/>
      <c r="K1" s="1211"/>
    </row>
    <row r="2" spans="1:11" s="127" customFormat="1" ht="15.75">
      <c r="A2" s="1251" t="str">
        <f>+Index!$A$2</f>
        <v>2024 Year-End ACFR Package</v>
      </c>
      <c r="B2" s="1251"/>
      <c r="C2" s="1251"/>
      <c r="D2" s="1251"/>
      <c r="E2" s="1251"/>
      <c r="F2" s="1251"/>
      <c r="G2" s="1251"/>
      <c r="H2" s="1251"/>
      <c r="I2" s="1251"/>
      <c r="J2" s="1251"/>
      <c r="K2" s="1211"/>
    </row>
    <row r="3" spans="1:11" s="127" customFormat="1" ht="15.75">
      <c r="A3" s="1251" t="s">
        <v>887</v>
      </c>
      <c r="B3" s="1251"/>
      <c r="C3" s="1251"/>
      <c r="D3" s="1251"/>
      <c r="E3" s="1251"/>
      <c r="F3" s="1251"/>
      <c r="G3" s="1251"/>
      <c r="H3" s="1251"/>
      <c r="I3" s="1251"/>
      <c r="J3" s="1251"/>
      <c r="K3" s="1211"/>
    </row>
    <row r="4" spans="1:11" ht="18" customHeight="1">
      <c r="G4" s="129" t="s">
        <v>128</v>
      </c>
    </row>
    <row r="5" spans="1:11" ht="15.75">
      <c r="A5" s="747"/>
      <c r="B5" s="130"/>
      <c r="C5" s="156"/>
      <c r="D5" s="131"/>
      <c r="F5" s="746" t="s">
        <v>491</v>
      </c>
      <c r="G5" s="1178" t="str">
        <f>+Index!$D$10</f>
        <v>C2</v>
      </c>
      <c r="H5" s="1178"/>
      <c r="I5" s="1178"/>
      <c r="J5" s="1178"/>
    </row>
    <row r="6" spans="1:11" ht="15">
      <c r="A6" s="391" t="s">
        <v>888</v>
      </c>
      <c r="B6" s="853" t="s">
        <v>594</v>
      </c>
      <c r="C6" s="132"/>
      <c r="D6" s="133"/>
      <c r="F6" s="746" t="s">
        <v>492</v>
      </c>
      <c r="G6" s="1174" t="str">
        <f>+Index!$D$9</f>
        <v>Asheville-Buncombe Technical Community College</v>
      </c>
      <c r="H6" s="1174"/>
      <c r="I6" s="1174"/>
      <c r="J6" s="1174"/>
    </row>
    <row r="7" spans="1:11">
      <c r="F7" s="746" t="s">
        <v>493</v>
      </c>
      <c r="G7" s="1190" t="str">
        <f>CONCATENATE(Index!$D$11," ",Index!$D$12)</f>
        <v xml:space="preserve"> </v>
      </c>
      <c r="H7" s="1190"/>
      <c r="I7" s="1190"/>
      <c r="J7" s="1190"/>
    </row>
    <row r="8" spans="1:11" ht="16.5" thickBot="1">
      <c r="A8" s="134"/>
      <c r="B8" s="134"/>
      <c r="C8" s="134"/>
      <c r="D8" s="134"/>
      <c r="E8" s="134"/>
      <c r="F8" s="134"/>
      <c r="G8" s="134"/>
      <c r="H8" s="134"/>
      <c r="I8" s="134"/>
      <c r="J8" s="134"/>
    </row>
    <row r="9" spans="1:11" ht="12" customHeight="1">
      <c r="A9" s="135" t="s">
        <v>889</v>
      </c>
    </row>
    <row r="10" spans="1:11" ht="13.5" customHeight="1">
      <c r="A10" s="135" t="s">
        <v>890</v>
      </c>
    </row>
    <row r="11" spans="1:11">
      <c r="A11" s="135" t="s">
        <v>891</v>
      </c>
    </row>
    <row r="13" spans="1:11">
      <c r="A13" s="128" t="s">
        <v>892</v>
      </c>
    </row>
    <row r="14" spans="1:11">
      <c r="A14" s="128" t="s">
        <v>893</v>
      </c>
    </row>
    <row r="15" spans="1:11">
      <c r="A15" s="36" t="s">
        <v>894</v>
      </c>
    </row>
    <row r="16" spans="1:11">
      <c r="A16" s="589" t="s">
        <v>895</v>
      </c>
    </row>
    <row r="17" spans="1:10" ht="13.5" thickBot="1">
      <c r="A17" s="136"/>
      <c r="B17" s="136"/>
      <c r="C17" s="136"/>
      <c r="D17" s="136"/>
      <c r="E17" s="136"/>
      <c r="F17" s="136"/>
      <c r="G17" s="136"/>
      <c r="H17" s="136"/>
      <c r="I17" s="136"/>
      <c r="J17" s="136"/>
    </row>
    <row r="18" spans="1:10">
      <c r="A18" s="137" t="s">
        <v>896</v>
      </c>
      <c r="B18" s="137"/>
      <c r="C18" s="137"/>
      <c r="D18" s="137"/>
      <c r="E18" s="137"/>
      <c r="F18" s="137"/>
      <c r="G18" s="137"/>
      <c r="H18" s="137"/>
      <c r="I18" s="137"/>
    </row>
    <row r="19" spans="1:10">
      <c r="A19" s="128" t="s">
        <v>897</v>
      </c>
    </row>
    <row r="20" spans="1:10">
      <c r="A20" s="128" t="s">
        <v>898</v>
      </c>
    </row>
    <row r="22" spans="1:10">
      <c r="A22" s="128" t="s">
        <v>899</v>
      </c>
    </row>
    <row r="23" spans="1:10">
      <c r="A23" s="128" t="s">
        <v>900</v>
      </c>
    </row>
    <row r="25" spans="1:10">
      <c r="A25" s="135" t="s">
        <v>901</v>
      </c>
    </row>
    <row r="26" spans="1:10">
      <c r="A26" s="128" t="s">
        <v>902</v>
      </c>
    </row>
    <row r="27" spans="1:10">
      <c r="F27" s="138" t="s">
        <v>513</v>
      </c>
      <c r="G27" s="272"/>
      <c r="H27" s="138" t="s">
        <v>514</v>
      </c>
      <c r="I27" s="275"/>
    </row>
    <row r="28" spans="1:10">
      <c r="A28" s="1179" t="str">
        <f>IF(ISTEXT(G27), "Response for Yes needed", " ")</f>
        <v xml:space="preserve"> </v>
      </c>
      <c r="B28" s="1167"/>
      <c r="C28" s="1167"/>
      <c r="F28" s="135"/>
      <c r="H28" s="1168" t="str">
        <f>IF(AND(ISBLANK(G27),ISBLANK(I27))=TRUE,"Answer Missing"," ")</f>
        <v>Answer Missing</v>
      </c>
      <c r="I28" s="1167"/>
    </row>
    <row r="29" spans="1:10">
      <c r="A29" s="128" t="s">
        <v>903</v>
      </c>
      <c r="F29" s="135"/>
      <c r="H29" s="135"/>
    </row>
    <row r="30" spans="1:10">
      <c r="A30" s="128" t="s">
        <v>904</v>
      </c>
    </row>
    <row r="31" spans="1:10">
      <c r="B31" s="128" t="s">
        <v>905</v>
      </c>
      <c r="D31" s="273"/>
      <c r="E31" s="273"/>
      <c r="F31" s="273"/>
      <c r="G31" s="273"/>
      <c r="H31" s="273"/>
      <c r="I31" s="273"/>
      <c r="J31" s="273"/>
    </row>
    <row r="32" spans="1:10">
      <c r="B32" s="128" t="s">
        <v>906</v>
      </c>
      <c r="D32" s="274"/>
      <c r="E32" s="274"/>
      <c r="F32" s="274"/>
      <c r="G32" s="274"/>
      <c r="H32" s="274"/>
      <c r="I32" s="274"/>
      <c r="J32" s="274"/>
    </row>
    <row r="33" spans="1:10" ht="16.5" thickBot="1">
      <c r="A33" s="134"/>
      <c r="B33" s="134"/>
      <c r="C33" s="134"/>
      <c r="D33" s="134"/>
      <c r="E33" s="134"/>
      <c r="F33" s="134"/>
      <c r="G33" s="134"/>
      <c r="H33" s="134"/>
      <c r="I33" s="134"/>
      <c r="J33" s="134"/>
    </row>
    <row r="34" spans="1:10">
      <c r="A34" s="137" t="s">
        <v>907</v>
      </c>
      <c r="B34" s="137"/>
      <c r="C34" s="137"/>
      <c r="D34" s="137"/>
      <c r="E34" s="137"/>
      <c r="F34" s="137"/>
      <c r="G34" s="137"/>
      <c r="H34" s="137"/>
      <c r="I34" s="137"/>
    </row>
    <row r="35" spans="1:10">
      <c r="A35" s="128" t="s">
        <v>908</v>
      </c>
    </row>
    <row r="36" spans="1:10">
      <c r="F36" s="138" t="s">
        <v>513</v>
      </c>
      <c r="G36" s="272"/>
      <c r="H36" s="138" t="s">
        <v>514</v>
      </c>
      <c r="I36" s="275"/>
    </row>
    <row r="37" spans="1:10">
      <c r="A37" s="1179" t="str">
        <f>IF(ISTEXT(G36), "Response for Yes needed", " ")</f>
        <v xml:space="preserve"> </v>
      </c>
      <c r="B37" s="1167"/>
      <c r="C37" s="1167"/>
      <c r="F37" s="135"/>
      <c r="H37" s="1168" t="str">
        <f>IF(AND(ISBLANK(G36),ISBLANK(I36))=TRUE,"Answer Missing"," ")</f>
        <v>Answer Missing</v>
      </c>
      <c r="I37" s="1167"/>
    </row>
    <row r="38" spans="1:10">
      <c r="A38" s="128" t="s">
        <v>909</v>
      </c>
      <c r="F38" s="135"/>
      <c r="H38" s="135"/>
    </row>
    <row r="39" spans="1:10">
      <c r="A39" s="128" t="s">
        <v>910</v>
      </c>
      <c r="F39" s="135"/>
      <c r="H39" s="135"/>
    </row>
    <row r="40" spans="1:10" ht="15.75">
      <c r="A40" s="854" t="s">
        <v>911</v>
      </c>
      <c r="B40" s="130"/>
      <c r="C40" s="130"/>
      <c r="D40" s="130"/>
      <c r="E40" s="130"/>
      <c r="F40" s="130"/>
      <c r="G40" s="130"/>
      <c r="H40" s="130"/>
      <c r="I40" s="130"/>
      <c r="J40" s="130"/>
    </row>
    <row r="41" spans="1:10">
      <c r="A41" s="746" t="s">
        <v>912</v>
      </c>
      <c r="B41" s="1249"/>
      <c r="C41" s="1249"/>
      <c r="D41" s="1249"/>
      <c r="E41" s="1249"/>
      <c r="F41" s="1249"/>
      <c r="G41" s="1249"/>
      <c r="H41" s="747" t="s">
        <v>913</v>
      </c>
      <c r="I41" s="1250"/>
      <c r="J41" s="1250"/>
    </row>
    <row r="42" spans="1:10">
      <c r="A42" s="748"/>
      <c r="B42" s="749"/>
      <c r="C42" s="749"/>
      <c r="D42" s="749"/>
      <c r="E42" s="749"/>
      <c r="F42" s="749"/>
      <c r="G42" s="749"/>
      <c r="H42" s="749"/>
      <c r="I42" s="749"/>
      <c r="J42" s="750"/>
    </row>
    <row r="43" spans="1:10">
      <c r="A43" s="137" t="s">
        <v>914</v>
      </c>
      <c r="B43" s="137"/>
      <c r="C43" s="137"/>
      <c r="D43" s="137"/>
      <c r="E43" s="137"/>
      <c r="F43" s="137"/>
      <c r="G43" s="137"/>
      <c r="H43" s="137"/>
      <c r="I43" s="137"/>
    </row>
    <row r="44" spans="1:10">
      <c r="A44" s="128" t="s">
        <v>915</v>
      </c>
      <c r="F44" s="135"/>
      <c r="H44" s="135"/>
    </row>
    <row r="45" spans="1:10">
      <c r="A45" s="128" t="s">
        <v>916</v>
      </c>
      <c r="F45" s="135"/>
      <c r="H45" s="135"/>
    </row>
    <row r="46" spans="1:10" ht="12.75" customHeight="1">
      <c r="F46" s="135"/>
      <c r="H46" s="135"/>
    </row>
    <row r="47" spans="1:10" ht="12.75" customHeight="1">
      <c r="A47" s="135"/>
      <c r="B47" s="135"/>
      <c r="C47" s="135"/>
      <c r="D47" s="135"/>
      <c r="E47" s="135"/>
      <c r="F47" s="135"/>
      <c r="G47" s="135"/>
      <c r="H47" s="135"/>
      <c r="I47" s="135"/>
      <c r="J47" s="135"/>
    </row>
    <row r="48" spans="1:10" ht="12.75" customHeight="1">
      <c r="A48" s="139" t="s">
        <v>917</v>
      </c>
      <c r="B48" s="139"/>
      <c r="C48" s="135"/>
      <c r="D48" s="135"/>
      <c r="E48" s="135"/>
      <c r="F48" s="135"/>
      <c r="G48" s="135"/>
      <c r="H48" s="135"/>
      <c r="I48" s="135"/>
      <c r="J48" s="135"/>
    </row>
    <row r="49" spans="1:10" ht="12.75" customHeight="1">
      <c r="A49" s="128" t="s">
        <v>918</v>
      </c>
    </row>
    <row r="50" spans="1:10" ht="15" customHeight="1">
      <c r="A50" s="128" t="s">
        <v>919</v>
      </c>
      <c r="J50" s="275"/>
    </row>
    <row r="51" spans="1:10" ht="15" customHeight="1">
      <c r="A51" s="128" t="s">
        <v>920</v>
      </c>
      <c r="J51" s="276"/>
    </row>
    <row r="52" spans="1:10">
      <c r="A52" s="128" t="s">
        <v>921</v>
      </c>
    </row>
    <row r="53" spans="1:10">
      <c r="I53" s="1168" t="str">
        <f>IF(AND(ISBLANK(J50),ISBLANK(J51))=TRUE,"Answer Missing"," ")</f>
        <v>Answer Missing</v>
      </c>
      <c r="J53" s="1167"/>
    </row>
    <row r="63" spans="1:10" ht="15.95" customHeight="1"/>
    <row r="64" spans="1:10" ht="6" customHeight="1"/>
    <row r="66" ht="9.9499999999999993" customHeight="1"/>
    <row r="69" ht="6" customHeight="1"/>
    <row r="70" ht="12.75" customHeight="1"/>
    <row r="74" ht="9.9499999999999993" customHeight="1"/>
    <row r="75" ht="12.75" customHeight="1"/>
    <row r="77" ht="15.95" customHeight="1"/>
    <row r="78" ht="6" customHeight="1"/>
    <row r="80" ht="6"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6" customHeight="1"/>
    <row r="91" ht="9.9499999999999993" customHeight="1"/>
    <row r="92" ht="9.9499999999999993" customHeight="1"/>
    <row r="93" ht="9.9499999999999993" customHeight="1"/>
    <row r="94" ht="9.9499999999999993" customHeight="1"/>
    <row r="95" ht="9.9499999999999993" customHeight="1"/>
    <row r="96" ht="6" customHeight="1"/>
    <row r="97" ht="9.9499999999999993" customHeight="1"/>
    <row r="98" ht="6" customHeight="1"/>
    <row r="101" ht="9.9499999999999993" customHeight="1"/>
  </sheetData>
  <sheetProtection algorithmName="SHA-512" hashValue="492MRu2eEyw2hAr8FsvrnEqopHpfoJsXVPEtt4tFcd+LpLpNieiz9LXKLGfonPhcbW7xOqOjc82dwJKXI92DJg==" saltValue="2N75uu9+GdhidDus504jPA==" spinCount="100000" sheet="1" objects="1" scenarios="1" autoFilter="0"/>
  <mergeCells count="15">
    <mergeCell ref="G5:J5"/>
    <mergeCell ref="K1:K3"/>
    <mergeCell ref="A1:J1"/>
    <mergeCell ref="A2:J2"/>
    <mergeCell ref="A3:J3"/>
    <mergeCell ref="H37:I37"/>
    <mergeCell ref="A37:C37"/>
    <mergeCell ref="I53:J53"/>
    <mergeCell ref="A28:C28"/>
    <mergeCell ref="G6:J6"/>
    <mergeCell ref="G7:J7"/>
    <mergeCell ref="H28:I28"/>
    <mergeCell ref="B41:E41"/>
    <mergeCell ref="F41:G41"/>
    <mergeCell ref="I41:J41"/>
  </mergeCells>
  <phoneticPr fontId="44" type="noConversion"/>
  <conditionalFormatting sqref="A28">
    <cfRule type="containsText" dxfId="33" priority="3" stopIfTrue="1" operator="containsText" text="Response for Yes needed">
      <formula>NOT(ISERROR(SEARCH("Response for Yes needed",A28)))</formula>
    </cfRule>
    <cfRule type="containsText" dxfId="32" priority="4" stopIfTrue="1" operator="containsText" text="Response for Yes needed">
      <formula>NOT(ISERROR(SEARCH("Response for Yes needed",A28)))</formula>
    </cfRule>
  </conditionalFormatting>
  <conditionalFormatting sqref="A37">
    <cfRule type="containsText" dxfId="31" priority="2" stopIfTrue="1" operator="containsText" text="Response for Yes needed">
      <formula>NOT(ISERROR(SEARCH("Response for Yes needed",A37)))</formula>
    </cfRule>
  </conditionalFormatting>
  <conditionalFormatting sqref="A37:C37">
    <cfRule type="containsText" dxfId="30" priority="1" stopIfTrue="1" operator="containsText" text="Response for Yes needed">
      <formula>NOT(ISERROR(SEARCH("Response for Yes needed",A37)))</formula>
    </cfRule>
  </conditionalFormatting>
  <conditionalFormatting sqref="H28">
    <cfRule type="containsText" dxfId="29" priority="9" stopIfTrue="1" operator="containsText" text="Answer Missing">
      <formula>NOT(ISERROR(SEARCH("Answer Missing",H28)))</formula>
    </cfRule>
  </conditionalFormatting>
  <conditionalFormatting sqref="H37:I37">
    <cfRule type="containsText" dxfId="28" priority="8" stopIfTrue="1" operator="containsText" text="Answer Missing">
      <formula>NOT(ISERROR(SEARCH("Answer Missing",H37)))</formula>
    </cfRule>
  </conditionalFormatting>
  <conditionalFormatting sqref="I53">
    <cfRule type="containsText" dxfId="27" priority="5" stopIfTrue="1" operator="containsText" text="Answer Missing">
      <formula>NOT(ISERROR(SEARCH("Answer Missing",I53)))</formula>
    </cfRule>
  </conditionalFormatting>
  <conditionalFormatting sqref="K1:K3">
    <cfRule type="cellIs" dxfId="26" priority="10" stopIfTrue="1" operator="equal">
      <formula>"na"</formula>
    </cfRule>
  </conditionalFormatting>
  <hyperlinks>
    <hyperlink ref="A1:J1" location="Index!A1" display="Index!A1" xr:uid="{00000000-0004-0000-0D00-000000000000}"/>
  </hyperlinks>
  <printOptions horizontalCentered="1"/>
  <pageMargins left="0.5" right="0.25" top="0.5" bottom="0.25" header="0.5" footer="0.2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097-202E-46AB-9A87-5B61DD09EA85}">
  <sheetPr codeName="Sheet36">
    <pageSetUpPr fitToPage="1"/>
  </sheetPr>
  <dimension ref="A1:S111"/>
  <sheetViews>
    <sheetView topLeftCell="A42" workbookViewId="0">
      <selection activeCell="P88" sqref="P88"/>
    </sheetView>
  </sheetViews>
  <sheetFormatPr defaultRowHeight="15"/>
  <cols>
    <col min="1" max="1" width="1.5" style="676" customWidth="1"/>
    <col min="2" max="2" width="3.5" style="676" customWidth="1"/>
    <col min="3" max="3" width="5.5" style="676" customWidth="1"/>
    <col min="4" max="4" width="7.5" style="676" customWidth="1"/>
    <col min="5" max="8" width="9.33203125" style="676"/>
    <col min="9" max="9" width="11.5" style="676" customWidth="1"/>
    <col min="10" max="10" width="11.83203125" style="676" customWidth="1"/>
    <col min="11" max="11" width="25.83203125" style="676" customWidth="1"/>
    <col min="12" max="12" width="16.5" style="676" customWidth="1"/>
    <col min="13" max="13" width="11.5" style="676" customWidth="1"/>
    <col min="14" max="14" width="1.83203125" style="676" customWidth="1"/>
    <col min="15" max="15" width="1.5" style="676" customWidth="1"/>
    <col min="16" max="256" width="9.33203125" style="676"/>
    <col min="257" max="257" width="1.5" style="676" customWidth="1"/>
    <col min="258" max="258" width="3.5" style="676" customWidth="1"/>
    <col min="259" max="259" width="5.5" style="676" customWidth="1"/>
    <col min="260" max="260" width="7.5" style="676" customWidth="1"/>
    <col min="261" max="264" width="9.33203125" style="676"/>
    <col min="265" max="265" width="11.5" style="676" customWidth="1"/>
    <col min="266" max="266" width="11.83203125" style="676" customWidth="1"/>
    <col min="267" max="267" width="25.83203125" style="676" customWidth="1"/>
    <col min="268" max="268" width="5.6640625" style="676" customWidth="1"/>
    <col min="269" max="269" width="11.5" style="676" customWidth="1"/>
    <col min="270" max="270" width="1.83203125" style="676" customWidth="1"/>
    <col min="271" max="271" width="1.5" style="676" customWidth="1"/>
    <col min="272" max="512" width="9.33203125" style="676"/>
    <col min="513" max="513" width="1.5" style="676" customWidth="1"/>
    <col min="514" max="514" width="3.5" style="676" customWidth="1"/>
    <col min="515" max="515" width="5.5" style="676" customWidth="1"/>
    <col min="516" max="516" width="7.5" style="676" customWidth="1"/>
    <col min="517" max="520" width="9.33203125" style="676"/>
    <col min="521" max="521" width="11.5" style="676" customWidth="1"/>
    <col min="522" max="522" width="11.83203125" style="676" customWidth="1"/>
    <col min="523" max="523" width="25.83203125" style="676" customWidth="1"/>
    <col min="524" max="524" width="5.6640625" style="676" customWidth="1"/>
    <col min="525" max="525" width="11.5" style="676" customWidth="1"/>
    <col min="526" max="526" width="1.83203125" style="676" customWidth="1"/>
    <col min="527" max="527" width="1.5" style="676" customWidth="1"/>
    <col min="528" max="768" width="9.33203125" style="676"/>
    <col min="769" max="769" width="1.5" style="676" customWidth="1"/>
    <col min="770" max="770" width="3.5" style="676" customWidth="1"/>
    <col min="771" max="771" width="5.5" style="676" customWidth="1"/>
    <col min="772" max="772" width="7.5" style="676" customWidth="1"/>
    <col min="773" max="776" width="9.33203125" style="676"/>
    <col min="777" max="777" width="11.5" style="676" customWidth="1"/>
    <col min="778" max="778" width="11.83203125" style="676" customWidth="1"/>
    <col min="779" max="779" width="25.83203125" style="676" customWidth="1"/>
    <col min="780" max="780" width="5.6640625" style="676" customWidth="1"/>
    <col min="781" max="781" width="11.5" style="676" customWidth="1"/>
    <col min="782" max="782" width="1.83203125" style="676" customWidth="1"/>
    <col min="783" max="783" width="1.5" style="676" customWidth="1"/>
    <col min="784" max="1024" width="9.33203125" style="676"/>
    <col min="1025" max="1025" width="1.5" style="676" customWidth="1"/>
    <col min="1026" max="1026" width="3.5" style="676" customWidth="1"/>
    <col min="1027" max="1027" width="5.5" style="676" customWidth="1"/>
    <col min="1028" max="1028" width="7.5" style="676" customWidth="1"/>
    <col min="1029" max="1032" width="9.33203125" style="676"/>
    <col min="1033" max="1033" width="11.5" style="676" customWidth="1"/>
    <col min="1034" max="1034" width="11.83203125" style="676" customWidth="1"/>
    <col min="1035" max="1035" width="25.83203125" style="676" customWidth="1"/>
    <col min="1036" max="1036" width="5.6640625" style="676" customWidth="1"/>
    <col min="1037" max="1037" width="11.5" style="676" customWidth="1"/>
    <col min="1038" max="1038" width="1.83203125" style="676" customWidth="1"/>
    <col min="1039" max="1039" width="1.5" style="676" customWidth="1"/>
    <col min="1040" max="1280" width="9.33203125" style="676"/>
    <col min="1281" max="1281" width="1.5" style="676" customWidth="1"/>
    <col min="1282" max="1282" width="3.5" style="676" customWidth="1"/>
    <col min="1283" max="1283" width="5.5" style="676" customWidth="1"/>
    <col min="1284" max="1284" width="7.5" style="676" customWidth="1"/>
    <col min="1285" max="1288" width="9.33203125" style="676"/>
    <col min="1289" max="1289" width="11.5" style="676" customWidth="1"/>
    <col min="1290" max="1290" width="11.83203125" style="676" customWidth="1"/>
    <col min="1291" max="1291" width="25.83203125" style="676" customWidth="1"/>
    <col min="1292" max="1292" width="5.6640625" style="676" customWidth="1"/>
    <col min="1293" max="1293" width="11.5" style="676" customWidth="1"/>
    <col min="1294" max="1294" width="1.83203125" style="676" customWidth="1"/>
    <col min="1295" max="1295" width="1.5" style="676" customWidth="1"/>
    <col min="1296" max="1536" width="9.33203125" style="676"/>
    <col min="1537" max="1537" width="1.5" style="676" customWidth="1"/>
    <col min="1538" max="1538" width="3.5" style="676" customWidth="1"/>
    <col min="1539" max="1539" width="5.5" style="676" customWidth="1"/>
    <col min="1540" max="1540" width="7.5" style="676" customWidth="1"/>
    <col min="1541" max="1544" width="9.33203125" style="676"/>
    <col min="1545" max="1545" width="11.5" style="676" customWidth="1"/>
    <col min="1546" max="1546" width="11.83203125" style="676" customWidth="1"/>
    <col min="1547" max="1547" width="25.83203125" style="676" customWidth="1"/>
    <col min="1548" max="1548" width="5.6640625" style="676" customWidth="1"/>
    <col min="1549" max="1549" width="11.5" style="676" customWidth="1"/>
    <col min="1550" max="1550" width="1.83203125" style="676" customWidth="1"/>
    <col min="1551" max="1551" width="1.5" style="676" customWidth="1"/>
    <col min="1552" max="1792" width="9.33203125" style="676"/>
    <col min="1793" max="1793" width="1.5" style="676" customWidth="1"/>
    <col min="1794" max="1794" width="3.5" style="676" customWidth="1"/>
    <col min="1795" max="1795" width="5.5" style="676" customWidth="1"/>
    <col min="1796" max="1796" width="7.5" style="676" customWidth="1"/>
    <col min="1797" max="1800" width="9.33203125" style="676"/>
    <col min="1801" max="1801" width="11.5" style="676" customWidth="1"/>
    <col min="1802" max="1802" width="11.83203125" style="676" customWidth="1"/>
    <col min="1803" max="1803" width="25.83203125" style="676" customWidth="1"/>
    <col min="1804" max="1804" width="5.6640625" style="676" customWidth="1"/>
    <col min="1805" max="1805" width="11.5" style="676" customWidth="1"/>
    <col min="1806" max="1806" width="1.83203125" style="676" customWidth="1"/>
    <col min="1807" max="1807" width="1.5" style="676" customWidth="1"/>
    <col min="1808" max="2048" width="9.33203125" style="676"/>
    <col min="2049" max="2049" width="1.5" style="676" customWidth="1"/>
    <col min="2050" max="2050" width="3.5" style="676" customWidth="1"/>
    <col min="2051" max="2051" width="5.5" style="676" customWidth="1"/>
    <col min="2052" max="2052" width="7.5" style="676" customWidth="1"/>
    <col min="2053" max="2056" width="9.33203125" style="676"/>
    <col min="2057" max="2057" width="11.5" style="676" customWidth="1"/>
    <col min="2058" max="2058" width="11.83203125" style="676" customWidth="1"/>
    <col min="2059" max="2059" width="25.83203125" style="676" customWidth="1"/>
    <col min="2060" max="2060" width="5.6640625" style="676" customWidth="1"/>
    <col min="2061" max="2061" width="11.5" style="676" customWidth="1"/>
    <col min="2062" max="2062" width="1.83203125" style="676" customWidth="1"/>
    <col min="2063" max="2063" width="1.5" style="676" customWidth="1"/>
    <col min="2064" max="2304" width="9.33203125" style="676"/>
    <col min="2305" max="2305" width="1.5" style="676" customWidth="1"/>
    <col min="2306" max="2306" width="3.5" style="676" customWidth="1"/>
    <col min="2307" max="2307" width="5.5" style="676" customWidth="1"/>
    <col min="2308" max="2308" width="7.5" style="676" customWidth="1"/>
    <col min="2309" max="2312" width="9.33203125" style="676"/>
    <col min="2313" max="2313" width="11.5" style="676" customWidth="1"/>
    <col min="2314" max="2314" width="11.83203125" style="676" customWidth="1"/>
    <col min="2315" max="2315" width="25.83203125" style="676" customWidth="1"/>
    <col min="2316" max="2316" width="5.6640625" style="676" customWidth="1"/>
    <col min="2317" max="2317" width="11.5" style="676" customWidth="1"/>
    <col min="2318" max="2318" width="1.83203125" style="676" customWidth="1"/>
    <col min="2319" max="2319" width="1.5" style="676" customWidth="1"/>
    <col min="2320" max="2560" width="9.33203125" style="676"/>
    <col min="2561" max="2561" width="1.5" style="676" customWidth="1"/>
    <col min="2562" max="2562" width="3.5" style="676" customWidth="1"/>
    <col min="2563" max="2563" width="5.5" style="676" customWidth="1"/>
    <col min="2564" max="2564" width="7.5" style="676" customWidth="1"/>
    <col min="2565" max="2568" width="9.33203125" style="676"/>
    <col min="2569" max="2569" width="11.5" style="676" customWidth="1"/>
    <col min="2570" max="2570" width="11.83203125" style="676" customWidth="1"/>
    <col min="2571" max="2571" width="25.83203125" style="676" customWidth="1"/>
    <col min="2572" max="2572" width="5.6640625" style="676" customWidth="1"/>
    <col min="2573" max="2573" width="11.5" style="676" customWidth="1"/>
    <col min="2574" max="2574" width="1.83203125" style="676" customWidth="1"/>
    <col min="2575" max="2575" width="1.5" style="676" customWidth="1"/>
    <col min="2576" max="2816" width="9.33203125" style="676"/>
    <col min="2817" max="2817" width="1.5" style="676" customWidth="1"/>
    <col min="2818" max="2818" width="3.5" style="676" customWidth="1"/>
    <col min="2819" max="2819" width="5.5" style="676" customWidth="1"/>
    <col min="2820" max="2820" width="7.5" style="676" customWidth="1"/>
    <col min="2821" max="2824" width="9.33203125" style="676"/>
    <col min="2825" max="2825" width="11.5" style="676" customWidth="1"/>
    <col min="2826" max="2826" width="11.83203125" style="676" customWidth="1"/>
    <col min="2827" max="2827" width="25.83203125" style="676" customWidth="1"/>
    <col min="2828" max="2828" width="5.6640625" style="676" customWidth="1"/>
    <col min="2829" max="2829" width="11.5" style="676" customWidth="1"/>
    <col min="2830" max="2830" width="1.83203125" style="676" customWidth="1"/>
    <col min="2831" max="2831" width="1.5" style="676" customWidth="1"/>
    <col min="2832" max="3072" width="9.33203125" style="676"/>
    <col min="3073" max="3073" width="1.5" style="676" customWidth="1"/>
    <col min="3074" max="3074" width="3.5" style="676" customWidth="1"/>
    <col min="3075" max="3075" width="5.5" style="676" customWidth="1"/>
    <col min="3076" max="3076" width="7.5" style="676" customWidth="1"/>
    <col min="3077" max="3080" width="9.33203125" style="676"/>
    <col min="3081" max="3081" width="11.5" style="676" customWidth="1"/>
    <col min="3082" max="3082" width="11.83203125" style="676" customWidth="1"/>
    <col min="3083" max="3083" width="25.83203125" style="676" customWidth="1"/>
    <col min="3084" max="3084" width="5.6640625" style="676" customWidth="1"/>
    <col min="3085" max="3085" width="11.5" style="676" customWidth="1"/>
    <col min="3086" max="3086" width="1.83203125" style="676" customWidth="1"/>
    <col min="3087" max="3087" width="1.5" style="676" customWidth="1"/>
    <col min="3088" max="3328" width="9.33203125" style="676"/>
    <col min="3329" max="3329" width="1.5" style="676" customWidth="1"/>
    <col min="3330" max="3330" width="3.5" style="676" customWidth="1"/>
    <col min="3331" max="3331" width="5.5" style="676" customWidth="1"/>
    <col min="3332" max="3332" width="7.5" style="676" customWidth="1"/>
    <col min="3333" max="3336" width="9.33203125" style="676"/>
    <col min="3337" max="3337" width="11.5" style="676" customWidth="1"/>
    <col min="3338" max="3338" width="11.83203125" style="676" customWidth="1"/>
    <col min="3339" max="3339" width="25.83203125" style="676" customWidth="1"/>
    <col min="3340" max="3340" width="5.6640625" style="676" customWidth="1"/>
    <col min="3341" max="3341" width="11.5" style="676" customWidth="1"/>
    <col min="3342" max="3342" width="1.83203125" style="676" customWidth="1"/>
    <col min="3343" max="3343" width="1.5" style="676" customWidth="1"/>
    <col min="3344" max="3584" width="9.33203125" style="676"/>
    <col min="3585" max="3585" width="1.5" style="676" customWidth="1"/>
    <col min="3586" max="3586" width="3.5" style="676" customWidth="1"/>
    <col min="3587" max="3587" width="5.5" style="676" customWidth="1"/>
    <col min="3588" max="3588" width="7.5" style="676" customWidth="1"/>
    <col min="3589" max="3592" width="9.33203125" style="676"/>
    <col min="3593" max="3593" width="11.5" style="676" customWidth="1"/>
    <col min="3594" max="3594" width="11.83203125" style="676" customWidth="1"/>
    <col min="3595" max="3595" width="25.83203125" style="676" customWidth="1"/>
    <col min="3596" max="3596" width="5.6640625" style="676" customWidth="1"/>
    <col min="3597" max="3597" width="11.5" style="676" customWidth="1"/>
    <col min="3598" max="3598" width="1.83203125" style="676" customWidth="1"/>
    <col min="3599" max="3599" width="1.5" style="676" customWidth="1"/>
    <col min="3600" max="3840" width="9.33203125" style="676"/>
    <col min="3841" max="3841" width="1.5" style="676" customWidth="1"/>
    <col min="3842" max="3842" width="3.5" style="676" customWidth="1"/>
    <col min="3843" max="3843" width="5.5" style="676" customWidth="1"/>
    <col min="3844" max="3844" width="7.5" style="676" customWidth="1"/>
    <col min="3845" max="3848" width="9.33203125" style="676"/>
    <col min="3849" max="3849" width="11.5" style="676" customWidth="1"/>
    <col min="3850" max="3850" width="11.83203125" style="676" customWidth="1"/>
    <col min="3851" max="3851" width="25.83203125" style="676" customWidth="1"/>
    <col min="3852" max="3852" width="5.6640625" style="676" customWidth="1"/>
    <col min="3853" max="3853" width="11.5" style="676" customWidth="1"/>
    <col min="3854" max="3854" width="1.83203125" style="676" customWidth="1"/>
    <col min="3855" max="3855" width="1.5" style="676" customWidth="1"/>
    <col min="3856" max="4096" width="9.33203125" style="676"/>
    <col min="4097" max="4097" width="1.5" style="676" customWidth="1"/>
    <col min="4098" max="4098" width="3.5" style="676" customWidth="1"/>
    <col min="4099" max="4099" width="5.5" style="676" customWidth="1"/>
    <col min="4100" max="4100" width="7.5" style="676" customWidth="1"/>
    <col min="4101" max="4104" width="9.33203125" style="676"/>
    <col min="4105" max="4105" width="11.5" style="676" customWidth="1"/>
    <col min="4106" max="4106" width="11.83203125" style="676" customWidth="1"/>
    <col min="4107" max="4107" width="25.83203125" style="676" customWidth="1"/>
    <col min="4108" max="4108" width="5.6640625" style="676" customWidth="1"/>
    <col min="4109" max="4109" width="11.5" style="676" customWidth="1"/>
    <col min="4110" max="4110" width="1.83203125" style="676" customWidth="1"/>
    <col min="4111" max="4111" width="1.5" style="676" customWidth="1"/>
    <col min="4112" max="4352" width="9.33203125" style="676"/>
    <col min="4353" max="4353" width="1.5" style="676" customWidth="1"/>
    <col min="4354" max="4354" width="3.5" style="676" customWidth="1"/>
    <col min="4355" max="4355" width="5.5" style="676" customWidth="1"/>
    <col min="4356" max="4356" width="7.5" style="676" customWidth="1"/>
    <col min="4357" max="4360" width="9.33203125" style="676"/>
    <col min="4361" max="4361" width="11.5" style="676" customWidth="1"/>
    <col min="4362" max="4362" width="11.83203125" style="676" customWidth="1"/>
    <col min="4363" max="4363" width="25.83203125" style="676" customWidth="1"/>
    <col min="4364" max="4364" width="5.6640625" style="676" customWidth="1"/>
    <col min="4365" max="4365" width="11.5" style="676" customWidth="1"/>
    <col min="4366" max="4366" width="1.83203125" style="676" customWidth="1"/>
    <col min="4367" max="4367" width="1.5" style="676" customWidth="1"/>
    <col min="4368" max="4608" width="9.33203125" style="676"/>
    <col min="4609" max="4609" width="1.5" style="676" customWidth="1"/>
    <col min="4610" max="4610" width="3.5" style="676" customWidth="1"/>
    <col min="4611" max="4611" width="5.5" style="676" customWidth="1"/>
    <col min="4612" max="4612" width="7.5" style="676" customWidth="1"/>
    <col min="4613" max="4616" width="9.33203125" style="676"/>
    <col min="4617" max="4617" width="11.5" style="676" customWidth="1"/>
    <col min="4618" max="4618" width="11.83203125" style="676" customWidth="1"/>
    <col min="4619" max="4619" width="25.83203125" style="676" customWidth="1"/>
    <col min="4620" max="4620" width="5.6640625" style="676" customWidth="1"/>
    <col min="4621" max="4621" width="11.5" style="676" customWidth="1"/>
    <col min="4622" max="4622" width="1.83203125" style="676" customWidth="1"/>
    <col min="4623" max="4623" width="1.5" style="676" customWidth="1"/>
    <col min="4624" max="4864" width="9.33203125" style="676"/>
    <col min="4865" max="4865" width="1.5" style="676" customWidth="1"/>
    <col min="4866" max="4866" width="3.5" style="676" customWidth="1"/>
    <col min="4867" max="4867" width="5.5" style="676" customWidth="1"/>
    <col min="4868" max="4868" width="7.5" style="676" customWidth="1"/>
    <col min="4869" max="4872" width="9.33203125" style="676"/>
    <col min="4873" max="4873" width="11.5" style="676" customWidth="1"/>
    <col min="4874" max="4874" width="11.83203125" style="676" customWidth="1"/>
    <col min="4875" max="4875" width="25.83203125" style="676" customWidth="1"/>
    <col min="4876" max="4876" width="5.6640625" style="676" customWidth="1"/>
    <col min="4877" max="4877" width="11.5" style="676" customWidth="1"/>
    <col min="4878" max="4878" width="1.83203125" style="676" customWidth="1"/>
    <col min="4879" max="4879" width="1.5" style="676" customWidth="1"/>
    <col min="4880" max="5120" width="9.33203125" style="676"/>
    <col min="5121" max="5121" width="1.5" style="676" customWidth="1"/>
    <col min="5122" max="5122" width="3.5" style="676" customWidth="1"/>
    <col min="5123" max="5123" width="5.5" style="676" customWidth="1"/>
    <col min="5124" max="5124" width="7.5" style="676" customWidth="1"/>
    <col min="5125" max="5128" width="9.33203125" style="676"/>
    <col min="5129" max="5129" width="11.5" style="676" customWidth="1"/>
    <col min="5130" max="5130" width="11.83203125" style="676" customWidth="1"/>
    <col min="5131" max="5131" width="25.83203125" style="676" customWidth="1"/>
    <col min="5132" max="5132" width="5.6640625" style="676" customWidth="1"/>
    <col min="5133" max="5133" width="11.5" style="676" customWidth="1"/>
    <col min="5134" max="5134" width="1.83203125" style="676" customWidth="1"/>
    <col min="5135" max="5135" width="1.5" style="676" customWidth="1"/>
    <col min="5136" max="5376" width="9.33203125" style="676"/>
    <col min="5377" max="5377" width="1.5" style="676" customWidth="1"/>
    <col min="5378" max="5378" width="3.5" style="676" customWidth="1"/>
    <col min="5379" max="5379" width="5.5" style="676" customWidth="1"/>
    <col min="5380" max="5380" width="7.5" style="676" customWidth="1"/>
    <col min="5381" max="5384" width="9.33203125" style="676"/>
    <col min="5385" max="5385" width="11.5" style="676" customWidth="1"/>
    <col min="5386" max="5386" width="11.83203125" style="676" customWidth="1"/>
    <col min="5387" max="5387" width="25.83203125" style="676" customWidth="1"/>
    <col min="5388" max="5388" width="5.6640625" style="676" customWidth="1"/>
    <col min="5389" max="5389" width="11.5" style="676" customWidth="1"/>
    <col min="5390" max="5390" width="1.83203125" style="676" customWidth="1"/>
    <col min="5391" max="5391" width="1.5" style="676" customWidth="1"/>
    <col min="5392" max="5632" width="9.33203125" style="676"/>
    <col min="5633" max="5633" width="1.5" style="676" customWidth="1"/>
    <col min="5634" max="5634" width="3.5" style="676" customWidth="1"/>
    <col min="5635" max="5635" width="5.5" style="676" customWidth="1"/>
    <col min="5636" max="5636" width="7.5" style="676" customWidth="1"/>
    <col min="5637" max="5640" width="9.33203125" style="676"/>
    <col min="5641" max="5641" width="11.5" style="676" customWidth="1"/>
    <col min="5642" max="5642" width="11.83203125" style="676" customWidth="1"/>
    <col min="5643" max="5643" width="25.83203125" style="676" customWidth="1"/>
    <col min="5644" max="5644" width="5.6640625" style="676" customWidth="1"/>
    <col min="5645" max="5645" width="11.5" style="676" customWidth="1"/>
    <col min="5646" max="5646" width="1.83203125" style="676" customWidth="1"/>
    <col min="5647" max="5647" width="1.5" style="676" customWidth="1"/>
    <col min="5648" max="5888" width="9.33203125" style="676"/>
    <col min="5889" max="5889" width="1.5" style="676" customWidth="1"/>
    <col min="5890" max="5890" width="3.5" style="676" customWidth="1"/>
    <col min="5891" max="5891" width="5.5" style="676" customWidth="1"/>
    <col min="5892" max="5892" width="7.5" style="676" customWidth="1"/>
    <col min="5893" max="5896" width="9.33203125" style="676"/>
    <col min="5897" max="5897" width="11.5" style="676" customWidth="1"/>
    <col min="5898" max="5898" width="11.83203125" style="676" customWidth="1"/>
    <col min="5899" max="5899" width="25.83203125" style="676" customWidth="1"/>
    <col min="5900" max="5900" width="5.6640625" style="676" customWidth="1"/>
    <col min="5901" max="5901" width="11.5" style="676" customWidth="1"/>
    <col min="5902" max="5902" width="1.83203125" style="676" customWidth="1"/>
    <col min="5903" max="5903" width="1.5" style="676" customWidth="1"/>
    <col min="5904" max="6144" width="9.33203125" style="676"/>
    <col min="6145" max="6145" width="1.5" style="676" customWidth="1"/>
    <col min="6146" max="6146" width="3.5" style="676" customWidth="1"/>
    <col min="6147" max="6147" width="5.5" style="676" customWidth="1"/>
    <col min="6148" max="6148" width="7.5" style="676" customWidth="1"/>
    <col min="6149" max="6152" width="9.33203125" style="676"/>
    <col min="6153" max="6153" width="11.5" style="676" customWidth="1"/>
    <col min="6154" max="6154" width="11.83203125" style="676" customWidth="1"/>
    <col min="6155" max="6155" width="25.83203125" style="676" customWidth="1"/>
    <col min="6156" max="6156" width="5.6640625" style="676" customWidth="1"/>
    <col min="6157" max="6157" width="11.5" style="676" customWidth="1"/>
    <col min="6158" max="6158" width="1.83203125" style="676" customWidth="1"/>
    <col min="6159" max="6159" width="1.5" style="676" customWidth="1"/>
    <col min="6160" max="6400" width="9.33203125" style="676"/>
    <col min="6401" max="6401" width="1.5" style="676" customWidth="1"/>
    <col min="6402" max="6402" width="3.5" style="676" customWidth="1"/>
    <col min="6403" max="6403" width="5.5" style="676" customWidth="1"/>
    <col min="6404" max="6404" width="7.5" style="676" customWidth="1"/>
    <col min="6405" max="6408" width="9.33203125" style="676"/>
    <col min="6409" max="6409" width="11.5" style="676" customWidth="1"/>
    <col min="6410" max="6410" width="11.83203125" style="676" customWidth="1"/>
    <col min="6411" max="6411" width="25.83203125" style="676" customWidth="1"/>
    <col min="6412" max="6412" width="5.6640625" style="676" customWidth="1"/>
    <col min="6413" max="6413" width="11.5" style="676" customWidth="1"/>
    <col min="6414" max="6414" width="1.83203125" style="676" customWidth="1"/>
    <col min="6415" max="6415" width="1.5" style="676" customWidth="1"/>
    <col min="6416" max="6656" width="9.33203125" style="676"/>
    <col min="6657" max="6657" width="1.5" style="676" customWidth="1"/>
    <col min="6658" max="6658" width="3.5" style="676" customWidth="1"/>
    <col min="6659" max="6659" width="5.5" style="676" customWidth="1"/>
    <col min="6660" max="6660" width="7.5" style="676" customWidth="1"/>
    <col min="6661" max="6664" width="9.33203125" style="676"/>
    <col min="6665" max="6665" width="11.5" style="676" customWidth="1"/>
    <col min="6666" max="6666" width="11.83203125" style="676" customWidth="1"/>
    <col min="6667" max="6667" width="25.83203125" style="676" customWidth="1"/>
    <col min="6668" max="6668" width="5.6640625" style="676" customWidth="1"/>
    <col min="6669" max="6669" width="11.5" style="676" customWidth="1"/>
    <col min="6670" max="6670" width="1.83203125" style="676" customWidth="1"/>
    <col min="6671" max="6671" width="1.5" style="676" customWidth="1"/>
    <col min="6672" max="6912" width="9.33203125" style="676"/>
    <col min="6913" max="6913" width="1.5" style="676" customWidth="1"/>
    <col min="6914" max="6914" width="3.5" style="676" customWidth="1"/>
    <col min="6915" max="6915" width="5.5" style="676" customWidth="1"/>
    <col min="6916" max="6916" width="7.5" style="676" customWidth="1"/>
    <col min="6917" max="6920" width="9.33203125" style="676"/>
    <col min="6921" max="6921" width="11.5" style="676" customWidth="1"/>
    <col min="6922" max="6922" width="11.83203125" style="676" customWidth="1"/>
    <col min="6923" max="6923" width="25.83203125" style="676" customWidth="1"/>
    <col min="6924" max="6924" width="5.6640625" style="676" customWidth="1"/>
    <col min="6925" max="6925" width="11.5" style="676" customWidth="1"/>
    <col min="6926" max="6926" width="1.83203125" style="676" customWidth="1"/>
    <col min="6927" max="6927" width="1.5" style="676" customWidth="1"/>
    <col min="6928" max="7168" width="9.33203125" style="676"/>
    <col min="7169" max="7169" width="1.5" style="676" customWidth="1"/>
    <col min="7170" max="7170" width="3.5" style="676" customWidth="1"/>
    <col min="7171" max="7171" width="5.5" style="676" customWidth="1"/>
    <col min="7172" max="7172" width="7.5" style="676" customWidth="1"/>
    <col min="7173" max="7176" width="9.33203125" style="676"/>
    <col min="7177" max="7177" width="11.5" style="676" customWidth="1"/>
    <col min="7178" max="7178" width="11.83203125" style="676" customWidth="1"/>
    <col min="7179" max="7179" width="25.83203125" style="676" customWidth="1"/>
    <col min="7180" max="7180" width="5.6640625" style="676" customWidth="1"/>
    <col min="7181" max="7181" width="11.5" style="676" customWidth="1"/>
    <col min="7182" max="7182" width="1.83203125" style="676" customWidth="1"/>
    <col min="7183" max="7183" width="1.5" style="676" customWidth="1"/>
    <col min="7184" max="7424" width="9.33203125" style="676"/>
    <col min="7425" max="7425" width="1.5" style="676" customWidth="1"/>
    <col min="7426" max="7426" width="3.5" style="676" customWidth="1"/>
    <col min="7427" max="7427" width="5.5" style="676" customWidth="1"/>
    <col min="7428" max="7428" width="7.5" style="676" customWidth="1"/>
    <col min="7429" max="7432" width="9.33203125" style="676"/>
    <col min="7433" max="7433" width="11.5" style="676" customWidth="1"/>
    <col min="7434" max="7434" width="11.83203125" style="676" customWidth="1"/>
    <col min="7435" max="7435" width="25.83203125" style="676" customWidth="1"/>
    <col min="7436" max="7436" width="5.6640625" style="676" customWidth="1"/>
    <col min="7437" max="7437" width="11.5" style="676" customWidth="1"/>
    <col min="7438" max="7438" width="1.83203125" style="676" customWidth="1"/>
    <col min="7439" max="7439" width="1.5" style="676" customWidth="1"/>
    <col min="7440" max="7680" width="9.33203125" style="676"/>
    <col min="7681" max="7681" width="1.5" style="676" customWidth="1"/>
    <col min="7682" max="7682" width="3.5" style="676" customWidth="1"/>
    <col min="7683" max="7683" width="5.5" style="676" customWidth="1"/>
    <col min="7684" max="7684" width="7.5" style="676" customWidth="1"/>
    <col min="7685" max="7688" width="9.33203125" style="676"/>
    <col min="7689" max="7689" width="11.5" style="676" customWidth="1"/>
    <col min="7690" max="7690" width="11.83203125" style="676" customWidth="1"/>
    <col min="7691" max="7691" width="25.83203125" style="676" customWidth="1"/>
    <col min="7692" max="7692" width="5.6640625" style="676" customWidth="1"/>
    <col min="7693" max="7693" width="11.5" style="676" customWidth="1"/>
    <col min="7694" max="7694" width="1.83203125" style="676" customWidth="1"/>
    <col min="7695" max="7695" width="1.5" style="676" customWidth="1"/>
    <col min="7696" max="7936" width="9.33203125" style="676"/>
    <col min="7937" max="7937" width="1.5" style="676" customWidth="1"/>
    <col min="7938" max="7938" width="3.5" style="676" customWidth="1"/>
    <col min="7939" max="7939" width="5.5" style="676" customWidth="1"/>
    <col min="7940" max="7940" width="7.5" style="676" customWidth="1"/>
    <col min="7941" max="7944" width="9.33203125" style="676"/>
    <col min="7945" max="7945" width="11.5" style="676" customWidth="1"/>
    <col min="7946" max="7946" width="11.83203125" style="676" customWidth="1"/>
    <col min="7947" max="7947" width="25.83203125" style="676" customWidth="1"/>
    <col min="7948" max="7948" width="5.6640625" style="676" customWidth="1"/>
    <col min="7949" max="7949" width="11.5" style="676" customWidth="1"/>
    <col min="7950" max="7950" width="1.83203125" style="676" customWidth="1"/>
    <col min="7951" max="7951" width="1.5" style="676" customWidth="1"/>
    <col min="7952" max="8192" width="9.33203125" style="676"/>
    <col min="8193" max="8193" width="1.5" style="676" customWidth="1"/>
    <col min="8194" max="8194" width="3.5" style="676" customWidth="1"/>
    <col min="8195" max="8195" width="5.5" style="676" customWidth="1"/>
    <col min="8196" max="8196" width="7.5" style="676" customWidth="1"/>
    <col min="8197" max="8200" width="9.33203125" style="676"/>
    <col min="8201" max="8201" width="11.5" style="676" customWidth="1"/>
    <col min="8202" max="8202" width="11.83203125" style="676" customWidth="1"/>
    <col min="8203" max="8203" width="25.83203125" style="676" customWidth="1"/>
    <col min="8204" max="8204" width="5.6640625" style="676" customWidth="1"/>
    <col min="8205" max="8205" width="11.5" style="676" customWidth="1"/>
    <col min="8206" max="8206" width="1.83203125" style="676" customWidth="1"/>
    <col min="8207" max="8207" width="1.5" style="676" customWidth="1"/>
    <col min="8208" max="8448" width="9.33203125" style="676"/>
    <col min="8449" max="8449" width="1.5" style="676" customWidth="1"/>
    <col min="8450" max="8450" width="3.5" style="676" customWidth="1"/>
    <col min="8451" max="8451" width="5.5" style="676" customWidth="1"/>
    <col min="8452" max="8452" width="7.5" style="676" customWidth="1"/>
    <col min="8453" max="8456" width="9.33203125" style="676"/>
    <col min="8457" max="8457" width="11.5" style="676" customWidth="1"/>
    <col min="8458" max="8458" width="11.83203125" style="676" customWidth="1"/>
    <col min="8459" max="8459" width="25.83203125" style="676" customWidth="1"/>
    <col min="8460" max="8460" width="5.6640625" style="676" customWidth="1"/>
    <col min="8461" max="8461" width="11.5" style="676" customWidth="1"/>
    <col min="8462" max="8462" width="1.83203125" style="676" customWidth="1"/>
    <col min="8463" max="8463" width="1.5" style="676" customWidth="1"/>
    <col min="8464" max="8704" width="9.33203125" style="676"/>
    <col min="8705" max="8705" width="1.5" style="676" customWidth="1"/>
    <col min="8706" max="8706" width="3.5" style="676" customWidth="1"/>
    <col min="8707" max="8707" width="5.5" style="676" customWidth="1"/>
    <col min="8708" max="8708" width="7.5" style="676" customWidth="1"/>
    <col min="8709" max="8712" width="9.33203125" style="676"/>
    <col min="8713" max="8713" width="11.5" style="676" customWidth="1"/>
    <col min="8714" max="8714" width="11.83203125" style="676" customWidth="1"/>
    <col min="8715" max="8715" width="25.83203125" style="676" customWidth="1"/>
    <col min="8716" max="8716" width="5.6640625" style="676" customWidth="1"/>
    <col min="8717" max="8717" width="11.5" style="676" customWidth="1"/>
    <col min="8718" max="8718" width="1.83203125" style="676" customWidth="1"/>
    <col min="8719" max="8719" width="1.5" style="676" customWidth="1"/>
    <col min="8720" max="8960" width="9.33203125" style="676"/>
    <col min="8961" max="8961" width="1.5" style="676" customWidth="1"/>
    <col min="8962" max="8962" width="3.5" style="676" customWidth="1"/>
    <col min="8963" max="8963" width="5.5" style="676" customWidth="1"/>
    <col min="8964" max="8964" width="7.5" style="676" customWidth="1"/>
    <col min="8965" max="8968" width="9.33203125" style="676"/>
    <col min="8969" max="8969" width="11.5" style="676" customWidth="1"/>
    <col min="8970" max="8970" width="11.83203125" style="676" customWidth="1"/>
    <col min="8971" max="8971" width="25.83203125" style="676" customWidth="1"/>
    <col min="8972" max="8972" width="5.6640625" style="676" customWidth="1"/>
    <col min="8973" max="8973" width="11.5" style="676" customWidth="1"/>
    <col min="8974" max="8974" width="1.83203125" style="676" customWidth="1"/>
    <col min="8975" max="8975" width="1.5" style="676" customWidth="1"/>
    <col min="8976" max="9216" width="9.33203125" style="676"/>
    <col min="9217" max="9217" width="1.5" style="676" customWidth="1"/>
    <col min="9218" max="9218" width="3.5" style="676" customWidth="1"/>
    <col min="9219" max="9219" width="5.5" style="676" customWidth="1"/>
    <col min="9220" max="9220" width="7.5" style="676" customWidth="1"/>
    <col min="9221" max="9224" width="9.33203125" style="676"/>
    <col min="9225" max="9225" width="11.5" style="676" customWidth="1"/>
    <col min="9226" max="9226" width="11.83203125" style="676" customWidth="1"/>
    <col min="9227" max="9227" width="25.83203125" style="676" customWidth="1"/>
    <col min="9228" max="9228" width="5.6640625" style="676" customWidth="1"/>
    <col min="9229" max="9229" width="11.5" style="676" customWidth="1"/>
    <col min="9230" max="9230" width="1.83203125" style="676" customWidth="1"/>
    <col min="9231" max="9231" width="1.5" style="676" customWidth="1"/>
    <col min="9232" max="9472" width="9.33203125" style="676"/>
    <col min="9473" max="9473" width="1.5" style="676" customWidth="1"/>
    <col min="9474" max="9474" width="3.5" style="676" customWidth="1"/>
    <col min="9475" max="9475" width="5.5" style="676" customWidth="1"/>
    <col min="9476" max="9476" width="7.5" style="676" customWidth="1"/>
    <col min="9477" max="9480" width="9.33203125" style="676"/>
    <col min="9481" max="9481" width="11.5" style="676" customWidth="1"/>
    <col min="9482" max="9482" width="11.83203125" style="676" customWidth="1"/>
    <col min="9483" max="9483" width="25.83203125" style="676" customWidth="1"/>
    <col min="9484" max="9484" width="5.6640625" style="676" customWidth="1"/>
    <col min="9485" max="9485" width="11.5" style="676" customWidth="1"/>
    <col min="9486" max="9486" width="1.83203125" style="676" customWidth="1"/>
    <col min="9487" max="9487" width="1.5" style="676" customWidth="1"/>
    <col min="9488" max="9728" width="9.33203125" style="676"/>
    <col min="9729" max="9729" width="1.5" style="676" customWidth="1"/>
    <col min="9730" max="9730" width="3.5" style="676" customWidth="1"/>
    <col min="9731" max="9731" width="5.5" style="676" customWidth="1"/>
    <col min="9732" max="9732" width="7.5" style="676" customWidth="1"/>
    <col min="9733" max="9736" width="9.33203125" style="676"/>
    <col min="9737" max="9737" width="11.5" style="676" customWidth="1"/>
    <col min="9738" max="9738" width="11.83203125" style="676" customWidth="1"/>
    <col min="9739" max="9739" width="25.83203125" style="676" customWidth="1"/>
    <col min="9740" max="9740" width="5.6640625" style="676" customWidth="1"/>
    <col min="9741" max="9741" width="11.5" style="676" customWidth="1"/>
    <col min="9742" max="9742" width="1.83203125" style="676" customWidth="1"/>
    <col min="9743" max="9743" width="1.5" style="676" customWidth="1"/>
    <col min="9744" max="9984" width="9.33203125" style="676"/>
    <col min="9985" max="9985" width="1.5" style="676" customWidth="1"/>
    <col min="9986" max="9986" width="3.5" style="676" customWidth="1"/>
    <col min="9987" max="9987" width="5.5" style="676" customWidth="1"/>
    <col min="9988" max="9988" width="7.5" style="676" customWidth="1"/>
    <col min="9989" max="9992" width="9.33203125" style="676"/>
    <col min="9993" max="9993" width="11.5" style="676" customWidth="1"/>
    <col min="9994" max="9994" width="11.83203125" style="676" customWidth="1"/>
    <col min="9995" max="9995" width="25.83203125" style="676" customWidth="1"/>
    <col min="9996" max="9996" width="5.6640625" style="676" customWidth="1"/>
    <col min="9997" max="9997" width="11.5" style="676" customWidth="1"/>
    <col min="9998" max="9998" width="1.83203125" style="676" customWidth="1"/>
    <col min="9999" max="9999" width="1.5" style="676" customWidth="1"/>
    <col min="10000" max="10240" width="9.33203125" style="676"/>
    <col min="10241" max="10241" width="1.5" style="676" customWidth="1"/>
    <col min="10242" max="10242" width="3.5" style="676" customWidth="1"/>
    <col min="10243" max="10243" width="5.5" style="676" customWidth="1"/>
    <col min="10244" max="10244" width="7.5" style="676" customWidth="1"/>
    <col min="10245" max="10248" width="9.33203125" style="676"/>
    <col min="10249" max="10249" width="11.5" style="676" customWidth="1"/>
    <col min="10250" max="10250" width="11.83203125" style="676" customWidth="1"/>
    <col min="10251" max="10251" width="25.83203125" style="676" customWidth="1"/>
    <col min="10252" max="10252" width="5.6640625" style="676" customWidth="1"/>
    <col min="10253" max="10253" width="11.5" style="676" customWidth="1"/>
    <col min="10254" max="10254" width="1.83203125" style="676" customWidth="1"/>
    <col min="10255" max="10255" width="1.5" style="676" customWidth="1"/>
    <col min="10256" max="10496" width="9.33203125" style="676"/>
    <col min="10497" max="10497" width="1.5" style="676" customWidth="1"/>
    <col min="10498" max="10498" width="3.5" style="676" customWidth="1"/>
    <col min="10499" max="10499" width="5.5" style="676" customWidth="1"/>
    <col min="10500" max="10500" width="7.5" style="676" customWidth="1"/>
    <col min="10501" max="10504" width="9.33203125" style="676"/>
    <col min="10505" max="10505" width="11.5" style="676" customWidth="1"/>
    <col min="10506" max="10506" width="11.83203125" style="676" customWidth="1"/>
    <col min="10507" max="10507" width="25.83203125" style="676" customWidth="1"/>
    <col min="10508" max="10508" width="5.6640625" style="676" customWidth="1"/>
    <col min="10509" max="10509" width="11.5" style="676" customWidth="1"/>
    <col min="10510" max="10510" width="1.83203125" style="676" customWidth="1"/>
    <col min="10511" max="10511" width="1.5" style="676" customWidth="1"/>
    <col min="10512" max="10752" width="9.33203125" style="676"/>
    <col min="10753" max="10753" width="1.5" style="676" customWidth="1"/>
    <col min="10754" max="10754" width="3.5" style="676" customWidth="1"/>
    <col min="10755" max="10755" width="5.5" style="676" customWidth="1"/>
    <col min="10756" max="10756" width="7.5" style="676" customWidth="1"/>
    <col min="10757" max="10760" width="9.33203125" style="676"/>
    <col min="10761" max="10761" width="11.5" style="676" customWidth="1"/>
    <col min="10762" max="10762" width="11.83203125" style="676" customWidth="1"/>
    <col min="10763" max="10763" width="25.83203125" style="676" customWidth="1"/>
    <col min="10764" max="10764" width="5.6640625" style="676" customWidth="1"/>
    <col min="10765" max="10765" width="11.5" style="676" customWidth="1"/>
    <col min="10766" max="10766" width="1.83203125" style="676" customWidth="1"/>
    <col min="10767" max="10767" width="1.5" style="676" customWidth="1"/>
    <col min="10768" max="11008" width="9.33203125" style="676"/>
    <col min="11009" max="11009" width="1.5" style="676" customWidth="1"/>
    <col min="11010" max="11010" width="3.5" style="676" customWidth="1"/>
    <col min="11011" max="11011" width="5.5" style="676" customWidth="1"/>
    <col min="11012" max="11012" width="7.5" style="676" customWidth="1"/>
    <col min="11013" max="11016" width="9.33203125" style="676"/>
    <col min="11017" max="11017" width="11.5" style="676" customWidth="1"/>
    <col min="11018" max="11018" width="11.83203125" style="676" customWidth="1"/>
    <col min="11019" max="11019" width="25.83203125" style="676" customWidth="1"/>
    <col min="11020" max="11020" width="5.6640625" style="676" customWidth="1"/>
    <col min="11021" max="11021" width="11.5" style="676" customWidth="1"/>
    <col min="11022" max="11022" width="1.83203125" style="676" customWidth="1"/>
    <col min="11023" max="11023" width="1.5" style="676" customWidth="1"/>
    <col min="11024" max="11264" width="9.33203125" style="676"/>
    <col min="11265" max="11265" width="1.5" style="676" customWidth="1"/>
    <col min="11266" max="11266" width="3.5" style="676" customWidth="1"/>
    <col min="11267" max="11267" width="5.5" style="676" customWidth="1"/>
    <col min="11268" max="11268" width="7.5" style="676" customWidth="1"/>
    <col min="11269" max="11272" width="9.33203125" style="676"/>
    <col min="11273" max="11273" width="11.5" style="676" customWidth="1"/>
    <col min="11274" max="11274" width="11.83203125" style="676" customWidth="1"/>
    <col min="11275" max="11275" width="25.83203125" style="676" customWidth="1"/>
    <col min="11276" max="11276" width="5.6640625" style="676" customWidth="1"/>
    <col min="11277" max="11277" width="11.5" style="676" customWidth="1"/>
    <col min="11278" max="11278" width="1.83203125" style="676" customWidth="1"/>
    <col min="11279" max="11279" width="1.5" style="676" customWidth="1"/>
    <col min="11280" max="11520" width="9.33203125" style="676"/>
    <col min="11521" max="11521" width="1.5" style="676" customWidth="1"/>
    <col min="11522" max="11522" width="3.5" style="676" customWidth="1"/>
    <col min="11523" max="11523" width="5.5" style="676" customWidth="1"/>
    <col min="11524" max="11524" width="7.5" style="676" customWidth="1"/>
    <col min="11525" max="11528" width="9.33203125" style="676"/>
    <col min="11529" max="11529" width="11.5" style="676" customWidth="1"/>
    <col min="11530" max="11530" width="11.83203125" style="676" customWidth="1"/>
    <col min="11531" max="11531" width="25.83203125" style="676" customWidth="1"/>
    <col min="11532" max="11532" width="5.6640625" style="676" customWidth="1"/>
    <col min="11533" max="11533" width="11.5" style="676" customWidth="1"/>
    <col min="11534" max="11534" width="1.83203125" style="676" customWidth="1"/>
    <col min="11535" max="11535" width="1.5" style="676" customWidth="1"/>
    <col min="11536" max="11776" width="9.33203125" style="676"/>
    <col min="11777" max="11777" width="1.5" style="676" customWidth="1"/>
    <col min="11778" max="11778" width="3.5" style="676" customWidth="1"/>
    <col min="11779" max="11779" width="5.5" style="676" customWidth="1"/>
    <col min="11780" max="11780" width="7.5" style="676" customWidth="1"/>
    <col min="11781" max="11784" width="9.33203125" style="676"/>
    <col min="11785" max="11785" width="11.5" style="676" customWidth="1"/>
    <col min="11786" max="11786" width="11.83203125" style="676" customWidth="1"/>
    <col min="11787" max="11787" width="25.83203125" style="676" customWidth="1"/>
    <col min="11788" max="11788" width="5.6640625" style="676" customWidth="1"/>
    <col min="11789" max="11789" width="11.5" style="676" customWidth="1"/>
    <col min="11790" max="11790" width="1.83203125" style="676" customWidth="1"/>
    <col min="11791" max="11791" width="1.5" style="676" customWidth="1"/>
    <col min="11792" max="12032" width="9.33203125" style="676"/>
    <col min="12033" max="12033" width="1.5" style="676" customWidth="1"/>
    <col min="12034" max="12034" width="3.5" style="676" customWidth="1"/>
    <col min="12035" max="12035" width="5.5" style="676" customWidth="1"/>
    <col min="12036" max="12036" width="7.5" style="676" customWidth="1"/>
    <col min="12037" max="12040" width="9.33203125" style="676"/>
    <col min="12041" max="12041" width="11.5" style="676" customWidth="1"/>
    <col min="12042" max="12042" width="11.83203125" style="676" customWidth="1"/>
    <col min="12043" max="12043" width="25.83203125" style="676" customWidth="1"/>
    <col min="12044" max="12044" width="5.6640625" style="676" customWidth="1"/>
    <col min="12045" max="12045" width="11.5" style="676" customWidth="1"/>
    <col min="12046" max="12046" width="1.83203125" style="676" customWidth="1"/>
    <col min="12047" max="12047" width="1.5" style="676" customWidth="1"/>
    <col min="12048" max="12288" width="9.33203125" style="676"/>
    <col min="12289" max="12289" width="1.5" style="676" customWidth="1"/>
    <col min="12290" max="12290" width="3.5" style="676" customWidth="1"/>
    <col min="12291" max="12291" width="5.5" style="676" customWidth="1"/>
    <col min="12292" max="12292" width="7.5" style="676" customWidth="1"/>
    <col min="12293" max="12296" width="9.33203125" style="676"/>
    <col min="12297" max="12297" width="11.5" style="676" customWidth="1"/>
    <col min="12298" max="12298" width="11.83203125" style="676" customWidth="1"/>
    <col min="12299" max="12299" width="25.83203125" style="676" customWidth="1"/>
    <col min="12300" max="12300" width="5.6640625" style="676" customWidth="1"/>
    <col min="12301" max="12301" width="11.5" style="676" customWidth="1"/>
    <col min="12302" max="12302" width="1.83203125" style="676" customWidth="1"/>
    <col min="12303" max="12303" width="1.5" style="676" customWidth="1"/>
    <col min="12304" max="12544" width="9.33203125" style="676"/>
    <col min="12545" max="12545" width="1.5" style="676" customWidth="1"/>
    <col min="12546" max="12546" width="3.5" style="676" customWidth="1"/>
    <col min="12547" max="12547" width="5.5" style="676" customWidth="1"/>
    <col min="12548" max="12548" width="7.5" style="676" customWidth="1"/>
    <col min="12549" max="12552" width="9.33203125" style="676"/>
    <col min="12553" max="12553" width="11.5" style="676" customWidth="1"/>
    <col min="12554" max="12554" width="11.83203125" style="676" customWidth="1"/>
    <col min="12555" max="12555" width="25.83203125" style="676" customWidth="1"/>
    <col min="12556" max="12556" width="5.6640625" style="676" customWidth="1"/>
    <col min="12557" max="12557" width="11.5" style="676" customWidth="1"/>
    <col min="12558" max="12558" width="1.83203125" style="676" customWidth="1"/>
    <col min="12559" max="12559" width="1.5" style="676" customWidth="1"/>
    <col min="12560" max="12800" width="9.33203125" style="676"/>
    <col min="12801" max="12801" width="1.5" style="676" customWidth="1"/>
    <col min="12802" max="12802" width="3.5" style="676" customWidth="1"/>
    <col min="12803" max="12803" width="5.5" style="676" customWidth="1"/>
    <col min="12804" max="12804" width="7.5" style="676" customWidth="1"/>
    <col min="12805" max="12808" width="9.33203125" style="676"/>
    <col min="12809" max="12809" width="11.5" style="676" customWidth="1"/>
    <col min="12810" max="12810" width="11.83203125" style="676" customWidth="1"/>
    <col min="12811" max="12811" width="25.83203125" style="676" customWidth="1"/>
    <col min="12812" max="12812" width="5.6640625" style="676" customWidth="1"/>
    <col min="12813" max="12813" width="11.5" style="676" customWidth="1"/>
    <col min="12814" max="12814" width="1.83203125" style="676" customWidth="1"/>
    <col min="12815" max="12815" width="1.5" style="676" customWidth="1"/>
    <col min="12816" max="13056" width="9.33203125" style="676"/>
    <col min="13057" max="13057" width="1.5" style="676" customWidth="1"/>
    <col min="13058" max="13058" width="3.5" style="676" customWidth="1"/>
    <col min="13059" max="13059" width="5.5" style="676" customWidth="1"/>
    <col min="13060" max="13060" width="7.5" style="676" customWidth="1"/>
    <col min="13061" max="13064" width="9.33203125" style="676"/>
    <col min="13065" max="13065" width="11.5" style="676" customWidth="1"/>
    <col min="13066" max="13066" width="11.83203125" style="676" customWidth="1"/>
    <col min="13067" max="13067" width="25.83203125" style="676" customWidth="1"/>
    <col min="13068" max="13068" width="5.6640625" style="676" customWidth="1"/>
    <col min="13069" max="13069" width="11.5" style="676" customWidth="1"/>
    <col min="13070" max="13070" width="1.83203125" style="676" customWidth="1"/>
    <col min="13071" max="13071" width="1.5" style="676" customWidth="1"/>
    <col min="13072" max="13312" width="9.33203125" style="676"/>
    <col min="13313" max="13313" width="1.5" style="676" customWidth="1"/>
    <col min="13314" max="13314" width="3.5" style="676" customWidth="1"/>
    <col min="13315" max="13315" width="5.5" style="676" customWidth="1"/>
    <col min="13316" max="13316" width="7.5" style="676" customWidth="1"/>
    <col min="13317" max="13320" width="9.33203125" style="676"/>
    <col min="13321" max="13321" width="11.5" style="676" customWidth="1"/>
    <col min="13322" max="13322" width="11.83203125" style="676" customWidth="1"/>
    <col min="13323" max="13323" width="25.83203125" style="676" customWidth="1"/>
    <col min="13324" max="13324" width="5.6640625" style="676" customWidth="1"/>
    <col min="13325" max="13325" width="11.5" style="676" customWidth="1"/>
    <col min="13326" max="13326" width="1.83203125" style="676" customWidth="1"/>
    <col min="13327" max="13327" width="1.5" style="676" customWidth="1"/>
    <col min="13328" max="13568" width="9.33203125" style="676"/>
    <col min="13569" max="13569" width="1.5" style="676" customWidth="1"/>
    <col min="13570" max="13570" width="3.5" style="676" customWidth="1"/>
    <col min="13571" max="13571" width="5.5" style="676" customWidth="1"/>
    <col min="13572" max="13572" width="7.5" style="676" customWidth="1"/>
    <col min="13573" max="13576" width="9.33203125" style="676"/>
    <col min="13577" max="13577" width="11.5" style="676" customWidth="1"/>
    <col min="13578" max="13578" width="11.83203125" style="676" customWidth="1"/>
    <col min="13579" max="13579" width="25.83203125" style="676" customWidth="1"/>
    <col min="13580" max="13580" width="5.6640625" style="676" customWidth="1"/>
    <col min="13581" max="13581" width="11.5" style="676" customWidth="1"/>
    <col min="13582" max="13582" width="1.83203125" style="676" customWidth="1"/>
    <col min="13583" max="13583" width="1.5" style="676" customWidth="1"/>
    <col min="13584" max="13824" width="9.33203125" style="676"/>
    <col min="13825" max="13825" width="1.5" style="676" customWidth="1"/>
    <col min="13826" max="13826" width="3.5" style="676" customWidth="1"/>
    <col min="13827" max="13827" width="5.5" style="676" customWidth="1"/>
    <col min="13828" max="13828" width="7.5" style="676" customWidth="1"/>
    <col min="13829" max="13832" width="9.33203125" style="676"/>
    <col min="13833" max="13833" width="11.5" style="676" customWidth="1"/>
    <col min="13834" max="13834" width="11.83203125" style="676" customWidth="1"/>
    <col min="13835" max="13835" width="25.83203125" style="676" customWidth="1"/>
    <col min="13836" max="13836" width="5.6640625" style="676" customWidth="1"/>
    <col min="13837" max="13837" width="11.5" style="676" customWidth="1"/>
    <col min="13838" max="13838" width="1.83203125" style="676" customWidth="1"/>
    <col min="13839" max="13839" width="1.5" style="676" customWidth="1"/>
    <col min="13840" max="14080" width="9.33203125" style="676"/>
    <col min="14081" max="14081" width="1.5" style="676" customWidth="1"/>
    <col min="14082" max="14082" width="3.5" style="676" customWidth="1"/>
    <col min="14083" max="14083" width="5.5" style="676" customWidth="1"/>
    <col min="14084" max="14084" width="7.5" style="676" customWidth="1"/>
    <col min="14085" max="14088" width="9.33203125" style="676"/>
    <col min="14089" max="14089" width="11.5" style="676" customWidth="1"/>
    <col min="14090" max="14090" width="11.83203125" style="676" customWidth="1"/>
    <col min="14091" max="14091" width="25.83203125" style="676" customWidth="1"/>
    <col min="14092" max="14092" width="5.6640625" style="676" customWidth="1"/>
    <col min="14093" max="14093" width="11.5" style="676" customWidth="1"/>
    <col min="14094" max="14094" width="1.83203125" style="676" customWidth="1"/>
    <col min="14095" max="14095" width="1.5" style="676" customWidth="1"/>
    <col min="14096" max="14336" width="9.33203125" style="676"/>
    <col min="14337" max="14337" width="1.5" style="676" customWidth="1"/>
    <col min="14338" max="14338" width="3.5" style="676" customWidth="1"/>
    <col min="14339" max="14339" width="5.5" style="676" customWidth="1"/>
    <col min="14340" max="14340" width="7.5" style="676" customWidth="1"/>
    <col min="14341" max="14344" width="9.33203125" style="676"/>
    <col min="14345" max="14345" width="11.5" style="676" customWidth="1"/>
    <col min="14346" max="14346" width="11.83203125" style="676" customWidth="1"/>
    <col min="14347" max="14347" width="25.83203125" style="676" customWidth="1"/>
    <col min="14348" max="14348" width="5.6640625" style="676" customWidth="1"/>
    <col min="14349" max="14349" width="11.5" style="676" customWidth="1"/>
    <col min="14350" max="14350" width="1.83203125" style="676" customWidth="1"/>
    <col min="14351" max="14351" width="1.5" style="676" customWidth="1"/>
    <col min="14352" max="14592" width="9.33203125" style="676"/>
    <col min="14593" max="14593" width="1.5" style="676" customWidth="1"/>
    <col min="14594" max="14594" width="3.5" style="676" customWidth="1"/>
    <col min="14595" max="14595" width="5.5" style="676" customWidth="1"/>
    <col min="14596" max="14596" width="7.5" style="676" customWidth="1"/>
    <col min="14597" max="14600" width="9.33203125" style="676"/>
    <col min="14601" max="14601" width="11.5" style="676" customWidth="1"/>
    <col min="14602" max="14602" width="11.83203125" style="676" customWidth="1"/>
    <col min="14603" max="14603" width="25.83203125" style="676" customWidth="1"/>
    <col min="14604" max="14604" width="5.6640625" style="676" customWidth="1"/>
    <col min="14605" max="14605" width="11.5" style="676" customWidth="1"/>
    <col min="14606" max="14606" width="1.83203125" style="676" customWidth="1"/>
    <col min="14607" max="14607" width="1.5" style="676" customWidth="1"/>
    <col min="14608" max="14848" width="9.33203125" style="676"/>
    <col min="14849" max="14849" width="1.5" style="676" customWidth="1"/>
    <col min="14850" max="14850" width="3.5" style="676" customWidth="1"/>
    <col min="14851" max="14851" width="5.5" style="676" customWidth="1"/>
    <col min="14852" max="14852" width="7.5" style="676" customWidth="1"/>
    <col min="14853" max="14856" width="9.33203125" style="676"/>
    <col min="14857" max="14857" width="11.5" style="676" customWidth="1"/>
    <col min="14858" max="14858" width="11.83203125" style="676" customWidth="1"/>
    <col min="14859" max="14859" width="25.83203125" style="676" customWidth="1"/>
    <col min="14860" max="14860" width="5.6640625" style="676" customWidth="1"/>
    <col min="14861" max="14861" width="11.5" style="676" customWidth="1"/>
    <col min="14862" max="14862" width="1.83203125" style="676" customWidth="1"/>
    <col min="14863" max="14863" width="1.5" style="676" customWidth="1"/>
    <col min="14864" max="15104" width="9.33203125" style="676"/>
    <col min="15105" max="15105" width="1.5" style="676" customWidth="1"/>
    <col min="15106" max="15106" width="3.5" style="676" customWidth="1"/>
    <col min="15107" max="15107" width="5.5" style="676" customWidth="1"/>
    <col min="15108" max="15108" width="7.5" style="676" customWidth="1"/>
    <col min="15109" max="15112" width="9.33203125" style="676"/>
    <col min="15113" max="15113" width="11.5" style="676" customWidth="1"/>
    <col min="15114" max="15114" width="11.83203125" style="676" customWidth="1"/>
    <col min="15115" max="15115" width="25.83203125" style="676" customWidth="1"/>
    <col min="15116" max="15116" width="5.6640625" style="676" customWidth="1"/>
    <col min="15117" max="15117" width="11.5" style="676" customWidth="1"/>
    <col min="15118" max="15118" width="1.83203125" style="676" customWidth="1"/>
    <col min="15119" max="15119" width="1.5" style="676" customWidth="1"/>
    <col min="15120" max="15360" width="9.33203125" style="676"/>
    <col min="15361" max="15361" width="1.5" style="676" customWidth="1"/>
    <col min="15362" max="15362" width="3.5" style="676" customWidth="1"/>
    <col min="15363" max="15363" width="5.5" style="676" customWidth="1"/>
    <col min="15364" max="15364" width="7.5" style="676" customWidth="1"/>
    <col min="15365" max="15368" width="9.33203125" style="676"/>
    <col min="15369" max="15369" width="11.5" style="676" customWidth="1"/>
    <col min="15370" max="15370" width="11.83203125" style="676" customWidth="1"/>
    <col min="15371" max="15371" width="25.83203125" style="676" customWidth="1"/>
    <col min="15372" max="15372" width="5.6640625" style="676" customWidth="1"/>
    <col min="15373" max="15373" width="11.5" style="676" customWidth="1"/>
    <col min="15374" max="15374" width="1.83203125" style="676" customWidth="1"/>
    <col min="15375" max="15375" width="1.5" style="676" customWidth="1"/>
    <col min="15376" max="15616" width="9.33203125" style="676"/>
    <col min="15617" max="15617" width="1.5" style="676" customWidth="1"/>
    <col min="15618" max="15618" width="3.5" style="676" customWidth="1"/>
    <col min="15619" max="15619" width="5.5" style="676" customWidth="1"/>
    <col min="15620" max="15620" width="7.5" style="676" customWidth="1"/>
    <col min="15621" max="15624" width="9.33203125" style="676"/>
    <col min="15625" max="15625" width="11.5" style="676" customWidth="1"/>
    <col min="15626" max="15626" width="11.83203125" style="676" customWidth="1"/>
    <col min="15627" max="15627" width="25.83203125" style="676" customWidth="1"/>
    <col min="15628" max="15628" width="5.6640625" style="676" customWidth="1"/>
    <col min="15629" max="15629" width="11.5" style="676" customWidth="1"/>
    <col min="15630" max="15630" width="1.83203125" style="676" customWidth="1"/>
    <col min="15631" max="15631" width="1.5" style="676" customWidth="1"/>
    <col min="15632" max="15872" width="9.33203125" style="676"/>
    <col min="15873" max="15873" width="1.5" style="676" customWidth="1"/>
    <col min="15874" max="15874" width="3.5" style="676" customWidth="1"/>
    <col min="15875" max="15875" width="5.5" style="676" customWidth="1"/>
    <col min="15876" max="15876" width="7.5" style="676" customWidth="1"/>
    <col min="15877" max="15880" width="9.33203125" style="676"/>
    <col min="15881" max="15881" width="11.5" style="676" customWidth="1"/>
    <col min="15882" max="15882" width="11.83203125" style="676" customWidth="1"/>
    <col min="15883" max="15883" width="25.83203125" style="676" customWidth="1"/>
    <col min="15884" max="15884" width="5.6640625" style="676" customWidth="1"/>
    <col min="15885" max="15885" width="11.5" style="676" customWidth="1"/>
    <col min="15886" max="15886" width="1.83203125" style="676" customWidth="1"/>
    <col min="15887" max="15887" width="1.5" style="676" customWidth="1"/>
    <col min="15888" max="16128" width="9.33203125" style="676"/>
    <col min="16129" max="16129" width="1.5" style="676" customWidth="1"/>
    <col min="16130" max="16130" width="3.5" style="676" customWidth="1"/>
    <col min="16131" max="16131" width="5.5" style="676" customWidth="1"/>
    <col min="16132" max="16132" width="7.5" style="676" customWidth="1"/>
    <col min="16133" max="16136" width="9.33203125" style="676"/>
    <col min="16137" max="16137" width="11.5" style="676" customWidth="1"/>
    <col min="16138" max="16138" width="11.83203125" style="676" customWidth="1"/>
    <col min="16139" max="16139" width="25.83203125" style="676" customWidth="1"/>
    <col min="16140" max="16140" width="5.6640625" style="676" customWidth="1"/>
    <col min="16141" max="16141" width="11.5" style="676" customWidth="1"/>
    <col min="16142" max="16142" width="1.83203125" style="676" customWidth="1"/>
    <col min="16143" max="16143" width="1.5" style="676" customWidth="1"/>
    <col min="16144" max="16384" width="9.33203125" style="676"/>
  </cols>
  <sheetData>
    <row r="1" spans="1:15">
      <c r="A1" s="666" t="s">
        <v>79</v>
      </c>
      <c r="B1" s="667"/>
      <c r="C1" s="667"/>
      <c r="D1" s="667"/>
      <c r="E1" s="667"/>
      <c r="F1" s="667"/>
      <c r="G1" s="667"/>
      <c r="H1" s="667"/>
      <c r="I1" s="667"/>
      <c r="J1" s="668"/>
      <c r="K1" s="667"/>
      <c r="L1" s="667"/>
      <c r="M1" s="667"/>
      <c r="N1" s="667"/>
      <c r="O1" s="667"/>
    </row>
    <row r="2" spans="1:15">
      <c r="A2" s="666" t="s">
        <v>80</v>
      </c>
      <c r="B2" s="667"/>
      <c r="C2" s="667"/>
      <c r="D2" s="667"/>
      <c r="E2" s="667"/>
      <c r="F2" s="667"/>
      <c r="G2" s="667"/>
      <c r="H2" s="667"/>
      <c r="I2" s="667"/>
      <c r="J2" s="668"/>
      <c r="K2" s="667"/>
      <c r="L2" s="667"/>
      <c r="M2" s="667"/>
      <c r="N2" s="667"/>
      <c r="O2" s="667"/>
    </row>
    <row r="3" spans="1:15">
      <c r="A3" s="666" t="s">
        <v>81</v>
      </c>
      <c r="B3" s="667"/>
      <c r="C3" s="667"/>
      <c r="D3" s="667"/>
      <c r="E3" s="667"/>
      <c r="F3" s="667"/>
      <c r="G3" s="667"/>
      <c r="H3" s="667"/>
      <c r="I3" s="667"/>
      <c r="J3" s="668"/>
      <c r="K3" s="667"/>
      <c r="L3" s="667"/>
      <c r="M3" s="667"/>
      <c r="N3" s="667"/>
      <c r="O3" s="667"/>
    </row>
    <row r="4" spans="1:15">
      <c r="A4" s="666" t="s">
        <v>82</v>
      </c>
      <c r="B4" s="667"/>
      <c r="C4" s="667"/>
      <c r="D4" s="667"/>
      <c r="E4" s="667"/>
      <c r="F4" s="667"/>
      <c r="G4" s="667"/>
      <c r="H4" s="667"/>
      <c r="I4" s="667"/>
      <c r="J4" s="668"/>
      <c r="K4" s="667"/>
      <c r="L4" s="667"/>
      <c r="M4" s="667"/>
      <c r="N4" s="667"/>
      <c r="O4" s="667"/>
    </row>
    <row r="5" spans="1:15">
      <c r="A5" s="666" t="s">
        <v>83</v>
      </c>
      <c r="B5" s="667"/>
      <c r="C5" s="667"/>
      <c r="D5" s="667"/>
      <c r="E5" s="667"/>
      <c r="F5" s="667"/>
      <c r="G5" s="667"/>
      <c r="H5" s="667"/>
      <c r="I5" s="667"/>
      <c r="J5" s="668"/>
      <c r="K5" s="667"/>
      <c r="L5" s="667"/>
      <c r="M5" s="667"/>
      <c r="N5" s="667"/>
      <c r="O5" s="667"/>
    </row>
    <row r="6" spans="1:15" ht="3.95" customHeight="1">
      <c r="A6" s="669"/>
      <c r="B6" s="670"/>
      <c r="C6" s="670"/>
      <c r="D6" s="670"/>
      <c r="E6" s="670"/>
      <c r="F6" s="670"/>
      <c r="G6" s="670"/>
      <c r="H6" s="670"/>
      <c r="I6" s="670"/>
      <c r="J6" s="670"/>
      <c r="K6" s="670"/>
      <c r="L6" s="670"/>
      <c r="M6" s="670"/>
      <c r="N6" s="670"/>
      <c r="O6" s="671"/>
    </row>
    <row r="7" spans="1:15" ht="23.25" customHeight="1">
      <c r="A7" s="672"/>
      <c r="B7" s="32"/>
      <c r="C7" s="673" t="s">
        <v>84</v>
      </c>
      <c r="D7" s="673"/>
      <c r="E7" s="674"/>
      <c r="F7" s="674" t="str">
        <f>+Index!D10</f>
        <v>C2</v>
      </c>
      <c r="G7" s="674"/>
      <c r="H7" s="705"/>
      <c r="I7" s="673" t="s">
        <v>85</v>
      </c>
      <c r="J7" s="710"/>
      <c r="K7" s="674"/>
      <c r="L7" s="674"/>
      <c r="M7" s="674"/>
      <c r="N7" s="675"/>
      <c r="O7" s="672"/>
    </row>
    <row r="8" spans="1:15">
      <c r="A8" s="672"/>
      <c r="B8" s="32"/>
      <c r="C8" s="675"/>
      <c r="O8" s="672"/>
    </row>
    <row r="9" spans="1:15">
      <c r="A9" s="672"/>
      <c r="B9" s="32"/>
      <c r="C9" s="675" t="s">
        <v>86</v>
      </c>
      <c r="E9" s="677"/>
      <c r="F9" s="677" t="str">
        <f>+Index!D9</f>
        <v>Asheville-Buncombe Technical Community College</v>
      </c>
      <c r="G9" s="677"/>
      <c r="H9" s="677"/>
      <c r="I9" s="677"/>
      <c r="J9" s="677"/>
      <c r="K9" s="677"/>
      <c r="L9" s="677"/>
      <c r="M9" s="677"/>
      <c r="N9" s="675"/>
      <c r="O9" s="672"/>
    </row>
    <row r="10" spans="1:15">
      <c r="A10" s="672"/>
      <c r="B10" s="32"/>
      <c r="C10" s="675"/>
      <c r="O10" s="672"/>
    </row>
    <row r="11" spans="1:15">
      <c r="A11" s="672"/>
      <c r="B11" s="32"/>
      <c r="C11" s="675" t="s">
        <v>87</v>
      </c>
      <c r="E11" s="537">
        <f>+Index!D11</f>
        <v>0</v>
      </c>
      <c r="F11" s="677"/>
      <c r="G11" s="677"/>
      <c r="H11" s="677"/>
      <c r="I11" s="675" t="s">
        <v>88</v>
      </c>
      <c r="J11" s="537">
        <f>+Index!D12</f>
        <v>0</v>
      </c>
      <c r="K11" s="677"/>
      <c r="L11" s="677"/>
      <c r="M11" s="677"/>
      <c r="N11" s="675"/>
      <c r="O11" s="672"/>
    </row>
    <row r="12" spans="1:15" ht="9" customHeight="1">
      <c r="A12" s="672"/>
      <c r="B12" s="32"/>
      <c r="C12" s="675"/>
      <c r="E12" s="675"/>
      <c r="F12" s="675"/>
      <c r="G12" s="675"/>
      <c r="H12" s="675"/>
      <c r="I12" s="675"/>
      <c r="J12" s="675"/>
      <c r="K12" s="675"/>
      <c r="L12" s="675"/>
      <c r="M12" s="675"/>
      <c r="N12" s="675"/>
      <c r="O12" s="672"/>
    </row>
    <row r="13" spans="1:15" ht="15" customHeight="1">
      <c r="A13" s="672"/>
      <c r="B13" s="32"/>
      <c r="C13" s="678" t="s">
        <v>89</v>
      </c>
      <c r="D13" s="678"/>
      <c r="E13" s="678"/>
      <c r="F13" s="711"/>
      <c r="G13" s="678"/>
      <c r="I13" s="678" t="s">
        <v>90</v>
      </c>
      <c r="J13" s="678"/>
      <c r="K13" s="711"/>
      <c r="L13" s="677"/>
      <c r="M13" s="677"/>
      <c r="N13" s="675"/>
      <c r="O13" s="672"/>
    </row>
    <row r="14" spans="1:15">
      <c r="A14" s="672"/>
      <c r="B14" s="679"/>
      <c r="C14" s="675"/>
      <c r="O14" s="672"/>
    </row>
    <row r="15" spans="1:15" ht="0.95" customHeight="1">
      <c r="A15" s="672"/>
      <c r="O15" s="672"/>
    </row>
    <row r="16" spans="1:15" ht="3.95" customHeight="1">
      <c r="A16" s="680"/>
      <c r="B16" s="670"/>
      <c r="C16" s="670"/>
      <c r="D16" s="670"/>
      <c r="E16" s="670"/>
      <c r="F16" s="670"/>
      <c r="G16" s="670"/>
      <c r="H16" s="670"/>
      <c r="I16" s="670"/>
      <c r="J16" s="670"/>
      <c r="K16" s="670"/>
      <c r="L16" s="670"/>
      <c r="M16" s="670"/>
      <c r="N16" s="670"/>
      <c r="O16" s="681"/>
    </row>
    <row r="17" spans="1:15" ht="10.5" customHeight="1">
      <c r="A17" s="672"/>
      <c r="B17" s="682"/>
      <c r="C17" s="673"/>
      <c r="D17" s="673"/>
      <c r="E17" s="673"/>
      <c r="F17" s="673"/>
      <c r="G17" s="673"/>
      <c r="H17" s="673"/>
      <c r="I17" s="673"/>
      <c r="J17" s="673"/>
      <c r="K17" s="673"/>
      <c r="L17" s="673"/>
      <c r="M17" s="673"/>
      <c r="N17" s="673"/>
      <c r="O17" s="672"/>
    </row>
    <row r="18" spans="1:15" ht="13.5" customHeight="1">
      <c r="A18" s="672"/>
      <c r="B18" s="675"/>
      <c r="C18" s="675" t="s">
        <v>91</v>
      </c>
      <c r="D18" s="675"/>
      <c r="E18" s="675"/>
      <c r="F18" s="675"/>
      <c r="G18" s="675"/>
      <c r="H18" s="675"/>
      <c r="I18" s="675"/>
      <c r="J18" s="675"/>
      <c r="K18" s="675"/>
      <c r="L18" s="675"/>
      <c r="M18" s="675" t="str">
        <f>LOOKUP(F7,'College Filenames'!B2:F59,'College Filenames'!E2:E59)</f>
        <v>CC3</v>
      </c>
      <c r="N18" s="675"/>
      <c r="O18" s="672"/>
    </row>
    <row r="19" spans="1:15" ht="13.5" customHeight="1">
      <c r="A19" s="672"/>
      <c r="B19" s="675"/>
      <c r="C19" s="675"/>
      <c r="D19" s="675"/>
      <c r="E19" s="675"/>
      <c r="F19" s="675"/>
      <c r="G19" s="675"/>
      <c r="H19" s="675"/>
      <c r="I19" s="675"/>
      <c r="J19" s="675"/>
      <c r="K19" s="675"/>
      <c r="L19" s="675"/>
      <c r="M19" s="675"/>
      <c r="N19" s="675"/>
      <c r="O19" s="672"/>
    </row>
    <row r="20" spans="1:15" ht="13.5" customHeight="1">
      <c r="A20" s="672"/>
      <c r="B20" s="675"/>
      <c r="C20" s="741" t="s">
        <v>92</v>
      </c>
      <c r="D20" s="675"/>
      <c r="E20" s="675"/>
      <c r="F20" s="675"/>
      <c r="G20" s="675"/>
      <c r="H20" s="675"/>
      <c r="I20" s="675"/>
      <c r="J20" s="675"/>
      <c r="K20" s="675"/>
      <c r="L20" s="675"/>
      <c r="M20" s="677"/>
      <c r="N20" s="675"/>
      <c r="O20" s="672"/>
    </row>
    <row r="21" spans="1:15" ht="13.5" customHeight="1">
      <c r="A21" s="672"/>
      <c r="B21" s="675"/>
      <c r="C21" s="741" t="s">
        <v>93</v>
      </c>
      <c r="D21" s="675"/>
      <c r="E21" s="675"/>
      <c r="F21" s="675"/>
      <c r="G21" s="675"/>
      <c r="H21" s="675"/>
      <c r="I21" s="675"/>
      <c r="J21" s="675"/>
      <c r="K21" s="675"/>
      <c r="L21" s="675"/>
      <c r="M21" s="675"/>
      <c r="N21" s="675"/>
      <c r="O21" s="672"/>
    </row>
    <row r="22" spans="1:15" ht="13.5" customHeight="1">
      <c r="A22" s="672"/>
      <c r="B22" s="675"/>
      <c r="C22" s="741" t="s">
        <v>94</v>
      </c>
      <c r="D22" s="675"/>
      <c r="E22" s="675"/>
      <c r="F22" s="675"/>
      <c r="G22" s="675"/>
      <c r="H22" s="675"/>
      <c r="I22" s="675"/>
      <c r="J22" s="675"/>
      <c r="K22" s="675"/>
      <c r="L22" s="675"/>
      <c r="M22" s="677"/>
      <c r="N22" s="675"/>
      <c r="O22" s="672"/>
    </row>
    <row r="23" spans="1:15" ht="13.5" customHeight="1">
      <c r="A23" s="672"/>
      <c r="B23" s="675"/>
      <c r="C23" s="751" t="s">
        <v>95</v>
      </c>
      <c r="D23" s="675"/>
      <c r="E23" s="675"/>
      <c r="F23" s="675"/>
      <c r="G23" s="675"/>
      <c r="H23" s="675"/>
      <c r="I23" s="675"/>
      <c r="J23" s="675"/>
      <c r="K23" s="675"/>
      <c r="L23" s="675"/>
      <c r="M23" s="675"/>
      <c r="N23" s="675"/>
      <c r="O23" s="672"/>
    </row>
    <row r="24" spans="1:15" ht="13.5" customHeight="1">
      <c r="A24" s="672"/>
      <c r="B24" s="675"/>
      <c r="C24" s="687" t="s">
        <v>96</v>
      </c>
      <c r="D24" s="706"/>
      <c r="E24" s="706"/>
      <c r="F24" s="706"/>
      <c r="G24" s="706"/>
      <c r="H24" s="706"/>
      <c r="I24" s="706"/>
      <c r="J24" s="706"/>
      <c r="K24" s="706"/>
      <c r="L24" s="706"/>
      <c r="M24" s="707" t="str">
        <f>IF('ExhA&amp;B'!D41+'ExhA&amp;B'!D48='ExhA&amp;B'!D66+'ExhA&amp;B'!D76+'ExhA&amp;B'!D91,"OK","ERROR")</f>
        <v>ERROR</v>
      </c>
      <c r="N24" s="683"/>
      <c r="O24" s="672"/>
    </row>
    <row r="25" spans="1:15" ht="13.5" customHeight="1">
      <c r="A25" s="672"/>
      <c r="B25" s="675"/>
      <c r="C25" s="687" t="s">
        <v>97</v>
      </c>
      <c r="D25" s="706"/>
      <c r="E25" s="706"/>
      <c r="F25" s="706"/>
      <c r="G25" s="706"/>
      <c r="H25" s="706"/>
      <c r="I25" s="706"/>
      <c r="J25" s="706"/>
      <c r="K25" s="706"/>
      <c r="L25" s="706"/>
      <c r="M25" s="707" t="str">
        <f>IF('ExhA&amp;B'!H41+'ExhA&amp;B'!H48='ExhA&amp;B'!H66+'ExhA&amp;B'!H76+'ExhA&amp;B'!H91,"OK","ERROR")</f>
        <v>OK</v>
      </c>
      <c r="N25" s="683"/>
      <c r="O25" s="672"/>
    </row>
    <row r="26" spans="1:15" ht="13.5" customHeight="1">
      <c r="A26" s="672"/>
      <c r="B26" s="675"/>
      <c r="C26" s="687" t="s">
        <v>98</v>
      </c>
      <c r="D26" s="706"/>
      <c r="E26" s="706"/>
      <c r="F26" s="706"/>
      <c r="G26" s="706"/>
      <c r="H26" s="706"/>
      <c r="I26" s="706"/>
      <c r="J26" s="706"/>
      <c r="K26" s="706"/>
      <c r="L26" s="706"/>
      <c r="M26" s="707" t="str">
        <f>IF('ExhA&amp;B'!D91='ExhA&amp;B'!D142,"OK","ERROR")</f>
        <v>ERROR</v>
      </c>
      <c r="N26" s="683"/>
      <c r="O26" s="672"/>
    </row>
    <row r="27" spans="1:15" ht="13.5" customHeight="1">
      <c r="A27" s="672"/>
      <c r="B27" s="675"/>
      <c r="C27" s="687" t="s">
        <v>99</v>
      </c>
      <c r="D27" s="706"/>
      <c r="E27" s="687"/>
      <c r="F27" s="687"/>
      <c r="G27" s="687"/>
      <c r="H27" s="687"/>
      <c r="I27" s="706"/>
      <c r="J27" s="687"/>
      <c r="K27" s="706"/>
      <c r="L27" s="706"/>
      <c r="M27" s="707" t="str">
        <f>IF('ExhA&amp;B'!H91='ExhA&amp;B'!H142,"OK","ERROR")</f>
        <v>OK</v>
      </c>
      <c r="N27" s="683"/>
      <c r="O27" s="672"/>
    </row>
    <row r="28" spans="1:15" ht="13.5" customHeight="1">
      <c r="A28" s="672"/>
      <c r="B28" s="675"/>
      <c r="C28" s="687" t="s">
        <v>100</v>
      </c>
      <c r="D28" s="706"/>
      <c r="E28" s="706"/>
      <c r="F28" s="706"/>
      <c r="G28" s="706"/>
      <c r="H28" s="706"/>
      <c r="I28" s="706"/>
      <c r="J28" s="706"/>
      <c r="K28" s="706"/>
      <c r="L28" s="706"/>
      <c r="M28" s="707" t="str">
        <f>IF('ExhA&amp;B'!D38='Capital Assets'!Q24,"OK","ERROR")</f>
        <v>OK</v>
      </c>
      <c r="N28" s="683"/>
      <c r="O28" s="672"/>
    </row>
    <row r="29" spans="1:15" ht="13.5" customHeight="1">
      <c r="A29" s="672"/>
      <c r="B29" s="675"/>
      <c r="C29" s="687" t="s">
        <v>101</v>
      </c>
      <c r="D29" s="706"/>
      <c r="E29" s="706"/>
      <c r="F29" s="706"/>
      <c r="G29" s="706"/>
      <c r="H29" s="706"/>
      <c r="I29" s="706"/>
      <c r="J29" s="706"/>
      <c r="K29" s="706"/>
      <c r="L29" s="706"/>
      <c r="M29" s="707" t="str">
        <f>IF('ExhA&amp;B'!D39='Capital Assets'!Q59,"OK","ERROR")</f>
        <v>OK</v>
      </c>
      <c r="N29" s="683"/>
      <c r="O29" s="672"/>
    </row>
    <row r="30" spans="1:15" ht="13.5" customHeight="1">
      <c r="A30" s="672"/>
      <c r="B30" s="675"/>
      <c r="C30" s="687" t="s">
        <v>102</v>
      </c>
      <c r="D30" s="706"/>
      <c r="E30" s="706"/>
      <c r="F30" s="706"/>
      <c r="G30" s="706"/>
      <c r="H30" s="706"/>
      <c r="I30" s="706"/>
      <c r="J30" s="706"/>
      <c r="K30" s="706"/>
      <c r="L30" s="706"/>
      <c r="M30" s="707" t="str">
        <f>IF('ExhA&amp;B'!D64+'ExhA&amp;B'!D58='Long-Term Liabilities'!O27,"OK","ERROR")</f>
        <v>OK</v>
      </c>
      <c r="N30" s="683"/>
      <c r="O30" s="672"/>
    </row>
    <row r="31" spans="1:15" ht="13.5" customHeight="1">
      <c r="A31" s="672"/>
      <c r="B31" s="675"/>
      <c r="C31" s="687" t="s">
        <v>103</v>
      </c>
      <c r="D31" s="706"/>
      <c r="E31" s="706"/>
      <c r="F31" s="706"/>
      <c r="G31" s="706"/>
      <c r="H31" s="706"/>
      <c r="I31" s="706"/>
      <c r="J31" s="706"/>
      <c r="K31" s="706"/>
      <c r="L31" s="706"/>
      <c r="M31" s="707" t="str">
        <f>IF('ExhA&amp;B'!D58='Long-Term Liabilities'!Q27,"OK","ERROR")</f>
        <v>OK</v>
      </c>
      <c r="N31" s="683"/>
      <c r="O31" s="672"/>
    </row>
    <row r="32" spans="1:15" ht="13.5" customHeight="1">
      <c r="A32" s="672"/>
      <c r="B32" s="675"/>
      <c r="C32" s="687" t="s">
        <v>104</v>
      </c>
      <c r="D32" s="706"/>
      <c r="E32" s="706"/>
      <c r="F32" s="706"/>
      <c r="G32" s="706"/>
      <c r="H32" s="706"/>
      <c r="I32" s="706"/>
      <c r="J32" s="706"/>
      <c r="K32" s="706"/>
      <c r="L32" s="706"/>
      <c r="M32" s="707" t="str">
        <f>IF('Analytical Review'!H39+'Analytical Review'!H46='Analytical Review'!H63+'Analytical Review'!H73+'Analytical Review'!H88,"OK","ERROR")</f>
        <v>ERROR</v>
      </c>
      <c r="N32" s="683"/>
      <c r="O32" s="672"/>
    </row>
    <row r="33" spans="1:15" ht="13.5" customHeight="1">
      <c r="A33" s="672"/>
      <c r="B33" s="675"/>
      <c r="C33" s="687" t="s">
        <v>105</v>
      </c>
      <c r="D33" s="706"/>
      <c r="E33" s="706"/>
      <c r="F33" s="706"/>
      <c r="G33" s="706"/>
      <c r="H33" s="706"/>
      <c r="I33" s="706"/>
      <c r="J33" s="706"/>
      <c r="K33" s="706"/>
      <c r="L33" s="706"/>
      <c r="M33" s="707" t="str">
        <f>IF('Analytical Review'!J39+'Analytical Review'!J46='Analytical Review'!J63+'Analytical Review'!J73+'Analytical Review'!J88,"OK","ERROR")</f>
        <v>OK</v>
      </c>
      <c r="N33" s="683"/>
      <c r="O33" s="672"/>
    </row>
    <row r="34" spans="1:15" ht="13.5" customHeight="1">
      <c r="A34" s="672"/>
      <c r="B34" s="675"/>
      <c r="C34" s="687" t="s">
        <v>106</v>
      </c>
      <c r="D34" s="706"/>
      <c r="E34" s="706"/>
      <c r="F34" s="706"/>
      <c r="G34" s="706"/>
      <c r="H34" s="706"/>
      <c r="I34" s="706"/>
      <c r="J34" s="706"/>
      <c r="K34" s="706"/>
      <c r="L34" s="706"/>
      <c r="M34" s="707" t="str">
        <f>IF('Analytical Review'!H88='Analytical Review'!H139,"OK","ERROR")</f>
        <v>ERROR</v>
      </c>
      <c r="N34" s="683"/>
      <c r="O34" s="672"/>
    </row>
    <row r="35" spans="1:15" ht="13.5" customHeight="1">
      <c r="A35" s="672"/>
      <c r="B35" s="675"/>
      <c r="C35" s="687" t="s">
        <v>107</v>
      </c>
      <c r="D35" s="706"/>
      <c r="E35" s="706"/>
      <c r="F35" s="706"/>
      <c r="G35" s="706"/>
      <c r="H35" s="706"/>
      <c r="I35" s="706"/>
      <c r="J35" s="706"/>
      <c r="K35" s="706"/>
      <c r="L35" s="706"/>
      <c r="M35" s="707" t="str">
        <f>IF('Analytical Review'!J88='Analytical Review'!J139,"OK","ERROR")</f>
        <v>OK</v>
      </c>
      <c r="N35" s="683"/>
      <c r="O35" s="672"/>
    </row>
    <row r="36" spans="1:15" ht="13.5" customHeight="1">
      <c r="A36" s="672"/>
      <c r="B36" s="675"/>
      <c r="C36" s="687" t="s">
        <v>108</v>
      </c>
      <c r="D36" s="706"/>
      <c r="E36" s="706"/>
      <c r="F36" s="706"/>
      <c r="G36" s="706"/>
      <c r="H36" s="706"/>
      <c r="I36" s="706"/>
      <c r="J36" s="706"/>
      <c r="K36" s="706"/>
      <c r="M36" s="707" t="str">
        <f>IF('101'!E16="","ERROR","OK")</f>
        <v>ERROR</v>
      </c>
      <c r="N36" s="683"/>
      <c r="O36" s="672"/>
    </row>
    <row r="37" spans="1:15" ht="13.5" customHeight="1">
      <c r="A37" s="672"/>
      <c r="B37" s="675"/>
      <c r="C37" s="687" t="s">
        <v>109</v>
      </c>
      <c r="D37" s="706"/>
      <c r="E37" s="706"/>
      <c r="F37" s="706"/>
      <c r="G37" s="706"/>
      <c r="H37" s="706"/>
      <c r="I37" s="706"/>
      <c r="J37" s="706"/>
      <c r="K37" s="706"/>
      <c r="M37" s="707" t="str">
        <f>IF('101'!I25="",IF('101'!K25="","ERROR","OK"),IF('101'!K25="","OK","ERROR"))</f>
        <v>ERROR</v>
      </c>
      <c r="N37" s="683"/>
      <c r="O37" s="672"/>
    </row>
    <row r="38" spans="1:15" ht="13.5" customHeight="1">
      <c r="A38" s="672"/>
      <c r="B38" s="675"/>
      <c r="C38" s="687" t="s">
        <v>110</v>
      </c>
      <c r="D38" s="706"/>
      <c r="E38" s="706"/>
      <c r="F38" s="706"/>
      <c r="G38" s="706"/>
      <c r="H38" s="706"/>
      <c r="I38" s="706"/>
      <c r="J38" s="706"/>
      <c r="K38" s="706"/>
      <c r="M38" s="707" t="str">
        <f>IF('101'!K25="",IF('101'!I25="","ERROR",IF('101'!F26="","OK","ERROR")),IF('101'!F26="","ERROR","OK"))</f>
        <v>ERROR</v>
      </c>
      <c r="N38" s="683"/>
      <c r="O38" s="672"/>
    </row>
    <row r="39" spans="1:15" ht="13.5" customHeight="1">
      <c r="A39" s="672"/>
      <c r="B39" s="675"/>
      <c r="C39" s="687" t="s">
        <v>111</v>
      </c>
      <c r="D39" s="706"/>
      <c r="E39" s="706"/>
      <c r="F39" s="706"/>
      <c r="G39" s="706"/>
      <c r="H39" s="706"/>
      <c r="I39" s="706"/>
      <c r="J39" s="706"/>
      <c r="K39" s="706"/>
      <c r="M39" s="707" t="str">
        <f>IF('101'!I31="",IF('101'!K31="","ERROR","OK"),IF('101'!K31="","OK","ERROR"))</f>
        <v>ERROR</v>
      </c>
      <c r="N39" s="683"/>
      <c r="O39" s="672"/>
    </row>
    <row r="40" spans="1:15" ht="13.5" customHeight="1">
      <c r="A40" s="672"/>
      <c r="B40" s="675"/>
      <c r="C40" s="687" t="s">
        <v>112</v>
      </c>
      <c r="D40" s="706"/>
      <c r="E40" s="706"/>
      <c r="F40" s="706"/>
      <c r="G40" s="706"/>
      <c r="H40" s="706"/>
      <c r="I40" s="706"/>
      <c r="J40" s="706"/>
      <c r="K40" s="706"/>
      <c r="M40" s="707" t="str">
        <f>IF('101'!I31="",IF('101'!K31="","ERROR",IF('101'!E33="","OK","ERROR")),IF('101'!E33="","ERROR","OK"))</f>
        <v>ERROR</v>
      </c>
      <c r="N40" s="683"/>
      <c r="O40" s="672"/>
    </row>
    <row r="41" spans="1:15" ht="13.5" customHeight="1">
      <c r="A41" s="672"/>
      <c r="B41" s="675"/>
      <c r="C41" s="687" t="s">
        <v>113</v>
      </c>
      <c r="D41" s="706"/>
      <c r="E41" s="706"/>
      <c r="F41" s="706"/>
      <c r="G41" s="706"/>
      <c r="H41" s="706"/>
      <c r="I41" s="706"/>
      <c r="J41" s="706"/>
      <c r="K41" s="706"/>
      <c r="M41" s="707" t="str">
        <f>IF('101'!K31="",IF('101'!I31="","ERROR",IF('101'!D34="","OK","ERROR")),IF('101'!D34="","ERROR","OK"))</f>
        <v>ERROR</v>
      </c>
      <c r="N41" s="683"/>
      <c r="O41" s="672"/>
    </row>
    <row r="42" spans="1:15" ht="13.5" customHeight="1">
      <c r="A42" s="672"/>
      <c r="B42" s="675"/>
      <c r="C42" s="687" t="s">
        <v>114</v>
      </c>
      <c r="D42" s="706"/>
      <c r="E42" s="706"/>
      <c r="F42" s="706"/>
      <c r="G42" s="706"/>
      <c r="H42" s="706"/>
      <c r="I42" s="706"/>
      <c r="J42" s="706"/>
      <c r="K42" s="706"/>
      <c r="M42" s="707" t="str">
        <f>IF('101'!I35="",IF('101'!K35="","ERROR","OK"),IF('101'!K35="","OK","ERROR"))</f>
        <v>ERROR</v>
      </c>
      <c r="N42" s="683"/>
      <c r="O42" s="672"/>
    </row>
    <row r="43" spans="1:15" ht="13.5" customHeight="1">
      <c r="A43" s="672"/>
      <c r="B43" s="675"/>
      <c r="C43" s="687" t="s">
        <v>115</v>
      </c>
      <c r="D43" s="706"/>
      <c r="E43" s="706"/>
      <c r="F43" s="706"/>
      <c r="G43" s="706"/>
      <c r="H43" s="706"/>
      <c r="I43" s="706"/>
      <c r="J43" s="706"/>
      <c r="K43" s="706"/>
      <c r="M43" s="707" t="str">
        <f>IF(AND(ISBLANK('101'!G38),ISBLANK('101'!I38),ISBLANK('101'!K38))=TRUE,"ERROR",IF(COUNTIF('101'!G38:K38,"")&gt;1,"OK","ERROR"))</f>
        <v>ERROR</v>
      </c>
      <c r="N43" s="683"/>
      <c r="O43" s="672"/>
    </row>
    <row r="44" spans="1:15" ht="13.5" customHeight="1">
      <c r="A44" s="672"/>
      <c r="B44" s="675"/>
      <c r="C44" s="687" t="s">
        <v>116</v>
      </c>
      <c r="D44" s="706"/>
      <c r="E44" s="706"/>
      <c r="F44" s="706"/>
      <c r="G44" s="706"/>
      <c r="H44" s="706"/>
      <c r="I44" s="706"/>
      <c r="J44" s="706"/>
      <c r="K44" s="706"/>
      <c r="M44" s="707" t="str">
        <f>IF('101'!I38="",IF('101'!G38="","ERROR",IF('101'!F40="","OK","ERROR")),IF('101'!F40="","ERROR","OK"))</f>
        <v>ERROR</v>
      </c>
      <c r="N44" s="683"/>
      <c r="O44" s="672"/>
    </row>
    <row r="45" spans="1:15" ht="13.5" customHeight="1">
      <c r="A45" s="672"/>
      <c r="B45" s="675"/>
      <c r="C45" s="687" t="s">
        <v>117</v>
      </c>
      <c r="D45" s="706"/>
      <c r="E45" s="706"/>
      <c r="F45" s="706"/>
      <c r="G45" s="706"/>
      <c r="H45" s="706"/>
      <c r="I45" s="706"/>
      <c r="J45" s="706"/>
      <c r="K45" s="706"/>
      <c r="M45" s="707" t="str">
        <f>IF('101'!I45="",IF('101'!K45="","ERROR","OK"),IF('101'!K45="","OK","ERROR"))</f>
        <v>ERROR</v>
      </c>
      <c r="N45" s="683"/>
      <c r="O45" s="672"/>
    </row>
    <row r="46" spans="1:15" ht="13.5" customHeight="1">
      <c r="A46" s="672"/>
      <c r="B46" s="675"/>
      <c r="C46" s="687" t="s">
        <v>110</v>
      </c>
      <c r="D46" s="706"/>
      <c r="E46" s="706"/>
      <c r="F46" s="706"/>
      <c r="G46" s="706"/>
      <c r="H46" s="706"/>
      <c r="I46" s="706"/>
      <c r="J46" s="706"/>
      <c r="K46" s="706"/>
      <c r="M46" s="707" t="str">
        <f>IF('101'!K45="",IF('101'!I45="","ERROR",IF('101'!F47="","OK","ERROR")),IF('101'!F47="","ERROR","OK"))</f>
        <v>ERROR</v>
      </c>
      <c r="N46" s="683"/>
      <c r="O46" s="672"/>
    </row>
    <row r="47" spans="1:15" ht="13.5" customHeight="1">
      <c r="A47" s="672"/>
      <c r="B47" s="675"/>
      <c r="C47" s="687" t="s">
        <v>118</v>
      </c>
      <c r="D47" s="706"/>
      <c r="E47" s="706"/>
      <c r="F47" s="706"/>
      <c r="G47" s="706"/>
      <c r="H47" s="706"/>
      <c r="I47" s="706"/>
      <c r="J47" s="706"/>
      <c r="K47" s="706"/>
      <c r="M47" s="707" t="str">
        <f>IF('101'!C52="","ERROR","OK")</f>
        <v>ERROR</v>
      </c>
      <c r="N47" s="683"/>
      <c r="O47" s="672"/>
    </row>
    <row r="48" spans="1:15" ht="13.5" customHeight="1">
      <c r="A48" s="672"/>
      <c r="B48" s="675"/>
      <c r="C48" s="687" t="s">
        <v>119</v>
      </c>
      <c r="D48" s="706"/>
      <c r="E48" s="706"/>
      <c r="F48" s="706"/>
      <c r="G48" s="706"/>
      <c r="H48" s="706"/>
      <c r="I48" s="706"/>
      <c r="J48" s="706"/>
      <c r="K48" s="706"/>
      <c r="M48" s="707" t="str">
        <f>IF('101'!I56="",IF('101'!K56="","ERROR","OK"),IF('101'!K56="","OK","ERROR"))</f>
        <v>ERROR</v>
      </c>
      <c r="N48" s="683"/>
      <c r="O48" s="672"/>
    </row>
    <row r="49" spans="1:19" ht="13.5" customHeight="1">
      <c r="A49" s="672"/>
      <c r="B49" s="675"/>
      <c r="C49" s="687" t="s">
        <v>120</v>
      </c>
      <c r="D49" s="706"/>
      <c r="E49" s="706"/>
      <c r="F49" s="706"/>
      <c r="G49" s="706"/>
      <c r="H49" s="706"/>
      <c r="I49" s="706"/>
      <c r="J49" s="706"/>
      <c r="K49" s="706"/>
      <c r="M49" s="707" t="str">
        <f>IF('101'!I56="",IF('101'!K56="","ERROR",IF('101'!B58="","OK","ERROR")),IF('101'!B58="","ERROR","OK"))</f>
        <v>ERROR</v>
      </c>
      <c r="N49" s="683"/>
      <c r="O49" s="672"/>
    </row>
    <row r="50" spans="1:19" ht="13.5" customHeight="1">
      <c r="A50" s="672"/>
      <c r="B50" s="675"/>
      <c r="C50" s="687" t="s">
        <v>121</v>
      </c>
      <c r="D50" s="706"/>
      <c r="E50" s="706"/>
      <c r="F50" s="706"/>
      <c r="G50" s="706"/>
      <c r="H50" s="706"/>
      <c r="I50" s="706"/>
      <c r="J50" s="706"/>
      <c r="K50" s="706"/>
      <c r="M50" s="707" t="str">
        <f>IF('101'!I63="",IF('101'!K63="","ERROR","OK"),IF('101'!K63="","OK","ERROR"))</f>
        <v>ERROR</v>
      </c>
      <c r="N50" s="683"/>
      <c r="O50" s="672"/>
    </row>
    <row r="51" spans="1:19" ht="13.5" customHeight="1">
      <c r="A51" s="672"/>
      <c r="B51" s="675"/>
      <c r="C51" s="687" t="s">
        <v>120</v>
      </c>
      <c r="D51" s="706"/>
      <c r="E51" s="706"/>
      <c r="F51" s="706"/>
      <c r="G51" s="706"/>
      <c r="H51" s="706"/>
      <c r="I51" s="706"/>
      <c r="J51" s="706"/>
      <c r="K51" s="706"/>
      <c r="M51" s="707" t="str">
        <f>IF('101'!I63="",IF('101'!K63="","ERROR",IF('101'!E64="","OK","ERROR")),IF('101'!E64="","ERROR","OK"))</f>
        <v>ERROR</v>
      </c>
      <c r="N51" s="683"/>
      <c r="O51" s="672"/>
    </row>
    <row r="52" spans="1:19" ht="13.5" customHeight="1">
      <c r="A52" s="672"/>
      <c r="B52" s="675"/>
      <c r="C52" s="687" t="s">
        <v>122</v>
      </c>
      <c r="D52" s="706"/>
      <c r="E52" s="706"/>
      <c r="F52" s="706"/>
      <c r="G52" s="706"/>
      <c r="H52" s="706"/>
      <c r="I52" s="706"/>
      <c r="J52" s="706"/>
      <c r="K52" s="706"/>
      <c r="M52" s="707" t="str">
        <f>IF('101'!I71="",IF('101'!K71="","ERROR","OK"),IF('101'!K71="","OK","ERROR"))</f>
        <v>ERROR</v>
      </c>
      <c r="N52" s="683"/>
      <c r="O52" s="672"/>
    </row>
    <row r="53" spans="1:19" ht="13.5" customHeight="1">
      <c r="A53" s="672"/>
      <c r="B53" s="675"/>
      <c r="C53" s="687" t="s">
        <v>123</v>
      </c>
      <c r="D53" s="706"/>
      <c r="E53" s="706"/>
      <c r="F53" s="706"/>
      <c r="G53" s="706"/>
      <c r="H53" s="706"/>
      <c r="I53" s="706"/>
      <c r="J53" s="706"/>
      <c r="K53" s="706"/>
      <c r="M53" s="707" t="str">
        <f>IF('101'!I71="",IF('101'!K71="","ERROR",IF('101'!G72="","OK","ERROR")),IF('101'!G72="","ERROR","OK"))</f>
        <v>ERROR</v>
      </c>
      <c r="N53" s="683"/>
      <c r="O53" s="672"/>
    </row>
    <row r="54" spans="1:19" ht="13.5" customHeight="1">
      <c r="A54" s="672"/>
      <c r="B54" s="675"/>
      <c r="C54" s="687" t="s">
        <v>124</v>
      </c>
      <c r="D54" s="706"/>
      <c r="E54" s="706"/>
      <c r="F54" s="706"/>
      <c r="G54" s="706"/>
      <c r="H54" s="706"/>
      <c r="I54" s="706"/>
      <c r="J54" s="706"/>
      <c r="K54" s="706"/>
      <c r="M54" s="707" t="str">
        <f>IF('101'!I78="",IF('101'!K78="","ERROR","OK"),IF('101'!K78="","OK","ERROR"))</f>
        <v>ERROR</v>
      </c>
      <c r="N54" s="683"/>
      <c r="O54" s="672"/>
    </row>
    <row r="55" spans="1:19" ht="13.5" customHeight="1">
      <c r="A55" s="672"/>
      <c r="B55" s="675"/>
      <c r="C55" s="687" t="s">
        <v>125</v>
      </c>
      <c r="D55" s="706"/>
      <c r="E55" s="706"/>
      <c r="F55" s="706"/>
      <c r="G55" s="706"/>
      <c r="H55" s="706"/>
      <c r="I55" s="706"/>
      <c r="J55" s="706"/>
      <c r="K55" s="706"/>
      <c r="M55" s="707" t="str">
        <f>IF('101'!I78="",IF('101'!K78="","ERROR",IF('101'!G79="","OK","ERROR")),IF('101'!G79="","ERROR","OK"))</f>
        <v>ERROR</v>
      </c>
      <c r="N55" s="683"/>
      <c r="O55" s="672"/>
    </row>
    <row r="56" spans="1:19" ht="13.5" customHeight="1">
      <c r="A56" s="672"/>
      <c r="B56" s="675"/>
      <c r="C56" s="687" t="s">
        <v>126</v>
      </c>
      <c r="D56" s="706"/>
      <c r="E56" s="706"/>
      <c r="F56" s="706"/>
      <c r="G56" s="706"/>
      <c r="H56" s="706"/>
      <c r="I56" s="706"/>
      <c r="J56" s="706"/>
      <c r="K56" s="706"/>
      <c r="L56" s="706"/>
      <c r="M56" s="707" t="str">
        <f>IF('110'!D22="",IF('110'!D23="","ERROR","OK"),IF('110'!D23="","OK","ERROR"))</f>
        <v>ERROR</v>
      </c>
      <c r="N56" s="683"/>
      <c r="O56" s="672"/>
    </row>
    <row r="57" spans="1:19" ht="13.5" customHeight="1">
      <c r="A57" s="672"/>
      <c r="B57" s="675"/>
      <c r="C57" s="687" t="s">
        <v>127</v>
      </c>
      <c r="D57" s="706"/>
      <c r="E57" s="706"/>
      <c r="F57" s="706"/>
      <c r="G57" s="706"/>
      <c r="H57" s="706"/>
      <c r="I57" s="706"/>
      <c r="J57" s="706"/>
      <c r="K57" s="706"/>
      <c r="L57" s="706"/>
      <c r="M57" s="707" t="str">
        <f>IF('120'!D27="",IF('120'!D28="","ERROR","OK"),IF('120'!D28="","OK","ERROR"))</f>
        <v>ERROR</v>
      </c>
      <c r="N57" s="683"/>
      <c r="O57" s="672"/>
      <c r="S57" s="676" t="s">
        <v>128</v>
      </c>
    </row>
    <row r="58" spans="1:19" ht="13.5" customHeight="1">
      <c r="A58" s="672"/>
      <c r="B58" s="675"/>
      <c r="C58" s="687" t="s">
        <v>129</v>
      </c>
      <c r="D58" s="706"/>
      <c r="E58" s="706"/>
      <c r="F58" s="706"/>
      <c r="G58" s="706"/>
      <c r="H58" s="706"/>
      <c r="I58" s="706"/>
      <c r="J58" s="706"/>
      <c r="K58" s="706"/>
      <c r="L58" s="706"/>
      <c r="M58" s="707" t="str">
        <f>IF('120'!D27="",IF(COUNTA('120'!C33:C36)&gt;0,"ERROR","OK"),IF(COUNTA('120'!C33:C36)=1,"OK","ERROR"))</f>
        <v>OK</v>
      </c>
      <c r="N58" s="683"/>
      <c r="O58" s="672"/>
    </row>
    <row r="59" spans="1:19" ht="13.5" customHeight="1">
      <c r="A59" s="672"/>
      <c r="B59" s="675"/>
      <c r="C59" s="687" t="s">
        <v>130</v>
      </c>
      <c r="D59" s="706"/>
      <c r="E59" s="706"/>
      <c r="F59" s="706"/>
      <c r="G59" s="706"/>
      <c r="H59" s="706"/>
      <c r="I59" s="706"/>
      <c r="J59" s="706"/>
      <c r="K59" s="706"/>
      <c r="L59" s="706"/>
      <c r="M59" s="707" t="str">
        <f>IF(ISNUMBER('220'!D16)=TRUE,IF('220'!D16&gt;0.99,"OK","ERROR"),"ERROR")</f>
        <v>ERROR</v>
      </c>
      <c r="N59" s="683"/>
      <c r="O59" s="672"/>
    </row>
    <row r="60" spans="1:19" ht="13.5" customHeight="1">
      <c r="A60" s="672"/>
      <c r="B60" s="675"/>
      <c r="C60" s="687" t="s">
        <v>131</v>
      </c>
      <c r="D60" s="706"/>
      <c r="E60" s="706"/>
      <c r="F60" s="706"/>
      <c r="G60" s="706"/>
      <c r="H60" s="706"/>
      <c r="I60" s="706"/>
      <c r="J60" s="706"/>
      <c r="K60" s="706"/>
      <c r="L60" s="706"/>
      <c r="M60" s="707" t="str">
        <f>IF('301'!P1="NA","OK",IF('301'!L32='Long-Term Liabilities'!O17,"OK","ERROR"))</f>
        <v>ERROR</v>
      </c>
      <c r="N60" s="683"/>
      <c r="O60" s="672"/>
    </row>
    <row r="61" spans="1:19" ht="13.5" customHeight="1">
      <c r="A61" s="672"/>
      <c r="B61" s="675"/>
      <c r="C61" s="687" t="s">
        <v>132</v>
      </c>
      <c r="D61" s="706"/>
      <c r="E61" s="706"/>
      <c r="F61" s="706"/>
      <c r="G61" s="706"/>
      <c r="H61" s="706"/>
      <c r="I61" s="706"/>
      <c r="J61" s="706"/>
      <c r="K61" s="706"/>
      <c r="M61" s="707" t="str">
        <f>IF('301'!P1="NA","OK",IF('301'!G76="",IF('301'!K76="","ERROR","OK"),IF('301'!K76="","OK","ERROR")))</f>
        <v>ERROR</v>
      </c>
      <c r="N61" s="683"/>
      <c r="O61" s="672"/>
    </row>
    <row r="62" spans="1:19" ht="13.5" customHeight="1">
      <c r="A62" s="672"/>
      <c r="B62" s="675"/>
      <c r="C62" s="687" t="s">
        <v>133</v>
      </c>
      <c r="D62" s="706"/>
      <c r="E62" s="706"/>
      <c r="F62" s="706"/>
      <c r="G62" s="706"/>
      <c r="H62" s="706"/>
      <c r="I62" s="706"/>
      <c r="J62" s="706"/>
      <c r="K62" s="706"/>
      <c r="M62" s="707" t="str">
        <f>IF('301'!P1="NA","OK",IF('301'!G76="",IF('301'!K76="","ERROR",IF('301'!G78="","OK","ERROR")),IF('301'!G78="","ERROR","OK")))</f>
        <v>ERROR</v>
      </c>
      <c r="N62" s="683"/>
      <c r="O62" s="672"/>
    </row>
    <row r="63" spans="1:19" ht="13.5" customHeight="1">
      <c r="A63" s="672"/>
      <c r="B63" s="675"/>
      <c r="C63" s="687" t="s">
        <v>134</v>
      </c>
      <c r="D63" s="706"/>
      <c r="E63" s="706"/>
      <c r="F63" s="706"/>
      <c r="G63" s="706"/>
      <c r="H63" s="706"/>
      <c r="I63" s="706"/>
      <c r="J63" s="706"/>
      <c r="K63" s="706"/>
      <c r="M63" s="707" t="str">
        <f>IF('301'!P1="NA","OK",IF('301'!G82="",IF('301'!K82="","ERROR","OK"),IF('301'!K82="","OK","ERROR")))</f>
        <v>ERROR</v>
      </c>
      <c r="N63" s="683"/>
      <c r="O63" s="672"/>
    </row>
    <row r="64" spans="1:19" ht="13.5" customHeight="1">
      <c r="A64" s="672"/>
      <c r="B64" s="675"/>
      <c r="C64" s="687" t="s">
        <v>133</v>
      </c>
      <c r="D64" s="706"/>
      <c r="E64" s="706"/>
      <c r="F64" s="706"/>
      <c r="G64" s="706"/>
      <c r="H64" s="706"/>
      <c r="I64" s="706"/>
      <c r="J64" s="706"/>
      <c r="K64" s="706"/>
      <c r="M64" s="707" t="str">
        <f>IF('301'!P1="NA","OK",IF('301'!G82="",IF('301'!K82="","ERROR",IF('301'!G84="","OK","ERROR")),IF('301'!G84="","ERROR","OK")))</f>
        <v>ERROR</v>
      </c>
      <c r="N64" s="683"/>
      <c r="O64" s="672"/>
    </row>
    <row r="65" spans="1:15" ht="13.5" customHeight="1">
      <c r="A65" s="672"/>
      <c r="B65" s="675"/>
      <c r="C65" s="687" t="s">
        <v>135</v>
      </c>
      <c r="D65" s="706"/>
      <c r="E65" s="706"/>
      <c r="F65" s="706"/>
      <c r="G65" s="706"/>
      <c r="H65" s="706"/>
      <c r="I65" s="706"/>
      <c r="J65" s="706"/>
      <c r="K65" s="706"/>
      <c r="M65" s="707" t="str">
        <f>IF('301'!P1="NA","OK",IF('301'!G92="",IF('301'!K92="","ERROR","OK"),IF('301'!K92="","OK","ERROR")))</f>
        <v>ERROR</v>
      </c>
      <c r="N65" s="683"/>
      <c r="O65" s="672"/>
    </row>
    <row r="66" spans="1:15" ht="13.5" customHeight="1">
      <c r="A66" s="672"/>
      <c r="B66" s="675"/>
      <c r="C66" s="687" t="s">
        <v>136</v>
      </c>
      <c r="D66" s="706"/>
      <c r="E66" s="706"/>
      <c r="F66" s="706"/>
      <c r="G66" s="706"/>
      <c r="H66" s="706"/>
      <c r="I66" s="706"/>
      <c r="J66" s="706"/>
      <c r="K66" s="706"/>
      <c r="M66" s="707" t="str">
        <f>IF('301'!P1="NA","OK",IF('301'!G135="",IF('301'!K135="","ERROR","OK"),IF('301'!L135="","OK","ERROR")))</f>
        <v>ERROR</v>
      </c>
      <c r="N66" s="683"/>
      <c r="O66" s="672"/>
    </row>
    <row r="67" spans="1:15" ht="13.5" customHeight="1">
      <c r="A67" s="672"/>
      <c r="B67" s="675"/>
      <c r="C67" s="687" t="s">
        <v>133</v>
      </c>
      <c r="D67" s="706"/>
      <c r="E67" s="706"/>
      <c r="F67" s="706"/>
      <c r="G67" s="706"/>
      <c r="H67" s="706"/>
      <c r="I67" s="706"/>
      <c r="J67" s="706"/>
      <c r="K67" s="706"/>
      <c r="M67" s="707" t="str">
        <f>IF('301'!P1="NA","OK",IF('301'!G135="",IF('301'!K135="","ERROR",IF('301'!H137="","OK","ERROR")),IF('301'!H137="","ERROR","OK")))</f>
        <v>ERROR</v>
      </c>
      <c r="N67" s="683"/>
      <c r="O67" s="672"/>
    </row>
    <row r="68" spans="1:15" ht="13.5" customHeight="1">
      <c r="A68" s="672"/>
      <c r="B68" s="675"/>
      <c r="C68" s="687" t="s">
        <v>137</v>
      </c>
      <c r="D68" s="706"/>
      <c r="E68" s="706"/>
      <c r="F68" s="706"/>
      <c r="G68" s="706"/>
      <c r="H68" s="706"/>
      <c r="I68" s="706"/>
      <c r="J68" s="706"/>
      <c r="K68" s="706"/>
      <c r="M68" s="707" t="str">
        <f>IF('301'!P1="NA","OK",IF('301'!G141="",IF('301'!K141="","ERROR","OK"),IF('301'!K141="","OK","ERROR")))</f>
        <v>ERROR</v>
      </c>
      <c r="N68" s="683"/>
      <c r="O68" s="672"/>
    </row>
    <row r="69" spans="1:15" ht="13.5" customHeight="1">
      <c r="A69" s="672"/>
      <c r="B69" s="675"/>
      <c r="C69" s="687" t="s">
        <v>133</v>
      </c>
      <c r="D69" s="706"/>
      <c r="E69" s="706"/>
      <c r="F69" s="706"/>
      <c r="G69" s="706"/>
      <c r="H69" s="706"/>
      <c r="I69" s="706"/>
      <c r="J69" s="706"/>
      <c r="K69" s="706"/>
      <c r="M69" s="707" t="str">
        <f>IF('301'!P1="NA","OK",IF('301'!G141="",IF('301'!K141="","ERROR",IF('301'!J143="","OK","ERROR")),IF('301'!J143="","ERROR","OK")))</f>
        <v>ERROR</v>
      </c>
      <c r="N69" s="683"/>
      <c r="O69" s="672"/>
    </row>
    <row r="70" spans="1:15" ht="13.5" customHeight="1">
      <c r="A70" s="672"/>
      <c r="B70" s="675"/>
      <c r="C70" s="687" t="s">
        <v>138</v>
      </c>
      <c r="D70" s="706"/>
      <c r="E70" s="706"/>
      <c r="F70" s="706"/>
      <c r="G70" s="706"/>
      <c r="H70" s="706"/>
      <c r="I70" s="706"/>
      <c r="J70" s="706"/>
      <c r="K70" s="706"/>
      <c r="M70" s="707" t="str">
        <f>IF('302'!P1="NA","OK",IF('302'!L33='Long-Term Liabilities'!O18,"OK","ERROR"))</f>
        <v>ERROR</v>
      </c>
      <c r="N70" s="683"/>
      <c r="O70" s="672"/>
    </row>
    <row r="71" spans="1:15" ht="13.5" customHeight="1">
      <c r="A71" s="672"/>
      <c r="B71" s="675"/>
      <c r="C71" s="687" t="s">
        <v>139</v>
      </c>
      <c r="D71" s="706"/>
      <c r="E71" s="706"/>
      <c r="F71" s="706"/>
      <c r="G71" s="706"/>
      <c r="H71" s="706"/>
      <c r="I71" s="706"/>
      <c r="J71" s="706"/>
      <c r="K71" s="706"/>
      <c r="M71" s="707" t="str">
        <f>IF('303'!P2="NA","OK",IF('303'!L29='Long-Term Liabilities'!O19,"OK","ERROR"))</f>
        <v>OK</v>
      </c>
      <c r="N71" s="683"/>
      <c r="O71" s="672"/>
    </row>
    <row r="72" spans="1:15" ht="13.5" customHeight="1">
      <c r="A72" s="672"/>
      <c r="B72" s="675"/>
      <c r="C72" s="687" t="s">
        <v>140</v>
      </c>
      <c r="D72" s="706"/>
      <c r="E72" s="706"/>
      <c r="F72" s="706"/>
      <c r="G72" s="706"/>
      <c r="H72" s="706"/>
      <c r="I72" s="706"/>
      <c r="J72" s="706"/>
      <c r="K72" s="706"/>
      <c r="M72" s="707" t="str">
        <f>IF('304'!P1="NA","OK",IF('304'!F24=-'Long-Term Liabilities'!O17,"OK","ERROR"))</f>
        <v>ERROR</v>
      </c>
      <c r="N72" s="683"/>
      <c r="O72" s="672"/>
    </row>
    <row r="73" spans="1:15" ht="13.5" customHeight="1">
      <c r="A73" s="672"/>
      <c r="B73" s="675"/>
      <c r="C73" s="687" t="s">
        <v>141</v>
      </c>
      <c r="D73" s="706"/>
      <c r="E73" s="706"/>
      <c r="F73" s="706"/>
      <c r="G73" s="706"/>
      <c r="H73" s="706"/>
      <c r="I73" s="706"/>
      <c r="J73" s="706"/>
      <c r="K73" s="706"/>
      <c r="M73" s="707" t="str">
        <f>IF('304'!P1="NA","OK",IF('304'!H24=-'Long-Term Liabilities'!Q17,"OK","ERROR"))</f>
        <v>OK</v>
      </c>
      <c r="N73" s="683"/>
      <c r="O73" s="672"/>
    </row>
    <row r="74" spans="1:15" ht="13.5" customHeight="1">
      <c r="A74" s="672"/>
      <c r="B74" s="675"/>
      <c r="C74" s="687" t="s">
        <v>142</v>
      </c>
      <c r="D74" s="706"/>
      <c r="E74" s="706"/>
      <c r="F74" s="706"/>
      <c r="G74" s="706"/>
      <c r="H74" s="706"/>
      <c r="I74" s="706"/>
      <c r="J74" s="706"/>
      <c r="K74" s="706"/>
      <c r="M74" s="707" t="str">
        <f>IF('304'!P1="NA","OK",IF('304'!L46='ExhA&amp;B'!D20+'ExhA&amp;B'!D34,"OK","ERROR"))</f>
        <v>OK</v>
      </c>
      <c r="N74" s="683"/>
      <c r="O74" s="672"/>
    </row>
    <row r="75" spans="1:15" ht="13.5" customHeight="1">
      <c r="A75" s="672"/>
      <c r="B75" s="675"/>
      <c r="C75" s="687" t="s">
        <v>143</v>
      </c>
      <c r="D75" s="706"/>
      <c r="E75" s="706"/>
      <c r="F75" s="706"/>
      <c r="G75" s="706"/>
      <c r="H75" s="706"/>
      <c r="I75" s="706"/>
      <c r="J75" s="706"/>
      <c r="K75" s="706"/>
      <c r="M75" s="707" t="str">
        <f>IF('304'!P1="NA","OK",IF('304'!H34='ExhA&amp;B'!D20,"OK","ERROR"))</f>
        <v>OK</v>
      </c>
      <c r="N75" s="683"/>
      <c r="O75" s="672"/>
    </row>
    <row r="76" spans="1:15" ht="13.5" customHeight="1">
      <c r="A76" s="672"/>
      <c r="B76" s="675"/>
      <c r="C76" s="687" t="s">
        <v>144</v>
      </c>
      <c r="D76" s="706"/>
      <c r="E76" s="706"/>
      <c r="F76" s="706"/>
      <c r="G76" s="706"/>
      <c r="H76" s="706"/>
      <c r="I76" s="706"/>
      <c r="J76" s="706"/>
      <c r="K76" s="706"/>
      <c r="M76" s="707" t="str">
        <f>IF('304'!P1="NA","OK",IF('304'!F49=-'Long-Term Liabilities'!O18,"OK","ERROR"))</f>
        <v>ERROR</v>
      </c>
      <c r="N76" s="683"/>
      <c r="O76" s="672"/>
    </row>
    <row r="77" spans="1:15" ht="13.5" customHeight="1">
      <c r="A77" s="672"/>
      <c r="B77" s="675"/>
      <c r="C77" s="687" t="s">
        <v>145</v>
      </c>
      <c r="D77" s="706"/>
      <c r="E77" s="706"/>
      <c r="F77" s="706"/>
      <c r="G77" s="706"/>
      <c r="H77" s="706"/>
      <c r="I77" s="706"/>
      <c r="J77" s="706"/>
      <c r="K77" s="706"/>
      <c r="M77" s="707" t="str">
        <f>IF('304'!P1="NA","OK",IF('304'!H49=-'Long-Term Liabilities'!Q18,"OK","ERROR"))</f>
        <v>OK</v>
      </c>
      <c r="N77" s="683"/>
      <c r="O77" s="672"/>
    </row>
    <row r="78" spans="1:15" ht="13.5" customHeight="1">
      <c r="A78" s="672"/>
      <c r="B78" s="675"/>
      <c r="C78" s="687" t="s">
        <v>146</v>
      </c>
      <c r="D78" s="706"/>
      <c r="E78" s="706"/>
      <c r="F78" s="706"/>
      <c r="G78" s="706"/>
      <c r="H78" s="706"/>
      <c r="I78" s="706"/>
      <c r="J78" s="706"/>
      <c r="K78" s="706"/>
      <c r="L78" s="706"/>
      <c r="M78" s="707" t="str">
        <f>IF('345'!G27="",IF('345'!I27="","ERROR",IF('345'!G36="",IF('345'!I36="","ERROR",IF('345'!J50="",IF('345'!J51="","ERROR","OK"),IF('345'!J51="","OK","ERROR"))),IF('345'!I36="",IF('345'!J50="",IF('345'!J51="","ERROR","OK"),IF('345'!J51="","OK","ERROR")),"ERROR"))),IF('345'!I27="",IF('345'!G36="",IF('345'!I36="","ERROR",IF('345'!J50="",IF('345'!J51="","ERROR","OK"),IF('345'!J51="","OK","ERROR"))),IF('345'!I36="",IF('345'!J50="",IF('345'!J51="","ERROR","OK"),IF('345'!J51="","OK","ERROR")),"ERROR")),"ERROR"))</f>
        <v>ERROR</v>
      </c>
      <c r="N78" s="683"/>
      <c r="O78" s="672"/>
    </row>
    <row r="79" spans="1:15" ht="13.5" customHeight="1">
      <c r="A79" s="672"/>
      <c r="B79" s="675"/>
      <c r="C79" s="687" t="s">
        <v>147</v>
      </c>
      <c r="D79" s="706"/>
      <c r="E79" s="706"/>
      <c r="F79" s="706"/>
      <c r="G79" s="706"/>
      <c r="H79" s="706"/>
      <c r="I79" s="706"/>
      <c r="J79" s="706"/>
      <c r="K79" s="706"/>
      <c r="L79" s="706"/>
      <c r="M79" s="707" t="str">
        <f>IF('355'!C26="",IF('355'!F26="","ERROR",IF('355'!H49="",IF('355'!J49="","ERROR","OK"),IF('355'!J49="","OK","ERROR"))),IF('355'!F26="",IF('355'!H49="",IF('355'!J49="","ERROR","OK"),IF('355'!J49="","OK","ERROR")),"ERROR"))</f>
        <v>ERROR</v>
      </c>
      <c r="N79" s="683"/>
      <c r="O79" s="672"/>
    </row>
    <row r="80" spans="1:15" ht="13.5" customHeight="1">
      <c r="A80" s="672"/>
      <c r="B80" s="675"/>
      <c r="C80" s="687" t="s">
        <v>148</v>
      </c>
      <c r="D80" s="706"/>
      <c r="E80" s="706"/>
      <c r="F80" s="706"/>
      <c r="G80" s="706"/>
      <c r="H80" s="706"/>
      <c r="I80" s="706"/>
      <c r="J80" s="706"/>
      <c r="K80" s="706"/>
      <c r="L80" s="706"/>
      <c r="M80" s="707" t="str">
        <f>IF('355'!C26="","OK",IF('355'!A31="","ERROR","OK"))</f>
        <v>OK</v>
      </c>
      <c r="N80" s="683"/>
      <c r="O80" s="672"/>
    </row>
    <row r="81" spans="1:16" ht="13.5" customHeight="1">
      <c r="A81" s="672"/>
      <c r="B81" s="675"/>
      <c r="C81" s="687" t="s">
        <v>149</v>
      </c>
      <c r="D81" s="706"/>
      <c r="E81" s="706"/>
      <c r="F81" s="706"/>
      <c r="G81" s="706"/>
      <c r="H81" s="706"/>
      <c r="I81" s="706"/>
      <c r="J81" s="706"/>
      <c r="K81" s="706"/>
      <c r="L81" s="706"/>
      <c r="M81" s="707" t="str">
        <f>IF('355'!H49="","OK",IF('355'!A53="","ERROR","OK"))</f>
        <v>OK</v>
      </c>
      <c r="N81" s="683"/>
      <c r="O81" s="672"/>
    </row>
    <row r="82" spans="1:16" ht="13.5" customHeight="1">
      <c r="A82" s="672"/>
      <c r="B82" s="675"/>
      <c r="C82" s="687" t="s">
        <v>150</v>
      </c>
      <c r="D82" s="687"/>
      <c r="E82" s="687"/>
      <c r="F82" s="687"/>
      <c r="G82" s="687"/>
      <c r="H82" s="687"/>
      <c r="I82" s="687"/>
      <c r="J82" s="687"/>
      <c r="K82" s="687"/>
      <c r="L82" s="687"/>
      <c r="M82" s="707" t="str">
        <f>IF('425'!D13="",IF('425'!H13="","ERROR",IF('425'!B19="","ERROR","OK")),IF('425'!H13="","OK","ERROR"))</f>
        <v>ERROR</v>
      </c>
      <c r="N82" s="683"/>
      <c r="O82" s="672"/>
    </row>
    <row r="83" spans="1:16" ht="13.5" customHeight="1">
      <c r="A83" s="672"/>
      <c r="B83" s="675"/>
      <c r="C83" s="687" t="s">
        <v>151</v>
      </c>
      <c r="D83" s="687"/>
      <c r="E83" s="687"/>
      <c r="F83" s="687"/>
      <c r="G83" s="687"/>
      <c r="H83" s="687"/>
      <c r="I83" s="687"/>
      <c r="J83" s="687"/>
      <c r="K83" s="687"/>
      <c r="L83" s="687"/>
      <c r="M83" s="707" t="str">
        <f>IF('430'!M1="NA","OK",IF('ExhA&amp;B'!D141='430'!F33,"OK","ERROR"))</f>
        <v>OK</v>
      </c>
      <c r="N83" s="683"/>
      <c r="O83" s="672"/>
    </row>
    <row r="84" spans="1:16" ht="13.5" customHeight="1">
      <c r="A84" s="672"/>
      <c r="B84" s="675"/>
      <c r="C84" s="687" t="s">
        <v>152</v>
      </c>
      <c r="D84" s="706"/>
      <c r="E84" s="706"/>
      <c r="F84" s="706"/>
      <c r="G84" s="706"/>
      <c r="H84" s="706"/>
      <c r="I84" s="706"/>
      <c r="J84" s="706"/>
      <c r="K84" s="706"/>
      <c r="L84" s="706"/>
      <c r="M84" s="707" t="str">
        <f>IF('430'!M1="NA","OK",IF(-'Long-Term Liabilities'!I27='430'!D31,"OK","ERROR"))</f>
        <v>OK</v>
      </c>
      <c r="N84" s="683"/>
      <c r="O84" s="672"/>
    </row>
    <row r="85" spans="1:16" ht="13.5" customHeight="1">
      <c r="A85" s="672"/>
      <c r="B85" s="675"/>
      <c r="C85" s="687" t="s">
        <v>153</v>
      </c>
      <c r="D85" s="687"/>
      <c r="E85" s="687"/>
      <c r="F85" s="687"/>
      <c r="G85" s="687"/>
      <c r="H85" s="687"/>
      <c r="I85" s="687"/>
      <c r="J85" s="687"/>
      <c r="K85" s="687"/>
      <c r="L85" s="687"/>
      <c r="M85" s="707" t="str">
        <f>IF('430'!M1="NA","OK",IF('Capital Assets'!K60='430'!B31,"OK","ERROR"))</f>
        <v>OK</v>
      </c>
      <c r="N85" s="683"/>
      <c r="O85" s="672"/>
    </row>
    <row r="86" spans="1:16" ht="13.5" customHeight="1">
      <c r="A86" s="672"/>
      <c r="B86" s="675"/>
      <c r="C86" s="687" t="s">
        <v>154</v>
      </c>
      <c r="D86" s="687"/>
      <c r="E86" s="687"/>
      <c r="F86" s="687"/>
      <c r="G86" s="687"/>
      <c r="H86" s="687"/>
      <c r="I86" s="687"/>
      <c r="J86" s="687"/>
      <c r="K86" s="687"/>
      <c r="L86" s="687"/>
      <c r="M86" s="707" t="str">
        <f>IF('430'!M1="NA","OK",IF('430'!F33='431'!D137,"OK","ERROR"))</f>
        <v>OK</v>
      </c>
      <c r="N86" s="683"/>
      <c r="O86" s="672"/>
    </row>
    <row r="87" spans="1:16" ht="13.5" customHeight="1">
      <c r="A87" s="672"/>
      <c r="B87" s="675"/>
      <c r="C87" s="687" t="s">
        <v>155</v>
      </c>
      <c r="D87" s="687"/>
      <c r="E87" s="687"/>
      <c r="F87" s="687"/>
      <c r="G87" s="687"/>
      <c r="H87" s="687"/>
      <c r="I87" s="687"/>
      <c r="J87" s="687"/>
      <c r="K87" s="687"/>
      <c r="L87" s="687"/>
      <c r="M87" s="707" t="str">
        <f>IF('431'!I1="NA","OK",IF('431'!D46='431'!D72,"OK","ERROR"))</f>
        <v>OK</v>
      </c>
      <c r="N87" s="683"/>
      <c r="O87" s="672"/>
    </row>
    <row r="88" spans="1:16" ht="13.5" customHeight="1">
      <c r="A88" s="672"/>
      <c r="B88" s="675"/>
      <c r="C88" s="687" t="s">
        <v>156</v>
      </c>
      <c r="D88" s="687"/>
      <c r="E88" s="687"/>
      <c r="F88" s="687"/>
      <c r="G88" s="687"/>
      <c r="H88" s="687"/>
      <c r="I88" s="687"/>
      <c r="J88" s="687"/>
      <c r="K88" s="687"/>
      <c r="L88" s="687"/>
      <c r="M88" s="707" t="str">
        <f>IF('431'!I1="NA","OK",IF('ExhA&amp;B'!D141='431'!D137,"OK","ERROR"))</f>
        <v>OK</v>
      </c>
      <c r="N88" s="683"/>
      <c r="O88" s="672"/>
    </row>
    <row r="89" spans="1:16" ht="13.5" customHeight="1">
      <c r="A89" s="672"/>
      <c r="B89" s="675"/>
      <c r="C89" s="687" t="s">
        <v>157</v>
      </c>
      <c r="D89" s="706"/>
      <c r="E89" s="706"/>
      <c r="F89" s="706"/>
      <c r="G89" s="706"/>
      <c r="H89" s="706"/>
      <c r="I89" s="706"/>
      <c r="J89" s="706"/>
      <c r="K89" s="706"/>
      <c r="L89" s="706"/>
      <c r="M89" s="707" t="str">
        <f>IF(VLOOKUP(F7,RestrDuefromPG!A:C,3,FALSE)='ExhA&amp;B'!D29,"OK","ERROR")</f>
        <v>OK</v>
      </c>
      <c r="N89" s="683"/>
      <c r="O89" s="672"/>
      <c r="P89" s="676" t="s">
        <v>128</v>
      </c>
    </row>
    <row r="90" spans="1:16" ht="13.5" customHeight="1">
      <c r="A90" s="672"/>
      <c r="B90" s="675"/>
      <c r="C90" s="687" t="s">
        <v>158</v>
      </c>
      <c r="M90" s="707" t="str">
        <f>IF('520'!O1="NA","OK",IF('ExhA&amp;B'!D53='520'!E30,"OK","ERROR"))</f>
        <v>OK</v>
      </c>
      <c r="N90" s="683"/>
      <c r="O90" s="672"/>
    </row>
    <row r="91" spans="1:16" ht="13.5" customHeight="1">
      <c r="A91" s="672"/>
      <c r="B91" s="675"/>
      <c r="C91" s="687" t="s">
        <v>159</v>
      </c>
      <c r="M91" s="707" t="str">
        <f>IF('525'!N1="NA","OK",IF('ExhA&amp;B'!D15='525'!E21,"OK","ERROR"))</f>
        <v>OK</v>
      </c>
      <c r="N91" s="683"/>
      <c r="O91" s="672"/>
    </row>
    <row r="92" spans="1:16" ht="13.5" customHeight="1">
      <c r="A92" s="672"/>
      <c r="B92" s="675"/>
      <c r="C92" s="687" t="s">
        <v>160</v>
      </c>
      <c r="M92" s="707" t="str">
        <f>IF('525'!N1="NA","OK",IF('ExhA&amp;B'!D30='525'!E30,"OK","ERROR"))</f>
        <v>OK</v>
      </c>
      <c r="N92" s="683"/>
      <c r="O92" s="672"/>
    </row>
    <row r="93" spans="1:16" ht="13.5" customHeight="1">
      <c r="A93" s="672"/>
      <c r="B93" s="675"/>
      <c r="C93" s="687" t="s">
        <v>161</v>
      </c>
      <c r="M93" s="707" t="str">
        <f>IF('530'!O1="NA","OK",IF('ExhA&amp;B'!D54='530'!E29,"OK","ERROR"))</f>
        <v>OK</v>
      </c>
      <c r="N93" s="683"/>
      <c r="O93" s="672"/>
    </row>
    <row r="94" spans="1:16" ht="13.5" customHeight="1">
      <c r="A94" s="672"/>
      <c r="B94" s="675"/>
      <c r="C94" s="687" t="s">
        <v>162</v>
      </c>
      <c r="D94" s="687"/>
      <c r="E94" s="687"/>
      <c r="F94" s="687"/>
      <c r="G94" s="687"/>
      <c r="H94" s="687"/>
      <c r="I94" s="687"/>
      <c r="J94" s="687"/>
      <c r="K94" s="687"/>
      <c r="L94" s="706"/>
      <c r="M94" s="707" t="str">
        <f>IF('602'!I1="NA","OK",IF('602'!F14&lt;0.01,"ERROR",IF('602'!F31&lt;0.01,"ERROR",IF('602'!F48&lt;0.01,"ERROR","OK"))))</f>
        <v>ERROR</v>
      </c>
      <c r="N94" s="683"/>
      <c r="O94" s="672"/>
    </row>
    <row r="95" spans="1:16" ht="13.5" customHeight="1">
      <c r="A95" s="672"/>
      <c r="B95" s="675"/>
      <c r="C95" s="687" t="s">
        <v>163</v>
      </c>
      <c r="M95" s="707" t="str">
        <f>IF('610'!G31="","ERROR","OK")</f>
        <v>ERROR</v>
      </c>
      <c r="N95" s="683"/>
      <c r="O95" s="672"/>
    </row>
    <row r="96" spans="1:16" ht="13.5" customHeight="1">
      <c r="A96" s="672"/>
      <c r="B96" s="32"/>
      <c r="C96" s="687" t="s">
        <v>164</v>
      </c>
      <c r="D96" s="706"/>
      <c r="E96" s="706"/>
      <c r="F96" s="706"/>
      <c r="G96" s="706"/>
      <c r="H96" s="706"/>
      <c r="I96" s="706"/>
      <c r="J96" s="706"/>
      <c r="K96" s="706"/>
      <c r="L96" s="706"/>
      <c r="M96" s="707" t="str">
        <f>IF('616'!M1="NA","OK",IF('ExhA&amp;B'!D16='616'!D27,"OK","ERROR"))</f>
        <v>OK</v>
      </c>
      <c r="N96" s="683"/>
      <c r="O96" s="672"/>
    </row>
    <row r="97" spans="1:15" ht="14.25" customHeight="1">
      <c r="A97" s="672"/>
      <c r="B97" s="679"/>
      <c r="C97" s="687" t="s">
        <v>165</v>
      </c>
      <c r="M97" s="707" t="str">
        <f>IF('625'!W1="NA","OK",IF('625'!B15="",IF(COUNTA('Analytical Review'!P9:P138)&gt;0,"ERROR","OK"),IF(COUNTA('Analytical Review'!P9:P138)&gt;1,"OK","ERROR")))</f>
        <v>ERROR</v>
      </c>
      <c r="N97" s="683"/>
      <c r="O97" s="672"/>
    </row>
    <row r="98" spans="1:15" ht="13.5" customHeight="1">
      <c r="A98" s="672"/>
      <c r="B98" s="679"/>
      <c r="C98" s="687"/>
      <c r="D98" s="687"/>
      <c r="E98" s="687"/>
      <c r="F98" s="687"/>
      <c r="G98" s="687"/>
      <c r="H98" s="687"/>
      <c r="I98" s="687"/>
      <c r="J98" s="687"/>
      <c r="K98" s="687"/>
      <c r="L98" s="687"/>
      <c r="M98" s="706" t="s">
        <v>128</v>
      </c>
      <c r="N98" s="683"/>
      <c r="O98" s="672"/>
    </row>
    <row r="99" spans="1:15" ht="11.25" customHeight="1">
      <c r="A99" s="672"/>
      <c r="B99" s="679"/>
      <c r="C99" s="32"/>
      <c r="D99" s="32"/>
      <c r="E99" s="32"/>
      <c r="F99" s="32"/>
      <c r="G99" s="32"/>
      <c r="H99" s="32"/>
      <c r="I99" s="32"/>
      <c r="J99" s="32"/>
      <c r="K99" s="32"/>
      <c r="L99" s="32"/>
      <c r="M99" s="32"/>
      <c r="N99" s="704"/>
      <c r="O99" s="672"/>
    </row>
    <row r="100" spans="1:15" ht="7.5" customHeight="1">
      <c r="A100" s="672"/>
      <c r="B100" s="686"/>
      <c r="C100" s="686"/>
      <c r="D100" s="686"/>
      <c r="E100" s="686"/>
      <c r="F100" s="686"/>
      <c r="G100" s="686"/>
      <c r="H100" s="686"/>
      <c r="I100" s="686"/>
      <c r="J100" s="686"/>
      <c r="K100" s="686"/>
      <c r="L100" s="686"/>
      <c r="M100" s="686"/>
      <c r="N100" s="670"/>
      <c r="O100" s="672"/>
    </row>
    <row r="101" spans="1:15" ht="18" customHeight="1">
      <c r="A101" s="672"/>
      <c r="B101" s="32"/>
      <c r="C101" s="675" t="s">
        <v>166</v>
      </c>
      <c r="O101" s="672"/>
    </row>
    <row r="102" spans="1:15" ht="6" customHeight="1">
      <c r="A102" s="672"/>
      <c r="C102" s="675"/>
      <c r="D102" s="678"/>
      <c r="E102" s="678"/>
      <c r="F102" s="678"/>
      <c r="G102" s="678"/>
      <c r="H102" s="678"/>
      <c r="I102" s="678"/>
      <c r="J102" s="678"/>
      <c r="K102" s="678"/>
      <c r="L102" s="678"/>
      <c r="M102" s="678"/>
      <c r="N102" s="678"/>
      <c r="O102" s="672"/>
    </row>
    <row r="103" spans="1:15" ht="20.100000000000001" customHeight="1">
      <c r="A103" s="672"/>
      <c r="B103" s="674"/>
      <c r="C103" s="674"/>
      <c r="D103" s="677"/>
      <c r="E103" s="677"/>
      <c r="F103" s="677"/>
      <c r="G103" s="677"/>
      <c r="H103" s="677"/>
      <c r="I103" s="677"/>
      <c r="J103" s="677"/>
      <c r="K103" s="677"/>
      <c r="L103" s="677"/>
      <c r="M103" s="677"/>
      <c r="N103" s="677"/>
      <c r="O103" s="672"/>
    </row>
    <row r="104" spans="1:15" ht="20.100000000000001" customHeight="1">
      <c r="A104" s="672"/>
      <c r="B104" s="677"/>
      <c r="C104" s="677"/>
      <c r="D104" s="677"/>
      <c r="E104" s="677"/>
      <c r="F104" s="677"/>
      <c r="G104" s="677"/>
      <c r="H104" s="677"/>
      <c r="I104" s="677"/>
      <c r="J104" s="677"/>
      <c r="K104" s="677"/>
      <c r="L104" s="677"/>
      <c r="M104" s="677"/>
      <c r="N104" s="677"/>
      <c r="O104" s="672"/>
    </row>
    <row r="105" spans="1:15" ht="18.75" customHeight="1">
      <c r="A105" s="672"/>
      <c r="B105" s="677"/>
      <c r="C105" s="677"/>
      <c r="D105" s="677"/>
      <c r="E105" s="677"/>
      <c r="F105" s="677"/>
      <c r="G105" s="677"/>
      <c r="H105" s="677"/>
      <c r="I105" s="677"/>
      <c r="J105" s="677"/>
      <c r="K105" s="677"/>
      <c r="L105" s="677"/>
      <c r="M105" s="677"/>
      <c r="N105" s="677"/>
      <c r="O105" s="672"/>
    </row>
    <row r="106" spans="1:15" ht="20.100000000000001" customHeight="1">
      <c r="A106" s="672"/>
      <c r="B106" s="677"/>
      <c r="C106" s="677"/>
      <c r="D106" s="677"/>
      <c r="E106" s="677"/>
      <c r="F106" s="677"/>
      <c r="G106" s="677"/>
      <c r="H106" s="677"/>
      <c r="I106" s="677"/>
      <c r="J106" s="677"/>
      <c r="K106" s="677"/>
      <c r="L106" s="677"/>
      <c r="M106" s="677"/>
      <c r="N106" s="677"/>
      <c r="O106" s="672"/>
    </row>
    <row r="107" spans="1:15" ht="20.100000000000001" customHeight="1">
      <c r="A107" s="672"/>
      <c r="B107" s="677"/>
      <c r="C107" s="677"/>
      <c r="D107" s="677"/>
      <c r="E107" s="677"/>
      <c r="F107" s="677"/>
      <c r="G107" s="677"/>
      <c r="H107" s="677"/>
      <c r="I107" s="677"/>
      <c r="J107" s="677"/>
      <c r="K107" s="677"/>
      <c r="L107" s="677"/>
      <c r="M107" s="677"/>
      <c r="N107" s="677"/>
      <c r="O107" s="672"/>
    </row>
    <row r="108" spans="1:15" ht="6.75" customHeight="1">
      <c r="A108" s="684"/>
      <c r="B108" s="670"/>
      <c r="C108" s="670"/>
      <c r="D108" s="670"/>
      <c r="E108" s="670"/>
      <c r="F108" s="670"/>
      <c r="G108" s="670"/>
      <c r="H108" s="670"/>
      <c r="I108" s="670"/>
      <c r="J108" s="670"/>
      <c r="K108" s="670"/>
      <c r="L108" s="670"/>
      <c r="M108" s="670"/>
      <c r="N108" s="670"/>
      <c r="O108" s="685"/>
    </row>
    <row r="111" spans="1:15">
      <c r="C111" s="675"/>
    </row>
  </sheetData>
  <sheetProtection algorithmName="SHA-512" hashValue="CGtkQ+RXlZsi5Qt+4LLFRuIeGUYdphmYn9srrqiMckJ9OA+KeREVVAo7baFK9dyYoDNqPPEqocXpdRMZ0ylX5Q==" saltValue="nHyzyfJ7Gslndz39JNIl6Q==" spinCount="100000" sheet="1" autoFilter="0"/>
  <phoneticPr fontId="0" type="noConversion"/>
  <conditionalFormatting sqref="M24:M97">
    <cfRule type="cellIs" dxfId="90" priority="3" operator="equal">
      <formula>"ERROR"</formula>
    </cfRule>
    <cfRule type="cellIs" dxfId="89" priority="4" operator="equal">
      <formula>"OK"</formula>
    </cfRule>
  </conditionalFormatting>
  <printOptions horizontalCentered="1"/>
  <pageMargins left="0.5" right="0.25" top="0.5" bottom="0.25" header="0.5" footer="0.25"/>
  <pageSetup scale="61" orientation="portrait" r:id="rId1"/>
  <headerFooter alignWithMargins="0"/>
  <ignoredErrors>
    <ignoredError sqref="M8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V141"/>
  <sheetViews>
    <sheetView showGridLines="0" zoomScaleNormal="100" workbookViewId="0">
      <selection activeCell="K24" sqref="K24"/>
    </sheetView>
  </sheetViews>
  <sheetFormatPr defaultColWidth="19.5" defaultRowHeight="12.75"/>
  <cols>
    <col min="1" max="1" width="21.83203125" style="224" customWidth="1"/>
    <col min="2" max="2" width="18.33203125" style="224" customWidth="1"/>
    <col min="3" max="3" width="4" style="224" customWidth="1"/>
    <col min="4" max="4" width="2" style="224" customWidth="1"/>
    <col min="5" max="5" width="48.5" style="224" customWidth="1"/>
    <col min="6" max="6" width="3.6640625" style="224" customWidth="1"/>
    <col min="7" max="7" width="34.6640625" style="224" customWidth="1"/>
    <col min="8" max="8" width="2.1640625" style="224" customWidth="1"/>
    <col min="9" max="9" width="18.5" style="224" customWidth="1"/>
    <col min="10" max="10" width="13" style="224" customWidth="1"/>
    <col min="11" max="11" width="2" style="224" customWidth="1"/>
    <col min="12" max="12" width="13" style="224" customWidth="1"/>
    <col min="13" max="13" width="2" style="224" customWidth="1"/>
    <col min="14" max="14" width="11.5" style="224" customWidth="1"/>
    <col min="15" max="15" width="2" style="224" customWidth="1"/>
    <col min="16" max="16" width="10.83203125" style="224" customWidth="1"/>
    <col min="17" max="19" width="2" style="224" customWidth="1"/>
    <col min="20" max="16384" width="19.5" style="224"/>
  </cols>
  <sheetData>
    <row r="1" spans="1:22" s="240" customFormat="1" ht="15" customHeight="1">
      <c r="A1" s="1255" t="str">
        <f>+Index!$A$1</f>
        <v>Office of the State Controller</v>
      </c>
      <c r="B1" s="1255"/>
      <c r="C1" s="1255"/>
      <c r="D1" s="1255"/>
      <c r="E1" s="1255"/>
      <c r="F1" s="1255"/>
      <c r="G1" s="1255"/>
      <c r="H1" s="1255"/>
      <c r="I1" s="1172" t="str">
        <f>IF(Index!$B$56="na","NA","")</f>
        <v/>
      </c>
      <c r="J1" s="238"/>
      <c r="K1" s="238"/>
      <c r="L1" s="238"/>
      <c r="M1" s="238"/>
      <c r="N1" s="239"/>
      <c r="O1" s="239"/>
      <c r="P1" s="239"/>
      <c r="Q1" s="239"/>
      <c r="R1" s="239"/>
      <c r="S1" s="239"/>
      <c r="T1" s="239"/>
      <c r="U1" s="239"/>
      <c r="V1" s="239"/>
    </row>
    <row r="2" spans="1:22" s="240" customFormat="1" ht="15" customHeight="1">
      <c r="A2" s="1256" t="str">
        <f>+Index!$A$2</f>
        <v>2024 Year-End ACFR Package</v>
      </c>
      <c r="B2" s="1256"/>
      <c r="C2" s="1256"/>
      <c r="D2" s="1256"/>
      <c r="E2" s="1256"/>
      <c r="F2" s="1256"/>
      <c r="G2" s="1256"/>
      <c r="H2" s="1256"/>
      <c r="I2" s="1172"/>
      <c r="J2" s="238"/>
      <c r="K2" s="238"/>
      <c r="L2" s="238"/>
      <c r="M2" s="238"/>
      <c r="N2" s="239"/>
      <c r="O2" s="239"/>
      <c r="P2" s="239"/>
      <c r="Q2" s="239"/>
      <c r="R2" s="239"/>
      <c r="S2" s="239"/>
      <c r="T2" s="239"/>
      <c r="U2" s="239"/>
      <c r="V2" s="239"/>
    </row>
    <row r="3" spans="1:22" s="240" customFormat="1" ht="15" customHeight="1">
      <c r="A3" s="1256" t="s">
        <v>922</v>
      </c>
      <c r="B3" s="1256"/>
      <c r="C3" s="1256"/>
      <c r="D3" s="1256"/>
      <c r="E3" s="1256"/>
      <c r="F3" s="1256"/>
      <c r="G3" s="1256"/>
      <c r="H3" s="1256"/>
      <c r="I3" s="1172"/>
      <c r="J3" s="238"/>
      <c r="K3" s="238"/>
      <c r="L3" s="238"/>
      <c r="M3" s="238"/>
      <c r="N3" s="239"/>
      <c r="O3" s="239"/>
      <c r="P3" s="239"/>
      <c r="Q3" s="239"/>
      <c r="R3" s="239"/>
      <c r="S3" s="239"/>
      <c r="T3" s="239"/>
      <c r="U3" s="239"/>
      <c r="V3" s="239"/>
    </row>
    <row r="4" spans="1:22" s="240" customFormat="1" ht="15" customHeight="1">
      <c r="A4" s="1117"/>
      <c r="B4" s="1117"/>
      <c r="C4" s="1117"/>
      <c r="D4" s="1117"/>
      <c r="E4" s="1117"/>
      <c r="F4" s="1117"/>
      <c r="G4" s="1117"/>
      <c r="H4" s="241"/>
      <c r="I4" s="241"/>
      <c r="J4" s="238"/>
      <c r="K4" s="238"/>
      <c r="L4" s="238"/>
      <c r="M4" s="238"/>
      <c r="N4" s="239"/>
      <c r="O4" s="239"/>
      <c r="P4" s="239"/>
      <c r="Q4" s="239"/>
      <c r="R4" s="239"/>
      <c r="S4" s="239"/>
      <c r="T4" s="239"/>
      <c r="U4" s="239"/>
      <c r="V4" s="239"/>
    </row>
    <row r="5" spans="1:22" s="245" customFormat="1" ht="15" customHeight="1">
      <c r="A5" s="855"/>
      <c r="B5" s="856"/>
      <c r="C5" s="856"/>
      <c r="D5" s="496"/>
      <c r="E5" s="857" t="s">
        <v>491</v>
      </c>
      <c r="F5" s="857"/>
      <c r="G5" s="1252" t="str">
        <f>+Index!$D$10</f>
        <v>C2</v>
      </c>
      <c r="H5" s="1252"/>
      <c r="I5" s="242"/>
      <c r="J5" s="243"/>
      <c r="K5" s="243"/>
      <c r="L5" s="228"/>
      <c r="M5" s="244"/>
      <c r="N5" s="239"/>
      <c r="O5" s="239"/>
      <c r="P5" s="239"/>
      <c r="Q5" s="239"/>
      <c r="R5" s="239"/>
      <c r="S5" s="239"/>
      <c r="T5" s="239"/>
      <c r="U5" s="239"/>
      <c r="V5" s="239"/>
    </row>
    <row r="6" spans="1:22" s="245" customFormat="1" ht="15" customHeight="1">
      <c r="A6" s="391" t="s">
        <v>888</v>
      </c>
      <c r="B6" s="858" t="s">
        <v>594</v>
      </c>
      <c r="C6" s="856"/>
      <c r="D6" s="397"/>
      <c r="E6" s="857" t="s">
        <v>492</v>
      </c>
      <c r="F6" s="857"/>
      <c r="G6" s="1253" t="str">
        <f>+Index!$D$9</f>
        <v>Asheville-Buncombe Technical Community College</v>
      </c>
      <c r="H6" s="1253"/>
      <c r="I6" s="243"/>
      <c r="J6" s="243"/>
      <c r="K6" s="243"/>
      <c r="L6" s="228"/>
      <c r="N6" s="239"/>
      <c r="O6" s="239"/>
      <c r="P6" s="239"/>
      <c r="Q6" s="239"/>
      <c r="R6" s="239"/>
      <c r="S6" s="239"/>
      <c r="T6" s="239"/>
      <c r="U6" s="239"/>
      <c r="V6" s="239"/>
    </row>
    <row r="7" spans="1:22" s="245" customFormat="1" ht="15" customHeight="1">
      <c r="A7" s="397"/>
      <c r="B7" s="397"/>
      <c r="C7" s="397"/>
      <c r="D7" s="397"/>
      <c r="E7" s="857" t="s">
        <v>493</v>
      </c>
      <c r="F7" s="857"/>
      <c r="G7" s="1254" t="str">
        <f>CONCATENATE(Index!$D$11," ",Index!$D$12)</f>
        <v xml:space="preserve"> </v>
      </c>
      <c r="H7" s="1254"/>
      <c r="I7" s="243"/>
      <c r="J7" s="243"/>
      <c r="K7" s="243"/>
      <c r="L7" s="228"/>
      <c r="N7" s="239"/>
      <c r="O7" s="239"/>
      <c r="P7" s="239"/>
      <c r="Q7" s="239"/>
      <c r="R7" s="239"/>
      <c r="S7" s="239"/>
      <c r="T7" s="239"/>
      <c r="U7" s="239"/>
      <c r="V7" s="239"/>
    </row>
    <row r="8" spans="1:22" s="245" customFormat="1" ht="15" customHeight="1" thickBot="1">
      <c r="A8" s="497"/>
      <c r="B8" s="497"/>
      <c r="C8" s="497"/>
      <c r="D8" s="497"/>
      <c r="E8" s="859"/>
      <c r="F8" s="859"/>
      <c r="G8" s="497"/>
      <c r="H8" s="498"/>
      <c r="I8" s="243"/>
      <c r="J8" s="243"/>
      <c r="K8" s="243"/>
      <c r="L8" s="228"/>
      <c r="N8" s="239"/>
      <c r="O8" s="239"/>
      <c r="P8" s="239"/>
      <c r="Q8" s="239"/>
      <c r="R8" s="239"/>
      <c r="S8" s="239"/>
      <c r="T8" s="239"/>
      <c r="U8" s="239"/>
      <c r="V8" s="239"/>
    </row>
    <row r="9" spans="1:22" s="245" customFormat="1" ht="15" customHeight="1" thickBot="1">
      <c r="A9" s="397"/>
      <c r="B9" s="397"/>
      <c r="C9" s="397"/>
      <c r="D9" s="397"/>
      <c r="E9" s="397"/>
      <c r="F9" s="397"/>
      <c r="G9" s="397"/>
      <c r="I9" s="228"/>
      <c r="J9" s="228"/>
      <c r="K9" s="228"/>
      <c r="L9" s="228"/>
      <c r="N9" s="239"/>
      <c r="O9" s="239"/>
      <c r="P9" s="239"/>
      <c r="Q9" s="239"/>
      <c r="R9" s="239"/>
      <c r="S9" s="239"/>
      <c r="T9" s="239"/>
      <c r="U9" s="239"/>
      <c r="V9" s="239"/>
    </row>
    <row r="10" spans="1:22" s="245" customFormat="1" ht="12.75" customHeight="1" thickTop="1">
      <c r="A10" s="403" t="s">
        <v>923</v>
      </c>
      <c r="B10" s="404"/>
      <c r="C10" s="404"/>
      <c r="D10" s="404"/>
      <c r="E10" s="404"/>
      <c r="F10" s="405"/>
      <c r="G10" s="406"/>
      <c r="H10" s="401"/>
      <c r="I10" s="228"/>
      <c r="J10" s="228"/>
      <c r="K10" s="228"/>
      <c r="L10" s="228"/>
      <c r="N10" s="239"/>
      <c r="O10" s="239"/>
      <c r="P10" s="239"/>
      <c r="Q10" s="239"/>
      <c r="R10" s="239"/>
      <c r="S10" s="239"/>
      <c r="T10" s="239"/>
      <c r="U10" s="239"/>
      <c r="V10" s="239"/>
    </row>
    <row r="11" spans="1:22" s="245" customFormat="1" ht="12.75" customHeight="1">
      <c r="A11" s="407" t="s">
        <v>924</v>
      </c>
      <c r="B11" s="408"/>
      <c r="C11" s="408"/>
      <c r="D11" s="408"/>
      <c r="E11" s="408"/>
      <c r="F11" s="409"/>
      <c r="G11" s="410"/>
      <c r="H11" s="401"/>
      <c r="I11" s="228"/>
      <c r="J11" s="228"/>
      <c r="K11" s="228"/>
      <c r="L11" s="228"/>
      <c r="N11" s="239"/>
      <c r="O11" s="239"/>
      <c r="P11" s="239"/>
      <c r="Q11" s="239"/>
      <c r="R11" s="239"/>
      <c r="S11" s="239"/>
      <c r="T11" s="239"/>
      <c r="U11" s="239"/>
      <c r="V11" s="239"/>
    </row>
    <row r="12" spans="1:22" s="245" customFormat="1" ht="12.75" customHeight="1">
      <c r="A12" s="407" t="s">
        <v>925</v>
      </c>
      <c r="B12" s="408"/>
      <c r="C12" s="408"/>
      <c r="D12" s="408"/>
      <c r="E12" s="408"/>
      <c r="F12" s="409"/>
      <c r="G12" s="410"/>
      <c r="H12" s="401"/>
      <c r="I12" s="228"/>
      <c r="J12" s="228"/>
      <c r="K12" s="228"/>
      <c r="L12" s="228"/>
      <c r="N12" s="239"/>
      <c r="O12" s="239"/>
      <c r="P12" s="239"/>
      <c r="Q12" s="239"/>
      <c r="R12" s="239"/>
      <c r="S12" s="239"/>
      <c r="T12" s="239"/>
      <c r="U12" s="239"/>
      <c r="V12" s="239"/>
    </row>
    <row r="13" spans="1:22" s="245" customFormat="1" ht="12.75" customHeight="1">
      <c r="A13" s="407" t="s">
        <v>926</v>
      </c>
      <c r="B13" s="408"/>
      <c r="C13" s="408"/>
      <c r="D13" s="408"/>
      <c r="E13" s="408"/>
      <c r="F13" s="409"/>
      <c r="G13" s="410"/>
      <c r="H13" s="401"/>
      <c r="I13" s="228"/>
      <c r="J13" s="228"/>
      <c r="K13" s="228"/>
      <c r="L13" s="228"/>
      <c r="N13" s="239"/>
      <c r="O13" s="239"/>
      <c r="P13" s="239"/>
      <c r="Q13" s="239"/>
      <c r="R13" s="239"/>
      <c r="S13" s="239"/>
      <c r="T13" s="239"/>
      <c r="U13" s="239"/>
      <c r="V13" s="239"/>
    </row>
    <row r="14" spans="1:22" s="245" customFormat="1" ht="12.75" customHeight="1">
      <c r="A14" s="407" t="s">
        <v>927</v>
      </c>
      <c r="B14" s="408"/>
      <c r="C14" s="408"/>
      <c r="D14" s="408"/>
      <c r="E14" s="408"/>
      <c r="F14" s="409"/>
      <c r="G14" s="410"/>
      <c r="H14" s="401"/>
      <c r="N14" s="239"/>
      <c r="O14" s="239"/>
      <c r="P14" s="239"/>
      <c r="Q14" s="239"/>
      <c r="R14" s="239"/>
      <c r="S14" s="239"/>
      <c r="T14" s="239"/>
      <c r="U14" s="239"/>
      <c r="V14" s="239"/>
    </row>
    <row r="15" spans="1:22" s="246" customFormat="1" ht="12.75" customHeight="1">
      <c r="A15" s="407"/>
      <c r="B15" s="408"/>
      <c r="C15" s="408"/>
      <c r="D15" s="408"/>
      <c r="E15" s="408"/>
      <c r="F15" s="409"/>
      <c r="G15" s="410"/>
      <c r="H15" s="401"/>
      <c r="N15" s="247"/>
      <c r="O15" s="247"/>
      <c r="P15" s="247"/>
      <c r="Q15" s="247"/>
      <c r="R15" s="247"/>
      <c r="S15" s="247"/>
      <c r="T15" s="247"/>
      <c r="U15" s="247"/>
      <c r="V15" s="247"/>
    </row>
    <row r="16" spans="1:22" s="246" customFormat="1" ht="12.75" customHeight="1">
      <c r="A16" s="407" t="s">
        <v>928</v>
      </c>
      <c r="B16" s="408"/>
      <c r="C16" s="408"/>
      <c r="D16" s="408"/>
      <c r="E16" s="408"/>
      <c r="F16" s="409"/>
      <c r="G16" s="410"/>
      <c r="H16" s="401"/>
      <c r="N16" s="247"/>
      <c r="O16" s="247"/>
      <c r="P16" s="247"/>
      <c r="Q16" s="247"/>
      <c r="R16" s="247"/>
      <c r="S16" s="247"/>
      <c r="T16" s="247"/>
      <c r="U16" s="247"/>
      <c r="V16" s="247"/>
    </row>
    <row r="17" spans="1:22" s="246" customFormat="1" ht="14.1" customHeight="1" thickBot="1">
      <c r="A17" s="411" t="s">
        <v>929</v>
      </c>
      <c r="B17" s="412"/>
      <c r="C17" s="412"/>
      <c r="D17" s="412"/>
      <c r="E17" s="412"/>
      <c r="F17" s="412"/>
      <c r="G17" s="413"/>
      <c r="H17" s="407"/>
      <c r="N17" s="247"/>
      <c r="O17" s="247"/>
      <c r="P17" s="247"/>
      <c r="Q17" s="247"/>
      <c r="R17" s="247"/>
      <c r="S17" s="247"/>
      <c r="T17" s="247"/>
      <c r="U17" s="247"/>
      <c r="V17" s="247"/>
    </row>
    <row r="18" spans="1:22" s="246" customFormat="1" ht="14.25" thickTop="1">
      <c r="A18" s="391"/>
      <c r="B18" s="391"/>
      <c r="C18" s="391"/>
      <c r="D18" s="391"/>
      <c r="E18" s="391"/>
      <c r="F18" s="391"/>
      <c r="G18" s="391"/>
      <c r="H18" s="391"/>
      <c r="N18" s="247"/>
      <c r="O18" s="247"/>
      <c r="P18" s="247"/>
      <c r="Q18" s="247"/>
      <c r="R18" s="247"/>
      <c r="S18" s="247"/>
      <c r="T18" s="247"/>
      <c r="U18" s="247"/>
      <c r="V18" s="247"/>
    </row>
    <row r="19" spans="1:22" s="246" customFormat="1" ht="15.75">
      <c r="A19" s="714" t="s">
        <v>930</v>
      </c>
      <c r="B19" s="391"/>
      <c r="C19" s="391"/>
      <c r="D19" s="391"/>
      <c r="E19" s="391"/>
      <c r="F19" s="391"/>
      <c r="G19" s="391"/>
      <c r="H19" s="391"/>
      <c r="N19" s="247"/>
      <c r="O19" s="247"/>
      <c r="P19" s="247"/>
      <c r="Q19" s="247"/>
      <c r="R19" s="247"/>
      <c r="S19" s="247"/>
      <c r="T19" s="247"/>
      <c r="U19" s="247"/>
      <c r="V19" s="247"/>
    </row>
    <row r="20" spans="1:22" s="245" customFormat="1">
      <c r="A20" s="391" t="s">
        <v>931</v>
      </c>
      <c r="B20" s="391"/>
      <c r="C20" s="391"/>
      <c r="D20" s="391"/>
      <c r="E20" s="391"/>
      <c r="F20" s="391"/>
      <c r="G20" s="391"/>
      <c r="H20" s="391"/>
      <c r="I20" s="248"/>
      <c r="N20" s="239"/>
      <c r="O20" s="239"/>
      <c r="P20" s="239"/>
      <c r="Q20" s="239"/>
      <c r="R20" s="239"/>
      <c r="S20" s="239"/>
      <c r="T20" s="239"/>
      <c r="U20" s="239"/>
      <c r="V20" s="239"/>
    </row>
    <row r="21" spans="1:22" s="245" customFormat="1">
      <c r="A21" s="391" t="s">
        <v>932</v>
      </c>
      <c r="B21" s="391"/>
      <c r="C21" s="391"/>
      <c r="D21" s="391"/>
      <c r="E21" s="391"/>
      <c r="F21" s="391"/>
      <c r="G21" s="391"/>
      <c r="H21" s="391"/>
      <c r="I21" s="248"/>
      <c r="N21" s="239"/>
      <c r="O21" s="239"/>
      <c r="P21" s="239"/>
      <c r="Q21" s="239"/>
      <c r="R21" s="239"/>
      <c r="S21" s="239"/>
      <c r="T21" s="239"/>
      <c r="U21" s="239"/>
      <c r="V21" s="239"/>
    </row>
    <row r="22" spans="1:22" s="245" customFormat="1">
      <c r="A22" s="391" t="s">
        <v>933</v>
      </c>
      <c r="B22" s="391"/>
      <c r="C22" s="391"/>
      <c r="D22" s="391"/>
      <c r="E22" s="391"/>
      <c r="F22" s="391"/>
      <c r="G22" s="391"/>
      <c r="H22" s="391"/>
      <c r="I22" s="248"/>
      <c r="N22" s="239"/>
      <c r="O22" s="239"/>
      <c r="P22" s="239"/>
      <c r="Q22" s="239"/>
      <c r="R22" s="239"/>
      <c r="S22" s="239"/>
      <c r="T22" s="239"/>
      <c r="U22" s="239"/>
      <c r="V22" s="239"/>
    </row>
    <row r="23" spans="1:22" s="245" customFormat="1">
      <c r="A23" s="391"/>
      <c r="B23" s="391"/>
      <c r="C23" s="391"/>
      <c r="D23" s="391"/>
      <c r="E23" s="391"/>
      <c r="F23" s="391"/>
      <c r="G23" s="391"/>
      <c r="H23" s="391"/>
      <c r="I23" s="248"/>
      <c r="N23" s="239"/>
      <c r="O23" s="239"/>
      <c r="P23" s="239"/>
      <c r="Q23" s="239"/>
      <c r="R23" s="239"/>
      <c r="S23" s="239"/>
      <c r="T23" s="239"/>
      <c r="U23" s="239"/>
      <c r="V23" s="239"/>
    </row>
    <row r="24" spans="1:22" s="245" customFormat="1">
      <c r="A24" s="391" t="s">
        <v>934</v>
      </c>
      <c r="B24" s="391"/>
      <c r="C24" s="391"/>
      <c r="D24" s="391"/>
      <c r="E24" s="391"/>
      <c r="F24" s="391"/>
      <c r="G24" s="391"/>
      <c r="H24" s="391"/>
      <c r="N24" s="239"/>
      <c r="O24" s="239"/>
      <c r="P24" s="239"/>
      <c r="Q24" s="239"/>
      <c r="R24" s="239"/>
      <c r="S24" s="239"/>
      <c r="T24" s="239"/>
      <c r="U24" s="239"/>
      <c r="V24" s="239"/>
    </row>
    <row r="25" spans="1:22" s="245" customFormat="1">
      <c r="A25" s="391"/>
      <c r="B25" s="391"/>
      <c r="C25" s="391"/>
      <c r="D25" s="391"/>
      <c r="E25" s="391"/>
      <c r="F25" s="391"/>
      <c r="G25" s="391"/>
      <c r="H25" s="391"/>
      <c r="N25" s="239"/>
      <c r="O25" s="239"/>
      <c r="P25" s="239"/>
      <c r="Q25" s="239"/>
      <c r="R25" s="239"/>
      <c r="S25" s="239"/>
      <c r="T25" s="239"/>
      <c r="U25" s="239"/>
      <c r="V25" s="239"/>
    </row>
    <row r="26" spans="1:22" s="249" customFormat="1">
      <c r="A26" s="392"/>
      <c r="B26" s="392"/>
      <c r="C26" s="392"/>
      <c r="D26" s="392" t="s">
        <v>935</v>
      </c>
      <c r="E26" s="392"/>
      <c r="F26" s="392"/>
      <c r="G26" s="392"/>
      <c r="H26" s="392"/>
      <c r="I26" s="239"/>
      <c r="J26" s="239"/>
      <c r="K26" s="239"/>
      <c r="L26" s="239"/>
      <c r="M26" s="239"/>
      <c r="N26" s="239"/>
      <c r="O26" s="239"/>
      <c r="P26" s="239"/>
      <c r="Q26" s="239"/>
      <c r="R26" s="239"/>
      <c r="S26" s="239"/>
      <c r="T26" s="239"/>
      <c r="U26" s="239"/>
      <c r="V26" s="239"/>
    </row>
    <row r="27" spans="1:22" s="245" customFormat="1" ht="15" customHeight="1">
      <c r="A27" s="392"/>
      <c r="B27" s="392"/>
      <c r="C27" s="392"/>
      <c r="D27" s="392" t="s">
        <v>936</v>
      </c>
      <c r="E27" s="392"/>
      <c r="F27" s="392"/>
      <c r="G27" s="392"/>
      <c r="H27" s="392"/>
      <c r="I27" s="239"/>
      <c r="J27" s="239"/>
      <c r="K27" s="239"/>
      <c r="L27" s="239"/>
      <c r="M27" s="239"/>
      <c r="N27" s="239"/>
      <c r="O27" s="239"/>
      <c r="P27" s="239"/>
      <c r="Q27" s="239"/>
      <c r="R27" s="239"/>
      <c r="S27" s="239"/>
      <c r="T27" s="239"/>
      <c r="U27" s="239"/>
      <c r="V27" s="239"/>
    </row>
    <row r="28" spans="1:22" s="245" customFormat="1" ht="15" customHeight="1">
      <c r="A28" s="392"/>
      <c r="B28" s="392"/>
      <c r="C28" s="392"/>
      <c r="D28" s="392" t="s">
        <v>937</v>
      </c>
      <c r="E28" s="392"/>
      <c r="F28" s="392"/>
      <c r="G28" s="392"/>
      <c r="H28" s="392"/>
      <c r="I28" s="239"/>
      <c r="J28" s="239"/>
      <c r="K28" s="239"/>
      <c r="L28" s="239"/>
      <c r="M28" s="239"/>
      <c r="N28" s="239"/>
      <c r="O28" s="239"/>
      <c r="P28" s="239"/>
      <c r="Q28" s="239"/>
      <c r="R28" s="239"/>
      <c r="S28" s="239"/>
      <c r="T28" s="239"/>
      <c r="U28" s="239"/>
      <c r="V28" s="239"/>
    </row>
    <row r="29" spans="1:22" s="245" customFormat="1" ht="15" customHeight="1">
      <c r="A29" s="392"/>
      <c r="B29" s="392"/>
      <c r="C29" s="392"/>
      <c r="D29" s="392" t="s">
        <v>938</v>
      </c>
      <c r="E29" s="392"/>
      <c r="F29" s="392"/>
      <c r="G29" s="392"/>
      <c r="H29" s="392"/>
      <c r="I29" s="239"/>
      <c r="J29" s="239"/>
      <c r="K29" s="239"/>
      <c r="L29" s="239"/>
      <c r="M29" s="239"/>
      <c r="N29" s="239"/>
      <c r="O29" s="239"/>
      <c r="P29" s="239"/>
      <c r="Q29" s="239"/>
      <c r="R29" s="239"/>
      <c r="S29" s="239"/>
      <c r="T29" s="239"/>
      <c r="U29" s="239"/>
      <c r="V29" s="239"/>
    </row>
    <row r="30" spans="1:22" s="245" customFormat="1" ht="15" customHeight="1" thickBot="1">
      <c r="A30" s="391"/>
      <c r="B30" s="391"/>
      <c r="C30" s="391"/>
      <c r="D30" s="393" t="s">
        <v>939</v>
      </c>
      <c r="E30" s="393"/>
      <c r="F30" s="393"/>
      <c r="G30" s="391"/>
      <c r="H30" s="391"/>
      <c r="I30" s="239"/>
      <c r="J30" s="239"/>
      <c r="K30" s="239"/>
      <c r="L30" s="239"/>
      <c r="M30" s="239"/>
      <c r="N30" s="239"/>
      <c r="O30" s="239"/>
      <c r="P30" s="239"/>
      <c r="Q30" s="239"/>
      <c r="R30" s="239"/>
      <c r="S30" s="239"/>
      <c r="T30" s="239"/>
      <c r="U30" s="239"/>
      <c r="V30" s="239"/>
    </row>
    <row r="31" spans="1:22" s="245" customFormat="1" ht="15" customHeight="1" thickTop="1">
      <c r="A31" s="391"/>
      <c r="B31" s="391"/>
      <c r="C31" s="391"/>
      <c r="D31" s="391"/>
      <c r="E31" s="391"/>
      <c r="F31" s="394"/>
      <c r="G31" s="394"/>
      <c r="H31" s="394"/>
      <c r="I31" s="239"/>
      <c r="J31" s="239"/>
      <c r="K31" s="239"/>
      <c r="L31" s="239"/>
      <c r="M31" s="239"/>
      <c r="N31" s="239"/>
      <c r="O31" s="239"/>
      <c r="P31" s="239"/>
      <c r="Q31" s="239"/>
      <c r="R31" s="239"/>
      <c r="S31" s="239"/>
      <c r="T31" s="239"/>
      <c r="U31" s="239"/>
      <c r="V31" s="239"/>
    </row>
    <row r="32" spans="1:22" s="245" customFormat="1" ht="15" customHeight="1">
      <c r="A32" s="391"/>
      <c r="B32" s="391"/>
      <c r="C32" s="391"/>
      <c r="D32" s="391"/>
      <c r="E32" s="391"/>
      <c r="F32" s="394"/>
      <c r="G32" s="394"/>
      <c r="H32" s="394"/>
      <c r="I32" s="239"/>
      <c r="J32" s="239"/>
      <c r="K32" s="239"/>
      <c r="L32" s="239"/>
      <c r="M32" s="239"/>
      <c r="N32" s="239"/>
      <c r="O32" s="239"/>
      <c r="P32" s="239"/>
      <c r="Q32" s="239"/>
      <c r="R32" s="239"/>
      <c r="S32" s="239"/>
      <c r="T32" s="239"/>
      <c r="U32" s="239"/>
      <c r="V32" s="239"/>
    </row>
    <row r="33" spans="1:22" s="245" customFormat="1" ht="15" customHeight="1">
      <c r="A33" s="391"/>
      <c r="B33" s="391"/>
      <c r="C33" s="391"/>
      <c r="D33" s="391"/>
      <c r="E33" s="391"/>
      <c r="F33" s="391"/>
      <c r="G33" s="395"/>
      <c r="H33" s="391"/>
      <c r="I33" s="239"/>
      <c r="J33" s="239"/>
      <c r="K33" s="239"/>
      <c r="L33" s="239"/>
      <c r="M33" s="239"/>
      <c r="N33" s="239"/>
      <c r="O33" s="239"/>
      <c r="P33" s="239"/>
      <c r="Q33" s="239"/>
      <c r="R33" s="239"/>
      <c r="S33" s="239"/>
      <c r="T33" s="239"/>
      <c r="U33" s="239"/>
      <c r="V33" s="239"/>
    </row>
    <row r="34" spans="1:22" s="245" customFormat="1" ht="57" customHeight="1">
      <c r="A34" s="391"/>
      <c r="B34" s="391"/>
      <c r="C34" s="391"/>
      <c r="D34" s="391"/>
      <c r="E34" s="391"/>
      <c r="F34" s="391"/>
      <c r="G34" s="402" t="s">
        <v>940</v>
      </c>
      <c r="H34" s="391"/>
      <c r="I34" s="239"/>
      <c r="J34" s="239"/>
      <c r="K34" s="239"/>
      <c r="L34" s="239"/>
      <c r="M34" s="239"/>
      <c r="N34" s="239"/>
      <c r="O34" s="239"/>
      <c r="P34" s="239"/>
      <c r="Q34" s="239"/>
      <c r="R34" s="239"/>
      <c r="S34" s="239"/>
      <c r="T34" s="239"/>
      <c r="U34" s="239"/>
      <c r="V34" s="239"/>
    </row>
    <row r="35" spans="1:22" s="245" customFormat="1" ht="15" customHeight="1">
      <c r="A35" s="391"/>
      <c r="B35" s="1257" t="s">
        <v>941</v>
      </c>
      <c r="C35" s="1165"/>
      <c r="D35" s="1165"/>
      <c r="E35" s="1165"/>
      <c r="F35" s="391"/>
      <c r="G35" s="390"/>
      <c r="I35" s="239"/>
      <c r="J35" s="239"/>
      <c r="K35" s="239"/>
      <c r="L35" s="239"/>
      <c r="M35" s="239"/>
      <c r="N35" s="239"/>
      <c r="O35" s="239"/>
      <c r="P35" s="239"/>
      <c r="Q35" s="239"/>
      <c r="R35" s="239"/>
      <c r="S35" s="239"/>
      <c r="T35" s="239"/>
      <c r="U35" s="239"/>
      <c r="V35" s="239"/>
    </row>
    <row r="36" spans="1:22" s="245" customFormat="1" ht="15" customHeight="1" thickBot="1">
      <c r="A36" s="391"/>
      <c r="B36" s="1258" t="s">
        <v>942</v>
      </c>
      <c r="C36" s="1259"/>
      <c r="D36" s="1259"/>
      <c r="E36" s="1259"/>
      <c r="F36" s="391"/>
      <c r="G36" s="399"/>
      <c r="I36" s="239"/>
      <c r="J36" s="239"/>
      <c r="K36" s="239"/>
      <c r="L36" s="239"/>
      <c r="M36" s="239"/>
      <c r="N36" s="239"/>
      <c r="O36" s="239"/>
      <c r="P36" s="239"/>
      <c r="Q36" s="239"/>
      <c r="R36" s="239"/>
      <c r="S36" s="239"/>
      <c r="T36" s="239"/>
      <c r="U36" s="239"/>
      <c r="V36" s="239"/>
    </row>
    <row r="37" spans="1:22" s="245" customFormat="1" ht="15" customHeight="1" thickBot="1">
      <c r="A37" s="391"/>
      <c r="B37" s="1260" t="s">
        <v>943</v>
      </c>
      <c r="C37" s="1261"/>
      <c r="D37" s="1261"/>
      <c r="E37" s="1261"/>
      <c r="F37" s="391"/>
      <c r="G37" s="400">
        <f>SUM(G35:G36)</f>
        <v>0</v>
      </c>
      <c r="I37" s="239"/>
      <c r="J37" s="239"/>
      <c r="K37" s="239"/>
      <c r="L37" s="239"/>
      <c r="M37" s="239"/>
      <c r="N37" s="239"/>
      <c r="O37" s="239"/>
      <c r="P37" s="239"/>
      <c r="Q37" s="239"/>
      <c r="R37" s="239"/>
      <c r="S37" s="239"/>
      <c r="T37" s="239"/>
      <c r="U37" s="239"/>
      <c r="V37" s="239"/>
    </row>
    <row r="38" spans="1:22" s="245" customFormat="1" ht="15" customHeight="1" thickTop="1">
      <c r="A38" s="391"/>
      <c r="B38" s="391"/>
      <c r="C38" s="391"/>
      <c r="D38" s="391"/>
      <c r="E38" s="391"/>
      <c r="F38" s="391"/>
      <c r="G38" s="391"/>
      <c r="H38" s="391"/>
      <c r="I38" s="239"/>
      <c r="J38" s="239"/>
      <c r="K38" s="239"/>
      <c r="L38" s="239"/>
      <c r="M38" s="239"/>
      <c r="N38" s="239"/>
      <c r="O38" s="239"/>
      <c r="P38" s="239"/>
      <c r="Q38" s="239"/>
      <c r="R38" s="239"/>
      <c r="S38" s="239"/>
      <c r="T38" s="239"/>
      <c r="U38" s="239"/>
      <c r="V38" s="239"/>
    </row>
    <row r="39" spans="1:22" s="245" customFormat="1" ht="15" customHeight="1">
      <c r="A39" s="391"/>
      <c r="B39" s="391"/>
      <c r="C39" s="391"/>
      <c r="D39" s="391"/>
      <c r="E39" s="391"/>
      <c r="F39" s="391"/>
      <c r="G39" s="391"/>
      <c r="H39" s="391"/>
      <c r="I39" s="239"/>
      <c r="J39" s="239"/>
      <c r="K39" s="239"/>
      <c r="L39" s="239"/>
      <c r="M39" s="239"/>
      <c r="N39" s="239"/>
      <c r="O39" s="239"/>
      <c r="P39" s="239"/>
      <c r="Q39" s="239"/>
      <c r="R39" s="239"/>
      <c r="S39" s="239"/>
      <c r="T39" s="239"/>
      <c r="U39" s="239"/>
      <c r="V39" s="239"/>
    </row>
    <row r="40" spans="1:22" s="245" customFormat="1" ht="15" customHeight="1">
      <c r="A40" s="397"/>
      <c r="B40" s="397"/>
      <c r="C40" s="397"/>
      <c r="D40" s="396"/>
      <c r="E40" s="396"/>
      <c r="F40" s="397"/>
      <c r="G40" s="396"/>
      <c r="H40" s="396"/>
      <c r="I40" s="239"/>
      <c r="J40" s="239"/>
      <c r="K40" s="239"/>
      <c r="L40" s="239"/>
      <c r="M40" s="239"/>
      <c r="N40" s="239"/>
      <c r="O40" s="239"/>
      <c r="P40" s="239"/>
      <c r="Q40" s="239"/>
      <c r="R40" s="239"/>
      <c r="S40" s="239"/>
      <c r="T40" s="239"/>
      <c r="U40" s="239"/>
      <c r="V40" s="239"/>
    </row>
    <row r="41" spans="1:22" s="245" customFormat="1" ht="15" customHeight="1">
      <c r="A41" s="398" t="s">
        <v>944</v>
      </c>
      <c r="B41" s="397"/>
      <c r="C41" s="397"/>
      <c r="D41" s="396"/>
      <c r="E41" s="396"/>
      <c r="F41" s="397"/>
      <c r="G41" s="396"/>
      <c r="H41" s="396"/>
      <c r="I41" s="239"/>
      <c r="J41" s="239"/>
      <c r="K41" s="239"/>
      <c r="L41" s="239"/>
      <c r="M41" s="239"/>
      <c r="N41" s="239"/>
      <c r="O41" s="239"/>
      <c r="P41" s="239"/>
      <c r="Q41" s="239"/>
      <c r="R41" s="239"/>
      <c r="S41" s="239"/>
      <c r="T41" s="239"/>
      <c r="U41" s="239"/>
      <c r="V41" s="239"/>
    </row>
    <row r="42" spans="1:22" s="245" customFormat="1" ht="15" customHeight="1">
      <c r="A42" s="397"/>
      <c r="B42" s="397"/>
      <c r="C42" s="397"/>
      <c r="D42" s="396"/>
      <c r="E42" s="396"/>
      <c r="F42" s="397"/>
      <c r="G42" s="396"/>
      <c r="H42" s="396"/>
      <c r="I42" s="239"/>
      <c r="J42" s="239"/>
      <c r="K42" s="239"/>
      <c r="L42" s="239"/>
      <c r="M42" s="239"/>
      <c r="N42" s="239"/>
      <c r="O42" s="239"/>
      <c r="P42" s="239"/>
      <c r="Q42" s="239"/>
      <c r="R42" s="239"/>
      <c r="S42" s="239"/>
      <c r="T42" s="239"/>
      <c r="U42" s="239"/>
      <c r="V42" s="239"/>
    </row>
    <row r="43" spans="1:22" s="245" customFormat="1" ht="25.5" customHeight="1">
      <c r="A43" s="397"/>
      <c r="B43" s="391"/>
      <c r="C43" s="391"/>
      <c r="D43" s="391"/>
      <c r="E43" s="391"/>
      <c r="F43" s="391"/>
      <c r="G43" s="402" t="s">
        <v>945</v>
      </c>
      <c r="H43" s="396"/>
      <c r="I43" s="239"/>
      <c r="J43" s="239"/>
      <c r="K43" s="239"/>
      <c r="L43" s="239"/>
      <c r="M43" s="239"/>
      <c r="N43" s="239"/>
      <c r="O43" s="239"/>
      <c r="P43" s="239"/>
      <c r="Q43" s="239"/>
      <c r="R43" s="239"/>
      <c r="S43" s="239"/>
      <c r="T43" s="239"/>
      <c r="U43" s="239"/>
      <c r="V43" s="239"/>
    </row>
    <row r="44" spans="1:22" s="245" customFormat="1" ht="15" customHeight="1">
      <c r="A44" s="397"/>
      <c r="B44" s="1264"/>
      <c r="C44" s="1265"/>
      <c r="D44" s="1265"/>
      <c r="E44" s="1265"/>
      <c r="F44" s="391"/>
      <c r="G44" s="390"/>
      <c r="H44" s="396"/>
      <c r="I44" s="239"/>
      <c r="J44" s="239"/>
      <c r="K44" s="239"/>
      <c r="L44" s="239"/>
      <c r="M44" s="239"/>
      <c r="N44" s="239"/>
      <c r="O44" s="239"/>
      <c r="P44" s="239"/>
      <c r="Q44" s="239"/>
      <c r="R44" s="239"/>
      <c r="S44" s="239"/>
      <c r="T44" s="239"/>
      <c r="U44" s="239"/>
      <c r="V44" s="239"/>
    </row>
    <row r="45" spans="1:22" s="245" customFormat="1" ht="15" customHeight="1" thickBot="1">
      <c r="A45" s="397"/>
      <c r="B45" s="1264"/>
      <c r="C45" s="1265"/>
      <c r="D45" s="1265"/>
      <c r="E45" s="1265"/>
      <c r="F45" s="391"/>
      <c r="G45" s="399"/>
      <c r="H45" s="396"/>
      <c r="I45" s="239"/>
      <c r="J45" s="239"/>
      <c r="K45" s="239"/>
      <c r="L45" s="239"/>
      <c r="M45" s="239"/>
      <c r="N45" s="239"/>
      <c r="O45" s="239"/>
      <c r="P45" s="239"/>
      <c r="Q45" s="239"/>
      <c r="R45" s="239"/>
      <c r="S45" s="239"/>
      <c r="T45" s="239"/>
      <c r="U45" s="239"/>
      <c r="V45" s="239"/>
    </row>
    <row r="46" spans="1:22" s="245" customFormat="1" ht="15" customHeight="1" thickBot="1">
      <c r="A46" s="397"/>
      <c r="B46" s="1262" t="s">
        <v>946</v>
      </c>
      <c r="C46" s="1263"/>
      <c r="D46" s="1263"/>
      <c r="E46" s="1263"/>
      <c r="F46" s="391"/>
      <c r="G46" s="400">
        <f>SUM(G44:G45)</f>
        <v>0</v>
      </c>
      <c r="H46" s="396"/>
      <c r="I46" s="239"/>
      <c r="J46" s="239"/>
      <c r="K46" s="239"/>
      <c r="L46" s="239"/>
      <c r="M46" s="239"/>
      <c r="N46" s="239"/>
      <c r="O46" s="239"/>
      <c r="P46" s="239"/>
      <c r="Q46" s="239"/>
      <c r="R46" s="239"/>
      <c r="S46" s="239"/>
      <c r="T46" s="239"/>
      <c r="U46" s="239"/>
      <c r="V46" s="239"/>
    </row>
    <row r="47" spans="1:22" s="245" customFormat="1" ht="15" customHeight="1" thickTop="1">
      <c r="A47" s="397"/>
      <c r="B47" s="391"/>
      <c r="C47" s="391"/>
      <c r="D47" s="391"/>
      <c r="E47" s="391"/>
      <c r="F47" s="391"/>
      <c r="G47" s="391"/>
      <c r="H47" s="396"/>
      <c r="I47" s="239"/>
      <c r="J47" s="239"/>
      <c r="K47" s="239"/>
      <c r="L47" s="239"/>
      <c r="M47" s="239"/>
      <c r="N47" s="239"/>
      <c r="O47" s="239"/>
      <c r="P47" s="239"/>
      <c r="Q47" s="239"/>
      <c r="R47" s="239"/>
      <c r="S47" s="239"/>
      <c r="T47" s="239"/>
      <c r="U47" s="239"/>
      <c r="V47" s="239"/>
    </row>
    <row r="48" spans="1:22" ht="15" customHeight="1">
      <c r="A48" s="391" t="s">
        <v>947</v>
      </c>
      <c r="B48" s="397"/>
      <c r="C48" s="397"/>
      <c r="D48" s="396"/>
      <c r="E48" s="396"/>
      <c r="F48" s="397"/>
      <c r="G48" s="396"/>
      <c r="H48" s="396"/>
      <c r="I48" s="239"/>
      <c r="J48" s="239"/>
      <c r="K48" s="239"/>
      <c r="L48" s="239"/>
      <c r="M48" s="239"/>
      <c r="N48" s="239"/>
      <c r="O48" s="239"/>
      <c r="P48" s="239"/>
      <c r="Q48" s="239"/>
      <c r="R48" s="239"/>
      <c r="S48" s="239"/>
      <c r="T48" s="239"/>
      <c r="U48" s="239"/>
      <c r="V48" s="239"/>
    </row>
    <row r="49" spans="1:22" ht="15" customHeight="1">
      <c r="A49" s="391" t="s">
        <v>948</v>
      </c>
      <c r="B49" s="397"/>
      <c r="C49" s="397"/>
      <c r="D49" s="396"/>
      <c r="E49" s="396"/>
      <c r="F49" s="397"/>
      <c r="G49" s="396"/>
      <c r="H49" s="396"/>
      <c r="I49" s="239"/>
      <c r="J49" s="239"/>
      <c r="K49" s="239"/>
      <c r="L49" s="239"/>
      <c r="M49" s="239"/>
      <c r="N49" s="239"/>
      <c r="O49" s="239"/>
      <c r="P49" s="239"/>
      <c r="Q49" s="239"/>
      <c r="R49" s="239"/>
      <c r="S49" s="239"/>
      <c r="T49" s="239"/>
      <c r="U49" s="239"/>
      <c r="V49" s="239"/>
    </row>
    <row r="50" spans="1:22" s="245" customFormat="1" ht="15" customHeight="1">
      <c r="A50" s="391"/>
      <c r="B50" s="397"/>
      <c r="C50" s="397"/>
      <c r="D50" s="396"/>
      <c r="E50" s="396"/>
      <c r="F50" s="397"/>
      <c r="G50" s="396"/>
      <c r="H50" s="396"/>
      <c r="I50" s="239"/>
      <c r="J50" s="239"/>
      <c r="K50" s="239"/>
      <c r="L50" s="239"/>
      <c r="M50" s="239"/>
      <c r="N50" s="239"/>
      <c r="O50" s="239"/>
      <c r="P50" s="239"/>
      <c r="Q50" s="239"/>
      <c r="R50" s="239"/>
      <c r="S50" s="239"/>
      <c r="T50" s="239"/>
      <c r="U50" s="239"/>
      <c r="V50" s="239"/>
    </row>
    <row r="51" spans="1:22" s="245" customFormat="1" ht="15" customHeight="1">
      <c r="B51" s="239"/>
      <c r="C51" s="239"/>
      <c r="D51" s="239"/>
      <c r="G51" s="239"/>
      <c r="H51" s="239"/>
      <c r="I51" s="239"/>
      <c r="J51" s="239"/>
      <c r="K51" s="239"/>
      <c r="L51" s="239"/>
      <c r="M51" s="239"/>
      <c r="N51" s="239"/>
      <c r="O51" s="239"/>
      <c r="P51" s="239"/>
      <c r="Q51" s="239"/>
      <c r="R51" s="239"/>
      <c r="S51" s="239"/>
      <c r="T51" s="239"/>
      <c r="U51" s="239"/>
      <c r="V51" s="239"/>
    </row>
    <row r="52" spans="1:22" s="245" customFormat="1" ht="15" customHeight="1">
      <c r="B52" s="239"/>
      <c r="C52" s="239"/>
      <c r="D52" s="239"/>
      <c r="G52" s="239"/>
      <c r="H52" s="239"/>
      <c r="I52" s="239"/>
      <c r="J52" s="239"/>
      <c r="K52" s="239"/>
      <c r="L52" s="239"/>
      <c r="M52" s="239"/>
      <c r="N52" s="239"/>
      <c r="O52" s="239"/>
      <c r="P52" s="239"/>
      <c r="Q52" s="239"/>
      <c r="R52" s="239"/>
      <c r="S52" s="239"/>
      <c r="T52" s="239"/>
      <c r="U52" s="239"/>
      <c r="V52" s="239"/>
    </row>
    <row r="53" spans="1:22" s="245" customFormat="1" ht="15" customHeight="1">
      <c r="B53" s="239"/>
      <c r="C53" s="239"/>
      <c r="D53" s="239"/>
      <c r="G53" s="239"/>
      <c r="H53" s="239"/>
      <c r="I53" s="239"/>
      <c r="J53" s="239"/>
      <c r="K53" s="239"/>
      <c r="L53" s="239"/>
      <c r="M53" s="239"/>
      <c r="N53" s="239"/>
      <c r="O53" s="239"/>
      <c r="P53" s="239"/>
      <c r="Q53" s="239"/>
      <c r="R53" s="239"/>
      <c r="S53" s="239"/>
      <c r="T53" s="239"/>
      <c r="U53" s="239"/>
      <c r="V53" s="239"/>
    </row>
    <row r="54" spans="1:22" s="245" customFormat="1" ht="15" customHeight="1">
      <c r="B54" s="239"/>
      <c r="C54" s="239"/>
      <c r="G54" s="239"/>
      <c r="H54" s="239"/>
      <c r="I54" s="239"/>
      <c r="J54" s="239"/>
      <c r="K54" s="239"/>
      <c r="L54" s="239"/>
      <c r="M54" s="239"/>
      <c r="N54" s="239"/>
      <c r="O54" s="239"/>
      <c r="P54" s="239"/>
      <c r="Q54" s="239"/>
      <c r="R54" s="239"/>
      <c r="S54" s="239"/>
      <c r="T54" s="239"/>
      <c r="U54" s="239"/>
      <c r="V54" s="239"/>
    </row>
    <row r="55" spans="1:22" s="245" customFormat="1" ht="15" customHeight="1">
      <c r="E55" s="239"/>
      <c r="F55" s="239"/>
      <c r="G55" s="239"/>
      <c r="H55" s="239"/>
      <c r="I55" s="239"/>
      <c r="J55" s="239"/>
      <c r="K55" s="239"/>
      <c r="L55" s="239"/>
      <c r="M55" s="239"/>
      <c r="N55" s="239"/>
      <c r="O55" s="239"/>
      <c r="P55" s="239"/>
      <c r="Q55" s="239"/>
      <c r="R55" s="239"/>
      <c r="S55" s="239"/>
      <c r="T55" s="239"/>
      <c r="U55" s="239"/>
      <c r="V55" s="239"/>
    </row>
    <row r="56" spans="1:22" s="245" customFormat="1" ht="12">
      <c r="E56" s="239"/>
      <c r="F56" s="239"/>
      <c r="G56" s="239"/>
      <c r="H56" s="239"/>
      <c r="I56" s="239"/>
      <c r="J56" s="239"/>
      <c r="K56" s="239"/>
      <c r="L56" s="239"/>
      <c r="M56" s="239"/>
      <c r="N56" s="239"/>
      <c r="O56" s="239"/>
      <c r="P56" s="239"/>
      <c r="Q56" s="239"/>
      <c r="R56" s="239"/>
      <c r="S56" s="239"/>
      <c r="T56" s="239"/>
      <c r="U56" s="239"/>
      <c r="V56" s="239"/>
    </row>
    <row r="57" spans="1:22">
      <c r="E57" s="239"/>
      <c r="F57" s="239"/>
      <c r="G57" s="239"/>
      <c r="H57" s="239"/>
      <c r="I57" s="239"/>
      <c r="J57" s="239"/>
      <c r="K57" s="239"/>
      <c r="L57" s="239"/>
      <c r="M57" s="239"/>
      <c r="N57" s="239"/>
      <c r="O57" s="239"/>
      <c r="P57" s="239"/>
      <c r="Q57" s="239"/>
      <c r="R57" s="239"/>
      <c r="S57" s="239"/>
      <c r="T57" s="239"/>
      <c r="U57" s="239"/>
      <c r="V57" s="239"/>
    </row>
    <row r="58" spans="1:22">
      <c r="E58" s="239"/>
      <c r="F58" s="239"/>
      <c r="G58" s="239"/>
      <c r="H58" s="239"/>
      <c r="I58" s="239"/>
      <c r="J58" s="239"/>
      <c r="K58" s="239"/>
      <c r="L58" s="239"/>
      <c r="M58" s="239"/>
      <c r="N58" s="239"/>
      <c r="O58" s="239"/>
      <c r="P58" s="239"/>
      <c r="Q58" s="239"/>
      <c r="R58" s="239"/>
      <c r="S58" s="239"/>
      <c r="T58" s="239"/>
      <c r="U58" s="239"/>
      <c r="V58" s="239"/>
    </row>
    <row r="59" spans="1:22">
      <c r="N59" s="239"/>
      <c r="O59" s="239"/>
      <c r="P59" s="239"/>
      <c r="Q59" s="239"/>
      <c r="R59" s="239"/>
      <c r="S59" s="239"/>
      <c r="T59" s="239"/>
      <c r="U59" s="239"/>
      <c r="V59" s="239"/>
    </row>
    <row r="60" spans="1:22">
      <c r="N60" s="239"/>
      <c r="O60" s="239"/>
      <c r="P60" s="239"/>
      <c r="Q60" s="239"/>
      <c r="R60" s="239"/>
      <c r="S60" s="239"/>
      <c r="T60" s="239"/>
      <c r="U60" s="239"/>
      <c r="V60" s="239"/>
    </row>
    <row r="61" spans="1:22">
      <c r="N61" s="239"/>
      <c r="O61" s="239"/>
      <c r="P61" s="239"/>
      <c r="Q61" s="239"/>
      <c r="R61" s="239"/>
      <c r="S61" s="239"/>
      <c r="T61" s="239"/>
      <c r="U61" s="239"/>
      <c r="V61" s="239"/>
    </row>
    <row r="62" spans="1:22">
      <c r="N62" s="239"/>
      <c r="O62" s="239"/>
      <c r="P62" s="239"/>
      <c r="Q62" s="239"/>
      <c r="R62" s="239"/>
      <c r="S62" s="239"/>
      <c r="T62" s="239"/>
      <c r="U62" s="239"/>
      <c r="V62" s="239"/>
    </row>
    <row r="63" spans="1:22">
      <c r="N63" s="239"/>
      <c r="O63" s="239"/>
      <c r="P63" s="239"/>
      <c r="Q63" s="239"/>
      <c r="R63" s="239"/>
      <c r="S63" s="239"/>
      <c r="T63" s="239"/>
      <c r="U63" s="239"/>
      <c r="V63" s="239"/>
    </row>
    <row r="64" spans="1:22">
      <c r="N64" s="239"/>
      <c r="O64" s="239"/>
      <c r="P64" s="239"/>
      <c r="Q64" s="239"/>
      <c r="R64" s="239"/>
      <c r="S64" s="239"/>
      <c r="T64" s="239"/>
      <c r="U64" s="239"/>
      <c r="V64" s="239"/>
    </row>
    <row r="65" spans="14:22">
      <c r="N65" s="239"/>
      <c r="O65" s="239"/>
      <c r="P65" s="239"/>
      <c r="Q65" s="239"/>
      <c r="R65" s="239"/>
      <c r="S65" s="239"/>
      <c r="T65" s="239"/>
      <c r="U65" s="239"/>
      <c r="V65" s="239"/>
    </row>
    <row r="66" spans="14:22">
      <c r="N66" s="239"/>
      <c r="O66" s="239"/>
      <c r="P66" s="239"/>
      <c r="Q66" s="239"/>
      <c r="R66" s="239"/>
      <c r="S66" s="239"/>
      <c r="T66" s="239"/>
      <c r="U66" s="239"/>
      <c r="V66" s="239"/>
    </row>
    <row r="67" spans="14:22">
      <c r="N67" s="239"/>
      <c r="O67" s="239"/>
      <c r="P67" s="239"/>
      <c r="Q67" s="239"/>
      <c r="R67" s="239"/>
      <c r="S67" s="239"/>
      <c r="T67" s="239"/>
      <c r="U67" s="239"/>
      <c r="V67" s="239"/>
    </row>
    <row r="68" spans="14:22">
      <c r="N68" s="239"/>
      <c r="O68" s="239"/>
      <c r="P68" s="239"/>
      <c r="Q68" s="239"/>
      <c r="R68" s="239"/>
      <c r="S68" s="239"/>
      <c r="T68" s="239"/>
      <c r="U68" s="239"/>
      <c r="V68" s="239"/>
    </row>
    <row r="69" spans="14:22">
      <c r="N69" s="239"/>
      <c r="O69" s="239"/>
      <c r="P69" s="239"/>
      <c r="Q69" s="239"/>
      <c r="R69" s="239"/>
      <c r="S69" s="239"/>
      <c r="T69" s="239"/>
      <c r="U69" s="239"/>
      <c r="V69" s="239"/>
    </row>
    <row r="70" spans="14:22">
      <c r="N70" s="239"/>
      <c r="O70" s="239"/>
      <c r="P70" s="239"/>
      <c r="Q70" s="239"/>
      <c r="R70" s="239"/>
      <c r="S70" s="239"/>
      <c r="T70" s="239"/>
      <c r="U70" s="239"/>
      <c r="V70" s="239"/>
    </row>
    <row r="71" spans="14:22">
      <c r="N71" s="239"/>
      <c r="O71" s="239"/>
      <c r="P71" s="239"/>
      <c r="Q71" s="239"/>
      <c r="R71" s="239"/>
      <c r="S71" s="239"/>
      <c r="T71" s="239"/>
      <c r="U71" s="239"/>
      <c r="V71" s="239"/>
    </row>
    <row r="72" spans="14:22">
      <c r="N72" s="239"/>
      <c r="O72" s="239"/>
      <c r="P72" s="239"/>
      <c r="Q72" s="239"/>
      <c r="R72" s="239"/>
      <c r="S72" s="239"/>
      <c r="T72" s="239"/>
      <c r="U72" s="239"/>
      <c r="V72" s="239"/>
    </row>
    <row r="73" spans="14:22">
      <c r="N73" s="239"/>
      <c r="O73" s="239"/>
      <c r="P73" s="239"/>
      <c r="Q73" s="239"/>
      <c r="R73" s="239"/>
      <c r="S73" s="239"/>
      <c r="T73" s="239"/>
      <c r="U73" s="239"/>
      <c r="V73" s="239"/>
    </row>
    <row r="74" spans="14:22">
      <c r="N74" s="239"/>
      <c r="O74" s="239"/>
      <c r="P74" s="239"/>
      <c r="Q74" s="239"/>
      <c r="R74" s="239"/>
      <c r="S74" s="239"/>
      <c r="T74" s="239"/>
      <c r="U74" s="239"/>
      <c r="V74" s="239"/>
    </row>
    <row r="75" spans="14:22">
      <c r="N75" s="239"/>
      <c r="O75" s="239"/>
      <c r="P75" s="239"/>
      <c r="Q75" s="239"/>
      <c r="R75" s="239"/>
      <c r="S75" s="239"/>
      <c r="T75" s="239"/>
      <c r="U75" s="239"/>
      <c r="V75" s="239"/>
    </row>
    <row r="76" spans="14:22">
      <c r="N76" s="239"/>
      <c r="O76" s="239"/>
      <c r="P76" s="239"/>
      <c r="Q76" s="239"/>
      <c r="R76" s="239"/>
      <c r="S76" s="239"/>
      <c r="T76" s="239"/>
      <c r="U76" s="239"/>
      <c r="V76" s="239"/>
    </row>
    <row r="77" spans="14:22">
      <c r="N77" s="239"/>
      <c r="O77" s="239"/>
      <c r="P77" s="239"/>
      <c r="Q77" s="239"/>
      <c r="R77" s="239"/>
      <c r="S77" s="239"/>
      <c r="T77" s="239"/>
      <c r="U77" s="239"/>
      <c r="V77" s="239"/>
    </row>
    <row r="78" spans="14:22">
      <c r="N78" s="239"/>
      <c r="O78" s="239"/>
      <c r="P78" s="239"/>
      <c r="Q78" s="239"/>
      <c r="R78" s="239"/>
      <c r="S78" s="239"/>
      <c r="T78" s="239"/>
      <c r="U78" s="239"/>
      <c r="V78" s="239"/>
    </row>
    <row r="79" spans="14:22">
      <c r="N79" s="239"/>
      <c r="O79" s="239"/>
      <c r="P79" s="239"/>
      <c r="Q79" s="239"/>
      <c r="R79" s="239"/>
      <c r="S79" s="239"/>
      <c r="T79" s="239"/>
      <c r="U79" s="239"/>
      <c r="V79" s="239"/>
    </row>
    <row r="80" spans="14:22">
      <c r="N80" s="239"/>
      <c r="O80" s="239"/>
      <c r="P80" s="239"/>
      <c r="Q80" s="239"/>
      <c r="R80" s="239"/>
      <c r="S80" s="239"/>
      <c r="T80" s="239"/>
      <c r="U80" s="239"/>
      <c r="V80" s="239"/>
    </row>
    <row r="81" spans="14:22">
      <c r="N81" s="239"/>
      <c r="O81" s="239"/>
      <c r="P81" s="239"/>
      <c r="Q81" s="239"/>
      <c r="R81" s="239"/>
      <c r="S81" s="239"/>
      <c r="T81" s="239"/>
      <c r="U81" s="239"/>
      <c r="V81" s="239"/>
    </row>
    <row r="82" spans="14:22">
      <c r="N82" s="239"/>
      <c r="O82" s="239"/>
      <c r="P82" s="239"/>
      <c r="Q82" s="239"/>
      <c r="R82" s="239"/>
      <c r="S82" s="239"/>
      <c r="T82" s="239"/>
      <c r="U82" s="239"/>
      <c r="V82" s="239"/>
    </row>
    <row r="83" spans="14:22">
      <c r="N83" s="239"/>
      <c r="O83" s="239"/>
      <c r="P83" s="239"/>
      <c r="Q83" s="239"/>
      <c r="R83" s="239"/>
      <c r="S83" s="239"/>
      <c r="T83" s="239"/>
      <c r="U83" s="239"/>
      <c r="V83" s="239"/>
    </row>
    <row r="84" spans="14:22">
      <c r="N84" s="239"/>
      <c r="O84" s="239"/>
      <c r="P84" s="239"/>
      <c r="Q84" s="239"/>
      <c r="R84" s="239"/>
      <c r="S84" s="239"/>
      <c r="T84" s="239"/>
      <c r="U84" s="239"/>
      <c r="V84" s="239"/>
    </row>
    <row r="85" spans="14:22">
      <c r="N85" s="239"/>
      <c r="O85" s="239"/>
      <c r="P85" s="239"/>
      <c r="Q85" s="239"/>
      <c r="R85" s="239"/>
      <c r="S85" s="239"/>
      <c r="T85" s="239"/>
      <c r="U85" s="239"/>
      <c r="V85" s="239"/>
    </row>
    <row r="86" spans="14:22">
      <c r="N86" s="239"/>
      <c r="O86" s="239"/>
      <c r="P86" s="239"/>
      <c r="Q86" s="239"/>
      <c r="R86" s="239"/>
      <c r="S86" s="239"/>
      <c r="T86" s="239"/>
      <c r="U86" s="239"/>
      <c r="V86" s="239"/>
    </row>
    <row r="87" spans="14:22">
      <c r="N87" s="239"/>
      <c r="O87" s="239"/>
      <c r="P87" s="239"/>
      <c r="Q87" s="239"/>
      <c r="R87" s="239"/>
      <c r="S87" s="239"/>
      <c r="T87" s="239"/>
      <c r="U87" s="239"/>
      <c r="V87" s="239"/>
    </row>
    <row r="88" spans="14:22">
      <c r="N88" s="239"/>
      <c r="O88" s="239"/>
      <c r="P88" s="239"/>
      <c r="Q88" s="239"/>
      <c r="R88" s="239"/>
      <c r="S88" s="239"/>
      <c r="T88" s="239"/>
      <c r="U88" s="239"/>
      <c r="V88" s="239"/>
    </row>
    <row r="89" spans="14:22">
      <c r="N89" s="239"/>
      <c r="O89" s="239"/>
      <c r="P89" s="239"/>
      <c r="Q89" s="239"/>
      <c r="R89" s="239"/>
      <c r="S89" s="239"/>
      <c r="T89" s="239"/>
      <c r="U89" s="239"/>
      <c r="V89" s="239"/>
    </row>
    <row r="90" spans="14:22">
      <c r="N90" s="239"/>
      <c r="O90" s="239"/>
      <c r="P90" s="239"/>
      <c r="Q90" s="239"/>
      <c r="R90" s="239"/>
      <c r="S90" s="239"/>
      <c r="T90" s="239"/>
      <c r="U90" s="239"/>
      <c r="V90" s="239"/>
    </row>
    <row r="91" spans="14:22">
      <c r="N91" s="239"/>
      <c r="O91" s="239"/>
      <c r="P91" s="239"/>
      <c r="Q91" s="239"/>
      <c r="R91" s="239"/>
      <c r="S91" s="239"/>
      <c r="T91" s="239"/>
      <c r="U91" s="239"/>
      <c r="V91" s="239"/>
    </row>
    <row r="92" spans="14:22">
      <c r="N92" s="239"/>
      <c r="O92" s="239"/>
      <c r="P92" s="239"/>
      <c r="Q92" s="239"/>
      <c r="R92" s="239"/>
      <c r="S92" s="239"/>
      <c r="T92" s="239"/>
      <c r="U92" s="239"/>
      <c r="V92" s="239"/>
    </row>
    <row r="93" spans="14:22">
      <c r="N93" s="239"/>
      <c r="O93" s="239"/>
      <c r="P93" s="239"/>
      <c r="Q93" s="239"/>
      <c r="R93" s="239"/>
      <c r="S93" s="239"/>
      <c r="T93" s="239"/>
      <c r="U93" s="239"/>
      <c r="V93" s="239"/>
    </row>
    <row r="94" spans="14:22">
      <c r="N94" s="239"/>
      <c r="O94" s="239"/>
      <c r="P94" s="239"/>
      <c r="Q94" s="239"/>
      <c r="R94" s="239"/>
      <c r="S94" s="239"/>
      <c r="T94" s="239"/>
      <c r="U94" s="239"/>
      <c r="V94" s="239"/>
    </row>
    <row r="95" spans="14:22">
      <c r="N95" s="239"/>
      <c r="O95" s="239"/>
      <c r="P95" s="239"/>
      <c r="Q95" s="239"/>
      <c r="R95" s="239"/>
      <c r="S95" s="239"/>
      <c r="T95" s="239"/>
      <c r="U95" s="239"/>
      <c r="V95" s="239"/>
    </row>
    <row r="96" spans="14:22">
      <c r="N96" s="239"/>
      <c r="O96" s="239"/>
      <c r="P96" s="239"/>
      <c r="Q96" s="239"/>
      <c r="R96" s="239"/>
      <c r="S96" s="239"/>
      <c r="T96" s="239"/>
      <c r="U96" s="239"/>
      <c r="V96" s="239"/>
    </row>
    <row r="97" spans="14:22">
      <c r="N97" s="239"/>
      <c r="O97" s="239"/>
      <c r="P97" s="239"/>
      <c r="Q97" s="239"/>
      <c r="R97" s="239"/>
      <c r="S97" s="239"/>
      <c r="T97" s="239"/>
      <c r="U97" s="239"/>
      <c r="V97" s="239"/>
    </row>
    <row r="98" spans="14:22">
      <c r="N98" s="239"/>
      <c r="O98" s="239"/>
      <c r="P98" s="239"/>
      <c r="Q98" s="239"/>
      <c r="R98" s="239"/>
      <c r="S98" s="239"/>
      <c r="T98" s="239"/>
      <c r="U98" s="239"/>
      <c r="V98" s="239"/>
    </row>
    <row r="99" spans="14:22">
      <c r="N99" s="239"/>
      <c r="O99" s="239"/>
      <c r="P99" s="239"/>
      <c r="Q99" s="239"/>
      <c r="R99" s="239"/>
      <c r="S99" s="239"/>
      <c r="T99" s="239"/>
      <c r="U99" s="239"/>
      <c r="V99" s="239"/>
    </row>
    <row r="100" spans="14:22">
      <c r="N100" s="239"/>
      <c r="O100" s="239"/>
      <c r="P100" s="239"/>
      <c r="Q100" s="239"/>
      <c r="R100" s="239"/>
      <c r="S100" s="239"/>
      <c r="T100" s="239"/>
      <c r="U100" s="239"/>
      <c r="V100" s="239"/>
    </row>
    <row r="101" spans="14:22">
      <c r="N101" s="239"/>
      <c r="O101" s="239"/>
      <c r="P101" s="239"/>
      <c r="Q101" s="239"/>
      <c r="R101" s="239"/>
      <c r="S101" s="239"/>
      <c r="T101" s="239"/>
      <c r="U101" s="239"/>
      <c r="V101" s="239"/>
    </row>
    <row r="102" spans="14:22">
      <c r="N102" s="239"/>
      <c r="O102" s="239"/>
      <c r="P102" s="239"/>
      <c r="Q102" s="239"/>
      <c r="R102" s="239"/>
      <c r="S102" s="239"/>
      <c r="T102" s="239"/>
      <c r="U102" s="239"/>
      <c r="V102" s="239"/>
    </row>
    <row r="103" spans="14:22">
      <c r="N103" s="239"/>
      <c r="O103" s="239"/>
      <c r="P103" s="239"/>
      <c r="Q103" s="239"/>
      <c r="R103" s="239"/>
      <c r="S103" s="239"/>
      <c r="T103" s="239"/>
      <c r="U103" s="239"/>
      <c r="V103" s="239"/>
    </row>
    <row r="104" spans="14:22">
      <c r="N104" s="239"/>
      <c r="O104" s="239"/>
      <c r="P104" s="239"/>
      <c r="Q104" s="239"/>
      <c r="R104" s="239"/>
      <c r="S104" s="239"/>
      <c r="T104" s="239"/>
      <c r="U104" s="239"/>
      <c r="V104" s="239"/>
    </row>
    <row r="105" spans="14:22">
      <c r="N105" s="239"/>
      <c r="O105" s="239"/>
      <c r="P105" s="239"/>
      <c r="Q105" s="239"/>
      <c r="R105" s="239"/>
      <c r="S105" s="239"/>
      <c r="T105" s="239"/>
      <c r="U105" s="239"/>
      <c r="V105" s="239"/>
    </row>
    <row r="106" spans="14:22">
      <c r="N106" s="239"/>
      <c r="O106" s="239"/>
      <c r="P106" s="239"/>
      <c r="Q106" s="239"/>
      <c r="R106" s="239"/>
      <c r="S106" s="239"/>
      <c r="T106" s="239"/>
      <c r="U106" s="239"/>
      <c r="V106" s="239"/>
    </row>
    <row r="107" spans="14:22">
      <c r="N107" s="239"/>
      <c r="O107" s="239"/>
      <c r="P107" s="239"/>
      <c r="Q107" s="239"/>
      <c r="R107" s="239"/>
      <c r="S107" s="239"/>
      <c r="T107" s="239"/>
      <c r="U107" s="239"/>
      <c r="V107" s="239"/>
    </row>
    <row r="108" spans="14:22">
      <c r="N108" s="239"/>
      <c r="O108" s="239"/>
      <c r="P108" s="239"/>
      <c r="Q108" s="239"/>
      <c r="R108" s="239"/>
      <c r="S108" s="239"/>
      <c r="T108" s="239"/>
      <c r="U108" s="239"/>
      <c r="V108" s="239"/>
    </row>
    <row r="109" spans="14:22">
      <c r="N109" s="239"/>
      <c r="O109" s="239"/>
      <c r="P109" s="239"/>
      <c r="Q109" s="239"/>
      <c r="R109" s="239"/>
      <c r="S109" s="239"/>
      <c r="T109" s="239"/>
      <c r="U109" s="239"/>
      <c r="V109" s="239"/>
    </row>
    <row r="110" spans="14:22">
      <c r="N110" s="239"/>
      <c r="O110" s="239"/>
      <c r="P110" s="239"/>
      <c r="Q110" s="239"/>
      <c r="R110" s="239"/>
      <c r="S110" s="239"/>
      <c r="T110" s="239"/>
      <c r="U110" s="239"/>
      <c r="V110" s="239"/>
    </row>
    <row r="111" spans="14:22">
      <c r="N111" s="239"/>
      <c r="O111" s="239"/>
      <c r="P111" s="239"/>
      <c r="Q111" s="239"/>
      <c r="R111" s="239"/>
      <c r="S111" s="239"/>
      <c r="T111" s="239"/>
      <c r="U111" s="239"/>
      <c r="V111" s="239"/>
    </row>
    <row r="112" spans="14:22">
      <c r="N112" s="239"/>
      <c r="O112" s="239"/>
      <c r="P112" s="239"/>
      <c r="Q112" s="239"/>
      <c r="R112" s="239"/>
      <c r="S112" s="239"/>
      <c r="T112" s="239"/>
      <c r="U112" s="239"/>
      <c r="V112" s="239"/>
    </row>
    <row r="113" spans="14:22">
      <c r="N113" s="239"/>
      <c r="O113" s="239"/>
      <c r="P113" s="239"/>
      <c r="Q113" s="239"/>
      <c r="R113" s="239"/>
      <c r="S113" s="239"/>
      <c r="T113" s="239"/>
      <c r="U113" s="239"/>
      <c r="V113" s="239"/>
    </row>
    <row r="114" spans="14:22">
      <c r="N114" s="239"/>
      <c r="O114" s="239"/>
      <c r="P114" s="239"/>
      <c r="Q114" s="239"/>
      <c r="R114" s="239"/>
      <c r="S114" s="239"/>
      <c r="T114" s="239"/>
      <c r="U114" s="239"/>
      <c r="V114" s="239"/>
    </row>
    <row r="115" spans="14:22">
      <c r="N115" s="239"/>
      <c r="O115" s="239"/>
      <c r="P115" s="239"/>
      <c r="Q115" s="239"/>
      <c r="R115" s="239"/>
      <c r="S115" s="239"/>
      <c r="T115" s="239"/>
      <c r="U115" s="239"/>
      <c r="V115" s="239"/>
    </row>
    <row r="116" spans="14:22">
      <c r="N116" s="239"/>
      <c r="O116" s="239"/>
      <c r="P116" s="239"/>
      <c r="Q116" s="239"/>
      <c r="R116" s="239"/>
      <c r="S116" s="239"/>
      <c r="T116" s="239"/>
      <c r="U116" s="239"/>
      <c r="V116" s="239"/>
    </row>
    <row r="117" spans="14:22">
      <c r="N117" s="239"/>
      <c r="O117" s="239"/>
      <c r="P117" s="239"/>
      <c r="Q117" s="239"/>
      <c r="R117" s="239"/>
      <c r="S117" s="239"/>
      <c r="T117" s="239"/>
      <c r="U117" s="239"/>
      <c r="V117" s="239"/>
    </row>
    <row r="118" spans="14:22">
      <c r="N118" s="239"/>
      <c r="O118" s="239"/>
      <c r="P118" s="239"/>
      <c r="Q118" s="239"/>
      <c r="R118" s="239"/>
      <c r="S118" s="239"/>
      <c r="T118" s="239"/>
      <c r="U118" s="239"/>
      <c r="V118" s="239"/>
    </row>
    <row r="119" spans="14:22">
      <c r="N119" s="239"/>
      <c r="O119" s="239"/>
      <c r="P119" s="239"/>
      <c r="Q119" s="239"/>
      <c r="R119" s="239"/>
      <c r="S119" s="239"/>
      <c r="T119" s="239"/>
      <c r="U119" s="239"/>
      <c r="V119" s="239"/>
    </row>
    <row r="120" spans="14:22">
      <c r="N120" s="239"/>
      <c r="O120" s="239"/>
      <c r="P120" s="239"/>
      <c r="Q120" s="239"/>
      <c r="R120" s="239"/>
      <c r="S120" s="239"/>
      <c r="T120" s="239"/>
      <c r="U120" s="239"/>
      <c r="V120" s="239"/>
    </row>
    <row r="121" spans="14:22">
      <c r="N121" s="239"/>
      <c r="O121" s="239"/>
      <c r="P121" s="239"/>
      <c r="Q121" s="239"/>
      <c r="R121" s="239"/>
      <c r="S121" s="239"/>
      <c r="T121" s="239"/>
      <c r="U121" s="239"/>
      <c r="V121" s="239"/>
    </row>
    <row r="122" spans="14:22">
      <c r="N122" s="239"/>
      <c r="O122" s="239"/>
      <c r="P122" s="239"/>
      <c r="Q122" s="239"/>
      <c r="R122" s="239"/>
      <c r="S122" s="239"/>
      <c r="T122" s="239"/>
      <c r="U122" s="239"/>
      <c r="V122" s="239"/>
    </row>
    <row r="123" spans="14:22">
      <c r="N123" s="239"/>
      <c r="O123" s="239"/>
      <c r="P123" s="239"/>
      <c r="Q123" s="239"/>
      <c r="R123" s="239"/>
      <c r="S123" s="239"/>
      <c r="T123" s="239"/>
      <c r="U123" s="239"/>
      <c r="V123" s="239"/>
    </row>
    <row r="124" spans="14:22">
      <c r="N124" s="239"/>
      <c r="O124" s="239"/>
      <c r="P124" s="239"/>
      <c r="Q124" s="239"/>
      <c r="R124" s="239"/>
      <c r="S124" s="239"/>
      <c r="T124" s="239"/>
      <c r="U124" s="239"/>
      <c r="V124" s="239"/>
    </row>
    <row r="125" spans="14:22">
      <c r="N125" s="239"/>
      <c r="O125" s="239"/>
      <c r="P125" s="239"/>
      <c r="Q125" s="239"/>
      <c r="R125" s="239"/>
      <c r="S125" s="239"/>
      <c r="T125" s="239"/>
      <c r="U125" s="239"/>
      <c r="V125" s="239"/>
    </row>
    <row r="126" spans="14:22">
      <c r="N126" s="239"/>
      <c r="O126" s="239"/>
      <c r="P126" s="239"/>
      <c r="Q126" s="239"/>
      <c r="R126" s="239"/>
      <c r="S126" s="239"/>
      <c r="T126" s="239"/>
      <c r="U126" s="239"/>
      <c r="V126" s="239"/>
    </row>
    <row r="127" spans="14:22">
      <c r="N127" s="239"/>
      <c r="O127" s="239"/>
      <c r="P127" s="239"/>
      <c r="Q127" s="239"/>
      <c r="R127" s="239"/>
      <c r="S127" s="239"/>
      <c r="T127" s="239"/>
      <c r="U127" s="239"/>
      <c r="V127" s="239"/>
    </row>
    <row r="128" spans="14:22">
      <c r="N128" s="239"/>
      <c r="O128" s="239"/>
      <c r="P128" s="239"/>
      <c r="Q128" s="239"/>
      <c r="R128" s="239"/>
      <c r="S128" s="239"/>
      <c r="T128" s="239"/>
      <c r="U128" s="239"/>
      <c r="V128" s="239"/>
    </row>
    <row r="129" spans="14:22">
      <c r="N129" s="239"/>
      <c r="O129" s="239"/>
      <c r="P129" s="239"/>
      <c r="Q129" s="239"/>
      <c r="R129" s="239"/>
      <c r="S129" s="239"/>
      <c r="T129" s="239"/>
      <c r="U129" s="239"/>
      <c r="V129" s="239"/>
    </row>
    <row r="130" spans="14:22">
      <c r="N130" s="239"/>
      <c r="O130" s="239"/>
      <c r="P130" s="239"/>
      <c r="Q130" s="239"/>
      <c r="R130" s="239"/>
      <c r="S130" s="239"/>
      <c r="T130" s="239"/>
      <c r="U130" s="239"/>
      <c r="V130" s="239"/>
    </row>
    <row r="131" spans="14:22">
      <c r="N131" s="239"/>
      <c r="O131" s="239"/>
      <c r="P131" s="239"/>
      <c r="Q131" s="239"/>
      <c r="R131" s="239"/>
      <c r="S131" s="239"/>
      <c r="T131" s="239"/>
      <c r="U131" s="239"/>
      <c r="V131" s="239"/>
    </row>
    <row r="132" spans="14:22">
      <c r="N132" s="239"/>
      <c r="O132" s="239"/>
      <c r="P132" s="239"/>
      <c r="Q132" s="239"/>
      <c r="R132" s="239"/>
      <c r="S132" s="239"/>
      <c r="T132" s="239"/>
      <c r="U132" s="239"/>
      <c r="V132" s="239"/>
    </row>
    <row r="133" spans="14:22">
      <c r="N133" s="239"/>
      <c r="O133" s="239"/>
      <c r="P133" s="239"/>
      <c r="Q133" s="239"/>
      <c r="R133" s="239"/>
      <c r="S133" s="239"/>
      <c r="T133" s="239"/>
      <c r="U133" s="239"/>
      <c r="V133" s="239"/>
    </row>
    <row r="134" spans="14:22">
      <c r="N134" s="239"/>
      <c r="O134" s="239"/>
      <c r="P134" s="239"/>
      <c r="Q134" s="239"/>
      <c r="R134" s="239"/>
      <c r="S134" s="239"/>
      <c r="T134" s="239"/>
      <c r="U134" s="239"/>
      <c r="V134" s="239"/>
    </row>
    <row r="135" spans="14:22">
      <c r="N135" s="239"/>
      <c r="O135" s="239"/>
      <c r="P135" s="239"/>
      <c r="Q135" s="239"/>
      <c r="R135" s="239"/>
      <c r="S135" s="239"/>
      <c r="T135" s="239"/>
      <c r="U135" s="239"/>
      <c r="V135" s="239"/>
    </row>
    <row r="136" spans="14:22">
      <c r="N136" s="239"/>
      <c r="O136" s="239"/>
      <c r="P136" s="239"/>
      <c r="Q136" s="239"/>
      <c r="R136" s="239"/>
      <c r="S136" s="239"/>
      <c r="T136" s="239"/>
      <c r="U136" s="239"/>
      <c r="V136" s="239"/>
    </row>
    <row r="137" spans="14:22">
      <c r="N137" s="239"/>
      <c r="O137" s="239"/>
      <c r="P137" s="239"/>
      <c r="Q137" s="239"/>
      <c r="R137" s="239"/>
      <c r="S137" s="239"/>
      <c r="T137" s="239"/>
      <c r="U137" s="239"/>
      <c r="V137" s="239"/>
    </row>
    <row r="138" spans="14:22">
      <c r="N138" s="239"/>
      <c r="O138" s="239"/>
      <c r="P138" s="239"/>
      <c r="Q138" s="239"/>
      <c r="R138" s="239"/>
      <c r="S138" s="239"/>
      <c r="T138" s="239"/>
      <c r="U138" s="239"/>
      <c r="V138" s="239"/>
    </row>
    <row r="139" spans="14:22">
      <c r="N139" s="239"/>
      <c r="O139" s="239"/>
      <c r="P139" s="239"/>
      <c r="Q139" s="239"/>
      <c r="R139" s="239"/>
      <c r="S139" s="239"/>
      <c r="T139" s="239"/>
      <c r="U139" s="239"/>
      <c r="V139" s="239"/>
    </row>
    <row r="140" spans="14:22">
      <c r="N140" s="239"/>
      <c r="O140" s="239"/>
      <c r="P140" s="239"/>
      <c r="Q140" s="239"/>
      <c r="R140" s="239"/>
      <c r="S140" s="239"/>
      <c r="T140" s="239"/>
      <c r="U140" s="239"/>
      <c r="V140" s="239"/>
    </row>
    <row r="141" spans="14:22">
      <c r="N141" s="239"/>
      <c r="O141" s="239"/>
      <c r="P141" s="239"/>
      <c r="Q141" s="239"/>
      <c r="R141" s="239"/>
      <c r="S141" s="239"/>
      <c r="T141" s="239"/>
      <c r="U141" s="239"/>
      <c r="V141" s="239"/>
    </row>
  </sheetData>
  <sheetProtection algorithmName="SHA-512" hashValue="4tSMr+UM58PByoG13HE1UYZWVkHLg4ALTUk2ytP88kgWPi7j7q09cUlV6aOXFAZCj2R6DKH7cDmThIwc2RS4HQ==" saltValue="kCSRTOgmH+cKQajDtgM/eA==" spinCount="100000" sheet="1" objects="1" scenarios="1" autoFilter="0"/>
  <mergeCells count="13">
    <mergeCell ref="B35:E35"/>
    <mergeCell ref="B36:E36"/>
    <mergeCell ref="B37:E37"/>
    <mergeCell ref="B46:E46"/>
    <mergeCell ref="B44:E44"/>
    <mergeCell ref="B45:E45"/>
    <mergeCell ref="I1:I3"/>
    <mergeCell ref="G5:H5"/>
    <mergeCell ref="G6:H6"/>
    <mergeCell ref="G7:H7"/>
    <mergeCell ref="A1:H1"/>
    <mergeCell ref="A2:H2"/>
    <mergeCell ref="A3:H3"/>
  </mergeCells>
  <phoneticPr fontId="44" type="noConversion"/>
  <conditionalFormatting sqref="I1:I3">
    <cfRule type="cellIs" dxfId="25" priority="1" stopIfTrue="1" operator="equal">
      <formula>"na"</formula>
    </cfRule>
  </conditionalFormatting>
  <hyperlinks>
    <hyperlink ref="A1:H1" location="Index!A1" display="Index!A1" xr:uid="{00000000-0004-0000-0E00-000000000000}"/>
  </hyperlinks>
  <printOptions horizontalCentered="1"/>
  <pageMargins left="0.5" right="0.25" top="0.5" bottom="0.25" header="0.5" footer="0.25"/>
  <pageSetup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K108"/>
  <sheetViews>
    <sheetView showGridLines="0" zoomScaleNormal="100" workbookViewId="0">
      <selection activeCell="Q19" sqref="Q19"/>
    </sheetView>
  </sheetViews>
  <sheetFormatPr defaultColWidth="10.6640625" defaultRowHeight="12.75"/>
  <cols>
    <col min="1" max="1" width="10.5" style="113" customWidth="1"/>
    <col min="2" max="2" width="8.33203125" style="113" customWidth="1"/>
    <col min="3" max="3" width="15.6640625" style="113" customWidth="1"/>
    <col min="4" max="4" width="7.83203125" style="113" customWidth="1"/>
    <col min="5" max="5" width="12" style="113" customWidth="1"/>
    <col min="6" max="6" width="12.5" style="113" customWidth="1"/>
    <col min="7" max="8" width="9.6640625" style="113" customWidth="1"/>
    <col min="9" max="9" width="10.6640625" style="113" customWidth="1"/>
    <col min="10" max="10" width="9.6640625" style="113" customWidth="1"/>
    <col min="11" max="11" width="5.5" style="113" customWidth="1"/>
    <col min="12" max="16384" width="10.6640625" style="113"/>
  </cols>
  <sheetData>
    <row r="1" spans="1:11" ht="15" customHeight="1">
      <c r="A1" s="1212" t="str">
        <f>+Index!$A$1</f>
        <v>Office of the State Controller</v>
      </c>
      <c r="B1" s="1212"/>
      <c r="C1" s="1212"/>
      <c r="D1" s="1212"/>
      <c r="E1" s="1212"/>
      <c r="F1" s="1212"/>
      <c r="G1" s="1212"/>
      <c r="H1" s="1212"/>
      <c r="I1" s="1212"/>
      <c r="J1" s="1212"/>
      <c r="K1" s="1211"/>
    </row>
    <row r="2" spans="1:11" ht="15" customHeight="1">
      <c r="A2" s="1269" t="str">
        <f>+Index!$A$2</f>
        <v>2024 Year-End ACFR Package</v>
      </c>
      <c r="B2" s="1270"/>
      <c r="C2" s="1270"/>
      <c r="D2" s="1270"/>
      <c r="E2" s="1270"/>
      <c r="F2" s="1270"/>
      <c r="G2" s="1270"/>
      <c r="H2" s="1270"/>
      <c r="I2" s="1270"/>
      <c r="J2" s="1270"/>
      <c r="K2" s="1211"/>
    </row>
    <row r="3" spans="1:11" ht="15" customHeight="1">
      <c r="A3" s="1269" t="s">
        <v>949</v>
      </c>
      <c r="B3" s="1270"/>
      <c r="C3" s="1270"/>
      <c r="D3" s="1270"/>
      <c r="E3" s="1270"/>
      <c r="F3" s="1270"/>
      <c r="G3" s="1270"/>
      <c r="H3" s="1270"/>
      <c r="I3" s="1270"/>
      <c r="J3" s="1270"/>
      <c r="K3" s="1211"/>
    </row>
    <row r="4" spans="1:11" ht="15" customHeight="1">
      <c r="G4" s="114" t="s">
        <v>128</v>
      </c>
      <c r="H4" s="114"/>
    </row>
    <row r="5" spans="1:11" ht="15" customHeight="1">
      <c r="A5" s="115"/>
      <c r="B5" s="115"/>
      <c r="C5" s="115"/>
      <c r="D5" s="115"/>
      <c r="F5" s="860" t="s">
        <v>491</v>
      </c>
      <c r="G5" s="1271" t="str">
        <f>+Index!$D$10</f>
        <v>C2</v>
      </c>
      <c r="H5" s="1271"/>
      <c r="I5" s="1271"/>
      <c r="J5" s="1271"/>
    </row>
    <row r="6" spans="1:11" ht="15" customHeight="1">
      <c r="A6" s="861" t="s">
        <v>888</v>
      </c>
      <c r="B6" s="115"/>
      <c r="C6" s="862" t="s">
        <v>950</v>
      </c>
      <c r="D6" s="116"/>
      <c r="F6" s="860" t="s">
        <v>492</v>
      </c>
      <c r="G6" s="1247" t="str">
        <f>+Index!$D$9</f>
        <v>Asheville-Buncombe Technical Community College</v>
      </c>
      <c r="H6" s="1247"/>
      <c r="I6" s="1247"/>
      <c r="J6" s="1247"/>
    </row>
    <row r="7" spans="1:11" ht="15" customHeight="1">
      <c r="A7" s="861"/>
      <c r="B7" s="115"/>
      <c r="C7" s="863"/>
      <c r="D7" s="863"/>
      <c r="F7" s="860" t="s">
        <v>493</v>
      </c>
      <c r="G7" s="1272" t="str">
        <f>CONCATENATE(Index!$D$11," ",Index!$D$12)</f>
        <v xml:space="preserve"> </v>
      </c>
      <c r="H7" s="1272"/>
      <c r="I7" s="1272"/>
      <c r="J7" s="1272"/>
    </row>
    <row r="8" spans="1:11" ht="15" customHeight="1" thickBot="1">
      <c r="A8" s="117"/>
      <c r="B8" s="117"/>
      <c r="C8" s="117"/>
      <c r="D8" s="117"/>
      <c r="E8" s="118"/>
      <c r="F8" s="117"/>
      <c r="G8" s="117"/>
      <c r="H8" s="117"/>
      <c r="I8" s="117"/>
      <c r="J8" s="117"/>
    </row>
    <row r="9" spans="1:11" ht="15.75">
      <c r="A9" s="115"/>
      <c r="B9" s="115"/>
      <c r="C9" s="115"/>
      <c r="D9" s="115"/>
      <c r="F9" s="115"/>
      <c r="G9" s="115"/>
      <c r="H9" s="115"/>
      <c r="I9" s="115"/>
      <c r="J9" s="115"/>
    </row>
    <row r="10" spans="1:11" ht="15.75">
      <c r="A10" s="119" t="s">
        <v>951</v>
      </c>
    </row>
    <row r="11" spans="1:11" ht="12.75" customHeight="1">
      <c r="A11" s="113" t="s">
        <v>952</v>
      </c>
    </row>
    <row r="12" spans="1:11" ht="12.75" customHeight="1">
      <c r="A12" s="113" t="s">
        <v>953</v>
      </c>
    </row>
    <row r="14" spans="1:11">
      <c r="A14" s="120" t="s">
        <v>954</v>
      </c>
    </row>
    <row r="15" spans="1:11">
      <c r="A15" s="120" t="s">
        <v>955</v>
      </c>
    </row>
    <row r="16" spans="1:11">
      <c r="A16" s="120"/>
    </row>
    <row r="17" spans="1:10">
      <c r="A17" s="113" t="s">
        <v>956</v>
      </c>
    </row>
    <row r="18" spans="1:10">
      <c r="A18" s="113" t="s">
        <v>957</v>
      </c>
    </row>
    <row r="19" spans="1:10">
      <c r="A19" s="113" t="s">
        <v>958</v>
      </c>
    </row>
    <row r="20" spans="1:10">
      <c r="A20" s="113" t="s">
        <v>959</v>
      </c>
    </row>
    <row r="22" spans="1:10">
      <c r="A22" s="121" t="s">
        <v>901</v>
      </c>
    </row>
    <row r="23" spans="1:10">
      <c r="A23" s="113" t="s">
        <v>960</v>
      </c>
    </row>
    <row r="24" spans="1:10">
      <c r="A24" s="113" t="s">
        <v>961</v>
      </c>
    </row>
    <row r="25" spans="1:10" ht="6" customHeight="1"/>
    <row r="26" spans="1:10">
      <c r="A26" s="121"/>
      <c r="B26" s="122" t="s">
        <v>513</v>
      </c>
      <c r="C26" s="304"/>
      <c r="D26" s="1273" t="s">
        <v>962</v>
      </c>
      <c r="E26" s="1273"/>
      <c r="F26" s="305"/>
      <c r="G26" s="1191" t="str">
        <f>IF(AND(ISBLANK(C26),ISBLANK(F26))=TRUE,"Answer Missing"," ")</f>
        <v>Answer Missing</v>
      </c>
      <c r="H26" s="1165"/>
    </row>
    <row r="27" spans="1:10" ht="6" customHeight="1"/>
    <row r="28" spans="1:10" ht="6" customHeight="1"/>
    <row r="29" spans="1:10">
      <c r="A29" s="1268" t="s">
        <v>963</v>
      </c>
      <c r="B29" s="1268"/>
      <c r="C29" s="1164" t="str">
        <f>IF(ISTEXT(C26), "Response for Yes needed", " ")</f>
        <v xml:space="preserve"> </v>
      </c>
      <c r="D29" s="1165"/>
      <c r="E29" s="1165"/>
    </row>
    <row r="30" spans="1:10">
      <c r="A30" s="113" t="s">
        <v>964</v>
      </c>
    </row>
    <row r="31" spans="1:10" ht="15" customHeight="1">
      <c r="A31" s="700"/>
      <c r="B31" s="700"/>
      <c r="C31" s="700"/>
      <c r="D31" s="700"/>
      <c r="E31" s="700"/>
      <c r="F31" s="700"/>
      <c r="G31" s="700"/>
      <c r="H31" s="700"/>
      <c r="I31" s="700"/>
      <c r="J31" s="700"/>
    </row>
    <row r="32" spans="1:10" ht="15" customHeight="1">
      <c r="A32" s="1266"/>
      <c r="B32" s="1266"/>
      <c r="C32" s="1266"/>
      <c r="D32" s="1266"/>
      <c r="E32" s="1266"/>
      <c r="F32" s="1266"/>
      <c r="G32" s="1266"/>
      <c r="H32" s="1266"/>
      <c r="I32" s="1266"/>
      <c r="J32" s="1266"/>
    </row>
    <row r="33" spans="1:10" ht="15" customHeight="1">
      <c r="A33" s="1266"/>
      <c r="B33" s="1266"/>
      <c r="C33" s="1266"/>
      <c r="D33" s="1266"/>
      <c r="E33" s="1266"/>
      <c r="F33" s="1266"/>
      <c r="G33" s="1266"/>
      <c r="H33" s="1266"/>
      <c r="I33" s="1266"/>
      <c r="J33" s="1266"/>
    </row>
    <row r="34" spans="1:10" ht="15" customHeight="1">
      <c r="A34" s="1267"/>
      <c r="B34" s="1267"/>
      <c r="C34" s="1267"/>
      <c r="D34" s="1267"/>
      <c r="E34" s="1267"/>
      <c r="F34" s="1267"/>
      <c r="G34" s="1267"/>
      <c r="H34" s="1267"/>
      <c r="I34" s="1267"/>
      <c r="J34" s="1267"/>
    </row>
    <row r="35" spans="1:10" ht="15" customHeight="1">
      <c r="A35" s="1266"/>
      <c r="B35" s="1266"/>
      <c r="C35" s="1266"/>
      <c r="D35" s="1266"/>
      <c r="E35" s="1266"/>
      <c r="F35" s="1266"/>
      <c r="G35" s="1266"/>
      <c r="H35" s="1266"/>
      <c r="I35" s="1266"/>
      <c r="J35" s="1266"/>
    </row>
    <row r="36" spans="1:10" ht="15" customHeight="1">
      <c r="A36" s="1266"/>
      <c r="B36" s="1266"/>
      <c r="C36" s="1266"/>
      <c r="D36" s="1266"/>
      <c r="E36" s="1266"/>
      <c r="F36" s="1266"/>
      <c r="G36" s="1266"/>
      <c r="H36" s="1266"/>
      <c r="I36" s="1266"/>
      <c r="J36" s="1266"/>
    </row>
    <row r="37" spans="1:10" ht="15" customHeight="1" thickBot="1">
      <c r="A37" s="626"/>
      <c r="B37" s="626"/>
      <c r="C37" s="626"/>
      <c r="D37" s="626"/>
      <c r="E37" s="626"/>
      <c r="F37" s="626"/>
      <c r="G37" s="626"/>
      <c r="H37" s="626"/>
      <c r="I37" s="626"/>
      <c r="J37" s="626"/>
    </row>
    <row r="38" spans="1:10" ht="3.95" customHeight="1" thickBot="1">
      <c r="A38" s="123"/>
      <c r="B38" s="124"/>
      <c r="C38" s="124"/>
      <c r="D38" s="124"/>
      <c r="E38" s="124"/>
      <c r="F38" s="124"/>
      <c r="G38" s="124"/>
      <c r="H38" s="124"/>
      <c r="I38" s="124"/>
      <c r="J38" s="125"/>
    </row>
    <row r="39" spans="1:10" ht="12.75" customHeight="1"/>
    <row r="40" spans="1:10" ht="12.75" customHeight="1">
      <c r="A40" s="119" t="s">
        <v>965</v>
      </c>
    </row>
    <row r="41" spans="1:10" ht="12.75" customHeight="1"/>
    <row r="42" spans="1:10" ht="12.75" customHeight="1">
      <c r="A42" s="113" t="s">
        <v>966</v>
      </c>
    </row>
    <row r="43" spans="1:10" ht="12.75" customHeight="1">
      <c r="A43" s="126" t="s">
        <v>967</v>
      </c>
    </row>
    <row r="44" spans="1:10" ht="12.75" customHeight="1">
      <c r="A44" s="113" t="s">
        <v>968</v>
      </c>
    </row>
    <row r="45" spans="1:10" ht="12.75" customHeight="1">
      <c r="A45" s="113" t="s">
        <v>969</v>
      </c>
    </row>
    <row r="46" spans="1:10" ht="12.75" customHeight="1">
      <c r="A46" s="113" t="s">
        <v>970</v>
      </c>
    </row>
    <row r="47" spans="1:10" ht="12.75" customHeight="1"/>
    <row r="48" spans="1:10" ht="12.75" customHeight="1">
      <c r="A48" s="121" t="s">
        <v>901</v>
      </c>
    </row>
    <row r="49" spans="1:10" ht="12.75" customHeight="1">
      <c r="A49" s="113" t="s">
        <v>971</v>
      </c>
      <c r="G49" s="122" t="s">
        <v>513</v>
      </c>
      <c r="H49" s="304"/>
      <c r="I49" s="122" t="s">
        <v>514</v>
      </c>
      <c r="J49" s="306"/>
    </row>
    <row r="50" spans="1:10" ht="12.75" customHeight="1">
      <c r="I50" s="1191" t="str">
        <f>IF(AND(ISBLANK(H49),ISBLANK(J49))=TRUE,"Answer Missing"," ")</f>
        <v>Answer Missing</v>
      </c>
      <c r="J50" s="1165"/>
    </row>
    <row r="51" spans="1:10" ht="12.75" customHeight="1">
      <c r="A51" s="1268" t="s">
        <v>972</v>
      </c>
      <c r="B51" s="1268"/>
      <c r="C51" s="1164" t="str">
        <f>IF(ISTEXT(H49), "Response for Yes needed", " ")</f>
        <v xml:space="preserve"> </v>
      </c>
      <c r="D51" s="1165"/>
      <c r="E51" s="1165"/>
    </row>
    <row r="52" spans="1:10" ht="12.75" customHeight="1">
      <c r="A52" s="113" t="s">
        <v>964</v>
      </c>
    </row>
    <row r="53" spans="1:10" ht="15" customHeight="1">
      <c r="A53" s="700"/>
      <c r="B53" s="700"/>
      <c r="C53" s="700"/>
      <c r="D53" s="700"/>
      <c r="E53" s="700"/>
      <c r="F53" s="700"/>
      <c r="G53" s="700"/>
      <c r="H53" s="700"/>
      <c r="I53" s="700"/>
      <c r="J53" s="700"/>
    </row>
    <row r="54" spans="1:10" ht="15" customHeight="1">
      <c r="A54" s="1266"/>
      <c r="B54" s="1266"/>
      <c r="C54" s="1266"/>
      <c r="D54" s="1266"/>
      <c r="E54" s="1266"/>
      <c r="F54" s="1266"/>
      <c r="G54" s="1266"/>
      <c r="H54" s="1266"/>
      <c r="I54" s="1266"/>
      <c r="J54" s="1266"/>
    </row>
    <row r="55" spans="1:10" ht="15" customHeight="1">
      <c r="A55" s="1266"/>
      <c r="B55" s="1266"/>
      <c r="C55" s="1266"/>
      <c r="D55" s="1266"/>
      <c r="E55" s="1266"/>
      <c r="F55" s="1266"/>
      <c r="G55" s="1266"/>
      <c r="H55" s="1266"/>
      <c r="I55" s="1266"/>
      <c r="J55" s="1266"/>
    </row>
    <row r="56" spans="1:10" ht="15" customHeight="1">
      <c r="A56" s="1266"/>
      <c r="B56" s="1266"/>
      <c r="C56" s="1266"/>
      <c r="D56" s="1266"/>
      <c r="E56" s="1266"/>
      <c r="F56" s="1266"/>
      <c r="G56" s="1266"/>
      <c r="H56" s="1266"/>
      <c r="I56" s="1266"/>
      <c r="J56" s="1266"/>
    </row>
    <row r="58" spans="1:10" ht="12" customHeight="1"/>
    <row r="59" spans="1:10" ht="6" customHeight="1"/>
    <row r="70" ht="15.95" customHeight="1"/>
    <row r="71" ht="6" customHeight="1"/>
    <row r="73" ht="9.9499999999999993" customHeight="1"/>
    <row r="76" ht="6" customHeight="1"/>
    <row r="77" ht="12.75" customHeight="1"/>
    <row r="81" ht="9.9499999999999993" customHeight="1"/>
    <row r="82" ht="12.75" customHeight="1"/>
    <row r="84" ht="15.95" customHeight="1"/>
    <row r="85" ht="6" customHeight="1"/>
    <row r="87" ht="6"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6" customHeight="1"/>
    <row r="98" ht="9.9499999999999993" customHeight="1"/>
    <row r="99" ht="9.9499999999999993" customHeight="1"/>
    <row r="100" ht="9.9499999999999993" customHeight="1"/>
    <row r="101" ht="9.9499999999999993" customHeight="1"/>
    <row r="102" ht="9.9499999999999993" customHeight="1"/>
    <row r="103" ht="6" customHeight="1"/>
    <row r="104" ht="9.9499999999999993" customHeight="1"/>
    <row r="105" ht="6" customHeight="1"/>
    <row r="108" ht="9.9499999999999993" customHeight="1"/>
  </sheetData>
  <sheetProtection algorithmName="SHA-512" hashValue="tUIk2OxU5ToI5I11RHm8usd3RJh244uZP4ESpg+WECFE+OHF8defPPlz+YmDfGPbpiIHM3NRCZjEIRJWChFBPw==" saltValue="F3FRQCDJxcd/7Odt41AaMQ==" spinCount="100000" sheet="1" objects="1" scenarios="1" autoFilter="0"/>
  <mergeCells count="22">
    <mergeCell ref="K1:K3"/>
    <mergeCell ref="A55:J55"/>
    <mergeCell ref="A56:J56"/>
    <mergeCell ref="A51:B51"/>
    <mergeCell ref="A54:J54"/>
    <mergeCell ref="A29:B29"/>
    <mergeCell ref="A32:J32"/>
    <mergeCell ref="A1:J1"/>
    <mergeCell ref="A2:J2"/>
    <mergeCell ref="A3:J3"/>
    <mergeCell ref="G5:J5"/>
    <mergeCell ref="G6:J6"/>
    <mergeCell ref="G7:J7"/>
    <mergeCell ref="I50:J50"/>
    <mergeCell ref="G26:H26"/>
    <mergeCell ref="D26:E26"/>
    <mergeCell ref="C51:E51"/>
    <mergeCell ref="C29:E29"/>
    <mergeCell ref="A33:J33"/>
    <mergeCell ref="A36:J36"/>
    <mergeCell ref="A34:J34"/>
    <mergeCell ref="A35:J35"/>
  </mergeCells>
  <phoneticPr fontId="44" type="noConversion"/>
  <conditionalFormatting sqref="C29">
    <cfRule type="containsText" dxfId="24" priority="2" stopIfTrue="1" operator="containsText" text="Response for Yes needed">
      <formula>NOT(ISERROR(SEARCH("Response for Yes needed",C29)))</formula>
    </cfRule>
  </conditionalFormatting>
  <conditionalFormatting sqref="C51">
    <cfRule type="containsText" dxfId="23" priority="4" stopIfTrue="1" operator="containsText" text="Response for Yes needed">
      <formula>NOT(ISERROR(SEARCH("Response for Yes needed",C51)))</formula>
    </cfRule>
  </conditionalFormatting>
  <conditionalFormatting sqref="C29:E29">
    <cfRule type="containsText" dxfId="22" priority="1" stopIfTrue="1" operator="containsText" text="Response for Yes needed">
      <formula>NOT(ISERROR(SEARCH("Response for Yes needed",C29)))</formula>
    </cfRule>
  </conditionalFormatting>
  <conditionalFormatting sqref="C51:E51">
    <cfRule type="containsText" dxfId="21" priority="3" stopIfTrue="1" operator="containsText" text="Response for Yes needed">
      <formula>NOT(ISERROR(SEARCH("Response for Yes needed",C51)))</formula>
    </cfRule>
  </conditionalFormatting>
  <conditionalFormatting sqref="G26:H26">
    <cfRule type="containsText" dxfId="20" priority="6" stopIfTrue="1" operator="containsText" text="Answer Missing">
      <formula>NOT(ISERROR(SEARCH("Answer Missing",G26)))</formula>
    </cfRule>
  </conditionalFormatting>
  <conditionalFormatting sqref="I50:J50">
    <cfRule type="containsText" dxfId="19" priority="5" stopIfTrue="1" operator="containsText" text="Answer Missing">
      <formula>NOT(ISERROR(SEARCH("Answer Missing",I50)))</formula>
    </cfRule>
  </conditionalFormatting>
  <conditionalFormatting sqref="K1:K3">
    <cfRule type="cellIs" dxfId="18" priority="7" stopIfTrue="1" operator="equal">
      <formula>"na"</formula>
    </cfRule>
  </conditionalFormatting>
  <hyperlinks>
    <hyperlink ref="A1:J1" location="Index!A1" display="Index!A1" xr:uid="{00000000-0004-0000-0F00-000000000000}"/>
  </hyperlinks>
  <printOptions horizontalCentered="1"/>
  <pageMargins left="0.5" right="0.25" top="0.5" bottom="0.25" header="0.5" footer="0.2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AA59"/>
  <sheetViews>
    <sheetView showGridLines="0" zoomScaleNormal="100" workbookViewId="0">
      <selection activeCell="S21" sqref="S21"/>
    </sheetView>
  </sheetViews>
  <sheetFormatPr defaultColWidth="10.6640625" defaultRowHeight="11.25"/>
  <cols>
    <col min="1" max="1" width="3.5" style="200" customWidth="1"/>
    <col min="2" max="2" width="13.6640625" style="200" customWidth="1"/>
    <col min="3" max="3" width="3.1640625" style="200" customWidth="1"/>
    <col min="4" max="4" width="12.5" style="200" customWidth="1"/>
    <col min="5" max="5" width="3.1640625" style="200" customWidth="1"/>
    <col min="6" max="6" width="5.5" style="200" customWidth="1"/>
    <col min="7" max="7" width="3.1640625" style="200" customWidth="1"/>
    <col min="8" max="8" width="4.83203125" style="200" customWidth="1"/>
    <col min="9" max="9" width="17.1640625" style="200" customWidth="1"/>
    <col min="10" max="10" width="1.6640625" style="200" customWidth="1"/>
    <col min="11" max="11" width="15.6640625" style="200" customWidth="1"/>
    <col min="12" max="12" width="2.5" style="200" customWidth="1"/>
    <col min="13" max="13" width="17.1640625" style="200" customWidth="1"/>
    <col min="14" max="14" width="5.5" style="200" customWidth="1"/>
    <col min="15" max="16384" width="10.6640625" style="200"/>
  </cols>
  <sheetData>
    <row r="1" spans="1:27" s="196" customFormat="1" ht="15" customHeight="1">
      <c r="A1" s="1212" t="str">
        <f>+Index!$A$1</f>
        <v>Office of the State Controller</v>
      </c>
      <c r="B1" s="1212"/>
      <c r="C1" s="1212"/>
      <c r="D1" s="1212"/>
      <c r="E1" s="1212"/>
      <c r="F1" s="1212"/>
      <c r="G1" s="1212"/>
      <c r="H1" s="1212"/>
      <c r="I1" s="1212"/>
      <c r="J1" s="1212"/>
      <c r="K1" s="1212"/>
      <c r="L1" s="1212"/>
      <c r="M1" s="1212"/>
      <c r="N1" s="1278" t="str">
        <f>IF(Index!$B$58="na","NA","")</f>
        <v/>
      </c>
      <c r="AA1" s="197"/>
    </row>
    <row r="2" spans="1:27" s="196" customFormat="1" ht="15" customHeight="1">
      <c r="A2" s="1213" t="str">
        <f>Index!A2</f>
        <v>2024 Year-End ACFR Package</v>
      </c>
      <c r="B2" s="1213"/>
      <c r="C2" s="1213"/>
      <c r="D2" s="1213"/>
      <c r="E2" s="1213"/>
      <c r="F2" s="1213"/>
      <c r="G2" s="1213"/>
      <c r="H2" s="1213"/>
      <c r="I2" s="1213"/>
      <c r="J2" s="1213"/>
      <c r="K2" s="1213"/>
      <c r="L2" s="1213"/>
      <c r="M2" s="1213"/>
      <c r="N2" s="1278"/>
    </row>
    <row r="3" spans="1:27" s="196" customFormat="1" ht="15" customHeight="1">
      <c r="A3" s="1213" t="s">
        <v>973</v>
      </c>
      <c r="B3" s="1213"/>
      <c r="C3" s="1213"/>
      <c r="D3" s="1213"/>
      <c r="E3" s="1213"/>
      <c r="F3" s="1213"/>
      <c r="G3" s="1213"/>
      <c r="H3" s="1213"/>
      <c r="I3" s="1213"/>
      <c r="J3" s="1213"/>
      <c r="K3" s="1213"/>
      <c r="L3" s="1213"/>
      <c r="M3" s="1213"/>
      <c r="N3" s="1278"/>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C2</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47" t="str">
        <f>+Index!$D$9</f>
        <v>Asheville-Buncombe Technical Community College</v>
      </c>
      <c r="K6" s="1247"/>
      <c r="L6" s="1247"/>
      <c r="M6" s="124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2.7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2.75" customHeight="1">
      <c r="A10" s="725" t="s">
        <v>974</v>
      </c>
      <c r="B10" s="725"/>
      <c r="C10" s="725"/>
      <c r="D10" s="725"/>
      <c r="E10" s="725"/>
      <c r="F10" s="725"/>
      <c r="G10" s="725"/>
      <c r="H10" s="725"/>
      <c r="I10" s="725"/>
      <c r="J10" s="725"/>
      <c r="K10" s="725"/>
      <c r="L10" s="725"/>
      <c r="M10" s="725"/>
      <c r="N10" s="725"/>
      <c r="O10" s="318"/>
      <c r="P10" s="318"/>
      <c r="Q10" s="318"/>
      <c r="R10" s="318"/>
      <c r="S10" s="318"/>
      <c r="T10" s="318"/>
      <c r="U10" s="318"/>
      <c r="V10" s="318"/>
      <c r="W10" s="318"/>
      <c r="X10" s="318"/>
      <c r="Y10" s="318"/>
      <c r="Z10" s="318"/>
      <c r="AA10" s="318"/>
    </row>
    <row r="11" spans="1:27" s="198" customFormat="1" ht="12.75" customHeight="1">
      <c r="A11" s="725" t="s">
        <v>975</v>
      </c>
      <c r="B11" s="725"/>
      <c r="C11" s="725"/>
      <c r="D11" s="725"/>
      <c r="E11" s="725"/>
      <c r="F11" s="725"/>
      <c r="G11" s="725"/>
      <c r="H11" s="725"/>
      <c r="I11" s="725"/>
      <c r="J11" s="725"/>
      <c r="K11" s="725"/>
      <c r="L11" s="725"/>
      <c r="M11" s="725"/>
      <c r="N11" s="725"/>
      <c r="O11" s="318"/>
      <c r="P11" s="318"/>
      <c r="Q11" s="318"/>
      <c r="R11" s="318"/>
      <c r="S11" s="318"/>
      <c r="T11" s="318"/>
      <c r="U11" s="318"/>
      <c r="V11" s="318"/>
      <c r="W11" s="318"/>
      <c r="X11" s="318"/>
      <c r="Y11" s="318"/>
      <c r="Z11" s="318"/>
      <c r="AA11" s="318"/>
    </row>
    <row r="12" spans="1:27" s="198" customFormat="1" ht="12.75" customHeight="1">
      <c r="A12" s="725" t="s">
        <v>976</v>
      </c>
      <c r="B12" s="725"/>
      <c r="C12" s="725"/>
      <c r="D12" s="725"/>
      <c r="E12" s="725"/>
      <c r="F12" s="725"/>
      <c r="G12" s="725"/>
      <c r="H12" s="725"/>
      <c r="I12" s="725"/>
      <c r="J12" s="725"/>
      <c r="K12" s="725"/>
      <c r="L12" s="725"/>
      <c r="M12" s="725"/>
      <c r="N12" s="725"/>
      <c r="O12" s="318"/>
      <c r="P12" s="318"/>
      <c r="Q12" s="318"/>
      <c r="R12" s="318"/>
      <c r="S12" s="318"/>
      <c r="T12" s="318"/>
      <c r="U12" s="318"/>
      <c r="V12" s="318"/>
      <c r="W12" s="318"/>
      <c r="X12" s="318"/>
      <c r="Y12" s="318"/>
      <c r="Z12" s="318"/>
      <c r="AA12" s="318"/>
    </row>
    <row r="13" spans="1:27" s="198" customFormat="1" ht="12.75" customHeight="1">
      <c r="A13" s="315" t="s">
        <v>977</v>
      </c>
      <c r="B13" s="725"/>
      <c r="C13" s="725"/>
      <c r="D13" s="725"/>
      <c r="E13" s="725"/>
      <c r="F13" s="725"/>
      <c r="G13" s="725"/>
      <c r="H13" s="725"/>
      <c r="I13" s="725"/>
      <c r="J13" s="725"/>
      <c r="K13" s="725"/>
      <c r="L13" s="725"/>
      <c r="M13" s="725"/>
      <c r="N13" s="725"/>
      <c r="O13" s="318"/>
      <c r="P13" s="318"/>
      <c r="Q13" s="318"/>
      <c r="R13" s="318"/>
      <c r="S13" s="318"/>
      <c r="T13" s="318"/>
      <c r="U13" s="318"/>
      <c r="V13" s="318"/>
      <c r="W13" s="318"/>
      <c r="X13" s="318"/>
      <c r="Y13" s="318"/>
      <c r="Z13" s="318"/>
      <c r="AA13" s="318"/>
    </row>
    <row r="14" spans="1:27" s="198" customFormat="1" ht="12.75" customHeight="1">
      <c r="A14" s="315" t="s">
        <v>978</v>
      </c>
      <c r="B14" s="725"/>
      <c r="C14" s="725"/>
      <c r="D14" s="725"/>
      <c r="E14" s="725"/>
      <c r="F14" s="725"/>
      <c r="G14" s="725"/>
      <c r="H14" s="725"/>
      <c r="I14" s="725"/>
      <c r="J14" s="725"/>
      <c r="K14" s="725"/>
      <c r="L14" s="725"/>
      <c r="M14" s="725"/>
      <c r="N14" s="725"/>
      <c r="O14" s="318"/>
      <c r="P14" s="318"/>
      <c r="Q14" s="318"/>
      <c r="R14" s="318"/>
      <c r="S14" s="318"/>
      <c r="T14" s="318"/>
      <c r="U14" s="318"/>
      <c r="V14" s="318"/>
      <c r="W14" s="318"/>
      <c r="X14" s="318"/>
      <c r="Y14" s="318"/>
      <c r="Z14" s="318"/>
      <c r="AA14" s="318"/>
    </row>
    <row r="15" spans="1:27" s="198" customFormat="1" ht="12.75" customHeight="1">
      <c r="A15" s="725"/>
      <c r="B15" s="725"/>
      <c r="C15" s="725"/>
      <c r="D15" s="725"/>
      <c r="E15" s="725"/>
      <c r="F15" s="725"/>
      <c r="G15" s="725"/>
      <c r="H15" s="725"/>
      <c r="I15" s="725"/>
      <c r="J15" s="725"/>
      <c r="K15" s="725"/>
      <c r="L15" s="725"/>
      <c r="M15" s="725"/>
      <c r="N15" s="725"/>
      <c r="O15" s="318"/>
      <c r="P15" s="318"/>
      <c r="Q15" s="318"/>
      <c r="R15" s="318"/>
      <c r="S15" s="318"/>
      <c r="T15" s="318"/>
      <c r="U15" s="318"/>
      <c r="V15" s="318"/>
      <c r="W15" s="318"/>
      <c r="X15" s="318"/>
      <c r="Y15" s="318"/>
      <c r="Z15" s="318"/>
      <c r="AA15" s="318"/>
    </row>
    <row r="16" spans="1:27" s="198" customFormat="1" ht="12.75" customHeight="1">
      <c r="A16" s="725" t="s">
        <v>979</v>
      </c>
      <c r="B16" s="725"/>
      <c r="C16" s="725"/>
      <c r="D16" s="725"/>
      <c r="E16" s="725"/>
      <c r="F16" s="725"/>
      <c r="G16" s="725"/>
      <c r="H16" s="725"/>
      <c r="I16" s="725"/>
      <c r="J16" s="725"/>
      <c r="K16" s="725"/>
      <c r="L16" s="725"/>
      <c r="M16" s="725"/>
      <c r="N16" s="725"/>
      <c r="O16" s="318"/>
      <c r="P16" s="318"/>
      <c r="Q16" s="318"/>
      <c r="R16" s="318"/>
      <c r="S16" s="318"/>
      <c r="T16" s="318"/>
      <c r="U16" s="318"/>
      <c r="V16" s="318"/>
      <c r="W16" s="318"/>
      <c r="X16" s="318"/>
      <c r="Y16" s="318"/>
      <c r="Z16" s="318"/>
      <c r="AA16" s="318"/>
    </row>
    <row r="17" spans="1:14" s="198" customFormat="1" ht="12.75" customHeight="1">
      <c r="A17" s="1086"/>
      <c r="B17" s="1086"/>
      <c r="C17" s="1086"/>
      <c r="D17" s="1086"/>
      <c r="E17" s="1086"/>
      <c r="F17" s="1086"/>
      <c r="G17" s="1086"/>
      <c r="H17" s="1086"/>
      <c r="I17" s="1086"/>
      <c r="J17" s="1086"/>
      <c r="K17" s="1086"/>
      <c r="L17" s="1086"/>
      <c r="M17" s="1086"/>
      <c r="N17" s="725"/>
    </row>
    <row r="18" spans="1:14" s="198" customFormat="1" ht="12.75" customHeight="1">
      <c r="A18" s="864" t="s">
        <v>631</v>
      </c>
      <c r="B18" s="1086" t="s">
        <v>980</v>
      </c>
      <c r="C18" s="725"/>
      <c r="D18" s="1086"/>
      <c r="E18" s="1086"/>
      <c r="F18" s="1086"/>
      <c r="G18" s="1086"/>
      <c r="H18" s="1086"/>
      <c r="I18" s="1086"/>
      <c r="J18" s="1086"/>
      <c r="K18" s="1086"/>
      <c r="L18" s="1086"/>
      <c r="M18" s="1086"/>
      <c r="N18" s="725"/>
    </row>
    <row r="19" spans="1:14" s="198" customFormat="1" ht="12.75" customHeight="1">
      <c r="A19" s="864" t="s">
        <v>633</v>
      </c>
      <c r="B19" s="1086" t="s">
        <v>981</v>
      </c>
      <c r="C19" s="725"/>
      <c r="D19" s="1086"/>
      <c r="E19" s="1086"/>
      <c r="F19" s="1086"/>
      <c r="G19" s="1086"/>
      <c r="H19" s="1086"/>
      <c r="I19" s="1086"/>
      <c r="J19" s="1086"/>
      <c r="K19" s="1086"/>
      <c r="L19" s="1086"/>
      <c r="M19" s="1086"/>
      <c r="N19" s="725"/>
    </row>
    <row r="20" spans="1:14" s="198" customFormat="1" ht="12.75" customHeight="1">
      <c r="A20" s="199"/>
      <c r="B20" s="1086" t="s">
        <v>982</v>
      </c>
      <c r="C20" s="725"/>
      <c r="D20" s="1086"/>
      <c r="E20" s="1086"/>
      <c r="F20" s="1086"/>
      <c r="G20" s="1086"/>
      <c r="H20" s="1086"/>
      <c r="I20" s="1086"/>
      <c r="J20" s="1086"/>
      <c r="K20" s="1086"/>
      <c r="L20" s="1086"/>
      <c r="M20" s="1086"/>
      <c r="N20" s="725"/>
    </row>
    <row r="21" spans="1:14" s="198" customFormat="1" ht="12.75" customHeight="1">
      <c r="A21" s="199"/>
      <c r="B21" s="1086" t="s">
        <v>983</v>
      </c>
      <c r="C21" s="725"/>
      <c r="D21" s="1086"/>
      <c r="E21" s="1086"/>
      <c r="F21" s="1086"/>
      <c r="G21" s="1086"/>
      <c r="H21" s="1086"/>
      <c r="I21" s="1086"/>
      <c r="J21" s="1086"/>
      <c r="K21" s="1086"/>
      <c r="L21" s="1086"/>
      <c r="M21" s="1086"/>
      <c r="N21" s="725"/>
    </row>
    <row r="22" spans="1:14" s="198" customFormat="1" ht="12.75" customHeight="1">
      <c r="A22" s="864" t="s">
        <v>636</v>
      </c>
      <c r="B22" s="1086" t="s">
        <v>984</v>
      </c>
      <c r="C22" s="725"/>
      <c r="D22" s="1086"/>
      <c r="E22" s="1086"/>
      <c r="F22" s="1086"/>
      <c r="G22" s="1086"/>
      <c r="H22" s="1086"/>
      <c r="I22" s="1086"/>
      <c r="J22" s="1086"/>
      <c r="K22" s="1086"/>
      <c r="L22" s="1086"/>
      <c r="M22" s="1086"/>
      <c r="N22" s="725"/>
    </row>
    <row r="23" spans="1:14" s="198" customFormat="1" ht="12.75" customHeight="1">
      <c r="A23" s="199"/>
      <c r="B23" s="1086" t="s">
        <v>985</v>
      </c>
      <c r="C23" s="725"/>
      <c r="D23" s="1086"/>
      <c r="E23" s="1086"/>
      <c r="F23" s="1086"/>
      <c r="G23" s="1086"/>
      <c r="H23" s="1086"/>
      <c r="I23" s="1086"/>
      <c r="J23" s="1086"/>
      <c r="K23" s="1086"/>
      <c r="L23" s="1086"/>
      <c r="M23" s="1086"/>
      <c r="N23" s="725"/>
    </row>
    <row r="24" spans="1:14" s="198" customFormat="1" ht="12.75" customHeight="1">
      <c r="A24" s="199"/>
      <c r="B24" s="1086" t="s">
        <v>986</v>
      </c>
      <c r="C24" s="725"/>
      <c r="D24" s="1086"/>
      <c r="E24" s="1086"/>
      <c r="F24" s="1086"/>
      <c r="G24" s="1086"/>
      <c r="H24" s="1086"/>
      <c r="I24" s="1086"/>
      <c r="J24" s="1086"/>
      <c r="K24" s="1086"/>
      <c r="L24" s="1086"/>
      <c r="M24" s="1086"/>
      <c r="N24" s="725"/>
    </row>
    <row r="25" spans="1:14" s="198" customFormat="1" ht="12.75" customHeight="1">
      <c r="A25" s="864" t="s">
        <v>639</v>
      </c>
      <c r="B25" s="1086" t="s">
        <v>987</v>
      </c>
      <c r="C25" s="1086"/>
      <c r="D25" s="1086"/>
      <c r="E25" s="1086"/>
      <c r="F25" s="1086"/>
      <c r="G25" s="1086"/>
      <c r="H25" s="1086"/>
      <c r="I25" s="1086"/>
      <c r="J25" s="1086"/>
      <c r="K25" s="1086"/>
      <c r="L25" s="1086"/>
      <c r="M25" s="1086"/>
      <c r="N25" s="725"/>
    </row>
    <row r="26" spans="1:14" s="198" customFormat="1" ht="12.75" customHeight="1">
      <c r="A26" s="1086"/>
      <c r="B26" s="1086" t="s">
        <v>988</v>
      </c>
      <c r="C26" s="1086"/>
      <c r="D26" s="1086"/>
      <c r="E26" s="1086"/>
      <c r="F26" s="1086"/>
      <c r="G26" s="1086"/>
      <c r="H26" s="1086"/>
      <c r="I26" s="1086"/>
      <c r="J26" s="1086"/>
      <c r="K26" s="1086"/>
      <c r="L26" s="1086"/>
      <c r="M26" s="1086"/>
      <c r="N26" s="725"/>
    </row>
    <row r="27" spans="1:14" s="198" customFormat="1" ht="12.75" customHeight="1">
      <c r="A27" s="865"/>
      <c r="B27" s="865"/>
      <c r="C27" s="865"/>
      <c r="D27" s="865"/>
      <c r="E27" s="865"/>
      <c r="F27" s="865"/>
      <c r="G27" s="865"/>
      <c r="H27" s="865"/>
      <c r="I27" s="865"/>
      <c r="J27" s="865"/>
      <c r="K27" s="865"/>
      <c r="L27" s="865"/>
      <c r="M27" s="865"/>
      <c r="N27" s="318"/>
    </row>
    <row r="28" spans="1:14" ht="15.75" customHeight="1">
      <c r="B28" s="1208"/>
      <c r="C28" s="1208"/>
      <c r="D28" s="1208"/>
      <c r="E28" s="1208"/>
      <c r="F28" s="1208"/>
      <c r="G28" s="1208"/>
      <c r="H28" s="1208"/>
      <c r="I28" s="1208"/>
      <c r="J28" s="1208"/>
      <c r="K28" s="1208"/>
      <c r="L28" s="1208"/>
      <c r="M28" s="1208"/>
    </row>
    <row r="29" spans="1:14" ht="15.75" customHeight="1">
      <c r="B29" s="1208"/>
      <c r="C29" s="1208"/>
      <c r="D29" s="1208"/>
      <c r="E29" s="1208"/>
      <c r="F29" s="1208"/>
      <c r="G29" s="1208"/>
      <c r="H29" s="1208"/>
      <c r="I29" s="1208"/>
      <c r="J29" s="1208"/>
      <c r="K29" s="1208"/>
      <c r="L29" s="1208"/>
      <c r="M29" s="1208"/>
    </row>
    <row r="30" spans="1:14" ht="15.75" customHeight="1">
      <c r="B30" s="1208"/>
      <c r="C30" s="1208"/>
      <c r="D30" s="1208"/>
      <c r="E30" s="1208"/>
      <c r="F30" s="1208"/>
      <c r="G30" s="1208"/>
      <c r="H30" s="1208"/>
      <c r="I30" s="1208"/>
      <c r="J30" s="1208"/>
      <c r="K30" s="1208"/>
      <c r="L30" s="1208"/>
      <c r="M30" s="1208"/>
    </row>
    <row r="31" spans="1:14" ht="15.75" customHeight="1">
      <c r="B31" s="1208"/>
      <c r="C31" s="1208"/>
      <c r="D31" s="1208"/>
      <c r="E31" s="1208"/>
      <c r="F31" s="1208"/>
      <c r="G31" s="1208"/>
      <c r="H31" s="1208"/>
      <c r="I31" s="1208"/>
      <c r="J31" s="1208"/>
      <c r="K31" s="1208"/>
      <c r="L31" s="1208"/>
      <c r="M31" s="1208"/>
    </row>
    <row r="32" spans="1:14" ht="15.75" customHeight="1">
      <c r="B32" s="1208"/>
      <c r="C32" s="1208"/>
      <c r="D32" s="1208"/>
      <c r="E32" s="1208"/>
      <c r="F32" s="1208"/>
      <c r="G32" s="1208"/>
      <c r="H32" s="1208"/>
      <c r="I32" s="1208"/>
      <c r="J32" s="1208"/>
      <c r="K32" s="1208"/>
      <c r="L32" s="1208"/>
      <c r="M32" s="1208"/>
    </row>
    <row r="33" spans="1:14" ht="15.75" customHeight="1">
      <c r="B33" s="1208"/>
      <c r="C33" s="1208"/>
      <c r="D33" s="1208"/>
      <c r="E33" s="1208"/>
      <c r="F33" s="1208"/>
      <c r="G33" s="1208"/>
      <c r="H33" s="1208"/>
      <c r="I33" s="1208"/>
      <c r="J33" s="1208"/>
      <c r="K33" s="1208"/>
      <c r="L33" s="1208"/>
      <c r="M33" s="1208"/>
    </row>
    <row r="34" spans="1:14" ht="15.75" customHeight="1">
      <c r="B34" s="1208"/>
      <c r="C34" s="1208"/>
      <c r="D34" s="1208"/>
      <c r="E34" s="1208"/>
      <c r="F34" s="1208"/>
      <c r="G34" s="1208"/>
      <c r="H34" s="1208"/>
      <c r="I34" s="1208"/>
      <c r="J34" s="1208"/>
      <c r="K34" s="1208"/>
      <c r="L34" s="1208"/>
      <c r="M34" s="1208"/>
    </row>
    <row r="35" spans="1:14" ht="15.75" customHeight="1">
      <c r="B35" s="1208"/>
      <c r="C35" s="1208"/>
      <c r="D35" s="1208"/>
      <c r="E35" s="1208"/>
      <c r="F35" s="1208"/>
      <c r="G35" s="1208"/>
      <c r="H35" s="1208"/>
      <c r="I35" s="1208"/>
      <c r="J35" s="1208"/>
      <c r="K35" s="1208"/>
      <c r="L35" s="1208"/>
      <c r="M35" s="1208"/>
    </row>
    <row r="36" spans="1:14" ht="15.75" customHeight="1">
      <c r="B36" s="1208"/>
      <c r="C36" s="1208"/>
      <c r="D36" s="1208"/>
      <c r="E36" s="1208"/>
      <c r="F36" s="1208"/>
      <c r="G36" s="1208"/>
      <c r="H36" s="1208"/>
      <c r="I36" s="1208"/>
      <c r="J36" s="1208"/>
      <c r="K36" s="1208"/>
      <c r="L36" s="1208"/>
      <c r="M36" s="1208"/>
    </row>
    <row r="37" spans="1:14" ht="15.75" customHeight="1">
      <c r="B37" s="1208"/>
      <c r="C37" s="1208"/>
      <c r="D37" s="1208"/>
      <c r="E37" s="1208"/>
      <c r="F37" s="1208"/>
      <c r="G37" s="1208"/>
      <c r="H37" s="1208"/>
      <c r="I37" s="1208"/>
      <c r="J37" s="1208"/>
      <c r="K37" s="1208"/>
      <c r="L37" s="1208"/>
      <c r="M37" s="1208"/>
    </row>
    <row r="38" spans="1:14" ht="15.75" customHeight="1">
      <c r="B38" s="1208"/>
      <c r="C38" s="1208"/>
      <c r="D38" s="1208"/>
      <c r="E38" s="1208"/>
      <c r="F38" s="1208"/>
      <c r="G38" s="1208"/>
      <c r="H38" s="1208"/>
      <c r="I38" s="1208"/>
      <c r="J38" s="1208"/>
      <c r="K38" s="1208"/>
      <c r="L38" s="1208"/>
      <c r="M38" s="1208"/>
    </row>
    <row r="39" spans="1:14" ht="15.75" customHeight="1">
      <c r="B39" s="1208"/>
      <c r="C39" s="1208"/>
      <c r="D39" s="1208"/>
      <c r="E39" s="1208"/>
      <c r="F39" s="1208"/>
      <c r="G39" s="1208"/>
      <c r="H39" s="1208"/>
      <c r="I39" s="1208"/>
      <c r="J39" s="1208"/>
      <c r="K39" s="1208"/>
      <c r="L39" s="1208"/>
      <c r="M39" s="1208"/>
    </row>
    <row r="40" spans="1:14" ht="15.75" customHeight="1">
      <c r="B40" s="1208"/>
      <c r="C40" s="1208"/>
      <c r="D40" s="1208"/>
      <c r="E40" s="1208"/>
      <c r="F40" s="1208"/>
      <c r="G40" s="1208"/>
      <c r="H40" s="1208"/>
      <c r="I40" s="1208"/>
      <c r="J40" s="1208"/>
      <c r="K40" s="1208"/>
      <c r="L40" s="1208"/>
      <c r="M40" s="1208"/>
    </row>
    <row r="41" spans="1:14" ht="15.75" customHeight="1">
      <c r="B41" s="1208"/>
      <c r="C41" s="1208"/>
      <c r="D41" s="1208"/>
      <c r="E41" s="1208"/>
      <c r="F41" s="1208"/>
      <c r="G41" s="1208"/>
      <c r="H41" s="1208"/>
      <c r="I41" s="1208"/>
      <c r="J41" s="1208"/>
      <c r="K41" s="1208"/>
      <c r="L41" s="1208"/>
      <c r="M41" s="1208"/>
    </row>
    <row r="42" spans="1:14" ht="15.75" customHeight="1">
      <c r="B42" s="1208"/>
      <c r="C42" s="1208"/>
      <c r="D42" s="1208"/>
      <c r="E42" s="1208"/>
      <c r="F42" s="1208"/>
      <c r="G42" s="1208"/>
      <c r="H42" s="1208"/>
      <c r="I42" s="1208"/>
      <c r="J42" s="1208"/>
      <c r="K42" s="1208"/>
      <c r="L42" s="1208"/>
      <c r="M42" s="1208"/>
    </row>
    <row r="43" spans="1:14" ht="15.75" customHeight="1">
      <c r="B43" s="1208"/>
      <c r="C43" s="1208"/>
      <c r="D43" s="1208"/>
      <c r="E43" s="1208"/>
      <c r="F43" s="1208"/>
      <c r="G43" s="1208"/>
      <c r="H43" s="1208"/>
      <c r="I43" s="1208"/>
      <c r="J43" s="1208"/>
      <c r="K43" s="1208"/>
      <c r="L43" s="1208"/>
      <c r="M43" s="1208"/>
    </row>
    <row r="44" spans="1:14" ht="15.75" customHeight="1">
      <c r="B44" s="1208"/>
      <c r="C44" s="1208"/>
      <c r="D44" s="1208"/>
      <c r="E44" s="1208"/>
      <c r="F44" s="1208"/>
      <c r="G44" s="1208"/>
      <c r="H44" s="1208"/>
      <c r="I44" s="1208"/>
      <c r="J44" s="1208"/>
      <c r="K44" s="1208"/>
      <c r="L44" s="1208"/>
      <c r="M44" s="1208"/>
    </row>
    <row r="45" spans="1:14" ht="15.75" customHeight="1"/>
    <row r="46" spans="1:14" ht="15.75" customHeight="1">
      <c r="A46" s="1274" t="s">
        <v>989</v>
      </c>
      <c r="B46" s="1275"/>
      <c r="C46" s="1275"/>
      <c r="D46" s="1275"/>
      <c r="E46" s="1275"/>
      <c r="F46" s="1275"/>
      <c r="G46" s="1275"/>
      <c r="H46" s="1275"/>
      <c r="I46" s="1275"/>
      <c r="J46" s="1275"/>
      <c r="K46" s="1275"/>
      <c r="L46" s="1275"/>
      <c r="M46" s="1275"/>
      <c r="N46" s="1275"/>
    </row>
    <row r="47" spans="1:14" ht="15" customHeight="1">
      <c r="A47" s="1276" t="s">
        <v>990</v>
      </c>
      <c r="B47" s="1276"/>
      <c r="C47" s="1276"/>
      <c r="D47" s="1276"/>
      <c r="E47" s="1276"/>
      <c r="F47" s="1276"/>
      <c r="G47" s="1276"/>
      <c r="H47" s="1276"/>
      <c r="I47" s="1276"/>
      <c r="J47" s="1276"/>
      <c r="K47" s="1276"/>
      <c r="L47" s="1276"/>
      <c r="M47" s="1276"/>
      <c r="N47" s="725"/>
    </row>
    <row r="48" spans="1:14" ht="13.5" customHeight="1">
      <c r="A48" s="1276" t="s">
        <v>991</v>
      </c>
      <c r="B48" s="1276"/>
      <c r="C48" s="1276"/>
      <c r="D48" s="1276"/>
      <c r="E48" s="1276"/>
      <c r="F48" s="1276"/>
      <c r="G48" s="1276"/>
      <c r="H48" s="1276"/>
      <c r="I48" s="1276"/>
      <c r="J48" s="1276"/>
      <c r="K48" s="1276"/>
      <c r="L48" s="1276"/>
      <c r="M48" s="1276"/>
      <c r="N48" s="725"/>
    </row>
    <row r="49" spans="1:14" ht="12.75">
      <c r="A49" s="1276" t="s">
        <v>992</v>
      </c>
      <c r="B49" s="1276"/>
      <c r="C49" s="1276"/>
      <c r="D49" s="1276"/>
      <c r="E49" s="1276"/>
      <c r="F49" s="1276"/>
      <c r="G49" s="1276"/>
      <c r="H49" s="1276"/>
      <c r="I49" s="1276"/>
      <c r="J49" s="1276"/>
      <c r="K49" s="1276"/>
      <c r="L49" s="1276"/>
      <c r="M49" s="1276"/>
      <c r="N49" s="725"/>
    </row>
    <row r="50" spans="1:14" ht="12.75">
      <c r="A50" s="1276"/>
      <c r="B50" s="1276"/>
      <c r="C50" s="1276"/>
      <c r="D50" s="1276"/>
      <c r="E50" s="1276"/>
      <c r="F50" s="1276"/>
      <c r="G50" s="1276"/>
      <c r="H50" s="1276"/>
      <c r="I50" s="1276"/>
      <c r="J50" s="1276"/>
      <c r="K50" s="1276"/>
      <c r="L50" s="1276"/>
      <c r="M50" s="1276"/>
      <c r="N50" s="725"/>
    </row>
    <row r="51" spans="1:14" ht="13.5" customHeight="1">
      <c r="A51" s="1277" t="s">
        <v>993</v>
      </c>
      <c r="B51" s="1276"/>
      <c r="C51" s="1276"/>
      <c r="D51" s="1276"/>
      <c r="E51" s="1276"/>
      <c r="F51" s="1276"/>
      <c r="G51" s="1276"/>
      <c r="H51" s="1276"/>
      <c r="I51" s="1276"/>
      <c r="J51" s="1276"/>
      <c r="K51" s="1276"/>
      <c r="L51" s="1276"/>
      <c r="M51" s="1276"/>
      <c r="N51" s="725"/>
    </row>
    <row r="52" spans="1:14" ht="14.25" customHeight="1">
      <c r="A52" s="1276" t="s">
        <v>994</v>
      </c>
      <c r="B52" s="1276"/>
      <c r="C52" s="1276"/>
      <c r="D52" s="1276"/>
      <c r="E52" s="1276"/>
      <c r="F52" s="1276"/>
      <c r="G52" s="1276"/>
      <c r="H52" s="1276"/>
      <c r="I52" s="1276"/>
      <c r="J52" s="1276"/>
      <c r="K52" s="1276"/>
      <c r="L52" s="1276"/>
      <c r="M52" s="1276"/>
      <c r="N52" s="725"/>
    </row>
    <row r="53" spans="1:14" ht="13.5" customHeight="1">
      <c r="A53" s="1276" t="s">
        <v>995</v>
      </c>
      <c r="B53" s="1276"/>
      <c r="C53" s="1276"/>
      <c r="D53" s="1276"/>
      <c r="E53" s="1276"/>
      <c r="F53" s="1276"/>
      <c r="G53" s="1276"/>
      <c r="H53" s="1276"/>
      <c r="I53" s="1276"/>
      <c r="J53" s="1276"/>
      <c r="K53" s="1276"/>
      <c r="L53" s="1276"/>
      <c r="M53" s="1276"/>
      <c r="N53" s="725"/>
    </row>
    <row r="54" spans="1:14" ht="14.25" customHeight="1">
      <c r="A54" s="1276" t="s">
        <v>996</v>
      </c>
      <c r="B54" s="1276"/>
      <c r="C54" s="1276"/>
      <c r="D54" s="1276"/>
      <c r="E54" s="1276"/>
      <c r="F54" s="1276"/>
      <c r="G54" s="1276"/>
      <c r="H54" s="1276"/>
      <c r="I54" s="1276"/>
      <c r="J54" s="1276"/>
      <c r="K54" s="1276"/>
      <c r="L54" s="1276"/>
      <c r="M54" s="1276"/>
      <c r="N54" s="725"/>
    </row>
    <row r="56" spans="1:14">
      <c r="A56" s="866" t="s">
        <v>997</v>
      </c>
      <c r="B56" s="866"/>
      <c r="C56" s="866"/>
      <c r="D56" s="866"/>
      <c r="E56" s="866"/>
      <c r="F56" s="866"/>
      <c r="G56" s="866"/>
      <c r="H56" s="866"/>
      <c r="I56" s="866"/>
      <c r="J56" s="866"/>
      <c r="K56" s="866"/>
      <c r="L56" s="866"/>
      <c r="M56" s="866"/>
    </row>
    <row r="57" spans="1:14">
      <c r="A57" s="866" t="s">
        <v>998</v>
      </c>
      <c r="B57" s="866"/>
      <c r="C57" s="866"/>
      <c r="D57" s="866"/>
      <c r="E57" s="866"/>
      <c r="F57" s="866"/>
      <c r="G57" s="866"/>
      <c r="H57" s="866"/>
      <c r="I57" s="866"/>
      <c r="J57" s="866"/>
      <c r="K57" s="866"/>
      <c r="L57" s="866"/>
      <c r="M57" s="866"/>
    </row>
    <row r="58" spans="1:14">
      <c r="A58" s="866" t="s">
        <v>999</v>
      </c>
      <c r="B58" s="866"/>
      <c r="C58" s="866"/>
      <c r="D58" s="866"/>
      <c r="E58" s="866"/>
      <c r="F58" s="866"/>
      <c r="G58" s="866"/>
      <c r="H58" s="866"/>
      <c r="I58" s="866"/>
      <c r="J58" s="866"/>
      <c r="K58" s="866"/>
      <c r="L58" s="866"/>
      <c r="M58" s="866"/>
    </row>
    <row r="59" spans="1:14">
      <c r="A59" s="866" t="s">
        <v>1000</v>
      </c>
      <c r="B59" s="866"/>
      <c r="C59" s="866"/>
      <c r="D59" s="866"/>
      <c r="E59" s="866"/>
      <c r="F59" s="866"/>
      <c r="G59" s="866"/>
      <c r="H59" s="866"/>
      <c r="I59" s="866"/>
      <c r="J59" s="866"/>
      <c r="K59" s="866"/>
      <c r="L59" s="866"/>
      <c r="M59" s="866"/>
    </row>
  </sheetData>
  <sheetProtection algorithmName="SHA-512" hashValue="/ZoCBf1LFjgoXxBbiEuqe3ezJguWpvzZ2+sT8Qwbd/GvSt59LfkbrsGbOikAHtpQ9HPXcfQOAtQp79EpnyG1xQ==" saltValue="Df68yEm/b0C2kcImx/jPVA==" spinCount="100000" sheet="1" objects="1" scenarios="1" autoFilter="0"/>
  <mergeCells count="33">
    <mergeCell ref="J7:M7"/>
    <mergeCell ref="N1:N3"/>
    <mergeCell ref="J5:M5"/>
    <mergeCell ref="J6:M6"/>
    <mergeCell ref="A1:M1"/>
    <mergeCell ref="A2:M2"/>
    <mergeCell ref="A3:M3"/>
    <mergeCell ref="B32:M32"/>
    <mergeCell ref="B33:M33"/>
    <mergeCell ref="B34:M34"/>
    <mergeCell ref="B35:M35"/>
    <mergeCell ref="B28:M28"/>
    <mergeCell ref="B29:M29"/>
    <mergeCell ref="B30:M30"/>
    <mergeCell ref="B31:M31"/>
    <mergeCell ref="B36:M36"/>
    <mergeCell ref="B37:M37"/>
    <mergeCell ref="B38:M38"/>
    <mergeCell ref="B39:M39"/>
    <mergeCell ref="B44:M44"/>
    <mergeCell ref="B40:M40"/>
    <mergeCell ref="B41:M41"/>
    <mergeCell ref="B42:M42"/>
    <mergeCell ref="B43:M43"/>
    <mergeCell ref="A46:N46"/>
    <mergeCell ref="A47:M47"/>
    <mergeCell ref="A48:M48"/>
    <mergeCell ref="A49:M49"/>
    <mergeCell ref="A54:M54"/>
    <mergeCell ref="A50:M50"/>
    <mergeCell ref="A51:M51"/>
    <mergeCell ref="A52:M52"/>
    <mergeCell ref="A53:M53"/>
  </mergeCells>
  <phoneticPr fontId="4" type="noConversion"/>
  <conditionalFormatting sqref="N1:N3">
    <cfRule type="cellIs" dxfId="17" priority="1" stopIfTrue="1" operator="equal">
      <formula>"na"</formula>
    </cfRule>
  </conditionalFormatting>
  <hyperlinks>
    <hyperlink ref="A1:M1" location="Index!A1" display="Index!A1" xr:uid="{00000000-0004-0000-1000-000000000000}"/>
  </hyperlinks>
  <printOptions horizontalCentered="1"/>
  <pageMargins left="0.5" right="0.25" top="0.5" bottom="0.25" header="0.5" footer="0.25"/>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A60"/>
  <sheetViews>
    <sheetView showGridLines="0" zoomScaleNormal="100" workbookViewId="0">
      <selection activeCell="S16" sqref="S16"/>
    </sheetView>
  </sheetViews>
  <sheetFormatPr defaultColWidth="10.6640625" defaultRowHeight="11.25"/>
  <cols>
    <col min="1" max="1" width="3.5" style="200" customWidth="1"/>
    <col min="2" max="2" width="13.6640625" style="200" customWidth="1"/>
    <col min="3" max="3" width="3.1640625" style="200" customWidth="1"/>
    <col min="4" max="4" width="9.33203125" style="200" customWidth="1"/>
    <col min="5" max="5" width="3.1640625" style="200" customWidth="1"/>
    <col min="6" max="6" width="5.5" style="200" customWidth="1"/>
    <col min="7" max="7" width="6.33203125" style="200" customWidth="1"/>
    <col min="8" max="8" width="8.33203125" style="200" customWidth="1"/>
    <col min="9" max="9" width="17.1640625" style="200" customWidth="1"/>
    <col min="10" max="10" width="1.6640625" style="200" customWidth="1"/>
    <col min="11" max="11" width="15.6640625" style="200" customWidth="1"/>
    <col min="12" max="12" width="2.5" style="200" customWidth="1"/>
    <col min="13" max="13" width="17.1640625" style="200" customWidth="1"/>
    <col min="14" max="14" width="5.5" style="200" customWidth="1"/>
    <col min="15" max="16384" width="10.6640625" style="200"/>
  </cols>
  <sheetData>
    <row r="1" spans="1:27" s="196" customFormat="1" ht="15" customHeight="1">
      <c r="A1" s="1212" t="str">
        <f>+Index!$A$1</f>
        <v>Office of the State Controller</v>
      </c>
      <c r="B1" s="1212"/>
      <c r="C1" s="1212"/>
      <c r="D1" s="1212"/>
      <c r="E1" s="1212"/>
      <c r="F1" s="1212"/>
      <c r="G1" s="1212"/>
      <c r="H1" s="1212"/>
      <c r="I1" s="1212"/>
      <c r="J1" s="1212"/>
      <c r="K1" s="1212"/>
      <c r="L1" s="1212"/>
      <c r="M1" s="1212"/>
      <c r="N1" s="1278"/>
      <c r="AA1" s="197"/>
    </row>
    <row r="2" spans="1:27" s="196" customFormat="1" ht="15" customHeight="1">
      <c r="A2" s="1213" t="str">
        <f>Index!A2</f>
        <v>2024 Year-End ACFR Package</v>
      </c>
      <c r="B2" s="1213"/>
      <c r="C2" s="1213"/>
      <c r="D2" s="1213"/>
      <c r="E2" s="1213"/>
      <c r="F2" s="1213"/>
      <c r="G2" s="1213"/>
      <c r="H2" s="1213"/>
      <c r="I2" s="1213"/>
      <c r="J2" s="1213"/>
      <c r="K2" s="1213"/>
      <c r="L2" s="1213"/>
      <c r="M2" s="1213"/>
      <c r="N2" s="1278"/>
    </row>
    <row r="3" spans="1:27" s="196" customFormat="1" ht="15" customHeight="1">
      <c r="A3" s="1213" t="s">
        <v>1001</v>
      </c>
      <c r="B3" s="1213"/>
      <c r="C3" s="1213"/>
      <c r="D3" s="1213"/>
      <c r="E3" s="1213"/>
      <c r="F3" s="1213"/>
      <c r="G3" s="1213"/>
      <c r="H3" s="1213"/>
      <c r="I3" s="1213"/>
      <c r="J3" s="1213"/>
      <c r="K3" s="1213"/>
      <c r="L3" s="1213"/>
      <c r="M3" s="1213"/>
      <c r="N3" s="1278"/>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C2</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47" t="str">
        <f>+Index!$D$9</f>
        <v>Asheville-Buncombe Technical Community College</v>
      </c>
      <c r="K6" s="1247"/>
      <c r="L6" s="1247"/>
      <c r="M6" s="124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4.25" customHeight="1">
      <c r="A10" s="347" t="s">
        <v>494</v>
      </c>
      <c r="B10" s="348" t="s">
        <v>1002</v>
      </c>
      <c r="C10" s="346"/>
      <c r="D10" s="346"/>
      <c r="E10" s="346"/>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18.5" customHeight="1">
      <c r="A11" s="725"/>
      <c r="B11" s="1282" t="s">
        <v>1003</v>
      </c>
      <c r="C11" s="1283"/>
      <c r="D11" s="1283"/>
      <c r="E11" s="1283"/>
      <c r="F11" s="1283"/>
      <c r="G11" s="1283"/>
      <c r="H11" s="1283"/>
      <c r="I11" s="1283"/>
      <c r="J11" s="1283"/>
      <c r="K11" s="1283"/>
      <c r="L11" s="725"/>
      <c r="M11" s="725"/>
      <c r="N11" s="725"/>
      <c r="O11" s="318"/>
      <c r="P11" s="318"/>
      <c r="Q11" s="318"/>
      <c r="R11" s="318"/>
      <c r="S11" s="318"/>
      <c r="T11" s="318"/>
      <c r="U11" s="318"/>
      <c r="V11" s="318"/>
      <c r="W11" s="318"/>
      <c r="X11" s="318"/>
      <c r="Y11" s="318"/>
      <c r="Z11" s="318"/>
      <c r="AA11" s="318"/>
    </row>
    <row r="12" spans="1:27" s="198" customFormat="1" ht="12.75" customHeight="1">
      <c r="A12" s="725"/>
      <c r="B12" s="725"/>
      <c r="C12" s="725"/>
      <c r="D12" s="725"/>
      <c r="E12" s="725"/>
      <c r="F12" s="725"/>
      <c r="G12" s="725"/>
      <c r="H12" s="725"/>
      <c r="I12" s="725"/>
      <c r="J12" s="725"/>
      <c r="K12" s="725"/>
      <c r="L12" s="725"/>
      <c r="M12" s="725"/>
      <c r="N12" s="725"/>
      <c r="O12" s="318"/>
      <c r="P12" s="318"/>
      <c r="Q12" s="318"/>
      <c r="R12" s="318"/>
      <c r="S12" s="318"/>
      <c r="T12" s="318"/>
      <c r="U12" s="318"/>
      <c r="V12" s="318"/>
      <c r="W12" s="318"/>
      <c r="X12" s="318"/>
      <c r="Y12" s="318"/>
      <c r="Z12" s="318"/>
      <c r="AA12" s="318"/>
    </row>
    <row r="13" spans="1:27" s="198" customFormat="1" ht="12.75" customHeight="1">
      <c r="A13" s="725"/>
      <c r="B13" s="318"/>
      <c r="C13" s="345" t="s">
        <v>514</v>
      </c>
      <c r="D13" s="380"/>
      <c r="E13" s="259"/>
      <c r="F13" s="259"/>
      <c r="G13" s="345" t="s">
        <v>513</v>
      </c>
      <c r="H13" s="389"/>
      <c r="I13" s="318" t="s">
        <v>1004</v>
      </c>
      <c r="J13" s="318"/>
      <c r="K13" s="346"/>
      <c r="L13" s="725"/>
      <c r="M13" s="725"/>
      <c r="N13" s="725"/>
      <c r="O13" s="318"/>
      <c r="P13" s="318"/>
      <c r="Q13" s="318"/>
      <c r="R13" s="318"/>
      <c r="S13" s="318"/>
      <c r="T13" s="318"/>
      <c r="U13" s="318"/>
      <c r="V13" s="318"/>
      <c r="W13" s="318"/>
      <c r="X13" s="318"/>
      <c r="Y13" s="318"/>
      <c r="Z13" s="318"/>
      <c r="AA13" s="318"/>
    </row>
    <row r="14" spans="1:27" s="198" customFormat="1" ht="12.75" customHeight="1">
      <c r="A14" s="315"/>
      <c r="B14" s="725"/>
      <c r="C14" s="725"/>
      <c r="D14" s="867"/>
      <c r="E14" s="725"/>
      <c r="F14" s="1191" t="str">
        <f>IF(AND(ISBLANK(D13),ISBLANK(H13))=TRUE,"Answer Missing"," ")</f>
        <v>Answer Missing</v>
      </c>
      <c r="G14" s="1165"/>
      <c r="H14" s="1165"/>
      <c r="I14" s="725"/>
      <c r="J14" s="725"/>
      <c r="K14" s="725"/>
      <c r="L14" s="725"/>
      <c r="M14" s="725"/>
      <c r="N14" s="725"/>
      <c r="O14" s="318"/>
      <c r="P14" s="318"/>
      <c r="Q14" s="318"/>
      <c r="R14" s="318"/>
      <c r="S14" s="318"/>
      <c r="T14" s="318"/>
      <c r="U14" s="318"/>
      <c r="V14" s="318"/>
      <c r="W14" s="318"/>
      <c r="X14" s="318"/>
      <c r="Y14" s="318"/>
      <c r="Z14" s="318"/>
      <c r="AA14" s="318"/>
    </row>
    <row r="15" spans="1:27" s="198" customFormat="1" ht="12.75" customHeight="1">
      <c r="A15" s="315"/>
      <c r="B15" s="725"/>
      <c r="C15" s="725"/>
      <c r="D15" s="725"/>
      <c r="E15" s="725"/>
      <c r="F15" s="725"/>
      <c r="G15" s="725"/>
      <c r="H15" s="725"/>
      <c r="I15" s="725"/>
      <c r="J15" s="725"/>
      <c r="K15" s="725"/>
      <c r="L15" s="725"/>
      <c r="M15" s="725"/>
      <c r="N15" s="725"/>
      <c r="O15" s="318"/>
      <c r="P15" s="318"/>
      <c r="Q15" s="318"/>
      <c r="R15" s="318"/>
      <c r="S15" s="318"/>
      <c r="T15" s="318"/>
      <c r="U15" s="318"/>
      <c r="V15" s="318"/>
      <c r="W15" s="318"/>
      <c r="X15" s="318"/>
      <c r="Y15" s="318"/>
      <c r="Z15" s="318"/>
      <c r="AA15" s="318"/>
    </row>
    <row r="16" spans="1:27" s="198" customFormat="1" ht="12.75" customHeight="1">
      <c r="A16" s="725"/>
      <c r="B16" s="725"/>
      <c r="C16" s="725"/>
      <c r="D16" s="725"/>
      <c r="E16" s="725"/>
      <c r="F16" s="1164" t="str">
        <f>IF(ISTEXT(H13), "Response for Yes needed", " ")</f>
        <v xml:space="preserve"> </v>
      </c>
      <c r="G16" s="1165"/>
      <c r="H16" s="1165"/>
      <c r="I16" s="1165"/>
      <c r="J16" s="725"/>
      <c r="K16" s="725"/>
      <c r="L16" s="725"/>
      <c r="M16" s="725"/>
      <c r="N16" s="725"/>
      <c r="O16" s="318"/>
      <c r="P16" s="318"/>
      <c r="Q16" s="318"/>
      <c r="R16" s="318"/>
      <c r="S16" s="318"/>
      <c r="T16" s="318"/>
      <c r="U16" s="318"/>
      <c r="V16" s="318"/>
      <c r="W16" s="318"/>
      <c r="X16" s="318"/>
      <c r="Y16" s="318"/>
      <c r="Z16" s="318"/>
      <c r="AA16" s="318"/>
    </row>
    <row r="17" spans="1:16" s="198" customFormat="1" ht="12.75" customHeight="1">
      <c r="A17" s="725"/>
      <c r="B17" s="725"/>
      <c r="C17" s="725"/>
      <c r="D17" s="725"/>
      <c r="E17" s="725"/>
      <c r="F17" s="725"/>
      <c r="G17" s="725"/>
      <c r="H17" s="725"/>
      <c r="I17" s="725"/>
      <c r="J17" s="725"/>
      <c r="K17" s="725"/>
      <c r="L17" s="725"/>
      <c r="M17" s="725"/>
      <c r="N17" s="725"/>
      <c r="O17" s="318"/>
      <c r="P17" s="318"/>
    </row>
    <row r="18" spans="1:16" s="198" customFormat="1" ht="12.75" customHeight="1">
      <c r="A18" s="868"/>
      <c r="B18" s="596" t="s">
        <v>1005</v>
      </c>
      <c r="C18" s="869"/>
      <c r="D18" s="869"/>
      <c r="E18" s="869"/>
      <c r="F18" s="869"/>
      <c r="G18" s="869"/>
      <c r="H18" s="869"/>
      <c r="I18" s="869"/>
      <c r="J18" s="869"/>
      <c r="K18" s="869"/>
      <c r="L18" s="869"/>
      <c r="M18" s="870"/>
      <c r="N18" s="725"/>
      <c r="O18" s="318"/>
      <c r="P18" s="592"/>
    </row>
    <row r="19" spans="1:16" s="198" customFormat="1" ht="12.75" customHeight="1">
      <c r="A19" s="871"/>
      <c r="B19" s="701"/>
      <c r="C19" s="702"/>
      <c r="D19" s="702"/>
      <c r="E19" s="702"/>
      <c r="F19" s="702"/>
      <c r="G19" s="702"/>
      <c r="H19" s="702"/>
      <c r="I19" s="702"/>
      <c r="J19" s="702"/>
      <c r="K19" s="702"/>
      <c r="L19" s="702"/>
      <c r="M19" s="703"/>
      <c r="N19" s="725"/>
      <c r="O19" s="318"/>
      <c r="P19" s="318"/>
    </row>
    <row r="20" spans="1:16" s="198" customFormat="1" ht="12.75" customHeight="1">
      <c r="A20" s="871"/>
      <c r="B20" s="1279"/>
      <c r="C20" s="1280"/>
      <c r="D20" s="1280"/>
      <c r="E20" s="1280"/>
      <c r="F20" s="1280"/>
      <c r="G20" s="1280"/>
      <c r="H20" s="1280"/>
      <c r="I20" s="1280"/>
      <c r="J20" s="1280"/>
      <c r="K20" s="1280"/>
      <c r="L20" s="1280"/>
      <c r="M20" s="1281"/>
      <c r="N20" s="725"/>
      <c r="O20" s="318"/>
      <c r="P20" s="318"/>
    </row>
    <row r="21" spans="1:16" s="198" customFormat="1" ht="12.75" customHeight="1">
      <c r="A21" s="594"/>
      <c r="B21" s="1279"/>
      <c r="C21" s="1280"/>
      <c r="D21" s="1280"/>
      <c r="E21" s="1280"/>
      <c r="F21" s="1280"/>
      <c r="G21" s="1280"/>
      <c r="H21" s="1280"/>
      <c r="I21" s="1280"/>
      <c r="J21" s="1280"/>
      <c r="K21" s="1280"/>
      <c r="L21" s="1280"/>
      <c r="M21" s="1281"/>
      <c r="N21" s="725"/>
      <c r="O21" s="318"/>
      <c r="P21" s="318"/>
    </row>
    <row r="22" spans="1:16" s="198" customFormat="1" ht="12.75" customHeight="1">
      <c r="A22" s="594"/>
      <c r="B22" s="1279"/>
      <c r="C22" s="1280"/>
      <c r="D22" s="1280"/>
      <c r="E22" s="1280"/>
      <c r="F22" s="1280"/>
      <c r="G22" s="1280"/>
      <c r="H22" s="1280"/>
      <c r="I22" s="1280"/>
      <c r="J22" s="1280"/>
      <c r="K22" s="1280"/>
      <c r="L22" s="1280"/>
      <c r="M22" s="1281"/>
      <c r="N22" s="725"/>
      <c r="O22" s="318"/>
      <c r="P22" s="318"/>
    </row>
    <row r="23" spans="1:16" s="198" customFormat="1" ht="12.75" customHeight="1">
      <c r="A23" s="871"/>
      <c r="B23" s="1279"/>
      <c r="C23" s="1280"/>
      <c r="D23" s="1280"/>
      <c r="E23" s="1280"/>
      <c r="F23" s="1280"/>
      <c r="G23" s="1280"/>
      <c r="H23" s="1280"/>
      <c r="I23" s="1280"/>
      <c r="J23" s="1280"/>
      <c r="K23" s="1280"/>
      <c r="L23" s="1280"/>
      <c r="M23" s="1281"/>
      <c r="N23" s="725"/>
      <c r="O23" s="318"/>
      <c r="P23" s="318"/>
    </row>
    <row r="24" spans="1:16" s="198" customFormat="1" ht="12.75" customHeight="1">
      <c r="A24" s="594"/>
      <c r="B24" s="1279"/>
      <c r="C24" s="1280"/>
      <c r="D24" s="1280"/>
      <c r="E24" s="1280"/>
      <c r="F24" s="1280"/>
      <c r="G24" s="1280"/>
      <c r="H24" s="1280"/>
      <c r="I24" s="1280"/>
      <c r="J24" s="1280"/>
      <c r="K24" s="1280"/>
      <c r="L24" s="1280"/>
      <c r="M24" s="1281"/>
      <c r="N24" s="725"/>
      <c r="O24" s="318"/>
      <c r="P24" s="318"/>
    </row>
    <row r="25" spans="1:16" s="198" customFormat="1" ht="12.75" customHeight="1">
      <c r="A25" s="594"/>
      <c r="B25" s="1279"/>
      <c r="C25" s="1280"/>
      <c r="D25" s="1280"/>
      <c r="E25" s="1280"/>
      <c r="F25" s="1280"/>
      <c r="G25" s="1280"/>
      <c r="H25" s="1280"/>
      <c r="I25" s="1280"/>
      <c r="J25" s="1280"/>
      <c r="K25" s="1280"/>
      <c r="L25" s="1280"/>
      <c r="M25" s="1281"/>
      <c r="N25" s="725"/>
      <c r="O25" s="318"/>
      <c r="P25" s="318"/>
    </row>
    <row r="26" spans="1:16" s="198" customFormat="1" ht="12.75" customHeight="1">
      <c r="A26" s="871"/>
      <c r="B26" s="1279"/>
      <c r="C26" s="1280"/>
      <c r="D26" s="1280"/>
      <c r="E26" s="1280"/>
      <c r="F26" s="1280"/>
      <c r="G26" s="1280"/>
      <c r="H26" s="1280"/>
      <c r="I26" s="1280"/>
      <c r="J26" s="1280"/>
      <c r="K26" s="1280"/>
      <c r="L26" s="1280"/>
      <c r="M26" s="1281"/>
      <c r="N26" s="725"/>
      <c r="O26" s="318"/>
      <c r="P26" s="318"/>
    </row>
    <row r="27" spans="1:16" s="198" customFormat="1" ht="12.75" customHeight="1">
      <c r="A27" s="868"/>
      <c r="B27" s="1279"/>
      <c r="C27" s="1280"/>
      <c r="D27" s="1280"/>
      <c r="E27" s="1280"/>
      <c r="F27" s="1280"/>
      <c r="G27" s="1280"/>
      <c r="H27" s="1280"/>
      <c r="I27" s="1280"/>
      <c r="J27" s="1280"/>
      <c r="K27" s="1280"/>
      <c r="L27" s="1280"/>
      <c r="M27" s="1281"/>
      <c r="N27" s="725"/>
      <c r="O27" s="318"/>
      <c r="P27" s="318"/>
    </row>
    <row r="28" spans="1:16" s="198" customFormat="1" ht="12.75" customHeight="1">
      <c r="A28" s="872"/>
      <c r="B28" s="1279"/>
      <c r="C28" s="1280"/>
      <c r="D28" s="1280"/>
      <c r="E28" s="1280"/>
      <c r="F28" s="1280"/>
      <c r="G28" s="1280"/>
      <c r="H28" s="1280"/>
      <c r="I28" s="1280"/>
      <c r="J28" s="1280"/>
      <c r="K28" s="1280"/>
      <c r="L28" s="1280"/>
      <c r="M28" s="1281"/>
      <c r="N28" s="318"/>
      <c r="O28" s="318"/>
      <c r="P28" s="318"/>
    </row>
    <row r="29" spans="1:16" ht="15.75" customHeight="1">
      <c r="A29" s="595"/>
      <c r="B29" s="1279"/>
      <c r="C29" s="1280"/>
      <c r="D29" s="1280"/>
      <c r="E29" s="1280"/>
      <c r="F29" s="1280"/>
      <c r="G29" s="1280"/>
      <c r="H29" s="1280"/>
      <c r="I29" s="1280"/>
      <c r="J29" s="1280"/>
      <c r="K29" s="1280"/>
      <c r="L29" s="1280"/>
      <c r="M29" s="1281"/>
    </row>
    <row r="30" spans="1:16" ht="15.75" customHeight="1">
      <c r="A30" s="595"/>
      <c r="B30" s="1279"/>
      <c r="C30" s="1280"/>
      <c r="D30" s="1280"/>
      <c r="E30" s="1280"/>
      <c r="F30" s="1280"/>
      <c r="G30" s="1280"/>
      <c r="H30" s="1280"/>
      <c r="I30" s="1280"/>
      <c r="J30" s="1280"/>
      <c r="K30" s="1280"/>
      <c r="L30" s="1280"/>
      <c r="M30" s="1281"/>
    </row>
    <row r="31" spans="1:16" ht="15.75" customHeight="1">
      <c r="A31" s="595"/>
      <c r="B31" s="597" t="s">
        <v>1006</v>
      </c>
      <c r="C31" s="318"/>
      <c r="D31" s="318"/>
      <c r="E31" s="318"/>
      <c r="F31" s="318"/>
      <c r="G31" s="318"/>
      <c r="H31" s="318"/>
      <c r="I31" s="318"/>
      <c r="J31" s="318"/>
      <c r="K31" s="318"/>
      <c r="L31" s="318"/>
      <c r="M31" s="598"/>
      <c r="O31" s="592"/>
    </row>
    <row r="32" spans="1:16" ht="15.75" customHeight="1">
      <c r="A32" s="595"/>
      <c r="B32" s="1279"/>
      <c r="C32" s="1280"/>
      <c r="D32" s="1280"/>
      <c r="E32" s="1280"/>
      <c r="F32" s="1280"/>
      <c r="G32" s="1280"/>
      <c r="H32" s="1280"/>
      <c r="I32" s="1280"/>
      <c r="J32" s="1280"/>
      <c r="K32" s="1280"/>
      <c r="L32" s="1280"/>
      <c r="M32" s="1281"/>
    </row>
    <row r="33" spans="1:14" ht="15.75" customHeight="1">
      <c r="A33" s="595"/>
      <c r="B33" s="1279"/>
      <c r="C33" s="1280"/>
      <c r="D33" s="1280"/>
      <c r="E33" s="1280"/>
      <c r="F33" s="1280"/>
      <c r="G33" s="1280"/>
      <c r="H33" s="1280"/>
      <c r="I33" s="1280"/>
      <c r="J33" s="1280"/>
      <c r="K33" s="1280"/>
      <c r="L33" s="1280"/>
      <c r="M33" s="1281"/>
    </row>
    <row r="34" spans="1:14" ht="15.75" customHeight="1">
      <c r="A34" s="595"/>
      <c r="B34" s="1279"/>
      <c r="C34" s="1280"/>
      <c r="D34" s="1280"/>
      <c r="E34" s="1280"/>
      <c r="F34" s="1280"/>
      <c r="G34" s="1280"/>
      <c r="H34" s="1280"/>
      <c r="I34" s="1280"/>
      <c r="J34" s="1280"/>
      <c r="K34" s="1280"/>
      <c r="L34" s="1280"/>
      <c r="M34" s="1281"/>
    </row>
    <row r="35" spans="1:14" ht="15.75" customHeight="1">
      <c r="A35" s="595"/>
      <c r="B35" s="1279"/>
      <c r="C35" s="1280"/>
      <c r="D35" s="1280"/>
      <c r="E35" s="1280"/>
      <c r="F35" s="1280"/>
      <c r="G35" s="1280"/>
      <c r="H35" s="1280"/>
      <c r="I35" s="1280"/>
      <c r="J35" s="1280"/>
      <c r="K35" s="1280"/>
      <c r="L35" s="1280"/>
      <c r="M35" s="1281"/>
    </row>
    <row r="36" spans="1:14" ht="15.75" customHeight="1">
      <c r="A36" s="595"/>
      <c r="B36" s="1279"/>
      <c r="C36" s="1280"/>
      <c r="D36" s="1280"/>
      <c r="E36" s="1280"/>
      <c r="F36" s="1280"/>
      <c r="G36" s="1280"/>
      <c r="H36" s="1280"/>
      <c r="I36" s="1280"/>
      <c r="J36" s="1280"/>
      <c r="K36" s="1280"/>
      <c r="L36" s="1280"/>
      <c r="M36" s="1281"/>
    </row>
    <row r="37" spans="1:14" ht="15.75" customHeight="1">
      <c r="A37" s="595"/>
      <c r="B37" s="1279"/>
      <c r="C37" s="1280"/>
      <c r="D37" s="1280"/>
      <c r="E37" s="1280"/>
      <c r="F37" s="1280"/>
      <c r="G37" s="1280"/>
      <c r="H37" s="1280"/>
      <c r="I37" s="1280"/>
      <c r="J37" s="1280"/>
      <c r="K37" s="1280"/>
      <c r="L37" s="1280"/>
      <c r="M37" s="1281"/>
    </row>
    <row r="38" spans="1:14" ht="15.75" customHeight="1">
      <c r="A38" s="595"/>
      <c r="B38" s="1279"/>
      <c r="C38" s="1280"/>
      <c r="D38" s="1280"/>
      <c r="E38" s="1280"/>
      <c r="F38" s="1280"/>
      <c r="G38" s="1280"/>
      <c r="H38" s="1280"/>
      <c r="I38" s="1280"/>
      <c r="J38" s="1280"/>
      <c r="K38" s="1280"/>
      <c r="L38" s="1280"/>
      <c r="M38" s="1281"/>
    </row>
    <row r="39" spans="1:14" ht="15.75" customHeight="1">
      <c r="A39" s="595"/>
      <c r="B39" s="1279"/>
      <c r="C39" s="1280"/>
      <c r="D39" s="1280"/>
      <c r="E39" s="1280"/>
      <c r="F39" s="1280"/>
      <c r="G39" s="1280"/>
      <c r="H39" s="1280"/>
      <c r="I39" s="1280"/>
      <c r="J39" s="1280"/>
      <c r="K39" s="1280"/>
      <c r="L39" s="1280"/>
      <c r="M39" s="1281"/>
    </row>
    <row r="40" spans="1:14" ht="15.75" customHeight="1">
      <c r="A40" s="595"/>
      <c r="B40" s="1284"/>
      <c r="C40" s="1285"/>
      <c r="D40" s="1285"/>
      <c r="E40" s="1285"/>
      <c r="F40" s="1285"/>
      <c r="G40" s="1285"/>
      <c r="H40" s="1285"/>
      <c r="I40" s="1285"/>
      <c r="J40" s="1285"/>
      <c r="K40" s="1285"/>
      <c r="L40" s="1285"/>
      <c r="M40" s="1286"/>
    </row>
    <row r="41" spans="1:14" ht="15.75" customHeight="1">
      <c r="B41" s="593"/>
      <c r="C41" s="593"/>
      <c r="D41" s="593"/>
      <c r="E41" s="593"/>
      <c r="F41" s="593"/>
      <c r="G41" s="593"/>
      <c r="H41" s="593"/>
      <c r="I41" s="593"/>
      <c r="J41" s="593"/>
      <c r="K41" s="593"/>
      <c r="L41" s="593"/>
      <c r="M41" s="593"/>
    </row>
    <row r="42" spans="1:14" ht="15.75" customHeight="1">
      <c r="B42" s="1208"/>
      <c r="C42" s="1208"/>
      <c r="D42" s="1208"/>
      <c r="E42" s="1208"/>
      <c r="F42" s="1208"/>
      <c r="G42" s="1208"/>
      <c r="H42" s="1208"/>
      <c r="I42" s="1208"/>
      <c r="J42" s="1208"/>
      <c r="K42" s="1208"/>
      <c r="L42" s="1208"/>
      <c r="M42" s="1208"/>
    </row>
    <row r="43" spans="1:14" ht="15.75" customHeight="1">
      <c r="B43" s="1208"/>
      <c r="C43" s="1208"/>
      <c r="D43" s="1208"/>
      <c r="E43" s="1208"/>
      <c r="F43" s="1208"/>
      <c r="G43" s="1208"/>
      <c r="H43" s="1208"/>
      <c r="I43" s="1208"/>
      <c r="J43" s="1208"/>
      <c r="K43" s="1208"/>
      <c r="L43" s="1208"/>
      <c r="M43" s="1208"/>
    </row>
    <row r="44" spans="1:14" ht="15.75" customHeight="1">
      <c r="B44" s="1208"/>
      <c r="C44" s="1208"/>
      <c r="D44" s="1208"/>
      <c r="E44" s="1208"/>
      <c r="F44" s="1208"/>
      <c r="G44" s="1208"/>
      <c r="H44" s="1208"/>
      <c r="I44" s="1208"/>
      <c r="J44" s="1208"/>
      <c r="K44" s="1208"/>
      <c r="L44" s="1208"/>
      <c r="M44" s="1208"/>
    </row>
    <row r="45" spans="1:14" ht="15.75" customHeight="1">
      <c r="B45" s="1208"/>
      <c r="C45" s="1208"/>
      <c r="D45" s="1208"/>
      <c r="E45" s="1208"/>
      <c r="F45" s="1208"/>
      <c r="G45" s="1208"/>
      <c r="H45" s="1208"/>
      <c r="I45" s="1208"/>
      <c r="J45" s="1208"/>
      <c r="K45" s="1208"/>
      <c r="L45" s="1208"/>
      <c r="M45" s="1208"/>
    </row>
    <row r="46" spans="1:14" ht="15.75" customHeight="1"/>
    <row r="47" spans="1:14" ht="15.75" customHeight="1">
      <c r="A47" s="1274"/>
      <c r="B47" s="1275"/>
      <c r="C47" s="1275"/>
      <c r="D47" s="1275"/>
      <c r="E47" s="1275"/>
      <c r="F47" s="1275"/>
      <c r="G47" s="1275"/>
      <c r="H47" s="1275"/>
      <c r="I47" s="1275"/>
      <c r="J47" s="1275"/>
      <c r="K47" s="1275"/>
      <c r="L47" s="1275"/>
      <c r="M47" s="1275"/>
      <c r="N47" s="1275"/>
    </row>
    <row r="48" spans="1:14" ht="15" customHeight="1">
      <c r="A48" s="1276"/>
      <c r="B48" s="1276"/>
      <c r="C48" s="1276"/>
      <c r="D48" s="1276"/>
      <c r="E48" s="1276"/>
      <c r="F48" s="1276"/>
      <c r="G48" s="1276"/>
      <c r="H48" s="1276"/>
      <c r="I48" s="1276"/>
      <c r="J48" s="1276"/>
      <c r="K48" s="1276"/>
      <c r="L48" s="1276"/>
      <c r="M48" s="1276"/>
      <c r="N48" s="725"/>
    </row>
    <row r="49" spans="1:14" ht="13.5" customHeight="1">
      <c r="A49" s="1276"/>
      <c r="B49" s="1276"/>
      <c r="C49" s="1276"/>
      <c r="D49" s="1276"/>
      <c r="E49" s="1276"/>
      <c r="F49" s="1276"/>
      <c r="G49" s="1276"/>
      <c r="H49" s="1276"/>
      <c r="I49" s="1276"/>
      <c r="J49" s="1276"/>
      <c r="K49" s="1276"/>
      <c r="L49" s="1276"/>
      <c r="M49" s="1276"/>
      <c r="N49" s="725"/>
    </row>
    <row r="50" spans="1:14" ht="12.75">
      <c r="A50" s="1276"/>
      <c r="B50" s="1276"/>
      <c r="C50" s="1276"/>
      <c r="D50" s="1276"/>
      <c r="E50" s="1276"/>
      <c r="F50" s="1276"/>
      <c r="G50" s="1276"/>
      <c r="H50" s="1276"/>
      <c r="I50" s="1276"/>
      <c r="J50" s="1276"/>
      <c r="K50" s="1276"/>
      <c r="L50" s="1276"/>
      <c r="M50" s="1276"/>
      <c r="N50" s="725"/>
    </row>
    <row r="51" spans="1:14" ht="12.75">
      <c r="A51" s="1276"/>
      <c r="B51" s="1276"/>
      <c r="C51" s="1276"/>
      <c r="D51" s="1276"/>
      <c r="E51" s="1276"/>
      <c r="F51" s="1276"/>
      <c r="G51" s="1276"/>
      <c r="H51" s="1276"/>
      <c r="I51" s="1276"/>
      <c r="J51" s="1276"/>
      <c r="K51" s="1276"/>
      <c r="L51" s="1276"/>
      <c r="M51" s="1276"/>
      <c r="N51" s="725"/>
    </row>
    <row r="52" spans="1:14" ht="13.5" customHeight="1">
      <c r="A52" s="1277"/>
      <c r="B52" s="1276"/>
      <c r="C52" s="1276"/>
      <c r="D52" s="1276"/>
      <c r="E52" s="1276"/>
      <c r="F52" s="1276"/>
      <c r="G52" s="1276"/>
      <c r="H52" s="1276"/>
      <c r="I52" s="1276"/>
      <c r="J52" s="1276"/>
      <c r="K52" s="1276"/>
      <c r="L52" s="1276"/>
      <c r="M52" s="1276"/>
      <c r="N52" s="725"/>
    </row>
    <row r="53" spans="1:14" ht="14.25" customHeight="1">
      <c r="A53" s="1276"/>
      <c r="B53" s="1276"/>
      <c r="C53" s="1276"/>
      <c r="D53" s="1276"/>
      <c r="E53" s="1276"/>
      <c r="F53" s="1276"/>
      <c r="G53" s="1276"/>
      <c r="H53" s="1276"/>
      <c r="I53" s="1276"/>
      <c r="J53" s="1276"/>
      <c r="K53" s="1276"/>
      <c r="L53" s="1276"/>
      <c r="M53" s="1276"/>
      <c r="N53" s="725"/>
    </row>
    <row r="54" spans="1:14" ht="13.5" customHeight="1">
      <c r="A54" s="1276"/>
      <c r="B54" s="1276"/>
      <c r="C54" s="1276"/>
      <c r="D54" s="1276"/>
      <c r="E54" s="1276"/>
      <c r="F54" s="1276"/>
      <c r="G54" s="1276"/>
      <c r="H54" s="1276"/>
      <c r="I54" s="1276"/>
      <c r="J54" s="1276"/>
      <c r="K54" s="1276"/>
      <c r="L54" s="1276"/>
      <c r="M54" s="1276"/>
      <c r="N54" s="725"/>
    </row>
    <row r="55" spans="1:14" ht="14.25" customHeight="1">
      <c r="A55" s="1276"/>
      <c r="B55" s="1276"/>
      <c r="C55" s="1276"/>
      <c r="D55" s="1276"/>
      <c r="E55" s="1276"/>
      <c r="F55" s="1276"/>
      <c r="G55" s="1276"/>
      <c r="H55" s="1276"/>
      <c r="I55" s="1276"/>
      <c r="J55" s="1276"/>
      <c r="K55" s="1276"/>
      <c r="L55" s="1276"/>
      <c r="M55" s="1276"/>
      <c r="N55" s="725"/>
    </row>
    <row r="57" spans="1:14">
      <c r="A57" s="866"/>
      <c r="B57" s="866"/>
      <c r="C57" s="866"/>
      <c r="D57" s="866"/>
      <c r="E57" s="866"/>
      <c r="F57" s="866"/>
      <c r="G57" s="866"/>
      <c r="H57" s="866"/>
      <c r="I57" s="866"/>
      <c r="J57" s="866"/>
      <c r="K57" s="866"/>
      <c r="L57" s="866"/>
      <c r="M57" s="866"/>
    </row>
    <row r="58" spans="1:14">
      <c r="A58" s="866"/>
      <c r="B58" s="866"/>
      <c r="C58" s="866"/>
      <c r="D58" s="866"/>
      <c r="E58" s="866"/>
      <c r="F58" s="866"/>
      <c r="G58" s="866"/>
      <c r="H58" s="866"/>
      <c r="I58" s="866"/>
      <c r="J58" s="866"/>
      <c r="K58" s="866"/>
      <c r="L58" s="866"/>
      <c r="M58" s="866"/>
    </row>
    <row r="59" spans="1:14">
      <c r="A59" s="866"/>
      <c r="B59" s="866"/>
      <c r="C59" s="866"/>
      <c r="D59" s="866"/>
      <c r="E59" s="866"/>
      <c r="F59" s="866"/>
      <c r="G59" s="866"/>
      <c r="H59" s="866"/>
      <c r="I59" s="866"/>
      <c r="J59" s="866"/>
      <c r="K59" s="866"/>
      <c r="L59" s="866"/>
      <c r="M59" s="866"/>
    </row>
    <row r="60" spans="1:14">
      <c r="A60" s="866"/>
      <c r="B60" s="866"/>
      <c r="C60" s="866"/>
      <c r="D60" s="866"/>
      <c r="E60" s="866"/>
      <c r="F60" s="866"/>
      <c r="G60" s="866"/>
      <c r="H60" s="866"/>
      <c r="I60" s="866"/>
      <c r="J60" s="866"/>
      <c r="K60" s="866"/>
      <c r="L60" s="866"/>
      <c r="M60" s="866"/>
    </row>
  </sheetData>
  <sheetProtection algorithmName="SHA-512" hashValue="kBA3e99TdUQsNjj3LA/CSP+cb2dN4ZYDF+pvQF1poKLNbXibXHnMJmKNxymLGTp57B7JNgBjeELnI7gWHoTbTQ==" saltValue="ihZTNj1c3plk+VuuduCIeg==" spinCount="100000" sheet="1" objects="1" scenarios="1" autoFilter="0"/>
  <mergeCells count="43">
    <mergeCell ref="A53:M53"/>
    <mergeCell ref="B32:M32"/>
    <mergeCell ref="B33:M33"/>
    <mergeCell ref="B34:M34"/>
    <mergeCell ref="B35:M35"/>
    <mergeCell ref="B36:M36"/>
    <mergeCell ref="A54:M54"/>
    <mergeCell ref="A55:M55"/>
    <mergeCell ref="B11:K11"/>
    <mergeCell ref="A47:N47"/>
    <mergeCell ref="A48:M48"/>
    <mergeCell ref="A49:M49"/>
    <mergeCell ref="A50:M50"/>
    <mergeCell ref="A51:M51"/>
    <mergeCell ref="A52:M52"/>
    <mergeCell ref="B42:M42"/>
    <mergeCell ref="B43:M43"/>
    <mergeCell ref="B44:M44"/>
    <mergeCell ref="B20:M20"/>
    <mergeCell ref="B21:M21"/>
    <mergeCell ref="B37:M37"/>
    <mergeCell ref="B40:M40"/>
    <mergeCell ref="J6:M6"/>
    <mergeCell ref="J7:M7"/>
    <mergeCell ref="F14:H14"/>
    <mergeCell ref="F16:I16"/>
    <mergeCell ref="B45:M45"/>
    <mergeCell ref="B22:M22"/>
    <mergeCell ref="B23:M23"/>
    <mergeCell ref="B24:M24"/>
    <mergeCell ref="B25:M25"/>
    <mergeCell ref="B26:M26"/>
    <mergeCell ref="B27:M27"/>
    <mergeCell ref="B28:M28"/>
    <mergeCell ref="B29:M29"/>
    <mergeCell ref="B30:M30"/>
    <mergeCell ref="B38:M38"/>
    <mergeCell ref="B39:M39"/>
    <mergeCell ref="A1:M1"/>
    <mergeCell ref="N1:N3"/>
    <mergeCell ref="A2:M2"/>
    <mergeCell ref="A3:M3"/>
    <mergeCell ref="J5:M5"/>
  </mergeCells>
  <conditionalFormatting sqref="F16">
    <cfRule type="containsText" dxfId="16" priority="1" stopIfTrue="1" operator="containsText" text="Response for Yes needed">
      <formula>NOT(ISERROR(SEARCH("Response for Yes needed",F16)))</formula>
    </cfRule>
  </conditionalFormatting>
  <conditionalFormatting sqref="F14:H14">
    <cfRule type="containsText" dxfId="15" priority="2" stopIfTrue="1" operator="containsText" text="Answer Missing">
      <formula>NOT(ISERROR(SEARCH("Answer Missing",F14)))</formula>
    </cfRule>
  </conditionalFormatting>
  <conditionalFormatting sqref="N1:N3">
    <cfRule type="cellIs" dxfId="14" priority="3" stopIfTrue="1" operator="equal">
      <formula>"na"</formula>
    </cfRule>
  </conditionalFormatting>
  <hyperlinks>
    <hyperlink ref="A1:M1" location="Index!A1" display="Index!A1" xr:uid="{00000000-0004-0000-1100-000000000000}"/>
  </hyperlinks>
  <printOptions horizontalCentered="1"/>
  <pageMargins left="0.5" right="0.25" top="0.5" bottom="0.25" header="0.5"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R41"/>
  <sheetViews>
    <sheetView showGridLines="0" topLeftCell="A12" zoomScale="82" zoomScaleNormal="82" workbookViewId="0">
      <selection activeCell="F33" sqref="F33"/>
    </sheetView>
  </sheetViews>
  <sheetFormatPr defaultColWidth="10.6640625" defaultRowHeight="11.25"/>
  <cols>
    <col min="1" max="1" width="7.83203125" style="110" customWidth="1"/>
    <col min="2" max="2" width="20.83203125" style="110" customWidth="1"/>
    <col min="3" max="3" width="2" style="110" customWidth="1"/>
    <col min="4" max="4" width="20.83203125" style="110" customWidth="1"/>
    <col min="5" max="5" width="2" style="110" customWidth="1"/>
    <col min="6" max="6" width="20.83203125" style="110" customWidth="1"/>
    <col min="7" max="7" width="2" style="110" customWidth="1"/>
    <col min="8" max="8" width="3.1640625" style="110" customWidth="1"/>
    <col min="9" max="11" width="12.5" style="110" customWidth="1"/>
    <col min="12" max="12" width="22.83203125" style="110" customWidth="1"/>
    <col min="13" max="13" width="7.83203125" style="110" customWidth="1"/>
    <col min="14" max="14" width="10.6640625" style="110"/>
    <col min="15" max="18" width="0" style="110" hidden="1" customWidth="1"/>
    <col min="19" max="16384" width="10.6640625" style="110"/>
  </cols>
  <sheetData>
    <row r="1" spans="1:13" s="103" customFormat="1" ht="25.15" customHeight="1">
      <c r="A1" s="1255" t="str">
        <f>+Index!$A$1</f>
        <v>Office of the State Controller</v>
      </c>
      <c r="B1" s="1255"/>
      <c r="C1" s="1255"/>
      <c r="D1" s="1255"/>
      <c r="E1" s="1255"/>
      <c r="F1" s="1255"/>
      <c r="G1" s="1255"/>
      <c r="H1" s="1255"/>
      <c r="I1" s="1255"/>
      <c r="J1" s="1255"/>
      <c r="K1" s="1255"/>
      <c r="L1" s="1255"/>
      <c r="M1" s="645" t="str">
        <f>IF(Index!$B$60="na","NA","")</f>
        <v/>
      </c>
    </row>
    <row r="2" spans="1:13" s="103" customFormat="1" ht="15" customHeight="1">
      <c r="A2" s="100" t="str">
        <f>+Index!$A$2</f>
        <v>2024 Year-End ACFR Package</v>
      </c>
      <c r="B2" s="101"/>
      <c r="C2" s="101"/>
      <c r="D2" s="101"/>
      <c r="E2" s="101"/>
      <c r="F2" s="101"/>
      <c r="G2" s="101"/>
      <c r="H2" s="102"/>
      <c r="I2" s="101"/>
      <c r="J2" s="101"/>
      <c r="K2" s="101"/>
      <c r="L2" s="101"/>
      <c r="M2" s="645"/>
    </row>
    <row r="3" spans="1:13" s="103" customFormat="1" ht="15" customHeight="1">
      <c r="A3" s="100" t="s">
        <v>1007</v>
      </c>
      <c r="B3" s="101"/>
      <c r="C3" s="101"/>
      <c r="D3" s="101"/>
      <c r="E3" s="101"/>
      <c r="F3" s="101"/>
      <c r="G3" s="101"/>
      <c r="H3" s="102"/>
      <c r="I3" s="101"/>
      <c r="J3" s="101"/>
      <c r="K3" s="101"/>
      <c r="L3" s="101"/>
      <c r="M3" s="645"/>
    </row>
    <row r="4" spans="1:13" s="103" customFormat="1" ht="15" customHeight="1">
      <c r="A4" s="100"/>
      <c r="B4" s="101"/>
      <c r="C4" s="101"/>
      <c r="D4" s="101"/>
      <c r="E4" s="101"/>
      <c r="F4" s="101"/>
      <c r="G4" s="101"/>
      <c r="H4" s="102"/>
      <c r="I4" s="101"/>
      <c r="J4" s="101"/>
      <c r="K4" s="101"/>
      <c r="L4" s="101"/>
    </row>
    <row r="5" spans="1:13" s="104" customFormat="1" ht="12.75">
      <c r="C5" s="105"/>
      <c r="D5" s="105"/>
      <c r="E5" s="105"/>
      <c r="F5" s="105"/>
      <c r="I5" s="106" t="s">
        <v>491</v>
      </c>
      <c r="J5" s="1178" t="str">
        <f>+Index!$D$10</f>
        <v>C2</v>
      </c>
      <c r="K5" s="1178"/>
      <c r="L5" s="1178"/>
    </row>
    <row r="6" spans="1:13" s="104" customFormat="1" ht="18" customHeight="1">
      <c r="G6" s="107"/>
      <c r="I6" s="106" t="s">
        <v>492</v>
      </c>
      <c r="J6" s="1174" t="str">
        <f>+Index!$D$9</f>
        <v>Asheville-Buncombe Technical Community College</v>
      </c>
      <c r="K6" s="1174"/>
      <c r="L6" s="1174"/>
    </row>
    <row r="7" spans="1:13" s="104" customFormat="1" ht="18" customHeight="1">
      <c r="F7" s="108"/>
      <c r="I7" s="106" t="s">
        <v>493</v>
      </c>
      <c r="J7" s="1190" t="str">
        <f>CONCATENATE(Index!$D$11," ",Index!$D$12)</f>
        <v xml:space="preserve"> </v>
      </c>
      <c r="K7" s="1190"/>
      <c r="L7" s="1190"/>
    </row>
    <row r="8" spans="1:13" ht="15" customHeight="1" thickBot="1">
      <c r="A8" s="109"/>
      <c r="B8" s="109"/>
      <c r="C8" s="109"/>
      <c r="D8" s="109"/>
      <c r="E8" s="109"/>
      <c r="F8" s="109"/>
      <c r="G8" s="109"/>
      <c r="H8" s="109"/>
      <c r="I8" s="109"/>
      <c r="J8" s="109"/>
      <c r="K8" s="109"/>
      <c r="L8" s="109"/>
    </row>
    <row r="9" spans="1:13" ht="15" customHeight="1"/>
    <row r="10" spans="1:13" ht="12.75">
      <c r="A10" s="317" t="s">
        <v>1008</v>
      </c>
    </row>
    <row r="11" spans="1:13" ht="12.75">
      <c r="A11" s="388" t="s">
        <v>1009</v>
      </c>
    </row>
    <row r="12" spans="1:13" ht="12.75" customHeight="1">
      <c r="A12" s="317" t="s">
        <v>1010</v>
      </c>
    </row>
    <row r="13" spans="1:13" ht="15" customHeight="1"/>
    <row r="14" spans="1:13" ht="39">
      <c r="B14" s="386" t="s">
        <v>1011</v>
      </c>
      <c r="D14" s="386" t="s">
        <v>1012</v>
      </c>
      <c r="F14" s="386" t="s">
        <v>1013</v>
      </c>
      <c r="I14" s="1288" t="s">
        <v>1014</v>
      </c>
      <c r="J14" s="1288"/>
      <c r="K14" s="1288"/>
      <c r="L14" s="1288"/>
    </row>
    <row r="15" spans="1:13" s="104" customFormat="1" ht="12.75">
      <c r="B15" s="111" t="s">
        <v>1015</v>
      </c>
      <c r="C15" s="1120"/>
      <c r="D15" s="111" t="s">
        <v>1015</v>
      </c>
      <c r="E15" s="1120"/>
      <c r="F15" s="111" t="s">
        <v>1015</v>
      </c>
      <c r="G15" s="1120"/>
      <c r="H15" s="1120"/>
      <c r="I15" s="1120"/>
    </row>
    <row r="16" spans="1:13" s="104" customFormat="1" ht="12.75">
      <c r="B16" s="546">
        <f>PriorYear</f>
        <v>45108</v>
      </c>
      <c r="C16" s="1120"/>
      <c r="D16" s="546">
        <f>PriorYear</f>
        <v>45108</v>
      </c>
      <c r="E16" s="1120"/>
      <c r="F16" s="546">
        <f>PriorYear</f>
        <v>45108</v>
      </c>
      <c r="G16" s="1120"/>
      <c r="H16" s="1120"/>
      <c r="I16" s="1120"/>
    </row>
    <row r="17" spans="2:12" s="104" customFormat="1" ht="12.75">
      <c r="B17" s="1118" t="s">
        <v>1016</v>
      </c>
      <c r="C17" s="1120"/>
      <c r="D17" s="1118" t="s">
        <v>1016</v>
      </c>
      <c r="E17" s="1120"/>
      <c r="F17" s="1118" t="s">
        <v>1016</v>
      </c>
      <c r="G17" s="1120"/>
      <c r="H17" s="1120"/>
      <c r="I17" s="1287" t="s">
        <v>1017</v>
      </c>
      <c r="J17" s="1287"/>
      <c r="K17" s="1287"/>
      <c r="L17" s="1287"/>
    </row>
    <row r="18" spans="2:12" ht="27.6" customHeight="1">
      <c r="B18" s="756"/>
      <c r="C18" s="629"/>
      <c r="D18" s="975"/>
      <c r="E18" s="225"/>
      <c r="F18" s="975"/>
      <c r="H18" s="1289" t="s">
        <v>1018</v>
      </c>
      <c r="I18" s="1289"/>
      <c r="J18" s="1289"/>
      <c r="K18" s="1289"/>
      <c r="L18" s="1289"/>
    </row>
    <row r="19" spans="2:12" ht="21.75" customHeight="1">
      <c r="B19" s="627"/>
      <c r="C19" s="628"/>
      <c r="D19" s="756"/>
      <c r="E19" s="628"/>
      <c r="F19" s="627"/>
      <c r="G19" s="628"/>
      <c r="H19" s="1290"/>
      <c r="I19" s="1290"/>
      <c r="J19" s="1290"/>
      <c r="K19" s="1290"/>
      <c r="L19" s="1290"/>
    </row>
    <row r="20" spans="2:12" ht="21.75" customHeight="1">
      <c r="B20" s="627"/>
      <c r="C20" s="628"/>
      <c r="D20" s="627" t="s">
        <v>128</v>
      </c>
      <c r="E20" s="628"/>
      <c r="F20" s="627" t="s">
        <v>128</v>
      </c>
      <c r="G20" s="225"/>
      <c r="H20" s="1291"/>
      <c r="I20" s="1291"/>
      <c r="J20" s="1291"/>
      <c r="K20" s="1291"/>
      <c r="L20" s="1291"/>
    </row>
    <row r="21" spans="2:12" ht="21.75" customHeight="1">
      <c r="B21" s="627"/>
      <c r="C21" s="628"/>
      <c r="D21" s="756"/>
      <c r="E21" s="628"/>
      <c r="F21" s="627"/>
      <c r="G21" s="225"/>
      <c r="H21" s="1290"/>
      <c r="I21" s="1290"/>
      <c r="J21" s="1290"/>
      <c r="K21" s="1290"/>
      <c r="L21" s="1290"/>
    </row>
    <row r="22" spans="2:12" ht="21.75" customHeight="1">
      <c r="B22" s="627"/>
      <c r="C22" s="628"/>
      <c r="D22" s="627"/>
      <c r="E22" s="628"/>
      <c r="F22" s="756"/>
      <c r="G22" s="225"/>
      <c r="H22" s="1290"/>
      <c r="I22" s="1290"/>
      <c r="J22" s="1290"/>
      <c r="K22" s="1290"/>
      <c r="L22" s="1290"/>
    </row>
    <row r="23" spans="2:12" ht="21.75" customHeight="1">
      <c r="B23" s="627"/>
      <c r="C23" s="628"/>
      <c r="D23" s="627"/>
      <c r="E23" s="628"/>
      <c r="F23" s="756"/>
      <c r="G23" s="225"/>
      <c r="H23" s="1290"/>
      <c r="I23" s="1290"/>
      <c r="J23" s="1290"/>
      <c r="K23" s="1290"/>
      <c r="L23" s="1290"/>
    </row>
    <row r="24" spans="2:12" ht="21.75" customHeight="1">
      <c r="B24" s="627"/>
      <c r="C24" s="628"/>
      <c r="D24" s="627"/>
      <c r="E24" s="628"/>
      <c r="F24" s="627"/>
      <c r="G24" s="225"/>
      <c r="H24" s="1292"/>
      <c r="I24" s="1292"/>
      <c r="J24" s="1292"/>
      <c r="K24" s="1292"/>
      <c r="L24" s="1292"/>
    </row>
    <row r="25" spans="2:12" ht="21.75" customHeight="1">
      <c r="B25" s="627"/>
      <c r="C25" s="628"/>
      <c r="D25" s="627"/>
      <c r="E25" s="628"/>
      <c r="F25" s="627"/>
      <c r="G25" s="225"/>
      <c r="H25" s="1292"/>
      <c r="I25" s="1292"/>
      <c r="J25" s="1292"/>
      <c r="K25" s="1292"/>
      <c r="L25" s="1292"/>
    </row>
    <row r="26" spans="2:12" ht="21.75" customHeight="1">
      <c r="B26" s="627"/>
      <c r="C26" s="628"/>
      <c r="D26" s="627"/>
      <c r="E26" s="628"/>
      <c r="F26" s="627"/>
      <c r="G26" s="225"/>
      <c r="H26" s="1292"/>
      <c r="I26" s="1292"/>
      <c r="J26" s="1292"/>
      <c r="K26" s="1292"/>
      <c r="L26" s="1292"/>
    </row>
    <row r="27" spans="2:12" ht="21.75" customHeight="1">
      <c r="B27" s="627"/>
      <c r="C27" s="628"/>
      <c r="D27" s="627"/>
      <c r="E27" s="628"/>
      <c r="F27" s="627"/>
      <c r="G27" s="225"/>
      <c r="H27" s="1292"/>
      <c r="I27" s="1292"/>
      <c r="J27" s="1292"/>
      <c r="K27" s="1292"/>
      <c r="L27" s="1292"/>
    </row>
    <row r="28" spans="2:12" ht="21.75" customHeight="1">
      <c r="B28" s="627"/>
      <c r="C28" s="628"/>
      <c r="D28" s="627"/>
      <c r="E28" s="628"/>
      <c r="F28" s="627"/>
      <c r="G28" s="225"/>
      <c r="H28" s="1292"/>
      <c r="I28" s="1292"/>
      <c r="J28" s="1292"/>
      <c r="K28" s="1292"/>
      <c r="L28" s="1292"/>
    </row>
    <row r="29" spans="2:12" ht="21.75" customHeight="1">
      <c r="B29" s="627"/>
      <c r="C29" s="628"/>
      <c r="D29" s="627"/>
      <c r="E29" s="628"/>
      <c r="F29" s="627"/>
      <c r="G29" s="225"/>
      <c r="H29" s="1292"/>
      <c r="I29" s="1292"/>
      <c r="J29" s="1292"/>
      <c r="K29" s="1292"/>
      <c r="L29" s="1292"/>
    </row>
    <row r="30" spans="2:12" ht="21.75" customHeight="1" thickBot="1">
      <c r="B30" s="226"/>
      <c r="C30" s="225"/>
      <c r="D30" s="387"/>
      <c r="E30" s="225"/>
      <c r="F30" s="387"/>
      <c r="G30" s="225"/>
      <c r="H30" s="1292"/>
      <c r="I30" s="1292"/>
      <c r="J30" s="1292"/>
      <c r="K30" s="1292"/>
      <c r="L30" s="1292"/>
    </row>
    <row r="31" spans="2:12" ht="19.5" customHeight="1" thickBot="1">
      <c r="B31" s="539">
        <f>SUM(B18:B30)</f>
        <v>0</v>
      </c>
      <c r="D31" s="539">
        <f>SUM(D18:D30)</f>
        <v>0</v>
      </c>
      <c r="F31" s="539">
        <f>SUM(F18:F30)</f>
        <v>0</v>
      </c>
    </row>
    <row r="33" spans="1:18" ht="19.5" customHeight="1" thickBot="1">
      <c r="D33" s="540" t="s">
        <v>1019</v>
      </c>
      <c r="F33" s="541">
        <f>B31+D31+F31</f>
        <v>0</v>
      </c>
      <c r="I33" s="1293" t="str">
        <f>IF(F33='ExhA&amp;B'!D141," ","Problem: Does not agree to Restatements on Exhibit B")</f>
        <v xml:space="preserve"> </v>
      </c>
      <c r="J33" s="1293"/>
      <c r="K33" s="1294"/>
      <c r="L33" s="1294"/>
      <c r="M33" s="316"/>
      <c r="N33" s="316"/>
    </row>
    <row r="34" spans="1:18" ht="13.5" thickTop="1">
      <c r="I34" s="1297" t="s">
        <v>1020</v>
      </c>
      <c r="J34" s="1297"/>
      <c r="K34" s="1297"/>
      <c r="L34" s="1297"/>
      <c r="M34" s="1165"/>
      <c r="N34" s="1165"/>
    </row>
    <row r="35" spans="1:18">
      <c r="H35" s="112"/>
      <c r="I35" s="112"/>
      <c r="J35" s="112"/>
    </row>
    <row r="37" spans="1:18" ht="15.75">
      <c r="A37" s="1295" t="s">
        <v>1021</v>
      </c>
      <c r="B37" s="1296"/>
      <c r="C37" s="1296"/>
      <c r="D37" s="1296"/>
      <c r="E37" s="1296"/>
      <c r="F37" s="1296"/>
      <c r="G37" s="1296"/>
      <c r="H37" s="1296"/>
      <c r="I37" s="1296"/>
      <c r="J37" s="1296"/>
      <c r="K37" s="1296"/>
      <c r="L37" s="1296"/>
      <c r="M37" s="1296"/>
      <c r="N37" s="1296"/>
      <c r="O37" s="1296"/>
      <c r="P37" s="1296"/>
      <c r="Q37" s="1296"/>
      <c r="R37" s="1296"/>
    </row>
    <row r="38" spans="1:18" ht="12.75">
      <c r="A38" s="36"/>
      <c r="B38" s="36"/>
      <c r="C38" s="36"/>
      <c r="D38" s="36"/>
      <c r="E38" s="36"/>
      <c r="F38" s="36"/>
      <c r="G38" s="36"/>
      <c r="H38" s="36"/>
      <c r="I38" s="36"/>
      <c r="J38" s="36"/>
      <c r="K38" s="36"/>
      <c r="L38" s="36"/>
      <c r="M38" s="36"/>
      <c r="N38" s="36"/>
      <c r="O38" s="36"/>
      <c r="P38" s="36"/>
      <c r="Q38" s="36"/>
      <c r="R38" s="36"/>
    </row>
    <row r="39" spans="1:18" ht="15">
      <c r="A39" s="958"/>
      <c r="B39" s="298"/>
      <c r="C39" s="298"/>
      <c r="D39" s="298"/>
      <c r="E39" s="298"/>
      <c r="F39" s="298"/>
      <c r="G39" s="298"/>
      <c r="H39" s="492"/>
      <c r="I39" s="26"/>
      <c r="J39" s="492"/>
      <c r="K39" s="492"/>
      <c r="L39" s="492"/>
      <c r="M39" s="492"/>
      <c r="N39" s="492"/>
      <c r="O39" s="492"/>
      <c r="P39" s="492"/>
      <c r="Q39" s="492"/>
      <c r="R39" s="492"/>
    </row>
    <row r="40" spans="1:18" ht="12.75">
      <c r="A40" s="36"/>
      <c r="B40" s="26"/>
      <c r="C40" s="26"/>
      <c r="D40" s="26"/>
      <c r="E40" s="26"/>
      <c r="F40" s="26"/>
      <c r="G40" s="26"/>
      <c r="H40" s="26"/>
      <c r="I40" s="26"/>
      <c r="J40" s="26"/>
      <c r="K40" s="26"/>
      <c r="L40" s="26"/>
      <c r="M40" s="26"/>
      <c r="N40" s="26"/>
      <c r="O40" s="26"/>
      <c r="P40" s="26"/>
      <c r="Q40" s="26"/>
      <c r="R40" s="26"/>
    </row>
    <row r="41" spans="1:18" ht="12.75">
      <c r="A41" s="36"/>
      <c r="B41" s="26"/>
      <c r="C41" s="26"/>
      <c r="D41" s="26"/>
      <c r="E41" s="26"/>
      <c r="F41" s="26"/>
      <c r="G41" s="26"/>
      <c r="H41" s="26"/>
      <c r="I41" s="26"/>
      <c r="J41" s="26"/>
      <c r="K41" s="26"/>
      <c r="L41" s="26"/>
      <c r="M41" s="26"/>
      <c r="N41" s="26"/>
      <c r="O41" s="26"/>
      <c r="P41" s="26"/>
      <c r="Q41" s="26"/>
      <c r="R41" s="26"/>
    </row>
  </sheetData>
  <sheetProtection algorithmName="SHA-512" hashValue="Np1wKlvknJyrg/q3iUsSwfGGSxSEvchkVmu6VZ8q1sQRkSHNq0y/WrOKYIPYep1pqUazkaSuIanhIU46Yta7Sw==" saltValue="F751xeAHvZpebkuE9A2o9w==" spinCount="100000" sheet="1" autoFilter="0"/>
  <mergeCells count="22">
    <mergeCell ref="H23:L23"/>
    <mergeCell ref="H24:L24"/>
    <mergeCell ref="H25:L25"/>
    <mergeCell ref="I33:L33"/>
    <mergeCell ref="A37:R37"/>
    <mergeCell ref="I34:N34"/>
    <mergeCell ref="H26:L26"/>
    <mergeCell ref="H27:L27"/>
    <mergeCell ref="H28:L28"/>
    <mergeCell ref="H29:L29"/>
    <mergeCell ref="H30:L30"/>
    <mergeCell ref="H18:L18"/>
    <mergeCell ref="H19:L19"/>
    <mergeCell ref="H20:L20"/>
    <mergeCell ref="H21:L21"/>
    <mergeCell ref="H22:L22"/>
    <mergeCell ref="I17:L17"/>
    <mergeCell ref="J5:L5"/>
    <mergeCell ref="J6:L6"/>
    <mergeCell ref="J7:L7"/>
    <mergeCell ref="A1:L1"/>
    <mergeCell ref="I14:L14"/>
  </mergeCells>
  <phoneticPr fontId="44" type="noConversion"/>
  <conditionalFormatting sqref="M1:M3">
    <cfRule type="cellIs" dxfId="13" priority="1" stopIfTrue="1" operator="equal">
      <formula>"na"</formula>
    </cfRule>
  </conditionalFormatting>
  <hyperlinks>
    <hyperlink ref="A1:L1" location="Index!A1" display="Index!A1" xr:uid="{00000000-0004-0000-1200-000000000000}"/>
  </hyperlinks>
  <printOptions horizontalCentered="1"/>
  <pageMargins left="0.5" right="0.25" top="0.5" bottom="0.25" header="0.5" footer="0.25"/>
  <pageSetup scale="7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536E-B2CD-49AA-8FCB-F19F009A36AC}">
  <sheetPr codeName="Sheet42">
    <pageSetUpPr fitToPage="1"/>
  </sheetPr>
  <dimension ref="A1:S139"/>
  <sheetViews>
    <sheetView showGridLines="0" topLeftCell="A102" zoomScaleNormal="100" zoomScaleSheetLayoutView="100" workbookViewId="0">
      <selection activeCell="R26" sqref="R26"/>
    </sheetView>
  </sheetViews>
  <sheetFormatPr defaultColWidth="11" defaultRowHeight="11.25"/>
  <cols>
    <col min="1" max="1" width="43" style="492" customWidth="1"/>
    <col min="2" max="2" width="19.33203125" style="492" customWidth="1"/>
    <col min="3" max="3" width="1.83203125" style="492" customWidth="1"/>
    <col min="4" max="4" width="18.1640625" style="492" customWidth="1"/>
    <col min="5" max="5" width="1.83203125" style="492" customWidth="1"/>
    <col min="6" max="6" width="19.33203125" style="492" customWidth="1"/>
    <col min="7" max="7" width="1.83203125" style="492" customWidth="1"/>
    <col min="8" max="8" width="43.33203125" style="492" customWidth="1"/>
    <col min="9" max="9" width="7.1640625" style="492" customWidth="1"/>
    <col min="10" max="12" width="1.83203125" style="492" customWidth="1"/>
    <col min="13" max="13" width="8.5" style="492" customWidth="1"/>
    <col min="14" max="16" width="1.83203125" style="492" customWidth="1"/>
    <col min="17" max="16384" width="11" style="492"/>
  </cols>
  <sheetData>
    <row r="1" spans="1:19" s="985" customFormat="1" ht="23.25">
      <c r="A1" s="1298" t="str">
        <f>Index!A1</f>
        <v>Office of the State Controller</v>
      </c>
      <c r="B1" s="1298"/>
      <c r="C1" s="1298"/>
      <c r="D1" s="1298"/>
      <c r="E1" s="1298"/>
      <c r="F1" s="1298"/>
      <c r="G1" s="1298"/>
      <c r="H1" s="1298"/>
      <c r="I1" s="1111" t="str">
        <f>IF(Index!$B$61="na","NA","")</f>
        <v/>
      </c>
      <c r="J1" s="983"/>
      <c r="K1" s="983"/>
      <c r="L1" s="983"/>
      <c r="N1" s="983"/>
      <c r="O1" s="983"/>
      <c r="P1" s="983"/>
      <c r="Q1" s="983"/>
      <c r="R1" s="983"/>
      <c r="S1" s="984"/>
    </row>
    <row r="2" spans="1:19" s="986" customFormat="1" ht="15" customHeight="1">
      <c r="A2" s="1299" t="str">
        <f>Index!A2</f>
        <v>2024 Year-End ACFR Package</v>
      </c>
      <c r="B2" s="1299"/>
      <c r="C2" s="1299"/>
      <c r="D2" s="1299"/>
      <c r="E2" s="1299"/>
      <c r="F2" s="1299"/>
      <c r="G2" s="1299"/>
      <c r="H2" s="1299"/>
      <c r="I2" s="1278"/>
    </row>
    <row r="3" spans="1:19" s="986" customFormat="1" ht="15" customHeight="1">
      <c r="A3" s="1300" t="s">
        <v>1022</v>
      </c>
      <c r="B3" s="1300"/>
      <c r="C3" s="1300"/>
      <c r="D3" s="1300"/>
      <c r="E3" s="1300"/>
      <c r="F3" s="1300"/>
      <c r="G3" s="1300"/>
      <c r="H3" s="1300"/>
      <c r="I3" s="1278"/>
    </row>
    <row r="4" spans="1:19" s="988" customFormat="1" ht="15" customHeight="1">
      <c r="A4" s="1301" t="s">
        <v>1023</v>
      </c>
      <c r="B4" s="1301"/>
      <c r="C4" s="1301"/>
      <c r="D4" s="1301"/>
      <c r="E4" s="1301"/>
      <c r="F4" s="1301"/>
      <c r="G4" s="1301"/>
      <c r="H4" s="1301"/>
      <c r="I4" s="1278"/>
      <c r="J4" s="987"/>
      <c r="K4" s="987"/>
    </row>
    <row r="5" spans="1:19" s="988" customFormat="1" ht="6" customHeight="1">
      <c r="C5" s="989"/>
      <c r="D5" s="989"/>
      <c r="F5" s="1302"/>
      <c r="G5" s="1302"/>
      <c r="H5" s="1302"/>
    </row>
    <row r="6" spans="1:19" s="988" customFormat="1" ht="15" customHeight="1">
      <c r="A6" s="990" t="s">
        <v>491</v>
      </c>
      <c r="B6" s="991" t="str">
        <f>Index!D10</f>
        <v>C2</v>
      </c>
      <c r="C6" s="992"/>
      <c r="D6" s="992"/>
      <c r="E6" s="993" t="s">
        <v>492</v>
      </c>
      <c r="F6" s="1306" t="str">
        <f>Index!D9</f>
        <v>Asheville-Buncombe Technical Community College</v>
      </c>
      <c r="G6" s="1306"/>
      <c r="H6" s="1306"/>
    </row>
    <row r="7" spans="1:19" s="988" customFormat="1" ht="15" customHeight="1">
      <c r="A7" s="990"/>
      <c r="B7" s="992"/>
      <c r="C7" s="992"/>
      <c r="D7" s="992"/>
      <c r="E7" s="993"/>
      <c r="F7" s="1105"/>
      <c r="G7" s="1105"/>
      <c r="H7" s="1105"/>
    </row>
    <row r="8" spans="1:19" s="988" customFormat="1" ht="15" customHeight="1">
      <c r="A8" s="994"/>
      <c r="B8" s="994"/>
      <c r="C8" s="992"/>
      <c r="D8" s="992"/>
      <c r="E8" s="993" t="s">
        <v>493</v>
      </c>
      <c r="F8" s="1190" t="str">
        <f>CONCATENATE(Index!$D$11," ",Index!$D$12)</f>
        <v xml:space="preserve"> </v>
      </c>
      <c r="G8" s="1190"/>
      <c r="H8" s="1190"/>
    </row>
    <row r="9" spans="1:19" s="988" customFormat="1" ht="15" customHeight="1">
      <c r="A9" s="994"/>
      <c r="B9" s="1023" t="s">
        <v>128</v>
      </c>
      <c r="C9" s="992"/>
      <c r="D9" s="992"/>
      <c r="E9" s="993" t="s">
        <v>1024</v>
      </c>
      <c r="F9" s="1307">
        <f>Index!D13</f>
        <v>0</v>
      </c>
      <c r="G9" s="1307"/>
      <c r="H9" s="1307"/>
    </row>
    <row r="10" spans="1:19" s="988" customFormat="1" ht="6" customHeight="1" thickBot="1">
      <c r="A10" s="995"/>
      <c r="B10" s="995"/>
      <c r="C10" s="995"/>
      <c r="D10" s="995"/>
      <c r="E10" s="995"/>
      <c r="F10" s="995"/>
      <c r="G10" s="995"/>
      <c r="H10" s="995"/>
    </row>
    <row r="11" spans="1:19" s="988" customFormat="1" ht="5.25" customHeight="1"/>
    <row r="12" spans="1:19" s="988" customFormat="1" ht="15" customHeight="1">
      <c r="A12" s="996" t="s">
        <v>1025</v>
      </c>
      <c r="B12" s="996"/>
      <c r="C12" s="996"/>
      <c r="D12" s="996"/>
      <c r="E12" s="996"/>
      <c r="F12" s="996"/>
    </row>
    <row r="13" spans="1:19" s="988" customFormat="1" ht="15" customHeight="1">
      <c r="A13" s="996"/>
      <c r="B13" s="996"/>
      <c r="C13" s="996"/>
      <c r="D13" s="996"/>
      <c r="E13" s="996"/>
      <c r="F13" s="996"/>
    </row>
    <row r="14" spans="1:19" s="988" customFormat="1" ht="15" customHeight="1">
      <c r="A14" s="1087"/>
      <c r="B14" s="1060" t="s">
        <v>1026</v>
      </c>
      <c r="C14" s="1060"/>
      <c r="D14" s="1060"/>
      <c r="E14" s="1087"/>
      <c r="F14" s="1087"/>
      <c r="G14" s="1303"/>
      <c r="H14" s="1303"/>
    </row>
    <row r="15" spans="1:19" s="988" customFormat="1" ht="15" customHeight="1">
      <c r="A15" s="1061"/>
      <c r="B15" s="1062" t="s">
        <v>1027</v>
      </c>
      <c r="C15" s="1062"/>
      <c r="D15" s="1062" t="s">
        <v>1028</v>
      </c>
      <c r="E15" s="1087"/>
      <c r="F15" s="1062" t="s">
        <v>1029</v>
      </c>
      <c r="G15" s="1087"/>
    </row>
    <row r="16" spans="1:19" s="997" customFormat="1" ht="15" customHeight="1">
      <c r="B16" s="998" t="s">
        <v>1030</v>
      </c>
      <c r="F16" s="998" t="s">
        <v>1031</v>
      </c>
    </row>
    <row r="17" spans="1:8" s="997" customFormat="1" ht="15" customHeight="1">
      <c r="A17" s="1010" t="s">
        <v>1032</v>
      </c>
      <c r="B17" s="999">
        <v>45108</v>
      </c>
      <c r="D17" s="1000" t="s">
        <v>318</v>
      </c>
      <c r="F17" s="1000" t="s">
        <v>1033</v>
      </c>
      <c r="H17" s="1062" t="s">
        <v>1034</v>
      </c>
    </row>
    <row r="18" spans="1:8" s="997" customFormat="1" ht="15" customHeight="1">
      <c r="A18" s="1001" t="s">
        <v>1035</v>
      </c>
      <c r="B18" s="1002"/>
      <c r="D18" s="998"/>
      <c r="F18" s="998"/>
    </row>
    <row r="19" spans="1:8" s="997" customFormat="1" ht="15" customHeight="1">
      <c r="A19" s="1003" t="s">
        <v>1036</v>
      </c>
      <c r="B19" s="1004">
        <v>0</v>
      </c>
      <c r="C19" s="1005"/>
      <c r="D19" s="1004">
        <v>0</v>
      </c>
      <c r="F19" s="1006">
        <f t="shared" ref="F19:F22" si="0">B19+D19</f>
        <v>0</v>
      </c>
      <c r="H19" s="1066" t="s">
        <v>1037</v>
      </c>
    </row>
    <row r="20" spans="1:8" s="997" customFormat="1" ht="15" customHeight="1">
      <c r="A20" s="1003" t="s">
        <v>1036</v>
      </c>
      <c r="B20" s="1004">
        <v>0</v>
      </c>
      <c r="C20" s="1005"/>
      <c r="D20" s="1004">
        <v>0</v>
      </c>
      <c r="F20" s="1006">
        <f t="shared" si="0"/>
        <v>0</v>
      </c>
      <c r="H20" s="1066" t="s">
        <v>1037</v>
      </c>
    </row>
    <row r="21" spans="1:8" s="997" customFormat="1" ht="15" customHeight="1">
      <c r="A21" s="1003" t="s">
        <v>1036</v>
      </c>
      <c r="B21" s="1004">
        <v>0</v>
      </c>
      <c r="C21" s="1005"/>
      <c r="D21" s="1004">
        <v>0</v>
      </c>
      <c r="F21" s="1006">
        <f t="shared" si="0"/>
        <v>0</v>
      </c>
      <c r="H21" s="1066" t="s">
        <v>1037</v>
      </c>
    </row>
    <row r="22" spans="1:8" s="997" customFormat="1" ht="15" customHeight="1">
      <c r="A22" s="1003" t="s">
        <v>1036</v>
      </c>
      <c r="B22" s="1004">
        <v>0</v>
      </c>
      <c r="C22" s="1005"/>
      <c r="D22" s="1004"/>
      <c r="F22" s="1006">
        <f t="shared" si="0"/>
        <v>0</v>
      </c>
      <c r="H22" s="1066" t="s">
        <v>1037</v>
      </c>
    </row>
    <row r="23" spans="1:8" s="997" customFormat="1" ht="15" customHeight="1">
      <c r="A23" s="1001" t="s">
        <v>1038</v>
      </c>
      <c r="B23" s="1059"/>
      <c r="C23" s="1005"/>
      <c r="D23" s="1059"/>
      <c r="F23" s="1017"/>
    </row>
    <row r="24" spans="1:8" s="997" customFormat="1" ht="15" customHeight="1">
      <c r="A24" s="1008" t="s">
        <v>1036</v>
      </c>
      <c r="B24" s="1004">
        <v>0</v>
      </c>
      <c r="C24" s="1005"/>
      <c r="D24" s="1004">
        <v>0</v>
      </c>
      <c r="F24" s="1006">
        <f t="shared" ref="F24:F28" si="1">B24+D24</f>
        <v>0</v>
      </c>
      <c r="H24" s="1066" t="s">
        <v>1037</v>
      </c>
    </row>
    <row r="25" spans="1:8" s="997" customFormat="1" ht="15" customHeight="1">
      <c r="A25" s="1008" t="s">
        <v>1036</v>
      </c>
      <c r="B25" s="1004">
        <v>0</v>
      </c>
      <c r="C25" s="1005"/>
      <c r="D25" s="1004">
        <v>0</v>
      </c>
      <c r="F25" s="1006">
        <f t="shared" si="1"/>
        <v>0</v>
      </c>
      <c r="H25" s="1066" t="s">
        <v>1037</v>
      </c>
    </row>
    <row r="26" spans="1:8" s="997" customFormat="1" ht="15" customHeight="1">
      <c r="A26" s="1008" t="s">
        <v>1036</v>
      </c>
      <c r="B26" s="1004"/>
      <c r="C26" s="1005"/>
      <c r="D26" s="1004"/>
      <c r="F26" s="1006">
        <f t="shared" si="1"/>
        <v>0</v>
      </c>
      <c r="H26" s="1066" t="s">
        <v>1037</v>
      </c>
    </row>
    <row r="27" spans="1:8" s="997" customFormat="1" ht="15" customHeight="1">
      <c r="A27" s="1008" t="s">
        <v>1036</v>
      </c>
      <c r="B27" s="1004"/>
      <c r="C27" s="1005"/>
      <c r="D27" s="1004"/>
      <c r="F27" s="1006">
        <f t="shared" si="1"/>
        <v>0</v>
      </c>
      <c r="H27" s="1066" t="s">
        <v>1037</v>
      </c>
    </row>
    <row r="28" spans="1:8" s="997" customFormat="1" ht="15" customHeight="1">
      <c r="A28" s="1008" t="s">
        <v>1036</v>
      </c>
      <c r="B28" s="1004">
        <v>0</v>
      </c>
      <c r="C28" s="1005"/>
      <c r="D28" s="1004">
        <v>0</v>
      </c>
      <c r="F28" s="1006">
        <f t="shared" si="1"/>
        <v>0</v>
      </c>
      <c r="H28" s="1066" t="s">
        <v>1037</v>
      </c>
    </row>
    <row r="29" spans="1:8" s="997" customFormat="1" ht="15" customHeight="1">
      <c r="A29" s="1001" t="s">
        <v>1039</v>
      </c>
      <c r="B29" s="1007"/>
      <c r="C29" s="1005"/>
      <c r="D29" s="1007"/>
      <c r="F29" s="998"/>
    </row>
    <row r="30" spans="1:8" s="997" customFormat="1" ht="15" customHeight="1">
      <c r="A30" s="1008" t="s">
        <v>1036</v>
      </c>
      <c r="B30" s="1004">
        <v>0</v>
      </c>
      <c r="C30" s="1005"/>
      <c r="D30" s="1004">
        <v>0</v>
      </c>
      <c r="F30" s="1006">
        <f>B30+D30</f>
        <v>0</v>
      </c>
      <c r="H30" s="1066" t="s">
        <v>1037</v>
      </c>
    </row>
    <row r="31" spans="1:8" s="997" customFormat="1" ht="15" customHeight="1">
      <c r="A31" s="1008" t="s">
        <v>1036</v>
      </c>
      <c r="B31" s="1004">
        <v>0</v>
      </c>
      <c r="C31" s="1005"/>
      <c r="D31" s="1004">
        <v>0</v>
      </c>
      <c r="F31" s="1006">
        <f>B31+D31</f>
        <v>0</v>
      </c>
      <c r="H31" s="1066" t="s">
        <v>1037</v>
      </c>
    </row>
    <row r="32" spans="1:8" s="997" customFormat="1" ht="15" customHeight="1">
      <c r="A32" s="1001" t="s">
        <v>1040</v>
      </c>
      <c r="B32" s="1007"/>
      <c r="C32" s="1005"/>
      <c r="D32" s="1007"/>
      <c r="F32" s="998"/>
    </row>
    <row r="33" spans="1:10" s="997" customFormat="1" ht="15" customHeight="1">
      <c r="A33" s="1003" t="s">
        <v>1036</v>
      </c>
      <c r="B33" s="1004">
        <v>0</v>
      </c>
      <c r="C33" s="1005"/>
      <c r="D33" s="1004">
        <v>0</v>
      </c>
      <c r="F33" s="1006">
        <f>B33+D33</f>
        <v>0</v>
      </c>
      <c r="H33" s="1066" t="s">
        <v>1037</v>
      </c>
    </row>
    <row r="34" spans="1:10" s="997" customFormat="1" ht="15" customHeight="1">
      <c r="A34" s="1003" t="s">
        <v>1036</v>
      </c>
      <c r="B34" s="1004">
        <v>0</v>
      </c>
      <c r="C34" s="1005"/>
      <c r="D34" s="1004">
        <v>0</v>
      </c>
      <c r="F34" s="1006">
        <f>B34+D34</f>
        <v>0</v>
      </c>
      <c r="H34" s="1066" t="s">
        <v>1037</v>
      </c>
    </row>
    <row r="35" spans="1:10" s="997" customFormat="1" ht="15" customHeight="1">
      <c r="A35" s="1003" t="s">
        <v>1036</v>
      </c>
      <c r="B35" s="1004">
        <v>0</v>
      </c>
      <c r="C35" s="1005"/>
      <c r="D35" s="1004">
        <v>0</v>
      </c>
      <c r="F35" s="1006">
        <f>B35+D35</f>
        <v>0</v>
      </c>
      <c r="H35" s="1066" t="s">
        <v>1037</v>
      </c>
    </row>
    <row r="36" spans="1:10" s="997" customFormat="1" ht="15" customHeight="1">
      <c r="A36" s="1003" t="s">
        <v>1036</v>
      </c>
      <c r="B36" s="1004">
        <v>0</v>
      </c>
      <c r="C36" s="1005"/>
      <c r="D36" s="1004"/>
      <c r="F36" s="1006">
        <f>B36+D36</f>
        <v>0</v>
      </c>
      <c r="H36" s="1066" t="s">
        <v>1037</v>
      </c>
    </row>
    <row r="37" spans="1:10" s="997" customFormat="1" ht="15" customHeight="1">
      <c r="A37" s="1001" t="s">
        <v>1041</v>
      </c>
      <c r="B37" s="1007"/>
      <c r="C37" s="1005"/>
      <c r="D37" s="1007"/>
      <c r="F37" s="998"/>
    </row>
    <row r="38" spans="1:10" s="997" customFormat="1" ht="15" customHeight="1">
      <c r="A38" s="1008" t="s">
        <v>1036</v>
      </c>
      <c r="B38" s="1004">
        <v>0</v>
      </c>
      <c r="C38" s="1005"/>
      <c r="D38" s="1004">
        <v>0</v>
      </c>
      <c r="F38" s="1006">
        <f>B38+D38</f>
        <v>0</v>
      </c>
      <c r="H38" s="1066" t="s">
        <v>1037</v>
      </c>
    </row>
    <row r="39" spans="1:10" s="997" customFormat="1" ht="15" customHeight="1">
      <c r="A39" s="1008" t="s">
        <v>1036</v>
      </c>
      <c r="B39" s="1004">
        <v>0</v>
      </c>
      <c r="C39" s="1005"/>
      <c r="D39" s="1004">
        <v>0</v>
      </c>
      <c r="F39" s="1006">
        <f>B39+D39</f>
        <v>0</v>
      </c>
      <c r="H39" s="1066" t="s">
        <v>1037</v>
      </c>
    </row>
    <row r="40" spans="1:10" s="997" customFormat="1" ht="15" customHeight="1">
      <c r="A40" s="1001" t="s">
        <v>1042</v>
      </c>
      <c r="B40" s="1007"/>
      <c r="C40" s="1005"/>
      <c r="D40" s="1007"/>
      <c r="F40" s="998"/>
    </row>
    <row r="41" spans="1:10" s="997" customFormat="1" ht="15" customHeight="1">
      <c r="A41" s="1005" t="s">
        <v>1043</v>
      </c>
      <c r="B41" s="1004">
        <v>0</v>
      </c>
      <c r="C41" s="1005"/>
      <c r="D41" s="1004">
        <v>0</v>
      </c>
      <c r="F41" s="1006">
        <f>B41+D41</f>
        <v>0</v>
      </c>
      <c r="H41" s="1066" t="s">
        <v>1037</v>
      </c>
    </row>
    <row r="42" spans="1:10" s="997" customFormat="1" ht="15" customHeight="1">
      <c r="A42" s="1005" t="s">
        <v>1044</v>
      </c>
      <c r="B42" s="1004">
        <v>0</v>
      </c>
      <c r="C42" s="1005"/>
      <c r="D42" s="1004">
        <v>0</v>
      </c>
      <c r="F42" s="1006">
        <f>B42+D42</f>
        <v>0</v>
      </c>
      <c r="H42" s="1066" t="s">
        <v>1037</v>
      </c>
    </row>
    <row r="43" spans="1:10" s="997" customFormat="1" ht="15" customHeight="1">
      <c r="A43" s="1005" t="s">
        <v>1045</v>
      </c>
      <c r="B43" s="1004">
        <v>0</v>
      </c>
      <c r="C43" s="1005"/>
      <c r="D43" s="1004">
        <v>0</v>
      </c>
      <c r="F43" s="1006">
        <f>B43+D43</f>
        <v>0</v>
      </c>
      <c r="H43" s="1066" t="s">
        <v>1037</v>
      </c>
    </row>
    <row r="44" spans="1:10" s="997" customFormat="1" ht="15" customHeight="1">
      <c r="A44" s="1005" t="s">
        <v>1046</v>
      </c>
      <c r="B44" s="1004">
        <v>0</v>
      </c>
      <c r="C44" s="1005"/>
      <c r="D44" s="1004">
        <v>0</v>
      </c>
      <c r="F44" s="1006">
        <f>B44+D44</f>
        <v>0</v>
      </c>
      <c r="H44" s="1066" t="s">
        <v>1037</v>
      </c>
    </row>
    <row r="45" spans="1:10" s="997" customFormat="1" ht="15" customHeight="1">
      <c r="B45" s="1002"/>
      <c r="D45" s="998"/>
      <c r="F45" s="998"/>
    </row>
    <row r="46" spans="1:10" s="997" customFormat="1" ht="15" customHeight="1" thickBot="1">
      <c r="A46" s="1001" t="s">
        <v>1047</v>
      </c>
      <c r="B46" s="1002"/>
      <c r="D46" s="1009">
        <f>SUM(D19:D31)-SUM(D33:D39)</f>
        <v>0</v>
      </c>
      <c r="F46" s="998"/>
    </row>
    <row r="47" spans="1:10" s="997" customFormat="1" ht="15" customHeight="1" thickTop="1">
      <c r="B47" s="1002"/>
      <c r="D47" s="998"/>
      <c r="F47" s="998"/>
    </row>
    <row r="48" spans="1:10" s="988" customFormat="1" ht="12.75">
      <c r="A48" s="1010" t="s">
        <v>1048</v>
      </c>
      <c r="B48" s="1011"/>
      <c r="C48" s="1011"/>
      <c r="D48" s="1011"/>
      <c r="E48" s="1011"/>
      <c r="F48" s="1011"/>
      <c r="G48" s="1012"/>
      <c r="H48" s="1005"/>
      <c r="I48" s="994"/>
      <c r="J48" s="994"/>
    </row>
    <row r="49" spans="1:10" s="988" customFormat="1" ht="12.75" customHeight="1">
      <c r="A49" s="1013" t="s">
        <v>1049</v>
      </c>
      <c r="B49" s="1011"/>
      <c r="C49" s="1011"/>
      <c r="D49" s="1011"/>
      <c r="E49" s="1011"/>
      <c r="F49" s="1011"/>
      <c r="G49" s="1012"/>
      <c r="H49" s="1005"/>
      <c r="I49" s="994"/>
      <c r="J49" s="994"/>
    </row>
    <row r="50" spans="1:10" s="988" customFormat="1" ht="12.75" customHeight="1">
      <c r="A50" s="1014" t="s">
        <v>2509</v>
      </c>
      <c r="B50" s="1015">
        <v>0</v>
      </c>
      <c r="C50" s="1011"/>
      <c r="D50" s="1015">
        <v>0</v>
      </c>
      <c r="E50" s="1011"/>
      <c r="F50" s="1006">
        <f t="shared" ref="F50:F57" si="2">B50+D50</f>
        <v>0</v>
      </c>
      <c r="G50" s="1012"/>
      <c r="H50" s="1066" t="s">
        <v>1037</v>
      </c>
      <c r="I50" s="994"/>
      <c r="J50" s="994"/>
    </row>
    <row r="51" spans="1:10" s="988" customFormat="1" ht="12.75" customHeight="1">
      <c r="A51" s="1014" t="s">
        <v>2510</v>
      </c>
      <c r="B51" s="1012">
        <v>0</v>
      </c>
      <c r="C51" s="1012"/>
      <c r="D51" s="1012"/>
      <c r="E51" s="1012"/>
      <c r="F51" s="1012">
        <f t="shared" si="2"/>
        <v>0</v>
      </c>
      <c r="G51" s="1012"/>
      <c r="H51" s="1005"/>
      <c r="I51" s="994"/>
      <c r="J51" s="994"/>
    </row>
    <row r="52" spans="1:10" s="988" customFormat="1" ht="12.75" customHeight="1">
      <c r="A52" s="1016" t="s">
        <v>2511</v>
      </c>
      <c r="B52" s="1015"/>
      <c r="C52" s="1011"/>
      <c r="D52" s="1015"/>
      <c r="E52" s="1011"/>
      <c r="F52" s="1006">
        <f t="shared" si="2"/>
        <v>0</v>
      </c>
      <c r="G52" s="1012"/>
      <c r="H52" s="1066" t="s">
        <v>1037</v>
      </c>
      <c r="I52" s="994"/>
      <c r="J52" s="994"/>
    </row>
    <row r="53" spans="1:10" s="988" customFormat="1" ht="12.75" customHeight="1">
      <c r="A53" s="1016" t="s">
        <v>2512</v>
      </c>
      <c r="B53" s="1015"/>
      <c r="C53" s="1011"/>
      <c r="D53" s="1015"/>
      <c r="E53" s="1011"/>
      <c r="F53" s="1006">
        <f t="shared" si="2"/>
        <v>0</v>
      </c>
      <c r="G53" s="1012"/>
      <c r="H53" s="1066" t="s">
        <v>1037</v>
      </c>
      <c r="I53" s="994"/>
      <c r="J53" s="994"/>
    </row>
    <row r="54" spans="1:10" s="988" customFormat="1" ht="12.75" customHeight="1">
      <c r="A54" s="1016" t="s">
        <v>2513</v>
      </c>
      <c r="B54" s="1015"/>
      <c r="C54" s="1011"/>
      <c r="D54" s="1015"/>
      <c r="E54" s="1011"/>
      <c r="F54" s="1006">
        <f t="shared" si="2"/>
        <v>0</v>
      </c>
      <c r="G54" s="1012"/>
      <c r="H54" s="1066" t="s">
        <v>1037</v>
      </c>
      <c r="I54" s="994"/>
      <c r="J54" s="994"/>
    </row>
    <row r="55" spans="1:10" s="988" customFormat="1" ht="12.75" customHeight="1">
      <c r="A55" s="1014" t="s">
        <v>2514</v>
      </c>
      <c r="B55" s="1012"/>
      <c r="C55" s="1012"/>
      <c r="D55" s="1012"/>
      <c r="E55" s="1012"/>
      <c r="F55" s="1012">
        <f t="shared" si="2"/>
        <v>0</v>
      </c>
      <c r="G55" s="1012"/>
      <c r="H55" s="1005"/>
      <c r="I55" s="994"/>
      <c r="J55" s="994"/>
    </row>
    <row r="56" spans="1:10" s="988" customFormat="1" ht="12.75" customHeight="1">
      <c r="A56" s="1016" t="s">
        <v>2515</v>
      </c>
      <c r="B56" s="1015"/>
      <c r="C56" s="1011"/>
      <c r="D56" s="1015"/>
      <c r="E56" s="1011"/>
      <c r="F56" s="1006">
        <f t="shared" si="2"/>
        <v>0</v>
      </c>
      <c r="G56" s="1012"/>
      <c r="H56" s="1066" t="s">
        <v>1037</v>
      </c>
      <c r="I56" s="994"/>
      <c r="J56" s="994"/>
    </row>
    <row r="57" spans="1:10" s="988" customFormat="1" ht="12.75" customHeight="1">
      <c r="A57" s="1016" t="s">
        <v>2516</v>
      </c>
      <c r="B57" s="1015"/>
      <c r="C57" s="1011"/>
      <c r="D57" s="1015"/>
      <c r="E57" s="1011"/>
      <c r="F57" s="1006">
        <f t="shared" si="2"/>
        <v>0</v>
      </c>
      <c r="G57" s="1012"/>
      <c r="H57" s="1066" t="s">
        <v>1037</v>
      </c>
      <c r="I57" s="994"/>
      <c r="J57" s="994"/>
    </row>
    <row r="58" spans="1:10" s="988" customFormat="1" ht="12.75" customHeight="1">
      <c r="A58" s="1013" t="s">
        <v>1050</v>
      </c>
      <c r="B58" s="1012">
        <v>0</v>
      </c>
      <c r="C58" s="1012"/>
      <c r="D58" s="1012">
        <v>0</v>
      </c>
      <c r="E58" s="1012"/>
      <c r="F58" s="1017"/>
      <c r="G58" s="1012"/>
      <c r="H58" s="1005"/>
      <c r="I58" s="1018"/>
      <c r="J58" s="994"/>
    </row>
    <row r="59" spans="1:10" s="988" customFormat="1" ht="12.75" customHeight="1">
      <c r="A59" s="1016" t="s">
        <v>2517</v>
      </c>
      <c r="B59" s="1015">
        <v>0</v>
      </c>
      <c r="C59" s="1011"/>
      <c r="D59" s="1015"/>
      <c r="E59" s="1011"/>
      <c r="F59" s="1006">
        <f>B59+D59</f>
        <v>0</v>
      </c>
      <c r="G59" s="1012"/>
      <c r="H59" s="1066" t="s">
        <v>1037</v>
      </c>
      <c r="I59" s="1018"/>
      <c r="J59" s="994"/>
    </row>
    <row r="60" spans="1:10" s="988" customFormat="1" ht="12.75" customHeight="1">
      <c r="A60" s="1016" t="s">
        <v>2518</v>
      </c>
      <c r="B60" s="1015">
        <v>0</v>
      </c>
      <c r="C60" s="1011"/>
      <c r="D60" s="1015"/>
      <c r="E60" s="1011"/>
      <c r="F60" s="1006">
        <f>B60+D60</f>
        <v>0</v>
      </c>
      <c r="G60" s="1012"/>
      <c r="H60" s="1066" t="s">
        <v>1037</v>
      </c>
      <c r="I60" s="1018"/>
      <c r="J60" s="994"/>
    </row>
    <row r="61" spans="1:10" s="988" customFormat="1" ht="12.75" customHeight="1">
      <c r="A61" s="1016" t="s">
        <v>2519</v>
      </c>
      <c r="B61" s="1015">
        <v>0</v>
      </c>
      <c r="C61" s="1011"/>
      <c r="D61" s="1015"/>
      <c r="E61" s="1011"/>
      <c r="F61" s="1006">
        <f>B61+D61</f>
        <v>0</v>
      </c>
      <c r="G61" s="1012"/>
      <c r="H61" s="1066" t="s">
        <v>1037</v>
      </c>
      <c r="I61" s="1018"/>
      <c r="J61" s="994"/>
    </row>
    <row r="62" spans="1:10" s="988" customFormat="1" ht="12.75" customHeight="1">
      <c r="A62" s="1016" t="s">
        <v>2520</v>
      </c>
      <c r="B62" s="1015">
        <v>0</v>
      </c>
      <c r="C62" s="1011"/>
      <c r="D62" s="1015"/>
      <c r="E62" s="1011"/>
      <c r="F62" s="1006">
        <f>B62+D62</f>
        <v>0</v>
      </c>
      <c r="G62" s="1012"/>
      <c r="H62" s="1066" t="s">
        <v>1037</v>
      </c>
      <c r="I62" s="1018"/>
      <c r="J62" s="994"/>
    </row>
    <row r="63" spans="1:10" s="988" customFormat="1" ht="12.75" customHeight="1">
      <c r="A63" s="1016" t="s">
        <v>2521</v>
      </c>
      <c r="B63" s="1015">
        <v>0</v>
      </c>
      <c r="C63" s="1011"/>
      <c r="D63" s="1015"/>
      <c r="E63" s="1011"/>
      <c r="F63" s="1006">
        <f>B63+D63</f>
        <v>0</v>
      </c>
      <c r="G63" s="1012"/>
      <c r="H63" s="1066" t="s">
        <v>1037</v>
      </c>
      <c r="I63" s="994"/>
      <c r="J63" s="994"/>
    </row>
    <row r="64" spans="1:10" s="988" customFormat="1" ht="12.75" customHeight="1">
      <c r="A64" s="1013" t="s">
        <v>1051</v>
      </c>
      <c r="B64" s="1011"/>
      <c r="C64" s="1011"/>
      <c r="D64" s="1011"/>
      <c r="E64" s="1011"/>
      <c r="F64" s="1012"/>
      <c r="G64" s="1012"/>
      <c r="H64" s="1066" t="s">
        <v>1037</v>
      </c>
      <c r="I64" s="994"/>
      <c r="J64" s="994"/>
    </row>
    <row r="65" spans="1:10" s="988" customFormat="1" ht="14.1" customHeight="1" thickBot="1">
      <c r="A65" s="1013" t="s">
        <v>1052</v>
      </c>
      <c r="B65" s="1019">
        <f>B50+B415+B53+B54+B56+B57+B59+B60+B61+B62+B63+B64</f>
        <v>0</v>
      </c>
      <c r="C65" s="1012"/>
      <c r="D65" s="1019">
        <f>SUM(D50:D64)</f>
        <v>0</v>
      </c>
      <c r="E65" s="1012"/>
      <c r="F65" s="1019">
        <f>F50+F415+F53+F54+F56+F57+F59+F60+F61+F62+F63+F64</f>
        <v>0</v>
      </c>
      <c r="G65" s="1012"/>
      <c r="H65" s="1005"/>
      <c r="I65" s="1018"/>
      <c r="J65" s="994"/>
    </row>
    <row r="66" spans="1:10" s="988" customFormat="1" ht="8.1" customHeight="1" thickTop="1">
      <c r="A66" s="1013"/>
      <c r="B66" s="1011"/>
      <c r="C66" s="1011"/>
      <c r="D66" s="1011"/>
      <c r="E66" s="1011"/>
      <c r="F66" s="1012"/>
      <c r="G66" s="1012"/>
      <c r="H66" s="1005"/>
      <c r="I66" s="1018"/>
      <c r="J66" s="994"/>
    </row>
    <row r="67" spans="1:10" s="988" customFormat="1" ht="12.75" customHeight="1">
      <c r="A67" s="1013"/>
      <c r="B67" s="1011"/>
      <c r="C67" s="1011"/>
      <c r="D67" s="1011"/>
      <c r="E67" s="1011"/>
      <c r="F67" s="1012"/>
      <c r="G67" s="1012"/>
      <c r="H67" s="1005"/>
      <c r="I67" s="994"/>
      <c r="J67" s="994"/>
    </row>
    <row r="68" spans="1:10" s="988" customFormat="1" ht="12.75" customHeight="1" thickBot="1">
      <c r="A68" s="1013" t="s">
        <v>1053</v>
      </c>
      <c r="B68" s="1020">
        <v>0</v>
      </c>
      <c r="C68" s="1011"/>
      <c r="D68" s="1020">
        <v>0</v>
      </c>
      <c r="E68" s="1011"/>
      <c r="F68" s="1021">
        <f>B68+D68</f>
        <v>0</v>
      </c>
      <c r="G68" s="1012"/>
      <c r="H68" s="1066" t="s">
        <v>1037</v>
      </c>
      <c r="I68" s="994"/>
      <c r="J68" s="994"/>
    </row>
    <row r="69" spans="1:10" s="988" customFormat="1" ht="8.25" customHeight="1" thickTop="1">
      <c r="A69" s="1022"/>
      <c r="B69" s="1011"/>
      <c r="C69" s="1011"/>
      <c r="D69" s="1011"/>
      <c r="E69" s="1011"/>
      <c r="F69" s="1012"/>
      <c r="G69" s="1012"/>
      <c r="H69" s="1005"/>
      <c r="I69" s="994"/>
      <c r="J69" s="994"/>
    </row>
    <row r="70" spans="1:10" s="988" customFormat="1" ht="12.75" customHeight="1" thickBot="1">
      <c r="A70" s="1013" t="s">
        <v>1054</v>
      </c>
      <c r="B70" s="1021">
        <f>B65-B68</f>
        <v>0</v>
      </c>
      <c r="C70" s="1011"/>
      <c r="D70" s="1021">
        <f>D65-D68</f>
        <v>0</v>
      </c>
      <c r="E70" s="1011"/>
      <c r="F70" s="1021">
        <f>F65-F68</f>
        <v>0</v>
      </c>
      <c r="G70" s="1012"/>
      <c r="H70" s="1005"/>
      <c r="I70" s="994"/>
      <c r="J70" s="994"/>
    </row>
    <row r="71" spans="1:10" s="988" customFormat="1" ht="7.5" customHeight="1" thickTop="1">
      <c r="A71" s="1016"/>
      <c r="B71" s="1011"/>
      <c r="C71" s="1011"/>
      <c r="D71" s="629"/>
      <c r="E71" s="1011"/>
      <c r="F71" s="1011"/>
      <c r="G71" s="1012"/>
      <c r="H71" s="1005"/>
      <c r="I71" s="994"/>
      <c r="J71" s="994"/>
    </row>
    <row r="72" spans="1:10" s="988" customFormat="1" ht="14.1" customHeight="1" thickBot="1">
      <c r="A72" s="1013" t="s">
        <v>1055</v>
      </c>
      <c r="B72" s="1011" t="s">
        <v>128</v>
      </c>
      <c r="C72" s="1011"/>
      <c r="D72" s="1009">
        <f>D65-D68</f>
        <v>0</v>
      </c>
      <c r="E72" s="1011"/>
      <c r="F72" s="1011" t="s">
        <v>128</v>
      </c>
      <c r="G72" s="1012"/>
      <c r="H72" s="1005"/>
      <c r="I72" s="994"/>
      <c r="J72" s="994"/>
    </row>
    <row r="73" spans="1:10" s="988" customFormat="1" ht="8.1" customHeight="1" thickTop="1">
      <c r="A73" s="994"/>
      <c r="B73" s="994"/>
      <c r="C73" s="994"/>
      <c r="D73" s="994"/>
      <c r="E73" s="994"/>
      <c r="F73" s="994"/>
      <c r="G73" s="994"/>
      <c r="H73" s="1005"/>
      <c r="I73" s="994"/>
      <c r="J73" s="994"/>
    </row>
    <row r="74" spans="1:10" s="988" customFormat="1" ht="12.75">
      <c r="A74" s="1304" t="s">
        <v>1056</v>
      </c>
      <c r="B74" s="1305"/>
      <c r="C74" s="1305"/>
      <c r="D74" s="1305"/>
      <c r="E74" s="1305"/>
      <c r="F74" s="1305"/>
      <c r="G74" s="1305"/>
      <c r="H74" s="1305"/>
      <c r="I74" s="1305"/>
      <c r="J74" s="1305"/>
    </row>
    <row r="75" spans="1:10" s="988" customFormat="1" ht="12.75">
      <c r="A75" s="1088" t="s">
        <v>1057</v>
      </c>
      <c r="B75" s="1088"/>
      <c r="C75" s="1088"/>
      <c r="D75" s="1088"/>
      <c r="E75" s="1088"/>
      <c r="F75" s="1088"/>
      <c r="G75" s="1088"/>
      <c r="H75" s="1089"/>
      <c r="I75" s="1088"/>
      <c r="J75" s="1088"/>
    </row>
    <row r="76" spans="1:10" s="988" customFormat="1" ht="12.75">
      <c r="H76" s="997"/>
    </row>
    <row r="77" spans="1:10" ht="15">
      <c r="A77" s="1087"/>
      <c r="B77" s="1060" t="s">
        <v>1058</v>
      </c>
      <c r="C77" s="1060"/>
      <c r="D77" s="1060"/>
      <c r="E77" s="1087"/>
      <c r="F77" s="1087"/>
      <c r="G77" s="1087"/>
      <c r="H77" s="1087"/>
      <c r="I77" s="988"/>
      <c r="J77" s="988"/>
    </row>
    <row r="78" spans="1:10" ht="15">
      <c r="A78" s="1087"/>
      <c r="B78" s="1060"/>
      <c r="C78" s="1060"/>
      <c r="D78" s="1060"/>
      <c r="E78" s="1087"/>
      <c r="F78" s="1087"/>
      <c r="G78" s="1087"/>
      <c r="H78" s="1087"/>
      <c r="I78" s="988"/>
      <c r="J78" s="988"/>
    </row>
    <row r="79" spans="1:10" ht="12.75">
      <c r="A79" s="997"/>
      <c r="B79" s="998" t="s">
        <v>1030</v>
      </c>
      <c r="C79" s="997"/>
      <c r="D79" s="997"/>
      <c r="E79" s="997"/>
      <c r="F79" s="998" t="s">
        <v>1031</v>
      </c>
      <c r="G79" s="997"/>
      <c r="H79" s="997"/>
      <c r="I79" s="997"/>
      <c r="J79" s="997"/>
    </row>
    <row r="80" spans="1:10" ht="12.75">
      <c r="A80" s="1010" t="s">
        <v>1032</v>
      </c>
      <c r="B80" s="999">
        <v>45108</v>
      </c>
      <c r="C80" s="997"/>
      <c r="D80" s="1000" t="s">
        <v>318</v>
      </c>
      <c r="E80" s="997"/>
      <c r="F80" s="1000" t="s">
        <v>1033</v>
      </c>
      <c r="G80" s="997"/>
      <c r="H80" s="997"/>
      <c r="I80" s="997"/>
      <c r="J80" s="997"/>
    </row>
    <row r="81" spans="1:10" ht="12.75">
      <c r="A81" s="1001" t="s">
        <v>1035</v>
      </c>
      <c r="B81" s="1002"/>
      <c r="C81" s="997"/>
      <c r="D81" s="998"/>
      <c r="E81" s="997"/>
      <c r="F81" s="998"/>
      <c r="G81" s="997"/>
      <c r="H81" s="997"/>
      <c r="I81" s="997"/>
      <c r="J81" s="997"/>
    </row>
    <row r="82" spans="1:10" ht="12.75">
      <c r="A82" s="1003" t="s">
        <v>1036</v>
      </c>
      <c r="B82" s="1004">
        <v>0</v>
      </c>
      <c r="C82" s="1005"/>
      <c r="D82" s="1004">
        <v>0</v>
      </c>
      <c r="E82" s="997"/>
      <c r="F82" s="1006">
        <f t="shared" ref="F82:F85" si="3">B82+D82</f>
        <v>0</v>
      </c>
      <c r="G82" s="997"/>
      <c r="H82" s="1066" t="s">
        <v>1037</v>
      </c>
      <c r="I82" s="997"/>
      <c r="J82" s="997"/>
    </row>
    <row r="83" spans="1:10" ht="12.75">
      <c r="A83" s="1003" t="s">
        <v>1036</v>
      </c>
      <c r="B83" s="1004">
        <v>0</v>
      </c>
      <c r="C83" s="1005"/>
      <c r="D83" s="1004">
        <v>0</v>
      </c>
      <c r="E83" s="997"/>
      <c r="F83" s="1006">
        <f t="shared" si="3"/>
        <v>0</v>
      </c>
      <c r="G83" s="997"/>
      <c r="H83" s="1066" t="s">
        <v>1037</v>
      </c>
      <c r="I83" s="997"/>
      <c r="J83" s="997"/>
    </row>
    <row r="84" spans="1:10" ht="12.75">
      <c r="A84" s="1003" t="s">
        <v>1036</v>
      </c>
      <c r="B84" s="1004">
        <v>0</v>
      </c>
      <c r="C84" s="1005"/>
      <c r="D84" s="1004">
        <v>0</v>
      </c>
      <c r="E84" s="997"/>
      <c r="F84" s="1006">
        <f t="shared" si="3"/>
        <v>0</v>
      </c>
      <c r="G84" s="997"/>
      <c r="H84" s="1066" t="s">
        <v>1037</v>
      </c>
      <c r="I84" s="997"/>
      <c r="J84" s="997"/>
    </row>
    <row r="85" spans="1:10" ht="12.75">
      <c r="A85" s="1003" t="s">
        <v>1036</v>
      </c>
      <c r="B85" s="1004">
        <v>0</v>
      </c>
      <c r="C85" s="1005"/>
      <c r="D85" s="1004"/>
      <c r="E85" s="997"/>
      <c r="F85" s="1006">
        <f t="shared" si="3"/>
        <v>0</v>
      </c>
      <c r="G85" s="997"/>
      <c r="H85" s="1066" t="s">
        <v>1037</v>
      </c>
      <c r="I85" s="997"/>
      <c r="J85" s="997"/>
    </row>
    <row r="86" spans="1:10" ht="12.75">
      <c r="A86" s="1001" t="s">
        <v>1038</v>
      </c>
      <c r="B86" s="1059"/>
      <c r="C86" s="1005"/>
      <c r="D86" s="1059"/>
      <c r="E86" s="997"/>
      <c r="F86" s="1017"/>
      <c r="G86" s="997"/>
      <c r="H86" s="997"/>
      <c r="I86" s="997"/>
      <c r="J86" s="997"/>
    </row>
    <row r="87" spans="1:10" ht="12.75">
      <c r="A87" s="1008" t="s">
        <v>1036</v>
      </c>
      <c r="B87" s="1004">
        <v>0</v>
      </c>
      <c r="C87" s="1005"/>
      <c r="D87" s="1004">
        <v>0</v>
      </c>
      <c r="E87" s="997"/>
      <c r="F87" s="1006">
        <f t="shared" ref="F87:F91" si="4">B87+D87</f>
        <v>0</v>
      </c>
      <c r="G87" s="997"/>
      <c r="H87" s="1066" t="s">
        <v>1037</v>
      </c>
      <c r="I87" s="997"/>
      <c r="J87" s="997"/>
    </row>
    <row r="88" spans="1:10" ht="12.75">
      <c r="A88" s="1008" t="s">
        <v>1036</v>
      </c>
      <c r="B88" s="1004">
        <v>0</v>
      </c>
      <c r="C88" s="1005"/>
      <c r="D88" s="1004">
        <v>0</v>
      </c>
      <c r="E88" s="997"/>
      <c r="F88" s="1006">
        <f t="shared" si="4"/>
        <v>0</v>
      </c>
      <c r="G88" s="997"/>
      <c r="H88" s="1066" t="s">
        <v>1037</v>
      </c>
      <c r="I88" s="997"/>
      <c r="J88" s="997"/>
    </row>
    <row r="89" spans="1:10" ht="12.75">
      <c r="A89" s="1008" t="s">
        <v>1036</v>
      </c>
      <c r="B89" s="1004"/>
      <c r="C89" s="1005"/>
      <c r="D89" s="1004"/>
      <c r="E89" s="997"/>
      <c r="F89" s="1006">
        <f t="shared" si="4"/>
        <v>0</v>
      </c>
      <c r="G89" s="997"/>
      <c r="H89" s="1066" t="s">
        <v>1037</v>
      </c>
      <c r="I89" s="997"/>
      <c r="J89" s="997"/>
    </row>
    <row r="90" spans="1:10" ht="12.75">
      <c r="A90" s="1008" t="s">
        <v>1036</v>
      </c>
      <c r="B90" s="1004"/>
      <c r="C90" s="1005"/>
      <c r="D90" s="1004"/>
      <c r="E90" s="997"/>
      <c r="F90" s="1006">
        <f t="shared" si="4"/>
        <v>0</v>
      </c>
      <c r="G90" s="997"/>
      <c r="H90" s="1066" t="s">
        <v>1037</v>
      </c>
      <c r="I90" s="997"/>
      <c r="J90" s="997"/>
    </row>
    <row r="91" spans="1:10" ht="12.75">
      <c r="A91" s="1008" t="s">
        <v>1036</v>
      </c>
      <c r="B91" s="1004">
        <v>0</v>
      </c>
      <c r="C91" s="1005"/>
      <c r="D91" s="1004">
        <v>0</v>
      </c>
      <c r="E91" s="997"/>
      <c r="F91" s="1006">
        <f t="shared" si="4"/>
        <v>0</v>
      </c>
      <c r="G91" s="997"/>
      <c r="H91" s="1066" t="s">
        <v>1037</v>
      </c>
      <c r="I91" s="997"/>
      <c r="J91" s="997"/>
    </row>
    <row r="92" spans="1:10" ht="12.75">
      <c r="A92" s="1001" t="s">
        <v>1039</v>
      </c>
      <c r="B92" s="1007"/>
      <c r="C92" s="1005"/>
      <c r="D92" s="1007"/>
      <c r="E92" s="997"/>
      <c r="F92" s="998"/>
      <c r="G92" s="997"/>
      <c r="H92" s="997"/>
      <c r="I92" s="997"/>
      <c r="J92" s="997"/>
    </row>
    <row r="93" spans="1:10" ht="12.75">
      <c r="A93" s="1008" t="s">
        <v>1036</v>
      </c>
      <c r="B93" s="1004">
        <v>0</v>
      </c>
      <c r="C93" s="1005"/>
      <c r="D93" s="1004">
        <v>0</v>
      </c>
      <c r="E93" s="997"/>
      <c r="F93" s="1006">
        <f>B93+D93</f>
        <v>0</v>
      </c>
      <c r="G93" s="997"/>
      <c r="H93" s="1066" t="s">
        <v>1037</v>
      </c>
      <c r="I93" s="997"/>
      <c r="J93" s="997"/>
    </row>
    <row r="94" spans="1:10" ht="12.75">
      <c r="A94" s="1008" t="s">
        <v>1036</v>
      </c>
      <c r="B94" s="1004">
        <v>0</v>
      </c>
      <c r="C94" s="1005"/>
      <c r="D94" s="1004">
        <v>0</v>
      </c>
      <c r="E94" s="997"/>
      <c r="F94" s="1006">
        <f>B94+D94</f>
        <v>0</v>
      </c>
      <c r="G94" s="997"/>
      <c r="H94" s="1066" t="s">
        <v>1037</v>
      </c>
      <c r="I94" s="997"/>
      <c r="J94" s="997"/>
    </row>
    <row r="95" spans="1:10" ht="12.75">
      <c r="A95" s="1001" t="s">
        <v>1040</v>
      </c>
      <c r="B95" s="1007"/>
      <c r="C95" s="1005"/>
      <c r="D95" s="1007"/>
      <c r="E95" s="997"/>
      <c r="F95" s="998"/>
      <c r="G95" s="997"/>
      <c r="H95" s="997"/>
      <c r="I95" s="997"/>
      <c r="J95" s="997"/>
    </row>
    <row r="96" spans="1:10" ht="12.75">
      <c r="A96" s="1003" t="s">
        <v>1036</v>
      </c>
      <c r="B96" s="1004">
        <v>0</v>
      </c>
      <c r="C96" s="1005"/>
      <c r="D96" s="1004">
        <v>0</v>
      </c>
      <c r="E96" s="997"/>
      <c r="F96" s="1006">
        <f>B96+D96</f>
        <v>0</v>
      </c>
      <c r="G96" s="997"/>
      <c r="H96" s="1066" t="s">
        <v>1037</v>
      </c>
      <c r="I96" s="997"/>
      <c r="J96" s="997"/>
    </row>
    <row r="97" spans="1:10" ht="12.75">
      <c r="A97" s="1003" t="s">
        <v>1036</v>
      </c>
      <c r="B97" s="1004">
        <v>0</v>
      </c>
      <c r="C97" s="1005"/>
      <c r="D97" s="1004">
        <v>0</v>
      </c>
      <c r="E97" s="997"/>
      <c r="F97" s="1006">
        <f>B97+D97</f>
        <v>0</v>
      </c>
      <c r="G97" s="997"/>
      <c r="H97" s="1066" t="s">
        <v>1037</v>
      </c>
      <c r="I97" s="997"/>
      <c r="J97" s="997"/>
    </row>
    <row r="98" spans="1:10" ht="12.75">
      <c r="A98" s="1003" t="s">
        <v>1036</v>
      </c>
      <c r="B98" s="1004">
        <v>0</v>
      </c>
      <c r="C98" s="1005"/>
      <c r="D98" s="1004">
        <v>0</v>
      </c>
      <c r="E98" s="997"/>
      <c r="F98" s="1006">
        <f>B98+D98</f>
        <v>0</v>
      </c>
      <c r="G98" s="997"/>
      <c r="H98" s="1066" t="s">
        <v>1037</v>
      </c>
      <c r="I98" s="997"/>
      <c r="J98" s="997"/>
    </row>
    <row r="99" spans="1:10" ht="12.75">
      <c r="A99" s="1003" t="s">
        <v>1036</v>
      </c>
      <c r="B99" s="1004">
        <v>0</v>
      </c>
      <c r="C99" s="1005"/>
      <c r="D99" s="1004"/>
      <c r="E99" s="997"/>
      <c r="F99" s="1006">
        <f>B99+D99</f>
        <v>0</v>
      </c>
      <c r="G99" s="997"/>
      <c r="H99" s="1066" t="s">
        <v>1037</v>
      </c>
      <c r="I99" s="997"/>
      <c r="J99" s="997"/>
    </row>
    <row r="100" spans="1:10" ht="12.75">
      <c r="A100" s="1001" t="s">
        <v>1041</v>
      </c>
      <c r="B100" s="1007"/>
      <c r="C100" s="1005"/>
      <c r="D100" s="1007"/>
      <c r="E100" s="997"/>
      <c r="F100" s="998"/>
      <c r="G100" s="997"/>
      <c r="H100" s="997"/>
      <c r="I100" s="997"/>
      <c r="J100" s="997"/>
    </row>
    <row r="101" spans="1:10" ht="12.75">
      <c r="A101" s="1008" t="s">
        <v>1036</v>
      </c>
      <c r="B101" s="1004">
        <v>0</v>
      </c>
      <c r="C101" s="1005"/>
      <c r="D101" s="1004">
        <v>0</v>
      </c>
      <c r="E101" s="997"/>
      <c r="F101" s="1006">
        <f>B101+D101</f>
        <v>0</v>
      </c>
      <c r="G101" s="997"/>
      <c r="H101" s="1066" t="s">
        <v>1037</v>
      </c>
      <c r="I101" s="997"/>
      <c r="J101" s="997"/>
    </row>
    <row r="102" spans="1:10" ht="12.75">
      <c r="A102" s="1008" t="s">
        <v>1036</v>
      </c>
      <c r="B102" s="1004">
        <v>0</v>
      </c>
      <c r="C102" s="1005"/>
      <c r="D102" s="1004">
        <v>0</v>
      </c>
      <c r="E102" s="997"/>
      <c r="F102" s="1006">
        <f>B102+D102</f>
        <v>0</v>
      </c>
      <c r="G102" s="997"/>
      <c r="H102" s="1066" t="s">
        <v>1037</v>
      </c>
      <c r="I102" s="997"/>
      <c r="J102" s="997"/>
    </row>
    <row r="103" spans="1:10" ht="12.75">
      <c r="A103" s="1001" t="s">
        <v>1042</v>
      </c>
      <c r="B103" s="1007"/>
      <c r="C103" s="1005"/>
      <c r="D103" s="1007"/>
      <c r="E103" s="997"/>
      <c r="F103" s="998"/>
      <c r="G103" s="997"/>
      <c r="H103" s="997"/>
      <c r="I103" s="997"/>
      <c r="J103" s="997"/>
    </row>
    <row r="104" spans="1:10" ht="12.75">
      <c r="A104" s="1005" t="s">
        <v>1043</v>
      </c>
      <c r="B104" s="1004">
        <v>0</v>
      </c>
      <c r="C104" s="1005"/>
      <c r="D104" s="1004">
        <v>0</v>
      </c>
      <c r="E104" s="997"/>
      <c r="F104" s="1006">
        <f>B104+D104</f>
        <v>0</v>
      </c>
      <c r="G104" s="997"/>
      <c r="H104" s="1066" t="s">
        <v>1037</v>
      </c>
      <c r="I104" s="997"/>
      <c r="J104" s="997"/>
    </row>
    <row r="105" spans="1:10" ht="12.75">
      <c r="A105" s="1005" t="s">
        <v>1044</v>
      </c>
      <c r="B105" s="1004">
        <v>0</v>
      </c>
      <c r="C105" s="1005"/>
      <c r="D105" s="1004">
        <v>0</v>
      </c>
      <c r="E105" s="997"/>
      <c r="F105" s="1006">
        <f>B105+D105</f>
        <v>0</v>
      </c>
      <c r="G105" s="997"/>
      <c r="H105" s="1066" t="s">
        <v>1037</v>
      </c>
      <c r="I105" s="997"/>
      <c r="J105" s="997"/>
    </row>
    <row r="106" spans="1:10" ht="12.75">
      <c r="A106" s="1005" t="s">
        <v>1045</v>
      </c>
      <c r="B106" s="1004">
        <v>0</v>
      </c>
      <c r="C106" s="1005"/>
      <c r="D106" s="1004">
        <v>0</v>
      </c>
      <c r="E106" s="997"/>
      <c r="F106" s="1006">
        <f>B106+D106</f>
        <v>0</v>
      </c>
      <c r="G106" s="997"/>
      <c r="H106" s="1066" t="s">
        <v>1037</v>
      </c>
      <c r="I106" s="997"/>
      <c r="J106" s="997"/>
    </row>
    <row r="107" spans="1:10" ht="12.75">
      <c r="A107" s="1005" t="s">
        <v>1046</v>
      </c>
      <c r="B107" s="1004">
        <v>0</v>
      </c>
      <c r="C107" s="1005"/>
      <c r="D107" s="1004">
        <v>0</v>
      </c>
      <c r="E107" s="997"/>
      <c r="F107" s="1006">
        <f>B107+D107</f>
        <v>0</v>
      </c>
      <c r="G107" s="997"/>
      <c r="H107" s="1066" t="s">
        <v>1037</v>
      </c>
      <c r="I107" s="997"/>
      <c r="J107" s="997"/>
    </row>
    <row r="108" spans="1:10" ht="12.75">
      <c r="A108" s="997"/>
      <c r="B108" s="1002"/>
      <c r="C108" s="997"/>
      <c r="D108" s="998"/>
      <c r="E108" s="997"/>
      <c r="F108" s="998"/>
      <c r="G108" s="997"/>
      <c r="H108" s="997"/>
      <c r="I108" s="997"/>
      <c r="J108" s="997"/>
    </row>
    <row r="109" spans="1:10" ht="13.5" thickBot="1">
      <c r="A109" s="1001" t="s">
        <v>1047</v>
      </c>
      <c r="B109" s="1002"/>
      <c r="C109" s="997"/>
      <c r="D109" s="1009">
        <f>SUM(D82:D94)-SUM(D96:D102)</f>
        <v>0</v>
      </c>
      <c r="E109" s="997"/>
      <c r="F109" s="998"/>
      <c r="G109" s="997"/>
      <c r="H109" s="997"/>
      <c r="I109" s="997"/>
      <c r="J109" s="997"/>
    </row>
    <row r="110" spans="1:10" ht="13.5" thickTop="1">
      <c r="A110" s="997"/>
      <c r="B110" s="1002"/>
      <c r="C110" s="997"/>
      <c r="D110" s="998"/>
      <c r="E110" s="997"/>
      <c r="F110" s="998"/>
      <c r="G110" s="997"/>
      <c r="H110" s="997"/>
      <c r="I110" s="997"/>
      <c r="J110" s="997"/>
    </row>
    <row r="111" spans="1:10" s="988" customFormat="1" ht="12.75">
      <c r="A111" s="1010" t="s">
        <v>1048</v>
      </c>
      <c r="B111" s="1011"/>
      <c r="C111" s="1011"/>
      <c r="D111" s="1011"/>
      <c r="E111" s="1011"/>
      <c r="F111" s="1011"/>
      <c r="G111" s="1012"/>
      <c r="H111" s="1005"/>
      <c r="I111" s="994"/>
      <c r="J111" s="994"/>
    </row>
    <row r="112" spans="1:10" s="988" customFormat="1" ht="12.75" customHeight="1">
      <c r="A112" s="1013" t="s">
        <v>1049</v>
      </c>
      <c r="B112" s="1011"/>
      <c r="C112" s="1011"/>
      <c r="D112" s="1011"/>
      <c r="E112" s="1011"/>
      <c r="F112" s="1011"/>
      <c r="G112" s="1012"/>
      <c r="H112" s="1005"/>
      <c r="I112" s="994"/>
      <c r="J112" s="994"/>
    </row>
    <row r="113" spans="1:10" s="988" customFormat="1" ht="12.75" customHeight="1">
      <c r="A113" s="1014" t="s">
        <v>2509</v>
      </c>
      <c r="B113" s="1015">
        <v>0</v>
      </c>
      <c r="C113" s="1011"/>
      <c r="D113" s="1015">
        <v>0</v>
      </c>
      <c r="E113" s="1011"/>
      <c r="F113" s="1006">
        <f t="shared" ref="F113:F120" si="5">B113+D113</f>
        <v>0</v>
      </c>
      <c r="G113" s="1012"/>
      <c r="H113" s="1066" t="s">
        <v>1037</v>
      </c>
      <c r="I113" s="994"/>
      <c r="J113" s="994"/>
    </row>
    <row r="114" spans="1:10" s="988" customFormat="1" ht="12.75" customHeight="1">
      <c r="A114" s="1014" t="s">
        <v>2510</v>
      </c>
      <c r="B114" s="1012">
        <v>0</v>
      </c>
      <c r="C114" s="1012"/>
      <c r="D114" s="1012"/>
      <c r="E114" s="1012"/>
      <c r="F114" s="1012">
        <f t="shared" si="5"/>
        <v>0</v>
      </c>
      <c r="G114" s="1012"/>
      <c r="H114" s="1005"/>
      <c r="I114" s="994"/>
      <c r="J114" s="994"/>
    </row>
    <row r="115" spans="1:10" s="988" customFormat="1" ht="12.75" customHeight="1">
      <c r="A115" s="1016" t="s">
        <v>2511</v>
      </c>
      <c r="B115" s="1015"/>
      <c r="C115" s="1011"/>
      <c r="D115" s="1015"/>
      <c r="E115" s="1011"/>
      <c r="F115" s="1006">
        <f t="shared" si="5"/>
        <v>0</v>
      </c>
      <c r="G115" s="1012"/>
      <c r="H115" s="1066" t="s">
        <v>1037</v>
      </c>
      <c r="I115" s="994"/>
      <c r="J115" s="994"/>
    </row>
    <row r="116" spans="1:10" s="988" customFormat="1" ht="12.75" customHeight="1">
      <c r="A116" s="1016" t="s">
        <v>2512</v>
      </c>
      <c r="B116" s="1015"/>
      <c r="C116" s="1011"/>
      <c r="D116" s="1015"/>
      <c r="E116" s="1011"/>
      <c r="F116" s="1006">
        <f t="shared" si="5"/>
        <v>0</v>
      </c>
      <c r="G116" s="1012"/>
      <c r="H116" s="1066" t="s">
        <v>1037</v>
      </c>
      <c r="I116" s="994"/>
      <c r="J116" s="994"/>
    </row>
    <row r="117" spans="1:10" s="988" customFormat="1" ht="12.75" customHeight="1">
      <c r="A117" s="1016" t="s">
        <v>2513</v>
      </c>
      <c r="B117" s="1015"/>
      <c r="C117" s="1011"/>
      <c r="D117" s="1015"/>
      <c r="E117" s="1011"/>
      <c r="F117" s="1006">
        <f t="shared" si="5"/>
        <v>0</v>
      </c>
      <c r="G117" s="1012"/>
      <c r="H117" s="1066" t="s">
        <v>1037</v>
      </c>
      <c r="I117" s="994"/>
      <c r="J117" s="994"/>
    </row>
    <row r="118" spans="1:10" s="988" customFormat="1" ht="12.75" customHeight="1">
      <c r="A118" s="1014" t="s">
        <v>2514</v>
      </c>
      <c r="B118" s="1012"/>
      <c r="C118" s="1012"/>
      <c r="D118" s="1012"/>
      <c r="E118" s="1012"/>
      <c r="F118" s="1012">
        <f t="shared" si="5"/>
        <v>0</v>
      </c>
      <c r="G118" s="1012"/>
      <c r="H118" s="1005"/>
      <c r="I118" s="994"/>
      <c r="J118" s="994"/>
    </row>
    <row r="119" spans="1:10" s="988" customFormat="1" ht="12.75" customHeight="1">
      <c r="A119" s="1016" t="s">
        <v>2515</v>
      </c>
      <c r="B119" s="1015"/>
      <c r="C119" s="1011"/>
      <c r="D119" s="1015"/>
      <c r="E119" s="1011"/>
      <c r="F119" s="1006">
        <f t="shared" si="5"/>
        <v>0</v>
      </c>
      <c r="G119" s="1012"/>
      <c r="H119" s="1066" t="s">
        <v>1037</v>
      </c>
      <c r="I119" s="994"/>
      <c r="J119" s="994"/>
    </row>
    <row r="120" spans="1:10" s="988" customFormat="1" ht="12.75" customHeight="1">
      <c r="A120" s="1016" t="s">
        <v>2516</v>
      </c>
      <c r="B120" s="1015"/>
      <c r="C120" s="1011"/>
      <c r="D120" s="1015"/>
      <c r="E120" s="1011"/>
      <c r="F120" s="1006">
        <f t="shared" si="5"/>
        <v>0</v>
      </c>
      <c r="G120" s="1012"/>
      <c r="H120" s="1066" t="s">
        <v>1037</v>
      </c>
      <c r="I120" s="994"/>
      <c r="J120" s="994"/>
    </row>
    <row r="121" spans="1:10" s="988" customFormat="1" ht="12.75" customHeight="1">
      <c r="A121" s="1013" t="s">
        <v>1050</v>
      </c>
      <c r="B121" s="1012">
        <v>0</v>
      </c>
      <c r="C121" s="1012"/>
      <c r="D121" s="1012">
        <v>0</v>
      </c>
      <c r="E121" s="1012"/>
      <c r="F121" s="1017"/>
      <c r="G121" s="1012"/>
      <c r="H121" s="1005"/>
      <c r="I121" s="1018"/>
      <c r="J121" s="994"/>
    </row>
    <row r="122" spans="1:10" s="988" customFormat="1" ht="12.75" customHeight="1">
      <c r="A122" s="1016" t="s">
        <v>2517</v>
      </c>
      <c r="B122" s="1015">
        <v>0</v>
      </c>
      <c r="C122" s="1011"/>
      <c r="D122" s="1015"/>
      <c r="E122" s="1011"/>
      <c r="F122" s="1006">
        <f>B122+D122</f>
        <v>0</v>
      </c>
      <c r="G122" s="1012"/>
      <c r="H122" s="1066" t="s">
        <v>1037</v>
      </c>
      <c r="I122" s="1018"/>
      <c r="J122" s="994"/>
    </row>
    <row r="123" spans="1:10" s="988" customFormat="1" ht="12.75" customHeight="1">
      <c r="A123" s="1016" t="s">
        <v>2518</v>
      </c>
      <c r="B123" s="1015">
        <v>0</v>
      </c>
      <c r="C123" s="1011"/>
      <c r="D123" s="1015"/>
      <c r="E123" s="1011"/>
      <c r="F123" s="1006">
        <f>B123+D123</f>
        <v>0</v>
      </c>
      <c r="G123" s="1012"/>
      <c r="H123" s="1066" t="s">
        <v>1037</v>
      </c>
      <c r="I123" s="1018"/>
      <c r="J123" s="994"/>
    </row>
    <row r="124" spans="1:10" s="988" customFormat="1" ht="12.75" customHeight="1">
      <c r="A124" s="1016" t="s">
        <v>2519</v>
      </c>
      <c r="B124" s="1015">
        <v>0</v>
      </c>
      <c r="C124" s="1011"/>
      <c r="D124" s="1015"/>
      <c r="E124" s="1011"/>
      <c r="F124" s="1006">
        <f>B124+D124</f>
        <v>0</v>
      </c>
      <c r="G124" s="1012"/>
      <c r="H124" s="1066" t="s">
        <v>1037</v>
      </c>
      <c r="I124" s="1018"/>
      <c r="J124" s="994"/>
    </row>
    <row r="125" spans="1:10" s="988" customFormat="1" ht="12.75" customHeight="1">
      <c r="A125" s="1016" t="s">
        <v>2520</v>
      </c>
      <c r="B125" s="1015">
        <v>0</v>
      </c>
      <c r="C125" s="1011"/>
      <c r="D125" s="1015"/>
      <c r="E125" s="1011"/>
      <c r="F125" s="1006">
        <f>B125+D125</f>
        <v>0</v>
      </c>
      <c r="G125" s="1012"/>
      <c r="H125" s="1066" t="s">
        <v>1037</v>
      </c>
      <c r="I125" s="1018"/>
      <c r="J125" s="994"/>
    </row>
    <row r="126" spans="1:10" s="988" customFormat="1" ht="12.75" customHeight="1">
      <c r="A126" s="1016" t="s">
        <v>2521</v>
      </c>
      <c r="B126" s="1015">
        <v>0</v>
      </c>
      <c r="C126" s="1011"/>
      <c r="D126" s="1015"/>
      <c r="E126" s="1011"/>
      <c r="F126" s="1006">
        <f>B126+D126</f>
        <v>0</v>
      </c>
      <c r="G126" s="1012"/>
      <c r="H126" s="1066" t="s">
        <v>1037</v>
      </c>
      <c r="I126" s="994"/>
      <c r="J126" s="994"/>
    </row>
    <row r="127" spans="1:10" s="988" customFormat="1" ht="12.75" customHeight="1">
      <c r="A127" s="1013" t="s">
        <v>1051</v>
      </c>
      <c r="B127" s="1011"/>
      <c r="C127" s="1011"/>
      <c r="D127" s="1011"/>
      <c r="E127" s="1011"/>
      <c r="F127" s="1012"/>
      <c r="G127" s="1012"/>
      <c r="H127" s="1066" t="s">
        <v>1037</v>
      </c>
      <c r="I127" s="994"/>
      <c r="J127" s="994"/>
    </row>
    <row r="128" spans="1:10" s="988" customFormat="1" ht="14.1" customHeight="1" thickBot="1">
      <c r="A128" s="1013" t="s">
        <v>1052</v>
      </c>
      <c r="B128" s="1019">
        <f>B113+B478+B116+B117+B119+B120+B122+B123+B124+B125+B126+B127</f>
        <v>0</v>
      </c>
      <c r="C128" s="1012"/>
      <c r="D128" s="1019">
        <f>SUM(D113:D127)</f>
        <v>0</v>
      </c>
      <c r="E128" s="1012"/>
      <c r="F128" s="1019">
        <f>F113+F478+F116+F117+F119+F120+F122+F123+F124+F125+F126+F127</f>
        <v>0</v>
      </c>
      <c r="G128" s="1012"/>
      <c r="H128" s="1005"/>
      <c r="I128" s="1018"/>
      <c r="J128" s="994"/>
    </row>
    <row r="129" spans="1:10" s="988" customFormat="1" ht="8.1" customHeight="1" thickTop="1">
      <c r="A129" s="1013"/>
      <c r="B129" s="1011"/>
      <c r="C129" s="1011"/>
      <c r="D129" s="1011"/>
      <c r="E129" s="1011"/>
      <c r="F129" s="1012"/>
      <c r="G129" s="1012"/>
      <c r="H129" s="1005"/>
      <c r="I129" s="1018"/>
      <c r="J129" s="994"/>
    </row>
    <row r="130" spans="1:10" s="988" customFormat="1" ht="12.75" customHeight="1">
      <c r="A130" s="1013"/>
      <c r="B130" s="1011"/>
      <c r="C130" s="1011"/>
      <c r="D130" s="1011"/>
      <c r="E130" s="1011"/>
      <c r="F130" s="1012"/>
      <c r="G130" s="1012"/>
      <c r="H130" s="1005"/>
      <c r="I130" s="994"/>
      <c r="J130" s="994"/>
    </row>
    <row r="131" spans="1:10" s="988" customFormat="1" ht="12.75" customHeight="1" thickBot="1">
      <c r="A131" s="1013" t="s">
        <v>1053</v>
      </c>
      <c r="B131" s="1020">
        <v>0</v>
      </c>
      <c r="C131" s="1011"/>
      <c r="D131" s="1020">
        <v>0</v>
      </c>
      <c r="E131" s="1011"/>
      <c r="F131" s="1021">
        <f>B131+D131</f>
        <v>0</v>
      </c>
      <c r="G131" s="1012"/>
      <c r="H131" s="1066" t="s">
        <v>1037</v>
      </c>
      <c r="I131" s="994"/>
      <c r="J131" s="994"/>
    </row>
    <row r="132" spans="1:10" s="988" customFormat="1" ht="8.25" customHeight="1" thickTop="1">
      <c r="A132" s="1022"/>
      <c r="B132" s="1011"/>
      <c r="C132" s="1011"/>
      <c r="D132" s="1011"/>
      <c r="E132" s="1011"/>
      <c r="F132" s="1012"/>
      <c r="G132" s="1012"/>
      <c r="H132" s="1005"/>
      <c r="I132" s="994"/>
      <c r="J132" s="994"/>
    </row>
    <row r="133" spans="1:10" s="988" customFormat="1" ht="12.75" customHeight="1" thickBot="1">
      <c r="A133" s="1013" t="s">
        <v>1054</v>
      </c>
      <c r="B133" s="1021">
        <f>B128-B131</f>
        <v>0</v>
      </c>
      <c r="C133" s="1011"/>
      <c r="D133" s="1021">
        <f>D128-D131</f>
        <v>0</v>
      </c>
      <c r="E133" s="1011"/>
      <c r="F133" s="1021">
        <f>F128-F131</f>
        <v>0</v>
      </c>
      <c r="G133" s="1012"/>
      <c r="H133" s="1005"/>
      <c r="I133" s="994"/>
      <c r="J133" s="994"/>
    </row>
    <row r="134" spans="1:10" s="988" customFormat="1" ht="7.5" customHeight="1" thickTop="1">
      <c r="A134" s="1016"/>
      <c r="B134" s="1011"/>
      <c r="C134" s="1011"/>
      <c r="D134" s="629"/>
      <c r="E134" s="1011"/>
      <c r="F134" s="1011"/>
      <c r="G134" s="1012"/>
      <c r="H134" s="1005"/>
      <c r="I134" s="994"/>
      <c r="J134" s="994"/>
    </row>
    <row r="135" spans="1:10" s="988" customFormat="1" ht="14.1" customHeight="1" thickBot="1">
      <c r="A135" s="1013" t="s">
        <v>1055</v>
      </c>
      <c r="B135" s="1011" t="s">
        <v>128</v>
      </c>
      <c r="C135" s="1011"/>
      <c r="D135" s="1009">
        <f>D128-D131</f>
        <v>0</v>
      </c>
      <c r="E135" s="1011"/>
      <c r="F135" s="1011" t="s">
        <v>128</v>
      </c>
      <c r="G135" s="1012"/>
      <c r="H135" s="1005"/>
      <c r="I135" s="994"/>
      <c r="J135" s="994"/>
    </row>
    <row r="136" spans="1:10" s="988" customFormat="1" ht="8.1" customHeight="1" thickTop="1">
      <c r="A136" s="994"/>
      <c r="B136" s="994"/>
      <c r="C136" s="994"/>
      <c r="D136" s="994"/>
      <c r="E136" s="994"/>
      <c r="F136" s="994"/>
      <c r="G136" s="994"/>
      <c r="H136" s="1005"/>
      <c r="I136" s="994"/>
      <c r="J136" s="994"/>
    </row>
    <row r="137" spans="1:10" s="988" customFormat="1" ht="18.75" customHeight="1">
      <c r="A137" s="996" t="s">
        <v>1059</v>
      </c>
      <c r="B137" s="994"/>
      <c r="C137" s="994"/>
      <c r="D137" s="1065">
        <f>D109+D46</f>
        <v>0</v>
      </c>
      <c r="E137" s="994"/>
      <c r="F137" s="996" t="s">
        <v>1060</v>
      </c>
      <c r="G137" s="994"/>
      <c r="H137" s="1005"/>
      <c r="I137" s="994"/>
      <c r="J137" s="994"/>
    </row>
    <row r="138" spans="1:10" s="988" customFormat="1" ht="12.75">
      <c r="A138" s="1304" t="s">
        <v>1056</v>
      </c>
      <c r="B138" s="1305"/>
      <c r="C138" s="1305"/>
      <c r="D138" s="1305"/>
      <c r="E138" s="1305"/>
      <c r="F138" s="1305"/>
      <c r="G138" s="1305"/>
      <c r="H138" s="1305"/>
      <c r="I138" s="1305"/>
      <c r="J138" s="1305"/>
    </row>
    <row r="139" spans="1:10" s="988" customFormat="1" ht="12.75">
      <c r="A139" s="1088" t="s">
        <v>1057</v>
      </c>
      <c r="B139" s="1088"/>
      <c r="C139" s="1088"/>
      <c r="D139" s="1088"/>
      <c r="E139" s="1088"/>
      <c r="F139" s="1088"/>
      <c r="G139" s="1088"/>
      <c r="H139" s="1089"/>
      <c r="I139" s="1088"/>
      <c r="J139" s="1088"/>
    </row>
  </sheetData>
  <sheetProtection algorithmName="SHA-512" hashValue="iw+lLEIyWGCA4ldCkaxwI2OrNpJoYdCpE02wG+c8HzJQjERCTQy2ijJGuaryaB8NoACqes8d0VQO5BXOWL8dAw==" saltValue="mgHAReVoAkSwJLRnZo2q1w==" spinCount="100000" sheet="1" autoFilter="0"/>
  <dataConsolidate/>
  <mergeCells count="12">
    <mergeCell ref="F5:H5"/>
    <mergeCell ref="G14:H14"/>
    <mergeCell ref="A138:J138"/>
    <mergeCell ref="F6:H6"/>
    <mergeCell ref="F8:H8"/>
    <mergeCell ref="F9:H9"/>
    <mergeCell ref="A74:J74"/>
    <mergeCell ref="A1:H1"/>
    <mergeCell ref="A2:H2"/>
    <mergeCell ref="I2:I4"/>
    <mergeCell ref="A3:H3"/>
    <mergeCell ref="A4:H4"/>
  </mergeCells>
  <conditionalFormatting sqref="I1:I4">
    <cfRule type="cellIs" dxfId="12" priority="1" stopIfTrue="1" operator="equal">
      <formula>"na"</formula>
    </cfRule>
  </conditionalFormatting>
  <conditionalFormatting sqref="S1">
    <cfRule type="cellIs" dxfId="11" priority="3" stopIfTrue="1" operator="equal">
      <formula>"na"</formula>
    </cfRule>
  </conditionalFormatting>
  <hyperlinks>
    <hyperlink ref="A1:H1" location="Index!A1" display="Index!A1" xr:uid="{658D5E5B-FC47-487C-8072-3D65D94225AD}"/>
    <hyperlink ref="A2:H2" location="Index!A1" display="Index!A1" xr:uid="{E55886B9-1AD4-4C06-963E-F5A82C90B2E5}"/>
  </hyperlinks>
  <pageMargins left="0.6" right="0.6" top="0.5" bottom="0.5" header="0.3" footer="0.3"/>
  <pageSetup scale="74" fitToHeight="0"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BE990BE1-ECA4-4948-830D-52A9A0BEDC98}">
          <x14:formula1>
            <xm:f>Notes!$A$5:$A$25</xm:f>
          </x14:formula1>
          <xm:sqref>A19:A22 A82:A85</xm:sqref>
        </x14:dataValidation>
        <x14:dataValidation type="list" allowBlank="1" showInputMessage="1" showErrorMessage="1" xr:uid="{BAC95063-AB9C-46C8-AB08-C6EADFCDAF22}">
          <x14:formula1>
            <xm:f>Notes!$A$46:$A$52</xm:f>
          </x14:formula1>
          <xm:sqref>A30:A31 A93:A94</xm:sqref>
        </x14:dataValidation>
        <x14:dataValidation type="list" allowBlank="1" showInputMessage="1" showErrorMessage="1" xr:uid="{C3D0AE2D-598D-46B4-941D-3610F896148B}">
          <x14:formula1>
            <xm:f>Notes!$A$56:$A$90</xm:f>
          </x14:formula1>
          <xm:sqref>A33:A36 A96:A99</xm:sqref>
        </x14:dataValidation>
        <x14:dataValidation type="list" allowBlank="1" showInputMessage="1" showErrorMessage="1" xr:uid="{97959B5C-4530-43BB-9294-71707539D887}">
          <x14:formula1>
            <xm:f>Notes!$A$93:$A$101</xm:f>
          </x14:formula1>
          <xm:sqref>A38:A39 A101:A102</xm:sqref>
        </x14:dataValidation>
        <x14:dataValidation type="list" allowBlank="1" showInputMessage="1" showErrorMessage="1" xr:uid="{E8470371-F377-4C33-9A67-272732DA9AC3}">
          <x14:formula1>
            <xm:f>Notes!$A$28:$A$43</xm:f>
          </x14:formula1>
          <xm:sqref>A24:A28 A87:A91</xm:sqref>
        </x14:dataValidation>
        <x14:dataValidation type="list" allowBlank="1" showInputMessage="1" showErrorMessage="1" xr:uid="{D372E3EA-8C5D-438E-A8E3-9B9FF150DFE2}">
          <x14:formula1>
            <xm:f>Notes!$A$104:$A$116</xm:f>
          </x14:formula1>
          <xm:sqref>H19:H22 H24:H28 H30:H31 H33:H36 H38:H39 H41:H44 H50 H52:H54 H56:H57 H59:H64 H68</xm:sqref>
        </x14:dataValidation>
        <x14:dataValidation type="list" allowBlank="1" showInputMessage="1" showErrorMessage="1" xr:uid="{DD62978D-76B9-45ED-9A7A-3A6C108AC097}">
          <x14:formula1>
            <xm:f>Notes!$A$119:$A$121</xm:f>
          </x14:formula1>
          <xm:sqref>H82:H85 H87:H91 H93:H94 H96:H99 H101:H102 H104:H107 H113 H115:H117 H119:H120 H122:H127 H131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P65537"/>
  <sheetViews>
    <sheetView showGridLines="0" zoomScaleNormal="100" workbookViewId="0">
      <selection activeCell="C13" sqref="C13"/>
    </sheetView>
  </sheetViews>
  <sheetFormatPr defaultColWidth="10.6640625" defaultRowHeight="15"/>
  <cols>
    <col min="1" max="1" width="13.6640625" style="251" customWidth="1"/>
    <col min="2" max="2" width="2" style="251" customWidth="1"/>
    <col min="3" max="3" width="14.5" style="251" customWidth="1"/>
    <col min="4" max="4" width="2" style="251" customWidth="1"/>
    <col min="5" max="5" width="17.83203125" style="251" customWidth="1"/>
    <col min="6" max="6" width="2.1640625" style="251" customWidth="1"/>
    <col min="7" max="7" width="26.5" style="251" customWidth="1"/>
    <col min="8" max="8" width="3.83203125" style="251" customWidth="1"/>
    <col min="9" max="9" width="2" style="251" customWidth="1"/>
    <col min="10" max="10" width="22" style="251" customWidth="1"/>
    <col min="11" max="11" width="2.1640625" style="251" customWidth="1"/>
    <col min="12" max="12" width="22" style="251" customWidth="1"/>
    <col min="13" max="13" width="2" style="251" customWidth="1"/>
    <col min="14" max="14" width="46.6640625" style="251" customWidth="1"/>
    <col min="15" max="15" width="8" style="251" bestFit="1" customWidth="1"/>
    <col min="16" max="16384" width="10.6640625" style="251"/>
  </cols>
  <sheetData>
    <row r="1" spans="1:16" ht="25.15" customHeight="1">
      <c r="A1" s="1255" t="str">
        <f>+Index!$A$1</f>
        <v>Office of the State Controller</v>
      </c>
      <c r="B1" s="1255"/>
      <c r="C1" s="1255"/>
      <c r="D1" s="1255"/>
      <c r="E1" s="1255"/>
      <c r="F1" s="1255"/>
      <c r="G1" s="1255"/>
      <c r="H1" s="1255"/>
      <c r="I1" s="1255"/>
      <c r="J1" s="1255"/>
      <c r="K1" s="1255"/>
      <c r="L1" s="1255"/>
      <c r="M1" s="1255"/>
      <c r="N1" s="1255"/>
      <c r="O1" s="783" t="str">
        <f>IF(Index!$B$62="na","NA","")</f>
        <v/>
      </c>
    </row>
    <row r="2" spans="1:16" ht="15" customHeight="1">
      <c r="A2" s="1308" t="str">
        <f>+Index!$A$2</f>
        <v>2024 Year-End ACFR Package</v>
      </c>
      <c r="B2" s="1308"/>
      <c r="C2" s="1308"/>
      <c r="D2" s="1308"/>
      <c r="E2" s="1308"/>
      <c r="F2" s="1308"/>
      <c r="G2" s="1308"/>
      <c r="H2" s="1308"/>
      <c r="I2" s="1308"/>
      <c r="J2" s="1308"/>
      <c r="K2" s="1308"/>
      <c r="L2" s="1308"/>
      <c r="M2" s="1308"/>
      <c r="N2" s="1308"/>
      <c r="O2" s="783"/>
    </row>
    <row r="3" spans="1:16" ht="15" customHeight="1">
      <c r="A3" s="1308" t="s">
        <v>1061</v>
      </c>
      <c r="B3" s="1308"/>
      <c r="C3" s="1308"/>
      <c r="D3" s="1308"/>
      <c r="E3" s="1308"/>
      <c r="F3" s="1308"/>
      <c r="G3" s="1308"/>
      <c r="H3" s="1308"/>
      <c r="I3" s="1308"/>
      <c r="J3" s="1308"/>
      <c r="K3" s="1308"/>
      <c r="L3" s="1308"/>
      <c r="M3" s="1308"/>
      <c r="N3" s="1308"/>
      <c r="O3" s="783"/>
    </row>
    <row r="4" spans="1:16" s="490" customFormat="1" ht="15" customHeight="1">
      <c r="A4" s="1308" t="s">
        <v>1062</v>
      </c>
      <c r="B4" s="1308"/>
      <c r="C4" s="1308"/>
      <c r="D4" s="1308"/>
      <c r="E4" s="1308"/>
      <c r="F4" s="1308"/>
      <c r="G4" s="1308"/>
      <c r="H4" s="1308"/>
      <c r="I4" s="1308"/>
      <c r="J4" s="1308"/>
      <c r="K4" s="1308"/>
      <c r="L4" s="1308"/>
      <c r="M4" s="1308"/>
      <c r="N4" s="1308"/>
      <c r="O4" s="491"/>
    </row>
    <row r="5" spans="1:16" s="490" customFormat="1" ht="15" customHeight="1">
      <c r="A5" s="1312" t="s">
        <v>1063</v>
      </c>
      <c r="B5" s="1312"/>
      <c r="C5" s="1312"/>
      <c r="D5" s="1312"/>
      <c r="E5" s="1312"/>
      <c r="F5" s="1312"/>
      <c r="G5" s="1312"/>
      <c r="H5" s="1312"/>
      <c r="I5" s="1312"/>
      <c r="J5" s="1312"/>
      <c r="K5" s="1312"/>
      <c r="L5" s="1312"/>
      <c r="M5" s="1312"/>
      <c r="N5" s="1312"/>
      <c r="O5" s="930"/>
      <c r="P5" s="930"/>
    </row>
    <row r="6" spans="1:16" s="490" customFormat="1" ht="5.25" customHeight="1">
      <c r="A6" s="630"/>
      <c r="B6" s="630"/>
      <c r="C6" s="630"/>
      <c r="D6" s="630"/>
      <c r="E6" s="630"/>
      <c r="F6" s="630"/>
      <c r="G6" s="630"/>
      <c r="H6" s="630"/>
      <c r="I6" s="630"/>
      <c r="J6" s="630"/>
      <c r="K6" s="630"/>
      <c r="L6" s="630"/>
      <c r="M6" s="630"/>
      <c r="N6" s="630"/>
      <c r="O6" s="491"/>
    </row>
    <row r="7" spans="1:16" ht="15" customHeight="1">
      <c r="A7" s="269" t="s">
        <v>491</v>
      </c>
      <c r="B7" s="370"/>
      <c r="C7" s="1122" t="str">
        <f>+Index!$D$10</f>
        <v>C2</v>
      </c>
      <c r="D7" s="270"/>
      <c r="E7" s="270"/>
      <c r="F7" s="271" t="s">
        <v>493</v>
      </c>
      <c r="G7" s="1309"/>
      <c r="H7" s="1309"/>
      <c r="I7" s="1309"/>
      <c r="J7" s="1309"/>
      <c r="K7" s="1309"/>
      <c r="L7" s="1309"/>
      <c r="M7" s="1309"/>
      <c r="N7" s="1124"/>
    </row>
    <row r="8" spans="1:16" ht="15" customHeight="1">
      <c r="A8" s="269" t="s">
        <v>492</v>
      </c>
      <c r="B8" s="270"/>
      <c r="C8" s="1310" t="str">
        <f>+Index!$D$9</f>
        <v>Asheville-Buncombe Technical Community College</v>
      </c>
      <c r="D8" s="1310"/>
      <c r="E8" s="1310"/>
      <c r="F8" s="1310"/>
      <c r="G8" s="1310"/>
      <c r="H8" s="1310"/>
      <c r="I8" s="1310"/>
      <c r="J8" s="1310"/>
      <c r="K8" s="1310"/>
      <c r="L8" s="1310"/>
      <c r="M8" s="1310"/>
      <c r="N8" s="259"/>
    </row>
    <row r="9" spans="1:16" ht="15" customHeight="1" thickBot="1">
      <c r="A9" s="631"/>
      <c r="B9" s="631"/>
      <c r="C9" s="631"/>
      <c r="D9" s="631"/>
      <c r="E9" s="631"/>
      <c r="F9" s="632"/>
      <c r="G9" s="631"/>
      <c r="H9" s="631"/>
      <c r="I9" s="631"/>
      <c r="J9" s="631"/>
      <c r="K9" s="631"/>
      <c r="L9" s="631"/>
      <c r="M9" s="631"/>
      <c r="N9" s="631"/>
    </row>
    <row r="10" spans="1:16" ht="15" customHeight="1" thickBot="1">
      <c r="A10" s="633" t="s">
        <v>1064</v>
      </c>
      <c r="B10" s="633"/>
      <c r="C10" s="634"/>
      <c r="D10" s="633"/>
      <c r="E10" s="634"/>
      <c r="F10" s="635"/>
      <c r="G10" s="1311" t="s">
        <v>1065</v>
      </c>
      <c r="H10" s="1311"/>
      <c r="I10" s="1311"/>
      <c r="J10" s="1311"/>
      <c r="K10" s="1311"/>
      <c r="L10" s="1311"/>
      <c r="M10" s="635"/>
      <c r="N10" s="259"/>
    </row>
    <row r="11" spans="1:16" ht="14.1" customHeight="1">
      <c r="A11" s="636" t="s">
        <v>1066</v>
      </c>
      <c r="B11" s="637"/>
      <c r="C11" s="636" t="s">
        <v>1066</v>
      </c>
      <c r="D11" s="637"/>
      <c r="E11" s="638"/>
      <c r="F11" s="635"/>
      <c r="G11" s="873"/>
      <c r="H11" s="873"/>
      <c r="I11" s="639"/>
      <c r="J11" s="771" t="s">
        <v>1067</v>
      </c>
      <c r="K11" s="639"/>
      <c r="L11" s="771" t="s">
        <v>1068</v>
      </c>
      <c r="M11" s="635"/>
      <c r="N11" s="259"/>
    </row>
    <row r="12" spans="1:16" ht="14.1" customHeight="1" thickBot="1">
      <c r="A12" s="1123" t="s">
        <v>1069</v>
      </c>
      <c r="B12" s="259"/>
      <c r="C12" s="1123" t="s">
        <v>1070</v>
      </c>
      <c r="D12" s="259"/>
      <c r="E12" s="640" t="s">
        <v>1071</v>
      </c>
      <c r="F12" s="635"/>
      <c r="G12" s="640" t="s">
        <v>1072</v>
      </c>
      <c r="H12" s="874"/>
      <c r="I12" s="639"/>
      <c r="J12" s="772" t="s">
        <v>1073</v>
      </c>
      <c r="K12" s="639"/>
      <c r="L12" s="772" t="s">
        <v>1074</v>
      </c>
      <c r="M12" s="635"/>
      <c r="N12" s="640" t="s">
        <v>1075</v>
      </c>
      <c r="O12" s="258" t="s">
        <v>128</v>
      </c>
    </row>
    <row r="13" spans="1:16" ht="20.100000000000001" customHeight="1">
      <c r="A13" s="253"/>
      <c r="B13" s="635"/>
      <c r="C13" s="254"/>
      <c r="D13" s="259"/>
      <c r="E13" s="255"/>
      <c r="F13" s="259"/>
      <c r="G13" s="1101"/>
      <c r="H13" s="1101"/>
      <c r="I13" s="307"/>
      <c r="J13" s="1101"/>
      <c r="K13" s="232"/>
      <c r="L13" s="943"/>
      <c r="M13" s="259"/>
      <c r="N13" s="254"/>
    </row>
    <row r="14" spans="1:16" ht="20.100000000000001" customHeight="1">
      <c r="A14" s="253"/>
      <c r="B14" s="635"/>
      <c r="C14" s="254"/>
      <c r="D14" s="259"/>
      <c r="E14" s="255"/>
      <c r="F14" s="259"/>
      <c r="G14" s="1101"/>
      <c r="H14" s="1101"/>
      <c r="I14" s="307"/>
      <c r="J14" s="1101"/>
      <c r="K14" s="232"/>
      <c r="L14" s="943"/>
      <c r="M14" s="259"/>
      <c r="N14" s="254"/>
    </row>
    <row r="15" spans="1:16" ht="20.100000000000001" customHeight="1">
      <c r="A15" s="253"/>
      <c r="B15" s="635"/>
      <c r="C15" s="254"/>
      <c r="D15" s="259"/>
      <c r="E15" s="255"/>
      <c r="F15" s="259"/>
      <c r="G15" s="1101"/>
      <c r="H15" s="1101"/>
      <c r="I15" s="307"/>
      <c r="J15" s="1101"/>
      <c r="K15" s="232"/>
      <c r="L15" s="943"/>
      <c r="M15" s="259"/>
      <c r="N15" s="254"/>
    </row>
    <row r="16" spans="1:16" ht="20.100000000000001" customHeight="1">
      <c r="A16" s="253"/>
      <c r="B16" s="635"/>
      <c r="C16" s="254"/>
      <c r="D16" s="259"/>
      <c r="E16" s="255"/>
      <c r="F16" s="259"/>
      <c r="G16" s="1101"/>
      <c r="H16" s="1101"/>
      <c r="I16" s="307"/>
      <c r="J16" s="1101"/>
      <c r="K16" s="232"/>
      <c r="L16" s="943"/>
      <c r="M16" s="259"/>
      <c r="N16" s="254"/>
    </row>
    <row r="17" spans="1:14" ht="20.100000000000001" customHeight="1">
      <c r="A17" s="463"/>
      <c r="B17" s="635"/>
      <c r="C17" s="254"/>
      <c r="D17" s="259"/>
      <c r="E17" s="255"/>
      <c r="F17" s="259"/>
      <c r="G17" s="1101"/>
      <c r="H17" s="1101"/>
      <c r="I17" s="307"/>
      <c r="J17" s="1101"/>
      <c r="K17" s="232"/>
      <c r="L17" s="943"/>
      <c r="M17" s="259"/>
      <c r="N17" s="254"/>
    </row>
    <row r="18" spans="1:14" ht="20.100000000000001" customHeight="1">
      <c r="A18" s="463"/>
      <c r="B18" s="635"/>
      <c r="C18" s="254"/>
      <c r="D18" s="259"/>
      <c r="E18" s="255"/>
      <c r="F18" s="259"/>
      <c r="G18" s="1101"/>
      <c r="H18" s="1101"/>
      <c r="I18" s="307"/>
      <c r="J18" s="1101"/>
      <c r="K18" s="232"/>
      <c r="L18" s="943"/>
      <c r="M18" s="259"/>
      <c r="N18" s="254"/>
    </row>
    <row r="19" spans="1:14" ht="20.100000000000001" customHeight="1">
      <c r="A19" s="463"/>
      <c r="B19" s="635"/>
      <c r="C19" s="254"/>
      <c r="D19" s="259"/>
      <c r="E19" s="255"/>
      <c r="F19" s="259"/>
      <c r="G19" s="1101"/>
      <c r="H19" s="1101"/>
      <c r="I19" s="307"/>
      <c r="J19" s="1101"/>
      <c r="K19" s="232"/>
      <c r="L19" s="943"/>
      <c r="M19" s="259"/>
      <c r="N19" s="254"/>
    </row>
    <row r="20" spans="1:14" ht="20.100000000000001" customHeight="1">
      <c r="A20" s="463"/>
      <c r="B20" s="635"/>
      <c r="C20" s="254"/>
      <c r="D20" s="259"/>
      <c r="E20" s="255"/>
      <c r="F20" s="259"/>
      <c r="G20" s="1101"/>
      <c r="H20" s="1101"/>
      <c r="I20" s="307"/>
      <c r="J20" s="1101"/>
      <c r="K20" s="232"/>
      <c r="L20" s="943"/>
      <c r="M20" s="259"/>
      <c r="N20" s="254"/>
    </row>
    <row r="21" spans="1:14" ht="20.100000000000001" customHeight="1">
      <c r="A21" s="253"/>
      <c r="B21" s="635"/>
      <c r="C21" s="254"/>
      <c r="D21" s="259"/>
      <c r="E21" s="255"/>
      <c r="F21" s="259"/>
      <c r="G21" s="1101"/>
      <c r="H21" s="1101"/>
      <c r="I21" s="307"/>
      <c r="J21" s="1101"/>
      <c r="K21" s="232"/>
      <c r="L21" s="943"/>
      <c r="M21" s="259"/>
      <c r="N21" s="254"/>
    </row>
    <row r="22" spans="1:14" ht="20.100000000000001" customHeight="1">
      <c r="A22" s="253"/>
      <c r="B22" s="635"/>
      <c r="C22" s="254"/>
      <c r="D22" s="259"/>
      <c r="E22" s="255"/>
      <c r="F22" s="259"/>
      <c r="G22" s="1101"/>
      <c r="H22" s="1101"/>
      <c r="I22" s="307"/>
      <c r="J22" s="1101"/>
      <c r="K22" s="232"/>
      <c r="L22" s="943"/>
      <c r="M22" s="259"/>
      <c r="N22" s="254"/>
    </row>
    <row r="23" spans="1:14" ht="20.100000000000001" customHeight="1">
      <c r="A23" s="253"/>
      <c r="B23" s="635"/>
      <c r="C23" s="254"/>
      <c r="D23" s="259"/>
      <c r="E23" s="255"/>
      <c r="F23" s="259"/>
      <c r="G23" s="1101"/>
      <c r="H23" s="1101"/>
      <c r="I23" s="307"/>
      <c r="J23" s="1101"/>
      <c r="K23" s="232"/>
      <c r="L23" s="943"/>
      <c r="M23" s="259"/>
      <c r="N23" s="254"/>
    </row>
    <row r="24" spans="1:14" ht="20.100000000000001" customHeight="1">
      <c r="A24" s="253"/>
      <c r="B24" s="635"/>
      <c r="C24" s="254"/>
      <c r="D24" s="259"/>
      <c r="E24" s="255"/>
      <c r="F24" s="259"/>
      <c r="G24" s="1101"/>
      <c r="H24" s="1101"/>
      <c r="I24" s="307"/>
      <c r="J24" s="1101"/>
      <c r="K24" s="232"/>
      <c r="L24" s="943"/>
      <c r="M24" s="259"/>
      <c r="N24" s="254"/>
    </row>
    <row r="25" spans="1:14" ht="20.100000000000001" customHeight="1">
      <c r="A25" s="253"/>
      <c r="B25" s="635"/>
      <c r="C25" s="254"/>
      <c r="D25" s="259"/>
      <c r="E25" s="255"/>
      <c r="F25" s="259"/>
      <c r="G25" s="1101"/>
      <c r="H25" s="1101"/>
      <c r="I25" s="307"/>
      <c r="J25" s="1101"/>
      <c r="K25" s="232"/>
      <c r="L25" s="943"/>
      <c r="M25" s="259"/>
      <c r="N25" s="254"/>
    </row>
    <row r="26" spans="1:14" ht="20.100000000000001" customHeight="1">
      <c r="A26" s="253"/>
      <c r="B26" s="635"/>
      <c r="C26" s="254"/>
      <c r="D26" s="259"/>
      <c r="E26" s="255"/>
      <c r="F26" s="259"/>
      <c r="G26" s="1101"/>
      <c r="H26" s="1101"/>
      <c r="I26" s="307"/>
      <c r="J26" s="1101"/>
      <c r="K26" s="232"/>
      <c r="L26" s="943"/>
      <c r="M26" s="259"/>
      <c r="N26" s="254"/>
    </row>
    <row r="27" spans="1:14" ht="20.100000000000001" customHeight="1">
      <c r="A27" s="253"/>
      <c r="B27" s="635"/>
      <c r="C27" s="254"/>
      <c r="D27" s="259"/>
      <c r="E27" s="255"/>
      <c r="F27" s="259"/>
      <c r="G27" s="1101"/>
      <c r="H27" s="1101"/>
      <c r="I27" s="307"/>
      <c r="J27" s="1101"/>
      <c r="K27" s="232"/>
      <c r="L27" s="943"/>
      <c r="M27" s="259"/>
      <c r="N27" s="254"/>
    </row>
    <row r="28" spans="1:14" ht="20.100000000000001" customHeight="1">
      <c r="A28" s="253"/>
      <c r="B28" s="635"/>
      <c r="C28" s="254"/>
      <c r="D28" s="259"/>
      <c r="E28" s="255"/>
      <c r="F28" s="259"/>
      <c r="G28" s="1101"/>
      <c r="H28" s="1101"/>
      <c r="I28" s="307"/>
      <c r="J28" s="1101"/>
      <c r="K28" s="232"/>
      <c r="L28" s="943"/>
      <c r="M28" s="259"/>
      <c r="N28" s="254"/>
    </row>
    <row r="29" spans="1:14" ht="20.100000000000001" customHeight="1">
      <c r="A29" s="253"/>
      <c r="B29" s="635"/>
      <c r="C29" s="254"/>
      <c r="D29" s="259"/>
      <c r="E29" s="255"/>
      <c r="F29" s="259"/>
      <c r="G29" s="1101"/>
      <c r="H29" s="1101"/>
      <c r="I29" s="307"/>
      <c r="J29" s="1101"/>
      <c r="K29" s="232"/>
      <c r="L29" s="943"/>
      <c r="M29" s="259"/>
      <c r="N29" s="254"/>
    </row>
    <row r="30" spans="1:14" ht="20.100000000000001" customHeight="1" thickBot="1">
      <c r="A30" s="259"/>
      <c r="B30" s="635"/>
      <c r="C30" s="635" t="s">
        <v>1076</v>
      </c>
      <c r="D30" s="259"/>
      <c r="E30" s="641">
        <f>SUM(E13:E29)</f>
        <v>0</v>
      </c>
      <c r="F30" s="259"/>
      <c r="G30" s="642" t="s">
        <v>1077</v>
      </c>
      <c r="H30" s="259"/>
      <c r="I30" s="259"/>
      <c r="J30" s="259"/>
      <c r="K30" s="259"/>
      <c r="L30" s="259"/>
      <c r="M30" s="259"/>
      <c r="N30" s="259"/>
    </row>
    <row r="31" spans="1:14" ht="20.100000000000001" customHeight="1">
      <c r="A31" s="635" t="s">
        <v>128</v>
      </c>
      <c r="B31" s="635"/>
      <c r="C31" s="259"/>
      <c r="D31" s="635"/>
      <c r="E31" s="259"/>
      <c r="F31" s="259"/>
      <c r="G31" s="1293" t="str">
        <f>IF(E30='ExhA&amp;B'!D53," ","Problem: does not agree to Exhibit A Due to Primary Government")</f>
        <v xml:space="preserve"> </v>
      </c>
      <c r="H31" s="1293"/>
      <c r="I31" s="1293"/>
      <c r="J31" s="1293"/>
      <c r="K31" s="1119"/>
      <c r="L31" s="1119"/>
      <c r="M31" s="1293"/>
      <c r="N31" s="1293"/>
    </row>
    <row r="32" spans="1:14" ht="18" customHeight="1">
      <c r="A32" s="228"/>
      <c r="B32" s="228"/>
      <c r="C32" s="228"/>
      <c r="D32" s="252"/>
      <c r="E32" s="228"/>
      <c r="F32" s="228"/>
      <c r="G32" s="228"/>
      <c r="H32" s="228"/>
      <c r="I32" s="228"/>
      <c r="J32" s="228"/>
      <c r="K32" s="228"/>
      <c r="L32" s="228"/>
      <c r="M32" s="228"/>
      <c r="N32" s="266"/>
    </row>
    <row r="33" spans="1:15" ht="25.7" customHeight="1"/>
    <row r="34" spans="1:15" ht="25.7" customHeight="1"/>
    <row r="35" spans="1:15" ht="25.7" customHeight="1"/>
    <row r="36" spans="1:15" ht="20.85" customHeight="1"/>
    <row r="37" spans="1:15" ht="20.85" customHeight="1"/>
    <row r="38" spans="1:15" ht="20.85" customHeight="1"/>
    <row r="39" spans="1:15" ht="20.85" customHeight="1"/>
    <row r="40" spans="1:15" ht="20.85" customHeight="1"/>
    <row r="41" spans="1:15" ht="20.85" customHeight="1"/>
    <row r="42" spans="1:15" ht="20.85" customHeight="1">
      <c r="A42" s="257" t="s">
        <v>128</v>
      </c>
      <c r="B42" s="257"/>
      <c r="C42" s="257"/>
      <c r="D42" s="257"/>
      <c r="E42" s="257"/>
      <c r="F42" s="257"/>
      <c r="G42" s="257"/>
      <c r="H42" s="257" t="s">
        <v>128</v>
      </c>
      <c r="I42" s="257"/>
    </row>
    <row r="43" spans="1:15" ht="20.85" customHeight="1">
      <c r="A43" s="257" t="s">
        <v>128</v>
      </c>
      <c r="B43" s="257"/>
      <c r="H43" s="257" t="s">
        <v>128</v>
      </c>
      <c r="I43" s="257"/>
      <c r="O43" s="257" t="s">
        <v>128</v>
      </c>
    </row>
    <row r="44" spans="1:15" ht="20.85" customHeight="1"/>
    <row r="45" spans="1:15" ht="20.85" customHeight="1"/>
    <row r="46" spans="1:15" ht="20.85" customHeight="1"/>
    <row r="47" spans="1:15" ht="20.85" customHeight="1"/>
    <row r="48" spans="1:15" ht="20.85" customHeight="1"/>
    <row r="49" spans="1:15" ht="20.85" customHeight="1"/>
    <row r="50" spans="1:15" ht="20.85" customHeight="1">
      <c r="A50" s="251" t="s">
        <v>128</v>
      </c>
    </row>
    <row r="51" spans="1:15" ht="20.85" customHeight="1"/>
    <row r="52" spans="1:15" ht="20.85" customHeight="1"/>
    <row r="53" spans="1:15" ht="20.85" customHeight="1">
      <c r="A53" s="257" t="s">
        <v>128</v>
      </c>
      <c r="B53" s="257"/>
      <c r="H53" s="257" t="s">
        <v>128</v>
      </c>
      <c r="I53" s="257"/>
      <c r="O53" s="257" t="s">
        <v>128</v>
      </c>
    </row>
    <row r="65537" spans="10:12">
      <c r="J65537" s="1101"/>
      <c r="K65537" s="232"/>
      <c r="L65537" s="232"/>
    </row>
  </sheetData>
  <sheetProtection algorithmName="SHA-512" hashValue="5WTRd+Vrgc3Rf53oZ8WAP1Pi45/5Xt4+Vy3DLLg8YLYQrJIX0tA5OAkA01atKWs0zRsVAkWmULGeAprdv4/xGA==" saltValue="PDthOZnKVhxNmo7gdVHc/Q==" spinCount="100000" sheet="1" autoFilter="0"/>
  <dataConsolidate/>
  <mergeCells count="10">
    <mergeCell ref="A1:N1"/>
    <mergeCell ref="A2:N2"/>
    <mergeCell ref="A3:N3"/>
    <mergeCell ref="A4:N4"/>
    <mergeCell ref="G31:J31"/>
    <mergeCell ref="M31:N31"/>
    <mergeCell ref="G7:M7"/>
    <mergeCell ref="C8:M8"/>
    <mergeCell ref="G10:L10"/>
    <mergeCell ref="A5:N5"/>
  </mergeCells>
  <phoneticPr fontId="44" type="noConversion"/>
  <conditionalFormatting sqref="O1:O3">
    <cfRule type="cellIs" dxfId="10" priority="1" stopIfTrue="1" operator="equal">
      <formula>"na"</formula>
    </cfRule>
  </conditionalFormatting>
  <hyperlinks>
    <hyperlink ref="A1:N1" location="Index!A1" display="Index!A1" xr:uid="{00000000-0004-0000-1300-000000000000}"/>
  </hyperlinks>
  <printOptions horizontalCentered="1"/>
  <pageMargins left="0.5" right="0.25" top="0.5" bottom="0.25" header="0.5" footer="0.25"/>
  <pageSetup scale="88"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4E291F38-5F39-4A26-B1D0-C202795BB490}">
          <x14:formula1>
            <xm:f>OFFSET(AgencyGASBRepository!$E$8,,,COUNTIF(AgencyGASBRepository!$E$8:$E$210,"?*"))</xm:f>
          </x14:formula1>
          <xm:sqref>A13:A29</xm:sqref>
        </x14:dataValidation>
        <x14:dataValidation type="list" allowBlank="1" showInputMessage="1" showErrorMessage="1" xr:uid="{1ED895A4-3DBD-4148-8A4B-1E55829E4051}">
          <x14:formula1>
            <xm:f>OFFSET(AgencyGASBRepository!$F$7,MATCH($A13,AgencyGASBRepository!$E$8:$E$1000,0),,,COUNTIF(OFFSET(AgencyGASBRepository!$F$7,MATCH($A13,AgencyGASBRepository!$E$8:$E$1000,0),,1,50),"?*"))</xm:f>
          </x14:formula1>
          <xm:sqref>C13:C29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P53"/>
  <sheetViews>
    <sheetView showGridLines="0" zoomScaleNormal="100" workbookViewId="0">
      <selection activeCell="A13" sqref="A13"/>
    </sheetView>
  </sheetViews>
  <sheetFormatPr defaultColWidth="10.6640625" defaultRowHeight="15"/>
  <cols>
    <col min="1" max="1" width="15.1640625" style="251" customWidth="1"/>
    <col min="2" max="2" width="2" style="251" customWidth="1"/>
    <col min="3" max="3" width="14.5" style="251" customWidth="1"/>
    <col min="4" max="4" width="2" style="251" customWidth="1"/>
    <col min="5" max="5" width="21.6640625" style="251" customWidth="1"/>
    <col min="6" max="6" width="2.1640625" style="251" customWidth="1"/>
    <col min="7" max="7" width="27.1640625" style="251" customWidth="1"/>
    <col min="8" max="8" width="2" style="251" customWidth="1"/>
    <col min="9" max="9" width="18.33203125" style="251" customWidth="1"/>
    <col min="10" max="10" width="1.6640625" style="251" customWidth="1"/>
    <col min="11" max="11" width="18.33203125" style="251" customWidth="1"/>
    <col min="12" max="12" width="2" style="251" customWidth="1"/>
    <col min="13" max="13" width="52" style="251" customWidth="1"/>
    <col min="14" max="14" width="6.5" style="251" customWidth="1"/>
    <col min="15" max="16384" width="10.6640625" style="251"/>
  </cols>
  <sheetData>
    <row r="1" spans="1:16" ht="25.15" customHeight="1">
      <c r="A1" s="1255" t="str">
        <f>+Index!$A$1</f>
        <v>Office of the State Controller</v>
      </c>
      <c r="B1" s="1255"/>
      <c r="C1" s="1255"/>
      <c r="D1" s="1255"/>
      <c r="E1" s="1255"/>
      <c r="F1" s="1255"/>
      <c r="G1" s="1255"/>
      <c r="H1" s="1255"/>
      <c r="I1" s="1255"/>
      <c r="J1" s="1255"/>
      <c r="K1" s="1255"/>
      <c r="L1" s="1255"/>
      <c r="M1" s="1255"/>
      <c r="N1" s="783" t="str">
        <f>IF(Index!$B$63="na","NA","")</f>
        <v/>
      </c>
    </row>
    <row r="2" spans="1:16" ht="15" customHeight="1">
      <c r="A2" s="1308" t="str">
        <f>+Index!$A$2</f>
        <v>2024 Year-End ACFR Package</v>
      </c>
      <c r="B2" s="1308"/>
      <c r="C2" s="1308"/>
      <c r="D2" s="1308"/>
      <c r="E2" s="1308"/>
      <c r="F2" s="1308"/>
      <c r="G2" s="1308"/>
      <c r="H2" s="1308"/>
      <c r="I2" s="1308"/>
      <c r="J2" s="1308"/>
      <c r="K2" s="1308"/>
      <c r="L2" s="1308"/>
      <c r="M2" s="1308"/>
      <c r="N2" s="783"/>
    </row>
    <row r="3" spans="1:16" ht="15" customHeight="1">
      <c r="A3" s="1308" t="s">
        <v>1078</v>
      </c>
      <c r="B3" s="1308"/>
      <c r="C3" s="1308"/>
      <c r="D3" s="1308"/>
      <c r="E3" s="1308"/>
      <c r="F3" s="1308"/>
      <c r="G3" s="1308"/>
      <c r="H3" s="1308"/>
      <c r="I3" s="1308"/>
      <c r="J3" s="1308"/>
      <c r="K3" s="1308"/>
      <c r="L3" s="1308"/>
      <c r="M3" s="1308"/>
      <c r="N3" s="783"/>
    </row>
    <row r="4" spans="1:16" s="490" customFormat="1" ht="15" customHeight="1">
      <c r="A4" s="1308" t="s">
        <v>1062</v>
      </c>
      <c r="B4" s="1308"/>
      <c r="C4" s="1308"/>
      <c r="D4" s="1308"/>
      <c r="E4" s="1308"/>
      <c r="F4" s="1308"/>
      <c r="G4" s="1308"/>
      <c r="H4" s="1308"/>
      <c r="I4" s="1308"/>
      <c r="J4" s="1308"/>
      <c r="K4" s="1308"/>
      <c r="L4" s="1308"/>
      <c r="M4" s="1308"/>
      <c r="N4" s="491"/>
      <c r="O4" s="491"/>
      <c r="P4" s="491"/>
    </row>
    <row r="5" spans="1:16" s="490" customFormat="1" ht="15" customHeight="1">
      <c r="A5" s="1312" t="s">
        <v>1079</v>
      </c>
      <c r="B5" s="1312"/>
      <c r="C5" s="1312"/>
      <c r="D5" s="1312"/>
      <c r="E5" s="1312"/>
      <c r="F5" s="1312"/>
      <c r="G5" s="1312"/>
      <c r="H5" s="1312"/>
      <c r="I5" s="1312"/>
      <c r="J5" s="1312"/>
      <c r="K5" s="1312"/>
      <c r="L5" s="1312"/>
      <c r="M5" s="1312"/>
      <c r="N5" s="1312"/>
      <c r="O5" s="491"/>
      <c r="P5" s="491"/>
    </row>
    <row r="6" spans="1:16" s="490" customFormat="1" ht="6" customHeight="1">
      <c r="A6" s="1121"/>
      <c r="B6" s="1121"/>
      <c r="C6" s="1121"/>
      <c r="D6" s="1121"/>
      <c r="E6" s="1121"/>
      <c r="F6" s="1121"/>
      <c r="G6" s="1121"/>
      <c r="H6" s="1121"/>
      <c r="I6" s="1121"/>
      <c r="J6" s="1121"/>
      <c r="K6" s="1121"/>
      <c r="L6" s="1121"/>
      <c r="M6" s="1121"/>
      <c r="N6" s="491"/>
      <c r="O6" s="491"/>
      <c r="P6" s="491"/>
    </row>
    <row r="7" spans="1:16" ht="15" customHeight="1">
      <c r="A7" s="269" t="s">
        <v>491</v>
      </c>
      <c r="B7" s="370"/>
      <c r="C7" s="1122" t="str">
        <f>+Index!$D$10</f>
        <v>C2</v>
      </c>
      <c r="D7" s="270"/>
      <c r="E7" s="270"/>
      <c r="F7" s="271" t="s">
        <v>493</v>
      </c>
      <c r="G7" s="1309" t="str">
        <f>CONCATENATE(Index!$D$11," ",Index!$D$12)</f>
        <v xml:space="preserve"> </v>
      </c>
      <c r="H7" s="1309"/>
      <c r="I7" s="1309"/>
      <c r="J7" s="1309"/>
      <c r="K7" s="1309"/>
      <c r="L7" s="1309"/>
      <c r="M7" s="1124"/>
    </row>
    <row r="8" spans="1:16" ht="15" customHeight="1">
      <c r="A8" s="269" t="s">
        <v>492</v>
      </c>
      <c r="B8" s="270"/>
      <c r="C8" s="1310" t="str">
        <f>+Index!$D$9</f>
        <v>Asheville-Buncombe Technical Community College</v>
      </c>
      <c r="D8" s="1310"/>
      <c r="E8" s="1310"/>
      <c r="F8" s="1310"/>
      <c r="G8" s="1310"/>
      <c r="H8" s="1310"/>
      <c r="I8" s="1310"/>
      <c r="J8" s="1310"/>
      <c r="K8" s="1310"/>
      <c r="L8" s="1310"/>
      <c r="M8" s="259"/>
    </row>
    <row r="9" spans="1:16" ht="15" customHeight="1" thickBot="1">
      <c r="A9" s="631"/>
      <c r="B9" s="631"/>
      <c r="C9" s="631"/>
      <c r="D9" s="631"/>
      <c r="E9" s="631"/>
      <c r="F9" s="632"/>
      <c r="G9" s="631"/>
      <c r="H9" s="631"/>
      <c r="I9" s="631"/>
      <c r="J9" s="631"/>
      <c r="K9" s="631"/>
      <c r="L9" s="631"/>
      <c r="M9" s="631"/>
    </row>
    <row r="10" spans="1:16" ht="15" customHeight="1" thickBot="1">
      <c r="A10" s="643" t="s">
        <v>1080</v>
      </c>
      <c r="B10" s="633"/>
      <c r="C10" s="634"/>
      <c r="D10" s="633"/>
      <c r="E10" s="634"/>
      <c r="F10" s="635"/>
      <c r="G10" s="1311" t="s">
        <v>1081</v>
      </c>
      <c r="H10" s="1311"/>
      <c r="I10" s="1311"/>
      <c r="J10" s="1311"/>
      <c r="K10" s="1311"/>
      <c r="L10" s="635"/>
      <c r="M10" s="259"/>
    </row>
    <row r="11" spans="1:16" ht="14.25" customHeight="1">
      <c r="A11" s="644" t="s">
        <v>1082</v>
      </c>
      <c r="B11" s="268"/>
      <c r="C11" s="636" t="s">
        <v>1082</v>
      </c>
      <c r="D11" s="268"/>
      <c r="E11" s="268"/>
      <c r="F11" s="268"/>
      <c r="G11" s="873"/>
      <c r="H11" s="873"/>
      <c r="I11" s="771" t="s">
        <v>1067</v>
      </c>
      <c r="J11" s="639"/>
      <c r="K11" s="771" t="s">
        <v>1068</v>
      </c>
      <c r="L11" s="268"/>
      <c r="M11" s="639"/>
      <c r="N11" s="258" t="s">
        <v>128</v>
      </c>
    </row>
    <row r="12" spans="1:16" ht="12.75" customHeight="1" thickBot="1">
      <c r="A12" s="1123" t="s">
        <v>1069</v>
      </c>
      <c r="B12" s="259"/>
      <c r="C12" s="1123" t="s">
        <v>1070</v>
      </c>
      <c r="D12" s="259"/>
      <c r="E12" s="640" t="s">
        <v>1071</v>
      </c>
      <c r="F12" s="635"/>
      <c r="G12" s="640" t="s">
        <v>1072</v>
      </c>
      <c r="H12" s="875"/>
      <c r="I12" s="772" t="s">
        <v>1073</v>
      </c>
      <c r="J12" s="639"/>
      <c r="K12" s="772" t="s">
        <v>1074</v>
      </c>
      <c r="L12" s="635"/>
      <c r="M12" s="640" t="s">
        <v>1075</v>
      </c>
    </row>
    <row r="13" spans="1:16" ht="20.25" customHeight="1">
      <c r="A13" s="463"/>
      <c r="B13" s="635"/>
      <c r="C13" s="254"/>
      <c r="D13" s="259"/>
      <c r="E13" s="255"/>
      <c r="F13" s="259"/>
      <c r="G13" s="1101"/>
      <c r="H13" s="307"/>
      <c r="I13" s="1101"/>
      <c r="J13" s="232"/>
      <c r="K13" s="943"/>
      <c r="L13" s="259"/>
      <c r="M13" s="254"/>
    </row>
    <row r="14" spans="1:16" ht="20.100000000000001" customHeight="1">
      <c r="A14" s="463"/>
      <c r="B14" s="635"/>
      <c r="C14" s="254"/>
      <c r="D14" s="259"/>
      <c r="E14" s="255"/>
      <c r="F14" s="259"/>
      <c r="G14" s="1101"/>
      <c r="H14" s="307"/>
      <c r="I14" s="1101"/>
      <c r="J14" s="232"/>
      <c r="K14" s="943"/>
      <c r="L14" s="259"/>
      <c r="M14" s="254"/>
    </row>
    <row r="15" spans="1:16" ht="20.100000000000001" customHeight="1">
      <c r="A15" s="463"/>
      <c r="B15" s="635"/>
      <c r="C15" s="254"/>
      <c r="D15" s="259"/>
      <c r="E15" s="255"/>
      <c r="F15" s="259"/>
      <c r="G15" s="1101"/>
      <c r="H15" s="307"/>
      <c r="I15" s="1101"/>
      <c r="J15" s="232"/>
      <c r="K15" s="943"/>
      <c r="L15" s="259"/>
      <c r="M15" s="254"/>
    </row>
    <row r="16" spans="1:16" ht="20.100000000000001" customHeight="1">
      <c r="A16" s="463"/>
      <c r="B16" s="635"/>
      <c r="C16" s="254"/>
      <c r="D16" s="259"/>
      <c r="E16" s="255"/>
      <c r="F16" s="259"/>
      <c r="G16" s="1101"/>
      <c r="H16" s="307"/>
      <c r="I16" s="1101"/>
      <c r="J16" s="232"/>
      <c r="K16" s="943"/>
      <c r="L16" s="259"/>
      <c r="M16" s="254"/>
    </row>
    <row r="17" spans="1:13" ht="20.100000000000001" customHeight="1">
      <c r="A17" s="463"/>
      <c r="B17" s="635"/>
      <c r="C17" s="254"/>
      <c r="D17" s="259"/>
      <c r="E17" s="255"/>
      <c r="F17" s="259"/>
      <c r="G17" s="1101"/>
      <c r="H17" s="307"/>
      <c r="I17" s="1101"/>
      <c r="J17" s="232"/>
      <c r="K17" s="943"/>
      <c r="L17" s="259"/>
      <c r="M17" s="254"/>
    </row>
    <row r="18" spans="1:13" ht="20.100000000000001" customHeight="1">
      <c r="A18" s="463"/>
      <c r="B18" s="635"/>
      <c r="C18" s="254"/>
      <c r="D18" s="259"/>
      <c r="E18" s="255"/>
      <c r="F18" s="259"/>
      <c r="G18" s="1101"/>
      <c r="H18" s="307"/>
      <c r="I18" s="1101"/>
      <c r="J18" s="232"/>
      <c r="K18" s="943"/>
      <c r="L18" s="259"/>
      <c r="M18" s="254"/>
    </row>
    <row r="19" spans="1:13" ht="20.100000000000001" customHeight="1">
      <c r="A19" s="463"/>
      <c r="B19" s="635"/>
      <c r="C19" s="254"/>
      <c r="D19" s="259"/>
      <c r="E19" s="255"/>
      <c r="F19" s="259"/>
      <c r="G19" s="1101"/>
      <c r="H19" s="307"/>
      <c r="I19" s="1101"/>
      <c r="J19" s="232"/>
      <c r="K19" s="943"/>
      <c r="L19" s="259"/>
      <c r="M19" s="254"/>
    </row>
    <row r="20" spans="1:13" ht="20.100000000000001" customHeight="1">
      <c r="A20" s="463"/>
      <c r="B20" s="635"/>
      <c r="C20" s="254"/>
      <c r="D20" s="259"/>
      <c r="E20" s="255"/>
      <c r="F20" s="259"/>
      <c r="G20" s="1101"/>
      <c r="H20" s="307"/>
      <c r="I20" s="1101"/>
      <c r="J20" s="232"/>
      <c r="K20" s="943"/>
      <c r="L20" s="259"/>
      <c r="M20" s="254"/>
    </row>
    <row r="21" spans="1:13" ht="20.100000000000001" customHeight="1" thickBot="1">
      <c r="A21" s="876"/>
      <c r="B21" s="635"/>
      <c r="C21" s="635" t="s">
        <v>1076</v>
      </c>
      <c r="D21" s="259"/>
      <c r="E21" s="641">
        <f>SUM(E13:E20)</f>
        <v>0</v>
      </c>
      <c r="F21" s="259"/>
      <c r="G21" s="642" t="s">
        <v>1083</v>
      </c>
      <c r="H21" s="635"/>
      <c r="I21" s="259"/>
      <c r="J21" s="259"/>
      <c r="K21" s="259"/>
      <c r="L21" s="259"/>
      <c r="M21" s="259"/>
    </row>
    <row r="22" spans="1:13" ht="20.100000000000001" customHeight="1">
      <c r="A22" s="645"/>
      <c r="B22" s="635"/>
      <c r="C22" s="259"/>
      <c r="D22" s="259"/>
      <c r="E22" s="646"/>
      <c r="F22" s="259"/>
      <c r="G22" s="1293" t="str">
        <f>IF(E21='ExhA&amp;B'!D15," ","Problem: does not agree to Exhibit A Due from State of NC Component Units")</f>
        <v xml:space="preserve"> </v>
      </c>
      <c r="H22" s="1293"/>
      <c r="I22" s="1293"/>
      <c r="J22" s="1293"/>
      <c r="K22" s="1293"/>
      <c r="L22" s="1293"/>
      <c r="M22" s="1293"/>
    </row>
    <row r="23" spans="1:13" ht="20.100000000000001" customHeight="1">
      <c r="A23" s="635"/>
      <c r="B23" s="635"/>
      <c r="C23" s="259"/>
      <c r="D23" s="259"/>
      <c r="E23" s="646"/>
      <c r="F23" s="259"/>
      <c r="G23" s="307"/>
      <c r="H23" s="307"/>
      <c r="I23" s="307"/>
      <c r="J23" s="307"/>
      <c r="K23" s="307"/>
      <c r="L23" s="259"/>
      <c r="M23" s="259"/>
    </row>
    <row r="24" spans="1:13" ht="20.100000000000001" customHeight="1" thickBot="1">
      <c r="A24" s="1313" t="s">
        <v>1084</v>
      </c>
      <c r="B24" s="1313"/>
      <c r="C24" s="1313"/>
      <c r="D24" s="1313"/>
      <c r="E24" s="1313"/>
      <c r="F24" s="259"/>
      <c r="G24" s="307"/>
      <c r="H24" s="307"/>
      <c r="I24" s="307"/>
      <c r="J24" s="307"/>
      <c r="K24" s="307"/>
      <c r="L24" s="259"/>
      <c r="M24" s="259"/>
    </row>
    <row r="25" spans="1:13" ht="20.100000000000001" customHeight="1">
      <c r="A25" s="253"/>
      <c r="B25" s="635"/>
      <c r="C25" s="254"/>
      <c r="D25" s="259"/>
      <c r="E25" s="255"/>
      <c r="F25" s="259"/>
      <c r="G25" s="1101"/>
      <c r="H25" s="307"/>
      <c r="I25" s="1101"/>
      <c r="J25" s="232"/>
      <c r="K25" s="943"/>
      <c r="L25" s="259"/>
      <c r="M25" s="254"/>
    </row>
    <row r="26" spans="1:13" ht="20.100000000000001" customHeight="1">
      <c r="A26" s="253"/>
      <c r="B26" s="635"/>
      <c r="C26" s="254"/>
      <c r="D26" s="259"/>
      <c r="E26" s="255"/>
      <c r="F26" s="259"/>
      <c r="G26" s="1101"/>
      <c r="H26" s="307"/>
      <c r="I26" s="1101"/>
      <c r="J26" s="232"/>
      <c r="K26" s="943"/>
      <c r="L26" s="259"/>
      <c r="M26" s="254"/>
    </row>
    <row r="27" spans="1:13" ht="20.100000000000001" customHeight="1">
      <c r="A27" s="253"/>
      <c r="B27" s="635"/>
      <c r="C27" s="254"/>
      <c r="D27" s="259"/>
      <c r="E27" s="255"/>
      <c r="F27" s="259"/>
      <c r="G27" s="1101"/>
      <c r="H27" s="307"/>
      <c r="I27" s="1101"/>
      <c r="J27" s="232"/>
      <c r="K27" s="943"/>
      <c r="L27" s="259"/>
      <c r="M27" s="254"/>
    </row>
    <row r="28" spans="1:13" ht="20.100000000000001" customHeight="1">
      <c r="A28" s="253"/>
      <c r="B28" s="635"/>
      <c r="C28" s="254"/>
      <c r="D28" s="259"/>
      <c r="E28" s="255"/>
      <c r="F28" s="259"/>
      <c r="G28" s="1101"/>
      <c r="H28" s="307"/>
      <c r="I28" s="1101"/>
      <c r="J28" s="232"/>
      <c r="K28" s="943"/>
      <c r="L28" s="259"/>
      <c r="M28" s="254"/>
    </row>
    <row r="29" spans="1:13" ht="20.100000000000001" customHeight="1">
      <c r="A29" s="253"/>
      <c r="B29" s="635"/>
      <c r="C29" s="254"/>
      <c r="D29" s="259"/>
      <c r="E29" s="255"/>
      <c r="F29" s="259"/>
      <c r="G29" s="1101"/>
      <c r="H29" s="307"/>
      <c r="I29" s="1101"/>
      <c r="J29" s="232"/>
      <c r="K29" s="943"/>
      <c r="L29" s="259"/>
      <c r="M29" s="254"/>
    </row>
    <row r="30" spans="1:13" ht="20.100000000000001" customHeight="1" thickBot="1">
      <c r="A30" s="259"/>
      <c r="B30" s="635"/>
      <c r="C30" s="635" t="s">
        <v>1076</v>
      </c>
      <c r="D30" s="259"/>
      <c r="E30" s="641">
        <f>SUM(E25:E29)</f>
        <v>0</v>
      </c>
      <c r="F30" s="259"/>
      <c r="G30" s="642" t="s">
        <v>1085</v>
      </c>
      <c r="H30" s="635"/>
      <c r="I30" s="259"/>
      <c r="J30" s="259"/>
      <c r="K30" s="259"/>
      <c r="L30" s="259"/>
      <c r="M30" s="259"/>
    </row>
    <row r="31" spans="1:13" ht="20.100000000000001" customHeight="1">
      <c r="A31" s="635" t="s">
        <v>128</v>
      </c>
      <c r="B31" s="635"/>
      <c r="C31" s="259"/>
      <c r="D31" s="635"/>
      <c r="E31" s="259"/>
      <c r="F31" s="259"/>
      <c r="G31" s="1293" t="str">
        <f>IF(E30='ExhA&amp;B'!D30," ","Problem: does not agree to Exhibit A Restricted Due from State of NC Comp Units")</f>
        <v xml:space="preserve"> </v>
      </c>
      <c r="H31" s="1293"/>
      <c r="I31" s="1293"/>
      <c r="J31" s="1293"/>
      <c r="K31" s="1293"/>
      <c r="L31" s="1293"/>
      <c r="M31" s="1293"/>
    </row>
    <row r="32" spans="1:13" ht="25.7" customHeight="1">
      <c r="A32" s="259"/>
      <c r="B32" s="259"/>
      <c r="C32" s="259"/>
      <c r="D32" s="259"/>
      <c r="E32" s="259"/>
      <c r="F32" s="259"/>
      <c r="G32" s="259"/>
      <c r="H32" s="259"/>
      <c r="I32" s="259"/>
      <c r="J32" s="259"/>
      <c r="K32" s="259"/>
      <c r="L32" s="259"/>
      <c r="M32" s="259"/>
    </row>
    <row r="33" spans="1:14" ht="25.7" customHeight="1"/>
    <row r="34" spans="1:14" ht="25.7" customHeight="1"/>
    <row r="35" spans="1:14" ht="25.7" customHeight="1"/>
    <row r="36" spans="1:14" ht="20.85" customHeight="1"/>
    <row r="37" spans="1:14" ht="20.85" customHeight="1"/>
    <row r="38" spans="1:14" ht="20.85" customHeight="1"/>
    <row r="39" spans="1:14" ht="20.85" customHeight="1"/>
    <row r="40" spans="1:14" ht="20.85" customHeight="1"/>
    <row r="41" spans="1:14" ht="20.85" customHeight="1"/>
    <row r="42" spans="1:14" ht="20.85" customHeight="1">
      <c r="A42" s="257" t="s">
        <v>128</v>
      </c>
      <c r="B42" s="257"/>
      <c r="C42" s="257"/>
      <c r="D42" s="257"/>
      <c r="E42" s="257"/>
      <c r="F42" s="257"/>
    </row>
    <row r="43" spans="1:14" ht="20.85" customHeight="1">
      <c r="A43" s="257" t="s">
        <v>128</v>
      </c>
      <c r="B43" s="257"/>
      <c r="G43" s="258" t="s">
        <v>128</v>
      </c>
      <c r="H43" s="258"/>
      <c r="N43" s="257" t="s">
        <v>128</v>
      </c>
    </row>
    <row r="44" spans="1:14" ht="20.85" customHeight="1"/>
    <row r="45" spans="1:14" ht="20.85" customHeight="1"/>
    <row r="46" spans="1:14" ht="20.85" customHeight="1"/>
    <row r="47" spans="1:14" ht="20.85" customHeight="1"/>
    <row r="48" spans="1:14" ht="20.85" customHeight="1"/>
    <row r="49" spans="1:14" ht="20.85" customHeight="1"/>
    <row r="50" spans="1:14" ht="20.85" customHeight="1">
      <c r="A50" s="251" t="s">
        <v>128</v>
      </c>
    </row>
    <row r="51" spans="1:14" ht="20.85" customHeight="1"/>
    <row r="52" spans="1:14" ht="20.85" customHeight="1"/>
    <row r="53" spans="1:14" ht="20.85" customHeight="1">
      <c r="A53" s="257" t="s">
        <v>128</v>
      </c>
      <c r="B53" s="257"/>
      <c r="G53" s="258" t="s">
        <v>128</v>
      </c>
      <c r="H53" s="258"/>
      <c r="N53" s="257" t="s">
        <v>128</v>
      </c>
    </row>
  </sheetData>
  <sheetProtection algorithmName="SHA-512" hashValue="ZXo7vEacKr+akyV2RP/xQGunwwkvVtZNvB7dLnxdKdgVK60EPXhhVLvUMSXW3VIXBZtI+eLt5s6W8MNhUkVK6Q==" saltValue="FwWp2C7FtksQNNf0bRPrZg==" spinCount="100000" sheet="1" objects="1" scenarios="1" autoFilter="0"/>
  <dataConsolidate/>
  <mergeCells count="11">
    <mergeCell ref="A1:M1"/>
    <mergeCell ref="G10:K10"/>
    <mergeCell ref="G22:M22"/>
    <mergeCell ref="A24:E24"/>
    <mergeCell ref="A4:M4"/>
    <mergeCell ref="G31:M31"/>
    <mergeCell ref="A2:M2"/>
    <mergeCell ref="A3:M3"/>
    <mergeCell ref="G7:L7"/>
    <mergeCell ref="C8:L8"/>
    <mergeCell ref="A5:N5"/>
  </mergeCells>
  <phoneticPr fontId="44" type="noConversion"/>
  <conditionalFormatting sqref="N1:N3 A21:A22">
    <cfRule type="cellIs" dxfId="9" priority="1" stopIfTrue="1" operator="equal">
      <formula>"na"</formula>
    </cfRule>
  </conditionalFormatting>
  <hyperlinks>
    <hyperlink ref="A1:M1" location="Index!A1" display="Index!A1" xr:uid="{00000000-0004-0000-14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862EA574-9C17-4EE5-B0E0-5EFEAC54E3EB}">
          <x14:formula1>
            <xm:f>OFFSET(AgencyGASBRepository!$E$8,,,COUNTIF(AgencyGASBRepository!$E$8:$E$210,"?*"))</xm:f>
          </x14:formula1>
          <xm:sqref>A13:A20 A25:A29</xm:sqref>
        </x14:dataValidation>
        <x14:dataValidation type="list" allowBlank="1" showInputMessage="1" showErrorMessage="1" xr:uid="{7587EDEF-1ECD-4659-A5E3-94E51831B681}">
          <x14:formula1>
            <xm:f>OFFSET(AgencyGASBRepository!$F$7,MATCH($A13,AgencyGASBRepository!$E$8:$E$1000,0),,,COUNTIF(OFFSET(AgencyGASBRepository!$F$7,MATCH($A13,AgencyGASBRepository!$E$8:$E$1000,0),,1,50),"?*"))</xm:f>
          </x14:formula1>
          <xm:sqref>C13:C20 C25:C29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52"/>
  <sheetViews>
    <sheetView showGridLines="0" zoomScaleNormal="100" workbookViewId="0">
      <selection activeCell="A13" sqref="A13"/>
    </sheetView>
  </sheetViews>
  <sheetFormatPr defaultColWidth="10.6640625" defaultRowHeight="15"/>
  <cols>
    <col min="1" max="1" width="16.1640625" style="251" customWidth="1"/>
    <col min="2" max="2" width="2" style="251" customWidth="1"/>
    <col min="3" max="3" width="14.1640625" style="251" customWidth="1"/>
    <col min="4" max="4" width="2" style="251" customWidth="1"/>
    <col min="5" max="5" width="17.6640625" style="251" customWidth="1"/>
    <col min="6" max="6" width="2.1640625" style="251" customWidth="1"/>
    <col min="7" max="7" width="25.83203125" style="251" customWidth="1"/>
    <col min="8" max="8" width="2.83203125" style="251" customWidth="1"/>
    <col min="9" max="9" width="2" style="251" customWidth="1"/>
    <col min="10" max="10" width="20.5" style="251" customWidth="1"/>
    <col min="11" max="11" width="2" style="251" customWidth="1"/>
    <col min="12" max="12" width="21.33203125" style="251" customWidth="1"/>
    <col min="13" max="13" width="2" style="251" customWidth="1"/>
    <col min="14" max="14" width="49.1640625" style="251" customWidth="1"/>
    <col min="15" max="15" width="6.5" style="251" customWidth="1"/>
    <col min="16" max="16384" width="10.6640625" style="251"/>
  </cols>
  <sheetData>
    <row r="1" spans="1:15" ht="25.15" customHeight="1">
      <c r="A1" s="1255" t="str">
        <f>+Index!$A$1</f>
        <v>Office of the State Controller</v>
      </c>
      <c r="B1" s="1255"/>
      <c r="C1" s="1255"/>
      <c r="D1" s="1255"/>
      <c r="E1" s="1255"/>
      <c r="F1" s="1255"/>
      <c r="G1" s="1255"/>
      <c r="H1" s="1255"/>
      <c r="I1" s="1255"/>
      <c r="J1" s="1255"/>
      <c r="K1" s="1255"/>
      <c r="L1" s="1255"/>
      <c r="M1" s="1255"/>
      <c r="N1" s="1255"/>
      <c r="O1" s="783" t="str">
        <f>IF(Index!$B$64="na","NA","")</f>
        <v/>
      </c>
    </row>
    <row r="2" spans="1:15" ht="15" customHeight="1">
      <c r="A2" s="1308" t="str">
        <f>+Index!$A$2</f>
        <v>2024 Year-End ACFR Package</v>
      </c>
      <c r="B2" s="1308"/>
      <c r="C2" s="1308"/>
      <c r="D2" s="1308"/>
      <c r="E2" s="1308"/>
      <c r="F2" s="1308"/>
      <c r="G2" s="1308"/>
      <c r="H2" s="1308"/>
      <c r="I2" s="1308"/>
      <c r="J2" s="1308"/>
      <c r="K2" s="1308"/>
      <c r="L2" s="1308"/>
      <c r="M2" s="1308"/>
      <c r="N2" s="1308"/>
      <c r="O2" s="783"/>
    </row>
    <row r="3" spans="1:15" ht="15" customHeight="1">
      <c r="A3" s="1308" t="s">
        <v>1086</v>
      </c>
      <c r="B3" s="1308"/>
      <c r="C3" s="1308"/>
      <c r="D3" s="1308"/>
      <c r="E3" s="1308"/>
      <c r="F3" s="1308"/>
      <c r="G3" s="1308"/>
      <c r="H3" s="1308"/>
      <c r="I3" s="1308"/>
      <c r="J3" s="1308"/>
      <c r="K3" s="1308"/>
      <c r="L3" s="1308"/>
      <c r="M3" s="1308"/>
      <c r="N3" s="1308"/>
      <c r="O3" s="783"/>
    </row>
    <row r="4" spans="1:15" s="490" customFormat="1" ht="15" customHeight="1">
      <c r="A4" s="1308" t="s">
        <v>1062</v>
      </c>
      <c r="B4" s="1308"/>
      <c r="C4" s="1308"/>
      <c r="D4" s="1308"/>
      <c r="E4" s="1308"/>
      <c r="F4" s="1308"/>
      <c r="G4" s="1308"/>
      <c r="H4" s="1308"/>
      <c r="I4" s="1308"/>
      <c r="J4" s="1308"/>
      <c r="K4" s="1308"/>
      <c r="L4" s="1308"/>
      <c r="M4" s="1308"/>
      <c r="N4" s="1308"/>
      <c r="O4" s="491"/>
    </row>
    <row r="5" spans="1:15" s="490" customFormat="1" ht="15" customHeight="1">
      <c r="A5" s="1312" t="s">
        <v>1063</v>
      </c>
      <c r="B5" s="1312"/>
      <c r="C5" s="1312"/>
      <c r="D5" s="1312"/>
      <c r="E5" s="1312"/>
      <c r="F5" s="1312"/>
      <c r="G5" s="1312"/>
      <c r="H5" s="1312"/>
      <c r="I5" s="1312"/>
      <c r="J5" s="1312"/>
      <c r="K5" s="1312"/>
      <c r="L5" s="1312"/>
      <c r="M5" s="1312"/>
      <c r="N5" s="1312"/>
      <c r="O5" s="491"/>
    </row>
    <row r="6" spans="1:15" s="490" customFormat="1" ht="7.5" customHeight="1">
      <c r="A6" s="1121"/>
      <c r="B6" s="1121"/>
      <c r="C6" s="1121"/>
      <c r="D6" s="1121"/>
      <c r="E6" s="1121"/>
      <c r="F6" s="1121"/>
      <c r="G6" s="1121"/>
      <c r="H6" s="1121"/>
      <c r="I6" s="1121"/>
      <c r="J6" s="1121"/>
      <c r="K6" s="1121"/>
      <c r="L6" s="1121"/>
      <c r="M6" s="1121"/>
      <c r="N6" s="1121"/>
      <c r="O6" s="491"/>
    </row>
    <row r="7" spans="1:15" ht="15" customHeight="1">
      <c r="A7" s="269" t="s">
        <v>491</v>
      </c>
      <c r="B7" s="370"/>
      <c r="C7" s="1122" t="str">
        <f>+Index!$D$10</f>
        <v>C2</v>
      </c>
      <c r="D7" s="270"/>
      <c r="E7" s="270"/>
      <c r="F7" s="271" t="s">
        <v>493</v>
      </c>
      <c r="G7" s="1309" t="str">
        <f>CONCATENATE(Index!$D$11," ",Index!$D$12)</f>
        <v xml:space="preserve"> </v>
      </c>
      <c r="H7" s="1309"/>
      <c r="I7" s="1309"/>
      <c r="J7" s="1309"/>
      <c r="K7" s="1309"/>
      <c r="L7" s="1309"/>
      <c r="M7" s="1309"/>
      <c r="N7" s="1124"/>
    </row>
    <row r="8" spans="1:15" ht="15" customHeight="1">
      <c r="A8" s="269" t="s">
        <v>492</v>
      </c>
      <c r="B8" s="270"/>
      <c r="C8" s="1310" t="str">
        <f>+Index!$D$9</f>
        <v>Asheville-Buncombe Technical Community College</v>
      </c>
      <c r="D8" s="1310"/>
      <c r="E8" s="1310"/>
      <c r="F8" s="1310"/>
      <c r="G8" s="1310"/>
      <c r="H8" s="1310"/>
      <c r="I8" s="1310"/>
      <c r="J8" s="1310"/>
      <c r="K8" s="1310"/>
      <c r="L8" s="1310"/>
      <c r="M8" s="1310"/>
      <c r="N8" s="259"/>
    </row>
    <row r="9" spans="1:15" ht="15" customHeight="1" thickBot="1">
      <c r="A9" s="631"/>
      <c r="B9" s="631"/>
      <c r="C9" s="631"/>
      <c r="D9" s="631"/>
      <c r="E9" s="631"/>
      <c r="F9" s="632"/>
      <c r="G9" s="631"/>
      <c r="H9" s="631"/>
      <c r="I9" s="631"/>
      <c r="J9" s="631"/>
      <c r="K9" s="631"/>
      <c r="L9" s="631"/>
      <c r="M9" s="631"/>
      <c r="N9" s="631"/>
    </row>
    <row r="10" spans="1:15" ht="15.75" thickBot="1">
      <c r="A10" s="773" t="s">
        <v>1087</v>
      </c>
      <c r="B10" s="633"/>
      <c r="C10" s="634"/>
      <c r="D10" s="633"/>
      <c r="E10" s="634"/>
      <c r="F10" s="635"/>
      <c r="G10" s="1311" t="s">
        <v>1065</v>
      </c>
      <c r="H10" s="1311"/>
      <c r="I10" s="1311"/>
      <c r="J10" s="1311"/>
      <c r="K10" s="1311"/>
      <c r="L10" s="1311"/>
      <c r="M10" s="635"/>
      <c r="N10" s="259"/>
    </row>
    <row r="11" spans="1:15" ht="15.75" customHeight="1">
      <c r="A11" s="636" t="s">
        <v>1066</v>
      </c>
      <c r="B11" s="268"/>
      <c r="C11" s="636" t="s">
        <v>1066</v>
      </c>
      <c r="D11" s="268"/>
      <c r="E11" s="268"/>
      <c r="F11" s="268"/>
      <c r="G11" s="873"/>
      <c r="H11" s="873"/>
      <c r="I11" s="639"/>
      <c r="J11" s="771" t="s">
        <v>1067</v>
      </c>
      <c r="K11" s="268"/>
      <c r="L11" s="771" t="s">
        <v>1068</v>
      </c>
      <c r="M11" s="268"/>
      <c r="N11" s="268"/>
      <c r="O11" s="258" t="s">
        <v>128</v>
      </c>
    </row>
    <row r="12" spans="1:15" ht="17.25" customHeight="1" thickBot="1">
      <c r="A12" s="1123" t="s">
        <v>1069</v>
      </c>
      <c r="B12" s="259"/>
      <c r="C12" s="1123" t="s">
        <v>1070</v>
      </c>
      <c r="D12" s="259"/>
      <c r="E12" s="640" t="s">
        <v>1071</v>
      </c>
      <c r="F12" s="635"/>
      <c r="G12" s="640" t="s">
        <v>1072</v>
      </c>
      <c r="H12" s="874"/>
      <c r="I12" s="639"/>
      <c r="J12" s="772" t="s">
        <v>1073</v>
      </c>
      <c r="K12" s="268"/>
      <c r="L12" s="772" t="s">
        <v>1074</v>
      </c>
      <c r="M12" s="635"/>
      <c r="N12" s="640" t="s">
        <v>1075</v>
      </c>
    </row>
    <row r="13" spans="1:15" ht="20.100000000000001" customHeight="1">
      <c r="A13" s="463"/>
      <c r="B13" s="635"/>
      <c r="C13" s="254"/>
      <c r="D13" s="259"/>
      <c r="E13" s="255"/>
      <c r="F13" s="259"/>
      <c r="G13" s="1101"/>
      <c r="H13" s="1101"/>
      <c r="I13" s="307"/>
      <c r="J13" s="1101"/>
      <c r="K13" s="307"/>
      <c r="L13" s="943"/>
      <c r="M13" s="259"/>
      <c r="N13" s="254"/>
    </row>
    <row r="14" spans="1:15" ht="20.100000000000001" customHeight="1">
      <c r="A14" s="463"/>
      <c r="B14" s="635"/>
      <c r="C14" s="254"/>
      <c r="D14" s="259"/>
      <c r="E14" s="255"/>
      <c r="F14" s="259"/>
      <c r="G14" s="1101"/>
      <c r="H14" s="1101"/>
      <c r="I14" s="307"/>
      <c r="J14" s="1101"/>
      <c r="K14" s="307"/>
      <c r="L14" s="943"/>
      <c r="M14" s="259"/>
      <c r="N14" s="254"/>
    </row>
    <row r="15" spans="1:15" ht="20.100000000000001" customHeight="1">
      <c r="A15" s="463"/>
      <c r="B15" s="635"/>
      <c r="C15" s="254"/>
      <c r="D15" s="259"/>
      <c r="E15" s="255"/>
      <c r="F15" s="259"/>
      <c r="G15" s="1101"/>
      <c r="H15" s="1101"/>
      <c r="I15" s="307"/>
      <c r="J15" s="1101"/>
      <c r="K15" s="307"/>
      <c r="L15" s="943"/>
      <c r="M15" s="259"/>
      <c r="N15" s="254"/>
    </row>
    <row r="16" spans="1:15" ht="20.100000000000001" customHeight="1">
      <c r="A16" s="463"/>
      <c r="B16" s="635"/>
      <c r="C16" s="254"/>
      <c r="D16" s="259"/>
      <c r="E16" s="255"/>
      <c r="F16" s="259"/>
      <c r="G16" s="1101"/>
      <c r="H16" s="1101"/>
      <c r="I16" s="307"/>
      <c r="J16" s="1101"/>
      <c r="K16" s="307"/>
      <c r="L16" s="943"/>
      <c r="M16" s="259"/>
      <c r="N16" s="254"/>
    </row>
    <row r="17" spans="1:16" ht="20.100000000000001" customHeight="1">
      <c r="A17" s="463"/>
      <c r="B17" s="635"/>
      <c r="C17" s="254"/>
      <c r="D17" s="259"/>
      <c r="E17" s="255"/>
      <c r="F17" s="259"/>
      <c r="G17" s="1101"/>
      <c r="H17" s="1101"/>
      <c r="I17" s="307"/>
      <c r="J17" s="1101"/>
      <c r="K17" s="307"/>
      <c r="L17" s="943"/>
      <c r="M17" s="259"/>
      <c r="N17" s="254"/>
      <c r="P17" s="256"/>
    </row>
    <row r="18" spans="1:16" ht="20.100000000000001" customHeight="1">
      <c r="A18" s="463"/>
      <c r="B18" s="635"/>
      <c r="C18" s="254"/>
      <c r="D18" s="259"/>
      <c r="E18" s="255"/>
      <c r="F18" s="259"/>
      <c r="G18" s="1101"/>
      <c r="H18" s="1101"/>
      <c r="I18" s="307"/>
      <c r="J18" s="1101"/>
      <c r="K18" s="307"/>
      <c r="L18" s="943"/>
      <c r="M18" s="259"/>
      <c r="N18" s="254"/>
    </row>
    <row r="19" spans="1:16" ht="20.100000000000001" customHeight="1">
      <c r="A19" s="463"/>
      <c r="B19" s="635"/>
      <c r="C19" s="254"/>
      <c r="D19" s="259"/>
      <c r="E19" s="255"/>
      <c r="F19" s="259"/>
      <c r="G19" s="1101"/>
      <c r="H19" s="1101"/>
      <c r="I19" s="307"/>
      <c r="J19" s="1101"/>
      <c r="K19" s="307"/>
      <c r="L19" s="943"/>
      <c r="M19" s="259"/>
      <c r="N19" s="254"/>
    </row>
    <row r="20" spans="1:16" ht="20.100000000000001" customHeight="1">
      <c r="A20" s="463"/>
      <c r="B20" s="635"/>
      <c r="C20" s="254"/>
      <c r="D20" s="259"/>
      <c r="E20" s="255"/>
      <c r="F20" s="259"/>
      <c r="G20" s="1101"/>
      <c r="H20" s="1101"/>
      <c r="I20" s="307"/>
      <c r="J20" s="1101"/>
      <c r="K20" s="307"/>
      <c r="L20" s="943"/>
      <c r="M20" s="259"/>
      <c r="N20" s="254"/>
    </row>
    <row r="21" spans="1:16" ht="20.100000000000001" customHeight="1">
      <c r="A21" s="463"/>
      <c r="B21" s="635"/>
      <c r="C21" s="254"/>
      <c r="D21" s="259"/>
      <c r="E21" s="255"/>
      <c r="F21" s="259"/>
      <c r="G21" s="1101"/>
      <c r="H21" s="1101"/>
      <c r="I21" s="307"/>
      <c r="J21" s="1101"/>
      <c r="K21" s="307"/>
      <c r="L21" s="943"/>
      <c r="M21" s="259"/>
      <c r="N21" s="254"/>
    </row>
    <row r="22" spans="1:16" ht="20.100000000000001" customHeight="1">
      <c r="A22" s="463"/>
      <c r="B22" s="635"/>
      <c r="C22" s="254"/>
      <c r="D22" s="259"/>
      <c r="E22" s="255"/>
      <c r="F22" s="259"/>
      <c r="G22" s="1101"/>
      <c r="H22" s="1101"/>
      <c r="I22" s="307"/>
      <c r="J22" s="1101"/>
      <c r="K22" s="307"/>
      <c r="L22" s="943"/>
      <c r="M22" s="259"/>
      <c r="N22" s="254"/>
    </row>
    <row r="23" spans="1:16" ht="20.100000000000001" customHeight="1">
      <c r="A23" s="463"/>
      <c r="B23" s="635"/>
      <c r="C23" s="254"/>
      <c r="D23" s="259"/>
      <c r="E23" s="255"/>
      <c r="F23" s="259"/>
      <c r="G23" s="1101"/>
      <c r="H23" s="1101"/>
      <c r="I23" s="307"/>
      <c r="J23" s="1101"/>
      <c r="K23" s="307"/>
      <c r="L23" s="943"/>
      <c r="M23" s="259"/>
      <c r="N23" s="254"/>
    </row>
    <row r="24" spans="1:16" ht="20.100000000000001" customHeight="1">
      <c r="A24" s="463"/>
      <c r="B24" s="635"/>
      <c r="C24" s="254"/>
      <c r="D24" s="259"/>
      <c r="E24" s="255"/>
      <c r="F24" s="259"/>
      <c r="G24" s="1101"/>
      <c r="H24" s="1101"/>
      <c r="I24" s="307"/>
      <c r="J24" s="1101"/>
      <c r="K24" s="307"/>
      <c r="L24" s="943"/>
      <c r="M24" s="259"/>
      <c r="N24" s="254"/>
    </row>
    <row r="25" spans="1:16" ht="20.100000000000001" customHeight="1">
      <c r="A25" s="463"/>
      <c r="B25" s="635"/>
      <c r="C25" s="254"/>
      <c r="D25" s="259"/>
      <c r="E25" s="255"/>
      <c r="F25" s="259"/>
      <c r="G25" s="1101"/>
      <c r="H25" s="1101"/>
      <c r="I25" s="307"/>
      <c r="J25" s="1101"/>
      <c r="K25" s="307"/>
      <c r="L25" s="943"/>
      <c r="M25" s="259"/>
      <c r="N25" s="254"/>
    </row>
    <row r="26" spans="1:16" ht="20.100000000000001" customHeight="1">
      <c r="A26" s="463"/>
      <c r="B26" s="635"/>
      <c r="C26" s="254"/>
      <c r="D26" s="259"/>
      <c r="E26" s="255"/>
      <c r="F26" s="259"/>
      <c r="G26" s="1101"/>
      <c r="H26" s="1101"/>
      <c r="I26" s="307"/>
      <c r="J26" s="1101"/>
      <c r="K26" s="307"/>
      <c r="L26" s="943"/>
      <c r="M26" s="259"/>
      <c r="N26" s="254"/>
    </row>
    <row r="27" spans="1:16" ht="20.100000000000001" customHeight="1">
      <c r="A27" s="463"/>
      <c r="B27" s="635"/>
      <c r="C27" s="254"/>
      <c r="D27" s="259"/>
      <c r="E27" s="255"/>
      <c r="F27" s="259"/>
      <c r="G27" s="1101"/>
      <c r="H27" s="1101"/>
      <c r="I27" s="307"/>
      <c r="J27" s="1101"/>
      <c r="K27" s="307"/>
      <c r="L27" s="943"/>
      <c r="M27" s="259"/>
      <c r="N27" s="254"/>
    </row>
    <row r="28" spans="1:16" ht="20.100000000000001" customHeight="1">
      <c r="A28" s="463"/>
      <c r="B28" s="635"/>
      <c r="C28" s="254"/>
      <c r="D28" s="259"/>
      <c r="E28" s="255"/>
      <c r="F28" s="259"/>
      <c r="G28" s="1101"/>
      <c r="H28" s="1101"/>
      <c r="I28" s="307"/>
      <c r="J28" s="1101"/>
      <c r="K28" s="307"/>
      <c r="L28" s="943"/>
      <c r="M28" s="259"/>
      <c r="N28" s="254"/>
    </row>
    <row r="29" spans="1:16" ht="20.100000000000001" customHeight="1" thickBot="1">
      <c r="A29" s="259"/>
      <c r="B29" s="635"/>
      <c r="C29" s="635" t="s">
        <v>1076</v>
      </c>
      <c r="D29" s="259"/>
      <c r="E29" s="641">
        <f>SUM(E13:E28)</f>
        <v>0</v>
      </c>
      <c r="F29" s="259"/>
      <c r="G29" s="642" t="s">
        <v>1088</v>
      </c>
      <c r="H29" s="259"/>
      <c r="I29" s="259"/>
      <c r="J29" s="259"/>
      <c r="K29" s="635"/>
      <c r="L29" s="635"/>
      <c r="M29" s="259"/>
      <c r="N29" s="259"/>
    </row>
    <row r="30" spans="1:16" ht="20.100000000000001" customHeight="1">
      <c r="A30" s="635" t="s">
        <v>128</v>
      </c>
      <c r="B30" s="635"/>
      <c r="C30" s="259"/>
      <c r="D30" s="635"/>
      <c r="E30" s="259"/>
      <c r="F30" s="259"/>
      <c r="G30" s="1293" t="str">
        <f>IF(E29='ExhA&amp;B'!D54," ","Problem: does not agree to Exhibit A Due to State of NC Component Units")</f>
        <v xml:space="preserve"> </v>
      </c>
      <c r="H30" s="1293"/>
      <c r="I30" s="1293"/>
      <c r="J30" s="1293"/>
      <c r="K30" s="1293"/>
      <c r="L30" s="1293"/>
      <c r="M30" s="1293"/>
      <c r="N30" s="1293"/>
    </row>
    <row r="31" spans="1:16" ht="25.7" customHeight="1">
      <c r="A31" s="259"/>
      <c r="B31" s="259"/>
      <c r="C31" s="259"/>
      <c r="D31" s="259"/>
      <c r="E31" s="259"/>
      <c r="F31" s="259"/>
      <c r="G31" s="259"/>
      <c r="H31" s="259"/>
      <c r="I31" s="259"/>
      <c r="J31" s="259"/>
      <c r="K31" s="259"/>
      <c r="L31" s="259"/>
      <c r="M31" s="259"/>
      <c r="N31" s="259"/>
    </row>
    <row r="32" spans="1:16" ht="25.7" customHeight="1"/>
    <row r="33" spans="1:15" ht="25.7" customHeight="1"/>
    <row r="34" spans="1:15" ht="25.7" customHeight="1"/>
    <row r="35" spans="1:15" ht="20.85" customHeight="1"/>
    <row r="36" spans="1:15" ht="20.85" customHeight="1"/>
    <row r="37" spans="1:15" ht="20.85" customHeight="1"/>
    <row r="38" spans="1:15" ht="20.85" customHeight="1"/>
    <row r="39" spans="1:15" ht="20.85" customHeight="1"/>
    <row r="40" spans="1:15" ht="20.85" customHeight="1"/>
    <row r="41" spans="1:15" ht="20.85" customHeight="1">
      <c r="A41" s="257" t="s">
        <v>128</v>
      </c>
      <c r="B41" s="257"/>
      <c r="C41" s="257"/>
      <c r="D41" s="257"/>
      <c r="E41" s="257"/>
      <c r="F41" s="257"/>
      <c r="G41" s="257"/>
      <c r="H41" s="257" t="s">
        <v>128</v>
      </c>
      <c r="I41" s="257"/>
    </row>
    <row r="42" spans="1:15" ht="20.85" customHeight="1">
      <c r="A42" s="257" t="s">
        <v>128</v>
      </c>
      <c r="B42" s="257"/>
      <c r="H42" s="257" t="s">
        <v>128</v>
      </c>
      <c r="I42" s="257"/>
      <c r="J42" s="258" t="s">
        <v>128</v>
      </c>
      <c r="K42" s="258"/>
      <c r="L42" s="258"/>
      <c r="O42" s="257" t="s">
        <v>128</v>
      </c>
    </row>
    <row r="43" spans="1:15" ht="20.85" customHeight="1"/>
    <row r="44" spans="1:15" ht="20.85" customHeight="1"/>
    <row r="45" spans="1:15" ht="20.85" customHeight="1"/>
    <row r="46" spans="1:15" ht="20.85" customHeight="1"/>
    <row r="47" spans="1:15" ht="20.85" customHeight="1"/>
    <row r="48" spans="1:15" ht="20.85" customHeight="1"/>
    <row r="49" spans="1:15" ht="20.85" customHeight="1">
      <c r="A49" s="251" t="s">
        <v>128</v>
      </c>
    </row>
    <row r="50" spans="1:15" ht="20.85" customHeight="1"/>
    <row r="51" spans="1:15" ht="20.85" customHeight="1"/>
    <row r="52" spans="1:15" ht="20.85" customHeight="1">
      <c r="A52" s="257" t="s">
        <v>128</v>
      </c>
      <c r="B52" s="257"/>
      <c r="H52" s="257" t="s">
        <v>128</v>
      </c>
      <c r="I52" s="257"/>
      <c r="J52" s="258" t="s">
        <v>128</v>
      </c>
      <c r="K52" s="258"/>
      <c r="L52" s="258"/>
      <c r="O52" s="257" t="s">
        <v>128</v>
      </c>
    </row>
  </sheetData>
  <sheetProtection algorithmName="SHA-512" hashValue="DDCOeTWZQj4KrAdf/CghOB187C/Y/+ATA7O27xXnJQOB58ARPudk2nk882YdBFvggJtuqVjrBlPy3hkOfxyBKA==" saltValue="AxHUIJLLI57tePYCu1PJGg==" spinCount="100000" sheet="1" objects="1" scenarios="1" autoFilter="0"/>
  <dataConsolidate/>
  <mergeCells count="9">
    <mergeCell ref="A1:N1"/>
    <mergeCell ref="A4:N4"/>
    <mergeCell ref="G10:L10"/>
    <mergeCell ref="G30:N30"/>
    <mergeCell ref="A2:N2"/>
    <mergeCell ref="A3:N3"/>
    <mergeCell ref="G7:M7"/>
    <mergeCell ref="C8:M8"/>
    <mergeCell ref="A5:N5"/>
  </mergeCells>
  <phoneticPr fontId="44" type="noConversion"/>
  <conditionalFormatting sqref="O1:O3">
    <cfRule type="cellIs" dxfId="8" priority="1" stopIfTrue="1" operator="equal">
      <formula>"na"</formula>
    </cfRule>
  </conditionalFormatting>
  <hyperlinks>
    <hyperlink ref="A1:N1" location="Index!A1" display="Index!A1" xr:uid="{00000000-0004-0000-15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D7F210F1-63BC-4F7B-A82B-4709C7280DAA}">
          <x14:formula1>
            <xm:f>OFFSET(AgencyGASBRepository!$E$8,,,COUNTIF(AgencyGASBRepository!$E$8:$E$210,"?*"))</xm:f>
          </x14:formula1>
          <xm:sqref>A13:A28</xm:sqref>
        </x14:dataValidation>
        <x14:dataValidation type="list" allowBlank="1" showInputMessage="1" showErrorMessage="1" xr:uid="{34CE6BB6-5C29-42B7-8222-AE8897CA44F9}">
          <x14:formula1>
            <xm:f>OFFSET(AgencyGASBRepository!$F$7,MATCH($A13,AgencyGASBRepository!$E$8:$E$1000,0),,,COUNTIF(OFFSET(AgencyGASBRepository!$F$7,MATCH($A13,AgencyGASBRepository!$E$8:$E$1000,0),,1,50),"?*"))</xm:f>
          </x14:formula1>
          <xm:sqref>C13:C28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pageSetUpPr fitToPage="1"/>
  </sheetPr>
  <dimension ref="A1:T59"/>
  <sheetViews>
    <sheetView zoomScale="80" zoomScaleNormal="80" workbookViewId="0">
      <pane ySplit="3" topLeftCell="A17" activePane="bottomLeft" state="frozen"/>
      <selection pane="bottomLeft" sqref="A1:G1"/>
    </sheetView>
  </sheetViews>
  <sheetFormatPr defaultColWidth="9.33203125" defaultRowHeight="11.25"/>
  <cols>
    <col min="1" max="1" width="10.5" style="525" customWidth="1"/>
    <col min="2" max="2" width="20.83203125" style="525" customWidth="1"/>
    <col min="3" max="3" width="2.5" style="525" customWidth="1"/>
    <col min="4" max="4" width="21.83203125" style="525" customWidth="1"/>
    <col min="5" max="5" width="2" style="525" customWidth="1"/>
    <col min="6" max="7" width="25.83203125" style="525" customWidth="1"/>
    <col min="8" max="16384" width="9.33203125" style="525"/>
  </cols>
  <sheetData>
    <row r="1" spans="1:20" s="517" customFormat="1" ht="25.15" customHeight="1">
      <c r="A1" s="1217" t="str">
        <f>+Index!$A$1</f>
        <v>Office of the State Controller</v>
      </c>
      <c r="B1" s="1217"/>
      <c r="C1" s="1217"/>
      <c r="D1" s="1217"/>
      <c r="E1" s="1217"/>
      <c r="F1" s="1217"/>
      <c r="G1" s="1217"/>
      <c r="H1" s="1214"/>
      <c r="I1" s="783" t="str">
        <f>IF(Index!$B$65="na","NA","")</f>
        <v/>
      </c>
      <c r="J1" s="515"/>
      <c r="K1" s="515"/>
      <c r="L1" s="516"/>
      <c r="M1" s="516"/>
      <c r="N1" s="516"/>
      <c r="O1" s="516"/>
      <c r="P1" s="516"/>
      <c r="Q1" s="516"/>
      <c r="R1" s="516"/>
      <c r="S1" s="516"/>
      <c r="T1" s="516"/>
    </row>
    <row r="2" spans="1:20" s="517" customFormat="1" ht="15" customHeight="1">
      <c r="A2" s="1218" t="str">
        <f>+Index!$A$2</f>
        <v>2024 Year-End ACFR Package</v>
      </c>
      <c r="B2" s="1218"/>
      <c r="C2" s="1218"/>
      <c r="D2" s="1218"/>
      <c r="E2" s="1218"/>
      <c r="F2" s="1218"/>
      <c r="G2" s="1218"/>
      <c r="H2" s="1214"/>
      <c r="I2" s="515"/>
      <c r="J2" s="515"/>
      <c r="K2" s="515"/>
      <c r="L2" s="516"/>
      <c r="M2" s="516"/>
      <c r="N2" s="516"/>
      <c r="O2" s="516"/>
      <c r="P2" s="516"/>
      <c r="Q2" s="516"/>
      <c r="R2" s="516"/>
      <c r="S2" s="516"/>
      <c r="T2" s="516"/>
    </row>
    <row r="3" spans="1:20" s="517" customFormat="1" ht="15" customHeight="1">
      <c r="A3" s="1218" t="s">
        <v>1089</v>
      </c>
      <c r="B3" s="1218"/>
      <c r="C3" s="1218"/>
      <c r="D3" s="1218"/>
      <c r="E3" s="1218"/>
      <c r="F3" s="1218"/>
      <c r="G3" s="1218"/>
      <c r="H3" s="1214"/>
      <c r="I3" s="515"/>
      <c r="J3" s="515"/>
      <c r="K3" s="515"/>
      <c r="L3" s="516"/>
      <c r="M3" s="516"/>
      <c r="N3" s="516"/>
      <c r="O3" s="516"/>
      <c r="P3" s="516"/>
      <c r="Q3" s="516"/>
      <c r="R3" s="516"/>
      <c r="S3" s="516"/>
      <c r="T3" s="516"/>
    </row>
    <row r="4" spans="1:20" s="517" customFormat="1" ht="15" customHeight="1">
      <c r="A4" s="1112"/>
      <c r="B4" s="1112"/>
      <c r="C4" s="1112"/>
      <c r="D4" s="1112"/>
      <c r="E4" s="1112"/>
      <c r="F4" s="1112"/>
      <c r="G4" s="1112"/>
      <c r="H4" s="515"/>
      <c r="I4" s="515"/>
      <c r="J4" s="515"/>
      <c r="K4" s="515"/>
      <c r="L4" s="516"/>
      <c r="M4" s="516"/>
      <c r="N4" s="516"/>
      <c r="O4" s="516"/>
      <c r="P4" s="516"/>
      <c r="Q4" s="516"/>
      <c r="R4" s="516"/>
      <c r="S4" s="516"/>
      <c r="T4" s="516"/>
    </row>
    <row r="5" spans="1:20" s="521" customFormat="1" ht="15" customHeight="1">
      <c r="A5" s="844"/>
      <c r="B5" s="845"/>
      <c r="C5" s="518"/>
      <c r="D5" s="846" t="s">
        <v>491</v>
      </c>
      <c r="E5" s="846"/>
      <c r="F5" s="1219" t="str">
        <f>+Index!$D$10</f>
        <v>C2</v>
      </c>
      <c r="G5" s="1219"/>
      <c r="H5" s="519"/>
      <c r="I5" s="519"/>
      <c r="J5" s="520"/>
      <c r="K5" s="518"/>
      <c r="L5" s="516"/>
      <c r="M5" s="516"/>
      <c r="N5" s="516"/>
      <c r="O5" s="516"/>
      <c r="P5" s="516"/>
      <c r="Q5" s="516"/>
      <c r="R5" s="516"/>
      <c r="S5" s="516"/>
      <c r="T5" s="516"/>
    </row>
    <row r="6" spans="1:20" s="521" customFormat="1" ht="15" customHeight="1">
      <c r="A6" s="524"/>
      <c r="B6" s="845"/>
      <c r="D6" s="846" t="s">
        <v>492</v>
      </c>
      <c r="E6" s="846"/>
      <c r="F6" s="1215" t="str">
        <f>+Index!$D$9</f>
        <v>Asheville-Buncombe Technical Community College</v>
      </c>
      <c r="G6" s="1215"/>
      <c r="H6" s="519"/>
      <c r="I6" s="519"/>
      <c r="J6" s="520"/>
      <c r="L6" s="516"/>
      <c r="M6" s="516"/>
      <c r="N6" s="516"/>
      <c r="O6" s="516"/>
      <c r="P6" s="516"/>
      <c r="Q6" s="516"/>
      <c r="R6" s="516"/>
      <c r="S6" s="516"/>
      <c r="T6" s="516"/>
    </row>
    <row r="7" spans="1:20" s="521" customFormat="1" ht="15" customHeight="1">
      <c r="D7" s="846" t="s">
        <v>493</v>
      </c>
      <c r="E7" s="846"/>
      <c r="F7" s="1215" t="str">
        <f>CONCATENATE(Index!$D$11," ",Index!$D$12)</f>
        <v xml:space="preserve"> </v>
      </c>
      <c r="G7" s="1215"/>
      <c r="H7" s="519"/>
      <c r="I7" s="519"/>
      <c r="J7" s="520"/>
      <c r="L7" s="516"/>
      <c r="M7" s="516"/>
      <c r="N7" s="516"/>
      <c r="O7" s="516"/>
      <c r="P7" s="516"/>
      <c r="Q7" s="516"/>
      <c r="R7" s="516"/>
      <c r="S7" s="516"/>
      <c r="T7" s="516"/>
    </row>
    <row r="8" spans="1:20" s="521" customFormat="1" ht="15" customHeight="1" thickBot="1">
      <c r="A8" s="522"/>
      <c r="B8" s="522"/>
      <c r="C8" s="522"/>
      <c r="D8" s="847"/>
      <c r="E8" s="847"/>
      <c r="F8" s="522"/>
      <c r="G8" s="523"/>
      <c r="H8" s="519"/>
      <c r="I8" s="519"/>
      <c r="J8" s="520"/>
      <c r="L8" s="516"/>
      <c r="M8" s="516"/>
      <c r="N8" s="516"/>
      <c r="O8" s="516"/>
      <c r="P8" s="516"/>
      <c r="Q8" s="516"/>
      <c r="R8" s="516"/>
      <c r="S8" s="516"/>
      <c r="T8" s="516"/>
    </row>
    <row r="9" spans="1:20" s="521" customFormat="1" ht="15" customHeight="1">
      <c r="H9" s="520"/>
      <c r="I9" s="520"/>
      <c r="J9" s="520"/>
      <c r="L9" s="516"/>
      <c r="M9" s="516"/>
      <c r="N9" s="516"/>
      <c r="O9" s="516"/>
      <c r="P9" s="516"/>
      <c r="Q9" s="516"/>
      <c r="R9" s="516"/>
      <c r="S9" s="516"/>
      <c r="T9" s="516"/>
    </row>
    <row r="10" spans="1:20" s="521" customFormat="1" ht="12.75">
      <c r="A10" s="648" t="s">
        <v>1090</v>
      </c>
      <c r="B10" s="648"/>
      <c r="C10" s="648"/>
      <c r="D10" s="648"/>
      <c r="E10" s="648"/>
      <c r="F10" s="648"/>
      <c r="G10" s="648"/>
      <c r="H10" s="525"/>
      <c r="I10" s="520"/>
      <c r="J10" s="520"/>
      <c r="L10" s="516"/>
      <c r="M10" s="516"/>
      <c r="N10" s="516"/>
      <c r="O10" s="516"/>
      <c r="P10" s="516"/>
      <c r="Q10" s="516"/>
      <c r="R10" s="516"/>
      <c r="S10" s="516"/>
      <c r="T10" s="516"/>
    </row>
    <row r="11" spans="1:20" s="521" customFormat="1" ht="12.75">
      <c r="A11" s="648" t="s">
        <v>1091</v>
      </c>
      <c r="B11" s="648"/>
      <c r="C11" s="648"/>
      <c r="D11" s="648"/>
      <c r="E11" s="648"/>
      <c r="F11" s="648"/>
      <c r="G11" s="648"/>
      <c r="H11" s="525"/>
      <c r="I11" s="520"/>
      <c r="J11" s="520"/>
      <c r="L11" s="516"/>
      <c r="M11" s="516"/>
      <c r="N11" s="516"/>
      <c r="O11" s="516"/>
      <c r="P11" s="516"/>
      <c r="Q11" s="516"/>
      <c r="R11" s="516"/>
      <c r="S11" s="516"/>
      <c r="T11" s="516"/>
    </row>
    <row r="12" spans="1:20" s="521" customFormat="1" ht="12.75">
      <c r="A12" s="648" t="s">
        <v>1092</v>
      </c>
      <c r="B12" s="648"/>
      <c r="C12" s="648"/>
      <c r="D12" s="648"/>
      <c r="E12" s="648"/>
      <c r="F12" s="648"/>
      <c r="G12" s="648"/>
      <c r="H12" s="525"/>
      <c r="I12" s="520"/>
      <c r="J12" s="520"/>
      <c r="L12" s="516"/>
      <c r="M12" s="516"/>
      <c r="N12" s="516"/>
      <c r="O12" s="516"/>
      <c r="P12" s="516"/>
      <c r="Q12" s="516"/>
      <c r="R12" s="516"/>
      <c r="S12" s="516"/>
      <c r="T12" s="516"/>
    </row>
    <row r="13" spans="1:20" ht="12.75">
      <c r="A13" s="648"/>
      <c r="B13" s="648"/>
      <c r="C13" s="648"/>
      <c r="D13" s="648"/>
      <c r="E13" s="648"/>
      <c r="F13" s="648"/>
      <c r="G13" s="648"/>
    </row>
    <row r="14" spans="1:20" ht="12.75">
      <c r="A14" s="649" t="s">
        <v>1093</v>
      </c>
      <c r="B14" s="648"/>
      <c r="C14" s="648"/>
      <c r="D14" s="648"/>
      <c r="E14" s="648"/>
      <c r="F14" s="651"/>
      <c r="G14" s="648"/>
    </row>
    <row r="15" spans="1:20" ht="12.75">
      <c r="A15" s="648" t="s">
        <v>1094</v>
      </c>
      <c r="B15" s="648"/>
      <c r="C15" s="648"/>
      <c r="D15" s="648"/>
      <c r="E15" s="648"/>
      <c r="F15" s="648"/>
      <c r="G15" s="648"/>
    </row>
    <row r="16" spans="1:20" ht="12.75">
      <c r="A16" s="648" t="s">
        <v>1095</v>
      </c>
      <c r="B16" s="648"/>
      <c r="C16" s="648"/>
      <c r="D16" s="648"/>
      <c r="E16" s="648"/>
      <c r="F16" s="648"/>
      <c r="G16" s="648"/>
    </row>
    <row r="17" spans="1:7">
      <c r="A17" s="650"/>
      <c r="B17" s="650"/>
      <c r="C17" s="650"/>
      <c r="D17" s="650"/>
      <c r="E17" s="650"/>
      <c r="F17" s="650"/>
      <c r="G17" s="650"/>
    </row>
    <row r="18" spans="1:7">
      <c r="A18" s="650"/>
      <c r="B18" s="650"/>
      <c r="C18" s="650"/>
      <c r="D18" s="650"/>
      <c r="E18" s="650"/>
      <c r="F18" s="650"/>
      <c r="G18" s="650"/>
    </row>
    <row r="19" spans="1:7">
      <c r="A19" s="650"/>
      <c r="B19" s="650"/>
      <c r="C19" s="650"/>
      <c r="D19" s="650"/>
      <c r="E19" s="650"/>
      <c r="F19" s="650"/>
      <c r="G19" s="650"/>
    </row>
    <row r="20" spans="1:7">
      <c r="A20" s="650"/>
      <c r="B20" s="650"/>
      <c r="C20" s="650"/>
      <c r="D20" s="650"/>
      <c r="E20" s="650"/>
      <c r="F20" s="650"/>
      <c r="G20" s="650"/>
    </row>
    <row r="21" spans="1:7">
      <c r="A21" s="650"/>
      <c r="B21" s="650"/>
      <c r="C21" s="650"/>
      <c r="D21" s="650"/>
      <c r="E21" s="650"/>
      <c r="F21" s="650"/>
      <c r="G21" s="650"/>
    </row>
    <row r="22" spans="1:7">
      <c r="A22" s="650"/>
      <c r="B22" s="650"/>
      <c r="C22" s="650"/>
      <c r="D22" s="650"/>
      <c r="E22" s="650"/>
      <c r="F22" s="650"/>
      <c r="G22" s="650"/>
    </row>
    <row r="23" spans="1:7">
      <c r="A23" s="650"/>
      <c r="B23" s="650"/>
      <c r="C23" s="650"/>
      <c r="D23" s="650"/>
      <c r="E23" s="650"/>
      <c r="F23" s="650"/>
      <c r="G23" s="650"/>
    </row>
    <row r="24" spans="1:7">
      <c r="A24" s="650"/>
      <c r="B24" s="650"/>
      <c r="C24" s="650"/>
      <c r="D24" s="650"/>
      <c r="E24" s="650"/>
      <c r="F24" s="650"/>
      <c r="G24" s="650"/>
    </row>
    <row r="25" spans="1:7" ht="13.5" thickBot="1">
      <c r="A25" s="522"/>
      <c r="B25" s="522"/>
      <c r="C25" s="522"/>
      <c r="D25" s="847"/>
      <c r="E25" s="847"/>
      <c r="F25" s="522"/>
      <c r="G25" s="523"/>
    </row>
    <row r="26" spans="1:7">
      <c r="A26" s="521"/>
      <c r="B26" s="521"/>
      <c r="C26" s="521"/>
      <c r="D26" s="521"/>
      <c r="E26" s="521"/>
      <c r="F26" s="521"/>
      <c r="G26" s="521"/>
    </row>
    <row r="27" spans="1:7" ht="12.75">
      <c r="A27" s="648" t="s">
        <v>1096</v>
      </c>
      <c r="B27" s="648"/>
      <c r="C27" s="648"/>
      <c r="D27" s="648"/>
      <c r="E27" s="648"/>
      <c r="F27" s="648"/>
      <c r="G27" s="648"/>
    </row>
    <row r="28" spans="1:7" ht="12.75">
      <c r="A28" s="648" t="s">
        <v>1091</v>
      </c>
      <c r="B28" s="648"/>
      <c r="C28" s="648"/>
      <c r="D28" s="648"/>
      <c r="E28" s="648"/>
      <c r="F28" s="648"/>
      <c r="G28" s="648"/>
    </row>
    <row r="29" spans="1:7" ht="12.75">
      <c r="A29" s="648" t="s">
        <v>1097</v>
      </c>
      <c r="B29" s="648"/>
      <c r="C29" s="648"/>
      <c r="D29" s="648"/>
      <c r="E29" s="648"/>
      <c r="F29" s="648"/>
      <c r="G29" s="648"/>
    </row>
    <row r="30" spans="1:7">
      <c r="A30" s="650"/>
      <c r="B30" s="650"/>
      <c r="C30" s="650"/>
      <c r="D30" s="650"/>
      <c r="E30" s="650"/>
      <c r="F30" s="650"/>
      <c r="G30" s="650"/>
    </row>
    <row r="31" spans="1:7" ht="12.75">
      <c r="A31" s="649" t="s">
        <v>1098</v>
      </c>
      <c r="B31" s="648"/>
      <c r="C31" s="648"/>
      <c r="D31" s="648"/>
      <c r="E31" s="648"/>
      <c r="F31" s="651"/>
      <c r="G31" s="648"/>
    </row>
    <row r="32" spans="1:7" ht="12.75">
      <c r="A32" s="648" t="s">
        <v>1099</v>
      </c>
      <c r="B32" s="648"/>
      <c r="C32" s="648"/>
      <c r="D32" s="648"/>
      <c r="E32" s="648"/>
      <c r="F32" s="648"/>
      <c r="G32" s="648"/>
    </row>
    <row r="33" spans="1:7" ht="12.75">
      <c r="A33" s="648" t="s">
        <v>1095</v>
      </c>
      <c r="B33" s="648"/>
      <c r="C33" s="648"/>
      <c r="D33" s="648"/>
      <c r="E33" s="648"/>
      <c r="F33" s="648"/>
      <c r="G33" s="648"/>
    </row>
    <row r="34" spans="1:7">
      <c r="A34" s="650"/>
      <c r="B34" s="650"/>
      <c r="C34" s="650"/>
      <c r="D34" s="650"/>
      <c r="E34" s="650"/>
      <c r="F34" s="650"/>
      <c r="G34" s="650"/>
    </row>
    <row r="35" spans="1:7">
      <c r="A35" s="650"/>
      <c r="B35" s="650"/>
      <c r="C35" s="650"/>
      <c r="D35" s="650"/>
      <c r="E35" s="650"/>
      <c r="F35" s="650"/>
      <c r="G35" s="650"/>
    </row>
    <row r="36" spans="1:7">
      <c r="A36" s="650"/>
      <c r="B36" s="650"/>
      <c r="C36" s="650"/>
      <c r="D36" s="650"/>
      <c r="E36" s="650"/>
      <c r="F36" s="650"/>
      <c r="G36" s="650"/>
    </row>
    <row r="37" spans="1:7">
      <c r="A37" s="650"/>
      <c r="B37" s="650"/>
      <c r="C37" s="650"/>
      <c r="D37" s="650"/>
      <c r="E37" s="650"/>
      <c r="F37" s="650"/>
      <c r="G37" s="650"/>
    </row>
    <row r="38" spans="1:7">
      <c r="A38" s="650"/>
      <c r="B38" s="650"/>
      <c r="C38" s="650"/>
      <c r="D38" s="650"/>
      <c r="E38" s="650"/>
      <c r="F38" s="650"/>
      <c r="G38" s="650"/>
    </row>
    <row r="39" spans="1:7">
      <c r="A39" s="650"/>
      <c r="B39" s="650"/>
      <c r="C39" s="650"/>
      <c r="D39" s="650"/>
      <c r="E39" s="650"/>
      <c r="F39" s="650"/>
      <c r="G39" s="650"/>
    </row>
    <row r="40" spans="1:7">
      <c r="A40" s="650"/>
      <c r="B40" s="650"/>
      <c r="C40" s="650"/>
      <c r="D40" s="650"/>
      <c r="E40" s="650"/>
      <c r="F40" s="650"/>
      <c r="G40" s="650"/>
    </row>
    <row r="41" spans="1:7">
      <c r="A41" s="650"/>
      <c r="B41" s="650"/>
      <c r="C41" s="650"/>
      <c r="D41" s="650"/>
      <c r="E41" s="650"/>
      <c r="F41" s="650"/>
      <c r="G41" s="650"/>
    </row>
    <row r="42" spans="1:7" ht="13.5" thickBot="1">
      <c r="A42" s="522"/>
      <c r="B42" s="522"/>
      <c r="C42" s="522"/>
      <c r="D42" s="847"/>
      <c r="E42" s="847"/>
      <c r="F42" s="522"/>
      <c r="G42" s="523"/>
    </row>
    <row r="43" spans="1:7">
      <c r="A43" s="521"/>
      <c r="B43" s="521"/>
      <c r="C43" s="521"/>
      <c r="D43" s="521"/>
      <c r="E43" s="521"/>
      <c r="F43" s="521"/>
      <c r="G43" s="521"/>
    </row>
    <row r="44" spans="1:7" ht="12.75">
      <c r="A44" s="648" t="s">
        <v>1100</v>
      </c>
      <c r="B44" s="648"/>
      <c r="C44" s="648"/>
      <c r="D44" s="648"/>
      <c r="E44" s="648"/>
      <c r="F44" s="648"/>
      <c r="G44" s="648"/>
    </row>
    <row r="45" spans="1:7" ht="12.75">
      <c r="A45" s="648" t="s">
        <v>1091</v>
      </c>
      <c r="B45" s="648"/>
      <c r="C45" s="648"/>
      <c r="D45" s="648"/>
      <c r="E45" s="648"/>
      <c r="F45" s="648"/>
      <c r="G45" s="648"/>
    </row>
    <row r="46" spans="1:7" ht="12.75">
      <c r="A46" s="648" t="s">
        <v>1101</v>
      </c>
      <c r="B46" s="648"/>
      <c r="C46" s="648"/>
      <c r="D46" s="648"/>
      <c r="E46" s="648"/>
      <c r="F46" s="648"/>
      <c r="G46" s="648"/>
    </row>
    <row r="47" spans="1:7">
      <c r="A47" s="650"/>
      <c r="B47" s="650"/>
      <c r="C47" s="650"/>
      <c r="D47" s="650"/>
      <c r="E47" s="650"/>
      <c r="F47" s="650"/>
      <c r="G47" s="650"/>
    </row>
    <row r="48" spans="1:7" ht="12.75">
      <c r="A48" s="649" t="s">
        <v>1102</v>
      </c>
      <c r="B48" s="648"/>
      <c r="C48" s="648"/>
      <c r="D48" s="648"/>
      <c r="E48" s="648"/>
      <c r="F48" s="651"/>
      <c r="G48" s="648"/>
    </row>
    <row r="49" spans="1:7" ht="12.75">
      <c r="A49" s="648" t="s">
        <v>1099</v>
      </c>
      <c r="B49" s="648"/>
      <c r="C49" s="648"/>
      <c r="D49" s="648"/>
      <c r="E49" s="648"/>
      <c r="F49" s="648"/>
      <c r="G49" s="648"/>
    </row>
    <row r="50" spans="1:7" ht="12.75">
      <c r="A50" s="648" t="s">
        <v>1095</v>
      </c>
      <c r="B50" s="648"/>
      <c r="C50" s="648"/>
      <c r="D50" s="648"/>
      <c r="E50" s="648"/>
      <c r="F50" s="648"/>
      <c r="G50" s="648"/>
    </row>
    <row r="51" spans="1:7">
      <c r="A51" s="650"/>
      <c r="B51" s="650"/>
      <c r="C51" s="650"/>
      <c r="D51" s="650"/>
      <c r="E51" s="650"/>
      <c r="F51" s="650"/>
      <c r="G51" s="650"/>
    </row>
    <row r="52" spans="1:7">
      <c r="A52" s="650"/>
      <c r="B52" s="650"/>
      <c r="C52" s="650"/>
      <c r="D52" s="650"/>
      <c r="E52" s="650"/>
      <c r="F52" s="650"/>
      <c r="G52" s="650"/>
    </row>
    <row r="53" spans="1:7">
      <c r="A53" s="650"/>
      <c r="B53" s="650"/>
      <c r="C53" s="650"/>
      <c r="D53" s="650"/>
      <c r="E53" s="650"/>
      <c r="F53" s="650"/>
      <c r="G53" s="650"/>
    </row>
    <row r="54" spans="1:7">
      <c r="A54" s="650"/>
      <c r="B54" s="650"/>
      <c r="C54" s="650"/>
      <c r="D54" s="650"/>
      <c r="E54" s="650"/>
      <c r="F54" s="650"/>
      <c r="G54" s="650"/>
    </row>
    <row r="55" spans="1:7">
      <c r="A55" s="650"/>
      <c r="B55" s="650"/>
      <c r="C55" s="650"/>
      <c r="D55" s="650"/>
      <c r="E55" s="650"/>
      <c r="F55" s="650"/>
      <c r="G55" s="650"/>
    </row>
    <row r="56" spans="1:7">
      <c r="A56" s="650"/>
      <c r="B56" s="650"/>
      <c r="C56" s="650"/>
      <c r="D56" s="650"/>
      <c r="E56" s="650"/>
      <c r="F56" s="650"/>
      <c r="G56" s="650"/>
    </row>
    <row r="57" spans="1:7">
      <c r="A57" s="650"/>
      <c r="B57" s="650"/>
      <c r="C57" s="650"/>
      <c r="D57" s="650"/>
      <c r="E57" s="650"/>
      <c r="F57" s="650"/>
      <c r="G57" s="650"/>
    </row>
    <row r="58" spans="1:7">
      <c r="A58" s="650"/>
      <c r="B58" s="650"/>
      <c r="C58" s="650"/>
      <c r="D58" s="650"/>
      <c r="E58" s="650"/>
      <c r="F58" s="650"/>
      <c r="G58" s="650"/>
    </row>
    <row r="59" spans="1:7">
      <c r="A59" s="650"/>
      <c r="B59" s="650"/>
      <c r="C59" s="650"/>
      <c r="D59" s="650"/>
      <c r="E59" s="650"/>
      <c r="F59" s="650"/>
      <c r="G59" s="650"/>
    </row>
  </sheetData>
  <sheetProtection autoFilter="0"/>
  <mergeCells count="7">
    <mergeCell ref="F7:G7"/>
    <mergeCell ref="A1:G1"/>
    <mergeCell ref="H1:H3"/>
    <mergeCell ref="A2:G2"/>
    <mergeCell ref="A3:G3"/>
    <mergeCell ref="F5:G5"/>
    <mergeCell ref="F6:G6"/>
  </mergeCells>
  <conditionalFormatting sqref="H1:H3">
    <cfRule type="cellIs" dxfId="7" priority="3" stopIfTrue="1" operator="equal">
      <formula>"na"</formula>
    </cfRule>
  </conditionalFormatting>
  <conditionalFormatting sqref="I1">
    <cfRule type="cellIs" dxfId="6" priority="1" stopIfTrue="1" operator="equal">
      <formula>"na"</formula>
    </cfRule>
  </conditionalFormatting>
  <hyperlinks>
    <hyperlink ref="A1:G1" location="Index!A1" display="Index!A1" xr:uid="{00000000-0004-0000-1600-000000000000}"/>
  </hyperlinks>
  <printOptions horizontalCentered="1"/>
  <pageMargins left="0.5" right="0.25" top="0.5" bottom="0.25" header="0.5" footer="0.2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pageSetUpPr fitToPage="1"/>
  </sheetPr>
  <dimension ref="A1:K45"/>
  <sheetViews>
    <sheetView showGridLines="0" topLeftCell="A2" zoomScaleNormal="100" workbookViewId="0">
      <selection activeCell="G2" sqref="G1:J1048576"/>
    </sheetView>
  </sheetViews>
  <sheetFormatPr defaultColWidth="9.33203125" defaultRowHeight="11.25"/>
  <cols>
    <col min="1" max="1" width="13.33203125" style="26" customWidth="1"/>
    <col min="2" max="2" width="2.33203125" style="26" customWidth="1"/>
    <col min="3" max="3" width="44.1640625" style="26" customWidth="1"/>
    <col min="4" max="4" width="2.33203125" style="26" customWidth="1"/>
    <col min="5" max="5" width="93.6640625" style="26" customWidth="1"/>
    <col min="6" max="6" width="3.5" style="26" customWidth="1"/>
    <col min="7" max="7" width="12.83203125" style="26" hidden="1" customWidth="1"/>
    <col min="8" max="8" width="11" style="26" hidden="1" customWidth="1"/>
    <col min="9" max="9" width="12.33203125" style="26" hidden="1" customWidth="1"/>
    <col min="10" max="10" width="13" style="26" hidden="1" customWidth="1"/>
    <col min="11" max="16384" width="9.33203125" style="26"/>
  </cols>
  <sheetData>
    <row r="1" spans="1:11" s="145" customFormat="1" ht="17.45" customHeight="1">
      <c r="A1" s="1132" t="s">
        <v>0</v>
      </c>
      <c r="B1" s="1132"/>
      <c r="C1" s="1132"/>
      <c r="D1" s="1132"/>
      <c r="E1" s="1132"/>
      <c r="F1" s="26"/>
      <c r="G1" s="26"/>
    </row>
    <row r="2" spans="1:11" s="145" customFormat="1" ht="15.6" customHeight="1">
      <c r="A2" s="1157" t="s">
        <v>167</v>
      </c>
      <c r="B2" s="1157"/>
      <c r="C2" s="1157"/>
      <c r="D2" s="1157"/>
      <c r="E2" s="1157"/>
      <c r="F2" s="570"/>
      <c r="G2" s="570"/>
    </row>
    <row r="3" spans="1:11" ht="15.75" customHeight="1">
      <c r="A3" s="571"/>
      <c r="B3" s="572"/>
      <c r="C3" s="571"/>
      <c r="D3" s="572"/>
      <c r="E3" s="573"/>
      <c r="F3" s="573"/>
      <c r="G3" s="573"/>
    </row>
    <row r="4" spans="1:11" ht="15.75" customHeight="1" thickBot="1">
      <c r="G4" s="1156" t="s">
        <v>168</v>
      </c>
      <c r="H4" s="1156"/>
      <c r="I4" s="1156"/>
      <c r="J4" s="1156"/>
    </row>
    <row r="5" spans="1:11" ht="95.1" customHeight="1" thickBot="1">
      <c r="A5" s="574" t="s">
        <v>169</v>
      </c>
      <c r="C5" s="574" t="s">
        <v>170</v>
      </c>
      <c r="E5" s="1098" t="s">
        <v>171</v>
      </c>
      <c r="G5" s="1098" t="s">
        <v>172</v>
      </c>
      <c r="H5" s="574" t="s">
        <v>173</v>
      </c>
      <c r="I5" s="574" t="s">
        <v>174</v>
      </c>
      <c r="J5" s="574" t="s">
        <v>175</v>
      </c>
    </row>
    <row r="6" spans="1:11" ht="13.9" customHeight="1">
      <c r="A6" s="654"/>
      <c r="B6" s="655"/>
      <c r="C6" s="659"/>
      <c r="D6" s="655"/>
      <c r="E6" s="656"/>
      <c r="F6" s="573"/>
      <c r="G6" s="662"/>
      <c r="H6" s="654"/>
      <c r="I6" s="654"/>
      <c r="J6" s="654"/>
    </row>
    <row r="7" spans="1:11" ht="15" customHeight="1">
      <c r="A7" s="658">
        <v>45443</v>
      </c>
      <c r="B7" s="657"/>
      <c r="C7" s="954" t="s">
        <v>2525</v>
      </c>
      <c r="D7" s="657"/>
      <c r="E7" s="743" t="s">
        <v>2526</v>
      </c>
      <c r="F7" s="573"/>
      <c r="G7" s="662"/>
      <c r="H7" s="577"/>
      <c r="I7" s="577"/>
      <c r="J7" s="663"/>
    </row>
    <row r="8" spans="1:11" ht="17.45" customHeight="1">
      <c r="A8" s="955">
        <v>45443</v>
      </c>
      <c r="B8" s="657"/>
      <c r="C8" s="956" t="s">
        <v>2527</v>
      </c>
      <c r="D8" s="657"/>
      <c r="E8" s="661" t="s">
        <v>2526</v>
      </c>
      <c r="F8" s="573"/>
      <c r="G8" s="662"/>
      <c r="H8" s="577"/>
      <c r="I8" s="577"/>
      <c r="J8" s="577"/>
    </row>
    <row r="9" spans="1:11" ht="15" customHeight="1">
      <c r="A9" s="713">
        <v>45454</v>
      </c>
      <c r="B9" s="572"/>
      <c r="C9" s="660" t="s">
        <v>2528</v>
      </c>
      <c r="D9" s="572"/>
      <c r="E9" s="661" t="s">
        <v>2529</v>
      </c>
      <c r="F9" s="573"/>
      <c r="G9" s="662"/>
      <c r="H9" s="577"/>
      <c r="I9" s="577"/>
      <c r="J9" s="577"/>
    </row>
    <row r="10" spans="1:11" ht="142.5">
      <c r="A10" s="1129">
        <v>45474</v>
      </c>
      <c r="B10" s="1130"/>
      <c r="C10" s="1131">
        <v>602</v>
      </c>
      <c r="D10" s="765"/>
      <c r="E10" s="661" t="s">
        <v>2531</v>
      </c>
      <c r="F10" s="765"/>
      <c r="G10" s="769" t="s">
        <v>2532</v>
      </c>
      <c r="H10" s="905">
        <v>45474</v>
      </c>
      <c r="I10" s="905">
        <v>45474</v>
      </c>
      <c r="J10" s="905">
        <v>45474</v>
      </c>
      <c r="K10" s="769"/>
    </row>
    <row r="11" spans="1:11" ht="27.6" customHeight="1">
      <c r="A11" s="713"/>
      <c r="B11" s="572"/>
      <c r="C11" s="660"/>
      <c r="D11" s="765"/>
      <c r="E11" s="661"/>
      <c r="F11" s="573"/>
      <c r="G11" s="576"/>
      <c r="H11" s="577"/>
      <c r="I11" s="577"/>
      <c r="J11" s="577"/>
    </row>
    <row r="12" spans="1:11" ht="15" customHeight="1">
      <c r="A12" s="713"/>
      <c r="B12" s="572"/>
      <c r="C12" s="660"/>
      <c r="D12" s="572"/>
      <c r="E12" s="661"/>
      <c r="F12" s="573"/>
      <c r="G12" s="576"/>
      <c r="H12" s="577"/>
      <c r="I12" s="577"/>
      <c r="J12" s="577"/>
    </row>
    <row r="13" spans="1:11" ht="30.6" customHeight="1">
      <c r="A13" s="713"/>
      <c r="B13" s="572"/>
      <c r="C13" s="660"/>
      <c r="D13" s="572"/>
      <c r="E13" s="661"/>
      <c r="F13" s="573"/>
      <c r="G13" s="576"/>
      <c r="H13" s="577"/>
      <c r="I13" s="577"/>
      <c r="J13" s="577"/>
    </row>
    <row r="14" spans="1:11" ht="15" customHeight="1">
      <c r="A14" s="713"/>
      <c r="B14" s="572"/>
      <c r="C14" s="794"/>
      <c r="D14" s="572"/>
      <c r="E14" s="661"/>
      <c r="F14" s="573"/>
      <c r="G14" s="576"/>
      <c r="H14" s="577"/>
      <c r="I14" s="577"/>
      <c r="J14" s="577"/>
    </row>
    <row r="15" spans="1:11" ht="15" customHeight="1">
      <c r="A15" s="713"/>
      <c r="B15" s="572"/>
      <c r="C15" s="794"/>
      <c r="D15" s="572"/>
      <c r="E15" s="661"/>
      <c r="F15" s="573"/>
      <c r="G15" s="576"/>
      <c r="H15" s="577"/>
      <c r="I15" s="577"/>
      <c r="J15" s="577"/>
    </row>
    <row r="16" spans="1:11" ht="15" customHeight="1">
      <c r="A16" s="713"/>
      <c r="B16" s="572"/>
      <c r="C16" s="794"/>
      <c r="D16" s="572"/>
      <c r="E16" s="661"/>
      <c r="F16" s="573"/>
      <c r="G16" s="576"/>
      <c r="H16" s="577"/>
      <c r="I16" s="577"/>
      <c r="J16" s="577"/>
    </row>
    <row r="17" spans="1:10" ht="15" customHeight="1">
      <c r="A17" s="571"/>
      <c r="B17" s="572"/>
      <c r="C17" s="571"/>
      <c r="D17" s="572"/>
      <c r="E17" s="575"/>
      <c r="F17" s="573"/>
      <c r="G17" s="576"/>
      <c r="H17" s="577"/>
      <c r="I17" s="577"/>
      <c r="J17" s="577"/>
    </row>
    <row r="18" spans="1:10" ht="15" customHeight="1">
      <c r="A18" s="571"/>
      <c r="B18" s="572"/>
      <c r="C18" s="571"/>
      <c r="D18" s="572"/>
      <c r="E18" s="575"/>
      <c r="F18" s="573"/>
      <c r="G18" s="576"/>
      <c r="H18" s="577"/>
      <c r="I18" s="577"/>
      <c r="J18" s="577"/>
    </row>
    <row r="19" spans="1:10" ht="15" customHeight="1">
      <c r="A19" s="571"/>
      <c r="B19" s="572"/>
      <c r="C19" s="571"/>
      <c r="D19" s="572"/>
      <c r="E19" s="575"/>
      <c r="F19" s="573"/>
      <c r="G19" s="576"/>
      <c r="H19" s="577"/>
      <c r="I19" s="577"/>
      <c r="J19" s="577"/>
    </row>
    <row r="20" spans="1:10" ht="33" customHeight="1">
      <c r="A20" s="571"/>
      <c r="B20" s="572"/>
      <c r="C20" s="571"/>
      <c r="D20" s="572"/>
      <c r="E20" s="575"/>
      <c r="F20" s="573"/>
      <c r="G20" s="576"/>
      <c r="H20" s="577"/>
      <c r="I20" s="577"/>
      <c r="J20" s="577"/>
    </row>
    <row r="21" spans="1:10" ht="33" customHeight="1">
      <c r="A21" s="571"/>
      <c r="B21" s="572"/>
      <c r="C21" s="571"/>
      <c r="D21" s="572"/>
      <c r="E21" s="575"/>
      <c r="F21" s="573"/>
      <c r="G21" s="576"/>
      <c r="H21" s="577"/>
      <c r="I21" s="577"/>
      <c r="J21" s="577"/>
    </row>
    <row r="22" spans="1:10" ht="33" customHeight="1">
      <c r="A22" s="571"/>
      <c r="B22" s="572"/>
      <c r="C22" s="571"/>
      <c r="D22" s="572"/>
      <c r="E22" s="575"/>
      <c r="F22" s="573"/>
      <c r="G22" s="576"/>
      <c r="H22" s="577"/>
      <c r="I22" s="577"/>
      <c r="J22" s="577"/>
    </row>
    <row r="23" spans="1:10" ht="33" customHeight="1">
      <c r="A23" s="571"/>
      <c r="B23" s="572"/>
      <c r="C23" s="571"/>
      <c r="D23" s="572"/>
      <c r="E23" s="575"/>
      <c r="F23" s="573"/>
      <c r="G23" s="576"/>
      <c r="H23" s="577"/>
      <c r="I23" s="577"/>
      <c r="J23" s="577"/>
    </row>
    <row r="24" spans="1:10" ht="33" customHeight="1">
      <c r="A24" s="571"/>
      <c r="B24" s="572"/>
      <c r="C24" s="571"/>
      <c r="D24" s="572"/>
      <c r="E24" s="575"/>
      <c r="F24" s="573"/>
      <c r="G24" s="576"/>
      <c r="H24" s="577"/>
      <c r="I24" s="577"/>
      <c r="J24" s="577"/>
    </row>
    <row r="25" spans="1:10" ht="33" customHeight="1">
      <c r="A25" s="571"/>
      <c r="B25" s="572"/>
      <c r="C25" s="571"/>
      <c r="D25" s="572"/>
      <c r="E25" s="575"/>
      <c r="F25" s="573"/>
      <c r="G25" s="576"/>
      <c r="H25" s="577"/>
      <c r="I25" s="577"/>
      <c r="J25" s="577"/>
    </row>
    <row r="26" spans="1:10" ht="33" customHeight="1">
      <c r="A26" s="571"/>
      <c r="B26" s="572"/>
      <c r="C26" s="571"/>
      <c r="D26" s="572"/>
      <c r="E26" s="575"/>
      <c r="F26" s="573"/>
      <c r="G26" s="576"/>
      <c r="H26" s="577"/>
      <c r="I26" s="577"/>
      <c r="J26" s="577"/>
    </row>
    <row r="27" spans="1:10" ht="33" customHeight="1">
      <c r="A27" s="571"/>
      <c r="B27" s="572"/>
      <c r="C27" s="571"/>
      <c r="D27" s="572"/>
      <c r="E27" s="575"/>
      <c r="F27" s="573"/>
      <c r="G27" s="576"/>
      <c r="H27" s="577"/>
      <c r="I27" s="577"/>
      <c r="J27" s="577"/>
    </row>
    <row r="28" spans="1:10" ht="33" customHeight="1">
      <c r="A28" s="571"/>
      <c r="B28" s="572"/>
      <c r="C28" s="571"/>
      <c r="D28" s="572"/>
      <c r="E28" s="575"/>
      <c r="F28" s="573"/>
      <c r="G28" s="576"/>
      <c r="H28" s="577"/>
      <c r="I28" s="577"/>
      <c r="J28" s="577"/>
    </row>
    <row r="29" spans="1:10" ht="33" customHeight="1">
      <c r="A29" s="571"/>
      <c r="B29" s="572"/>
      <c r="C29" s="571"/>
      <c r="D29" s="572"/>
      <c r="E29" s="575"/>
      <c r="F29" s="573"/>
      <c r="G29" s="576"/>
      <c r="H29" s="577"/>
      <c r="I29" s="577"/>
      <c r="J29" s="577"/>
    </row>
    <row r="30" spans="1:10" ht="33" customHeight="1">
      <c r="A30" s="571"/>
      <c r="B30" s="572"/>
      <c r="C30" s="571"/>
      <c r="D30" s="572"/>
      <c r="E30" s="575"/>
      <c r="F30" s="573"/>
      <c r="G30" s="576"/>
      <c r="H30" s="577"/>
      <c r="I30" s="577"/>
      <c r="J30" s="577"/>
    </row>
    <row r="31" spans="1:10" ht="33" customHeight="1">
      <c r="A31" s="571"/>
      <c r="B31" s="572"/>
      <c r="C31" s="571"/>
      <c r="D31" s="572"/>
      <c r="E31" s="575"/>
      <c r="F31" s="573"/>
      <c r="G31" s="576"/>
      <c r="H31" s="577"/>
      <c r="I31" s="577"/>
      <c r="J31" s="577"/>
    </row>
    <row r="32" spans="1:10" ht="33" customHeight="1">
      <c r="A32" s="571"/>
      <c r="B32" s="572"/>
      <c r="C32" s="571"/>
      <c r="D32" s="572"/>
      <c r="E32" s="575"/>
      <c r="F32" s="573"/>
      <c r="G32" s="576"/>
      <c r="H32" s="577"/>
      <c r="I32" s="577"/>
      <c r="J32" s="577"/>
    </row>
    <row r="33" spans="1:10" ht="33" customHeight="1">
      <c r="A33" s="571"/>
      <c r="B33" s="572"/>
      <c r="C33" s="571"/>
      <c r="D33" s="572"/>
      <c r="E33" s="575"/>
      <c r="F33" s="573"/>
      <c r="G33" s="576"/>
      <c r="H33" s="577"/>
      <c r="I33" s="577"/>
      <c r="J33" s="577"/>
    </row>
    <row r="34" spans="1:10" ht="33" customHeight="1">
      <c r="A34" s="571"/>
      <c r="B34" s="572"/>
      <c r="C34" s="571"/>
      <c r="D34" s="572"/>
      <c r="E34" s="575"/>
      <c r="F34" s="573"/>
      <c r="G34" s="576"/>
      <c r="H34" s="577"/>
      <c r="I34" s="577"/>
      <c r="J34" s="577"/>
    </row>
    <row r="35" spans="1:10" ht="14.25">
      <c r="A35" s="571"/>
      <c r="B35" s="572"/>
      <c r="C35" s="571"/>
      <c r="D35" s="572"/>
      <c r="E35" s="573"/>
      <c r="F35" s="573"/>
      <c r="G35" s="573"/>
    </row>
    <row r="36" spans="1:10" ht="14.25">
      <c r="A36" s="571"/>
      <c r="B36" s="572"/>
      <c r="C36" s="571"/>
      <c r="D36" s="572"/>
      <c r="E36" s="573"/>
      <c r="F36" s="573"/>
      <c r="G36" s="573"/>
    </row>
    <row r="37" spans="1:10" ht="14.25">
      <c r="A37" s="571"/>
      <c r="B37" s="572"/>
      <c r="C37" s="571"/>
      <c r="D37" s="572"/>
      <c r="E37" s="573"/>
      <c r="F37" s="573"/>
      <c r="G37" s="573"/>
    </row>
    <row r="38" spans="1:10" ht="14.25">
      <c r="A38" s="571"/>
      <c r="B38" s="572"/>
      <c r="C38" s="571"/>
      <c r="D38" s="572"/>
      <c r="E38" s="573"/>
      <c r="F38" s="573"/>
      <c r="G38" s="573"/>
    </row>
    <row r="39" spans="1:10" ht="14.25">
      <c r="A39" s="571"/>
      <c r="B39" s="572"/>
      <c r="C39" s="571"/>
      <c r="D39" s="572"/>
      <c r="E39" s="573"/>
      <c r="F39" s="573"/>
      <c r="G39" s="573"/>
    </row>
    <row r="40" spans="1:10" ht="14.25">
      <c r="A40" s="571"/>
      <c r="B40" s="572"/>
      <c r="C40" s="571"/>
      <c r="D40" s="572"/>
      <c r="E40" s="573"/>
      <c r="F40" s="573"/>
      <c r="G40" s="573"/>
    </row>
    <row r="41" spans="1:10" ht="14.25">
      <c r="A41" s="571"/>
      <c r="B41" s="572"/>
      <c r="C41" s="571"/>
      <c r="D41" s="572"/>
      <c r="E41" s="573"/>
      <c r="F41" s="573"/>
      <c r="G41" s="573"/>
    </row>
    <row r="42" spans="1:10" ht="14.25">
      <c r="A42" s="571"/>
      <c r="B42" s="572"/>
      <c r="C42" s="571"/>
      <c r="D42" s="572"/>
      <c r="E42" s="573"/>
      <c r="F42" s="573"/>
      <c r="G42" s="573"/>
    </row>
    <row r="43" spans="1:10" ht="14.25">
      <c r="A43" s="571"/>
      <c r="B43" s="572"/>
      <c r="C43" s="571"/>
      <c r="D43" s="572"/>
      <c r="E43" s="573"/>
      <c r="F43" s="573"/>
      <c r="G43" s="573"/>
    </row>
    <row r="44" spans="1:10" ht="14.25">
      <c r="A44" s="571"/>
      <c r="B44" s="572"/>
      <c r="C44" s="571"/>
      <c r="D44" s="572"/>
      <c r="E44" s="573"/>
      <c r="F44" s="573"/>
      <c r="G44" s="573"/>
    </row>
    <row r="45" spans="1:10" ht="14.25">
      <c r="A45" s="571"/>
      <c r="B45" s="572"/>
      <c r="C45" s="571"/>
      <c r="D45" s="572"/>
      <c r="E45" s="573"/>
      <c r="F45" s="573"/>
      <c r="G45" s="573"/>
    </row>
  </sheetData>
  <sheetProtection algorithmName="SHA-512" hashValue="jgrRKWNaf8RKDRllnfNhGbz2Eu9gPEY3AgtnAjFIa5Z2iLK40qYkxzpd90c9uiigsHOZIAKyiUBTt/qLEvRboQ==" saltValue="VB77B51hiy+WucFtVudVWw==" spinCount="100000" sheet="1" objects="1" scenarios="1" autoFilter="0"/>
  <mergeCells count="3">
    <mergeCell ref="G4:J4"/>
    <mergeCell ref="A1:E1"/>
    <mergeCell ref="A2:E2"/>
  </mergeCells>
  <printOptions horizontalCentered="1"/>
  <pageMargins left="0.5" right="0.25" top="0.5" bottom="0.25" header="0.5" footer="0.25"/>
  <pageSetup scale="9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52"/>
  <sheetViews>
    <sheetView showGridLines="0" zoomScaleNormal="100" workbookViewId="0">
      <selection activeCell="K24" sqref="K24"/>
    </sheetView>
  </sheetViews>
  <sheetFormatPr defaultColWidth="10.6640625" defaultRowHeight="12.75"/>
  <cols>
    <col min="1" max="1" width="23.5" style="260" customWidth="1"/>
    <col min="2" max="2" width="10.6640625" style="260" customWidth="1"/>
    <col min="3" max="3" width="14.83203125" style="260" customWidth="1"/>
    <col min="4" max="4" width="10.6640625" style="260" customWidth="1"/>
    <col min="5" max="5" width="24.5" style="260" customWidth="1"/>
    <col min="6" max="6" width="2" style="260" customWidth="1"/>
    <col min="7" max="7" width="13.5" style="260" customWidth="1"/>
    <col min="8" max="8" width="1.6640625" style="260" customWidth="1"/>
    <col min="9" max="9" width="7.83203125" style="260" customWidth="1"/>
    <col min="10" max="16384" width="10.6640625" style="260"/>
  </cols>
  <sheetData>
    <row r="1" spans="1:9" ht="15" customHeight="1">
      <c r="A1" s="1255" t="str">
        <f>+Index!$A$1</f>
        <v>Office of the State Controller</v>
      </c>
      <c r="B1" s="1255"/>
      <c r="C1" s="1255"/>
      <c r="D1" s="1255"/>
      <c r="E1" s="1255"/>
      <c r="F1" s="1255"/>
      <c r="G1" s="1255"/>
      <c r="H1" s="1255"/>
      <c r="I1" s="1172"/>
    </row>
    <row r="2" spans="1:9" ht="15" customHeight="1">
      <c r="A2" s="1256" t="str">
        <f>+Index!$A$2</f>
        <v>2024 Year-End ACFR Package</v>
      </c>
      <c r="B2" s="1256"/>
      <c r="C2" s="1256"/>
      <c r="D2" s="1256"/>
      <c r="E2" s="1256"/>
      <c r="F2" s="1256"/>
      <c r="G2" s="1256"/>
      <c r="H2" s="1256"/>
      <c r="I2" s="1172"/>
    </row>
    <row r="3" spans="1:9" ht="15" customHeight="1">
      <c r="A3" s="1256" t="s">
        <v>1103</v>
      </c>
      <c r="B3" s="1256"/>
      <c r="C3" s="1256"/>
      <c r="D3" s="1256"/>
      <c r="E3" s="1256"/>
      <c r="F3" s="1256"/>
      <c r="G3" s="1256"/>
      <c r="H3" s="1256"/>
      <c r="I3" s="1172"/>
    </row>
    <row r="4" spans="1:9" ht="15" customHeight="1">
      <c r="A4" s="1256"/>
      <c r="B4" s="1256"/>
      <c r="C4" s="1256"/>
      <c r="D4" s="1256"/>
      <c r="E4" s="1256"/>
      <c r="F4" s="1256"/>
      <c r="G4" s="1256"/>
      <c r="H4" s="1256"/>
      <c r="I4" s="1102"/>
    </row>
    <row r="5" spans="1:9" ht="15" customHeight="1">
      <c r="A5" s="499"/>
      <c r="B5" s="499"/>
      <c r="C5" s="499"/>
      <c r="D5" s="499"/>
      <c r="E5" s="499"/>
      <c r="F5" s="499"/>
      <c r="G5" s="499"/>
      <c r="H5" s="500"/>
    </row>
    <row r="6" spans="1:9" ht="15" customHeight="1">
      <c r="A6" s="1090"/>
      <c r="B6" s="1090"/>
      <c r="C6" s="1090"/>
      <c r="D6" s="501" t="s">
        <v>491</v>
      </c>
      <c r="E6" s="1314" t="str">
        <f>+Index!$D$10</f>
        <v>C2</v>
      </c>
      <c r="F6" s="1314"/>
      <c r="G6" s="1314"/>
      <c r="H6" s="1314"/>
    </row>
    <row r="7" spans="1:9" ht="15" customHeight="1">
      <c r="A7" s="1090"/>
      <c r="B7" s="1090"/>
      <c r="C7" s="1090"/>
      <c r="D7" s="501" t="s">
        <v>492</v>
      </c>
      <c r="E7" s="1318" t="str">
        <f>+Index!$D$9</f>
        <v>Asheville-Buncombe Technical Community College</v>
      </c>
      <c r="F7" s="1318"/>
      <c r="G7" s="1318"/>
      <c r="H7" s="1318"/>
    </row>
    <row r="8" spans="1:9" ht="15" customHeight="1">
      <c r="A8" s="1090"/>
      <c r="B8" s="1090"/>
      <c r="C8" s="1090"/>
      <c r="D8" s="501" t="s">
        <v>1104</v>
      </c>
      <c r="E8" s="1319" t="str">
        <f>CONCATENATE(Index!$D$11," ",Index!$D$12)</f>
        <v xml:space="preserve"> </v>
      </c>
      <c r="F8" s="1319"/>
      <c r="G8" s="1319"/>
      <c r="H8" s="1319"/>
    </row>
    <row r="9" spans="1:9" ht="15" customHeight="1" thickBot="1">
      <c r="A9" s="261"/>
      <c r="B9" s="261"/>
      <c r="C9" s="261"/>
      <c r="D9" s="261"/>
      <c r="E9" s="261"/>
      <c r="F9" s="262"/>
      <c r="G9" s="263"/>
      <c r="H9" s="263"/>
    </row>
    <row r="10" spans="1:9" ht="9" customHeight="1">
      <c r="F10" s="459"/>
      <c r="G10" s="460"/>
      <c r="H10" s="460"/>
    </row>
    <row r="11" spans="1:9" ht="15" customHeight="1">
      <c r="A11" s="543" t="s">
        <v>1105</v>
      </c>
      <c r="B11" s="544"/>
      <c r="C11" s="544"/>
      <c r="D11" s="544"/>
      <c r="E11" s="545"/>
      <c r="F11" s="459"/>
      <c r="G11" s="460"/>
      <c r="H11" s="460"/>
    </row>
    <row r="12" spans="1:9" ht="6.75" customHeight="1">
      <c r="A12" s="1090"/>
      <c r="B12" s="1090"/>
      <c r="C12" s="1090"/>
      <c r="D12" s="1090"/>
      <c r="E12" s="1090"/>
      <c r="F12" s="1090"/>
      <c r="G12" s="1090"/>
      <c r="H12" s="1090"/>
    </row>
    <row r="13" spans="1:9" ht="15" customHeight="1">
      <c r="A13" s="36" t="s">
        <v>1106</v>
      </c>
      <c r="B13" s="1090"/>
      <c r="C13" s="1090"/>
      <c r="D13" s="1090"/>
      <c r="E13" s="1090"/>
      <c r="F13" s="1090"/>
      <c r="G13" s="1090"/>
      <c r="H13" s="1090"/>
    </row>
    <row r="14" spans="1:9" ht="15" customHeight="1">
      <c r="A14" s="36" t="s">
        <v>1107</v>
      </c>
      <c r="B14" s="1090"/>
      <c r="C14" s="1090"/>
      <c r="D14" s="1090"/>
      <c r="E14" s="1090"/>
      <c r="F14" s="1090"/>
      <c r="G14" s="1090"/>
      <c r="H14" s="1090"/>
    </row>
    <row r="15" spans="1:9" ht="15" customHeight="1">
      <c r="A15" s="36" t="s">
        <v>1108</v>
      </c>
      <c r="B15" s="1090"/>
      <c r="C15" s="1090"/>
      <c r="D15" s="1090"/>
      <c r="E15" s="1090"/>
      <c r="F15" s="1090"/>
      <c r="G15" s="1090"/>
      <c r="H15" s="1090"/>
    </row>
    <row r="16" spans="1:9" ht="15" customHeight="1">
      <c r="A16" s="36" t="s">
        <v>1109</v>
      </c>
      <c r="B16" s="1090"/>
      <c r="C16" s="1090"/>
      <c r="D16" s="1090"/>
      <c r="E16" s="1090"/>
      <c r="F16" s="1090"/>
      <c r="G16" s="1090"/>
      <c r="H16" s="1090"/>
    </row>
    <row r="17" spans="1:10" ht="15" customHeight="1">
      <c r="A17" s="32" t="s">
        <v>1110</v>
      </c>
      <c r="B17" s="1090"/>
      <c r="C17" s="1090"/>
      <c r="D17" s="1090"/>
      <c r="E17" s="1090"/>
      <c r="F17" s="1090"/>
      <c r="G17" s="1090"/>
      <c r="H17" s="1090"/>
    </row>
    <row r="18" spans="1:10" ht="15" customHeight="1">
      <c r="A18" s="32" t="s">
        <v>1111</v>
      </c>
      <c r="B18" s="1090"/>
      <c r="C18" s="1090"/>
      <c r="D18" s="1090"/>
      <c r="E18" s="1090"/>
      <c r="F18" s="1090"/>
      <c r="G18" s="1090"/>
      <c r="H18" s="1090"/>
    </row>
    <row r="19" spans="1:10" ht="15" customHeight="1">
      <c r="A19" s="1090"/>
      <c r="B19" s="1090"/>
      <c r="C19" s="1090"/>
      <c r="D19" s="1090"/>
      <c r="E19" s="1090"/>
      <c r="F19" s="1090"/>
      <c r="G19" s="1090"/>
      <c r="H19" s="1090"/>
    </row>
    <row r="20" spans="1:10" ht="15" customHeight="1">
      <c r="A20" s="569" t="s">
        <v>1112</v>
      </c>
      <c r="B20" s="1090"/>
      <c r="C20" s="1090"/>
      <c r="D20" s="1090"/>
      <c r="E20" s="1090"/>
      <c r="F20" s="1090"/>
      <c r="G20" s="1090"/>
      <c r="H20" s="1090"/>
    </row>
    <row r="21" spans="1:10" ht="15" customHeight="1">
      <c r="A21" s="1090" t="s">
        <v>1113</v>
      </c>
      <c r="B21" s="1090"/>
      <c r="C21" s="1090"/>
      <c r="D21" s="1090"/>
      <c r="E21" s="1090"/>
      <c r="F21" s="1090"/>
      <c r="G21" s="1090"/>
      <c r="H21" s="1090"/>
    </row>
    <row r="22" spans="1:10" ht="15" customHeight="1">
      <c r="A22" s="1090" t="s">
        <v>1114</v>
      </c>
      <c r="B22" s="1090"/>
      <c r="C22" s="1090"/>
      <c r="D22" s="1090"/>
      <c r="E22" s="1090"/>
      <c r="F22" s="1090"/>
      <c r="G22" s="1090"/>
      <c r="H22" s="1090"/>
    </row>
    <row r="23" spans="1:10" ht="15" customHeight="1">
      <c r="A23" s="569" t="s">
        <v>1115</v>
      </c>
      <c r="B23" s="1090"/>
      <c r="C23" s="1090"/>
      <c r="D23" s="1090"/>
      <c r="E23" s="1090"/>
      <c r="F23" s="1090"/>
      <c r="G23" s="1090"/>
      <c r="H23" s="1090"/>
    </row>
    <row r="24" spans="1:10" ht="15" customHeight="1">
      <c r="A24" s="569" t="s">
        <v>1116</v>
      </c>
      <c r="B24" s="1090"/>
      <c r="C24" s="1090"/>
      <c r="D24" s="1090"/>
      <c r="E24" s="1090"/>
      <c r="F24" s="1090"/>
      <c r="G24" s="1090"/>
      <c r="H24" s="1090"/>
    </row>
    <row r="25" spans="1:10" ht="15" customHeight="1">
      <c r="A25" s="1090"/>
      <c r="B25" s="1090"/>
      <c r="C25" s="1090"/>
      <c r="D25" s="1090"/>
      <c r="E25" s="1090"/>
      <c r="F25" s="1090"/>
      <c r="G25" s="1090"/>
      <c r="H25" s="1090"/>
    </row>
    <row r="26" spans="1:10" ht="15" customHeight="1">
      <c r="A26" s="569" t="s">
        <v>1117</v>
      </c>
      <c r="B26" s="1090"/>
      <c r="C26" s="1090"/>
      <c r="D26" s="1090"/>
      <c r="E26" s="1090"/>
      <c r="F26" s="1090"/>
      <c r="G26" s="1090"/>
      <c r="H26" s="1090"/>
    </row>
    <row r="27" spans="1:10" ht="15" customHeight="1">
      <c r="A27" s="1090" t="s">
        <v>1118</v>
      </c>
      <c r="B27" s="1090"/>
      <c r="C27" s="1090"/>
      <c r="D27" s="1090"/>
      <c r="E27" s="1090"/>
      <c r="F27" s="1090"/>
      <c r="G27" s="1090"/>
      <c r="H27" s="1090"/>
    </row>
    <row r="28" spans="1:10" ht="15" customHeight="1">
      <c r="A28" s="1090" t="s">
        <v>1119</v>
      </c>
      <c r="B28" s="1090"/>
      <c r="C28" s="1090"/>
      <c r="D28" s="1090"/>
      <c r="E28" s="1090"/>
      <c r="F28" s="1090"/>
      <c r="G28" s="1090"/>
      <c r="H28" s="1090"/>
    </row>
    <row r="29" spans="1:10" ht="15" customHeight="1">
      <c r="A29" s="1090"/>
      <c r="B29" s="1090"/>
      <c r="C29" s="1090"/>
      <c r="D29" s="1090"/>
      <c r="E29" s="1090"/>
      <c r="F29" s="1090"/>
      <c r="G29" s="1090"/>
      <c r="H29" s="1090"/>
    </row>
    <row r="30" spans="1:10" ht="15" customHeight="1">
      <c r="A30" s="1315" t="s">
        <v>1120</v>
      </c>
      <c r="B30" s="1316"/>
      <c r="C30" s="1316"/>
      <c r="D30" s="1316"/>
      <c r="E30" s="1317"/>
      <c r="F30" s="1090"/>
      <c r="G30" s="1315" t="s">
        <v>1121</v>
      </c>
      <c r="H30" s="1317"/>
    </row>
    <row r="31" spans="1:10" ht="15" customHeight="1">
      <c r="A31" s="1320" t="s">
        <v>1122</v>
      </c>
      <c r="B31" s="1320"/>
      <c r="C31" s="1320"/>
      <c r="D31" s="1320"/>
      <c r="E31" s="1320"/>
      <c r="G31" s="1322"/>
      <c r="H31" s="1322"/>
      <c r="I31" s="1325" t="str">
        <f>IF(ISBLANK($G$31)=TRUE,"Amount Missing"," ")</f>
        <v>Amount Missing</v>
      </c>
      <c r="J31" s="1326"/>
    </row>
    <row r="32" spans="1:10" ht="24" customHeight="1">
      <c r="A32" s="1320" t="s">
        <v>1123</v>
      </c>
      <c r="B32" s="1320"/>
      <c r="C32" s="1320"/>
      <c r="D32" s="1320"/>
      <c r="E32" s="1320"/>
      <c r="G32" s="1322"/>
      <c r="H32" s="1322"/>
    </row>
    <row r="33" spans="1:8" ht="15" customHeight="1">
      <c r="A33" s="1321"/>
      <c r="B33" s="1321"/>
      <c r="C33" s="1321"/>
      <c r="D33" s="1321"/>
      <c r="E33" s="1321"/>
      <c r="G33" s="1323"/>
      <c r="H33" s="1323"/>
    </row>
    <row r="34" spans="1:8" ht="15" customHeight="1">
      <c r="A34" s="1321"/>
      <c r="B34" s="1321"/>
      <c r="C34" s="1321"/>
      <c r="D34" s="1321"/>
      <c r="E34" s="1321"/>
      <c r="G34" s="1322"/>
      <c r="H34" s="1322"/>
    </row>
    <row r="35" spans="1:8" ht="15" customHeight="1">
      <c r="A35" s="1324"/>
      <c r="B35" s="1324"/>
      <c r="C35" s="1324"/>
      <c r="D35" s="1324"/>
      <c r="E35" s="1324"/>
      <c r="G35" s="1322"/>
      <c r="H35" s="1322"/>
    </row>
    <row r="36" spans="1:8" ht="15" customHeight="1">
      <c r="A36" s="1321"/>
      <c r="B36" s="1321"/>
      <c r="C36" s="1321"/>
      <c r="D36" s="1321"/>
      <c r="E36" s="1321"/>
      <c r="G36" s="1322"/>
      <c r="H36" s="1322"/>
    </row>
    <row r="37" spans="1:8" ht="15" customHeight="1">
      <c r="A37" s="1321"/>
      <c r="B37" s="1321"/>
      <c r="C37" s="1321"/>
      <c r="D37" s="1321"/>
      <c r="E37" s="1321"/>
      <c r="G37" s="1322"/>
      <c r="H37" s="1322"/>
    </row>
    <row r="38" spans="1:8" ht="15" customHeight="1">
      <c r="A38" s="1321"/>
      <c r="B38" s="1321"/>
      <c r="C38" s="1321"/>
      <c r="D38" s="1321"/>
      <c r="E38" s="1321"/>
      <c r="G38" s="1322"/>
      <c r="H38" s="1322"/>
    </row>
    <row r="39" spans="1:8" ht="15" customHeight="1">
      <c r="A39" s="1321"/>
      <c r="B39" s="1321"/>
      <c r="C39" s="1321"/>
      <c r="D39" s="1321"/>
      <c r="E39" s="1321"/>
      <c r="G39" s="1322"/>
      <c r="H39" s="1322"/>
    </row>
    <row r="40" spans="1:8" ht="15" customHeight="1">
      <c r="A40" s="1321"/>
      <c r="B40" s="1321"/>
      <c r="C40" s="1321"/>
      <c r="D40" s="1321"/>
      <c r="E40" s="1321"/>
      <c r="G40" s="1322"/>
      <c r="H40" s="1322"/>
    </row>
    <row r="41" spans="1:8" ht="15" customHeight="1">
      <c r="A41" s="1321"/>
      <c r="B41" s="1321"/>
      <c r="C41" s="1321"/>
      <c r="D41" s="1321"/>
      <c r="E41" s="1321"/>
      <c r="G41" s="1322"/>
      <c r="H41" s="1322"/>
    </row>
    <row r="42" spans="1:8" ht="15" customHeight="1">
      <c r="G42" s="265"/>
      <c r="H42" s="265"/>
    </row>
    <row r="43" spans="1:8" ht="15" customHeight="1">
      <c r="G43" s="265"/>
      <c r="H43" s="265"/>
    </row>
    <row r="45" spans="1:8">
      <c r="A45" s="311"/>
      <c r="B45" s="308"/>
      <c r="C45" s="308"/>
      <c r="D45" s="308"/>
      <c r="E45" s="308"/>
      <c r="F45" s="264"/>
      <c r="G45" s="264"/>
    </row>
    <row r="46" spans="1:8">
      <c r="A46" s="309"/>
      <c r="B46" s="308"/>
      <c r="C46" s="308"/>
      <c r="D46" s="308"/>
      <c r="E46" s="308"/>
    </row>
    <row r="47" spans="1:8">
      <c r="A47" s="309"/>
      <c r="B47" s="308"/>
      <c r="C47" s="308"/>
      <c r="D47" s="308"/>
      <c r="E47" s="308"/>
      <c r="G47" s="1329"/>
      <c r="H47" s="1329"/>
    </row>
    <row r="48" spans="1:8">
      <c r="A48" s="309"/>
      <c r="B48" s="308"/>
      <c r="C48" s="308"/>
      <c r="D48" s="308"/>
      <c r="E48" s="308"/>
      <c r="G48" s="1091"/>
      <c r="H48" s="1091"/>
    </row>
    <row r="49" spans="1:8">
      <c r="A49" s="309"/>
      <c r="B49" s="308"/>
      <c r="C49" s="308"/>
      <c r="D49" s="310"/>
      <c r="E49" s="310"/>
      <c r="G49" s="1329"/>
      <c r="H49" s="1329"/>
    </row>
    <row r="50" spans="1:8">
      <c r="A50" s="309"/>
      <c r="B50" s="308"/>
      <c r="C50" s="308"/>
      <c r="D50" s="310"/>
      <c r="E50" s="310"/>
      <c r="F50" s="1090"/>
      <c r="G50" s="1327"/>
      <c r="H50" s="1328"/>
    </row>
    <row r="51" spans="1:8">
      <c r="A51" s="309"/>
      <c r="B51" s="308"/>
      <c r="C51" s="308"/>
      <c r="D51" s="310"/>
      <c r="E51" s="310"/>
      <c r="F51" s="1090"/>
      <c r="G51" s="1090"/>
      <c r="H51" s="1090"/>
    </row>
    <row r="52" spans="1:8">
      <c r="A52" s="309"/>
      <c r="B52" s="308"/>
      <c r="C52" s="308"/>
      <c r="D52" s="308"/>
      <c r="E52" s="308"/>
      <c r="F52" s="1090"/>
      <c r="G52" s="1090"/>
      <c r="H52" s="1090"/>
    </row>
  </sheetData>
  <sheetProtection algorithmName="SHA-512" hashValue="2QyRMa0+xc7/3yTbXIcPhptIqAZBUj1p6HrxhH04F3N4ljTTAawcZQ0YsBOXX22bVk/yYDfiKv4WsMa0F7AaQA==" saltValue="MpwTLicetRgZlQnebUzFnA==" spinCount="100000" sheet="1" objects="1" scenarios="1" autoFilter="0"/>
  <mergeCells count="36">
    <mergeCell ref="I31:J31"/>
    <mergeCell ref="G39:H39"/>
    <mergeCell ref="G50:H50"/>
    <mergeCell ref="G41:H41"/>
    <mergeCell ref="G49:H49"/>
    <mergeCell ref="G47:H47"/>
    <mergeCell ref="A41:E41"/>
    <mergeCell ref="G40:H40"/>
    <mergeCell ref="A39:E39"/>
    <mergeCell ref="A35:E35"/>
    <mergeCell ref="G35:H35"/>
    <mergeCell ref="A36:E36"/>
    <mergeCell ref="A38:E38"/>
    <mergeCell ref="G36:H36"/>
    <mergeCell ref="A37:E37"/>
    <mergeCell ref="A31:E31"/>
    <mergeCell ref="A33:E33"/>
    <mergeCell ref="G37:H37"/>
    <mergeCell ref="G33:H33"/>
    <mergeCell ref="A40:E40"/>
    <mergeCell ref="A32:E32"/>
    <mergeCell ref="G32:H32"/>
    <mergeCell ref="G38:H38"/>
    <mergeCell ref="A34:E34"/>
    <mergeCell ref="G34:H34"/>
    <mergeCell ref="G31:H31"/>
    <mergeCell ref="A30:E30"/>
    <mergeCell ref="G30:H30"/>
    <mergeCell ref="A4:H4"/>
    <mergeCell ref="E7:H7"/>
    <mergeCell ref="E8:H8"/>
    <mergeCell ref="I1:I3"/>
    <mergeCell ref="A1:H1"/>
    <mergeCell ref="A2:H2"/>
    <mergeCell ref="A3:H3"/>
    <mergeCell ref="E6:H6"/>
  </mergeCells>
  <phoneticPr fontId="44" type="noConversion"/>
  <conditionalFormatting sqref="I1:I4">
    <cfRule type="cellIs" dxfId="5" priority="3" stopIfTrue="1" operator="equal">
      <formula>"na"</formula>
    </cfRule>
  </conditionalFormatting>
  <conditionalFormatting sqref="I31">
    <cfRule type="containsText" dxfId="4" priority="1" stopIfTrue="1" operator="containsText" text="Valuation Missing">
      <formula>NOT(ISERROR(SEARCH("Valuation Missing",I31)))</formula>
    </cfRule>
  </conditionalFormatting>
  <hyperlinks>
    <hyperlink ref="A1:H1" location="Index!A1" display="Index!A1" xr:uid="{00000000-0004-0000-1700-000000000000}"/>
  </hyperlinks>
  <printOptions horizontalCentered="1"/>
  <pageMargins left="0.5" right="0.25" top="0.5" bottom="0.25" header="0.5" footer="0.2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N50"/>
  <sheetViews>
    <sheetView showGridLines="0" zoomScaleNormal="100" workbookViewId="0">
      <selection activeCell="K24" sqref="K24"/>
    </sheetView>
  </sheetViews>
  <sheetFormatPr defaultColWidth="10.6640625" defaultRowHeight="15"/>
  <cols>
    <col min="1" max="1" width="18.33203125" style="251" customWidth="1"/>
    <col min="2" max="2" width="16.33203125" style="251" customWidth="1"/>
    <col min="3" max="3" width="2" style="251" customWidth="1"/>
    <col min="4" max="4" width="17.6640625" style="251" customWidth="1"/>
    <col min="5" max="5" width="2.1640625" style="251" customWidth="1"/>
    <col min="6" max="6" width="15" style="251" customWidth="1"/>
    <col min="7" max="7" width="10.6640625" style="251" hidden="1" customWidth="1"/>
    <col min="8" max="8" width="15.83203125" style="251" customWidth="1"/>
    <col min="9" max="9" width="2" style="251" customWidth="1"/>
    <col min="10" max="10" width="15.5" style="251" customWidth="1"/>
    <col min="11" max="11" width="2" style="251" customWidth="1"/>
    <col min="12" max="12" width="52.6640625" style="251" customWidth="1"/>
    <col min="13" max="13" width="8.5" style="251" customWidth="1"/>
    <col min="14" max="14" width="24.5" style="251" customWidth="1"/>
    <col min="15" max="16384" width="10.6640625" style="251"/>
  </cols>
  <sheetData>
    <row r="1" spans="1:14" ht="25.15" customHeight="1">
      <c r="A1" s="1255" t="str">
        <f>+Index!$A$1</f>
        <v>Office of the State Controller</v>
      </c>
      <c r="B1" s="1255"/>
      <c r="C1" s="1255"/>
      <c r="D1" s="1255"/>
      <c r="E1" s="1255"/>
      <c r="F1" s="1255"/>
      <c r="G1" s="1255"/>
      <c r="H1" s="1255"/>
      <c r="I1" s="1255"/>
      <c r="J1" s="1255"/>
      <c r="K1" s="1255"/>
      <c r="L1" s="1255"/>
      <c r="M1" s="645" t="str">
        <f>IF(Index!$B$67="na","NA","")</f>
        <v/>
      </c>
      <c r="N1" s="268"/>
    </row>
    <row r="2" spans="1:14" ht="15" customHeight="1">
      <c r="A2" s="1308" t="str">
        <f>+Index!$A$2</f>
        <v>2024 Year-End ACFR Package</v>
      </c>
      <c r="B2" s="1308"/>
      <c r="C2" s="1308"/>
      <c r="D2" s="1308"/>
      <c r="E2" s="1308"/>
      <c r="F2" s="1308"/>
      <c r="G2" s="1308"/>
      <c r="H2" s="1308"/>
      <c r="I2" s="1308"/>
      <c r="J2" s="1308"/>
      <c r="K2" s="1308"/>
      <c r="L2" s="1308"/>
      <c r="M2" s="645"/>
      <c r="N2" s="268"/>
    </row>
    <row r="3" spans="1:14" ht="15" customHeight="1">
      <c r="A3" s="1308" t="s">
        <v>1124</v>
      </c>
      <c r="B3" s="1308"/>
      <c r="C3" s="1308"/>
      <c r="D3" s="1308"/>
      <c r="E3" s="1308"/>
      <c r="F3" s="1308"/>
      <c r="G3" s="1308"/>
      <c r="H3" s="1308"/>
      <c r="I3" s="1308"/>
      <c r="J3" s="1308"/>
      <c r="K3" s="1308"/>
      <c r="L3" s="1308"/>
      <c r="M3" s="645"/>
      <c r="N3" s="268"/>
    </row>
    <row r="4" spans="1:14" ht="15" customHeight="1">
      <c r="A4" s="1331" t="s">
        <v>1125</v>
      </c>
      <c r="B4" s="1331"/>
      <c r="C4" s="1331"/>
      <c r="D4" s="1331"/>
      <c r="E4" s="1331"/>
      <c r="F4" s="1331"/>
      <c r="G4" s="1331"/>
      <c r="H4" s="1331"/>
      <c r="I4" s="1331"/>
      <c r="J4" s="1331"/>
      <c r="K4" s="1331"/>
      <c r="L4" s="1331"/>
      <c r="M4" s="1331"/>
      <c r="N4" s="1331"/>
    </row>
    <row r="5" spans="1:14" ht="15" customHeight="1">
      <c r="A5" s="269" t="s">
        <v>491</v>
      </c>
      <c r="B5" s="1122" t="str">
        <f>+Index!$D$10</f>
        <v>C2</v>
      </c>
      <c r="C5" s="270"/>
      <c r="D5" s="270"/>
      <c r="E5" s="271" t="s">
        <v>493</v>
      </c>
      <c r="F5" s="1310" t="str">
        <f>CONCATENATE(Index!$D$11," ",Index!$D$12)</f>
        <v xml:space="preserve"> </v>
      </c>
      <c r="G5" s="1310"/>
      <c r="H5" s="1310"/>
      <c r="I5" s="1310"/>
      <c r="J5" s="1310"/>
      <c r="K5" s="1310"/>
      <c r="L5" s="1124"/>
      <c r="M5" s="268"/>
      <c r="N5" s="268"/>
    </row>
    <row r="6" spans="1:14" ht="15" customHeight="1">
      <c r="A6" s="269" t="s">
        <v>492</v>
      </c>
      <c r="B6" s="1310" t="str">
        <f>+Index!$D$9</f>
        <v>Asheville-Buncombe Technical Community College</v>
      </c>
      <c r="C6" s="1310"/>
      <c r="D6" s="1310"/>
      <c r="E6" s="1310"/>
      <c r="F6" s="1310"/>
      <c r="G6" s="1310"/>
      <c r="H6" s="1310"/>
      <c r="I6" s="1310"/>
      <c r="J6" s="1310"/>
      <c r="K6" s="1310"/>
      <c r="L6" s="259"/>
      <c r="M6" s="268"/>
      <c r="N6" s="268"/>
    </row>
    <row r="7" spans="1:14" ht="15" customHeight="1" thickBot="1">
      <c r="A7" s="631"/>
      <c r="B7" s="631"/>
      <c r="C7" s="631"/>
      <c r="D7" s="631"/>
      <c r="E7" s="632"/>
      <c r="F7" s="631"/>
      <c r="G7" s="631"/>
      <c r="H7" s="631"/>
      <c r="I7" s="631"/>
      <c r="J7" s="631"/>
      <c r="K7" s="631"/>
      <c r="L7" s="631"/>
      <c r="M7" s="268"/>
      <c r="N7" s="268"/>
    </row>
    <row r="8" spans="1:14" ht="15.75" thickBot="1">
      <c r="A8" s="647" t="s">
        <v>1126</v>
      </c>
      <c r="B8" s="634"/>
      <c r="C8" s="633"/>
      <c r="D8" s="634"/>
      <c r="E8" s="635"/>
      <c r="F8" s="633" t="s">
        <v>1127</v>
      </c>
      <c r="G8" s="633" t="s">
        <v>128</v>
      </c>
      <c r="H8" s="634"/>
      <c r="I8" s="633"/>
      <c r="J8" s="634"/>
      <c r="K8" s="635"/>
      <c r="L8" s="259"/>
      <c r="M8" s="268"/>
      <c r="N8" s="268"/>
    </row>
    <row r="9" spans="1:14" ht="15.75" customHeight="1">
      <c r="A9" s="636"/>
      <c r="B9" s="636"/>
      <c r="C9" s="268"/>
      <c r="D9" s="268"/>
      <c r="E9" s="268"/>
      <c r="F9" s="268"/>
      <c r="G9" s="268"/>
      <c r="H9" s="268"/>
      <c r="I9" s="268"/>
      <c r="J9" s="636" t="s">
        <v>1128</v>
      </c>
      <c r="K9" s="268"/>
      <c r="L9" s="268"/>
      <c r="M9" s="268"/>
      <c r="N9" s="268"/>
    </row>
    <row r="10" spans="1:14" ht="17.25" customHeight="1" thickBot="1">
      <c r="A10" s="1330" t="s">
        <v>1129</v>
      </c>
      <c r="B10" s="1330"/>
      <c r="C10" s="259"/>
      <c r="D10" s="1123" t="s">
        <v>1071</v>
      </c>
      <c r="E10" s="635"/>
      <c r="F10" s="1330" t="s">
        <v>1072</v>
      </c>
      <c r="G10" s="1330"/>
      <c r="H10" s="1330"/>
      <c r="I10" s="259"/>
      <c r="J10" s="1123" t="s">
        <v>1130</v>
      </c>
      <c r="K10" s="635"/>
      <c r="L10" s="1123" t="s">
        <v>1075</v>
      </c>
      <c r="M10" s="268"/>
      <c r="N10" s="268"/>
    </row>
    <row r="11" spans="1:14" ht="20.100000000000001" customHeight="1">
      <c r="A11" s="1332"/>
      <c r="B11" s="1332"/>
      <c r="C11" s="259"/>
      <c r="D11" s="255"/>
      <c r="E11" s="259"/>
      <c r="F11" s="1101"/>
      <c r="G11" s="652"/>
      <c r="H11" s="1101"/>
      <c r="I11" s="307"/>
      <c r="J11" s="1101"/>
      <c r="K11" s="259"/>
      <c r="L11" s="254"/>
      <c r="M11" s="268"/>
      <c r="N11" s="268"/>
    </row>
    <row r="12" spans="1:14" ht="20.100000000000001" customHeight="1">
      <c r="A12" s="1333"/>
      <c r="B12" s="1333"/>
      <c r="C12" s="259"/>
      <c r="D12" s="255"/>
      <c r="E12" s="259"/>
      <c r="F12" s="1101"/>
      <c r="G12" s="652"/>
      <c r="H12" s="1101"/>
      <c r="I12" s="307"/>
      <c r="J12" s="1101"/>
      <c r="K12" s="259"/>
      <c r="L12" s="254"/>
      <c r="M12" s="268"/>
      <c r="N12" s="268"/>
    </row>
    <row r="13" spans="1:14" ht="20.100000000000001" customHeight="1">
      <c r="A13" s="1333"/>
      <c r="B13" s="1333"/>
      <c r="C13" s="259"/>
      <c r="D13" s="255"/>
      <c r="E13" s="259"/>
      <c r="F13" s="1101"/>
      <c r="G13" s="652"/>
      <c r="H13" s="1101"/>
      <c r="I13" s="307"/>
      <c r="J13" s="1101"/>
      <c r="K13" s="259"/>
      <c r="L13" s="254"/>
      <c r="M13" s="268"/>
      <c r="N13" s="268"/>
    </row>
    <row r="14" spans="1:14" ht="20.100000000000001" customHeight="1">
      <c r="A14" s="1333"/>
      <c r="B14" s="1333"/>
      <c r="C14" s="259"/>
      <c r="D14" s="255"/>
      <c r="E14" s="259"/>
      <c r="F14" s="1101"/>
      <c r="G14" s="652"/>
      <c r="H14" s="1101"/>
      <c r="I14" s="307"/>
      <c r="J14" s="1101"/>
      <c r="K14" s="259"/>
      <c r="L14" s="254"/>
      <c r="M14" s="268"/>
      <c r="N14" s="268"/>
    </row>
    <row r="15" spans="1:14" ht="20.100000000000001" customHeight="1">
      <c r="A15" s="1333"/>
      <c r="B15" s="1333"/>
      <c r="C15" s="259"/>
      <c r="D15" s="255"/>
      <c r="E15" s="259"/>
      <c r="F15" s="1101"/>
      <c r="G15" s="652"/>
      <c r="H15" s="1101"/>
      <c r="I15" s="307"/>
      <c r="J15" s="1101"/>
      <c r="K15" s="259"/>
      <c r="L15" s="254"/>
      <c r="M15" s="653"/>
      <c r="N15" s="268"/>
    </row>
    <row r="16" spans="1:14" ht="20.100000000000001" customHeight="1">
      <c r="A16" s="1333"/>
      <c r="B16" s="1333"/>
      <c r="C16" s="259"/>
      <c r="D16" s="255"/>
      <c r="E16" s="259"/>
      <c r="F16" s="1101"/>
      <c r="G16" s="652"/>
      <c r="H16" s="1101"/>
      <c r="I16" s="307"/>
      <c r="J16" s="1101"/>
      <c r="K16" s="259"/>
      <c r="L16" s="254"/>
      <c r="M16" s="268"/>
      <c r="N16" s="268"/>
    </row>
    <row r="17" spans="1:14" ht="20.100000000000001" customHeight="1">
      <c r="A17" s="1333"/>
      <c r="B17" s="1333"/>
      <c r="C17" s="259"/>
      <c r="D17" s="255"/>
      <c r="E17" s="259"/>
      <c r="F17" s="1101"/>
      <c r="G17" s="652"/>
      <c r="H17" s="1101"/>
      <c r="I17" s="307"/>
      <c r="J17" s="1101"/>
      <c r="K17" s="259"/>
      <c r="L17" s="254"/>
      <c r="M17" s="268"/>
      <c r="N17" s="268"/>
    </row>
    <row r="18" spans="1:14" ht="20.100000000000001" customHeight="1">
      <c r="A18" s="1333"/>
      <c r="B18" s="1333"/>
      <c r="C18" s="259"/>
      <c r="D18" s="255"/>
      <c r="E18" s="259"/>
      <c r="F18" s="1101"/>
      <c r="G18" s="652"/>
      <c r="H18" s="1101"/>
      <c r="I18" s="307"/>
      <c r="J18" s="1101"/>
      <c r="K18" s="259"/>
      <c r="L18" s="254"/>
      <c r="M18" s="268"/>
      <c r="N18" s="268"/>
    </row>
    <row r="19" spans="1:14" ht="20.100000000000001" customHeight="1">
      <c r="A19" s="1333"/>
      <c r="B19" s="1333"/>
      <c r="C19" s="259"/>
      <c r="D19" s="255"/>
      <c r="E19" s="259"/>
      <c r="F19" s="1101"/>
      <c r="G19" s="652"/>
      <c r="H19" s="1101"/>
      <c r="I19" s="307"/>
      <c r="J19" s="1101"/>
      <c r="K19" s="259"/>
      <c r="L19" s="254"/>
      <c r="M19" s="268"/>
      <c r="N19" s="268"/>
    </row>
    <row r="20" spans="1:14" ht="20.100000000000001" customHeight="1">
      <c r="A20" s="1333"/>
      <c r="B20" s="1333"/>
      <c r="C20" s="259"/>
      <c r="D20" s="255"/>
      <c r="E20" s="259"/>
      <c r="F20" s="1101"/>
      <c r="G20" s="652"/>
      <c r="H20" s="1101"/>
      <c r="I20" s="307"/>
      <c r="J20" s="1101"/>
      <c r="K20" s="259"/>
      <c r="L20" s="254"/>
      <c r="M20" s="268"/>
      <c r="N20" s="268"/>
    </row>
    <row r="21" spans="1:14" ht="20.100000000000001" customHeight="1">
      <c r="A21" s="1333"/>
      <c r="B21" s="1333"/>
      <c r="C21" s="259"/>
      <c r="D21" s="255"/>
      <c r="E21" s="259"/>
      <c r="F21" s="1101"/>
      <c r="G21" s="652"/>
      <c r="H21" s="1101"/>
      <c r="I21" s="307"/>
      <c r="J21" s="1101"/>
      <c r="K21" s="259"/>
      <c r="L21" s="254"/>
      <c r="M21" s="268"/>
      <c r="N21" s="268"/>
    </row>
    <row r="22" spans="1:14" ht="20.100000000000001" customHeight="1">
      <c r="A22" s="1333"/>
      <c r="B22" s="1333"/>
      <c r="C22" s="259"/>
      <c r="D22" s="255"/>
      <c r="E22" s="259"/>
      <c r="F22" s="1101"/>
      <c r="G22" s="652"/>
      <c r="H22" s="1101"/>
      <c r="I22" s="307"/>
      <c r="J22" s="1101"/>
      <c r="K22" s="259"/>
      <c r="L22" s="254"/>
      <c r="M22" s="268"/>
      <c r="N22" s="268"/>
    </row>
    <row r="23" spans="1:14" ht="20.100000000000001" customHeight="1">
      <c r="A23" s="1333"/>
      <c r="B23" s="1333"/>
      <c r="C23" s="259"/>
      <c r="D23" s="255"/>
      <c r="E23" s="259"/>
      <c r="F23" s="1101"/>
      <c r="G23" s="652"/>
      <c r="H23" s="1101"/>
      <c r="I23" s="307"/>
      <c r="J23" s="1101"/>
      <c r="K23" s="259"/>
      <c r="L23" s="254"/>
      <c r="M23" s="268"/>
      <c r="N23" s="268"/>
    </row>
    <row r="24" spans="1:14" ht="20.100000000000001" customHeight="1">
      <c r="A24" s="1333"/>
      <c r="B24" s="1333"/>
      <c r="C24" s="259"/>
      <c r="D24" s="255"/>
      <c r="E24" s="259"/>
      <c r="F24" s="1101"/>
      <c r="G24" s="652"/>
      <c r="H24" s="1101"/>
      <c r="I24" s="307"/>
      <c r="J24" s="1101"/>
      <c r="K24" s="259"/>
      <c r="L24" s="254"/>
      <c r="M24" s="268"/>
      <c r="N24" s="268"/>
    </row>
    <row r="25" spans="1:14" ht="20.100000000000001" customHeight="1">
      <c r="A25" s="1333"/>
      <c r="B25" s="1333"/>
      <c r="C25" s="259"/>
      <c r="D25" s="255"/>
      <c r="E25" s="259"/>
      <c r="F25" s="1101"/>
      <c r="G25" s="652"/>
      <c r="H25" s="1101"/>
      <c r="I25" s="307"/>
      <c r="J25" s="1101"/>
      <c r="K25" s="259"/>
      <c r="L25" s="254"/>
      <c r="M25" s="268"/>
      <c r="N25" s="268"/>
    </row>
    <row r="26" spans="1:14" ht="20.100000000000001" customHeight="1">
      <c r="A26" s="1333"/>
      <c r="B26" s="1333"/>
      <c r="C26" s="259"/>
      <c r="D26" s="255"/>
      <c r="E26" s="259"/>
      <c r="F26" s="1101"/>
      <c r="G26" s="652"/>
      <c r="H26" s="1101"/>
      <c r="I26" s="307"/>
      <c r="J26" s="1101"/>
      <c r="K26" s="259"/>
      <c r="L26" s="254"/>
      <c r="M26" s="268"/>
      <c r="N26" s="268"/>
    </row>
    <row r="27" spans="1:14" ht="20.100000000000001" customHeight="1" thickBot="1">
      <c r="A27" s="259"/>
      <c r="B27" s="635" t="s">
        <v>1076</v>
      </c>
      <c r="C27" s="259"/>
      <c r="D27" s="641">
        <f>SUM(D11:D26)</f>
        <v>0</v>
      </c>
      <c r="E27" s="259"/>
      <c r="F27" s="642" t="s">
        <v>1131</v>
      </c>
      <c r="G27" s="259"/>
      <c r="H27" s="259"/>
      <c r="I27" s="635"/>
      <c r="J27" s="259"/>
      <c r="K27" s="259"/>
      <c r="L27" s="259"/>
      <c r="M27" s="268"/>
      <c r="N27" s="268"/>
    </row>
    <row r="28" spans="1:14" ht="20.100000000000001" customHeight="1">
      <c r="A28" s="635" t="s">
        <v>128</v>
      </c>
      <c r="B28" s="259"/>
      <c r="C28" s="635"/>
      <c r="D28" s="259"/>
      <c r="E28" s="259"/>
      <c r="F28" s="1293" t="str">
        <f>IF('ExhA&amp;B'!D16='616'!D27," ","Problem: does not agree to Exhibit A Due from College Component Units")</f>
        <v xml:space="preserve"> </v>
      </c>
      <c r="G28" s="1293"/>
      <c r="H28" s="1293"/>
      <c r="I28" s="1293"/>
      <c r="J28" s="1293"/>
      <c r="K28" s="1293"/>
      <c r="L28" s="1293"/>
      <c r="M28" s="268"/>
      <c r="N28" s="268"/>
    </row>
    <row r="29" spans="1:14" ht="25.7" customHeight="1">
      <c r="A29" s="259"/>
      <c r="B29" s="259"/>
      <c r="C29" s="259"/>
      <c r="D29" s="259"/>
      <c r="E29" s="259"/>
      <c r="F29" s="259"/>
      <c r="G29" s="259"/>
      <c r="H29" s="259"/>
      <c r="I29" s="259"/>
      <c r="J29" s="259"/>
      <c r="K29" s="259"/>
      <c r="L29" s="259"/>
      <c r="M29" s="268"/>
      <c r="N29" s="268"/>
    </row>
    <row r="30" spans="1:14" ht="25.7" customHeight="1"/>
    <row r="31" spans="1:14" ht="25.7" customHeight="1"/>
    <row r="32" spans="1:14" ht="25.7" customHeight="1"/>
    <row r="33" spans="1:9" ht="20.85" customHeight="1"/>
    <row r="34" spans="1:9" ht="20.85" customHeight="1"/>
    <row r="35" spans="1:9" ht="20.85" customHeight="1"/>
    <row r="36" spans="1:9" ht="20.85" customHeight="1"/>
    <row r="37" spans="1:9" ht="20.85" customHeight="1"/>
    <row r="38" spans="1:9" ht="20.85" customHeight="1"/>
    <row r="39" spans="1:9" ht="20.85" customHeight="1">
      <c r="A39" s="257" t="s">
        <v>128</v>
      </c>
      <c r="B39" s="257"/>
      <c r="C39" s="257"/>
      <c r="D39" s="257"/>
      <c r="E39" s="257"/>
      <c r="F39" s="257"/>
      <c r="G39" s="257" t="s">
        <v>128</v>
      </c>
    </row>
    <row r="40" spans="1:9" ht="20.85" customHeight="1">
      <c r="A40" s="257" t="s">
        <v>128</v>
      </c>
      <c r="G40" s="257" t="s">
        <v>128</v>
      </c>
      <c r="H40" s="258" t="s">
        <v>128</v>
      </c>
      <c r="I40" s="258"/>
    </row>
    <row r="41" spans="1:9" ht="20.85" customHeight="1"/>
    <row r="42" spans="1:9" ht="20.85" customHeight="1"/>
    <row r="43" spans="1:9" ht="20.85" customHeight="1"/>
    <row r="44" spans="1:9" ht="20.85" customHeight="1"/>
    <row r="45" spans="1:9" ht="20.85" customHeight="1"/>
    <row r="46" spans="1:9" ht="20.85" customHeight="1"/>
    <row r="47" spans="1:9" ht="20.85" customHeight="1">
      <c r="A47" s="251" t="s">
        <v>128</v>
      </c>
    </row>
    <row r="48" spans="1:9" ht="20.85" customHeight="1"/>
    <row r="49" spans="1:9" ht="20.85" customHeight="1"/>
    <row r="50" spans="1:9" ht="20.85" customHeight="1">
      <c r="A50" s="257" t="s">
        <v>128</v>
      </c>
      <c r="G50" s="257" t="s">
        <v>128</v>
      </c>
      <c r="H50" s="258" t="s">
        <v>128</v>
      </c>
      <c r="I50" s="258"/>
    </row>
  </sheetData>
  <sheetProtection algorithmName="SHA-512" hashValue="8iN3vqn8lyhAGek5NMP8oL+hC3owIrpCL6cDRnSWSiLoiZIGR7tfccxDaal26j5VdOelFyeG8xgWQ0ZHqtDgng==" saltValue="Kiypzi7RQojqbPQnvAddOA==" spinCount="100000" sheet="1" objects="1" scenarios="1" autoFilter="0"/>
  <dataConsolidate/>
  <mergeCells count="25">
    <mergeCell ref="A23:B23"/>
    <mergeCell ref="A24:B24"/>
    <mergeCell ref="A25:B25"/>
    <mergeCell ref="A26:B26"/>
    <mergeCell ref="A18:B18"/>
    <mergeCell ref="A19:B19"/>
    <mergeCell ref="A20:B20"/>
    <mergeCell ref="A21:B21"/>
    <mergeCell ref="A22:B22"/>
    <mergeCell ref="F28:L28"/>
    <mergeCell ref="A1:L1"/>
    <mergeCell ref="A2:L2"/>
    <mergeCell ref="A3:L3"/>
    <mergeCell ref="A10:B10"/>
    <mergeCell ref="A4:N4"/>
    <mergeCell ref="F10:H10"/>
    <mergeCell ref="F5:K5"/>
    <mergeCell ref="B6:K6"/>
    <mergeCell ref="A11:B11"/>
    <mergeCell ref="A12:B12"/>
    <mergeCell ref="A13:B13"/>
    <mergeCell ref="A14:B14"/>
    <mergeCell ref="A15:B15"/>
    <mergeCell ref="A16:B16"/>
    <mergeCell ref="A17:B17"/>
  </mergeCells>
  <phoneticPr fontId="0" type="noConversion"/>
  <conditionalFormatting sqref="M1:M3">
    <cfRule type="cellIs" dxfId="3" priority="1" stopIfTrue="1" operator="equal">
      <formula>"na"</formula>
    </cfRule>
  </conditionalFormatting>
  <hyperlinks>
    <hyperlink ref="A1:L1" location="Index!A1" display="Index!A1" xr:uid="{00000000-0004-0000-1800-000000000000}"/>
  </hyperlinks>
  <printOptions horizontalCentered="1"/>
  <pageMargins left="0.5" right="0.25" top="0.5" bottom="0.25" header="0.5" footer="0.25"/>
  <pageSetup scale="8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pageSetUpPr fitToPage="1"/>
  </sheetPr>
  <dimension ref="A1:W57"/>
  <sheetViews>
    <sheetView showGridLines="0" topLeftCell="B1" zoomScale="95" zoomScaleNormal="95" workbookViewId="0">
      <selection activeCell="K24" sqref="K24"/>
    </sheetView>
  </sheetViews>
  <sheetFormatPr defaultColWidth="19.5" defaultRowHeight="12.75"/>
  <cols>
    <col min="1" max="1" width="0" style="296" hidden="1" customWidth="1"/>
    <col min="2" max="2" width="24.1640625" style="296" customWidth="1"/>
    <col min="3" max="3" width="1" style="296" customWidth="1"/>
    <col min="4" max="4" width="21.1640625" style="296" bestFit="1" customWidth="1"/>
    <col min="5" max="5" width="1" style="296" customWidth="1"/>
    <col min="6" max="6" width="17.6640625" style="296" bestFit="1" customWidth="1"/>
    <col min="7" max="7" width="1" style="296" customWidth="1"/>
    <col min="8" max="8" width="17.6640625" style="296" bestFit="1" customWidth="1"/>
    <col min="9" max="9" width="1" style="296" customWidth="1"/>
    <col min="10" max="10" width="12.5" style="296" bestFit="1" customWidth="1"/>
    <col min="11" max="11" width="1" style="296" customWidth="1"/>
    <col min="12" max="12" width="10.5" style="296" customWidth="1"/>
    <col min="13" max="13" width="2.1640625" style="296" customWidth="1"/>
    <col min="14" max="14" width="6.83203125" style="296" customWidth="1"/>
    <col min="15" max="15" width="2" style="296" customWidth="1"/>
    <col min="16" max="16" width="11.5" style="296" customWidth="1"/>
    <col min="17" max="17" width="2" style="296" customWidth="1"/>
    <col min="18" max="18" width="10.83203125" style="296" customWidth="1"/>
    <col min="19" max="21" width="2" style="296" customWidth="1"/>
    <col min="22" max="22" width="16" style="296" customWidth="1"/>
    <col min="23" max="23" width="5.5" style="296" customWidth="1"/>
    <col min="24" max="16384" width="19.5" style="296"/>
  </cols>
  <sheetData>
    <row r="1" spans="2:23" s="283" customFormat="1" ht="25.15" customHeight="1">
      <c r="B1" s="1212" t="str">
        <f>+Index!$A$1</f>
        <v>Office of the State Controller</v>
      </c>
      <c r="C1" s="1212"/>
      <c r="D1" s="1212"/>
      <c r="E1" s="1212"/>
      <c r="F1" s="1212"/>
      <c r="G1" s="1212"/>
      <c r="H1" s="1212"/>
      <c r="I1" s="1212"/>
      <c r="J1" s="1212"/>
      <c r="K1" s="1212"/>
      <c r="L1" s="1212"/>
      <c r="M1" s="1212"/>
      <c r="N1" s="1212"/>
      <c r="O1" s="1212"/>
      <c r="P1" s="1212"/>
      <c r="Q1" s="1212"/>
      <c r="R1" s="1212"/>
      <c r="S1" s="1212"/>
      <c r="T1" s="1212"/>
      <c r="U1" s="1212"/>
      <c r="V1" s="1212"/>
      <c r="W1" s="645" t="str">
        <f>IF(Index!$B$68="na","NA","")</f>
        <v/>
      </c>
    </row>
    <row r="2" spans="2:23" s="283" customFormat="1" ht="15" customHeight="1">
      <c r="B2" s="1213" t="str">
        <f>+Index!$A$2</f>
        <v>2024 Year-End ACFR Package</v>
      </c>
      <c r="C2" s="1213"/>
      <c r="D2" s="1213"/>
      <c r="E2" s="1213"/>
      <c r="F2" s="1213"/>
      <c r="G2" s="1213"/>
      <c r="H2" s="1213"/>
      <c r="I2" s="1213"/>
      <c r="J2" s="1213"/>
      <c r="K2" s="1213"/>
      <c r="L2" s="1213"/>
      <c r="M2" s="1213"/>
      <c r="N2" s="1213"/>
      <c r="O2" s="1213"/>
      <c r="P2" s="1213"/>
      <c r="Q2" s="1213"/>
      <c r="R2" s="1213"/>
      <c r="S2" s="1213"/>
      <c r="T2" s="1213"/>
      <c r="U2" s="1213"/>
      <c r="V2" s="1213"/>
      <c r="W2" s="645"/>
    </row>
    <row r="3" spans="2:23" s="283" customFormat="1" ht="15" customHeight="1">
      <c r="B3" s="1335" t="s">
        <v>1132</v>
      </c>
      <c r="C3" s="1335"/>
      <c r="D3" s="1335"/>
      <c r="E3" s="1335"/>
      <c r="F3" s="1335"/>
      <c r="G3" s="1335"/>
      <c r="H3" s="1335"/>
      <c r="I3" s="1335"/>
      <c r="J3" s="1335"/>
      <c r="K3" s="1335"/>
      <c r="L3" s="1335"/>
      <c r="M3" s="1335"/>
      <c r="N3" s="1335"/>
      <c r="O3" s="1335"/>
      <c r="P3" s="1335"/>
      <c r="Q3" s="1335"/>
      <c r="R3" s="1335"/>
      <c r="S3" s="1335"/>
      <c r="T3" s="1335"/>
      <c r="U3" s="1335"/>
      <c r="V3" s="1335"/>
      <c r="W3" s="645"/>
    </row>
    <row r="4" spans="2:23" s="284" customFormat="1" ht="15" customHeight="1">
      <c r="E4" s="502"/>
      <c r="F4" s="502"/>
      <c r="G4" s="502"/>
      <c r="H4" s="270"/>
      <c r="I4" s="271"/>
      <c r="J4" s="1336"/>
      <c r="K4" s="1336"/>
      <c r="L4" s="1336"/>
      <c r="M4" s="1336"/>
      <c r="N4" s="1336"/>
      <c r="O4" s="1336"/>
      <c r="P4" s="502"/>
      <c r="Q4" s="502"/>
      <c r="R4" s="502"/>
      <c r="S4" s="502"/>
      <c r="T4" s="502"/>
      <c r="U4" s="502"/>
    </row>
    <row r="5" spans="2:23" s="284" customFormat="1" ht="15" customHeight="1">
      <c r="B5" s="269" t="s">
        <v>491</v>
      </c>
      <c r="C5" s="370"/>
      <c r="D5" s="1125" t="str">
        <f>+Index!$D$10</f>
        <v>C2</v>
      </c>
      <c r="E5" s="503"/>
      <c r="F5" s="503"/>
      <c r="G5" s="503"/>
      <c r="H5" s="270"/>
      <c r="I5" s="271" t="s">
        <v>493</v>
      </c>
      <c r="J5" s="1309" t="str">
        <f>CONCATENATE(Index!$D$11," ",Index!$D$12)</f>
        <v xml:space="preserve"> </v>
      </c>
      <c r="K5" s="1309"/>
      <c r="L5" s="1309"/>
      <c r="M5" s="1309"/>
      <c r="N5" s="1309"/>
      <c r="O5" s="1309"/>
      <c r="P5" s="504"/>
      <c r="Q5" s="505"/>
      <c r="R5" s="505"/>
      <c r="S5" s="505"/>
      <c r="T5" s="505"/>
      <c r="U5" s="505"/>
      <c r="V5" s="505"/>
    </row>
    <row r="6" spans="2:23" s="284" customFormat="1" ht="15" customHeight="1">
      <c r="B6" s="269" t="s">
        <v>492</v>
      </c>
      <c r="C6" s="270"/>
      <c r="D6" s="1337" t="str">
        <f>+Index!$D$9</f>
        <v>Asheville-Buncombe Technical Community College</v>
      </c>
      <c r="E6" s="1337"/>
      <c r="F6" s="1337"/>
      <c r="G6" s="1337"/>
      <c r="H6" s="1337"/>
      <c r="I6" s="1337"/>
      <c r="J6" s="1337"/>
      <c r="K6" s="1337"/>
      <c r="L6" s="1337"/>
      <c r="M6" s="1337"/>
      <c r="N6" s="506"/>
      <c r="O6" s="506"/>
      <c r="P6" s="506"/>
      <c r="Q6" s="506"/>
      <c r="R6" s="506"/>
      <c r="S6" s="506"/>
      <c r="T6" s="506"/>
      <c r="U6" s="506"/>
      <c r="V6" s="506"/>
    </row>
    <row r="7" spans="2:23" s="284" customFormat="1" ht="15" customHeight="1" thickBot="1">
      <c r="B7" s="507"/>
      <c r="C7" s="508"/>
      <c r="D7" s="508"/>
      <c r="E7" s="508"/>
      <c r="F7" s="508"/>
      <c r="G7" s="508"/>
      <c r="H7" s="509"/>
      <c r="I7" s="509"/>
      <c r="J7" s="509"/>
      <c r="K7" s="509"/>
      <c r="L7" s="509"/>
      <c r="M7" s="509"/>
      <c r="N7" s="509"/>
      <c r="O7" s="509"/>
      <c r="P7" s="509"/>
      <c r="Q7" s="509"/>
      <c r="R7" s="509"/>
      <c r="S7" s="509"/>
      <c r="T7" s="509"/>
      <c r="U7" s="509"/>
      <c r="V7" s="509"/>
    </row>
    <row r="8" spans="2:23" s="284" customFormat="1" ht="15" customHeight="1"/>
    <row r="9" spans="2:23" s="284" customFormat="1" ht="15" customHeight="1"/>
    <row r="10" spans="2:23" s="284" customFormat="1" ht="15" customHeight="1"/>
    <row r="11" spans="2:23" s="284" customFormat="1" ht="15" customHeight="1"/>
    <row r="12" spans="2:23" s="284" customFormat="1" ht="15" customHeight="1"/>
    <row r="13" spans="2:23" s="284" customFormat="1" ht="15" customHeight="1"/>
    <row r="14" spans="2:23" s="284" customFormat="1" ht="36.75" customHeight="1">
      <c r="B14" s="285" t="s">
        <v>1133</v>
      </c>
      <c r="C14" s="286"/>
      <c r="D14" s="285" t="s">
        <v>1134</v>
      </c>
      <c r="E14" s="286"/>
      <c r="F14" s="285" t="s">
        <v>1135</v>
      </c>
      <c r="G14" s="286"/>
      <c r="H14" s="285" t="s">
        <v>1136</v>
      </c>
      <c r="I14" s="286"/>
      <c r="J14" s="285" t="s">
        <v>1137</v>
      </c>
      <c r="K14" s="286"/>
      <c r="L14" s="1338" t="s">
        <v>1138</v>
      </c>
      <c r="M14" s="1338"/>
      <c r="N14" s="1338"/>
      <c r="O14" s="1338"/>
      <c r="P14" s="1338"/>
      <c r="Q14" s="1338"/>
      <c r="R14" s="1338"/>
      <c r="S14" s="1338"/>
      <c r="T14" s="1338"/>
      <c r="U14" s="1338"/>
      <c r="V14" s="1338"/>
    </row>
    <row r="15" spans="2:23" s="284" customFormat="1" ht="36" customHeight="1">
      <c r="B15" s="300"/>
      <c r="D15" s="287"/>
      <c r="E15" s="288"/>
      <c r="F15" s="287"/>
      <c r="G15" s="288"/>
      <c r="H15" s="289">
        <f t="shared" ref="H15:H23" si="0">+D15-F15</f>
        <v>0</v>
      </c>
      <c r="I15" s="290"/>
      <c r="J15" s="291" t="str">
        <f t="shared" ref="J15:J23" si="1">IF(ISERROR(+H15/F15),"",H15/F15)</f>
        <v/>
      </c>
      <c r="L15" s="1334"/>
      <c r="M15" s="1334"/>
      <c r="N15" s="1334"/>
      <c r="O15" s="1334"/>
      <c r="P15" s="1334"/>
      <c r="Q15" s="1334"/>
      <c r="R15" s="1334"/>
      <c r="S15" s="1334"/>
      <c r="T15" s="1334"/>
      <c r="U15" s="1334"/>
      <c r="V15" s="1334"/>
    </row>
    <row r="16" spans="2:23" s="284" customFormat="1" ht="36.75" customHeight="1">
      <c r="B16" s="300"/>
      <c r="D16" s="287"/>
      <c r="E16" s="288"/>
      <c r="F16" s="287"/>
      <c r="G16" s="288"/>
      <c r="H16" s="289">
        <f t="shared" si="0"/>
        <v>0</v>
      </c>
      <c r="I16" s="290"/>
      <c r="J16" s="291" t="str">
        <f t="shared" si="1"/>
        <v/>
      </c>
      <c r="L16" s="1334"/>
      <c r="M16" s="1334"/>
      <c r="N16" s="1334"/>
      <c r="O16" s="1334"/>
      <c r="P16" s="1334"/>
      <c r="Q16" s="1334"/>
      <c r="R16" s="1334"/>
      <c r="S16" s="1334"/>
      <c r="T16" s="1334"/>
      <c r="U16" s="1334"/>
      <c r="V16" s="1334"/>
    </row>
    <row r="17" spans="1:22" s="284" customFormat="1" ht="36.75" customHeight="1">
      <c r="B17" s="300"/>
      <c r="D17" s="287"/>
      <c r="E17" s="288"/>
      <c r="F17" s="287"/>
      <c r="G17" s="288"/>
      <c r="H17" s="289">
        <f t="shared" si="0"/>
        <v>0</v>
      </c>
      <c r="I17" s="290"/>
      <c r="J17" s="291" t="str">
        <f t="shared" si="1"/>
        <v/>
      </c>
      <c r="L17" s="1334"/>
      <c r="M17" s="1334"/>
      <c r="N17" s="1334"/>
      <c r="O17" s="1334"/>
      <c r="P17" s="1334"/>
      <c r="Q17" s="1334"/>
      <c r="R17" s="1334"/>
      <c r="S17" s="1334"/>
      <c r="T17" s="1334"/>
      <c r="U17" s="1334"/>
      <c r="V17" s="1334"/>
    </row>
    <row r="18" spans="1:22" s="284" customFormat="1" ht="36.75" customHeight="1">
      <c r="B18" s="300"/>
      <c r="D18" s="287"/>
      <c r="E18" s="288"/>
      <c r="F18" s="287"/>
      <c r="G18" s="288"/>
      <c r="H18" s="289">
        <f t="shared" si="0"/>
        <v>0</v>
      </c>
      <c r="I18" s="290"/>
      <c r="J18" s="291" t="str">
        <f t="shared" si="1"/>
        <v/>
      </c>
      <c r="L18" s="1334"/>
      <c r="M18" s="1334"/>
      <c r="N18" s="1334"/>
      <c r="O18" s="1334"/>
      <c r="P18" s="1334"/>
      <c r="Q18" s="1334"/>
      <c r="R18" s="1334"/>
      <c r="S18" s="1334"/>
      <c r="T18" s="1334"/>
      <c r="U18" s="1334"/>
      <c r="V18" s="1334"/>
    </row>
    <row r="19" spans="1:22" s="284" customFormat="1" ht="37.5" customHeight="1">
      <c r="B19" s="300"/>
      <c r="D19" s="287"/>
      <c r="E19" s="288"/>
      <c r="F19" s="287"/>
      <c r="G19" s="288"/>
      <c r="H19" s="289">
        <f t="shared" si="0"/>
        <v>0</v>
      </c>
      <c r="I19" s="290"/>
      <c r="J19" s="291" t="str">
        <f t="shared" si="1"/>
        <v/>
      </c>
      <c r="L19" s="1334"/>
      <c r="M19" s="1334"/>
      <c r="N19" s="1334"/>
      <c r="O19" s="1334"/>
      <c r="P19" s="1334"/>
      <c r="Q19" s="1334"/>
      <c r="R19" s="1334"/>
      <c r="S19" s="1334"/>
      <c r="T19" s="1334"/>
      <c r="U19" s="1334"/>
      <c r="V19" s="1334"/>
    </row>
    <row r="20" spans="1:22" s="284" customFormat="1" ht="36.75" customHeight="1">
      <c r="B20" s="300"/>
      <c r="D20" s="287"/>
      <c r="E20" s="288"/>
      <c r="F20" s="287"/>
      <c r="G20" s="288"/>
      <c r="H20" s="289">
        <f t="shared" si="0"/>
        <v>0</v>
      </c>
      <c r="I20" s="290"/>
      <c r="J20" s="291" t="str">
        <f t="shared" si="1"/>
        <v/>
      </c>
      <c r="L20" s="1334"/>
      <c r="M20" s="1334"/>
      <c r="N20" s="1334"/>
      <c r="O20" s="1334"/>
      <c r="P20" s="1334"/>
      <c r="Q20" s="1334"/>
      <c r="R20" s="1334"/>
      <c r="S20" s="1334"/>
      <c r="T20" s="1334"/>
      <c r="U20" s="1334"/>
      <c r="V20" s="1334"/>
    </row>
    <row r="21" spans="1:22" s="284" customFormat="1" ht="36" customHeight="1">
      <c r="B21" s="300"/>
      <c r="D21" s="287"/>
      <c r="E21" s="288"/>
      <c r="F21" s="287"/>
      <c r="G21" s="288"/>
      <c r="H21" s="289">
        <f t="shared" si="0"/>
        <v>0</v>
      </c>
      <c r="I21" s="290"/>
      <c r="J21" s="291" t="str">
        <f t="shared" si="1"/>
        <v/>
      </c>
      <c r="L21" s="1334"/>
      <c r="M21" s="1334"/>
      <c r="N21" s="1334"/>
      <c r="O21" s="1334"/>
      <c r="P21" s="1334"/>
      <c r="Q21" s="1334"/>
      <c r="R21" s="1334"/>
      <c r="S21" s="1334"/>
      <c r="T21" s="1334"/>
      <c r="U21" s="1334"/>
      <c r="V21" s="1334"/>
    </row>
    <row r="22" spans="1:22" s="284" customFormat="1" ht="36.75" customHeight="1">
      <c r="B22" s="300"/>
      <c r="D22" s="287"/>
      <c r="E22" s="288"/>
      <c r="F22" s="287"/>
      <c r="G22" s="288"/>
      <c r="H22" s="289">
        <f t="shared" si="0"/>
        <v>0</v>
      </c>
      <c r="I22" s="290"/>
      <c r="J22" s="291" t="str">
        <f t="shared" si="1"/>
        <v/>
      </c>
      <c r="L22" s="1334"/>
      <c r="M22" s="1334"/>
      <c r="N22" s="1334"/>
      <c r="O22" s="1334"/>
      <c r="P22" s="1334"/>
      <c r="Q22" s="1334"/>
      <c r="R22" s="1334"/>
      <c r="S22" s="1334"/>
      <c r="T22" s="1334"/>
      <c r="U22" s="1334"/>
      <c r="V22" s="1334"/>
    </row>
    <row r="23" spans="1:22" s="284" customFormat="1" ht="36.75" customHeight="1">
      <c r="B23" s="300"/>
      <c r="D23" s="287"/>
      <c r="E23" s="288"/>
      <c r="F23" s="287"/>
      <c r="G23" s="288"/>
      <c r="H23" s="289">
        <f t="shared" si="0"/>
        <v>0</v>
      </c>
      <c r="I23" s="290"/>
      <c r="J23" s="291" t="str">
        <f t="shared" si="1"/>
        <v/>
      </c>
      <c r="L23" s="1334"/>
      <c r="M23" s="1334"/>
      <c r="N23" s="1334"/>
      <c r="O23" s="1334"/>
      <c r="P23" s="1334"/>
      <c r="Q23" s="1334"/>
      <c r="R23" s="1334"/>
      <c r="S23" s="1334"/>
      <c r="T23" s="1334"/>
      <c r="U23" s="1334"/>
      <c r="V23" s="1334"/>
    </row>
    <row r="24" spans="1:22" s="284" customFormat="1" ht="15" customHeight="1">
      <c r="B24" s="292"/>
      <c r="D24" s="293"/>
      <c r="E24" s="288"/>
      <c r="F24" s="293"/>
      <c r="G24" s="288"/>
      <c r="H24" s="294"/>
      <c r="I24" s="290"/>
      <c r="J24" s="295"/>
      <c r="L24" s="1334"/>
      <c r="M24" s="1334"/>
      <c r="N24" s="1334"/>
      <c r="O24" s="1334"/>
      <c r="P24" s="1334"/>
      <c r="Q24" s="1334"/>
      <c r="R24" s="1334"/>
      <c r="S24" s="1334"/>
      <c r="T24" s="1334"/>
      <c r="U24" s="1334"/>
      <c r="V24" s="1334"/>
    </row>
    <row r="25" spans="1:22" s="284" customFormat="1" ht="15" customHeight="1">
      <c r="D25" s="288"/>
      <c r="E25" s="288"/>
      <c r="F25" s="288"/>
      <c r="G25" s="288"/>
      <c r="H25" s="288"/>
    </row>
    <row r="26" spans="1:22" s="284" customFormat="1" ht="15" customHeight="1"/>
    <row r="27" spans="1:22" s="284" customFormat="1" ht="21.75" customHeight="1">
      <c r="B27" s="292"/>
      <c r="C27" s="292"/>
      <c r="D27" s="292"/>
      <c r="E27" s="292"/>
      <c r="F27" s="292"/>
      <c r="G27" s="292"/>
      <c r="H27" s="292"/>
      <c r="I27" s="292"/>
      <c r="J27" s="292"/>
      <c r="K27" s="292"/>
      <c r="L27" s="292"/>
      <c r="M27" s="292"/>
      <c r="N27" s="292"/>
      <c r="O27" s="292"/>
      <c r="P27" s="292"/>
      <c r="Q27" s="292"/>
      <c r="R27" s="292"/>
      <c r="S27" s="292"/>
      <c r="T27" s="292"/>
      <c r="U27" s="292"/>
      <c r="V27" s="292"/>
    </row>
    <row r="28" spans="1:22" s="284" customFormat="1" ht="15" customHeight="1">
      <c r="B28" s="292"/>
      <c r="C28" s="292"/>
      <c r="D28" s="292"/>
      <c r="E28" s="292"/>
      <c r="F28" s="292"/>
      <c r="G28" s="292"/>
      <c r="H28" s="292"/>
      <c r="I28" s="292"/>
      <c r="J28" s="292"/>
      <c r="K28" s="292"/>
      <c r="L28" s="292"/>
      <c r="M28" s="292"/>
      <c r="N28" s="292"/>
      <c r="O28" s="292"/>
      <c r="P28" s="292"/>
      <c r="Q28" s="292"/>
      <c r="R28" s="292"/>
      <c r="S28" s="292"/>
      <c r="T28" s="292"/>
      <c r="U28" s="292"/>
      <c r="V28" s="292"/>
    </row>
    <row r="29" spans="1:22" ht="15.75" customHeight="1">
      <c r="A29" s="284"/>
      <c r="B29" s="284"/>
      <c r="C29" s="284"/>
      <c r="D29" s="284"/>
      <c r="E29" s="284"/>
      <c r="F29" s="284"/>
      <c r="G29" s="284"/>
      <c r="H29" s="284"/>
      <c r="I29" s="284"/>
      <c r="J29" s="284"/>
      <c r="K29" s="284"/>
      <c r="L29" s="284"/>
      <c r="M29" s="284"/>
      <c r="N29" s="284"/>
      <c r="O29" s="284"/>
      <c r="P29" s="297"/>
      <c r="Q29" s="297"/>
      <c r="R29" s="297"/>
      <c r="S29" s="297"/>
      <c r="T29" s="297"/>
      <c r="U29" s="297"/>
      <c r="V29" s="297"/>
    </row>
    <row r="30" spans="1:22" ht="15" customHeight="1">
      <c r="A30" s="298" t="str">
        <f ca="1">MID(CELL("filename",A10),FIND("]",CELL("filename",A10))+1,256)</f>
        <v>625</v>
      </c>
      <c r="B30" s="299"/>
      <c r="C30" s="284"/>
      <c r="D30" s="284"/>
      <c r="E30" s="284"/>
      <c r="F30" s="284"/>
      <c r="G30" s="284"/>
      <c r="H30" s="284"/>
      <c r="I30" s="284"/>
      <c r="J30" s="284"/>
      <c r="K30" s="284"/>
      <c r="L30" s="284"/>
      <c r="M30" s="284"/>
      <c r="N30" s="284"/>
      <c r="O30" s="284"/>
      <c r="P30" s="297"/>
      <c r="Q30" s="297"/>
      <c r="R30" s="297"/>
      <c r="S30" s="297"/>
      <c r="T30" s="297"/>
      <c r="U30" s="297"/>
      <c r="V30" s="297"/>
    </row>
    <row r="31" spans="1:22" ht="15" customHeight="1">
      <c r="A31" s="298" t="s">
        <v>682</v>
      </c>
      <c r="B31" s="299"/>
      <c r="C31" s="284"/>
      <c r="D31" s="284"/>
      <c r="E31" s="284"/>
      <c r="F31" s="284"/>
      <c r="G31" s="284"/>
      <c r="H31" s="284"/>
      <c r="I31" s="284"/>
      <c r="J31" s="284"/>
      <c r="K31" s="284"/>
      <c r="L31" s="284"/>
      <c r="M31" s="284"/>
      <c r="N31" s="284"/>
      <c r="O31" s="284"/>
      <c r="P31" s="297"/>
      <c r="Q31" s="297"/>
      <c r="R31" s="297"/>
      <c r="S31" s="297"/>
      <c r="T31" s="297"/>
      <c r="U31" s="297"/>
      <c r="V31" s="297"/>
    </row>
    <row r="32" spans="1:22" ht="15" customHeight="1">
      <c r="A32" s="298" t="s">
        <v>878</v>
      </c>
      <c r="B32" s="299"/>
      <c r="C32" s="284"/>
      <c r="D32" s="284"/>
      <c r="E32" s="284"/>
      <c r="F32" s="284"/>
      <c r="G32" s="284"/>
      <c r="H32" s="284"/>
      <c r="I32" s="284"/>
      <c r="J32" s="284"/>
      <c r="K32" s="284"/>
      <c r="L32" s="284"/>
      <c r="M32" s="284"/>
      <c r="N32" s="284"/>
      <c r="O32" s="284"/>
      <c r="P32" s="297"/>
      <c r="Q32" s="297"/>
      <c r="R32" s="297"/>
      <c r="S32" s="297"/>
      <c r="T32" s="297"/>
      <c r="U32" s="297"/>
      <c r="V32" s="297"/>
    </row>
    <row r="33" spans="1:22" ht="15" customHeight="1">
      <c r="A33" s="298" t="s">
        <v>879</v>
      </c>
      <c r="B33" s="298" t="e">
        <f t="shared" ref="B33:B40" ca="1" si="2">IF(ISNA(INDEX(ErrorTable,MATCH($A$30&amp;$A33&amp;FALSE,ErrorKey,0),6)),"",INDEX(ErrorTable,MATCH($A$30&amp;$A33&amp;FALSE,ErrorKey,0),6))</f>
        <v>#REF!</v>
      </c>
      <c r="C33" s="284"/>
      <c r="D33" s="284"/>
      <c r="E33" s="284"/>
      <c r="F33" s="284"/>
      <c r="G33" s="284"/>
      <c r="H33" s="284"/>
      <c r="I33" s="284"/>
      <c r="J33" s="284"/>
      <c r="K33" s="284"/>
      <c r="L33" s="284"/>
      <c r="M33" s="284"/>
      <c r="N33" s="284"/>
      <c r="O33" s="284"/>
      <c r="P33" s="297"/>
      <c r="Q33" s="297"/>
      <c r="R33" s="297"/>
      <c r="S33" s="297"/>
      <c r="T33" s="297"/>
      <c r="U33" s="297"/>
      <c r="V33" s="297"/>
    </row>
    <row r="34" spans="1:22" ht="15">
      <c r="A34" s="298" t="s">
        <v>880</v>
      </c>
      <c r="B34" s="298" t="e">
        <f t="shared" ca="1" si="2"/>
        <v>#REF!</v>
      </c>
      <c r="C34" s="284"/>
      <c r="D34" s="284"/>
      <c r="E34" s="284"/>
      <c r="F34" s="284"/>
      <c r="G34" s="284"/>
      <c r="H34" s="284"/>
      <c r="I34" s="284"/>
      <c r="J34" s="284"/>
      <c r="K34" s="284"/>
      <c r="L34" s="284"/>
      <c r="M34" s="284"/>
      <c r="N34" s="284"/>
      <c r="O34" s="284"/>
      <c r="P34" s="297"/>
      <c r="Q34" s="297"/>
      <c r="R34" s="297"/>
      <c r="S34" s="297"/>
      <c r="T34" s="297"/>
      <c r="U34" s="297"/>
      <c r="V34" s="297"/>
    </row>
    <row r="35" spans="1:22" ht="15">
      <c r="A35" s="298" t="s">
        <v>881</v>
      </c>
      <c r="B35" s="298" t="e">
        <f t="shared" ca="1" si="2"/>
        <v>#REF!</v>
      </c>
      <c r="C35" s="284"/>
      <c r="D35" s="284"/>
      <c r="E35" s="284"/>
      <c r="F35" s="284"/>
      <c r="G35" s="284"/>
      <c r="H35" s="284"/>
      <c r="I35" s="284"/>
      <c r="J35" s="284"/>
      <c r="K35" s="284"/>
      <c r="L35" s="284"/>
      <c r="M35" s="284"/>
      <c r="N35" s="284"/>
      <c r="O35" s="284"/>
      <c r="P35" s="297"/>
      <c r="Q35" s="297"/>
      <c r="R35" s="297"/>
      <c r="S35" s="297"/>
      <c r="T35" s="297"/>
      <c r="U35" s="297"/>
      <c r="V35" s="297"/>
    </row>
    <row r="36" spans="1:22" ht="15">
      <c r="A36" s="298" t="s">
        <v>882</v>
      </c>
      <c r="B36" s="298" t="e">
        <f t="shared" ca="1" si="2"/>
        <v>#REF!</v>
      </c>
      <c r="C36" s="284"/>
      <c r="D36" s="284"/>
      <c r="E36" s="284"/>
      <c r="F36" s="284"/>
      <c r="G36" s="284"/>
      <c r="H36" s="284"/>
      <c r="I36" s="284"/>
      <c r="J36" s="284"/>
      <c r="K36" s="284"/>
      <c r="L36" s="284"/>
      <c r="M36" s="284"/>
      <c r="N36" s="284"/>
      <c r="O36" s="284"/>
      <c r="P36" s="297"/>
      <c r="Q36" s="297"/>
      <c r="R36" s="297"/>
      <c r="S36" s="297"/>
      <c r="T36" s="297"/>
      <c r="U36" s="297"/>
      <c r="V36" s="297"/>
    </row>
    <row r="37" spans="1:22" ht="15">
      <c r="A37" s="298" t="s">
        <v>883</v>
      </c>
      <c r="B37" s="298" t="e">
        <f t="shared" ca="1" si="2"/>
        <v>#REF!</v>
      </c>
      <c r="C37" s="284"/>
      <c r="D37" s="284"/>
      <c r="E37" s="284"/>
      <c r="F37" s="284"/>
      <c r="G37" s="284"/>
      <c r="H37" s="284"/>
      <c r="I37" s="284"/>
      <c r="J37" s="284"/>
      <c r="K37" s="284"/>
      <c r="L37" s="284"/>
      <c r="M37" s="284"/>
      <c r="N37" s="284"/>
      <c r="O37" s="284"/>
      <c r="P37" s="297"/>
      <c r="Q37" s="297"/>
      <c r="R37" s="297"/>
      <c r="S37" s="297"/>
      <c r="T37" s="297"/>
      <c r="U37" s="297"/>
      <c r="V37" s="297"/>
    </row>
    <row r="38" spans="1:22" ht="15">
      <c r="A38" s="298" t="s">
        <v>884</v>
      </c>
      <c r="B38" s="298" t="e">
        <f t="shared" ca="1" si="2"/>
        <v>#REF!</v>
      </c>
      <c r="C38" s="284"/>
      <c r="D38" s="284"/>
      <c r="E38" s="284"/>
      <c r="F38" s="284"/>
      <c r="G38" s="284"/>
      <c r="H38" s="284"/>
      <c r="I38" s="284"/>
      <c r="J38" s="284"/>
      <c r="K38" s="284"/>
      <c r="L38" s="284"/>
      <c r="M38" s="284"/>
      <c r="N38" s="284"/>
      <c r="O38" s="284"/>
      <c r="P38" s="297"/>
      <c r="Q38" s="297"/>
      <c r="R38" s="297"/>
      <c r="S38" s="297"/>
      <c r="T38" s="297"/>
      <c r="U38" s="297"/>
      <c r="V38" s="297"/>
    </row>
    <row r="39" spans="1:22" ht="15">
      <c r="A39" s="298" t="s">
        <v>885</v>
      </c>
      <c r="B39" s="298" t="e">
        <f t="shared" ca="1" si="2"/>
        <v>#REF!</v>
      </c>
      <c r="C39" s="284"/>
      <c r="D39" s="284"/>
      <c r="E39" s="284"/>
      <c r="F39" s="284"/>
      <c r="G39" s="284"/>
      <c r="H39" s="284"/>
      <c r="I39" s="284"/>
      <c r="J39" s="284"/>
      <c r="K39" s="284"/>
      <c r="L39" s="284"/>
      <c r="M39" s="284"/>
      <c r="N39" s="284"/>
      <c r="O39" s="284"/>
      <c r="P39" s="297"/>
      <c r="Q39" s="297"/>
      <c r="R39" s="297"/>
      <c r="S39" s="297"/>
      <c r="T39" s="297"/>
      <c r="U39" s="297"/>
      <c r="V39" s="297"/>
    </row>
    <row r="40" spans="1:22" ht="15">
      <c r="A40" s="298" t="s">
        <v>886</v>
      </c>
      <c r="B40" s="298" t="e">
        <f t="shared" ca="1" si="2"/>
        <v>#REF!</v>
      </c>
      <c r="C40" s="284"/>
      <c r="D40" s="284"/>
      <c r="E40" s="284"/>
      <c r="F40" s="284"/>
      <c r="G40" s="284"/>
      <c r="H40" s="284"/>
      <c r="I40" s="284"/>
      <c r="J40" s="284"/>
      <c r="K40" s="284"/>
      <c r="L40" s="284"/>
      <c r="M40" s="284"/>
      <c r="N40" s="284"/>
      <c r="O40" s="284"/>
      <c r="P40" s="297"/>
      <c r="Q40" s="297"/>
      <c r="R40" s="297"/>
      <c r="S40" s="297"/>
      <c r="T40" s="297"/>
      <c r="U40" s="297"/>
      <c r="V40" s="297"/>
    </row>
    <row r="41" spans="1:22">
      <c r="A41" s="284"/>
      <c r="B41" s="284"/>
      <c r="C41" s="284"/>
      <c r="D41" s="284"/>
      <c r="E41" s="284"/>
      <c r="F41" s="284"/>
      <c r="G41" s="284"/>
      <c r="H41" s="284"/>
      <c r="I41" s="284"/>
      <c r="J41" s="284"/>
      <c r="K41" s="284"/>
      <c r="L41" s="284"/>
      <c r="M41" s="284"/>
      <c r="N41" s="284"/>
      <c r="O41" s="284"/>
      <c r="P41" s="297"/>
      <c r="Q41" s="297"/>
      <c r="R41" s="297"/>
      <c r="S41" s="297"/>
      <c r="T41" s="297"/>
      <c r="U41" s="297"/>
      <c r="V41" s="297"/>
    </row>
    <row r="42" spans="1:22">
      <c r="A42" s="284"/>
      <c r="B42" s="284"/>
      <c r="C42" s="284"/>
      <c r="D42" s="284"/>
      <c r="E42" s="284"/>
      <c r="F42" s="284"/>
      <c r="G42" s="284"/>
      <c r="H42" s="284"/>
      <c r="I42" s="284"/>
      <c r="J42" s="284"/>
      <c r="K42" s="284"/>
      <c r="L42" s="284"/>
      <c r="M42" s="284"/>
      <c r="N42" s="284"/>
      <c r="O42" s="284"/>
      <c r="P42" s="297"/>
      <c r="Q42" s="297"/>
      <c r="R42" s="297"/>
      <c r="S42" s="297"/>
      <c r="T42" s="297"/>
      <c r="U42" s="297"/>
      <c r="V42" s="297"/>
    </row>
    <row r="43" spans="1:22">
      <c r="A43" s="284"/>
      <c r="B43" s="284"/>
      <c r="C43" s="284"/>
      <c r="D43" s="284"/>
      <c r="E43" s="284"/>
      <c r="F43" s="284"/>
      <c r="G43" s="284"/>
      <c r="H43" s="284"/>
      <c r="I43" s="284"/>
      <c r="J43" s="284"/>
      <c r="K43" s="284"/>
      <c r="L43" s="284"/>
      <c r="M43" s="284"/>
      <c r="N43" s="284"/>
      <c r="O43" s="284"/>
      <c r="P43" s="297"/>
      <c r="Q43" s="297"/>
      <c r="R43" s="297"/>
      <c r="S43" s="297"/>
      <c r="T43" s="297"/>
      <c r="U43" s="297"/>
      <c r="V43" s="297"/>
    </row>
    <row r="44" spans="1:22">
      <c r="A44" s="284"/>
      <c r="B44" s="284"/>
      <c r="C44" s="284"/>
      <c r="D44" s="284"/>
      <c r="E44" s="284"/>
      <c r="F44" s="284"/>
      <c r="G44" s="284"/>
      <c r="H44" s="284"/>
      <c r="I44" s="284"/>
      <c r="J44" s="284"/>
      <c r="K44" s="284"/>
      <c r="L44" s="284"/>
      <c r="M44" s="284"/>
      <c r="N44" s="284"/>
      <c r="O44" s="284"/>
      <c r="P44" s="297"/>
      <c r="Q44" s="297"/>
      <c r="R44" s="297"/>
      <c r="S44" s="297"/>
      <c r="T44" s="297"/>
      <c r="U44" s="297"/>
      <c r="V44" s="297"/>
    </row>
    <row r="45" spans="1:22">
      <c r="A45" s="284"/>
      <c r="B45" s="284"/>
      <c r="C45" s="284"/>
      <c r="D45" s="284"/>
      <c r="E45" s="284"/>
      <c r="F45" s="284"/>
      <c r="G45" s="284"/>
      <c r="H45" s="284"/>
      <c r="I45" s="284"/>
      <c r="J45" s="284"/>
      <c r="K45" s="284"/>
      <c r="L45" s="284"/>
      <c r="M45" s="284"/>
      <c r="N45" s="284"/>
      <c r="O45" s="284"/>
      <c r="P45" s="297"/>
      <c r="Q45" s="297"/>
      <c r="R45" s="297"/>
      <c r="S45" s="297"/>
      <c r="T45" s="297"/>
      <c r="U45" s="297"/>
      <c r="V45" s="297"/>
    </row>
    <row r="46" spans="1:22">
      <c r="A46" s="284"/>
      <c r="B46" s="284"/>
      <c r="C46" s="284"/>
      <c r="D46" s="284"/>
      <c r="E46" s="284"/>
      <c r="F46" s="284"/>
      <c r="G46" s="284"/>
      <c r="H46" s="284"/>
      <c r="I46" s="284"/>
      <c r="J46" s="284"/>
      <c r="K46" s="284"/>
      <c r="L46" s="284"/>
      <c r="M46" s="284"/>
      <c r="N46" s="284"/>
      <c r="O46" s="284"/>
      <c r="P46" s="297"/>
      <c r="Q46" s="297"/>
      <c r="R46" s="297"/>
      <c r="S46" s="297"/>
      <c r="T46" s="297"/>
      <c r="U46" s="297"/>
      <c r="V46" s="297"/>
    </row>
    <row r="47" spans="1:22">
      <c r="A47" s="284"/>
      <c r="B47" s="284"/>
      <c r="C47" s="284"/>
      <c r="D47" s="284"/>
      <c r="E47" s="284"/>
      <c r="F47" s="284"/>
      <c r="G47" s="284"/>
      <c r="H47" s="284"/>
      <c r="I47" s="284"/>
      <c r="J47" s="284"/>
      <c r="K47" s="284"/>
      <c r="L47" s="284"/>
      <c r="M47" s="284"/>
      <c r="N47" s="284"/>
      <c r="O47" s="284"/>
      <c r="P47" s="297"/>
      <c r="Q47" s="297"/>
      <c r="R47" s="297"/>
      <c r="S47" s="297"/>
      <c r="T47" s="297"/>
      <c r="U47" s="297"/>
      <c r="V47" s="297"/>
    </row>
    <row r="48" spans="1:22">
      <c r="A48" s="284"/>
      <c r="B48" s="284"/>
      <c r="C48" s="284"/>
      <c r="D48" s="284"/>
      <c r="E48" s="284"/>
      <c r="F48" s="284"/>
      <c r="G48" s="284"/>
      <c r="H48" s="284"/>
      <c r="I48" s="284"/>
      <c r="J48" s="284"/>
      <c r="K48" s="284"/>
      <c r="L48" s="284"/>
      <c r="M48" s="284"/>
      <c r="N48" s="284"/>
      <c r="O48" s="284"/>
      <c r="P48" s="297"/>
      <c r="Q48" s="297"/>
      <c r="R48" s="297"/>
      <c r="S48" s="297"/>
      <c r="T48" s="297"/>
      <c r="U48" s="297"/>
      <c r="V48" s="297"/>
    </row>
    <row r="49" spans="16:22">
      <c r="P49" s="297"/>
      <c r="Q49" s="297"/>
      <c r="R49" s="297"/>
      <c r="S49" s="297"/>
      <c r="T49" s="297"/>
      <c r="U49" s="297"/>
      <c r="V49" s="297"/>
    </row>
    <row r="50" spans="16:22">
      <c r="P50" s="297"/>
      <c r="Q50" s="297"/>
      <c r="R50" s="297"/>
      <c r="S50" s="297"/>
      <c r="T50" s="297"/>
      <c r="U50" s="297"/>
      <c r="V50" s="297"/>
    </row>
    <row r="51" spans="16:22">
      <c r="P51" s="297"/>
      <c r="Q51" s="297"/>
      <c r="R51" s="297"/>
      <c r="S51" s="297"/>
      <c r="T51" s="297"/>
      <c r="U51" s="297"/>
      <c r="V51" s="297"/>
    </row>
    <row r="52" spans="16:22">
      <c r="P52" s="297"/>
      <c r="Q52" s="297"/>
      <c r="R52" s="297"/>
      <c r="S52" s="297"/>
      <c r="T52" s="297"/>
      <c r="U52" s="297"/>
      <c r="V52" s="297"/>
    </row>
    <row r="53" spans="16:22">
      <c r="P53" s="297"/>
      <c r="Q53" s="297"/>
      <c r="R53" s="297"/>
      <c r="S53" s="297"/>
      <c r="T53" s="297"/>
      <c r="U53" s="297"/>
      <c r="V53" s="297"/>
    </row>
    <row r="54" spans="16:22">
      <c r="P54" s="297"/>
      <c r="Q54" s="297"/>
      <c r="R54" s="297"/>
      <c r="S54" s="297"/>
      <c r="T54" s="297"/>
      <c r="U54" s="297"/>
      <c r="V54" s="297"/>
    </row>
    <row r="55" spans="16:22">
      <c r="P55" s="297"/>
      <c r="Q55" s="297"/>
      <c r="R55" s="297"/>
      <c r="S55" s="297"/>
      <c r="T55" s="297"/>
      <c r="U55" s="297"/>
      <c r="V55" s="297"/>
    </row>
    <row r="56" spans="16:22">
      <c r="P56" s="297"/>
      <c r="Q56" s="297"/>
      <c r="R56" s="297"/>
      <c r="S56" s="297"/>
      <c r="T56" s="297"/>
      <c r="U56" s="297"/>
      <c r="V56" s="297"/>
    </row>
    <row r="57" spans="16:22">
      <c r="P57" s="297"/>
      <c r="Q57" s="297"/>
      <c r="R57" s="297"/>
      <c r="S57" s="297"/>
      <c r="T57" s="297"/>
      <c r="U57" s="297"/>
      <c r="V57" s="297"/>
    </row>
  </sheetData>
  <sheetProtection algorithmName="SHA-512" hashValue="WxtWk5nTH9tTgi5G5j2ZhfBUhsoZ7DIB0lUCrNy0bH21BQGCdqn83J7VMthEKrj17bVtGHRe5LSlA0GTtc2nZg==" saltValue="Hcx8LDtBWISLUYFjAZRfeQ==" spinCount="100000" sheet="1" objects="1" scenarios="1" autoFilter="0"/>
  <mergeCells count="17">
    <mergeCell ref="L14:V14"/>
    <mergeCell ref="L15:V15"/>
    <mergeCell ref="B1:V1"/>
    <mergeCell ref="B2:V2"/>
    <mergeCell ref="B3:V3"/>
    <mergeCell ref="L24:V24"/>
    <mergeCell ref="J4:O4"/>
    <mergeCell ref="J5:O5"/>
    <mergeCell ref="D6:M6"/>
    <mergeCell ref="L16:V16"/>
    <mergeCell ref="L17:V17"/>
    <mergeCell ref="L18:V18"/>
    <mergeCell ref="L19:V19"/>
    <mergeCell ref="L22:V22"/>
    <mergeCell ref="L23:V23"/>
    <mergeCell ref="L20:V20"/>
    <mergeCell ref="L21:V21"/>
  </mergeCells>
  <conditionalFormatting sqref="W1:W3">
    <cfRule type="cellIs" dxfId="2" priority="1" stopIfTrue="1" operator="equal">
      <formula>"na"</formula>
    </cfRule>
  </conditionalFormatting>
  <hyperlinks>
    <hyperlink ref="B1:N1" location="Index!A1" display="Index!A1" xr:uid="{00000000-0004-0000-1900-000000000000}"/>
  </hyperlinks>
  <printOptions horizontalCentered="1"/>
  <pageMargins left="0.5" right="0.25" top="0.5" bottom="0.25" header="0.5" footer="0.25"/>
  <pageSetup scale="94"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A166"/>
  <sheetViews>
    <sheetView showGridLines="0" zoomScaleNormal="100" workbookViewId="0">
      <selection activeCell="K24" sqref="K24"/>
    </sheetView>
  </sheetViews>
  <sheetFormatPr defaultColWidth="9.33203125" defaultRowHeight="11.25"/>
  <cols>
    <col min="1" max="1" width="9.33203125" style="200" customWidth="1"/>
    <col min="2" max="2" width="3.5" style="200" customWidth="1"/>
    <col min="3" max="3" width="3.1640625" style="200" customWidth="1"/>
    <col min="4" max="4" width="12.5" style="200" customWidth="1"/>
    <col min="5" max="5" width="3.1640625" style="200" customWidth="1"/>
    <col min="6" max="6" width="5.5" style="200" customWidth="1"/>
    <col min="7" max="7" width="3.1640625" style="200" customWidth="1"/>
    <col min="8" max="8" width="4.83203125" style="200" customWidth="1"/>
    <col min="9" max="9" width="17.1640625" style="200" customWidth="1"/>
    <col min="10" max="10" width="1.6640625" style="200" customWidth="1"/>
    <col min="11" max="11" width="15.6640625" style="200" customWidth="1"/>
    <col min="12" max="12" width="2.5" style="200" customWidth="1"/>
    <col min="13" max="13" width="17.1640625" style="200" customWidth="1"/>
    <col min="14" max="14" width="12.83203125" style="200" customWidth="1"/>
    <col min="15" max="16384" width="9.33203125" style="200"/>
  </cols>
  <sheetData>
    <row r="1" spans="1:27" s="196" customFormat="1" ht="15" customHeight="1">
      <c r="A1" s="1212" t="str">
        <f>+Index!$A$1</f>
        <v>Office of the State Controller</v>
      </c>
      <c r="B1" s="1212"/>
      <c r="C1" s="1212"/>
      <c r="D1" s="1212"/>
      <c r="E1" s="1212"/>
      <c r="F1" s="1212"/>
      <c r="G1" s="1212"/>
      <c r="H1" s="1212"/>
      <c r="I1" s="1212"/>
      <c r="J1" s="1212"/>
      <c r="K1" s="1212"/>
      <c r="L1" s="1212"/>
      <c r="M1" s="1212"/>
      <c r="N1" s="1211"/>
      <c r="AA1" s="197"/>
    </row>
    <row r="2" spans="1:27" s="196" customFormat="1" ht="15" customHeight="1">
      <c r="A2" s="1213" t="str">
        <f>Index!A2</f>
        <v>2024 Year-End ACFR Package</v>
      </c>
      <c r="B2" s="1213"/>
      <c r="C2" s="1213"/>
      <c r="D2" s="1213"/>
      <c r="E2" s="1213"/>
      <c r="F2" s="1213"/>
      <c r="G2" s="1213"/>
      <c r="H2" s="1213"/>
      <c r="I2" s="1213"/>
      <c r="J2" s="1213"/>
      <c r="K2" s="1213"/>
      <c r="L2" s="1213"/>
      <c r="M2" s="1213"/>
      <c r="N2" s="1211"/>
    </row>
    <row r="3" spans="1:27" s="196" customFormat="1" ht="15" customHeight="1">
      <c r="A3" s="1341" t="s">
        <v>64</v>
      </c>
      <c r="B3" s="1341"/>
      <c r="C3" s="1341"/>
      <c r="D3" s="1341"/>
      <c r="E3" s="1341"/>
      <c r="F3" s="1341"/>
      <c r="G3" s="1341"/>
      <c r="H3" s="1341"/>
      <c r="I3" s="1341"/>
      <c r="J3" s="1341"/>
      <c r="K3" s="1341"/>
      <c r="L3" s="1341"/>
      <c r="M3" s="1341"/>
      <c r="N3" s="1211"/>
    </row>
    <row r="4" spans="1:27" s="318" customFormat="1" ht="15" customHeight="1">
      <c r="H4" s="319"/>
    </row>
    <row r="5" spans="1:27" s="318" customFormat="1" ht="15" customHeight="1">
      <c r="D5" s="319"/>
      <c r="I5" s="320" t="s">
        <v>491</v>
      </c>
      <c r="J5" s="1271" t="str">
        <f>+Index!$D$10</f>
        <v>C2</v>
      </c>
      <c r="K5" s="1271"/>
      <c r="L5" s="1271"/>
      <c r="M5" s="1271"/>
    </row>
    <row r="6" spans="1:27" s="318" customFormat="1" ht="15" customHeight="1">
      <c r="I6" s="320" t="s">
        <v>492</v>
      </c>
      <c r="J6" s="1247" t="str">
        <f>+Index!$D$9</f>
        <v>Asheville-Buncombe Technical Community College</v>
      </c>
      <c r="K6" s="1247"/>
      <c r="L6" s="1247"/>
      <c r="M6" s="1247"/>
    </row>
    <row r="7" spans="1:27" s="318" customFormat="1" ht="15" customHeight="1">
      <c r="A7" s="318" t="s">
        <v>622</v>
      </c>
      <c r="D7" s="836" t="s">
        <v>505</v>
      </c>
      <c r="E7" s="837"/>
      <c r="I7" s="320" t="s">
        <v>493</v>
      </c>
      <c r="J7" s="1247" t="str">
        <f>CONCATENATE(Index!$D$11," ",Index!$D$12)</f>
        <v xml:space="preserve"> </v>
      </c>
      <c r="K7" s="1247"/>
      <c r="L7" s="1247"/>
      <c r="M7" s="1247"/>
    </row>
    <row r="8" spans="1:27" s="318" customFormat="1" ht="15" customHeight="1" thickBot="1">
      <c r="A8" s="321"/>
      <c r="B8" s="321"/>
      <c r="C8" s="321"/>
      <c r="D8" s="321"/>
      <c r="E8" s="321"/>
      <c r="F8" s="321"/>
      <c r="G8" s="321"/>
      <c r="H8" s="321"/>
      <c r="I8" s="321"/>
      <c r="J8" s="321"/>
      <c r="K8" s="321"/>
      <c r="L8" s="321"/>
      <c r="M8" s="321"/>
    </row>
    <row r="9" spans="1:27" s="318" customFormat="1" ht="12.75" customHeight="1">
      <c r="A9" s="322"/>
      <c r="B9" s="322"/>
      <c r="C9" s="322"/>
      <c r="D9" s="322"/>
      <c r="E9" s="322"/>
      <c r="F9" s="322"/>
      <c r="G9" s="322"/>
      <c r="H9" s="322"/>
      <c r="I9" s="322"/>
      <c r="J9" s="322"/>
      <c r="K9" s="322"/>
      <c r="L9" s="322"/>
      <c r="M9" s="322"/>
    </row>
    <row r="10" spans="1:27" ht="15" customHeight="1">
      <c r="A10" s="323" t="s">
        <v>1139</v>
      </c>
      <c r="B10" s="322"/>
      <c r="C10" s="1340" t="s">
        <v>1017</v>
      </c>
      <c r="D10" s="1340"/>
      <c r="E10" s="1340"/>
      <c r="F10" s="1340"/>
      <c r="G10" s="1340"/>
      <c r="H10" s="1340"/>
      <c r="I10" s="1340"/>
      <c r="J10" s="1340"/>
      <c r="K10" s="1340"/>
      <c r="L10" s="1340"/>
      <c r="M10" s="1340"/>
    </row>
    <row r="11" spans="1:27" ht="15" customHeight="1">
      <c r="A11" s="324"/>
      <c r="B11" s="322"/>
      <c r="C11" s="1339"/>
      <c r="D11" s="1339"/>
      <c r="E11" s="1339"/>
      <c r="F11" s="1339"/>
      <c r="G11" s="1339"/>
      <c r="H11" s="1339"/>
      <c r="I11" s="1339"/>
      <c r="J11" s="1339"/>
      <c r="K11" s="1339"/>
      <c r="L11" s="1339"/>
      <c r="M11" s="1339"/>
    </row>
    <row r="12" spans="1:27" ht="15" customHeight="1">
      <c r="A12" s="324"/>
      <c r="B12" s="322"/>
      <c r="C12" s="1339"/>
      <c r="D12" s="1339"/>
      <c r="E12" s="1339"/>
      <c r="F12" s="1339"/>
      <c r="G12" s="1339"/>
      <c r="H12" s="1339"/>
      <c r="I12" s="1339"/>
      <c r="J12" s="1339"/>
      <c r="K12" s="1339"/>
      <c r="L12" s="1339"/>
      <c r="M12" s="1339"/>
    </row>
    <row r="13" spans="1:27" ht="15" customHeight="1">
      <c r="A13" s="324"/>
      <c r="B13" s="322"/>
      <c r="C13" s="1339"/>
      <c r="D13" s="1339"/>
      <c r="E13" s="1339"/>
      <c r="F13" s="1339"/>
      <c r="G13" s="1339"/>
      <c r="H13" s="1339"/>
      <c r="I13" s="1339"/>
      <c r="J13" s="1339"/>
      <c r="K13" s="1339"/>
      <c r="L13" s="1339"/>
      <c r="M13" s="1339"/>
    </row>
    <row r="14" spans="1:27" ht="15" customHeight="1">
      <c r="A14" s="324"/>
      <c r="B14" s="322"/>
      <c r="C14" s="1339"/>
      <c r="D14" s="1339"/>
      <c r="E14" s="1339"/>
      <c r="F14" s="1339"/>
      <c r="G14" s="1339"/>
      <c r="H14" s="1339"/>
      <c r="I14" s="1339"/>
      <c r="J14" s="1339"/>
      <c r="K14" s="1339"/>
      <c r="L14" s="1339"/>
      <c r="M14" s="1339"/>
    </row>
    <row r="15" spans="1:27" ht="15" customHeight="1">
      <c r="A15" s="324"/>
      <c r="B15" s="322"/>
      <c r="C15" s="1339"/>
      <c r="D15" s="1339"/>
      <c r="E15" s="1339"/>
      <c r="F15" s="1339"/>
      <c r="G15" s="1339"/>
      <c r="H15" s="1339"/>
      <c r="I15" s="1339"/>
      <c r="J15" s="1339"/>
      <c r="K15" s="1339"/>
      <c r="L15" s="1339"/>
      <c r="M15" s="1339"/>
    </row>
    <row r="16" spans="1:27" ht="15" customHeight="1">
      <c r="A16" s="324"/>
      <c r="B16" s="322"/>
      <c r="C16" s="1339"/>
      <c r="D16" s="1339"/>
      <c r="E16" s="1339"/>
      <c r="F16" s="1339"/>
      <c r="G16" s="1339"/>
      <c r="H16" s="1339"/>
      <c r="I16" s="1339"/>
      <c r="J16" s="1339"/>
      <c r="K16" s="1339"/>
      <c r="L16" s="1339"/>
      <c r="M16" s="1339"/>
    </row>
    <row r="17" spans="1:13" ht="15" customHeight="1">
      <c r="A17" s="324"/>
      <c r="B17" s="322"/>
      <c r="C17" s="1339"/>
      <c r="D17" s="1339"/>
      <c r="E17" s="1339"/>
      <c r="F17" s="1339"/>
      <c r="G17" s="1339"/>
      <c r="H17" s="1339"/>
      <c r="I17" s="1339"/>
      <c r="J17" s="1339"/>
      <c r="K17" s="1339"/>
      <c r="L17" s="1339"/>
      <c r="M17" s="1339"/>
    </row>
    <row r="18" spans="1:13" ht="15" customHeight="1">
      <c r="A18" s="324"/>
      <c r="B18" s="322"/>
      <c r="C18" s="1339"/>
      <c r="D18" s="1339"/>
      <c r="E18" s="1339"/>
      <c r="F18" s="1339"/>
      <c r="G18" s="1339"/>
      <c r="H18" s="1339"/>
      <c r="I18" s="1339"/>
      <c r="J18" s="1339"/>
      <c r="K18" s="1339"/>
      <c r="L18" s="1339"/>
      <c r="M18" s="1339"/>
    </row>
    <row r="19" spans="1:13" ht="15" customHeight="1">
      <c r="A19" s="324"/>
      <c r="B19" s="322"/>
      <c r="C19" s="1339"/>
      <c r="D19" s="1339"/>
      <c r="E19" s="1339"/>
      <c r="F19" s="1339"/>
      <c r="G19" s="1339"/>
      <c r="H19" s="1339"/>
      <c r="I19" s="1339"/>
      <c r="J19" s="1339"/>
      <c r="K19" s="1339"/>
      <c r="L19" s="1339"/>
      <c r="M19" s="1339"/>
    </row>
    <row r="20" spans="1:13" ht="15" customHeight="1">
      <c r="A20" s="324"/>
      <c r="B20" s="322"/>
      <c r="C20" s="1339"/>
      <c r="D20" s="1339"/>
      <c r="E20" s="1339"/>
      <c r="F20" s="1339"/>
      <c r="G20" s="1339"/>
      <c r="H20" s="1339"/>
      <c r="I20" s="1339"/>
      <c r="J20" s="1339"/>
      <c r="K20" s="1339"/>
      <c r="L20" s="1339"/>
      <c r="M20" s="1339"/>
    </row>
    <row r="21" spans="1:13" ht="15" customHeight="1">
      <c r="A21" s="324"/>
      <c r="B21" s="322"/>
      <c r="C21" s="1339"/>
      <c r="D21" s="1339"/>
      <c r="E21" s="1339"/>
      <c r="F21" s="1339"/>
      <c r="G21" s="1339"/>
      <c r="H21" s="1339"/>
      <c r="I21" s="1339"/>
      <c r="J21" s="1339"/>
      <c r="K21" s="1339"/>
      <c r="L21" s="1339"/>
      <c r="M21" s="1339"/>
    </row>
    <row r="22" spans="1:13" ht="15" customHeight="1">
      <c r="A22" s="324"/>
      <c r="B22" s="322"/>
      <c r="C22" s="1339"/>
      <c r="D22" s="1339"/>
      <c r="E22" s="1339"/>
      <c r="F22" s="1339"/>
      <c r="G22" s="1339"/>
      <c r="H22" s="1339"/>
      <c r="I22" s="1339"/>
      <c r="J22" s="1339"/>
      <c r="K22" s="1339"/>
      <c r="L22" s="1339"/>
      <c r="M22" s="1339"/>
    </row>
    <row r="23" spans="1:13" ht="15" customHeight="1">
      <c r="A23" s="324"/>
      <c r="B23" s="322"/>
      <c r="C23" s="1339"/>
      <c r="D23" s="1339"/>
      <c r="E23" s="1339"/>
      <c r="F23" s="1339"/>
      <c r="G23" s="1339"/>
      <c r="H23" s="1339"/>
      <c r="I23" s="1339"/>
      <c r="J23" s="1339"/>
      <c r="K23" s="1339"/>
      <c r="L23" s="1339"/>
      <c r="M23" s="1339"/>
    </row>
    <row r="24" spans="1:13" ht="15" customHeight="1">
      <c r="A24" s="324"/>
      <c r="B24" s="322"/>
      <c r="C24" s="1092"/>
      <c r="D24" s="1092"/>
      <c r="E24" s="1092"/>
      <c r="F24" s="1092"/>
      <c r="G24" s="1092"/>
      <c r="H24" s="1092"/>
      <c r="I24" s="1092"/>
      <c r="J24" s="1092"/>
      <c r="K24" s="1092"/>
      <c r="L24" s="1092"/>
      <c r="M24" s="1092"/>
    </row>
    <row r="25" spans="1:13" ht="15" customHeight="1">
      <c r="A25" s="324"/>
      <c r="B25" s="322"/>
      <c r="C25" s="1339"/>
      <c r="D25" s="1339"/>
      <c r="E25" s="1339"/>
      <c r="F25" s="1339"/>
      <c r="G25" s="1339"/>
      <c r="H25" s="1339"/>
      <c r="I25" s="1339"/>
      <c r="J25" s="1339"/>
      <c r="K25" s="1339"/>
      <c r="L25" s="1339"/>
      <c r="M25" s="1339"/>
    </row>
    <row r="26" spans="1:13" ht="15" customHeight="1">
      <c r="A26" s="324"/>
      <c r="B26" s="322"/>
      <c r="C26" s="1339"/>
      <c r="D26" s="1339"/>
      <c r="E26" s="1339"/>
      <c r="F26" s="1339"/>
      <c r="G26" s="1339"/>
      <c r="H26" s="1339"/>
      <c r="I26" s="1339"/>
      <c r="J26" s="1339"/>
      <c r="K26" s="1339"/>
      <c r="L26" s="1339"/>
      <c r="M26" s="1339"/>
    </row>
    <row r="27" spans="1:13" ht="15" customHeight="1">
      <c r="A27" s="324"/>
      <c r="B27" s="322"/>
      <c r="C27" s="1339"/>
      <c r="D27" s="1339"/>
      <c r="E27" s="1339"/>
      <c r="F27" s="1339"/>
      <c r="G27" s="1339"/>
      <c r="H27" s="1339"/>
      <c r="I27" s="1339"/>
      <c r="J27" s="1339"/>
      <c r="K27" s="1339"/>
      <c r="L27" s="1339"/>
      <c r="M27" s="1339"/>
    </row>
    <row r="28" spans="1:13" ht="15" customHeight="1">
      <c r="A28" s="324"/>
      <c r="B28" s="322"/>
      <c r="C28" s="1339"/>
      <c r="D28" s="1339"/>
      <c r="E28" s="1339"/>
      <c r="F28" s="1339"/>
      <c r="G28" s="1339"/>
      <c r="H28" s="1339"/>
      <c r="I28" s="1339"/>
      <c r="J28" s="1339"/>
      <c r="K28" s="1339"/>
      <c r="L28" s="1339"/>
      <c r="M28" s="1339"/>
    </row>
    <row r="29" spans="1:13" ht="15" customHeight="1">
      <c r="A29" s="324"/>
      <c r="B29" s="322"/>
      <c r="C29" s="1339"/>
      <c r="D29" s="1339"/>
      <c r="E29" s="1339"/>
      <c r="F29" s="1339"/>
      <c r="G29" s="1339"/>
      <c r="H29" s="1339"/>
      <c r="I29" s="1339"/>
      <c r="J29" s="1339"/>
      <c r="K29" s="1339"/>
      <c r="L29" s="1339"/>
      <c r="M29" s="1339"/>
    </row>
    <row r="30" spans="1:13" ht="15" customHeight="1">
      <c r="A30" s="324"/>
      <c r="B30" s="322"/>
      <c r="C30" s="1339"/>
      <c r="D30" s="1339"/>
      <c r="E30" s="1339"/>
      <c r="F30" s="1339"/>
      <c r="G30" s="1339"/>
      <c r="H30" s="1339"/>
      <c r="I30" s="1339"/>
      <c r="J30" s="1339"/>
      <c r="K30" s="1339"/>
      <c r="L30" s="1339"/>
      <c r="M30" s="1339"/>
    </row>
    <row r="31" spans="1:13" ht="15" customHeight="1">
      <c r="A31" s="324"/>
      <c r="B31" s="322"/>
      <c r="C31" s="1339"/>
      <c r="D31" s="1339"/>
      <c r="E31" s="1339"/>
      <c r="F31" s="1339"/>
      <c r="G31" s="1339"/>
      <c r="H31" s="1339"/>
      <c r="I31" s="1339"/>
      <c r="J31" s="1339"/>
      <c r="K31" s="1339"/>
      <c r="L31" s="1339"/>
      <c r="M31" s="1339"/>
    </row>
    <row r="32" spans="1:13" ht="15" customHeight="1">
      <c r="A32" s="324"/>
      <c r="B32" s="322"/>
      <c r="C32" s="1339"/>
      <c r="D32" s="1339"/>
      <c r="E32" s="1339"/>
      <c r="F32" s="1339"/>
      <c r="G32" s="1339"/>
      <c r="H32" s="1339"/>
      <c r="I32" s="1339"/>
      <c r="J32" s="1339"/>
      <c r="K32" s="1339"/>
      <c r="L32" s="1339"/>
      <c r="M32" s="1339"/>
    </row>
    <row r="33" spans="1:13" ht="15" customHeight="1">
      <c r="A33" s="324"/>
      <c r="B33" s="322"/>
      <c r="C33" s="1339"/>
      <c r="D33" s="1339"/>
      <c r="E33" s="1339"/>
      <c r="F33" s="1339"/>
      <c r="G33" s="1339"/>
      <c r="H33" s="1339"/>
      <c r="I33" s="1339"/>
      <c r="J33" s="1339"/>
      <c r="K33" s="1339"/>
      <c r="L33" s="1339"/>
      <c r="M33" s="1339"/>
    </row>
    <row r="34" spans="1:13" ht="15" customHeight="1">
      <c r="A34" s="324"/>
      <c r="B34" s="322"/>
      <c r="C34" s="1339"/>
      <c r="D34" s="1339"/>
      <c r="E34" s="1339"/>
      <c r="F34" s="1339"/>
      <c r="G34" s="1339"/>
      <c r="H34" s="1339"/>
      <c r="I34" s="1339"/>
      <c r="J34" s="1339"/>
      <c r="K34" s="1339"/>
      <c r="L34" s="1339"/>
      <c r="M34" s="1339"/>
    </row>
    <row r="35" spans="1:13" ht="15" customHeight="1">
      <c r="A35" s="324"/>
      <c r="B35" s="322"/>
      <c r="C35" s="1339"/>
      <c r="D35" s="1339"/>
      <c r="E35" s="1339"/>
      <c r="F35" s="1339"/>
      <c r="G35" s="1339"/>
      <c r="H35" s="1339"/>
      <c r="I35" s="1339"/>
      <c r="J35" s="1339"/>
      <c r="K35" s="1339"/>
      <c r="L35" s="1339"/>
      <c r="M35" s="1339"/>
    </row>
    <row r="36" spans="1:13" ht="15" customHeight="1">
      <c r="A36" s="324"/>
      <c r="B36" s="322"/>
      <c r="C36" s="1339"/>
      <c r="D36" s="1339"/>
      <c r="E36" s="1339"/>
      <c r="F36" s="1339"/>
      <c r="G36" s="1339"/>
      <c r="H36" s="1339"/>
      <c r="I36" s="1339"/>
      <c r="J36" s="1339"/>
      <c r="K36" s="1339"/>
      <c r="L36" s="1339"/>
      <c r="M36" s="1339"/>
    </row>
    <row r="37" spans="1:13" ht="15" customHeight="1">
      <c r="A37" s="324"/>
      <c r="B37" s="322"/>
      <c r="C37" s="1339"/>
      <c r="D37" s="1339"/>
      <c r="E37" s="1339"/>
      <c r="F37" s="1339"/>
      <c r="G37" s="1339"/>
      <c r="H37" s="1339"/>
      <c r="I37" s="1339"/>
      <c r="J37" s="1339"/>
      <c r="K37" s="1339"/>
      <c r="L37" s="1339"/>
      <c r="M37" s="1339"/>
    </row>
    <row r="38" spans="1:13" ht="15" customHeight="1">
      <c r="A38" s="324"/>
      <c r="B38" s="322"/>
      <c r="C38" s="1339"/>
      <c r="D38" s="1339"/>
      <c r="E38" s="1339"/>
      <c r="F38" s="1339"/>
      <c r="G38" s="1339"/>
      <c r="H38" s="1339"/>
      <c r="I38" s="1339"/>
      <c r="J38" s="1339"/>
      <c r="K38" s="1339"/>
      <c r="L38" s="1339"/>
      <c r="M38" s="1339"/>
    </row>
    <row r="39" spans="1:13" ht="15" customHeight="1">
      <c r="A39" s="324"/>
      <c r="B39" s="322"/>
      <c r="C39" s="1339"/>
      <c r="D39" s="1339"/>
      <c r="E39" s="1339"/>
      <c r="F39" s="1339"/>
      <c r="G39" s="1339"/>
      <c r="H39" s="1339"/>
      <c r="I39" s="1339"/>
      <c r="J39" s="1339"/>
      <c r="K39" s="1339"/>
      <c r="L39" s="1339"/>
      <c r="M39" s="1339"/>
    </row>
    <row r="40" spans="1:13" ht="15" customHeight="1">
      <c r="A40" s="324"/>
      <c r="B40" s="322"/>
      <c r="C40" s="1339"/>
      <c r="D40" s="1339"/>
      <c r="E40" s="1339"/>
      <c r="F40" s="1339"/>
      <c r="G40" s="1339"/>
      <c r="H40" s="1339"/>
      <c r="I40" s="1339"/>
      <c r="J40" s="1339"/>
      <c r="K40" s="1339"/>
      <c r="L40" s="1339"/>
      <c r="M40" s="1339"/>
    </row>
    <row r="41" spans="1:13" ht="15" customHeight="1">
      <c r="A41" s="324"/>
      <c r="B41" s="322"/>
      <c r="C41" s="1339"/>
      <c r="D41" s="1339"/>
      <c r="E41" s="1339"/>
      <c r="F41" s="1339"/>
      <c r="G41" s="1339"/>
      <c r="H41" s="1339"/>
      <c r="I41" s="1339"/>
      <c r="J41" s="1339"/>
      <c r="K41" s="1339"/>
      <c r="L41" s="1339"/>
      <c r="M41" s="1339"/>
    </row>
    <row r="42" spans="1:13" ht="15" customHeight="1">
      <c r="A42" s="324"/>
      <c r="B42" s="322"/>
      <c r="C42" s="1339"/>
      <c r="D42" s="1339"/>
      <c r="E42" s="1339"/>
      <c r="F42" s="1339"/>
      <c r="G42" s="1339"/>
      <c r="H42" s="1339"/>
      <c r="I42" s="1339"/>
      <c r="J42" s="1339"/>
      <c r="K42" s="1339"/>
      <c r="L42" s="1339"/>
      <c r="M42" s="1339"/>
    </row>
    <row r="43" spans="1:13" ht="15" customHeight="1">
      <c r="A43" s="324"/>
      <c r="B43" s="322"/>
      <c r="C43" s="1339"/>
      <c r="D43" s="1339"/>
      <c r="E43" s="1339"/>
      <c r="F43" s="1339"/>
      <c r="G43" s="1339"/>
      <c r="H43" s="1339"/>
      <c r="I43" s="1339"/>
      <c r="J43" s="1339"/>
      <c r="K43" s="1339"/>
      <c r="L43" s="1339"/>
      <c r="M43" s="1339"/>
    </row>
    <row r="44" spans="1:13" ht="15" customHeight="1">
      <c r="A44" s="324"/>
      <c r="B44" s="322"/>
      <c r="C44" s="1339"/>
      <c r="D44" s="1339"/>
      <c r="E44" s="1339"/>
      <c r="F44" s="1339"/>
      <c r="G44" s="1339"/>
      <c r="H44" s="1339"/>
      <c r="I44" s="1339"/>
      <c r="J44" s="1339"/>
      <c r="K44" s="1339"/>
      <c r="L44" s="1339"/>
      <c r="M44" s="1339"/>
    </row>
    <row r="45" spans="1:13" ht="15" customHeight="1">
      <c r="A45" s="324"/>
      <c r="B45" s="322"/>
      <c r="C45" s="1339"/>
      <c r="D45" s="1339"/>
      <c r="E45" s="1339"/>
      <c r="F45" s="1339"/>
      <c r="G45" s="1339"/>
      <c r="H45" s="1339"/>
      <c r="I45" s="1339"/>
      <c r="J45" s="1339"/>
      <c r="K45" s="1339"/>
      <c r="L45" s="1339"/>
      <c r="M45" s="1339"/>
    </row>
    <row r="46" spans="1:13" ht="15" customHeight="1">
      <c r="A46" s="324"/>
      <c r="B46" s="322"/>
      <c r="C46" s="1339"/>
      <c r="D46" s="1339"/>
      <c r="E46" s="1339"/>
      <c r="F46" s="1339"/>
      <c r="G46" s="1339"/>
      <c r="H46" s="1339"/>
      <c r="I46" s="1339"/>
      <c r="J46" s="1339"/>
      <c r="K46" s="1339"/>
      <c r="L46" s="1339"/>
      <c r="M46" s="1339"/>
    </row>
    <row r="47" spans="1:13" ht="15" customHeight="1">
      <c r="A47" s="324"/>
      <c r="B47" s="322"/>
      <c r="C47" s="1339"/>
      <c r="D47" s="1339"/>
      <c r="E47" s="1339"/>
      <c r="F47" s="1339"/>
      <c r="G47" s="1339"/>
      <c r="H47" s="1339"/>
      <c r="I47" s="1339"/>
      <c r="J47" s="1339"/>
      <c r="K47" s="1339"/>
      <c r="L47" s="1339"/>
      <c r="M47" s="1339"/>
    </row>
    <row r="48" spans="1:13" ht="15" customHeight="1">
      <c r="A48" s="324"/>
      <c r="B48" s="322"/>
      <c r="C48" s="1339"/>
      <c r="D48" s="1339"/>
      <c r="E48" s="1339"/>
      <c r="F48" s="1339"/>
      <c r="G48" s="1339"/>
      <c r="H48" s="1339"/>
      <c r="I48" s="1339"/>
      <c r="J48" s="1339"/>
      <c r="K48" s="1339"/>
      <c r="L48" s="1339"/>
      <c r="M48" s="1339"/>
    </row>
    <row r="49" spans="1:13" ht="15" customHeight="1">
      <c r="A49" s="324"/>
      <c r="B49" s="322"/>
      <c r="C49" s="1339"/>
      <c r="D49" s="1339"/>
      <c r="E49" s="1339"/>
      <c r="F49" s="1339"/>
      <c r="G49" s="1339"/>
      <c r="H49" s="1339"/>
      <c r="I49" s="1339"/>
      <c r="J49" s="1339"/>
      <c r="K49" s="1339"/>
      <c r="L49" s="1339"/>
      <c r="M49" s="1339"/>
    </row>
    <row r="50" spans="1:13" ht="15" customHeight="1">
      <c r="A50" s="322"/>
      <c r="B50" s="322"/>
      <c r="C50" s="322"/>
      <c r="D50" s="322"/>
      <c r="E50" s="322"/>
      <c r="F50" s="322"/>
      <c r="G50" s="322"/>
      <c r="H50" s="322"/>
      <c r="I50" s="322"/>
      <c r="J50" s="322"/>
      <c r="K50" s="322"/>
      <c r="L50" s="322"/>
      <c r="M50" s="322"/>
    </row>
    <row r="51" spans="1:13" ht="15" customHeight="1">
      <c r="A51" s="322"/>
      <c r="B51" s="322"/>
      <c r="C51" s="322"/>
      <c r="D51" s="322"/>
      <c r="E51" s="322"/>
      <c r="F51" s="322"/>
      <c r="G51" s="322"/>
      <c r="H51" s="322"/>
      <c r="I51" s="322"/>
      <c r="J51" s="322"/>
      <c r="K51" s="322"/>
      <c r="L51" s="322"/>
      <c r="M51" s="322"/>
    </row>
    <row r="52" spans="1:13" ht="15" customHeight="1">
      <c r="A52" s="322"/>
      <c r="B52" s="322"/>
      <c r="C52" s="322"/>
      <c r="D52" s="322"/>
      <c r="E52" s="322"/>
      <c r="F52" s="322"/>
      <c r="G52" s="322"/>
      <c r="H52" s="322"/>
      <c r="I52" s="322"/>
      <c r="J52" s="322"/>
      <c r="K52" s="322"/>
      <c r="L52" s="322"/>
      <c r="M52" s="322"/>
    </row>
    <row r="53" spans="1:13" ht="15" customHeight="1">
      <c r="A53" s="322"/>
      <c r="B53" s="322"/>
      <c r="C53" s="322"/>
      <c r="D53" s="322"/>
      <c r="E53" s="322"/>
      <c r="F53" s="322"/>
      <c r="G53" s="322"/>
      <c r="H53" s="322"/>
      <c r="I53" s="322"/>
      <c r="J53" s="322"/>
      <c r="K53" s="322"/>
      <c r="L53" s="322"/>
      <c r="M53" s="322"/>
    </row>
    <row r="54" spans="1:13" ht="15" customHeight="1">
      <c r="A54" s="322"/>
      <c r="B54" s="322"/>
      <c r="C54" s="322"/>
      <c r="D54" s="322"/>
      <c r="E54" s="322"/>
      <c r="F54" s="322"/>
      <c r="G54" s="322"/>
      <c r="H54" s="322"/>
      <c r="I54" s="322"/>
      <c r="J54" s="322"/>
      <c r="K54" s="322"/>
      <c r="L54" s="322"/>
      <c r="M54" s="322"/>
    </row>
    <row r="55" spans="1:13" ht="15" customHeight="1">
      <c r="A55" s="322"/>
      <c r="B55" s="322"/>
      <c r="C55" s="322"/>
      <c r="D55" s="322"/>
      <c r="E55" s="322"/>
      <c r="F55" s="322"/>
      <c r="G55" s="322"/>
      <c r="H55" s="322"/>
      <c r="I55" s="322"/>
      <c r="J55" s="322"/>
      <c r="K55" s="322"/>
      <c r="L55" s="322"/>
      <c r="M55" s="322"/>
    </row>
    <row r="56" spans="1:13" ht="15" customHeight="1">
      <c r="A56" s="322"/>
      <c r="B56" s="322"/>
      <c r="C56" s="322"/>
      <c r="D56" s="322"/>
      <c r="E56" s="322"/>
      <c r="F56" s="322"/>
      <c r="G56" s="322"/>
      <c r="H56" s="322"/>
      <c r="I56" s="322"/>
      <c r="J56" s="322"/>
      <c r="K56" s="322"/>
      <c r="L56" s="322"/>
      <c r="M56" s="322"/>
    </row>
    <row r="57" spans="1:13" ht="15" customHeight="1">
      <c r="A57" s="322"/>
      <c r="B57" s="322"/>
      <c r="C57" s="322"/>
      <c r="D57" s="322"/>
      <c r="E57" s="322"/>
      <c r="F57" s="322"/>
      <c r="G57" s="322"/>
      <c r="H57" s="322"/>
      <c r="I57" s="322"/>
      <c r="J57" s="322"/>
      <c r="K57" s="322"/>
      <c r="L57" s="322"/>
      <c r="M57" s="322"/>
    </row>
    <row r="58" spans="1:13" ht="15" customHeight="1">
      <c r="A58" s="322"/>
      <c r="B58" s="322"/>
      <c r="C58" s="322"/>
      <c r="D58" s="322"/>
      <c r="E58" s="322"/>
      <c r="F58" s="322"/>
      <c r="G58" s="322"/>
      <c r="H58" s="322"/>
      <c r="I58" s="322"/>
      <c r="J58" s="322"/>
      <c r="K58" s="322"/>
      <c r="L58" s="322"/>
      <c r="M58" s="322"/>
    </row>
    <row r="59" spans="1:13" ht="15" customHeight="1">
      <c r="A59" s="322"/>
      <c r="B59" s="322"/>
      <c r="C59" s="322"/>
      <c r="D59" s="322"/>
      <c r="E59" s="322"/>
      <c r="F59" s="322"/>
      <c r="G59" s="322"/>
      <c r="H59" s="322"/>
      <c r="I59" s="322"/>
      <c r="J59" s="322"/>
      <c r="K59" s="322"/>
      <c r="L59" s="322"/>
      <c r="M59" s="322"/>
    </row>
    <row r="60" spans="1:13" ht="15" customHeight="1">
      <c r="A60" s="322"/>
      <c r="B60" s="322"/>
      <c r="C60" s="322"/>
      <c r="D60" s="322"/>
      <c r="E60" s="322"/>
      <c r="F60" s="322"/>
      <c r="G60" s="322"/>
      <c r="H60" s="322"/>
      <c r="I60" s="322"/>
      <c r="J60" s="322"/>
      <c r="K60" s="322"/>
      <c r="L60" s="322"/>
      <c r="M60" s="322"/>
    </row>
    <row r="61" spans="1:13" ht="15" customHeight="1">
      <c r="A61" s="322"/>
      <c r="B61" s="322"/>
      <c r="C61" s="322"/>
      <c r="D61" s="322"/>
      <c r="E61" s="322"/>
      <c r="F61" s="322"/>
      <c r="G61" s="322"/>
      <c r="H61" s="322"/>
      <c r="I61" s="322"/>
      <c r="J61" s="322"/>
      <c r="K61" s="322"/>
      <c r="L61" s="322"/>
      <c r="M61" s="322"/>
    </row>
    <row r="62" spans="1:13" ht="15" customHeight="1">
      <c r="A62" s="322"/>
      <c r="B62" s="322"/>
      <c r="C62" s="322"/>
      <c r="D62" s="322"/>
      <c r="E62" s="322"/>
      <c r="F62" s="322"/>
      <c r="G62" s="322"/>
      <c r="H62" s="322"/>
      <c r="I62" s="322"/>
      <c r="J62" s="322"/>
      <c r="K62" s="322"/>
      <c r="L62" s="322"/>
      <c r="M62" s="322"/>
    </row>
    <row r="63" spans="1:13" ht="15" customHeight="1">
      <c r="A63" s="322"/>
      <c r="B63" s="322"/>
      <c r="C63" s="322"/>
      <c r="D63" s="322"/>
      <c r="E63" s="322"/>
      <c r="F63" s="322"/>
      <c r="G63" s="322"/>
      <c r="H63" s="322"/>
      <c r="I63" s="322"/>
      <c r="J63" s="322"/>
      <c r="K63" s="322"/>
      <c r="L63" s="322"/>
      <c r="M63" s="322"/>
    </row>
    <row r="64" spans="1:13" ht="15" customHeight="1">
      <c r="A64" s="322"/>
      <c r="B64" s="322"/>
      <c r="C64" s="322"/>
      <c r="D64" s="322"/>
      <c r="E64" s="322"/>
      <c r="F64" s="322"/>
      <c r="G64" s="322"/>
      <c r="H64" s="322"/>
      <c r="I64" s="322"/>
      <c r="J64" s="322"/>
      <c r="K64" s="322"/>
      <c r="L64" s="322"/>
      <c r="M64" s="322"/>
    </row>
    <row r="65" spans="1:13" ht="15" customHeight="1">
      <c r="A65" s="322"/>
      <c r="B65" s="322"/>
      <c r="C65" s="322"/>
      <c r="D65" s="322"/>
      <c r="E65" s="322"/>
      <c r="F65" s="322"/>
      <c r="G65" s="322"/>
      <c r="H65" s="322"/>
      <c r="I65" s="322"/>
      <c r="J65" s="322"/>
      <c r="K65" s="322"/>
      <c r="L65" s="322"/>
      <c r="M65" s="322"/>
    </row>
    <row r="66" spans="1:13" ht="15" customHeight="1">
      <c r="A66" s="322"/>
      <c r="B66" s="322"/>
      <c r="C66" s="322"/>
      <c r="D66" s="322"/>
      <c r="E66" s="322"/>
      <c r="F66" s="322"/>
      <c r="G66" s="322"/>
      <c r="H66" s="322"/>
      <c r="I66" s="322"/>
      <c r="J66" s="322"/>
      <c r="K66" s="322"/>
      <c r="L66" s="322"/>
      <c r="M66" s="322"/>
    </row>
    <row r="67" spans="1:13" ht="15" customHeight="1">
      <c r="A67" s="322"/>
      <c r="B67" s="322"/>
      <c r="C67" s="322"/>
      <c r="D67" s="322"/>
      <c r="E67" s="322"/>
      <c r="F67" s="322"/>
      <c r="G67" s="322"/>
      <c r="H67" s="322"/>
      <c r="I67" s="322"/>
      <c r="J67" s="322"/>
      <c r="K67" s="322"/>
      <c r="L67" s="322"/>
      <c r="M67" s="322"/>
    </row>
    <row r="68" spans="1:13" ht="15" customHeight="1">
      <c r="A68" s="322"/>
      <c r="B68" s="322"/>
      <c r="C68" s="322"/>
      <c r="D68" s="322"/>
      <c r="E68" s="322"/>
      <c r="F68" s="322"/>
      <c r="G68" s="322"/>
      <c r="H68" s="322"/>
      <c r="I68" s="322"/>
      <c r="J68" s="322"/>
      <c r="K68" s="322"/>
      <c r="L68" s="322"/>
      <c r="M68" s="322"/>
    </row>
    <row r="69" spans="1:13" ht="15" customHeight="1">
      <c r="A69" s="322"/>
      <c r="B69" s="322"/>
      <c r="C69" s="322"/>
      <c r="D69" s="322"/>
      <c r="E69" s="322"/>
      <c r="F69" s="322"/>
      <c r="G69" s="322"/>
      <c r="H69" s="322"/>
      <c r="I69" s="322"/>
      <c r="J69" s="322"/>
      <c r="K69" s="322"/>
      <c r="L69" s="322"/>
      <c r="M69" s="322"/>
    </row>
    <row r="70" spans="1:13" ht="15" customHeight="1">
      <c r="A70" s="322"/>
      <c r="B70" s="322"/>
      <c r="C70" s="322"/>
      <c r="D70" s="322"/>
      <c r="E70" s="322"/>
      <c r="F70" s="322"/>
      <c r="G70" s="322"/>
      <c r="H70" s="322"/>
      <c r="I70" s="322"/>
      <c r="J70" s="322"/>
      <c r="K70" s="322"/>
      <c r="L70" s="322"/>
      <c r="M70" s="322"/>
    </row>
    <row r="71" spans="1:13" ht="15" customHeight="1">
      <c r="A71" s="322"/>
      <c r="B71" s="322"/>
      <c r="C71" s="322"/>
      <c r="D71" s="322"/>
      <c r="E71" s="322"/>
      <c r="F71" s="322"/>
      <c r="G71" s="322"/>
      <c r="H71" s="322"/>
      <c r="I71" s="322"/>
      <c r="J71" s="322"/>
      <c r="K71" s="322"/>
      <c r="L71" s="322"/>
      <c r="M71" s="322"/>
    </row>
    <row r="72" spans="1:13" ht="15" customHeight="1">
      <c r="A72" s="322"/>
      <c r="B72" s="322"/>
      <c r="C72" s="322"/>
      <c r="D72" s="322"/>
      <c r="E72" s="322"/>
      <c r="F72" s="322"/>
      <c r="G72" s="322"/>
      <c r="H72" s="322"/>
      <c r="I72" s="322"/>
      <c r="J72" s="322"/>
      <c r="K72" s="322"/>
      <c r="L72" s="322"/>
      <c r="M72" s="322"/>
    </row>
    <row r="73" spans="1:13" ht="15" customHeight="1">
      <c r="A73" s="322"/>
      <c r="B73" s="322"/>
      <c r="C73" s="322"/>
      <c r="D73" s="322"/>
      <c r="E73" s="322"/>
      <c r="F73" s="322"/>
      <c r="G73" s="322"/>
      <c r="H73" s="322"/>
      <c r="I73" s="322"/>
      <c r="J73" s="322"/>
      <c r="K73" s="322"/>
      <c r="L73" s="322"/>
      <c r="M73" s="322"/>
    </row>
    <row r="74" spans="1:13" ht="15" customHeight="1">
      <c r="A74" s="322"/>
      <c r="B74" s="322"/>
      <c r="C74" s="322"/>
      <c r="D74" s="322"/>
      <c r="E74" s="322"/>
      <c r="F74" s="322"/>
      <c r="G74" s="322"/>
      <c r="H74" s="322"/>
      <c r="I74" s="322"/>
      <c r="J74" s="322"/>
      <c r="K74" s="322"/>
      <c r="L74" s="322"/>
      <c r="M74" s="322"/>
    </row>
    <row r="75" spans="1:13" ht="15" customHeight="1">
      <c r="A75" s="322"/>
      <c r="B75" s="322"/>
      <c r="C75" s="322"/>
      <c r="D75" s="322"/>
      <c r="E75" s="322"/>
      <c r="F75" s="322"/>
      <c r="G75" s="322"/>
      <c r="H75" s="322"/>
      <c r="I75" s="322"/>
      <c r="J75" s="322"/>
      <c r="K75" s="322"/>
      <c r="L75" s="322"/>
      <c r="M75" s="322"/>
    </row>
    <row r="76" spans="1:13" ht="15" customHeight="1">
      <c r="A76" s="322"/>
      <c r="B76" s="322"/>
      <c r="C76" s="322"/>
      <c r="D76" s="322"/>
      <c r="E76" s="322"/>
      <c r="F76" s="322"/>
      <c r="G76" s="322"/>
      <c r="H76" s="322"/>
      <c r="I76" s="322"/>
      <c r="J76" s="322"/>
      <c r="K76" s="322"/>
      <c r="L76" s="322"/>
      <c r="M76" s="322"/>
    </row>
    <row r="77" spans="1:13" ht="15" customHeight="1">
      <c r="A77" s="322"/>
      <c r="B77" s="322"/>
      <c r="C77" s="322"/>
      <c r="D77" s="322"/>
      <c r="E77" s="322"/>
      <c r="F77" s="322"/>
      <c r="G77" s="322"/>
      <c r="H77" s="322"/>
      <c r="I77" s="322"/>
      <c r="J77" s="322"/>
      <c r="K77" s="322"/>
      <c r="L77" s="322"/>
      <c r="M77" s="322"/>
    </row>
    <row r="78" spans="1:13" ht="15" customHeight="1">
      <c r="A78" s="322"/>
      <c r="B78" s="322"/>
      <c r="C78" s="322"/>
      <c r="D78" s="322"/>
      <c r="E78" s="322"/>
      <c r="F78" s="322"/>
      <c r="G78" s="322"/>
      <c r="H78" s="322"/>
      <c r="I78" s="322"/>
      <c r="J78" s="322"/>
      <c r="K78" s="322"/>
      <c r="L78" s="322"/>
      <c r="M78" s="322"/>
    </row>
    <row r="79" spans="1:13" ht="15" customHeight="1">
      <c r="A79" s="322"/>
      <c r="B79" s="322"/>
      <c r="C79" s="322"/>
      <c r="D79" s="322"/>
      <c r="E79" s="322"/>
      <c r="F79" s="322"/>
      <c r="G79" s="322"/>
      <c r="H79" s="322"/>
      <c r="I79" s="322"/>
      <c r="J79" s="322"/>
      <c r="K79" s="322"/>
      <c r="L79" s="322"/>
      <c r="M79" s="322"/>
    </row>
    <row r="80" spans="1:13" ht="15" customHeight="1">
      <c r="A80" s="322"/>
      <c r="B80" s="322"/>
      <c r="C80" s="322"/>
      <c r="D80" s="322"/>
      <c r="E80" s="322"/>
      <c r="F80" s="322"/>
      <c r="G80" s="322"/>
      <c r="H80" s="322"/>
      <c r="I80" s="322"/>
      <c r="J80" s="322"/>
      <c r="K80" s="322"/>
      <c r="L80" s="322"/>
      <c r="M80" s="322"/>
    </row>
    <row r="81" spans="1:13" ht="15" customHeight="1">
      <c r="A81" s="322"/>
      <c r="B81" s="322"/>
      <c r="C81" s="322"/>
      <c r="D81" s="322"/>
      <c r="E81" s="322"/>
      <c r="F81" s="322"/>
      <c r="G81" s="322"/>
      <c r="H81" s="322"/>
      <c r="I81" s="322"/>
      <c r="J81" s="322"/>
      <c r="K81" s="322"/>
      <c r="L81" s="322"/>
      <c r="M81" s="322"/>
    </row>
    <row r="82" spans="1:13" ht="15" customHeight="1">
      <c r="A82" s="322"/>
      <c r="B82" s="322"/>
      <c r="C82" s="322"/>
      <c r="D82" s="322"/>
      <c r="E82" s="322"/>
      <c r="F82" s="322"/>
      <c r="G82" s="322"/>
      <c r="H82" s="322"/>
      <c r="I82" s="322"/>
      <c r="J82" s="322"/>
      <c r="K82" s="322"/>
      <c r="L82" s="322"/>
      <c r="M82" s="322"/>
    </row>
    <row r="83" spans="1:13" ht="15" customHeight="1">
      <c r="A83" s="322"/>
      <c r="B83" s="322"/>
      <c r="C83" s="322"/>
      <c r="D83" s="322"/>
      <c r="E83" s="322"/>
      <c r="F83" s="322"/>
      <c r="G83" s="322"/>
      <c r="H83" s="322"/>
      <c r="I83" s="322"/>
      <c r="J83" s="322"/>
      <c r="K83" s="322"/>
      <c r="L83" s="322"/>
      <c r="M83" s="322"/>
    </row>
    <row r="84" spans="1:13" ht="15" customHeight="1">
      <c r="A84" s="322"/>
      <c r="B84" s="322"/>
      <c r="C84" s="322"/>
      <c r="D84" s="322"/>
      <c r="E84" s="322"/>
      <c r="F84" s="322"/>
      <c r="G84" s="322"/>
      <c r="H84" s="322"/>
      <c r="I84" s="322"/>
      <c r="J84" s="322"/>
      <c r="K84" s="322"/>
      <c r="L84" s="322"/>
      <c r="M84" s="322"/>
    </row>
    <row r="85" spans="1:13" ht="15" customHeight="1">
      <c r="A85" s="322"/>
      <c r="B85" s="322"/>
      <c r="C85" s="322"/>
      <c r="D85" s="322"/>
      <c r="E85" s="322"/>
      <c r="F85" s="322"/>
      <c r="G85" s="322"/>
      <c r="H85" s="322"/>
      <c r="I85" s="322"/>
      <c r="J85" s="322"/>
      <c r="K85" s="322"/>
      <c r="L85" s="322"/>
      <c r="M85" s="322"/>
    </row>
    <row r="86" spans="1:13" ht="15" customHeight="1">
      <c r="A86" s="322"/>
      <c r="B86" s="322"/>
      <c r="C86" s="322"/>
      <c r="D86" s="322"/>
      <c r="E86" s="322"/>
      <c r="F86" s="322"/>
      <c r="G86" s="322"/>
      <c r="H86" s="322"/>
      <c r="I86" s="322"/>
      <c r="J86" s="322"/>
      <c r="K86" s="322"/>
      <c r="L86" s="322"/>
      <c r="M86" s="322"/>
    </row>
    <row r="87" spans="1:13" ht="15" customHeight="1">
      <c r="A87" s="322"/>
      <c r="B87" s="322"/>
      <c r="C87" s="322"/>
      <c r="D87" s="322"/>
      <c r="E87" s="322"/>
      <c r="F87" s="322"/>
      <c r="G87" s="322"/>
      <c r="H87" s="322"/>
      <c r="I87" s="322"/>
      <c r="J87" s="322"/>
      <c r="K87" s="322"/>
      <c r="L87" s="322"/>
      <c r="M87" s="322"/>
    </row>
    <row r="88" spans="1:13" ht="15" customHeight="1">
      <c r="A88" s="322"/>
      <c r="B88" s="322"/>
      <c r="C88" s="322"/>
      <c r="D88" s="322"/>
      <c r="E88" s="322"/>
      <c r="F88" s="322"/>
      <c r="G88" s="322"/>
      <c r="H88" s="322"/>
      <c r="I88" s="322"/>
      <c r="J88" s="322"/>
      <c r="K88" s="322"/>
      <c r="L88" s="322"/>
      <c r="M88" s="322"/>
    </row>
    <row r="89" spans="1:13" ht="15" customHeight="1">
      <c r="A89" s="322"/>
      <c r="B89" s="322"/>
      <c r="C89" s="322"/>
      <c r="D89" s="322"/>
      <c r="E89" s="322"/>
      <c r="F89" s="322"/>
      <c r="G89" s="322"/>
      <c r="H89" s="322"/>
      <c r="I89" s="322"/>
      <c r="J89" s="322"/>
      <c r="K89" s="322"/>
      <c r="L89" s="322"/>
      <c r="M89" s="322"/>
    </row>
    <row r="90" spans="1:13" ht="15" customHeight="1">
      <c r="A90" s="322"/>
      <c r="B90" s="322"/>
      <c r="C90" s="322"/>
      <c r="D90" s="322"/>
      <c r="E90" s="322"/>
      <c r="F90" s="322"/>
      <c r="G90" s="322"/>
      <c r="H90" s="322"/>
      <c r="I90" s="322"/>
      <c r="J90" s="322"/>
      <c r="K90" s="322"/>
      <c r="L90" s="322"/>
      <c r="M90" s="322"/>
    </row>
    <row r="91" spans="1:13" ht="15" customHeight="1">
      <c r="A91" s="322"/>
      <c r="B91" s="322"/>
      <c r="C91" s="322"/>
      <c r="D91" s="322"/>
      <c r="E91" s="322"/>
      <c r="F91" s="322"/>
      <c r="G91" s="322"/>
      <c r="H91" s="322"/>
      <c r="I91" s="322"/>
      <c r="J91" s="322"/>
      <c r="K91" s="322"/>
      <c r="L91" s="322"/>
      <c r="M91" s="322"/>
    </row>
    <row r="92" spans="1:13" ht="15" customHeight="1">
      <c r="A92" s="322"/>
      <c r="B92" s="322"/>
      <c r="C92" s="322"/>
      <c r="D92" s="322"/>
      <c r="E92" s="322"/>
      <c r="F92" s="322"/>
      <c r="G92" s="322"/>
      <c r="H92" s="322"/>
      <c r="I92" s="322"/>
      <c r="J92" s="322"/>
      <c r="K92" s="322"/>
      <c r="L92" s="322"/>
      <c r="M92" s="322"/>
    </row>
    <row r="93" spans="1:13" ht="15" customHeight="1">
      <c r="A93" s="322"/>
      <c r="B93" s="322"/>
      <c r="C93" s="322"/>
      <c r="D93" s="322"/>
      <c r="E93" s="322"/>
      <c r="F93" s="322"/>
      <c r="G93" s="322"/>
      <c r="H93" s="322"/>
      <c r="I93" s="322"/>
      <c r="J93" s="322"/>
      <c r="K93" s="322"/>
      <c r="L93" s="322"/>
      <c r="M93" s="322"/>
    </row>
    <row r="94" spans="1:13" ht="15" customHeight="1">
      <c r="A94" s="322"/>
      <c r="B94" s="322"/>
      <c r="C94" s="322"/>
      <c r="D94" s="322"/>
      <c r="E94" s="322"/>
      <c r="F94" s="322"/>
      <c r="G94" s="322"/>
      <c r="H94" s="322"/>
      <c r="I94" s="322"/>
      <c r="J94" s="322"/>
      <c r="K94" s="322"/>
      <c r="L94" s="322"/>
      <c r="M94" s="322"/>
    </row>
    <row r="95" spans="1:13" ht="15" customHeight="1">
      <c r="A95" s="322"/>
      <c r="B95" s="322"/>
      <c r="C95" s="322"/>
      <c r="D95" s="322"/>
      <c r="E95" s="322"/>
      <c r="F95" s="322"/>
      <c r="G95" s="322"/>
      <c r="H95" s="322"/>
      <c r="I95" s="322"/>
      <c r="J95" s="322"/>
      <c r="K95" s="322"/>
      <c r="L95" s="322"/>
      <c r="M95" s="322"/>
    </row>
    <row r="96" spans="1:13" ht="15" customHeight="1">
      <c r="A96" s="322"/>
      <c r="B96" s="322"/>
      <c r="C96" s="322"/>
      <c r="D96" s="322"/>
      <c r="E96" s="322"/>
      <c r="F96" s="322"/>
      <c r="G96" s="322"/>
      <c r="H96" s="322"/>
      <c r="I96" s="322"/>
      <c r="J96" s="322"/>
      <c r="K96" s="322"/>
      <c r="L96" s="322"/>
      <c r="M96" s="322"/>
    </row>
    <row r="97" spans="1:13" ht="15" customHeight="1">
      <c r="A97" s="322"/>
      <c r="B97" s="322"/>
      <c r="C97" s="322"/>
      <c r="D97" s="322"/>
      <c r="E97" s="322"/>
      <c r="F97" s="322"/>
      <c r="G97" s="322"/>
      <c r="H97" s="322"/>
      <c r="I97" s="322"/>
      <c r="J97" s="322"/>
      <c r="K97" s="322"/>
      <c r="L97" s="322"/>
      <c r="M97" s="322"/>
    </row>
    <row r="98" spans="1:13" ht="15" customHeight="1">
      <c r="A98" s="322"/>
      <c r="B98" s="322"/>
      <c r="C98" s="322"/>
      <c r="D98" s="322"/>
      <c r="E98" s="322"/>
      <c r="F98" s="322"/>
      <c r="G98" s="322"/>
      <c r="H98" s="322"/>
      <c r="I98" s="322"/>
      <c r="J98" s="322"/>
      <c r="K98" s="322"/>
      <c r="L98" s="322"/>
      <c r="M98" s="322"/>
    </row>
    <row r="99" spans="1:13" ht="15" customHeight="1">
      <c r="A99" s="322"/>
      <c r="B99" s="322"/>
      <c r="C99" s="322"/>
      <c r="D99" s="322"/>
      <c r="E99" s="322"/>
      <c r="F99" s="322"/>
      <c r="G99" s="322"/>
      <c r="H99" s="322"/>
      <c r="I99" s="322"/>
      <c r="J99" s="322"/>
      <c r="K99" s="322"/>
      <c r="L99" s="322"/>
      <c r="M99" s="322"/>
    </row>
    <row r="100" spans="1:13" ht="15" customHeight="1">
      <c r="A100" s="322"/>
      <c r="B100" s="322"/>
      <c r="C100" s="322"/>
      <c r="D100" s="322"/>
      <c r="E100" s="322"/>
      <c r="F100" s="322"/>
      <c r="G100" s="322"/>
      <c r="H100" s="322"/>
      <c r="I100" s="322"/>
      <c r="J100" s="322"/>
      <c r="K100" s="322"/>
      <c r="L100" s="322"/>
      <c r="M100" s="322"/>
    </row>
    <row r="101" spans="1:13" ht="15" customHeight="1">
      <c r="A101" s="322"/>
      <c r="B101" s="322"/>
      <c r="C101" s="322"/>
      <c r="D101" s="322"/>
      <c r="E101" s="322"/>
      <c r="F101" s="322"/>
      <c r="G101" s="322"/>
      <c r="H101" s="322"/>
      <c r="I101" s="322"/>
      <c r="J101" s="322"/>
      <c r="K101" s="322"/>
      <c r="L101" s="322"/>
      <c r="M101" s="322"/>
    </row>
    <row r="102" spans="1:13" ht="15" customHeight="1">
      <c r="A102" s="322"/>
      <c r="B102" s="322"/>
      <c r="C102" s="322"/>
      <c r="D102" s="322"/>
      <c r="E102" s="322"/>
      <c r="F102" s="322"/>
      <c r="G102" s="322"/>
      <c r="H102" s="322"/>
      <c r="I102" s="322"/>
      <c r="J102" s="322"/>
      <c r="K102" s="322"/>
      <c r="L102" s="322"/>
      <c r="M102" s="322"/>
    </row>
    <row r="103" spans="1:13" ht="15" customHeight="1">
      <c r="A103" s="322"/>
      <c r="B103" s="322"/>
      <c r="C103" s="322"/>
      <c r="D103" s="322"/>
      <c r="E103" s="322"/>
      <c r="F103" s="322"/>
      <c r="G103" s="322"/>
      <c r="H103" s="322"/>
      <c r="I103" s="322"/>
      <c r="J103" s="322"/>
      <c r="K103" s="322"/>
      <c r="L103" s="322"/>
      <c r="M103" s="322"/>
    </row>
    <row r="104" spans="1:13" ht="15" customHeight="1">
      <c r="A104" s="322"/>
      <c r="B104" s="322"/>
      <c r="C104" s="322"/>
      <c r="D104" s="322"/>
      <c r="E104" s="322"/>
      <c r="F104" s="322"/>
      <c r="G104" s="322"/>
      <c r="H104" s="322"/>
      <c r="I104" s="322"/>
      <c r="J104" s="322"/>
      <c r="K104" s="322"/>
      <c r="L104" s="322"/>
      <c r="M104" s="322"/>
    </row>
    <row r="105" spans="1:13" ht="15" customHeight="1">
      <c r="A105" s="322"/>
      <c r="B105" s="322"/>
      <c r="C105" s="322"/>
      <c r="D105" s="322"/>
      <c r="E105" s="322"/>
      <c r="F105" s="322"/>
      <c r="G105" s="322"/>
      <c r="H105" s="322"/>
      <c r="I105" s="322"/>
      <c r="J105" s="322"/>
      <c r="K105" s="322"/>
      <c r="L105" s="322"/>
      <c r="M105" s="322"/>
    </row>
    <row r="106" spans="1:13" ht="15" customHeight="1">
      <c r="A106" s="322"/>
      <c r="B106" s="322"/>
      <c r="C106" s="322"/>
      <c r="D106" s="322"/>
      <c r="E106" s="322"/>
      <c r="F106" s="322"/>
      <c r="G106" s="322"/>
      <c r="H106" s="322"/>
      <c r="I106" s="322"/>
      <c r="J106" s="322"/>
      <c r="K106" s="322"/>
      <c r="L106" s="322"/>
      <c r="M106" s="322"/>
    </row>
    <row r="107" spans="1:13" ht="15" customHeight="1">
      <c r="A107" s="322"/>
      <c r="B107" s="322"/>
      <c r="C107" s="322"/>
      <c r="D107" s="322"/>
      <c r="E107" s="322"/>
      <c r="F107" s="322"/>
      <c r="G107" s="322"/>
      <c r="H107" s="322"/>
      <c r="I107" s="322"/>
      <c r="J107" s="322"/>
      <c r="K107" s="322"/>
      <c r="L107" s="322"/>
      <c r="M107" s="322"/>
    </row>
    <row r="108" spans="1:13" ht="15" customHeight="1">
      <c r="A108" s="322"/>
      <c r="B108" s="322"/>
      <c r="C108" s="322"/>
      <c r="D108" s="322"/>
      <c r="E108" s="322"/>
      <c r="F108" s="322"/>
      <c r="G108" s="322"/>
      <c r="H108" s="322"/>
      <c r="I108" s="322"/>
      <c r="J108" s="322"/>
      <c r="K108" s="322"/>
      <c r="L108" s="322"/>
      <c r="M108" s="322"/>
    </row>
    <row r="109" spans="1:13" ht="15" customHeight="1">
      <c r="A109" s="322"/>
      <c r="B109" s="322"/>
      <c r="C109" s="322"/>
      <c r="D109" s="322"/>
      <c r="E109" s="322"/>
      <c r="F109" s="322"/>
      <c r="G109" s="322"/>
      <c r="H109" s="322"/>
      <c r="I109" s="322"/>
      <c r="J109" s="322"/>
      <c r="K109" s="322"/>
      <c r="L109" s="322"/>
      <c r="M109" s="322"/>
    </row>
    <row r="110" spans="1:13" ht="15" customHeight="1">
      <c r="A110" s="322"/>
      <c r="B110" s="322"/>
      <c r="C110" s="322"/>
      <c r="D110" s="322"/>
      <c r="E110" s="322"/>
      <c r="F110" s="322"/>
      <c r="G110" s="322"/>
      <c r="H110" s="322"/>
      <c r="I110" s="322"/>
      <c r="J110" s="322"/>
      <c r="K110" s="322"/>
      <c r="L110" s="322"/>
      <c r="M110" s="322"/>
    </row>
    <row r="111" spans="1:13" ht="15" customHeight="1">
      <c r="A111" s="322"/>
      <c r="B111" s="322"/>
      <c r="C111" s="322"/>
      <c r="D111" s="322"/>
      <c r="E111" s="322"/>
      <c r="F111" s="322"/>
      <c r="G111" s="322"/>
      <c r="H111" s="322"/>
      <c r="I111" s="322"/>
      <c r="J111" s="322"/>
      <c r="K111" s="322"/>
      <c r="L111" s="322"/>
      <c r="M111" s="322"/>
    </row>
    <row r="112" spans="1:13" ht="15" customHeight="1">
      <c r="A112" s="322"/>
      <c r="B112" s="322"/>
      <c r="C112" s="322"/>
      <c r="D112" s="322"/>
      <c r="E112" s="322"/>
      <c r="F112" s="322"/>
      <c r="G112" s="322"/>
      <c r="H112" s="322"/>
      <c r="I112" s="322"/>
      <c r="J112" s="322"/>
      <c r="K112" s="322"/>
      <c r="L112" s="322"/>
      <c r="M112" s="322"/>
    </row>
    <row r="113" spans="1:13" ht="15" customHeight="1">
      <c r="A113" s="322"/>
      <c r="B113" s="322"/>
      <c r="C113" s="322"/>
      <c r="D113" s="322"/>
      <c r="E113" s="322"/>
      <c r="F113" s="322"/>
      <c r="G113" s="322"/>
      <c r="H113" s="322"/>
      <c r="I113" s="322"/>
      <c r="J113" s="322"/>
      <c r="K113" s="322"/>
      <c r="L113" s="322"/>
      <c r="M113" s="322"/>
    </row>
    <row r="114" spans="1:13" ht="15" customHeight="1">
      <c r="A114" s="322"/>
      <c r="B114" s="322"/>
      <c r="C114" s="322"/>
      <c r="D114" s="322"/>
      <c r="E114" s="322"/>
      <c r="F114" s="322"/>
      <c r="G114" s="322"/>
      <c r="H114" s="322"/>
      <c r="I114" s="322"/>
      <c r="J114" s="322"/>
      <c r="K114" s="322"/>
      <c r="L114" s="322"/>
      <c r="M114" s="322"/>
    </row>
    <row r="115" spans="1:13" ht="15" customHeight="1">
      <c r="A115" s="322"/>
      <c r="B115" s="322"/>
      <c r="C115" s="322"/>
      <c r="D115" s="322"/>
      <c r="E115" s="322"/>
      <c r="F115" s="322"/>
      <c r="G115" s="322"/>
      <c r="H115" s="322"/>
      <c r="I115" s="322"/>
      <c r="J115" s="322"/>
      <c r="K115" s="322"/>
      <c r="L115" s="322"/>
      <c r="M115" s="322"/>
    </row>
    <row r="116" spans="1:13" ht="15" customHeight="1">
      <c r="A116" s="322"/>
      <c r="B116" s="322"/>
      <c r="C116" s="322"/>
      <c r="D116" s="322"/>
      <c r="E116" s="322"/>
      <c r="F116" s="322"/>
      <c r="G116" s="322"/>
      <c r="H116" s="322"/>
      <c r="I116" s="322"/>
      <c r="J116" s="322"/>
      <c r="K116" s="322"/>
      <c r="L116" s="322"/>
      <c r="M116" s="322"/>
    </row>
    <row r="117" spans="1:13" ht="15" customHeight="1">
      <c r="A117" s="322"/>
      <c r="B117" s="322"/>
      <c r="C117" s="322"/>
      <c r="D117" s="322"/>
      <c r="E117" s="322"/>
      <c r="F117" s="322"/>
      <c r="G117" s="322"/>
      <c r="H117" s="322"/>
      <c r="I117" s="322"/>
      <c r="J117" s="322"/>
      <c r="K117" s="322"/>
      <c r="L117" s="322"/>
      <c r="M117" s="322"/>
    </row>
    <row r="118" spans="1:13" ht="15" customHeight="1">
      <c r="A118" s="322"/>
      <c r="B118" s="322"/>
      <c r="C118" s="322"/>
      <c r="D118" s="322"/>
      <c r="E118" s="322"/>
      <c r="F118" s="322"/>
      <c r="G118" s="322"/>
      <c r="H118" s="322"/>
      <c r="I118" s="322"/>
      <c r="J118" s="322"/>
      <c r="K118" s="322"/>
      <c r="L118" s="322"/>
      <c r="M118" s="322"/>
    </row>
    <row r="119" spans="1:13" ht="15" customHeight="1">
      <c r="A119" s="322"/>
      <c r="B119" s="322"/>
      <c r="C119" s="322"/>
      <c r="D119" s="322"/>
      <c r="E119" s="322"/>
      <c r="F119" s="322"/>
      <c r="G119" s="322"/>
      <c r="H119" s="322"/>
      <c r="I119" s="322"/>
      <c r="J119" s="322"/>
      <c r="K119" s="322"/>
      <c r="L119" s="322"/>
      <c r="M119" s="322"/>
    </row>
    <row r="120" spans="1:13" ht="15" customHeight="1">
      <c r="A120" s="322"/>
      <c r="B120" s="322"/>
      <c r="C120" s="322"/>
      <c r="D120" s="322"/>
      <c r="E120" s="322"/>
      <c r="F120" s="322"/>
      <c r="G120" s="322"/>
      <c r="H120" s="322"/>
      <c r="I120" s="322"/>
      <c r="J120" s="322"/>
      <c r="K120" s="322"/>
      <c r="L120" s="322"/>
      <c r="M120" s="322"/>
    </row>
    <row r="121" spans="1:13" ht="15" customHeight="1">
      <c r="A121" s="322"/>
      <c r="B121" s="322"/>
      <c r="C121" s="322"/>
      <c r="D121" s="322"/>
      <c r="E121" s="322"/>
      <c r="F121" s="322"/>
      <c r="G121" s="322"/>
      <c r="H121" s="322"/>
      <c r="I121" s="322"/>
      <c r="J121" s="322"/>
      <c r="K121" s="322"/>
      <c r="L121" s="322"/>
      <c r="M121" s="322"/>
    </row>
    <row r="122" spans="1:13" ht="15" customHeight="1">
      <c r="A122" s="322"/>
      <c r="B122" s="322"/>
      <c r="C122" s="322"/>
      <c r="D122" s="322"/>
      <c r="E122" s="322"/>
      <c r="F122" s="322"/>
      <c r="G122" s="322"/>
      <c r="H122" s="322"/>
      <c r="I122" s="322"/>
      <c r="J122" s="322"/>
      <c r="K122" s="322"/>
      <c r="L122" s="322"/>
      <c r="M122" s="322"/>
    </row>
    <row r="123" spans="1:13" ht="15" customHeight="1">
      <c r="A123" s="322"/>
      <c r="B123" s="322"/>
      <c r="C123" s="322"/>
      <c r="D123" s="322"/>
      <c r="E123" s="322"/>
      <c r="F123" s="322"/>
      <c r="G123" s="322"/>
      <c r="H123" s="322"/>
      <c r="I123" s="322"/>
      <c r="J123" s="322"/>
      <c r="K123" s="322"/>
      <c r="L123" s="322"/>
      <c r="M123" s="322"/>
    </row>
    <row r="124" spans="1:13" ht="15" customHeight="1">
      <c r="A124" s="322"/>
      <c r="B124" s="322"/>
      <c r="C124" s="322"/>
      <c r="D124" s="322"/>
      <c r="E124" s="322"/>
      <c r="F124" s="322"/>
      <c r="G124" s="322"/>
      <c r="H124" s="322"/>
      <c r="I124" s="322"/>
      <c r="J124" s="322"/>
      <c r="K124" s="322"/>
      <c r="L124" s="322"/>
      <c r="M124" s="322"/>
    </row>
    <row r="125" spans="1:13" ht="15" customHeight="1">
      <c r="A125" s="322"/>
      <c r="B125" s="322"/>
      <c r="C125" s="322"/>
      <c r="D125" s="322"/>
      <c r="E125" s="322"/>
      <c r="F125" s="322"/>
      <c r="G125" s="322"/>
      <c r="H125" s="322"/>
      <c r="I125" s="322"/>
      <c r="J125" s="322"/>
      <c r="K125" s="322"/>
      <c r="L125" s="322"/>
      <c r="M125" s="322"/>
    </row>
    <row r="126" spans="1:13" ht="15" customHeight="1">
      <c r="A126" s="322"/>
      <c r="B126" s="322"/>
      <c r="C126" s="322"/>
      <c r="D126" s="322"/>
      <c r="E126" s="322"/>
      <c r="F126" s="322"/>
      <c r="G126" s="322"/>
      <c r="H126" s="322"/>
      <c r="I126" s="322"/>
      <c r="J126" s="322"/>
      <c r="K126" s="322"/>
      <c r="L126" s="322"/>
      <c r="M126" s="322"/>
    </row>
    <row r="127" spans="1:13" ht="15" customHeight="1">
      <c r="A127" s="322"/>
      <c r="B127" s="322"/>
      <c r="C127" s="322"/>
      <c r="D127" s="322"/>
      <c r="E127" s="322"/>
      <c r="F127" s="322"/>
      <c r="G127" s="322"/>
      <c r="H127" s="322"/>
      <c r="I127" s="322"/>
      <c r="J127" s="322"/>
      <c r="K127" s="322"/>
      <c r="L127" s="322"/>
      <c r="M127" s="322"/>
    </row>
    <row r="128" spans="1:13" ht="15" customHeight="1">
      <c r="A128" s="322"/>
      <c r="B128" s="322"/>
      <c r="C128" s="322"/>
      <c r="D128" s="322"/>
      <c r="E128" s="322"/>
      <c r="F128" s="322"/>
      <c r="G128" s="322"/>
      <c r="H128" s="322"/>
      <c r="I128" s="322"/>
      <c r="J128" s="322"/>
      <c r="K128" s="322"/>
      <c r="L128" s="322"/>
      <c r="M128" s="322"/>
    </row>
    <row r="129" spans="1:13" ht="15" customHeight="1">
      <c r="A129" s="322"/>
      <c r="B129" s="322"/>
      <c r="C129" s="322"/>
      <c r="D129" s="322"/>
      <c r="E129" s="322"/>
      <c r="F129" s="322"/>
      <c r="G129" s="322"/>
      <c r="H129" s="322"/>
      <c r="I129" s="322"/>
      <c r="J129" s="322"/>
      <c r="K129" s="322"/>
      <c r="L129" s="322"/>
      <c r="M129" s="322"/>
    </row>
    <row r="130" spans="1:13" ht="15" customHeight="1">
      <c r="A130" s="322"/>
      <c r="B130" s="322"/>
      <c r="C130" s="322"/>
      <c r="D130" s="322"/>
      <c r="E130" s="322"/>
      <c r="F130" s="322"/>
      <c r="G130" s="322"/>
      <c r="H130" s="322"/>
      <c r="I130" s="322"/>
      <c r="J130" s="322"/>
      <c r="K130" s="322"/>
      <c r="L130" s="322"/>
      <c r="M130" s="322"/>
    </row>
    <row r="131" spans="1:13" ht="15" customHeight="1">
      <c r="A131" s="322"/>
      <c r="B131" s="322"/>
      <c r="C131" s="322"/>
      <c r="D131" s="322"/>
      <c r="E131" s="322"/>
      <c r="F131" s="322"/>
      <c r="G131" s="322"/>
      <c r="H131" s="322"/>
      <c r="I131" s="322"/>
      <c r="J131" s="322"/>
      <c r="K131" s="322"/>
      <c r="L131" s="322"/>
      <c r="M131" s="322"/>
    </row>
    <row r="132" spans="1:13" ht="15" customHeight="1">
      <c r="A132" s="322"/>
      <c r="B132" s="322"/>
      <c r="C132" s="322"/>
      <c r="D132" s="322"/>
      <c r="E132" s="322"/>
      <c r="F132" s="322"/>
      <c r="G132" s="322"/>
      <c r="H132" s="322"/>
      <c r="I132" s="322"/>
      <c r="J132" s="322"/>
      <c r="K132" s="322"/>
      <c r="L132" s="322"/>
      <c r="M132" s="322"/>
    </row>
    <row r="133" spans="1:13" ht="15" customHeight="1">
      <c r="A133" s="322"/>
      <c r="B133" s="322"/>
      <c r="C133" s="322"/>
      <c r="D133" s="322"/>
      <c r="E133" s="322"/>
      <c r="F133" s="322"/>
      <c r="G133" s="322"/>
      <c r="H133" s="322"/>
      <c r="I133" s="322"/>
      <c r="J133" s="322"/>
      <c r="K133" s="322"/>
      <c r="L133" s="322"/>
      <c r="M133" s="322"/>
    </row>
    <row r="134" spans="1:13" ht="15" customHeight="1">
      <c r="A134" s="322"/>
      <c r="B134" s="322"/>
      <c r="C134" s="322"/>
      <c r="D134" s="322"/>
      <c r="E134" s="322"/>
      <c r="F134" s="322"/>
      <c r="G134" s="322"/>
      <c r="H134" s="322"/>
      <c r="I134" s="322"/>
      <c r="J134" s="322"/>
      <c r="K134" s="322"/>
      <c r="L134" s="322"/>
      <c r="M134" s="322"/>
    </row>
    <row r="135" spans="1:13" ht="15" customHeight="1">
      <c r="A135" s="322"/>
      <c r="B135" s="322"/>
      <c r="C135" s="322"/>
      <c r="D135" s="322"/>
      <c r="E135" s="322"/>
      <c r="F135" s="322"/>
      <c r="G135" s="322"/>
      <c r="H135" s="322"/>
      <c r="I135" s="322"/>
      <c r="J135" s="322"/>
      <c r="K135" s="322"/>
      <c r="L135" s="322"/>
      <c r="M135" s="322"/>
    </row>
    <row r="136" spans="1:13" ht="15" customHeight="1">
      <c r="A136" s="322"/>
      <c r="B136" s="322"/>
      <c r="C136" s="322"/>
      <c r="D136" s="322"/>
      <c r="E136" s="322"/>
      <c r="F136" s="322"/>
      <c r="G136" s="322"/>
      <c r="H136" s="322"/>
      <c r="I136" s="322"/>
      <c r="J136" s="322"/>
      <c r="K136" s="322"/>
      <c r="L136" s="322"/>
      <c r="M136" s="322"/>
    </row>
    <row r="137" spans="1:13" ht="15" customHeight="1">
      <c r="A137" s="322"/>
      <c r="B137" s="322"/>
      <c r="C137" s="322"/>
      <c r="D137" s="322"/>
      <c r="E137" s="322"/>
      <c r="F137" s="322"/>
      <c r="G137" s="322"/>
      <c r="H137" s="322"/>
      <c r="I137" s="322"/>
      <c r="J137" s="322"/>
      <c r="K137" s="322"/>
      <c r="L137" s="322"/>
      <c r="M137" s="322"/>
    </row>
    <row r="138" spans="1:13" ht="15" customHeight="1">
      <c r="A138" s="322"/>
      <c r="B138" s="322"/>
      <c r="C138" s="322"/>
      <c r="D138" s="322"/>
      <c r="E138" s="322"/>
      <c r="F138" s="322"/>
      <c r="G138" s="322"/>
      <c r="H138" s="322"/>
      <c r="I138" s="322"/>
      <c r="J138" s="322"/>
      <c r="K138" s="322"/>
      <c r="L138" s="322"/>
      <c r="M138" s="322"/>
    </row>
    <row r="139" spans="1:13" ht="15" customHeight="1">
      <c r="A139" s="322"/>
      <c r="B139" s="322"/>
      <c r="C139" s="322"/>
      <c r="D139" s="322"/>
      <c r="E139" s="322"/>
      <c r="F139" s="322"/>
      <c r="G139" s="322"/>
      <c r="H139" s="322"/>
      <c r="I139" s="322"/>
      <c r="J139" s="322"/>
      <c r="K139" s="322"/>
      <c r="L139" s="322"/>
      <c r="M139" s="322"/>
    </row>
    <row r="140" spans="1:13" ht="15" customHeight="1">
      <c r="A140" s="322"/>
      <c r="B140" s="322"/>
      <c r="C140" s="322"/>
      <c r="D140" s="322"/>
      <c r="E140" s="322"/>
      <c r="F140" s="322"/>
      <c r="G140" s="322"/>
      <c r="H140" s="322"/>
      <c r="I140" s="322"/>
      <c r="J140" s="322"/>
      <c r="K140" s="322"/>
      <c r="L140" s="322"/>
      <c r="M140" s="322"/>
    </row>
    <row r="141" spans="1:13" ht="15" customHeight="1">
      <c r="A141" s="322"/>
      <c r="B141" s="322"/>
      <c r="C141" s="322"/>
      <c r="D141" s="322"/>
      <c r="E141" s="322"/>
      <c r="F141" s="322"/>
      <c r="G141" s="322"/>
      <c r="H141" s="322"/>
      <c r="I141" s="322"/>
      <c r="J141" s="322"/>
      <c r="K141" s="322"/>
      <c r="L141" s="322"/>
      <c r="M141" s="322"/>
    </row>
    <row r="142" spans="1:13" ht="15" customHeight="1">
      <c r="A142" s="322"/>
      <c r="B142" s="322"/>
      <c r="C142" s="322"/>
      <c r="D142" s="322"/>
      <c r="E142" s="322"/>
      <c r="F142" s="322"/>
      <c r="G142" s="322"/>
      <c r="H142" s="322"/>
      <c r="I142" s="322"/>
      <c r="J142" s="322"/>
      <c r="K142" s="322"/>
      <c r="L142" s="322"/>
      <c r="M142" s="322"/>
    </row>
    <row r="143" spans="1:13" ht="15" customHeight="1">
      <c r="A143" s="322"/>
      <c r="B143" s="322"/>
      <c r="C143" s="322"/>
      <c r="D143" s="322"/>
      <c r="E143" s="322"/>
      <c r="F143" s="322"/>
      <c r="G143" s="322"/>
      <c r="H143" s="322"/>
      <c r="I143" s="322"/>
      <c r="J143" s="322"/>
      <c r="K143" s="322"/>
      <c r="L143" s="322"/>
      <c r="M143" s="322"/>
    </row>
    <row r="144" spans="1:13" ht="15" customHeight="1">
      <c r="A144" s="322"/>
      <c r="B144" s="322"/>
      <c r="C144" s="322"/>
      <c r="D144" s="322"/>
      <c r="E144" s="322"/>
      <c r="F144" s="322"/>
      <c r="G144" s="322"/>
      <c r="H144" s="322"/>
      <c r="I144" s="322"/>
      <c r="J144" s="322"/>
      <c r="K144" s="322"/>
      <c r="L144" s="322"/>
      <c r="M144" s="322"/>
    </row>
    <row r="145" spans="1:13" ht="15" customHeight="1">
      <c r="A145" s="322"/>
      <c r="B145" s="322"/>
      <c r="C145" s="322"/>
      <c r="D145" s="322"/>
      <c r="E145" s="322"/>
      <c r="F145" s="322"/>
      <c r="G145" s="322"/>
      <c r="H145" s="322"/>
      <c r="I145" s="322"/>
      <c r="J145" s="322"/>
      <c r="K145" s="322"/>
      <c r="L145" s="322"/>
      <c r="M145" s="322"/>
    </row>
    <row r="146" spans="1:13" ht="15">
      <c r="A146" s="322"/>
      <c r="B146" s="322"/>
      <c r="C146" s="322"/>
      <c r="D146" s="322"/>
      <c r="E146" s="322"/>
      <c r="F146" s="322"/>
      <c r="G146" s="322"/>
      <c r="H146" s="322"/>
      <c r="I146" s="322"/>
      <c r="J146" s="322"/>
      <c r="K146" s="322"/>
      <c r="L146" s="322"/>
      <c r="M146" s="322"/>
    </row>
    <row r="147" spans="1:13" ht="15">
      <c r="A147" s="322"/>
      <c r="B147" s="322"/>
      <c r="C147" s="322"/>
      <c r="D147" s="322"/>
      <c r="E147" s="322"/>
      <c r="F147" s="322"/>
      <c r="G147" s="322"/>
      <c r="H147" s="322"/>
      <c r="I147" s="322"/>
      <c r="J147" s="322"/>
      <c r="K147" s="322"/>
      <c r="L147" s="322"/>
      <c r="M147" s="322"/>
    </row>
    <row r="148" spans="1:13" ht="15">
      <c r="A148" s="322"/>
      <c r="B148" s="322"/>
      <c r="C148" s="322"/>
      <c r="D148" s="322"/>
      <c r="E148" s="322"/>
      <c r="F148" s="322"/>
      <c r="G148" s="322"/>
      <c r="H148" s="322"/>
      <c r="I148" s="322"/>
      <c r="J148" s="322"/>
      <c r="K148" s="322"/>
      <c r="L148" s="322"/>
      <c r="M148" s="322"/>
    </row>
    <row r="149" spans="1:13" ht="15">
      <c r="A149" s="322"/>
      <c r="B149" s="322"/>
      <c r="C149" s="322"/>
      <c r="D149" s="322"/>
      <c r="E149" s="322"/>
      <c r="F149" s="322"/>
      <c r="G149" s="322"/>
      <c r="H149" s="322"/>
      <c r="I149" s="322"/>
      <c r="J149" s="322"/>
      <c r="K149" s="322"/>
      <c r="L149" s="322"/>
      <c r="M149" s="322"/>
    </row>
    <row r="150" spans="1:13" ht="15">
      <c r="A150" s="322"/>
      <c r="B150" s="322"/>
      <c r="C150" s="322"/>
      <c r="D150" s="322"/>
      <c r="E150" s="322"/>
      <c r="F150" s="322"/>
      <c r="G150" s="322"/>
      <c r="H150" s="322"/>
      <c r="I150" s="322"/>
      <c r="J150" s="322"/>
      <c r="K150" s="322"/>
      <c r="L150" s="322"/>
      <c r="M150" s="322"/>
    </row>
    <row r="151" spans="1:13" ht="15">
      <c r="A151" s="322"/>
      <c r="B151" s="322"/>
      <c r="C151" s="322"/>
      <c r="D151" s="322"/>
      <c r="E151" s="322"/>
      <c r="F151" s="322"/>
      <c r="G151" s="322"/>
      <c r="H151" s="322"/>
      <c r="I151" s="322"/>
      <c r="J151" s="322"/>
      <c r="K151" s="322"/>
      <c r="L151" s="322"/>
      <c r="M151" s="322"/>
    </row>
    <row r="152" spans="1:13" ht="15">
      <c r="A152" s="322"/>
      <c r="B152" s="322"/>
      <c r="C152" s="322"/>
      <c r="D152" s="322"/>
      <c r="E152" s="322"/>
      <c r="F152" s="322"/>
      <c r="G152" s="322"/>
      <c r="H152" s="322"/>
      <c r="I152" s="322"/>
      <c r="J152" s="322"/>
      <c r="K152" s="322"/>
      <c r="L152" s="322"/>
      <c r="M152" s="322"/>
    </row>
    <row r="153" spans="1:13" ht="15">
      <c r="A153" s="322"/>
      <c r="B153" s="322"/>
      <c r="C153" s="322"/>
      <c r="D153" s="322"/>
      <c r="E153" s="322"/>
      <c r="F153" s="322"/>
      <c r="G153" s="322"/>
      <c r="H153" s="322"/>
      <c r="I153" s="322"/>
      <c r="J153" s="322"/>
      <c r="K153" s="322"/>
      <c r="L153" s="322"/>
      <c r="M153" s="322"/>
    </row>
    <row r="154" spans="1:13" ht="15">
      <c r="A154" s="322"/>
      <c r="B154" s="322"/>
      <c r="C154" s="322"/>
      <c r="D154" s="322"/>
      <c r="E154" s="322"/>
      <c r="F154" s="322"/>
      <c r="G154" s="322"/>
      <c r="H154" s="322"/>
      <c r="I154" s="322"/>
      <c r="J154" s="322"/>
      <c r="K154" s="322"/>
      <c r="L154" s="322"/>
      <c r="M154" s="322"/>
    </row>
    <row r="155" spans="1:13" ht="15">
      <c r="A155" s="322"/>
      <c r="B155" s="322"/>
      <c r="C155" s="322"/>
      <c r="D155" s="322"/>
      <c r="E155" s="322"/>
      <c r="F155" s="322"/>
      <c r="G155" s="322"/>
      <c r="H155" s="322"/>
      <c r="I155" s="322"/>
      <c r="J155" s="322"/>
      <c r="K155" s="322"/>
      <c r="L155" s="322"/>
      <c r="M155" s="322"/>
    </row>
    <row r="156" spans="1:13" ht="15">
      <c r="A156" s="322"/>
      <c r="B156" s="322"/>
      <c r="C156" s="322"/>
      <c r="D156" s="322"/>
      <c r="E156" s="322"/>
      <c r="F156" s="322"/>
      <c r="G156" s="322"/>
      <c r="H156" s="322"/>
      <c r="I156" s="322"/>
      <c r="J156" s="322"/>
      <c r="K156" s="322"/>
      <c r="L156" s="322"/>
      <c r="M156" s="322"/>
    </row>
    <row r="157" spans="1:13" ht="15">
      <c r="A157" s="322"/>
      <c r="B157" s="322"/>
      <c r="C157" s="322"/>
      <c r="D157" s="322"/>
      <c r="E157" s="322"/>
      <c r="F157" s="322"/>
      <c r="G157" s="322"/>
      <c r="H157" s="322"/>
      <c r="I157" s="322"/>
      <c r="J157" s="322"/>
      <c r="K157" s="322"/>
      <c r="L157" s="322"/>
      <c r="M157" s="322"/>
    </row>
    <row r="158" spans="1:13" ht="15">
      <c r="A158" s="322"/>
      <c r="B158" s="322"/>
      <c r="C158" s="322"/>
      <c r="D158" s="322"/>
      <c r="E158" s="322"/>
      <c r="F158" s="322"/>
      <c r="G158" s="322"/>
      <c r="H158" s="322"/>
      <c r="I158" s="322"/>
      <c r="J158" s="322"/>
      <c r="K158" s="322"/>
      <c r="L158" s="322"/>
      <c r="M158" s="322"/>
    </row>
    <row r="159" spans="1:13" ht="15">
      <c r="A159" s="322"/>
      <c r="B159" s="322"/>
      <c r="C159" s="322"/>
      <c r="D159" s="322"/>
      <c r="E159" s="322"/>
      <c r="F159" s="322"/>
      <c r="G159" s="322"/>
      <c r="H159" s="322"/>
      <c r="I159" s="322"/>
      <c r="J159" s="322"/>
      <c r="K159" s="322"/>
      <c r="L159" s="322"/>
      <c r="M159" s="322"/>
    </row>
    <row r="160" spans="1:13" ht="15">
      <c r="A160" s="322"/>
      <c r="B160" s="322"/>
      <c r="C160" s="322"/>
      <c r="D160" s="322"/>
      <c r="E160" s="322"/>
      <c r="F160" s="322"/>
      <c r="G160" s="322"/>
      <c r="H160" s="322"/>
      <c r="I160" s="322"/>
      <c r="J160" s="322"/>
      <c r="K160" s="322"/>
      <c r="L160" s="322"/>
      <c r="M160" s="322"/>
    </row>
    <row r="161" spans="1:13" ht="15">
      <c r="A161" s="322"/>
      <c r="B161" s="322"/>
      <c r="C161" s="322"/>
      <c r="D161" s="322"/>
      <c r="E161" s="322"/>
      <c r="F161" s="322"/>
      <c r="G161" s="322"/>
      <c r="H161" s="322"/>
      <c r="I161" s="322"/>
      <c r="J161" s="322"/>
      <c r="K161" s="322"/>
      <c r="L161" s="322"/>
      <c r="M161" s="322"/>
    </row>
    <row r="162" spans="1:13" ht="15">
      <c r="A162" s="322"/>
      <c r="B162" s="322"/>
      <c r="C162" s="322"/>
      <c r="D162" s="322"/>
      <c r="E162" s="322"/>
      <c r="F162" s="322"/>
      <c r="G162" s="322"/>
      <c r="H162" s="322"/>
      <c r="I162" s="322"/>
      <c r="J162" s="322"/>
      <c r="K162" s="322"/>
      <c r="L162" s="322"/>
      <c r="M162" s="322"/>
    </row>
    <row r="163" spans="1:13" ht="15">
      <c r="A163" s="322"/>
      <c r="B163" s="322"/>
      <c r="C163" s="322"/>
      <c r="D163" s="322"/>
      <c r="E163" s="322"/>
      <c r="F163" s="322"/>
      <c r="G163" s="322"/>
      <c r="H163" s="322"/>
      <c r="I163" s="322"/>
      <c r="J163" s="322"/>
      <c r="K163" s="322"/>
      <c r="L163" s="322"/>
      <c r="M163" s="322"/>
    </row>
    <row r="164" spans="1:13" ht="15">
      <c r="A164" s="322"/>
      <c r="B164" s="322"/>
      <c r="C164" s="322"/>
      <c r="D164" s="322"/>
      <c r="E164" s="322"/>
      <c r="F164" s="322"/>
      <c r="G164" s="322"/>
      <c r="H164" s="322"/>
      <c r="I164" s="322"/>
      <c r="J164" s="322"/>
      <c r="K164" s="322"/>
      <c r="L164" s="322"/>
      <c r="M164" s="322"/>
    </row>
    <row r="165" spans="1:13" ht="15">
      <c r="A165" s="322"/>
      <c r="B165" s="322"/>
      <c r="C165" s="322"/>
      <c r="D165" s="322"/>
      <c r="E165" s="322"/>
      <c r="F165" s="322"/>
      <c r="G165" s="322"/>
      <c r="H165" s="322"/>
      <c r="I165" s="322"/>
      <c r="J165" s="322"/>
      <c r="K165" s="322"/>
      <c r="L165" s="322"/>
      <c r="M165" s="322"/>
    </row>
    <row r="166" spans="1:13" ht="15">
      <c r="A166" s="322"/>
      <c r="B166" s="322"/>
      <c r="C166" s="322"/>
      <c r="D166" s="322"/>
      <c r="E166" s="322"/>
      <c r="F166" s="322"/>
      <c r="G166" s="322"/>
      <c r="H166" s="322"/>
      <c r="I166" s="322"/>
      <c r="J166" s="322"/>
      <c r="K166" s="322"/>
      <c r="L166" s="322"/>
      <c r="M166" s="322"/>
    </row>
  </sheetData>
  <sheetProtection algorithmName="SHA-512" hashValue="0TUMewBp9NGgtdE0Hc8yutIoVC1Drj95flsC/7Uz6XLNHXAz6s8yUybf9B/E8yMETJyCZSJ2Nd2fIfEcaOqVOw==" saltValue="JcBmx0m2dQgdCBV/hisr7g==" spinCount="100000" sheet="1" objects="1" scenarios="1" autoFilter="0"/>
  <mergeCells count="46">
    <mergeCell ref="J6:M6"/>
    <mergeCell ref="A1:M1"/>
    <mergeCell ref="N1:N3"/>
    <mergeCell ref="A2:M2"/>
    <mergeCell ref="A3:M3"/>
    <mergeCell ref="J5:M5"/>
    <mergeCell ref="C20:M20"/>
    <mergeCell ref="J7:M7"/>
    <mergeCell ref="C10:M10"/>
    <mergeCell ref="C11:M11"/>
    <mergeCell ref="C12:M12"/>
    <mergeCell ref="C13:M13"/>
    <mergeCell ref="C14:M14"/>
    <mergeCell ref="C15:M15"/>
    <mergeCell ref="C16:M16"/>
    <mergeCell ref="C17:M17"/>
    <mergeCell ref="C18:M18"/>
    <mergeCell ref="C19:M19"/>
    <mergeCell ref="C33:M33"/>
    <mergeCell ref="C34:M34"/>
    <mergeCell ref="C35:M35"/>
    <mergeCell ref="C36:M36"/>
    <mergeCell ref="C21:M21"/>
    <mergeCell ref="C22:M22"/>
    <mergeCell ref="C23:M23"/>
    <mergeCell ref="C25:M25"/>
    <mergeCell ref="C26:M26"/>
    <mergeCell ref="C27:M27"/>
    <mergeCell ref="C28:M28"/>
    <mergeCell ref="C29:M29"/>
    <mergeCell ref="C30:M30"/>
    <mergeCell ref="C31:M31"/>
    <mergeCell ref="C32:M32"/>
    <mergeCell ref="C37:M37"/>
    <mergeCell ref="C38:M38"/>
    <mergeCell ref="C45:M45"/>
    <mergeCell ref="C46:M46"/>
    <mergeCell ref="C47:M47"/>
    <mergeCell ref="C44:M44"/>
    <mergeCell ref="C49:M49"/>
    <mergeCell ref="C39:M39"/>
    <mergeCell ref="C40:M40"/>
    <mergeCell ref="C41:M41"/>
    <mergeCell ref="C42:M42"/>
    <mergeCell ref="C43:M43"/>
    <mergeCell ref="C48:M48"/>
  </mergeCells>
  <conditionalFormatting sqref="N1:N3">
    <cfRule type="cellIs" dxfId="1" priority="1" stopIfTrue="1" operator="equal">
      <formula>"na"</formula>
    </cfRule>
  </conditionalFormatting>
  <hyperlinks>
    <hyperlink ref="A1:M1" location="Index!A1" display="Index!A1" xr:uid="{00000000-0004-0000-1A00-000000000000}"/>
  </hyperlinks>
  <printOptions horizontalCentered="1"/>
  <pageMargins left="0.5" right="0.25" top="0.5" bottom="0.25" header="0.5"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AA40"/>
  <sheetViews>
    <sheetView showGridLines="0" zoomScaleNormal="100" workbookViewId="0">
      <selection activeCell="B24" sqref="B24:M24"/>
    </sheetView>
  </sheetViews>
  <sheetFormatPr defaultColWidth="10.6640625" defaultRowHeight="11.25"/>
  <cols>
    <col min="1" max="1" width="3.5" style="200" customWidth="1"/>
    <col min="2" max="2" width="13.6640625" style="200" customWidth="1"/>
    <col min="3" max="3" width="3.1640625" style="200" customWidth="1"/>
    <col min="4" max="4" width="12.5" style="200" customWidth="1"/>
    <col min="5" max="5" width="3.1640625" style="200" customWidth="1"/>
    <col min="6" max="6" width="5.5" style="200" customWidth="1"/>
    <col min="7" max="7" width="3.1640625" style="200" customWidth="1"/>
    <col min="8" max="8" width="4.83203125" style="200" customWidth="1"/>
    <col min="9" max="9" width="17.1640625" style="200" customWidth="1"/>
    <col min="10" max="10" width="1.6640625" style="200" customWidth="1"/>
    <col min="11" max="11" width="15.6640625" style="200" customWidth="1"/>
    <col min="12" max="12" width="2.5" style="200" customWidth="1"/>
    <col min="13" max="13" width="17.1640625" style="200" customWidth="1"/>
    <col min="14" max="14" width="5.5" style="200" customWidth="1"/>
    <col min="15" max="16384" width="10.6640625" style="200"/>
  </cols>
  <sheetData>
    <row r="1" spans="1:27" s="196" customFormat="1" ht="15" customHeight="1">
      <c r="A1" s="1212" t="str">
        <f>+Index!$A$1</f>
        <v>Office of the State Controller</v>
      </c>
      <c r="B1" s="1212"/>
      <c r="C1" s="1212"/>
      <c r="D1" s="1212"/>
      <c r="E1" s="1212"/>
      <c r="F1" s="1212"/>
      <c r="G1" s="1212"/>
      <c r="H1" s="1212"/>
      <c r="I1" s="1212"/>
      <c r="J1" s="1212"/>
      <c r="K1" s="1212"/>
      <c r="L1" s="1212"/>
      <c r="M1" s="1212"/>
      <c r="N1" s="1278" t="str">
        <f>IF(Index!$B$70="na","NA","")</f>
        <v/>
      </c>
      <c r="AA1" s="197"/>
    </row>
    <row r="2" spans="1:27" s="196" customFormat="1" ht="15" customHeight="1">
      <c r="A2" s="1213" t="str">
        <f>Index!A2</f>
        <v>2024 Year-End ACFR Package</v>
      </c>
      <c r="B2" s="1213"/>
      <c r="C2" s="1213"/>
      <c r="D2" s="1213"/>
      <c r="E2" s="1213"/>
      <c r="F2" s="1213"/>
      <c r="G2" s="1213"/>
      <c r="H2" s="1213"/>
      <c r="I2" s="1213"/>
      <c r="J2" s="1213"/>
      <c r="K2" s="1213"/>
      <c r="L2" s="1213"/>
      <c r="M2" s="1213"/>
      <c r="N2" s="1278"/>
    </row>
    <row r="3" spans="1:27" s="196" customFormat="1" ht="15" customHeight="1">
      <c r="A3" s="1213" t="s">
        <v>66</v>
      </c>
      <c r="B3" s="1213"/>
      <c r="C3" s="1213"/>
      <c r="D3" s="1213"/>
      <c r="E3" s="1213"/>
      <c r="F3" s="1213"/>
      <c r="G3" s="1213"/>
      <c r="H3" s="1213"/>
      <c r="I3" s="1213"/>
      <c r="J3" s="1213"/>
      <c r="K3" s="1213"/>
      <c r="L3" s="1213"/>
      <c r="M3" s="1213"/>
      <c r="N3" s="1278"/>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C2</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47" t="str">
        <f>+Index!$D$9</f>
        <v>Asheville-Buncombe Technical Community College</v>
      </c>
      <c r="K6" s="1247"/>
      <c r="L6" s="1247"/>
      <c r="M6" s="124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2.7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2.75" customHeight="1">
      <c r="A10" s="318"/>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2.75" customHeight="1">
      <c r="A11" s="1274" t="s">
        <v>1140</v>
      </c>
      <c r="B11" s="1275"/>
      <c r="C11" s="1275"/>
      <c r="D11" s="1275"/>
      <c r="E11" s="1275"/>
      <c r="F11" s="1275"/>
      <c r="G11" s="1275"/>
      <c r="H11" s="1275"/>
      <c r="I11" s="1275"/>
      <c r="J11" s="1275"/>
      <c r="K11" s="1275"/>
      <c r="L11" s="1275"/>
      <c r="M11" s="1275"/>
      <c r="N11" s="1275"/>
      <c r="O11" s="318"/>
      <c r="P11" s="318"/>
      <c r="Q11" s="318"/>
      <c r="R11" s="318"/>
      <c r="S11" s="318"/>
      <c r="T11" s="318"/>
      <c r="U11" s="318"/>
      <c r="V11" s="318"/>
      <c r="W11" s="318"/>
      <c r="X11" s="318"/>
      <c r="Y11" s="318"/>
      <c r="Z11" s="318"/>
      <c r="AA11" s="318"/>
    </row>
    <row r="12" spans="1:27" s="198" customFormat="1" ht="12.75" customHeight="1">
      <c r="A12" s="1276" t="s">
        <v>1141</v>
      </c>
      <c r="B12" s="1276"/>
      <c r="C12" s="1276"/>
      <c r="D12" s="1276"/>
      <c r="E12" s="1276"/>
      <c r="F12" s="1276"/>
      <c r="G12" s="1276"/>
      <c r="H12" s="1276"/>
      <c r="I12" s="1276"/>
      <c r="J12" s="1276"/>
      <c r="K12" s="1276"/>
      <c r="L12" s="1276"/>
      <c r="M12" s="1276"/>
      <c r="N12" s="725"/>
      <c r="O12" s="318"/>
      <c r="P12" s="318"/>
      <c r="Q12" s="318"/>
      <c r="R12" s="318"/>
      <c r="S12" s="318"/>
      <c r="T12" s="318"/>
      <c r="U12" s="318"/>
      <c r="V12" s="318"/>
      <c r="W12" s="318"/>
      <c r="X12" s="318"/>
      <c r="Y12" s="318"/>
      <c r="Z12" s="318"/>
      <c r="AA12" s="318"/>
    </row>
    <row r="13" spans="1:27" s="198" customFormat="1" ht="12.75" customHeight="1">
      <c r="A13" s="1276" t="s">
        <v>1142</v>
      </c>
      <c r="B13" s="1276"/>
      <c r="C13" s="1276"/>
      <c r="D13" s="1276"/>
      <c r="E13" s="1276"/>
      <c r="F13" s="1276"/>
      <c r="G13" s="1276"/>
      <c r="H13" s="1276"/>
      <c r="I13" s="1276"/>
      <c r="J13" s="1276"/>
      <c r="K13" s="1276"/>
      <c r="L13" s="1276"/>
      <c r="M13" s="1276"/>
      <c r="N13" s="725"/>
      <c r="O13" s="318"/>
      <c r="P13" s="318"/>
      <c r="Q13" s="318"/>
      <c r="R13" s="318"/>
      <c r="S13" s="318"/>
      <c r="T13" s="318"/>
      <c r="U13" s="318"/>
      <c r="V13" s="318"/>
      <c r="W13" s="318"/>
      <c r="X13" s="318"/>
      <c r="Y13" s="318"/>
      <c r="Z13" s="318"/>
      <c r="AA13" s="318"/>
    </row>
    <row r="14" spans="1:27" s="198" customFormat="1" ht="12.75" customHeight="1">
      <c r="A14" s="1276" t="s">
        <v>1143</v>
      </c>
      <c r="B14" s="1276"/>
      <c r="C14" s="1276"/>
      <c r="D14" s="1276"/>
      <c r="E14" s="1276"/>
      <c r="F14" s="1276"/>
      <c r="G14" s="1276"/>
      <c r="H14" s="1276"/>
      <c r="I14" s="1276"/>
      <c r="J14" s="1276"/>
      <c r="K14" s="1276"/>
      <c r="L14" s="1276"/>
      <c r="M14" s="1276"/>
      <c r="N14" s="725"/>
      <c r="O14" s="318"/>
      <c r="P14" s="318"/>
      <c r="Q14" s="318"/>
      <c r="R14" s="318"/>
      <c r="S14" s="318"/>
      <c r="T14" s="318"/>
      <c r="U14" s="318"/>
      <c r="V14" s="318"/>
      <c r="W14" s="318"/>
      <c r="X14" s="318"/>
      <c r="Y14" s="318"/>
      <c r="Z14" s="318"/>
      <c r="AA14" s="318"/>
    </row>
    <row r="15" spans="1:27" s="198" customFormat="1" ht="12.75" customHeight="1">
      <c r="A15" s="1276"/>
      <c r="B15" s="1276"/>
      <c r="C15" s="1276"/>
      <c r="D15" s="1276"/>
      <c r="E15" s="1276"/>
      <c r="F15" s="1276"/>
      <c r="G15" s="1276"/>
      <c r="H15" s="1276"/>
      <c r="I15" s="1276"/>
      <c r="J15" s="1276"/>
      <c r="K15" s="1276"/>
      <c r="L15" s="1276"/>
      <c r="M15" s="1276"/>
      <c r="N15" s="725"/>
      <c r="O15" s="318"/>
      <c r="P15" s="318"/>
      <c r="Q15" s="318"/>
      <c r="R15" s="318"/>
      <c r="S15" s="318"/>
      <c r="T15" s="318"/>
      <c r="U15" s="318"/>
      <c r="V15" s="318"/>
      <c r="W15" s="318"/>
      <c r="X15" s="318"/>
      <c r="Y15" s="318"/>
      <c r="Z15" s="318"/>
      <c r="AA15" s="318"/>
    </row>
    <row r="16" spans="1:27" ht="15.75" customHeight="1">
      <c r="B16" s="1342"/>
      <c r="C16" s="1342"/>
      <c r="D16" s="1342"/>
      <c r="E16" s="1342"/>
      <c r="F16" s="1342"/>
      <c r="G16" s="1342"/>
      <c r="H16" s="1342"/>
      <c r="I16" s="1342"/>
      <c r="J16" s="1342"/>
      <c r="K16" s="1342"/>
      <c r="L16" s="1342"/>
      <c r="M16" s="1342"/>
    </row>
    <row r="17" spans="2:13" ht="15.75" customHeight="1">
      <c r="B17" s="1343"/>
      <c r="C17" s="1343"/>
      <c r="D17" s="1343"/>
      <c r="E17" s="1343"/>
      <c r="F17" s="1343"/>
      <c r="G17" s="1343"/>
      <c r="H17" s="1343"/>
      <c r="I17" s="1343"/>
      <c r="J17" s="1343"/>
      <c r="K17" s="1343"/>
      <c r="L17" s="1343"/>
      <c r="M17" s="1343"/>
    </row>
    <row r="18" spans="2:13" ht="15.75" customHeight="1">
      <c r="B18" s="1343"/>
      <c r="C18" s="1343"/>
      <c r="D18" s="1343"/>
      <c r="E18" s="1343"/>
      <c r="F18" s="1343"/>
      <c r="G18" s="1343"/>
      <c r="H18" s="1343"/>
      <c r="I18" s="1343"/>
      <c r="J18" s="1343"/>
      <c r="K18" s="1343"/>
      <c r="L18" s="1343"/>
      <c r="M18" s="1343"/>
    </row>
    <row r="19" spans="2:13" ht="15.75" customHeight="1">
      <c r="B19" s="1342"/>
      <c r="C19" s="1342"/>
      <c r="D19" s="1342"/>
      <c r="E19" s="1342"/>
      <c r="F19" s="1342"/>
      <c r="G19" s="1342"/>
      <c r="H19" s="1342"/>
      <c r="I19" s="1342"/>
      <c r="J19" s="1342"/>
      <c r="K19" s="1342"/>
      <c r="L19" s="1342"/>
      <c r="M19" s="1342"/>
    </row>
    <row r="20" spans="2:13" ht="15.75" customHeight="1">
      <c r="B20" s="1343"/>
      <c r="C20" s="1343"/>
      <c r="D20" s="1343"/>
      <c r="E20" s="1343"/>
      <c r="F20" s="1343"/>
      <c r="G20" s="1343"/>
      <c r="H20" s="1343"/>
      <c r="I20" s="1343"/>
      <c r="J20" s="1343"/>
      <c r="K20" s="1343"/>
      <c r="L20" s="1343"/>
      <c r="M20" s="1343"/>
    </row>
    <row r="21" spans="2:13" ht="15.75" customHeight="1">
      <c r="B21" s="1343"/>
      <c r="C21" s="1343"/>
      <c r="D21" s="1343"/>
      <c r="E21" s="1343"/>
      <c r="F21" s="1343"/>
      <c r="G21" s="1343"/>
      <c r="H21" s="1343"/>
      <c r="I21" s="1343"/>
      <c r="J21" s="1343"/>
      <c r="K21" s="1343"/>
      <c r="L21" s="1343"/>
      <c r="M21" s="1343"/>
    </row>
    <row r="22" spans="2:13" ht="15.75" customHeight="1">
      <c r="B22" s="1342"/>
      <c r="C22" s="1342"/>
      <c r="D22" s="1342"/>
      <c r="E22" s="1342"/>
      <c r="F22" s="1342"/>
      <c r="G22" s="1342"/>
      <c r="H22" s="1342"/>
      <c r="I22" s="1342"/>
      <c r="J22" s="1342"/>
      <c r="K22" s="1342"/>
      <c r="L22" s="1342"/>
      <c r="M22" s="1342"/>
    </row>
    <row r="23" spans="2:13" ht="15.75" customHeight="1">
      <c r="B23" s="1343"/>
      <c r="C23" s="1343"/>
      <c r="D23" s="1343"/>
      <c r="E23" s="1343"/>
      <c r="F23" s="1343"/>
      <c r="G23" s="1343"/>
      <c r="H23" s="1343"/>
      <c r="I23" s="1343"/>
      <c r="J23" s="1343"/>
      <c r="K23" s="1343"/>
      <c r="L23" s="1343"/>
      <c r="M23" s="1343"/>
    </row>
    <row r="24" spans="2:13" ht="15.75" customHeight="1">
      <c r="B24" s="1343"/>
      <c r="C24" s="1343"/>
      <c r="D24" s="1343"/>
      <c r="E24" s="1343"/>
      <c r="F24" s="1343"/>
      <c r="G24" s="1343"/>
      <c r="H24" s="1343"/>
      <c r="I24" s="1343"/>
      <c r="J24" s="1343"/>
      <c r="K24" s="1343"/>
      <c r="L24" s="1343"/>
      <c r="M24" s="1343"/>
    </row>
    <row r="25" spans="2:13" ht="15.75" customHeight="1">
      <c r="B25" s="1343"/>
      <c r="C25" s="1343"/>
      <c r="D25" s="1343"/>
      <c r="E25" s="1343"/>
      <c r="F25" s="1343"/>
      <c r="G25" s="1343"/>
      <c r="H25" s="1343"/>
      <c r="I25" s="1343"/>
      <c r="J25" s="1343"/>
      <c r="K25" s="1343"/>
      <c r="L25" s="1343"/>
      <c r="M25" s="1343"/>
    </row>
    <row r="26" spans="2:13" ht="15.75" customHeight="1">
      <c r="B26" s="1343"/>
      <c r="C26" s="1343"/>
      <c r="D26" s="1343"/>
      <c r="E26" s="1343"/>
      <c r="F26" s="1343"/>
      <c r="G26" s="1343"/>
      <c r="H26" s="1343"/>
      <c r="I26" s="1343"/>
      <c r="J26" s="1343"/>
      <c r="K26" s="1343"/>
      <c r="L26" s="1343"/>
      <c r="M26" s="1343"/>
    </row>
    <row r="27" spans="2:13" ht="15.75" customHeight="1">
      <c r="B27" s="1343"/>
      <c r="C27" s="1343"/>
      <c r="D27" s="1343"/>
      <c r="E27" s="1343"/>
      <c r="F27" s="1343"/>
      <c r="G27" s="1343"/>
      <c r="H27" s="1343"/>
      <c r="I27" s="1343"/>
      <c r="J27" s="1343"/>
      <c r="K27" s="1343"/>
      <c r="L27" s="1343"/>
      <c r="M27" s="1343"/>
    </row>
    <row r="28" spans="2:13" ht="15.75" customHeight="1">
      <c r="B28" s="1343"/>
      <c r="C28" s="1343"/>
      <c r="D28" s="1343"/>
      <c r="E28" s="1343"/>
      <c r="F28" s="1343"/>
      <c r="G28" s="1343"/>
      <c r="H28" s="1343"/>
      <c r="I28" s="1343"/>
      <c r="J28" s="1343"/>
      <c r="K28" s="1343"/>
      <c r="L28" s="1343"/>
      <c r="M28" s="1343"/>
    </row>
    <row r="29" spans="2:13" ht="15.75" customHeight="1">
      <c r="B29" s="1343"/>
      <c r="C29" s="1343"/>
      <c r="D29" s="1343"/>
      <c r="E29" s="1343"/>
      <c r="F29" s="1343"/>
      <c r="G29" s="1343"/>
      <c r="H29" s="1343"/>
      <c r="I29" s="1343"/>
      <c r="J29" s="1343"/>
      <c r="K29" s="1343"/>
      <c r="L29" s="1343"/>
      <c r="M29" s="1343"/>
    </row>
    <row r="30" spans="2:13" ht="15.75" customHeight="1">
      <c r="B30" s="1343"/>
      <c r="C30" s="1343"/>
      <c r="D30" s="1343"/>
      <c r="E30" s="1343"/>
      <c r="F30" s="1343"/>
      <c r="G30" s="1343"/>
      <c r="H30" s="1343"/>
      <c r="I30" s="1343"/>
      <c r="J30" s="1343"/>
      <c r="K30" s="1343"/>
      <c r="L30" s="1343"/>
      <c r="M30" s="1343"/>
    </row>
    <row r="31" spans="2:13" ht="15.75" customHeight="1">
      <c r="B31" s="1343"/>
      <c r="C31" s="1343"/>
      <c r="D31" s="1343"/>
      <c r="E31" s="1343"/>
      <c r="F31" s="1343"/>
      <c r="G31" s="1343"/>
      <c r="H31" s="1343"/>
      <c r="I31" s="1343"/>
      <c r="J31" s="1343"/>
      <c r="K31" s="1343"/>
      <c r="L31" s="1343"/>
      <c r="M31" s="1343"/>
    </row>
    <row r="32" spans="2:13" ht="15.75" customHeight="1">
      <c r="B32" s="1343"/>
      <c r="C32" s="1343"/>
      <c r="D32" s="1343"/>
      <c r="E32" s="1343"/>
      <c r="F32" s="1343"/>
      <c r="G32" s="1343"/>
      <c r="H32" s="1343"/>
      <c r="I32" s="1343"/>
      <c r="J32" s="1343"/>
      <c r="K32" s="1343"/>
      <c r="L32" s="1343"/>
      <c r="M32" s="1343"/>
    </row>
    <row r="33" spans="2:13" ht="15.75" customHeight="1">
      <c r="B33" s="1343"/>
      <c r="C33" s="1343"/>
      <c r="D33" s="1343"/>
      <c r="E33" s="1343"/>
      <c r="F33" s="1343"/>
      <c r="G33" s="1343"/>
      <c r="H33" s="1343"/>
      <c r="I33" s="1343"/>
      <c r="J33" s="1343"/>
      <c r="K33" s="1343"/>
      <c r="L33" s="1343"/>
      <c r="M33" s="1343"/>
    </row>
    <row r="34" spans="2:13" ht="15.75" customHeight="1">
      <c r="B34" s="1343"/>
      <c r="C34" s="1343"/>
      <c r="D34" s="1343"/>
      <c r="E34" s="1343"/>
      <c r="F34" s="1343"/>
      <c r="G34" s="1343"/>
      <c r="H34" s="1343"/>
      <c r="I34" s="1343"/>
      <c r="J34" s="1343"/>
      <c r="K34" s="1343"/>
      <c r="L34" s="1343"/>
      <c r="M34" s="1343"/>
    </row>
    <row r="35" spans="2:13" ht="15.75" customHeight="1">
      <c r="B35" s="1343"/>
      <c r="C35" s="1343"/>
      <c r="D35" s="1343"/>
      <c r="E35" s="1343"/>
      <c r="F35" s="1343"/>
      <c r="G35" s="1343"/>
      <c r="H35" s="1343"/>
      <c r="I35" s="1343"/>
      <c r="J35" s="1343"/>
      <c r="K35" s="1343"/>
      <c r="L35" s="1343"/>
      <c r="M35" s="1343"/>
    </row>
    <row r="36" spans="2:13" ht="15.75" customHeight="1">
      <c r="B36" s="1343"/>
      <c r="C36" s="1343"/>
      <c r="D36" s="1343"/>
      <c r="E36" s="1343"/>
      <c r="F36" s="1343"/>
      <c r="G36" s="1343"/>
      <c r="H36" s="1343"/>
      <c r="I36" s="1343"/>
      <c r="J36" s="1343"/>
      <c r="K36" s="1343"/>
      <c r="L36" s="1343"/>
      <c r="M36" s="1343"/>
    </row>
    <row r="37" spans="2:13" ht="15.75" customHeight="1">
      <c r="B37" s="1343"/>
      <c r="C37" s="1343"/>
      <c r="D37" s="1343"/>
      <c r="E37" s="1343"/>
      <c r="F37" s="1343"/>
      <c r="G37" s="1343"/>
      <c r="H37" s="1343"/>
      <c r="I37" s="1343"/>
      <c r="J37" s="1343"/>
      <c r="K37" s="1343"/>
      <c r="L37" s="1343"/>
      <c r="M37" s="1343"/>
    </row>
    <row r="38" spans="2:13" ht="15.75" customHeight="1">
      <c r="B38" s="1343"/>
      <c r="C38" s="1343"/>
      <c r="D38" s="1343"/>
      <c r="E38" s="1343"/>
      <c r="F38" s="1343"/>
      <c r="G38" s="1343"/>
      <c r="H38" s="1343"/>
      <c r="I38" s="1343"/>
      <c r="J38" s="1343"/>
      <c r="K38" s="1343"/>
      <c r="L38" s="1343"/>
      <c r="M38" s="1343"/>
    </row>
    <row r="39" spans="2:13" ht="15.75" customHeight="1">
      <c r="B39" s="1343"/>
      <c r="C39" s="1343"/>
      <c r="D39" s="1343"/>
      <c r="E39" s="1343"/>
      <c r="F39" s="1343"/>
      <c r="G39" s="1343"/>
      <c r="H39" s="1343"/>
      <c r="I39" s="1343"/>
      <c r="J39" s="1343"/>
      <c r="K39" s="1343"/>
      <c r="L39" s="1343"/>
      <c r="M39" s="1343"/>
    </row>
    <row r="40" spans="2:13">
      <c r="B40" s="301"/>
      <c r="C40" s="301"/>
      <c r="D40" s="301"/>
      <c r="E40" s="301"/>
      <c r="F40" s="301"/>
      <c r="G40" s="301"/>
      <c r="H40" s="301"/>
      <c r="I40" s="301"/>
      <c r="J40" s="301"/>
      <c r="K40" s="301"/>
      <c r="L40" s="301"/>
      <c r="M40" s="301"/>
    </row>
  </sheetData>
  <sheetProtection algorithmName="SHA-512" hashValue="exJOxL+cMvHz+LK27JaSuL9ahW5H/ALV7vHfrzyqPR7dPSLT6szpDEiXRfzHfmQMCmpfID1SnB8qvibo4pz5Fw==" saltValue="V83H/GEhoeZGx4EQc+qgTg==" spinCount="100000" sheet="1" objects="1" scenarios="1" autoFilter="0"/>
  <mergeCells count="36">
    <mergeCell ref="B38:M38"/>
    <mergeCell ref="B39:M39"/>
    <mergeCell ref="B33:M33"/>
    <mergeCell ref="B34:M34"/>
    <mergeCell ref="B35:M35"/>
    <mergeCell ref="B36:M36"/>
    <mergeCell ref="B24:M24"/>
    <mergeCell ref="B25:M25"/>
    <mergeCell ref="B26:M26"/>
    <mergeCell ref="B27:M27"/>
    <mergeCell ref="B37:M37"/>
    <mergeCell ref="B32:M32"/>
    <mergeCell ref="B28:M28"/>
    <mergeCell ref="B29:M29"/>
    <mergeCell ref="B30:M30"/>
    <mergeCell ref="B31:M31"/>
    <mergeCell ref="B22:M22"/>
    <mergeCell ref="B23:M23"/>
    <mergeCell ref="A12:M12"/>
    <mergeCell ref="A13:M13"/>
    <mergeCell ref="A14:M14"/>
    <mergeCell ref="A15:M15"/>
    <mergeCell ref="B16:M16"/>
    <mergeCell ref="B17:M17"/>
    <mergeCell ref="B18:M18"/>
    <mergeCell ref="B19:M19"/>
    <mergeCell ref="B20:M20"/>
    <mergeCell ref="B21:M21"/>
    <mergeCell ref="N1:N3"/>
    <mergeCell ref="J5:M5"/>
    <mergeCell ref="J6:M6"/>
    <mergeCell ref="A11:N11"/>
    <mergeCell ref="A1:M1"/>
    <mergeCell ref="A2:M2"/>
    <mergeCell ref="A3:M3"/>
    <mergeCell ref="J7:M7"/>
  </mergeCells>
  <phoneticPr fontId="4" type="noConversion"/>
  <conditionalFormatting sqref="N1:N3">
    <cfRule type="cellIs" dxfId="0" priority="1" stopIfTrue="1" operator="equal">
      <formula>"na"</formula>
    </cfRule>
  </conditionalFormatting>
  <hyperlinks>
    <hyperlink ref="A1:M1" location="Index!A1" display="Index!A1" xr:uid="{00000000-0004-0000-1B00-000000000000}"/>
  </hyperlinks>
  <printOptions horizontalCentered="1"/>
  <pageMargins left="0.5" right="0.25" top="0.5" bottom="0.25" header="0.5" footer="0.2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F59"/>
  <sheetViews>
    <sheetView topLeftCell="B1" zoomScaleNormal="100" workbookViewId="0">
      <selection activeCell="D18" sqref="D18"/>
    </sheetView>
  </sheetViews>
  <sheetFormatPr defaultColWidth="10.6640625" defaultRowHeight="12.75"/>
  <cols>
    <col min="1" max="1" width="3.5" style="209" bestFit="1" customWidth="1"/>
    <col min="2" max="2" width="13.33203125" style="211" bestFit="1" customWidth="1"/>
    <col min="3" max="3" width="1" style="209" customWidth="1"/>
    <col min="4" max="4" width="56.6640625" style="209" customWidth="1"/>
    <col min="5" max="5" width="13" style="209" customWidth="1"/>
    <col min="6" max="6" width="14.83203125" style="209" bestFit="1" customWidth="1"/>
    <col min="7" max="16384" width="10.6640625" style="209"/>
  </cols>
  <sheetData>
    <row r="1" spans="1:6">
      <c r="B1" s="210" t="s">
        <v>1069</v>
      </c>
      <c r="D1" s="210" t="s">
        <v>1144</v>
      </c>
      <c r="E1" s="210" t="s">
        <v>1145</v>
      </c>
      <c r="F1" s="212" t="s">
        <v>1146</v>
      </c>
    </row>
    <row r="2" spans="1:6">
      <c r="A2" s="209">
        <v>1</v>
      </c>
      <c r="B2" s="211" t="s">
        <v>1147</v>
      </c>
      <c r="D2" s="209" t="s">
        <v>1148</v>
      </c>
      <c r="E2" s="209" t="s">
        <v>1149</v>
      </c>
      <c r="F2" s="209" t="str">
        <f>E2&amp;".xlsx"</f>
        <v>CC1.xlsx</v>
      </c>
    </row>
    <row r="3" spans="1:6">
      <c r="A3" s="209">
        <v>3</v>
      </c>
      <c r="B3" s="211" t="s">
        <v>1150</v>
      </c>
      <c r="D3" s="209" t="s">
        <v>5</v>
      </c>
      <c r="E3" s="209" t="s">
        <v>1151</v>
      </c>
      <c r="F3" s="209" t="str">
        <f t="shared" ref="F3:F59" si="0">E3&amp;".xlsx"</f>
        <v>CC3.xlsx</v>
      </c>
    </row>
    <row r="4" spans="1:6">
      <c r="A4" s="209">
        <v>4</v>
      </c>
      <c r="B4" s="211" t="s">
        <v>1152</v>
      </c>
      <c r="D4" s="209" t="s">
        <v>1153</v>
      </c>
      <c r="E4" s="209" t="s">
        <v>1154</v>
      </c>
      <c r="F4" s="209" t="str">
        <f t="shared" si="0"/>
        <v>CC4.xlsx</v>
      </c>
    </row>
    <row r="5" spans="1:6">
      <c r="A5" s="209">
        <v>5</v>
      </c>
      <c r="B5" s="211" t="s">
        <v>1155</v>
      </c>
      <c r="D5" s="209" t="s">
        <v>1156</v>
      </c>
      <c r="E5" s="209" t="s">
        <v>1157</v>
      </c>
      <c r="F5" s="209" t="str">
        <f t="shared" si="0"/>
        <v>CC5.xlsx</v>
      </c>
    </row>
    <row r="6" spans="1:6">
      <c r="A6" s="209">
        <v>6</v>
      </c>
      <c r="B6" s="211" t="s">
        <v>1158</v>
      </c>
      <c r="D6" s="209" t="s">
        <v>1159</v>
      </c>
      <c r="E6" s="209" t="s">
        <v>1160</v>
      </c>
      <c r="F6" s="209" t="str">
        <f t="shared" si="0"/>
        <v>CC6.xlsx</v>
      </c>
    </row>
    <row r="7" spans="1:6">
      <c r="A7" s="209">
        <v>7</v>
      </c>
      <c r="B7" s="211" t="s">
        <v>1161</v>
      </c>
      <c r="D7" s="209" t="s">
        <v>1162</v>
      </c>
      <c r="E7" s="209" t="s">
        <v>1163</v>
      </c>
      <c r="F7" s="209" t="str">
        <f t="shared" si="0"/>
        <v>CC7.xlsx</v>
      </c>
    </row>
    <row r="8" spans="1:6">
      <c r="A8" s="209">
        <v>8</v>
      </c>
      <c r="B8" s="211" t="s">
        <v>1164</v>
      </c>
      <c r="D8" s="209" t="s">
        <v>1165</v>
      </c>
      <c r="E8" s="209" t="s">
        <v>1166</v>
      </c>
      <c r="F8" s="209" t="str">
        <f t="shared" si="0"/>
        <v>CC8.xlsx</v>
      </c>
    </row>
    <row r="9" spans="1:6">
      <c r="A9" s="209">
        <v>9</v>
      </c>
      <c r="B9" s="211" t="s">
        <v>1167</v>
      </c>
      <c r="D9" s="209" t="s">
        <v>1168</v>
      </c>
      <c r="E9" s="209" t="s">
        <v>1169</v>
      </c>
      <c r="F9" s="209" t="str">
        <f t="shared" si="0"/>
        <v>CC9.xlsx</v>
      </c>
    </row>
    <row r="10" spans="1:6">
      <c r="A10" s="209">
        <v>10</v>
      </c>
      <c r="B10" s="211" t="s">
        <v>1170</v>
      </c>
      <c r="D10" s="209" t="s">
        <v>1171</v>
      </c>
      <c r="E10" s="209" t="s">
        <v>1172</v>
      </c>
      <c r="F10" s="209" t="str">
        <f t="shared" si="0"/>
        <v>CC10.xlsx</v>
      </c>
    </row>
    <row r="11" spans="1:6">
      <c r="A11" s="209">
        <v>11</v>
      </c>
      <c r="B11" s="211" t="s">
        <v>1173</v>
      </c>
      <c r="D11" s="209" t="s">
        <v>1174</v>
      </c>
      <c r="E11" s="209" t="s">
        <v>1175</v>
      </c>
      <c r="F11" s="209" t="str">
        <f t="shared" si="0"/>
        <v>CC11.xlsx</v>
      </c>
    </row>
    <row r="12" spans="1:6">
      <c r="A12" s="209">
        <v>12</v>
      </c>
      <c r="B12" s="211" t="s">
        <v>1176</v>
      </c>
      <c r="D12" s="209" t="s">
        <v>1177</v>
      </c>
      <c r="E12" s="209" t="s">
        <v>1178</v>
      </c>
      <c r="F12" s="209" t="str">
        <f t="shared" si="0"/>
        <v>CC12.xlsx</v>
      </c>
    </row>
    <row r="13" spans="1:6">
      <c r="A13" s="209">
        <v>13</v>
      </c>
      <c r="B13" s="211" t="s">
        <v>1179</v>
      </c>
      <c r="D13" s="209" t="s">
        <v>1180</v>
      </c>
      <c r="E13" s="209" t="s">
        <v>1181</v>
      </c>
      <c r="F13" s="209" t="str">
        <f t="shared" si="0"/>
        <v>CC13.xlsx</v>
      </c>
    </row>
    <row r="14" spans="1:6">
      <c r="A14" s="209">
        <v>14</v>
      </c>
      <c r="B14" s="211" t="s">
        <v>1182</v>
      </c>
      <c r="D14" s="209" t="s">
        <v>1183</v>
      </c>
      <c r="E14" s="209" t="s">
        <v>1184</v>
      </c>
      <c r="F14" s="209" t="str">
        <f t="shared" si="0"/>
        <v>CC14.xlsx</v>
      </c>
    </row>
    <row r="15" spans="1:6">
      <c r="A15" s="209">
        <v>15</v>
      </c>
      <c r="B15" s="211" t="s">
        <v>1185</v>
      </c>
      <c r="D15" s="209" t="s">
        <v>1186</v>
      </c>
      <c r="E15" s="209" t="s">
        <v>1187</v>
      </c>
      <c r="F15" s="209" t="str">
        <f t="shared" si="0"/>
        <v>CC15.xlsx</v>
      </c>
    </row>
    <row r="16" spans="1:6">
      <c r="A16" s="209">
        <v>16</v>
      </c>
      <c r="B16" s="211" t="s">
        <v>1188</v>
      </c>
      <c r="D16" s="209" t="s">
        <v>1189</v>
      </c>
      <c r="E16" s="209" t="s">
        <v>1190</v>
      </c>
      <c r="F16" s="209" t="str">
        <f t="shared" si="0"/>
        <v>CC16.xlsx</v>
      </c>
    </row>
    <row r="17" spans="1:6">
      <c r="A17" s="209">
        <v>17</v>
      </c>
      <c r="B17" s="211" t="s">
        <v>1191</v>
      </c>
      <c r="D17" s="209" t="s">
        <v>1192</v>
      </c>
      <c r="E17" s="209" t="s">
        <v>1193</v>
      </c>
      <c r="F17" s="209" t="str">
        <f t="shared" si="0"/>
        <v>CC17.xlsx</v>
      </c>
    </row>
    <row r="18" spans="1:6">
      <c r="A18" s="209">
        <v>18</v>
      </c>
      <c r="B18" s="211" t="s">
        <v>1194</v>
      </c>
      <c r="D18" s="209" t="s">
        <v>1195</v>
      </c>
      <c r="E18" s="209" t="s">
        <v>1196</v>
      </c>
      <c r="F18" s="209" t="str">
        <f t="shared" si="0"/>
        <v>CC18.xlsx</v>
      </c>
    </row>
    <row r="19" spans="1:6">
      <c r="A19" s="209">
        <v>19</v>
      </c>
      <c r="B19" s="211" t="s">
        <v>1197</v>
      </c>
      <c r="D19" s="209" t="s">
        <v>1198</v>
      </c>
      <c r="E19" s="209" t="s">
        <v>1199</v>
      </c>
      <c r="F19" s="209" t="str">
        <f t="shared" si="0"/>
        <v>CC19.xlsx</v>
      </c>
    </row>
    <row r="20" spans="1:6">
      <c r="A20" s="209">
        <v>20</v>
      </c>
      <c r="B20" s="211" t="s">
        <v>1200</v>
      </c>
      <c r="D20" s="209" t="s">
        <v>1201</v>
      </c>
      <c r="E20" s="209" t="s">
        <v>1202</v>
      </c>
      <c r="F20" s="209" t="str">
        <f t="shared" si="0"/>
        <v>CC20.xlsx</v>
      </c>
    </row>
    <row r="21" spans="1:6">
      <c r="A21" s="209">
        <v>21</v>
      </c>
      <c r="B21" s="211" t="s">
        <v>1203</v>
      </c>
      <c r="D21" s="209" t="s">
        <v>1204</v>
      </c>
      <c r="E21" s="209" t="s">
        <v>1205</v>
      </c>
      <c r="F21" s="209" t="str">
        <f t="shared" si="0"/>
        <v>CC21.xlsx</v>
      </c>
    </row>
    <row r="22" spans="1:6">
      <c r="A22" s="209">
        <v>22</v>
      </c>
      <c r="B22" s="211" t="s">
        <v>1206</v>
      </c>
      <c r="D22" s="209" t="s">
        <v>1207</v>
      </c>
      <c r="E22" s="209" t="s">
        <v>1208</v>
      </c>
      <c r="F22" s="209" t="str">
        <f t="shared" si="0"/>
        <v>CC22.xlsx</v>
      </c>
    </row>
    <row r="23" spans="1:6">
      <c r="A23" s="209">
        <v>23</v>
      </c>
      <c r="B23" s="211" t="s">
        <v>1209</v>
      </c>
      <c r="D23" s="209" t="s">
        <v>1210</v>
      </c>
      <c r="E23" s="209" t="s">
        <v>1211</v>
      </c>
      <c r="F23" s="209" t="str">
        <f t="shared" si="0"/>
        <v>CC23.xlsx</v>
      </c>
    </row>
    <row r="24" spans="1:6">
      <c r="A24" s="209">
        <v>24</v>
      </c>
      <c r="B24" s="211" t="s">
        <v>1212</v>
      </c>
      <c r="D24" s="209" t="s">
        <v>1213</v>
      </c>
      <c r="E24" s="209" t="s">
        <v>1214</v>
      </c>
      <c r="F24" s="209" t="str">
        <f t="shared" si="0"/>
        <v>CC24.xlsx</v>
      </c>
    </row>
    <row r="25" spans="1:6">
      <c r="A25" s="209">
        <v>25</v>
      </c>
      <c r="B25" s="211" t="s">
        <v>1215</v>
      </c>
      <c r="D25" s="209" t="s">
        <v>1216</v>
      </c>
      <c r="E25" s="209" t="s">
        <v>1217</v>
      </c>
      <c r="F25" s="209" t="str">
        <f t="shared" si="0"/>
        <v>CC25.xlsx</v>
      </c>
    </row>
    <row r="26" spans="1:6">
      <c r="A26" s="209">
        <v>26</v>
      </c>
      <c r="B26" s="211" t="s">
        <v>1218</v>
      </c>
      <c r="D26" s="209" t="s">
        <v>1219</v>
      </c>
      <c r="E26" s="209" t="s">
        <v>1220</v>
      </c>
      <c r="F26" s="209" t="str">
        <f t="shared" si="0"/>
        <v>CC26.xlsx</v>
      </c>
    </row>
    <row r="27" spans="1:6">
      <c r="A27" s="209">
        <v>27</v>
      </c>
      <c r="B27" s="211" t="s">
        <v>1221</v>
      </c>
      <c r="D27" s="209" t="s">
        <v>1222</v>
      </c>
      <c r="E27" s="209" t="s">
        <v>1223</v>
      </c>
      <c r="F27" s="209" t="str">
        <f t="shared" si="0"/>
        <v>CC27.xlsx</v>
      </c>
    </row>
    <row r="28" spans="1:6">
      <c r="A28" s="209">
        <v>28</v>
      </c>
      <c r="B28" s="211" t="s">
        <v>1224</v>
      </c>
      <c r="D28" s="209" t="s">
        <v>1225</v>
      </c>
      <c r="E28" s="209" t="s">
        <v>1226</v>
      </c>
      <c r="F28" s="209" t="str">
        <f t="shared" si="0"/>
        <v>CC28.xlsx</v>
      </c>
    </row>
    <row r="29" spans="1:6">
      <c r="A29" s="209">
        <v>29</v>
      </c>
      <c r="B29" s="211" t="s">
        <v>1227</v>
      </c>
      <c r="D29" s="209" t="s">
        <v>1228</v>
      </c>
      <c r="E29" s="209" t="s">
        <v>1229</v>
      </c>
      <c r="F29" s="209" t="str">
        <f t="shared" si="0"/>
        <v>CC29.xlsx</v>
      </c>
    </row>
    <row r="30" spans="1:6">
      <c r="A30" s="209">
        <v>30</v>
      </c>
      <c r="B30" s="211" t="s">
        <v>1230</v>
      </c>
      <c r="D30" s="209" t="s">
        <v>1231</v>
      </c>
      <c r="E30" s="209" t="s">
        <v>1232</v>
      </c>
      <c r="F30" s="209" t="str">
        <f t="shared" si="0"/>
        <v>CC30.xlsx</v>
      </c>
    </row>
    <row r="31" spans="1:6">
      <c r="A31" s="209">
        <v>31</v>
      </c>
      <c r="B31" s="211" t="s">
        <v>1233</v>
      </c>
      <c r="D31" s="209" t="s">
        <v>1234</v>
      </c>
      <c r="E31" s="209" t="s">
        <v>1235</v>
      </c>
      <c r="F31" s="209" t="str">
        <f t="shared" si="0"/>
        <v>CC31.xlsx</v>
      </c>
    </row>
    <row r="32" spans="1:6">
      <c r="A32" s="209">
        <v>32</v>
      </c>
      <c r="B32" s="211" t="s">
        <v>1236</v>
      </c>
      <c r="D32" s="209" t="s">
        <v>1237</v>
      </c>
      <c r="E32" s="209" t="s">
        <v>1238</v>
      </c>
      <c r="F32" s="209" t="str">
        <f t="shared" si="0"/>
        <v>CC32.xlsx</v>
      </c>
    </row>
    <row r="33" spans="1:6">
      <c r="A33" s="209">
        <v>33</v>
      </c>
      <c r="B33" s="211" t="s">
        <v>1239</v>
      </c>
      <c r="D33" s="209" t="s">
        <v>1240</v>
      </c>
      <c r="E33" s="209" t="s">
        <v>1241</v>
      </c>
      <c r="F33" s="209" t="str">
        <f t="shared" si="0"/>
        <v>CC33.xlsx</v>
      </c>
    </row>
    <row r="34" spans="1:6">
      <c r="A34" s="209">
        <v>34</v>
      </c>
      <c r="B34" s="211" t="s">
        <v>1242</v>
      </c>
      <c r="D34" s="209" t="s">
        <v>1243</v>
      </c>
      <c r="E34" s="209" t="s">
        <v>1244</v>
      </c>
      <c r="F34" s="209" t="str">
        <f t="shared" si="0"/>
        <v>CC34.xlsx</v>
      </c>
    </row>
    <row r="35" spans="1:6">
      <c r="A35" s="209">
        <v>35</v>
      </c>
      <c r="B35" s="211" t="s">
        <v>1245</v>
      </c>
      <c r="D35" s="209" t="s">
        <v>1246</v>
      </c>
      <c r="E35" s="209" t="s">
        <v>1247</v>
      </c>
      <c r="F35" s="209" t="str">
        <f t="shared" si="0"/>
        <v>CC35.xlsx</v>
      </c>
    </row>
    <row r="36" spans="1:6">
      <c r="A36" s="209">
        <v>36</v>
      </c>
      <c r="B36" s="211" t="s">
        <v>1248</v>
      </c>
      <c r="D36" s="209" t="s">
        <v>1249</v>
      </c>
      <c r="E36" s="209" t="s">
        <v>1250</v>
      </c>
      <c r="F36" s="209" t="str">
        <f t="shared" si="0"/>
        <v>CC36.xlsx</v>
      </c>
    </row>
    <row r="37" spans="1:6">
      <c r="A37" s="209">
        <v>37</v>
      </c>
      <c r="B37" s="211" t="s">
        <v>1251</v>
      </c>
      <c r="D37" s="209" t="s">
        <v>1252</v>
      </c>
      <c r="E37" s="209" t="s">
        <v>1253</v>
      </c>
      <c r="F37" s="209" t="str">
        <f t="shared" si="0"/>
        <v>CC37.xlsx</v>
      </c>
    </row>
    <row r="38" spans="1:6">
      <c r="A38" s="209">
        <v>38</v>
      </c>
      <c r="B38" s="211" t="s">
        <v>1254</v>
      </c>
      <c r="D38" s="209" t="s">
        <v>1255</v>
      </c>
      <c r="E38" s="209" t="s">
        <v>1256</v>
      </c>
      <c r="F38" s="209" t="str">
        <f t="shared" si="0"/>
        <v>CC38.xlsx</v>
      </c>
    </row>
    <row r="39" spans="1:6">
      <c r="A39" s="209">
        <v>39</v>
      </c>
      <c r="B39" s="211" t="s">
        <v>1257</v>
      </c>
      <c r="D39" s="209" t="s">
        <v>1258</v>
      </c>
      <c r="E39" s="209" t="s">
        <v>1259</v>
      </c>
      <c r="F39" s="209" t="str">
        <f t="shared" si="0"/>
        <v>CC39.xlsx</v>
      </c>
    </row>
    <row r="40" spans="1:6">
      <c r="A40" s="209">
        <v>40</v>
      </c>
      <c r="B40" s="211" t="s">
        <v>1260</v>
      </c>
      <c r="D40" s="209" t="s">
        <v>1261</v>
      </c>
      <c r="E40" s="209" t="s">
        <v>1262</v>
      </c>
      <c r="F40" s="209" t="str">
        <f t="shared" si="0"/>
        <v>CC40.xlsx</v>
      </c>
    </row>
    <row r="41" spans="1:6">
      <c r="A41" s="209">
        <v>41</v>
      </c>
      <c r="B41" s="211" t="s">
        <v>1263</v>
      </c>
      <c r="D41" s="209" t="s">
        <v>1264</v>
      </c>
      <c r="E41" s="209" t="s">
        <v>1265</v>
      </c>
      <c r="F41" s="209" t="str">
        <f t="shared" si="0"/>
        <v>CC41.xlsx</v>
      </c>
    </row>
    <row r="42" spans="1:6">
      <c r="A42" s="209">
        <v>42</v>
      </c>
      <c r="B42" s="211" t="s">
        <v>1266</v>
      </c>
      <c r="D42" s="209" t="s">
        <v>1267</v>
      </c>
      <c r="E42" s="209" t="s">
        <v>1268</v>
      </c>
      <c r="F42" s="209" t="str">
        <f t="shared" si="0"/>
        <v>CC42.xlsx</v>
      </c>
    </row>
    <row r="43" spans="1:6">
      <c r="A43" s="209">
        <v>43</v>
      </c>
      <c r="B43" s="211" t="s">
        <v>1269</v>
      </c>
      <c r="D43" s="209" t="s">
        <v>1270</v>
      </c>
      <c r="E43" s="209" t="s">
        <v>1271</v>
      </c>
      <c r="F43" s="209" t="str">
        <f t="shared" si="0"/>
        <v>CC43.xlsx</v>
      </c>
    </row>
    <row r="44" spans="1:6">
      <c r="A44" s="209">
        <v>44</v>
      </c>
      <c r="B44" s="211" t="s">
        <v>1272</v>
      </c>
      <c r="D44" s="209" t="s">
        <v>1273</v>
      </c>
      <c r="E44" s="209" t="s">
        <v>1274</v>
      </c>
      <c r="F44" s="209" t="str">
        <f t="shared" si="0"/>
        <v>CC44.xlsx</v>
      </c>
    </row>
    <row r="45" spans="1:6">
      <c r="A45" s="209">
        <v>45</v>
      </c>
      <c r="B45" s="211" t="s">
        <v>1275</v>
      </c>
      <c r="D45" s="209" t="s">
        <v>1276</v>
      </c>
      <c r="E45" s="209" t="s">
        <v>1277</v>
      </c>
      <c r="F45" s="209" t="str">
        <f t="shared" si="0"/>
        <v>CC45.xlsx</v>
      </c>
    </row>
    <row r="46" spans="1:6">
      <c r="A46" s="209">
        <v>46</v>
      </c>
      <c r="B46" s="211" t="s">
        <v>1278</v>
      </c>
      <c r="D46" s="209" t="s">
        <v>1279</v>
      </c>
      <c r="E46" s="209" t="s">
        <v>1280</v>
      </c>
      <c r="F46" s="209" t="str">
        <f t="shared" si="0"/>
        <v>CC46.xlsx</v>
      </c>
    </row>
    <row r="47" spans="1:6">
      <c r="A47" s="209">
        <v>47</v>
      </c>
      <c r="B47" s="211" t="s">
        <v>1281</v>
      </c>
      <c r="D47" s="209" t="s">
        <v>1282</v>
      </c>
      <c r="E47" s="209" t="s">
        <v>1283</v>
      </c>
      <c r="F47" s="209" t="str">
        <f t="shared" si="0"/>
        <v>CC47.xlsx</v>
      </c>
    </row>
    <row r="48" spans="1:6">
      <c r="A48" s="209">
        <v>2</v>
      </c>
      <c r="B48" s="211" t="s">
        <v>1284</v>
      </c>
      <c r="D48" s="209" t="s">
        <v>1285</v>
      </c>
      <c r="E48" s="209" t="s">
        <v>1286</v>
      </c>
      <c r="F48" s="209" t="str">
        <f t="shared" si="0"/>
        <v>CC2.xlsx</v>
      </c>
    </row>
    <row r="49" spans="1:6">
      <c r="A49" s="209">
        <v>48</v>
      </c>
      <c r="B49" s="211" t="s">
        <v>1287</v>
      </c>
      <c r="D49" s="209" t="s">
        <v>1288</v>
      </c>
      <c r="E49" s="209" t="s">
        <v>1289</v>
      </c>
      <c r="F49" s="209" t="str">
        <f t="shared" si="0"/>
        <v>CC48.xlsx</v>
      </c>
    </row>
    <row r="50" spans="1:6">
      <c r="A50" s="209">
        <v>49</v>
      </c>
      <c r="B50" s="211" t="s">
        <v>1290</v>
      </c>
      <c r="D50" s="209" t="s">
        <v>1291</v>
      </c>
      <c r="E50" s="209" t="s">
        <v>1292</v>
      </c>
      <c r="F50" s="209" t="str">
        <f t="shared" si="0"/>
        <v>CC49.xlsx</v>
      </c>
    </row>
    <row r="51" spans="1:6">
      <c r="A51" s="209">
        <v>50</v>
      </c>
      <c r="B51" s="211" t="s">
        <v>1293</v>
      </c>
      <c r="D51" s="209" t="s">
        <v>1294</v>
      </c>
      <c r="E51" s="209" t="s">
        <v>1295</v>
      </c>
      <c r="F51" s="209" t="str">
        <f t="shared" si="0"/>
        <v>CC50.xlsx</v>
      </c>
    </row>
    <row r="52" spans="1:6">
      <c r="A52" s="209">
        <v>51</v>
      </c>
      <c r="B52" s="211" t="s">
        <v>1296</v>
      </c>
      <c r="D52" s="209" t="s">
        <v>1297</v>
      </c>
      <c r="E52" s="209" t="s">
        <v>1298</v>
      </c>
      <c r="F52" s="209" t="str">
        <f t="shared" si="0"/>
        <v>CC51.xlsx</v>
      </c>
    </row>
    <row r="53" spans="1:6">
      <c r="A53" s="209">
        <v>52</v>
      </c>
      <c r="B53" s="211" t="s">
        <v>1299</v>
      </c>
      <c r="D53" s="209" t="s">
        <v>1300</v>
      </c>
      <c r="E53" s="209" t="s">
        <v>1301</v>
      </c>
      <c r="F53" s="209" t="str">
        <f t="shared" si="0"/>
        <v>CC52.xlsx</v>
      </c>
    </row>
    <row r="54" spans="1:6">
      <c r="A54" s="209">
        <v>53</v>
      </c>
      <c r="B54" s="211" t="s">
        <v>1302</v>
      </c>
      <c r="D54" s="209" t="s">
        <v>1303</v>
      </c>
      <c r="E54" s="209" t="s">
        <v>1304</v>
      </c>
      <c r="F54" s="209" t="str">
        <f t="shared" si="0"/>
        <v>CC53.xlsx</v>
      </c>
    </row>
    <row r="55" spans="1:6">
      <c r="A55" s="209">
        <v>54</v>
      </c>
      <c r="B55" s="211" t="s">
        <v>1305</v>
      </c>
      <c r="D55" s="209" t="s">
        <v>1306</v>
      </c>
      <c r="E55" s="209" t="s">
        <v>1307</v>
      </c>
      <c r="F55" s="209" t="str">
        <f t="shared" si="0"/>
        <v>CC54.xlsx</v>
      </c>
    </row>
    <row r="56" spans="1:6">
      <c r="A56" s="209">
        <v>55</v>
      </c>
      <c r="B56" s="211" t="s">
        <v>1308</v>
      </c>
      <c r="D56" s="209" t="s">
        <v>1309</v>
      </c>
      <c r="E56" s="209" t="s">
        <v>1310</v>
      </c>
      <c r="F56" s="209" t="str">
        <f t="shared" si="0"/>
        <v>CC55.xlsx</v>
      </c>
    </row>
    <row r="57" spans="1:6">
      <c r="A57" s="209">
        <v>56</v>
      </c>
      <c r="B57" s="211" t="s">
        <v>1311</v>
      </c>
      <c r="D57" s="209" t="s">
        <v>1312</v>
      </c>
      <c r="E57" s="209" t="s">
        <v>1313</v>
      </c>
      <c r="F57" s="209" t="str">
        <f t="shared" si="0"/>
        <v>CC56.xlsx</v>
      </c>
    </row>
    <row r="58" spans="1:6">
      <c r="A58" s="209">
        <v>57</v>
      </c>
      <c r="B58" s="211" t="s">
        <v>1314</v>
      </c>
      <c r="D58" s="209" t="s">
        <v>1315</v>
      </c>
      <c r="E58" s="209" t="s">
        <v>1316</v>
      </c>
      <c r="F58" s="209" t="str">
        <f t="shared" si="0"/>
        <v>CC57.xlsx</v>
      </c>
    </row>
    <row r="59" spans="1:6">
      <c r="A59" s="209">
        <v>58</v>
      </c>
      <c r="B59" s="211" t="s">
        <v>1317</v>
      </c>
      <c r="D59" s="209" t="s">
        <v>1318</v>
      </c>
      <c r="E59" s="209" t="s">
        <v>1319</v>
      </c>
      <c r="F59" s="209" t="str">
        <f t="shared" si="0"/>
        <v>CC58.xlsx</v>
      </c>
    </row>
  </sheetData>
  <sheetProtection algorithmName="SHA-512" hashValue="NCK0FlRF3I98tremeoQpS7rN3E4CplL2Cdihxe21HpJNGa0yR7LD0XTjcw7pyQWxRW6OI0s89zJlSkozrz4mPA==" saltValue="54EQFFHF6ApNk9GM7hu2RQ==" spinCount="100000" sheet="1" objects="1" scenarios="1" autoFilter="0"/>
  <phoneticPr fontId="25" type="noConversion"/>
  <printOptions gridLines="1"/>
  <pageMargins left="0.75" right="0.7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dimension ref="A1:T152"/>
  <sheetViews>
    <sheetView zoomScaleNormal="100" workbookViewId="0">
      <pane ySplit="1" topLeftCell="A2" activePane="bottomLeft" state="frozen"/>
      <selection activeCell="N47" sqref="N47"/>
      <selection pane="bottomLeft" activeCell="G8" sqref="G8"/>
    </sheetView>
  </sheetViews>
  <sheetFormatPr defaultColWidth="10.6640625" defaultRowHeight="15.75"/>
  <cols>
    <col min="1" max="1" width="8.5" style="581" customWidth="1"/>
    <col min="2" max="2" width="11" style="581" customWidth="1"/>
    <col min="3" max="3" width="20" style="581" customWidth="1"/>
    <col min="4" max="4" width="54.5" style="581" customWidth="1"/>
    <col min="5" max="5" width="13.5" style="581" customWidth="1"/>
    <col min="6" max="6" width="20.6640625" style="581" customWidth="1"/>
    <col min="7" max="7" width="27.6640625" style="581" bestFit="1" customWidth="1"/>
    <col min="8" max="8" width="27.6640625" style="581" customWidth="1"/>
    <col min="9" max="9" width="48" style="581" customWidth="1"/>
    <col min="10" max="10" width="20" style="581" customWidth="1"/>
    <col min="11" max="11" width="89.33203125" style="581" customWidth="1"/>
    <col min="12" max="16384" width="10.6640625" style="581"/>
  </cols>
  <sheetData>
    <row r="1" spans="1:20" ht="31.5">
      <c r="B1" s="448"/>
      <c r="C1" s="1033"/>
      <c r="D1" s="1034" t="s">
        <v>0</v>
      </c>
      <c r="E1" s="1035"/>
      <c r="F1" s="1024"/>
      <c r="G1" s="1036"/>
      <c r="J1" s="1036" t="s">
        <v>1320</v>
      </c>
    </row>
    <row r="2" spans="1:20" ht="33" customHeight="1">
      <c r="A2" s="581" t="s">
        <v>1321</v>
      </c>
      <c r="B2" s="448" t="s">
        <v>1322</v>
      </c>
      <c r="C2" s="1037" t="s">
        <v>1323</v>
      </c>
      <c r="D2" s="1038" t="s">
        <v>1324</v>
      </c>
      <c r="E2" s="1039" t="s">
        <v>1325</v>
      </c>
      <c r="F2" s="1036" t="s">
        <v>1326</v>
      </c>
      <c r="G2" s="1036" t="s">
        <v>1327</v>
      </c>
      <c r="H2" s="1036" t="s">
        <v>1328</v>
      </c>
      <c r="I2" s="1036"/>
      <c r="J2" s="1036" t="s">
        <v>1329</v>
      </c>
      <c r="K2" s="1040" t="s">
        <v>1330</v>
      </c>
      <c r="N2" s="581" t="s">
        <v>1331</v>
      </c>
      <c r="O2" s="581" t="s">
        <v>1332</v>
      </c>
      <c r="S2" s="581" t="s">
        <v>1333</v>
      </c>
      <c r="T2" s="581" t="s">
        <v>1334</v>
      </c>
    </row>
    <row r="3" spans="1:20">
      <c r="A3" s="581" t="str">
        <f t="shared" ref="A3:A39" si="0">C3&amp;" "&amp;D3</f>
        <v>01 North Carolina General Assembly</v>
      </c>
      <c r="B3" s="448">
        <v>1</v>
      </c>
      <c r="C3" s="448" t="str">
        <f t="shared" ref="C3:C39" si="1">TEXT(B3,"00")</f>
        <v>01</v>
      </c>
      <c r="D3" s="581" t="s">
        <v>1335</v>
      </c>
      <c r="E3" s="581" t="s">
        <v>1336</v>
      </c>
      <c r="F3" s="581" t="s">
        <v>1326</v>
      </c>
      <c r="G3" s="1026" t="s">
        <v>1337</v>
      </c>
      <c r="H3" s="581" t="s">
        <v>1338</v>
      </c>
      <c r="I3" s="1041" t="s">
        <v>1339</v>
      </c>
      <c r="J3" s="1026"/>
      <c r="N3" s="1042" t="str">
        <f t="shared" ref="N3:N39" si="2">C3</f>
        <v>01</v>
      </c>
      <c r="O3" s="1056" t="s">
        <v>1340</v>
      </c>
      <c r="S3" s="581" t="s">
        <v>1341</v>
      </c>
      <c r="T3" s="581" t="s">
        <v>1341</v>
      </c>
    </row>
    <row r="4" spans="1:20">
      <c r="A4" s="581" t="str">
        <f t="shared" si="0"/>
        <v>02 Administrative Office of the Courts</v>
      </c>
      <c r="B4" s="448">
        <v>2</v>
      </c>
      <c r="C4" s="448" t="str">
        <f t="shared" si="1"/>
        <v>02</v>
      </c>
      <c r="D4" s="581" t="s">
        <v>1342</v>
      </c>
      <c r="E4" s="581" t="s">
        <v>1336</v>
      </c>
      <c r="F4" s="581" t="s">
        <v>1343</v>
      </c>
      <c r="G4" s="1026" t="s">
        <v>1344</v>
      </c>
      <c r="H4" s="581" t="s">
        <v>1345</v>
      </c>
      <c r="I4" s="1041" t="s">
        <v>1346</v>
      </c>
      <c r="J4" s="1026"/>
      <c r="N4" s="1042" t="str">
        <f t="shared" si="2"/>
        <v>02</v>
      </c>
      <c r="O4" s="1056" t="s">
        <v>1347</v>
      </c>
      <c r="S4" s="581" t="s">
        <v>1348</v>
      </c>
      <c r="T4" s="581" t="s">
        <v>1348</v>
      </c>
    </row>
    <row r="5" spans="1:20">
      <c r="A5" s="581" t="str">
        <f t="shared" si="0"/>
        <v>03 Office of the Governor</v>
      </c>
      <c r="B5" s="448">
        <v>3</v>
      </c>
      <c r="C5" s="448" t="str">
        <f t="shared" si="1"/>
        <v>03</v>
      </c>
      <c r="D5" s="581" t="s">
        <v>1349</v>
      </c>
      <c r="E5" s="581" t="s">
        <v>1336</v>
      </c>
      <c r="F5" s="581" t="s">
        <v>1343</v>
      </c>
      <c r="G5" s="1026" t="s">
        <v>1350</v>
      </c>
      <c r="H5" s="581" t="s">
        <v>1351</v>
      </c>
      <c r="I5" s="1041" t="s">
        <v>1352</v>
      </c>
      <c r="J5" s="1026"/>
      <c r="N5" s="1042" t="str">
        <f t="shared" si="2"/>
        <v>03</v>
      </c>
      <c r="O5" s="1056" t="s">
        <v>1353</v>
      </c>
      <c r="S5" s="581" t="s">
        <v>1354</v>
      </c>
      <c r="T5" s="581" t="s">
        <v>1354</v>
      </c>
    </row>
    <row r="6" spans="1:20">
      <c r="A6" s="581" t="str">
        <f t="shared" si="0"/>
        <v>04 Office of Lieutenant Governor</v>
      </c>
      <c r="B6" s="448">
        <v>4</v>
      </c>
      <c r="C6" s="448" t="str">
        <f t="shared" si="1"/>
        <v>04</v>
      </c>
      <c r="D6" s="581" t="s">
        <v>1355</v>
      </c>
      <c r="E6" s="581" t="s">
        <v>1336</v>
      </c>
      <c r="F6" s="581" t="s">
        <v>1343</v>
      </c>
      <c r="G6" s="1026" t="s">
        <v>1356</v>
      </c>
      <c r="H6" s="581" t="s">
        <v>1357</v>
      </c>
      <c r="I6" s="581" t="s">
        <v>1358</v>
      </c>
      <c r="J6" s="1026"/>
      <c r="N6" s="1042" t="str">
        <f t="shared" si="2"/>
        <v>04</v>
      </c>
      <c r="O6" s="1056" t="s">
        <v>1359</v>
      </c>
      <c r="S6" s="581" t="s">
        <v>1360</v>
      </c>
      <c r="T6" s="581" t="s">
        <v>1360</v>
      </c>
    </row>
    <row r="7" spans="1:20">
      <c r="A7" s="581" t="str">
        <f t="shared" si="0"/>
        <v>05 Office of the Secretary of State</v>
      </c>
      <c r="B7" s="448">
        <v>5</v>
      </c>
      <c r="C7" s="448" t="str">
        <f t="shared" si="1"/>
        <v>05</v>
      </c>
      <c r="D7" s="581" t="s">
        <v>1361</v>
      </c>
      <c r="E7" s="581" t="s">
        <v>1336</v>
      </c>
      <c r="F7" s="581" t="s">
        <v>1343</v>
      </c>
      <c r="G7" s="1026" t="s">
        <v>1362</v>
      </c>
      <c r="H7" s="581" t="s">
        <v>1363</v>
      </c>
      <c r="I7" s="1043" t="s">
        <v>1364</v>
      </c>
      <c r="J7" s="1026"/>
      <c r="N7" s="1042" t="str">
        <f t="shared" si="2"/>
        <v>05</v>
      </c>
      <c r="O7" s="1056" t="s">
        <v>1365</v>
      </c>
      <c r="S7" s="581" t="s">
        <v>1366</v>
      </c>
      <c r="T7" s="581" t="s">
        <v>1366</v>
      </c>
    </row>
    <row r="8" spans="1:20">
      <c r="A8" s="581" t="str">
        <f t="shared" si="0"/>
        <v>06 Office of the State Auditor</v>
      </c>
      <c r="B8" s="448">
        <v>6</v>
      </c>
      <c r="C8" s="448" t="str">
        <f t="shared" si="1"/>
        <v>06</v>
      </c>
      <c r="D8" s="581" t="s">
        <v>1367</v>
      </c>
      <c r="E8" s="581" t="s">
        <v>1336</v>
      </c>
      <c r="F8" s="581" t="s">
        <v>1343</v>
      </c>
      <c r="G8" s="1026" t="s">
        <v>1368</v>
      </c>
      <c r="H8" s="581" t="s">
        <v>1369</v>
      </c>
      <c r="I8" s="1041" t="s">
        <v>1370</v>
      </c>
      <c r="J8" s="1026"/>
      <c r="L8" s="581" t="b">
        <f t="shared" ref="L8:L32" si="3">ISTEXT(B8)</f>
        <v>0</v>
      </c>
      <c r="M8" s="581" t="b">
        <f t="shared" ref="M8:M32" si="4">ISTEXT(C8)</f>
        <v>1</v>
      </c>
      <c r="N8" s="1042" t="str">
        <f t="shared" si="2"/>
        <v>06</v>
      </c>
      <c r="O8" s="1056" t="s">
        <v>1371</v>
      </c>
      <c r="S8" s="581" t="s">
        <v>1372</v>
      </c>
      <c r="T8" s="581" t="s">
        <v>1372</v>
      </c>
    </row>
    <row r="9" spans="1:20" ht="16.5" customHeight="1">
      <c r="A9" s="581" t="str">
        <f t="shared" si="0"/>
        <v xml:space="preserve">07 Department of the State Treasurer </v>
      </c>
      <c r="B9" s="448">
        <v>7</v>
      </c>
      <c r="C9" s="448" t="str">
        <f t="shared" si="1"/>
        <v>07</v>
      </c>
      <c r="D9" s="581" t="s">
        <v>1373</v>
      </c>
      <c r="E9" s="581" t="s">
        <v>1336</v>
      </c>
      <c r="F9" s="581" t="s">
        <v>1343</v>
      </c>
      <c r="G9" s="1026" t="s">
        <v>1374</v>
      </c>
      <c r="H9" s="581" t="s">
        <v>1375</v>
      </c>
      <c r="I9" s="1041" t="s">
        <v>1376</v>
      </c>
      <c r="J9" s="1044"/>
      <c r="K9" s="1045"/>
      <c r="L9" s="581" t="b">
        <f t="shared" si="3"/>
        <v>0</v>
      </c>
      <c r="M9" s="581" t="b">
        <f t="shared" si="4"/>
        <v>1</v>
      </c>
      <c r="N9" s="1042" t="str">
        <f t="shared" si="2"/>
        <v>07</v>
      </c>
      <c r="O9" s="1056" t="s">
        <v>1377</v>
      </c>
      <c r="S9" s="581" t="s">
        <v>1378</v>
      </c>
      <c r="T9" s="581" t="s">
        <v>1378</v>
      </c>
    </row>
    <row r="10" spans="1:20" ht="16.5" customHeight="1">
      <c r="A10" s="581" t="str">
        <f t="shared" si="0"/>
        <v>07 State Health Plan</v>
      </c>
      <c r="B10" s="448">
        <v>7</v>
      </c>
      <c r="C10" s="448" t="str">
        <f t="shared" si="1"/>
        <v>07</v>
      </c>
      <c r="D10" s="581" t="s">
        <v>1379</v>
      </c>
      <c r="E10" s="581" t="s">
        <v>1380</v>
      </c>
      <c r="F10" s="581" t="s">
        <v>1343</v>
      </c>
      <c r="G10" s="1026" t="s">
        <v>1374</v>
      </c>
      <c r="H10" s="581" t="s">
        <v>1375</v>
      </c>
      <c r="I10" s="1041" t="s">
        <v>1376</v>
      </c>
      <c r="J10" s="1026">
        <v>2629</v>
      </c>
      <c r="K10" s="1045"/>
      <c r="L10" s="581" t="b">
        <f t="shared" si="3"/>
        <v>0</v>
      </c>
      <c r="M10" s="581" t="b">
        <f t="shared" si="4"/>
        <v>1</v>
      </c>
      <c r="N10" s="1042" t="str">
        <f t="shared" si="2"/>
        <v>07</v>
      </c>
      <c r="O10" s="1056" t="s">
        <v>1377</v>
      </c>
      <c r="S10" s="581" t="s">
        <v>1381</v>
      </c>
      <c r="T10" s="581" t="s">
        <v>1381</v>
      </c>
    </row>
    <row r="11" spans="1:20" ht="17.25" customHeight="1">
      <c r="A11" s="581" t="str">
        <f t="shared" si="0"/>
        <v xml:space="preserve">08 Department of Public Instruction </v>
      </c>
      <c r="B11" s="448">
        <v>8</v>
      </c>
      <c r="C11" s="448" t="str">
        <f t="shared" si="1"/>
        <v>08</v>
      </c>
      <c r="D11" s="581" t="s">
        <v>1382</v>
      </c>
      <c r="E11" s="581" t="s">
        <v>1336</v>
      </c>
      <c r="F11" s="581" t="s">
        <v>1343</v>
      </c>
      <c r="G11" s="1026" t="s">
        <v>1383</v>
      </c>
      <c r="H11" s="581" t="s">
        <v>1384</v>
      </c>
      <c r="I11" s="1043" t="s">
        <v>1385</v>
      </c>
      <c r="J11" s="1044"/>
      <c r="L11" s="581" t="b">
        <f t="shared" si="3"/>
        <v>0</v>
      </c>
      <c r="M11" s="581" t="b">
        <f t="shared" si="4"/>
        <v>1</v>
      </c>
      <c r="N11" s="1042" t="str">
        <f t="shared" si="2"/>
        <v>08</v>
      </c>
      <c r="O11" s="1056" t="s">
        <v>1386</v>
      </c>
      <c r="S11" s="581" t="s">
        <v>1387</v>
      </c>
      <c r="T11" s="581" t="s">
        <v>1387</v>
      </c>
    </row>
    <row r="12" spans="1:20">
      <c r="A12" s="581" t="str">
        <f t="shared" si="0"/>
        <v xml:space="preserve">09 Department of Justice </v>
      </c>
      <c r="B12" s="448">
        <v>9</v>
      </c>
      <c r="C12" s="448" t="str">
        <f t="shared" si="1"/>
        <v>09</v>
      </c>
      <c r="D12" s="581" t="s">
        <v>1388</v>
      </c>
      <c r="E12" s="581" t="s">
        <v>1336</v>
      </c>
      <c r="F12" s="581" t="s">
        <v>1343</v>
      </c>
      <c r="G12" s="1026" t="s">
        <v>1389</v>
      </c>
      <c r="H12" s="1027" t="s">
        <v>1390</v>
      </c>
      <c r="I12" s="1046" t="s">
        <v>1391</v>
      </c>
      <c r="J12" s="1026"/>
      <c r="L12" s="581" t="b">
        <f t="shared" si="3"/>
        <v>0</v>
      </c>
      <c r="M12" s="581" t="b">
        <f t="shared" si="4"/>
        <v>1</v>
      </c>
      <c r="N12" s="1042" t="str">
        <f t="shared" si="2"/>
        <v>09</v>
      </c>
      <c r="O12" s="1056" t="s">
        <v>1392</v>
      </c>
      <c r="S12" s="581" t="s">
        <v>1393</v>
      </c>
      <c r="T12" s="581" t="s">
        <v>1393</v>
      </c>
    </row>
    <row r="13" spans="1:20">
      <c r="A13" s="581" t="str">
        <f t="shared" si="0"/>
        <v>10 Department of Agriculture</v>
      </c>
      <c r="B13" s="448">
        <v>10</v>
      </c>
      <c r="C13" s="448" t="str">
        <f t="shared" si="1"/>
        <v>10</v>
      </c>
      <c r="D13" s="581" t="s">
        <v>1394</v>
      </c>
      <c r="E13" s="581" t="s">
        <v>1336</v>
      </c>
      <c r="F13" s="581" t="s">
        <v>1343</v>
      </c>
      <c r="G13" s="1026" t="s">
        <v>1395</v>
      </c>
      <c r="H13" s="581" t="s">
        <v>1396</v>
      </c>
      <c r="I13" s="1041" t="s">
        <v>1397</v>
      </c>
      <c r="J13" s="1026"/>
      <c r="L13" s="581" t="b">
        <f t="shared" si="3"/>
        <v>0</v>
      </c>
      <c r="M13" s="581" t="b">
        <f t="shared" si="4"/>
        <v>1</v>
      </c>
      <c r="N13" s="1042" t="str">
        <f t="shared" si="2"/>
        <v>10</v>
      </c>
      <c r="O13" s="1056" t="s">
        <v>1398</v>
      </c>
      <c r="S13" s="581" t="s">
        <v>1399</v>
      </c>
      <c r="T13" s="581" t="s">
        <v>1399</v>
      </c>
    </row>
    <row r="14" spans="1:20">
      <c r="A14" s="581" t="str">
        <f t="shared" si="0"/>
        <v>11 Department of Labor</v>
      </c>
      <c r="B14" s="448">
        <v>11</v>
      </c>
      <c r="C14" s="448" t="str">
        <f t="shared" si="1"/>
        <v>11</v>
      </c>
      <c r="D14" s="581" t="s">
        <v>1400</v>
      </c>
      <c r="E14" s="581" t="s">
        <v>1336</v>
      </c>
      <c r="F14" s="581" t="s">
        <v>1343</v>
      </c>
      <c r="G14" s="1026" t="s">
        <v>1401</v>
      </c>
      <c r="H14" s="581" t="s">
        <v>1402</v>
      </c>
      <c r="I14" s="1041" t="s">
        <v>1403</v>
      </c>
      <c r="J14" s="1026"/>
      <c r="L14" s="581" t="b">
        <f t="shared" si="3"/>
        <v>0</v>
      </c>
      <c r="M14" s="581" t="b">
        <f t="shared" si="4"/>
        <v>1</v>
      </c>
      <c r="N14" s="1042" t="str">
        <f t="shared" si="2"/>
        <v>11</v>
      </c>
      <c r="O14" s="1056" t="s">
        <v>1404</v>
      </c>
      <c r="S14" s="581" t="s">
        <v>1405</v>
      </c>
      <c r="T14" s="581" t="s">
        <v>1405</v>
      </c>
    </row>
    <row r="15" spans="1:20">
      <c r="A15" s="581" t="str">
        <f t="shared" si="0"/>
        <v xml:space="preserve">12 Department of Insurance </v>
      </c>
      <c r="B15" s="448">
        <v>12</v>
      </c>
      <c r="C15" s="448" t="str">
        <f t="shared" si="1"/>
        <v>12</v>
      </c>
      <c r="D15" s="581" t="s">
        <v>1406</v>
      </c>
      <c r="E15" s="581" t="s">
        <v>1336</v>
      </c>
      <c r="F15" s="581" t="s">
        <v>1343</v>
      </c>
      <c r="G15" s="1026" t="s">
        <v>1407</v>
      </c>
      <c r="H15" s="581" t="s">
        <v>1408</v>
      </c>
      <c r="I15" s="1041" t="s">
        <v>1409</v>
      </c>
      <c r="J15" s="1026"/>
      <c r="L15" s="581" t="b">
        <f t="shared" si="3"/>
        <v>0</v>
      </c>
      <c r="M15" s="581" t="b">
        <f t="shared" si="4"/>
        <v>1</v>
      </c>
      <c r="N15" s="1042" t="str">
        <f t="shared" si="2"/>
        <v>12</v>
      </c>
      <c r="O15" s="1056" t="s">
        <v>1410</v>
      </c>
      <c r="S15" s="581" t="s">
        <v>1411</v>
      </c>
      <c r="T15" s="581" t="s">
        <v>1411</v>
      </c>
    </row>
    <row r="16" spans="1:20">
      <c r="A16" s="581" t="str">
        <f t="shared" si="0"/>
        <v xml:space="preserve">13 Department of Administration </v>
      </c>
      <c r="B16" s="448">
        <v>13</v>
      </c>
      <c r="C16" s="448" t="str">
        <f t="shared" si="1"/>
        <v>13</v>
      </c>
      <c r="D16" s="581" t="s">
        <v>1412</v>
      </c>
      <c r="E16" s="581" t="s">
        <v>1336</v>
      </c>
      <c r="F16" s="581" t="s">
        <v>1343</v>
      </c>
      <c r="G16" s="1026" t="s">
        <v>1356</v>
      </c>
      <c r="H16" s="581" t="s">
        <v>1357</v>
      </c>
      <c r="I16" s="581" t="s">
        <v>1358</v>
      </c>
      <c r="J16" s="1026"/>
      <c r="L16" s="581" t="b">
        <f t="shared" si="3"/>
        <v>0</v>
      </c>
      <c r="M16" s="581" t="b">
        <f t="shared" si="4"/>
        <v>1</v>
      </c>
      <c r="N16" s="1042" t="str">
        <f t="shared" si="2"/>
        <v>13</v>
      </c>
      <c r="O16" s="1056" t="s">
        <v>1413</v>
      </c>
      <c r="S16" s="581" t="s">
        <v>1414</v>
      </c>
      <c r="T16" s="581" t="s">
        <v>1414</v>
      </c>
    </row>
    <row r="17" spans="1:20">
      <c r="A17" s="581" t="str">
        <f t="shared" si="0"/>
        <v xml:space="preserve">14 Office of the State Controller </v>
      </c>
      <c r="B17" s="448">
        <v>14</v>
      </c>
      <c r="C17" s="448" t="str">
        <f t="shared" si="1"/>
        <v>14</v>
      </c>
      <c r="D17" s="581" t="s">
        <v>1415</v>
      </c>
      <c r="E17" s="581" t="s">
        <v>1336</v>
      </c>
      <c r="F17" s="581" t="s">
        <v>1343</v>
      </c>
      <c r="G17" s="1026" t="s">
        <v>1416</v>
      </c>
      <c r="H17" s="581" t="s">
        <v>1417</v>
      </c>
      <c r="I17" s="1043" t="s">
        <v>1418</v>
      </c>
      <c r="J17" s="1026"/>
      <c r="L17" s="581" t="b">
        <f t="shared" si="3"/>
        <v>0</v>
      </c>
      <c r="M17" s="581" t="b">
        <f t="shared" si="4"/>
        <v>1</v>
      </c>
      <c r="N17" s="1042" t="str">
        <f t="shared" si="2"/>
        <v>14</v>
      </c>
      <c r="O17" s="1056" t="s">
        <v>1419</v>
      </c>
      <c r="S17" s="581" t="s">
        <v>1420</v>
      </c>
      <c r="T17" s="581" t="s">
        <v>1420</v>
      </c>
    </row>
    <row r="18" spans="1:20">
      <c r="A18" s="581" t="str">
        <f t="shared" si="0"/>
        <v>15 Department of Transportation</v>
      </c>
      <c r="B18" s="448">
        <v>15</v>
      </c>
      <c r="C18" s="448" t="str">
        <f t="shared" si="1"/>
        <v>15</v>
      </c>
      <c r="D18" s="581" t="s">
        <v>1421</v>
      </c>
      <c r="E18" s="581" t="s">
        <v>1336</v>
      </c>
      <c r="F18" s="581" t="s">
        <v>1343</v>
      </c>
      <c r="G18" s="1026" t="s">
        <v>1422</v>
      </c>
      <c r="H18" s="1026" t="s">
        <v>1423</v>
      </c>
      <c r="I18" s="1043" t="s">
        <v>1424</v>
      </c>
      <c r="J18" s="1026"/>
      <c r="L18" s="581" t="b">
        <f t="shared" si="3"/>
        <v>0</v>
      </c>
      <c r="M18" s="581" t="b">
        <f t="shared" si="4"/>
        <v>1</v>
      </c>
      <c r="N18" s="1042" t="str">
        <f t="shared" si="2"/>
        <v>15</v>
      </c>
      <c r="O18" s="1056" t="s">
        <v>1425</v>
      </c>
      <c r="S18" s="581" t="s">
        <v>1426</v>
      </c>
      <c r="T18" s="581" t="s">
        <v>1426</v>
      </c>
    </row>
    <row r="19" spans="1:20">
      <c r="A19" s="581" t="str">
        <f t="shared" si="0"/>
        <v>16 Department of Environmental Quality</v>
      </c>
      <c r="B19" s="448">
        <v>16</v>
      </c>
      <c r="C19" s="448" t="str">
        <f t="shared" si="1"/>
        <v>16</v>
      </c>
      <c r="D19" s="581" t="s">
        <v>1427</v>
      </c>
      <c r="E19" s="581" t="s">
        <v>1336</v>
      </c>
      <c r="F19" s="581" t="s">
        <v>1343</v>
      </c>
      <c r="G19" s="1026" t="s">
        <v>1428</v>
      </c>
      <c r="H19" s="581" t="s">
        <v>1429</v>
      </c>
      <c r="I19" s="1041" t="s">
        <v>1430</v>
      </c>
      <c r="J19" s="1047"/>
      <c r="L19" s="581" t="b">
        <f t="shared" si="3"/>
        <v>0</v>
      </c>
      <c r="M19" s="581" t="b">
        <f t="shared" si="4"/>
        <v>1</v>
      </c>
      <c r="N19" s="1042" t="str">
        <f t="shared" si="2"/>
        <v>16</v>
      </c>
      <c r="O19" s="1056" t="s">
        <v>1431</v>
      </c>
      <c r="S19" s="581" t="s">
        <v>1432</v>
      </c>
      <c r="T19" s="581" t="s">
        <v>1432</v>
      </c>
    </row>
    <row r="20" spans="1:20">
      <c r="A20" s="581" t="str">
        <f t="shared" si="0"/>
        <v>17 Wildlife Resources Commission</v>
      </c>
      <c r="B20" s="448">
        <v>17</v>
      </c>
      <c r="C20" s="448" t="str">
        <f t="shared" si="1"/>
        <v>17</v>
      </c>
      <c r="D20" s="581" t="s">
        <v>1433</v>
      </c>
      <c r="E20" s="581" t="s">
        <v>1336</v>
      </c>
      <c r="F20" s="581" t="s">
        <v>1343</v>
      </c>
      <c r="G20" s="1028" t="s">
        <v>1434</v>
      </c>
      <c r="H20" s="581" t="s">
        <v>1435</v>
      </c>
      <c r="I20" s="1041" t="s">
        <v>1436</v>
      </c>
      <c r="L20" s="581" t="b">
        <f t="shared" si="3"/>
        <v>0</v>
      </c>
      <c r="M20" s="581" t="b">
        <f t="shared" si="4"/>
        <v>1</v>
      </c>
      <c r="N20" s="1042" t="str">
        <f t="shared" si="2"/>
        <v>17</v>
      </c>
      <c r="O20" s="1056" t="s">
        <v>1437</v>
      </c>
      <c r="S20" s="1056" t="s">
        <v>1438</v>
      </c>
      <c r="T20" s="581" t="s">
        <v>1439</v>
      </c>
    </row>
    <row r="21" spans="1:20">
      <c r="A21" s="581" t="str">
        <f t="shared" si="0"/>
        <v>19 Dept. of Public Safety</v>
      </c>
      <c r="B21" s="448">
        <v>19</v>
      </c>
      <c r="C21" s="448" t="str">
        <f t="shared" si="1"/>
        <v>19</v>
      </c>
      <c r="D21" s="581" t="s">
        <v>1440</v>
      </c>
      <c r="E21" s="581" t="s">
        <v>1336</v>
      </c>
      <c r="F21" s="581" t="s">
        <v>1343</v>
      </c>
      <c r="G21" s="1026" t="s">
        <v>1441</v>
      </c>
      <c r="H21" s="581" t="s">
        <v>1442</v>
      </c>
      <c r="I21" s="1041" t="s">
        <v>1443</v>
      </c>
      <c r="K21" s="1045"/>
      <c r="L21" s="581" t="b">
        <f t="shared" si="3"/>
        <v>0</v>
      </c>
      <c r="M21" s="581" t="b">
        <f t="shared" si="4"/>
        <v>1</v>
      </c>
      <c r="N21" s="1042" t="str">
        <f t="shared" si="2"/>
        <v>19</v>
      </c>
      <c r="O21" s="1056" t="s">
        <v>1444</v>
      </c>
      <c r="S21" s="581" t="s">
        <v>1445</v>
      </c>
      <c r="T21" s="581" t="s">
        <v>1445</v>
      </c>
    </row>
    <row r="22" spans="1:20">
      <c r="A22" s="581" t="str">
        <f t="shared" si="0"/>
        <v>2X Dept. of Health and Human Services</v>
      </c>
      <c r="B22" s="448" t="s">
        <v>1446</v>
      </c>
      <c r="C22" s="448" t="str">
        <f t="shared" si="1"/>
        <v>2X</v>
      </c>
      <c r="D22" s="581" t="s">
        <v>1447</v>
      </c>
      <c r="E22" s="581" t="s">
        <v>1336</v>
      </c>
      <c r="F22" s="581" t="s">
        <v>1343</v>
      </c>
      <c r="G22" s="1026" t="s">
        <v>1448</v>
      </c>
      <c r="H22" s="581" t="s">
        <v>1449</v>
      </c>
      <c r="K22" s="1045"/>
      <c r="L22" s="581" t="b">
        <f t="shared" si="3"/>
        <v>1</v>
      </c>
      <c r="M22" s="581" t="b">
        <f t="shared" si="4"/>
        <v>1</v>
      </c>
      <c r="N22" s="1042" t="str">
        <f t="shared" si="2"/>
        <v>2X</v>
      </c>
      <c r="O22" s="1056" t="s">
        <v>1450</v>
      </c>
    </row>
    <row r="23" spans="1:20">
      <c r="A23" s="581" t="str">
        <f t="shared" si="0"/>
        <v>3X DHHS - Mental Health</v>
      </c>
      <c r="B23" s="448" t="s">
        <v>1451</v>
      </c>
      <c r="C23" s="448" t="str">
        <f t="shared" si="1"/>
        <v>3X</v>
      </c>
      <c r="D23" s="581" t="s">
        <v>1452</v>
      </c>
      <c r="E23" s="581" t="s">
        <v>1336</v>
      </c>
      <c r="F23" s="581" t="s">
        <v>1343</v>
      </c>
      <c r="G23" s="1026" t="s">
        <v>1453</v>
      </c>
      <c r="H23" s="581" t="s">
        <v>1454</v>
      </c>
      <c r="K23" s="1045"/>
      <c r="L23" s="581" t="b">
        <f t="shared" si="3"/>
        <v>1</v>
      </c>
      <c r="M23" s="581" t="b">
        <f t="shared" si="4"/>
        <v>1</v>
      </c>
      <c r="N23" s="1042" t="str">
        <f t="shared" si="2"/>
        <v>3X</v>
      </c>
      <c r="O23" s="1056" t="s">
        <v>1455</v>
      </c>
    </row>
    <row r="24" spans="1:20">
      <c r="A24" s="581" t="str">
        <f t="shared" si="0"/>
        <v>40 Department of Military &amp; Veterans Affairs</v>
      </c>
      <c r="B24" s="1025">
        <v>40</v>
      </c>
      <c r="C24" s="448" t="str">
        <f t="shared" si="1"/>
        <v>40</v>
      </c>
      <c r="D24" s="581" t="s">
        <v>1456</v>
      </c>
      <c r="E24" s="581" t="s">
        <v>1336</v>
      </c>
      <c r="F24" s="581" t="s">
        <v>1343</v>
      </c>
      <c r="G24" s="1026" t="s">
        <v>1356</v>
      </c>
      <c r="H24" s="581" t="s">
        <v>1357</v>
      </c>
      <c r="I24" s="581" t="s">
        <v>1358</v>
      </c>
      <c r="L24" s="581" t="b">
        <f t="shared" si="3"/>
        <v>0</v>
      </c>
      <c r="M24" s="581" t="b">
        <f t="shared" si="4"/>
        <v>1</v>
      </c>
      <c r="N24" s="1042" t="str">
        <f t="shared" si="2"/>
        <v>40</v>
      </c>
      <c r="O24" s="1056" t="s">
        <v>1457</v>
      </c>
    </row>
    <row r="25" spans="1:20">
      <c r="A25" s="581" t="str">
        <f t="shared" si="0"/>
        <v>41 Department of Information Technology</v>
      </c>
      <c r="B25" s="448">
        <v>41</v>
      </c>
      <c r="C25" s="448" t="str">
        <f t="shared" si="1"/>
        <v>41</v>
      </c>
      <c r="D25" s="581" t="s">
        <v>1458</v>
      </c>
      <c r="E25" s="581" t="s">
        <v>1336</v>
      </c>
      <c r="F25" s="581" t="s">
        <v>1343</v>
      </c>
      <c r="G25" s="1026" t="s">
        <v>1459</v>
      </c>
      <c r="H25" s="581" t="s">
        <v>1460</v>
      </c>
      <c r="I25" s="1041" t="s">
        <v>1461</v>
      </c>
      <c r="L25" s="581" t="b">
        <f t="shared" si="3"/>
        <v>0</v>
      </c>
      <c r="M25" s="581" t="b">
        <f t="shared" si="4"/>
        <v>1</v>
      </c>
      <c r="N25" s="1042" t="str">
        <f t="shared" si="2"/>
        <v>41</v>
      </c>
      <c r="O25" s="1056" t="s">
        <v>1462</v>
      </c>
    </row>
    <row r="26" spans="1:20">
      <c r="A26" s="581" t="str">
        <f t="shared" si="0"/>
        <v>43 Department of Commerce</v>
      </c>
      <c r="B26" s="448">
        <v>43</v>
      </c>
      <c r="C26" s="448" t="str">
        <f t="shared" si="1"/>
        <v>43</v>
      </c>
      <c r="D26" s="581" t="s">
        <v>1463</v>
      </c>
      <c r="E26" s="581" t="s">
        <v>1336</v>
      </c>
      <c r="F26" s="581" t="s">
        <v>1343</v>
      </c>
      <c r="G26" s="1026" t="s">
        <v>1464</v>
      </c>
      <c r="H26" s="581" t="s">
        <v>1465</v>
      </c>
      <c r="I26" s="1041" t="s">
        <v>1466</v>
      </c>
      <c r="K26" s="1045"/>
      <c r="L26" s="581" t="b">
        <f t="shared" si="3"/>
        <v>0</v>
      </c>
      <c r="M26" s="581" t="b">
        <f t="shared" si="4"/>
        <v>1</v>
      </c>
      <c r="N26" s="1042" t="str">
        <f t="shared" si="2"/>
        <v>43</v>
      </c>
      <c r="O26" s="1056" t="s">
        <v>1467</v>
      </c>
    </row>
    <row r="27" spans="1:20">
      <c r="A27" s="581" t="str">
        <f t="shared" si="0"/>
        <v>45 Department of Revenue</v>
      </c>
      <c r="B27" s="448">
        <v>45</v>
      </c>
      <c r="C27" s="448" t="str">
        <f t="shared" si="1"/>
        <v>45</v>
      </c>
      <c r="D27" s="581" t="s">
        <v>1468</v>
      </c>
      <c r="E27" s="581" t="s">
        <v>1336</v>
      </c>
      <c r="F27" s="581" t="s">
        <v>1343</v>
      </c>
      <c r="G27" s="1026" t="s">
        <v>1469</v>
      </c>
      <c r="H27" s="581" t="s">
        <v>1470</v>
      </c>
      <c r="I27" s="1041" t="s">
        <v>1471</v>
      </c>
      <c r="K27" s="1045"/>
      <c r="L27" s="581" t="b">
        <f t="shared" si="3"/>
        <v>0</v>
      </c>
      <c r="M27" s="581" t="b">
        <f t="shared" si="4"/>
        <v>1</v>
      </c>
      <c r="N27" s="1042" t="str">
        <f t="shared" si="2"/>
        <v>45</v>
      </c>
      <c r="O27" s="1056" t="s">
        <v>1472</v>
      </c>
    </row>
    <row r="28" spans="1:20">
      <c r="A28" s="581" t="str">
        <f t="shared" si="0"/>
        <v>46 Department of Natural and Cultural Resources</v>
      </c>
      <c r="B28" s="448">
        <v>46</v>
      </c>
      <c r="C28" s="448" t="str">
        <f t="shared" si="1"/>
        <v>46</v>
      </c>
      <c r="D28" s="581" t="s">
        <v>1473</v>
      </c>
      <c r="E28" s="581" t="s">
        <v>1336</v>
      </c>
      <c r="F28" s="581" t="s">
        <v>1343</v>
      </c>
      <c r="G28" s="1026" t="s">
        <v>1474</v>
      </c>
      <c r="H28" s="581" t="s">
        <v>1475</v>
      </c>
      <c r="I28" s="1041" t="s">
        <v>1476</v>
      </c>
      <c r="L28" s="581" t="b">
        <f t="shared" si="3"/>
        <v>0</v>
      </c>
      <c r="M28" s="581" t="b">
        <f t="shared" si="4"/>
        <v>1</v>
      </c>
      <c r="N28" s="1042" t="str">
        <f t="shared" si="2"/>
        <v>46</v>
      </c>
      <c r="O28" s="1056" t="s">
        <v>1477</v>
      </c>
    </row>
    <row r="29" spans="1:20">
      <c r="A29" s="1048" t="str">
        <f t="shared" si="0"/>
        <v>48X UNC Hlth Care Rep Unit (Combined Pkg)</v>
      </c>
      <c r="B29" s="448" t="s">
        <v>1478</v>
      </c>
      <c r="C29" s="448" t="str">
        <f t="shared" si="1"/>
        <v>48X</v>
      </c>
      <c r="D29" s="581" t="s">
        <v>1479</v>
      </c>
      <c r="E29" s="581" t="s">
        <v>1480</v>
      </c>
      <c r="F29" s="581" t="s">
        <v>1481</v>
      </c>
      <c r="G29" s="1026" t="s">
        <v>1482</v>
      </c>
      <c r="H29" s="1029" t="s">
        <v>1483</v>
      </c>
      <c r="I29" s="1026" t="s">
        <v>1484</v>
      </c>
      <c r="J29" s="581" t="s">
        <v>1485</v>
      </c>
      <c r="L29" s="581" t="b">
        <f t="shared" si="3"/>
        <v>1</v>
      </c>
      <c r="M29" s="581" t="b">
        <f t="shared" si="4"/>
        <v>1</v>
      </c>
      <c r="N29" s="1042" t="str">
        <f t="shared" si="2"/>
        <v>48X</v>
      </c>
    </row>
    <row r="30" spans="1:20">
      <c r="A30" s="581" t="str">
        <f t="shared" si="0"/>
        <v>48 UNC Hospitals</v>
      </c>
      <c r="B30" s="448">
        <v>48</v>
      </c>
      <c r="C30" s="448" t="str">
        <f t="shared" si="1"/>
        <v>48</v>
      </c>
      <c r="D30" s="581" t="s">
        <v>1486</v>
      </c>
      <c r="E30" s="581" t="s">
        <v>1480</v>
      </c>
      <c r="F30" s="581" t="s">
        <v>1481</v>
      </c>
      <c r="G30" s="1026" t="s">
        <v>1487</v>
      </c>
      <c r="H30" s="581" t="s">
        <v>1488</v>
      </c>
      <c r="I30" s="1026" t="s">
        <v>1489</v>
      </c>
      <c r="J30" s="581" t="s">
        <v>1490</v>
      </c>
      <c r="L30" s="581" t="b">
        <f t="shared" si="3"/>
        <v>0</v>
      </c>
      <c r="M30" s="581" t="b">
        <f t="shared" si="4"/>
        <v>1</v>
      </c>
      <c r="N30" s="1042" t="str">
        <f t="shared" si="2"/>
        <v>48</v>
      </c>
    </row>
    <row r="31" spans="1:20">
      <c r="A31" s="581" t="str">
        <f t="shared" si="0"/>
        <v>48E UNC Hospitals - Enterprise Fund</v>
      </c>
      <c r="B31" s="448" t="s">
        <v>1491</v>
      </c>
      <c r="C31" s="448" t="str">
        <f t="shared" si="1"/>
        <v>48E</v>
      </c>
      <c r="D31" s="581" t="s">
        <v>1492</v>
      </c>
      <c r="E31" s="581" t="s">
        <v>1480</v>
      </c>
      <c r="F31" s="581" t="s">
        <v>1481</v>
      </c>
      <c r="G31" s="1026" t="s">
        <v>1493</v>
      </c>
      <c r="H31" s="581" t="s">
        <v>1494</v>
      </c>
      <c r="I31" s="1026" t="s">
        <v>1495</v>
      </c>
      <c r="J31" s="1026">
        <v>2635</v>
      </c>
      <c r="L31" s="581" t="b">
        <f t="shared" si="3"/>
        <v>1</v>
      </c>
      <c r="M31" s="581" t="b">
        <f t="shared" si="4"/>
        <v>1</v>
      </c>
      <c r="N31" s="1042" t="str">
        <f t="shared" si="2"/>
        <v>48E</v>
      </c>
    </row>
    <row r="32" spans="1:20">
      <c r="A32" s="581" t="str">
        <f t="shared" si="0"/>
        <v>48L UNC Hospitals - LITF</v>
      </c>
      <c r="B32" s="448" t="s">
        <v>1496</v>
      </c>
      <c r="C32" s="448" t="str">
        <f t="shared" si="1"/>
        <v>48L</v>
      </c>
      <c r="D32" s="581" t="s">
        <v>1497</v>
      </c>
      <c r="E32" s="581" t="s">
        <v>1480</v>
      </c>
      <c r="F32" s="581" t="s">
        <v>1481</v>
      </c>
      <c r="G32" s="1026" t="s">
        <v>1498</v>
      </c>
      <c r="H32" s="581" t="s">
        <v>1499</v>
      </c>
      <c r="I32" s="1026" t="s">
        <v>1500</v>
      </c>
      <c r="J32" s="1026">
        <v>2632</v>
      </c>
      <c r="L32" s="581" t="b">
        <f t="shared" si="3"/>
        <v>1</v>
      </c>
      <c r="M32" s="581" t="b">
        <f t="shared" si="4"/>
        <v>1</v>
      </c>
      <c r="N32" s="1042" t="str">
        <f t="shared" si="2"/>
        <v>48L</v>
      </c>
    </row>
    <row r="33" spans="1:15">
      <c r="A33" s="581" t="str">
        <f t="shared" si="0"/>
        <v>48R Rex Healthcare</v>
      </c>
      <c r="B33" s="448" t="s">
        <v>1501</v>
      </c>
      <c r="C33" s="448" t="str">
        <f t="shared" si="1"/>
        <v>48R</v>
      </c>
      <c r="D33" s="581" t="s">
        <v>1502</v>
      </c>
      <c r="E33" s="581" t="s">
        <v>1480</v>
      </c>
      <c r="F33" s="581" t="s">
        <v>1481</v>
      </c>
      <c r="G33" s="1026" t="s">
        <v>1503</v>
      </c>
      <c r="H33" s="581" t="s">
        <v>1504</v>
      </c>
      <c r="I33" s="1026" t="s">
        <v>1505</v>
      </c>
      <c r="J33" s="1026">
        <v>2637</v>
      </c>
      <c r="L33" s="581" t="b">
        <f>ISTEXT(B33)</f>
        <v>1</v>
      </c>
      <c r="N33" s="1042" t="str">
        <f t="shared" si="2"/>
        <v>48R</v>
      </c>
    </row>
    <row r="34" spans="1:15">
      <c r="A34" s="581" t="str">
        <f t="shared" si="0"/>
        <v>48C Chatham Hospital</v>
      </c>
      <c r="B34" s="448" t="s">
        <v>1506</v>
      </c>
      <c r="C34" s="448" t="str">
        <f t="shared" si="1"/>
        <v>48C</v>
      </c>
      <c r="D34" s="581" t="s">
        <v>1507</v>
      </c>
      <c r="E34" s="581" t="s">
        <v>1480</v>
      </c>
      <c r="F34" s="581" t="s">
        <v>1481</v>
      </c>
      <c r="G34" s="1026" t="s">
        <v>1503</v>
      </c>
      <c r="H34" s="581" t="s">
        <v>1504</v>
      </c>
      <c r="I34" s="1026" t="s">
        <v>1505</v>
      </c>
      <c r="J34" s="1026">
        <v>2638</v>
      </c>
      <c r="N34" s="1042" t="str">
        <f t="shared" si="2"/>
        <v>48C</v>
      </c>
    </row>
    <row r="35" spans="1:15">
      <c r="A35" s="1032" t="str">
        <f t="shared" si="0"/>
        <v>48T UNC Physicians Network</v>
      </c>
      <c r="B35" s="448" t="s">
        <v>1508</v>
      </c>
      <c r="C35" s="448" t="str">
        <f t="shared" si="1"/>
        <v>48T</v>
      </c>
      <c r="D35" s="581" t="s">
        <v>1509</v>
      </c>
      <c r="E35" s="581" t="s">
        <v>1480</v>
      </c>
      <c r="F35" s="581" t="s">
        <v>1481</v>
      </c>
      <c r="G35" s="1026" t="s">
        <v>1510</v>
      </c>
      <c r="H35" s="581" t="s">
        <v>1511</v>
      </c>
      <c r="I35" s="1026" t="s">
        <v>1512</v>
      </c>
      <c r="J35" s="1026">
        <v>2639</v>
      </c>
      <c r="N35" s="1042" t="str">
        <f t="shared" si="2"/>
        <v>48T</v>
      </c>
    </row>
    <row r="36" spans="1:15">
      <c r="A36" s="1032" t="str">
        <f t="shared" si="0"/>
        <v>48RH UNC Rockingham Health Care</v>
      </c>
      <c r="B36" s="448" t="s">
        <v>1513</v>
      </c>
      <c r="C36" s="448" t="str">
        <f t="shared" si="1"/>
        <v>48RH</v>
      </c>
      <c r="D36" s="581" t="s">
        <v>1514</v>
      </c>
      <c r="E36" s="581" t="s">
        <v>1480</v>
      </c>
      <c r="F36" s="581" t="s">
        <v>1481</v>
      </c>
      <c r="G36" s="1026" t="s">
        <v>1515</v>
      </c>
      <c r="H36" s="581" t="s">
        <v>1516</v>
      </c>
      <c r="I36" s="1026" t="s">
        <v>1517</v>
      </c>
      <c r="J36" s="1026" t="s">
        <v>1485</v>
      </c>
      <c r="N36" s="1042" t="str">
        <f t="shared" si="2"/>
        <v>48RH</v>
      </c>
    </row>
    <row r="37" spans="1:15">
      <c r="A37" s="1032" t="str">
        <f t="shared" si="0"/>
        <v>48CW Caldwell Memorial Hospital</v>
      </c>
      <c r="B37" s="448" t="s">
        <v>1518</v>
      </c>
      <c r="C37" s="448" t="str">
        <f t="shared" si="1"/>
        <v>48CW</v>
      </c>
      <c r="D37" s="581" t="s">
        <v>1519</v>
      </c>
      <c r="E37" s="581" t="s">
        <v>1480</v>
      </c>
      <c r="F37" s="581" t="s">
        <v>1481</v>
      </c>
      <c r="G37" s="1026" t="s">
        <v>1487</v>
      </c>
      <c r="H37" s="581" t="s">
        <v>1488</v>
      </c>
      <c r="I37" s="1026" t="s">
        <v>1489</v>
      </c>
      <c r="J37" s="1026" t="s">
        <v>1485</v>
      </c>
      <c r="K37" s="1032"/>
      <c r="N37" s="1042" t="str">
        <f t="shared" si="2"/>
        <v>48CW</v>
      </c>
    </row>
    <row r="38" spans="1:15">
      <c r="A38" s="1032" t="str">
        <f t="shared" si="0"/>
        <v>49 State Bureau of Investigation</v>
      </c>
      <c r="B38" s="448" t="s">
        <v>1520</v>
      </c>
      <c r="C38" s="448" t="str">
        <f t="shared" si="1"/>
        <v>49</v>
      </c>
      <c r="D38" s="581" t="s">
        <v>1521</v>
      </c>
      <c r="E38" s="581" t="s">
        <v>1336</v>
      </c>
      <c r="F38" s="581" t="s">
        <v>1343</v>
      </c>
      <c r="G38" s="1030"/>
      <c r="H38" s="1031"/>
      <c r="I38" s="1030"/>
      <c r="J38" s="1026"/>
      <c r="K38" s="1032"/>
      <c r="N38" s="1042" t="str">
        <f t="shared" si="2"/>
        <v>49</v>
      </c>
    </row>
    <row r="39" spans="1:15">
      <c r="A39" s="581" t="str">
        <f t="shared" si="0"/>
        <v>50 Community College System Office</v>
      </c>
      <c r="B39" s="448">
        <v>50</v>
      </c>
      <c r="C39" s="448" t="str">
        <f t="shared" si="1"/>
        <v>50</v>
      </c>
      <c r="D39" s="581" t="s">
        <v>1522</v>
      </c>
      <c r="E39" s="581" t="s">
        <v>1336</v>
      </c>
      <c r="F39" s="581" t="s">
        <v>1343</v>
      </c>
      <c r="G39" s="1026" t="s">
        <v>1523</v>
      </c>
      <c r="H39" s="581" t="s">
        <v>1524</v>
      </c>
      <c r="I39" s="1049" t="s">
        <v>1525</v>
      </c>
      <c r="N39" s="1042" t="str">
        <f t="shared" si="2"/>
        <v>50</v>
      </c>
      <c r="O39" s="1056" t="s">
        <v>1526</v>
      </c>
    </row>
    <row r="40" spans="1:15">
      <c r="B40" s="448" t="s">
        <v>1527</v>
      </c>
      <c r="C40" s="448" t="s">
        <v>1527</v>
      </c>
      <c r="D40" s="581" t="s">
        <v>1528</v>
      </c>
      <c r="E40" s="581" t="s">
        <v>1336</v>
      </c>
      <c r="F40" s="581" t="s">
        <v>1343</v>
      </c>
      <c r="G40" s="1026" t="s">
        <v>1529</v>
      </c>
      <c r="H40" s="581" t="s">
        <v>1530</v>
      </c>
      <c r="I40" s="1049" t="s">
        <v>1531</v>
      </c>
      <c r="N40" s="1042" t="s">
        <v>1527</v>
      </c>
      <c r="O40" s="1056" t="s">
        <v>1532</v>
      </c>
    </row>
    <row r="41" spans="1:15">
      <c r="A41" s="581" t="str">
        <f t="shared" ref="A41:A78" si="5">C41&amp;" "&amp;D41</f>
        <v>60 State Board of Elections</v>
      </c>
      <c r="B41" s="448">
        <v>60</v>
      </c>
      <c r="C41" s="448" t="str">
        <f t="shared" ref="C41:C48" si="6">TEXT(B41,"00")</f>
        <v>60</v>
      </c>
      <c r="D41" s="581" t="s">
        <v>1533</v>
      </c>
      <c r="E41" s="581" t="s">
        <v>1336</v>
      </c>
      <c r="F41" s="581" t="s">
        <v>1343</v>
      </c>
      <c r="G41" s="1026" t="s">
        <v>1356</v>
      </c>
      <c r="H41" s="581" t="s">
        <v>1357</v>
      </c>
      <c r="I41" s="581" t="s">
        <v>1358</v>
      </c>
      <c r="N41" s="1042" t="str">
        <f t="shared" ref="N41:N79" si="7">C41</f>
        <v>60</v>
      </c>
      <c r="O41" s="1056" t="s">
        <v>1534</v>
      </c>
    </row>
    <row r="42" spans="1:15">
      <c r="A42" s="581" t="str">
        <f t="shared" si="5"/>
        <v>61 NC Education Lottery</v>
      </c>
      <c r="B42" s="448" t="s">
        <v>1535</v>
      </c>
      <c r="C42" s="448" t="str">
        <f t="shared" si="6"/>
        <v>61</v>
      </c>
      <c r="D42" s="581" t="s">
        <v>1536</v>
      </c>
      <c r="E42" s="581" t="s">
        <v>1336</v>
      </c>
      <c r="F42" s="581" t="s">
        <v>1343</v>
      </c>
      <c r="G42" s="1026" t="s">
        <v>1537</v>
      </c>
      <c r="H42" s="581" t="s">
        <v>1538</v>
      </c>
      <c r="I42" s="581" t="s">
        <v>1539</v>
      </c>
      <c r="N42" s="1042" t="str">
        <f t="shared" si="7"/>
        <v>61</v>
      </c>
      <c r="O42" s="1056" t="s">
        <v>1540</v>
      </c>
    </row>
    <row r="43" spans="1:15">
      <c r="A43" s="581" t="str">
        <f t="shared" si="5"/>
        <v>67 Office of Administrative Hearings</v>
      </c>
      <c r="B43" s="448">
        <v>67</v>
      </c>
      <c r="C43" s="448" t="str">
        <f t="shared" si="6"/>
        <v>67</v>
      </c>
      <c r="D43" s="581" t="s">
        <v>1541</v>
      </c>
      <c r="E43" s="581" t="s">
        <v>1336</v>
      </c>
      <c r="F43" s="581" t="s">
        <v>1343</v>
      </c>
      <c r="G43" s="1026" t="s">
        <v>1542</v>
      </c>
      <c r="H43" s="581" t="s">
        <v>1543</v>
      </c>
      <c r="I43" s="1041" t="s">
        <v>1544</v>
      </c>
      <c r="N43" s="1042" t="str">
        <f t="shared" si="7"/>
        <v>67</v>
      </c>
      <c r="O43" s="1056" t="s">
        <v>1545</v>
      </c>
    </row>
    <row r="44" spans="1:15">
      <c r="A44" s="581" t="str">
        <f t="shared" si="5"/>
        <v>69 USS North Carolina Battleship Comm.</v>
      </c>
      <c r="B44" s="448" t="s">
        <v>1438</v>
      </c>
      <c r="C44" s="448" t="str">
        <f t="shared" si="6"/>
        <v>69</v>
      </c>
      <c r="D44" s="581" t="s">
        <v>1546</v>
      </c>
      <c r="E44" s="581" t="s">
        <v>1336</v>
      </c>
      <c r="F44" s="581" t="s">
        <v>1481</v>
      </c>
      <c r="G44" s="1026" t="s">
        <v>1547</v>
      </c>
      <c r="H44" s="581" t="s">
        <v>1548</v>
      </c>
      <c r="I44" s="1041" t="s">
        <v>1549</v>
      </c>
      <c r="N44" s="1042" t="str">
        <f t="shared" si="7"/>
        <v>69</v>
      </c>
      <c r="O44" s="1056" t="s">
        <v>1550</v>
      </c>
    </row>
    <row r="45" spans="1:15">
      <c r="A45" s="581" t="str">
        <f t="shared" si="5"/>
        <v>6BC Deferred Comp &amp; NC 401(k)-Combined Pkg</v>
      </c>
      <c r="B45" s="448" t="s">
        <v>1551</v>
      </c>
      <c r="C45" s="448" t="str">
        <f t="shared" si="6"/>
        <v>6BC</v>
      </c>
      <c r="D45" s="1032" t="s">
        <v>1552</v>
      </c>
      <c r="E45" s="581" t="s">
        <v>1336</v>
      </c>
      <c r="F45" s="581" t="s">
        <v>1481</v>
      </c>
      <c r="G45" s="1026" t="s">
        <v>1553</v>
      </c>
      <c r="H45" s="581" t="s">
        <v>1554</v>
      </c>
      <c r="I45" s="1041" t="s">
        <v>1555</v>
      </c>
      <c r="K45" s="1048"/>
      <c r="N45" s="1042" t="str">
        <f t="shared" si="7"/>
        <v>6BC</v>
      </c>
    </row>
    <row r="46" spans="1:15">
      <c r="A46" s="581" t="str">
        <f t="shared" si="5"/>
        <v>87 NC School of Science &amp; Mathematics</v>
      </c>
      <c r="B46" s="448">
        <v>87</v>
      </c>
      <c r="C46" s="448" t="str">
        <f t="shared" si="6"/>
        <v>87</v>
      </c>
      <c r="D46" s="581" t="s">
        <v>1556</v>
      </c>
      <c r="E46" s="581" t="s">
        <v>1480</v>
      </c>
      <c r="F46" s="581" t="s">
        <v>1343</v>
      </c>
      <c r="G46" s="1026" t="s">
        <v>1557</v>
      </c>
      <c r="H46" s="581" t="s">
        <v>1558</v>
      </c>
      <c r="I46" s="1041" t="s">
        <v>1559</v>
      </c>
      <c r="J46" s="581" t="s">
        <v>505</v>
      </c>
      <c r="K46" s="1045" t="s">
        <v>1560</v>
      </c>
      <c r="N46" s="1042" t="str">
        <f t="shared" si="7"/>
        <v>87</v>
      </c>
      <c r="O46" s="1056" t="s">
        <v>1561</v>
      </c>
    </row>
    <row r="47" spans="1:15">
      <c r="A47" s="581" t="str">
        <f t="shared" si="5"/>
        <v>90 General Fund - OSC</v>
      </c>
      <c r="B47" s="448" t="s">
        <v>1562</v>
      </c>
      <c r="C47" s="448" t="str">
        <f t="shared" si="6"/>
        <v>90</v>
      </c>
      <c r="D47" s="581" t="s">
        <v>1563</v>
      </c>
      <c r="E47" s="581" t="s">
        <v>1336</v>
      </c>
      <c r="F47" s="581" t="s">
        <v>1343</v>
      </c>
      <c r="G47" s="1026" t="s">
        <v>1416</v>
      </c>
      <c r="H47" s="581" t="s">
        <v>1564</v>
      </c>
      <c r="I47" s="1041" t="s">
        <v>1565</v>
      </c>
      <c r="N47" s="1042" t="str">
        <f t="shared" si="7"/>
        <v>90</v>
      </c>
      <c r="O47" s="1056" t="s">
        <v>1566</v>
      </c>
    </row>
    <row r="48" spans="1:15">
      <c r="A48" s="581" t="str">
        <f t="shared" si="5"/>
        <v>99 General Fund - DOR</v>
      </c>
      <c r="B48" s="448" t="s">
        <v>1567</v>
      </c>
      <c r="C48" s="448" t="str">
        <f t="shared" si="6"/>
        <v>99</v>
      </c>
      <c r="D48" s="581" t="s">
        <v>1568</v>
      </c>
      <c r="E48" s="581" t="s">
        <v>1336</v>
      </c>
      <c r="F48" s="581" t="s">
        <v>1343</v>
      </c>
      <c r="G48" s="1026" t="s">
        <v>1569</v>
      </c>
      <c r="H48" s="581" t="s">
        <v>1570</v>
      </c>
      <c r="I48" s="1041" t="s">
        <v>1571</v>
      </c>
      <c r="N48" s="1042" t="str">
        <f t="shared" si="7"/>
        <v>99</v>
      </c>
      <c r="O48" s="1056" t="s">
        <v>1572</v>
      </c>
    </row>
    <row r="49" spans="1:16">
      <c r="A49" s="581" t="str">
        <f t="shared" si="5"/>
        <v>RX OSC-Central Accounts</v>
      </c>
      <c r="B49" s="448" t="s">
        <v>1573</v>
      </c>
      <c r="C49" s="448" t="str">
        <f t="shared" ref="C49:C66" si="8">B49</f>
        <v>RX</v>
      </c>
      <c r="D49" s="581" t="s">
        <v>1574</v>
      </c>
      <c r="E49" s="581" t="s">
        <v>1336</v>
      </c>
      <c r="F49" s="581" t="s">
        <v>1343</v>
      </c>
      <c r="G49" s="1026" t="s">
        <v>1575</v>
      </c>
      <c r="H49" s="581" t="s">
        <v>1576</v>
      </c>
      <c r="I49" s="1041" t="s">
        <v>1577</v>
      </c>
      <c r="N49" s="1042" t="str">
        <f t="shared" si="7"/>
        <v>RX</v>
      </c>
      <c r="O49" s="1056" t="s">
        <v>1578</v>
      </c>
    </row>
    <row r="50" spans="1:16" ht="18.75">
      <c r="A50" s="581" t="str">
        <f t="shared" si="5"/>
        <v>U10 UNC-System Office</v>
      </c>
      <c r="B50" s="448" t="s">
        <v>1341</v>
      </c>
      <c r="C50" s="448" t="str">
        <f t="shared" si="8"/>
        <v>U10</v>
      </c>
      <c r="D50" s="581" t="s">
        <v>1579</v>
      </c>
      <c r="E50" s="581" t="s">
        <v>1480</v>
      </c>
      <c r="F50" s="581" t="s">
        <v>1580</v>
      </c>
      <c r="G50" s="1026" t="s">
        <v>1581</v>
      </c>
      <c r="H50" s="581" t="s">
        <v>1582</v>
      </c>
      <c r="I50" s="1041" t="s">
        <v>1583</v>
      </c>
      <c r="J50" s="581" t="s">
        <v>505</v>
      </c>
      <c r="K50" s="1050" t="s">
        <v>1584</v>
      </c>
      <c r="N50" s="1042" t="str">
        <f t="shared" si="7"/>
        <v>U10</v>
      </c>
      <c r="O50" s="1056" t="s">
        <v>1585</v>
      </c>
      <c r="P50" s="581" t="s">
        <v>1341</v>
      </c>
    </row>
    <row r="51" spans="1:16" ht="18.75">
      <c r="A51" s="581" t="str">
        <f t="shared" si="5"/>
        <v>U20 UNC at Chapel Hill</v>
      </c>
      <c r="B51" s="448" t="s">
        <v>1348</v>
      </c>
      <c r="C51" s="448" t="str">
        <f t="shared" si="8"/>
        <v>U20</v>
      </c>
      <c r="D51" s="581" t="s">
        <v>1586</v>
      </c>
      <c r="E51" s="581" t="s">
        <v>1480</v>
      </c>
      <c r="F51" s="581" t="s">
        <v>1580</v>
      </c>
      <c r="G51" s="1026" t="s">
        <v>1587</v>
      </c>
      <c r="H51" s="581" t="s">
        <v>1588</v>
      </c>
      <c r="I51" s="1041" t="s">
        <v>1589</v>
      </c>
      <c r="J51" s="581" t="s">
        <v>505</v>
      </c>
      <c r="K51" s="1032"/>
      <c r="N51" s="1042" t="str">
        <f t="shared" si="7"/>
        <v>U20</v>
      </c>
      <c r="O51" s="1056" t="s">
        <v>1590</v>
      </c>
      <c r="P51" s="581" t="s">
        <v>1348</v>
      </c>
    </row>
    <row r="52" spans="1:16" ht="18.75">
      <c r="A52" s="581" t="str">
        <f t="shared" si="5"/>
        <v>U30 North Carolina State University</v>
      </c>
      <c r="B52" s="448" t="s">
        <v>1354</v>
      </c>
      <c r="C52" s="448" t="str">
        <f t="shared" si="8"/>
        <v>U30</v>
      </c>
      <c r="D52" s="581" t="s">
        <v>1591</v>
      </c>
      <c r="E52" s="581" t="s">
        <v>1480</v>
      </c>
      <c r="F52" s="581" t="s">
        <v>1580</v>
      </c>
      <c r="G52" s="1026" t="s">
        <v>1592</v>
      </c>
      <c r="H52" s="581" t="s">
        <v>1593</v>
      </c>
      <c r="I52" s="1041" t="s">
        <v>1594</v>
      </c>
      <c r="J52" s="581" t="s">
        <v>505</v>
      </c>
      <c r="K52" s="1032"/>
      <c r="N52" s="1042" t="str">
        <f t="shared" si="7"/>
        <v>U30</v>
      </c>
      <c r="O52" s="1056" t="s">
        <v>1595</v>
      </c>
      <c r="P52" s="581" t="s">
        <v>1354</v>
      </c>
    </row>
    <row r="53" spans="1:16" ht="18.75">
      <c r="A53" s="581" t="str">
        <f t="shared" si="5"/>
        <v>U40 UNC at Greensboro</v>
      </c>
      <c r="B53" s="448" t="s">
        <v>1360</v>
      </c>
      <c r="C53" s="448" t="str">
        <f t="shared" si="8"/>
        <v>U40</v>
      </c>
      <c r="D53" s="581" t="s">
        <v>1596</v>
      </c>
      <c r="E53" s="581" t="s">
        <v>1480</v>
      </c>
      <c r="F53" s="581" t="s">
        <v>1580</v>
      </c>
      <c r="G53" s="1026" t="s">
        <v>1597</v>
      </c>
      <c r="H53" s="581" t="s">
        <v>1598</v>
      </c>
      <c r="I53" s="1041" t="s">
        <v>1599</v>
      </c>
      <c r="J53" s="581" t="s">
        <v>505</v>
      </c>
      <c r="N53" s="1042" t="str">
        <f t="shared" si="7"/>
        <v>U40</v>
      </c>
      <c r="O53" s="1056" t="s">
        <v>1600</v>
      </c>
      <c r="P53" s="581" t="s">
        <v>1360</v>
      </c>
    </row>
    <row r="54" spans="1:16" ht="18.75">
      <c r="A54" s="581" t="str">
        <f t="shared" si="5"/>
        <v>U50 UNC at Charlotte</v>
      </c>
      <c r="B54" s="448" t="s">
        <v>1366</v>
      </c>
      <c r="C54" s="448" t="str">
        <f t="shared" si="8"/>
        <v>U50</v>
      </c>
      <c r="D54" s="581" t="s">
        <v>1601</v>
      </c>
      <c r="E54" s="581" t="s">
        <v>1480</v>
      </c>
      <c r="F54" s="581" t="s">
        <v>1580</v>
      </c>
      <c r="G54" s="1026" t="s">
        <v>1602</v>
      </c>
      <c r="H54" s="581" t="s">
        <v>1603</v>
      </c>
      <c r="I54" s="1026" t="s">
        <v>1604</v>
      </c>
      <c r="J54" s="581" t="s">
        <v>505</v>
      </c>
      <c r="N54" s="1042" t="str">
        <f t="shared" si="7"/>
        <v>U50</v>
      </c>
      <c r="O54" s="1056" t="s">
        <v>1605</v>
      </c>
      <c r="P54" s="581" t="s">
        <v>1366</v>
      </c>
    </row>
    <row r="55" spans="1:16" ht="18.75">
      <c r="A55" s="581" t="str">
        <f t="shared" si="5"/>
        <v>U55 UNC at Asheville</v>
      </c>
      <c r="B55" s="448" t="s">
        <v>1372</v>
      </c>
      <c r="C55" s="448" t="str">
        <f t="shared" si="8"/>
        <v>U55</v>
      </c>
      <c r="D55" s="581" t="s">
        <v>1606</v>
      </c>
      <c r="E55" s="581" t="s">
        <v>1480</v>
      </c>
      <c r="F55" s="581" t="s">
        <v>1580</v>
      </c>
      <c r="G55" s="1026" t="s">
        <v>1607</v>
      </c>
      <c r="H55" s="581" t="s">
        <v>1608</v>
      </c>
      <c r="I55" s="581" t="s">
        <v>1609</v>
      </c>
      <c r="J55" s="581" t="s">
        <v>505</v>
      </c>
      <c r="N55" s="1042" t="str">
        <f t="shared" si="7"/>
        <v>U55</v>
      </c>
      <c r="O55" s="1056" t="s">
        <v>1610</v>
      </c>
      <c r="P55" s="581" t="s">
        <v>1372</v>
      </c>
    </row>
    <row r="56" spans="1:16" ht="18.75">
      <c r="A56" s="581" t="str">
        <f t="shared" si="5"/>
        <v>U60 UNC at Wilmington</v>
      </c>
      <c r="B56" s="448" t="s">
        <v>1378</v>
      </c>
      <c r="C56" s="448" t="str">
        <f t="shared" si="8"/>
        <v>U60</v>
      </c>
      <c r="D56" s="581" t="s">
        <v>1611</v>
      </c>
      <c r="E56" s="581" t="s">
        <v>1480</v>
      </c>
      <c r="F56" s="581" t="s">
        <v>1580</v>
      </c>
      <c r="G56" s="1026" t="s">
        <v>1612</v>
      </c>
      <c r="H56" s="581" t="s">
        <v>1613</v>
      </c>
      <c r="I56" s="1041" t="s">
        <v>1614</v>
      </c>
      <c r="J56" s="581" t="s">
        <v>505</v>
      </c>
      <c r="K56" s="1032"/>
      <c r="N56" s="1042" t="str">
        <f t="shared" si="7"/>
        <v>U60</v>
      </c>
      <c r="O56" s="1056" t="s">
        <v>1615</v>
      </c>
      <c r="P56" s="581" t="s">
        <v>1378</v>
      </c>
    </row>
    <row r="57" spans="1:16" ht="18.75">
      <c r="A57" s="581" t="str">
        <f t="shared" si="5"/>
        <v>U65 East Carolina University</v>
      </c>
      <c r="B57" s="448" t="s">
        <v>1381</v>
      </c>
      <c r="C57" s="448" t="str">
        <f t="shared" si="8"/>
        <v>U65</v>
      </c>
      <c r="D57" s="581" t="s">
        <v>1616</v>
      </c>
      <c r="E57" s="581" t="s">
        <v>1480</v>
      </c>
      <c r="F57" s="581" t="s">
        <v>1580</v>
      </c>
      <c r="G57" s="1026" t="s">
        <v>1617</v>
      </c>
      <c r="H57" s="581" t="s">
        <v>1618</v>
      </c>
      <c r="I57" s="1041" t="s">
        <v>1619</v>
      </c>
      <c r="J57" s="581" t="s">
        <v>505</v>
      </c>
      <c r="K57" s="1032"/>
      <c r="N57" s="1042" t="str">
        <f t="shared" si="7"/>
        <v>U65</v>
      </c>
      <c r="O57" s="1056" t="s">
        <v>1620</v>
      </c>
      <c r="P57" s="581" t="s">
        <v>1381</v>
      </c>
    </row>
    <row r="58" spans="1:16" ht="18.75">
      <c r="A58" s="581" t="str">
        <f t="shared" si="5"/>
        <v>U70 North Carolina A&amp;T University</v>
      </c>
      <c r="B58" s="448" t="s">
        <v>1387</v>
      </c>
      <c r="C58" s="448" t="str">
        <f t="shared" si="8"/>
        <v>U70</v>
      </c>
      <c r="D58" s="581" t="s">
        <v>1621</v>
      </c>
      <c r="E58" s="581" t="s">
        <v>1480</v>
      </c>
      <c r="F58" s="581" t="s">
        <v>1580</v>
      </c>
      <c r="G58" s="1026" t="s">
        <v>1622</v>
      </c>
      <c r="H58" s="581" t="s">
        <v>1623</v>
      </c>
      <c r="I58" s="1041" t="s">
        <v>1624</v>
      </c>
      <c r="J58" s="581" t="s">
        <v>505</v>
      </c>
      <c r="K58" s="1032"/>
      <c r="N58" s="1042" t="str">
        <f t="shared" si="7"/>
        <v>U70</v>
      </c>
      <c r="O58" s="1056" t="s">
        <v>1625</v>
      </c>
      <c r="P58" s="581" t="s">
        <v>1387</v>
      </c>
    </row>
    <row r="59" spans="1:16" ht="18.75">
      <c r="A59" s="581" t="str">
        <f t="shared" si="5"/>
        <v>U75 Western Carolina University</v>
      </c>
      <c r="B59" s="448" t="s">
        <v>1393</v>
      </c>
      <c r="C59" s="448" t="str">
        <f t="shared" si="8"/>
        <v>U75</v>
      </c>
      <c r="D59" s="581" t="s">
        <v>1626</v>
      </c>
      <c r="E59" s="581" t="s">
        <v>1480</v>
      </c>
      <c r="F59" s="581" t="s">
        <v>1580</v>
      </c>
      <c r="G59" s="1026" t="s">
        <v>1627</v>
      </c>
      <c r="H59" s="581" t="s">
        <v>1628</v>
      </c>
      <c r="I59" s="1041" t="s">
        <v>1629</v>
      </c>
      <c r="J59" s="581" t="s">
        <v>505</v>
      </c>
      <c r="N59" s="1042" t="str">
        <f t="shared" si="7"/>
        <v>U75</v>
      </c>
      <c r="O59" s="1056" t="s">
        <v>1630</v>
      </c>
      <c r="P59" s="581" t="s">
        <v>1393</v>
      </c>
    </row>
    <row r="60" spans="1:16" ht="18.75">
      <c r="A60" s="581" t="str">
        <f t="shared" si="5"/>
        <v>U80 Appalachian State University</v>
      </c>
      <c r="B60" s="448" t="s">
        <v>1399</v>
      </c>
      <c r="C60" s="448" t="str">
        <f t="shared" si="8"/>
        <v>U80</v>
      </c>
      <c r="D60" s="581" t="s">
        <v>1631</v>
      </c>
      <c r="E60" s="581" t="s">
        <v>1480</v>
      </c>
      <c r="F60" s="581" t="s">
        <v>1580</v>
      </c>
      <c r="G60" s="1026" t="s">
        <v>1632</v>
      </c>
      <c r="H60" s="581" t="s">
        <v>1633</v>
      </c>
      <c r="I60" s="1041" t="s">
        <v>1634</v>
      </c>
      <c r="J60" s="581" t="s">
        <v>505</v>
      </c>
      <c r="N60" s="1042" t="str">
        <f t="shared" si="7"/>
        <v>U80</v>
      </c>
      <c r="O60" s="1056" t="s">
        <v>1635</v>
      </c>
      <c r="P60" s="581" t="s">
        <v>1399</v>
      </c>
    </row>
    <row r="61" spans="1:16" ht="18.75">
      <c r="A61" s="581" t="str">
        <f t="shared" si="5"/>
        <v>U82 UNC at Pembroke</v>
      </c>
      <c r="B61" s="448" t="s">
        <v>1405</v>
      </c>
      <c r="C61" s="448" t="str">
        <f t="shared" si="8"/>
        <v>U82</v>
      </c>
      <c r="D61" s="581" t="s">
        <v>1636</v>
      </c>
      <c r="E61" s="581" t="s">
        <v>1480</v>
      </c>
      <c r="F61" s="581" t="s">
        <v>1580</v>
      </c>
      <c r="G61" s="1026" t="s">
        <v>1637</v>
      </c>
      <c r="H61" s="581" t="s">
        <v>1638</v>
      </c>
      <c r="I61" s="1043" t="s">
        <v>1639</v>
      </c>
      <c r="J61" s="581" t="s">
        <v>505</v>
      </c>
      <c r="N61" s="1042" t="str">
        <f t="shared" si="7"/>
        <v>U82</v>
      </c>
      <c r="O61" s="1056" t="s">
        <v>1640</v>
      </c>
      <c r="P61" s="581" t="s">
        <v>1405</v>
      </c>
    </row>
    <row r="62" spans="1:16" ht="18.75">
      <c r="A62" s="581" t="str">
        <f t="shared" si="5"/>
        <v>U84 Winston-Salem State University</v>
      </c>
      <c r="B62" s="448" t="s">
        <v>1411</v>
      </c>
      <c r="C62" s="448" t="str">
        <f t="shared" si="8"/>
        <v>U84</v>
      </c>
      <c r="D62" s="581" t="s">
        <v>1641</v>
      </c>
      <c r="E62" s="581" t="s">
        <v>1480</v>
      </c>
      <c r="F62" s="581" t="s">
        <v>1580</v>
      </c>
      <c r="G62" s="1026" t="s">
        <v>1642</v>
      </c>
      <c r="H62" s="581" t="s">
        <v>1643</v>
      </c>
      <c r="I62" s="1051" t="s">
        <v>1644</v>
      </c>
      <c r="J62" s="581" t="s">
        <v>505</v>
      </c>
      <c r="N62" s="1042" t="str">
        <f t="shared" si="7"/>
        <v>U84</v>
      </c>
      <c r="O62" s="1056" t="s">
        <v>1645</v>
      </c>
      <c r="P62" s="581" t="s">
        <v>1411</v>
      </c>
    </row>
    <row r="63" spans="1:16" ht="18.75">
      <c r="A63" s="581" t="str">
        <f t="shared" si="5"/>
        <v>U86 Elizabeth City State University</v>
      </c>
      <c r="B63" s="448" t="s">
        <v>1414</v>
      </c>
      <c r="C63" s="448" t="str">
        <f t="shared" si="8"/>
        <v>U86</v>
      </c>
      <c r="D63" s="581" t="s">
        <v>1646</v>
      </c>
      <c r="E63" s="581" t="s">
        <v>1480</v>
      </c>
      <c r="F63" s="581" t="s">
        <v>1580</v>
      </c>
      <c r="G63" s="1026" t="s">
        <v>1647</v>
      </c>
      <c r="H63" s="581" t="s">
        <v>1648</v>
      </c>
      <c r="I63" s="1041" t="s">
        <v>1649</v>
      </c>
      <c r="J63" s="581" t="s">
        <v>505</v>
      </c>
      <c r="N63" s="1042" t="str">
        <f t="shared" si="7"/>
        <v>U86</v>
      </c>
      <c r="O63" s="1056" t="s">
        <v>1650</v>
      </c>
      <c r="P63" s="581" t="s">
        <v>1414</v>
      </c>
    </row>
    <row r="64" spans="1:16" ht="18.75">
      <c r="A64" s="581" t="str">
        <f t="shared" si="5"/>
        <v>U88 Fayetteville State University</v>
      </c>
      <c r="B64" s="448" t="s">
        <v>1420</v>
      </c>
      <c r="C64" s="448" t="str">
        <f t="shared" si="8"/>
        <v>U88</v>
      </c>
      <c r="D64" s="581" t="s">
        <v>1651</v>
      </c>
      <c r="E64" s="581" t="s">
        <v>1480</v>
      </c>
      <c r="F64" s="581" t="s">
        <v>1580</v>
      </c>
      <c r="G64" s="1026" t="s">
        <v>1652</v>
      </c>
      <c r="H64" s="581" t="s">
        <v>1653</v>
      </c>
      <c r="I64" s="1041" t="s">
        <v>1654</v>
      </c>
      <c r="J64" s="581" t="s">
        <v>505</v>
      </c>
      <c r="N64" s="1042" t="str">
        <f t="shared" si="7"/>
        <v>U88</v>
      </c>
      <c r="O64" s="1056" t="s">
        <v>1655</v>
      </c>
      <c r="P64" s="581" t="s">
        <v>1420</v>
      </c>
    </row>
    <row r="65" spans="1:16" ht="18.75">
      <c r="A65" s="581" t="str">
        <f t="shared" si="5"/>
        <v>U90 North Carolina Central University</v>
      </c>
      <c r="B65" s="448" t="s">
        <v>1426</v>
      </c>
      <c r="C65" s="448" t="str">
        <f t="shared" si="8"/>
        <v>U90</v>
      </c>
      <c r="D65" s="581" t="s">
        <v>1656</v>
      </c>
      <c r="E65" s="581" t="s">
        <v>1480</v>
      </c>
      <c r="F65" s="581" t="s">
        <v>1580</v>
      </c>
      <c r="G65" s="1026" t="s">
        <v>1657</v>
      </c>
      <c r="H65" s="581" t="s">
        <v>1658</v>
      </c>
      <c r="I65" s="1041" t="s">
        <v>1659</v>
      </c>
      <c r="J65" s="581" t="s">
        <v>505</v>
      </c>
      <c r="N65" s="1042" t="str">
        <f t="shared" si="7"/>
        <v>U90</v>
      </c>
      <c r="O65" s="1056" t="s">
        <v>1660</v>
      </c>
      <c r="P65" s="581" t="s">
        <v>1426</v>
      </c>
    </row>
    <row r="66" spans="1:16" ht="18.75">
      <c r="A66" s="581" t="str">
        <f t="shared" si="5"/>
        <v>U92 UNC School of the Arts</v>
      </c>
      <c r="B66" s="448" t="s">
        <v>1432</v>
      </c>
      <c r="C66" s="448" t="str">
        <f t="shared" si="8"/>
        <v>U92</v>
      </c>
      <c r="D66" s="581" t="s">
        <v>1661</v>
      </c>
      <c r="E66" s="581" t="s">
        <v>1480</v>
      </c>
      <c r="F66" s="581" t="s">
        <v>1580</v>
      </c>
      <c r="G66" s="1026" t="s">
        <v>1662</v>
      </c>
      <c r="H66" s="581" t="s">
        <v>1663</v>
      </c>
      <c r="I66" s="1041" t="s">
        <v>1664</v>
      </c>
      <c r="J66" s="581" t="s">
        <v>505</v>
      </c>
      <c r="N66" s="1042" t="str">
        <f t="shared" si="7"/>
        <v>U92</v>
      </c>
      <c r="O66" s="1056" t="s">
        <v>1665</v>
      </c>
      <c r="P66" s="581" t="s">
        <v>1432</v>
      </c>
    </row>
    <row r="67" spans="1:16">
      <c r="A67" s="581" t="str">
        <f t="shared" si="5"/>
        <v>0A North Carolina Housing Finance Ag.</v>
      </c>
      <c r="B67" s="448" t="s">
        <v>1666</v>
      </c>
      <c r="C67" s="448" t="str">
        <f>TEXT(B67,"00")</f>
        <v>0A</v>
      </c>
      <c r="D67" s="581" t="s">
        <v>1667</v>
      </c>
      <c r="E67" s="581" t="s">
        <v>1668</v>
      </c>
      <c r="F67" s="581" t="s">
        <v>1481</v>
      </c>
      <c r="G67" s="1026" t="s">
        <v>1669</v>
      </c>
      <c r="H67" s="581" t="s">
        <v>1670</v>
      </c>
      <c r="J67" s="1026">
        <v>2611</v>
      </c>
      <c r="K67" s="1032" t="s">
        <v>1671</v>
      </c>
      <c r="N67" s="1042" t="str">
        <f t="shared" si="7"/>
        <v>0A</v>
      </c>
      <c r="O67" s="1056" t="s">
        <v>1672</v>
      </c>
    </row>
    <row r="68" spans="1:16">
      <c r="A68" s="581" t="str">
        <f t="shared" si="5"/>
        <v>Z2 NC Biotechnology Center</v>
      </c>
      <c r="B68" s="448" t="s">
        <v>1673</v>
      </c>
      <c r="C68" s="448" t="str">
        <f t="shared" ref="C68:C78" si="9">B68</f>
        <v>Z2</v>
      </c>
      <c r="D68" s="581" t="s">
        <v>1674</v>
      </c>
      <c r="E68" s="581" t="s">
        <v>1668</v>
      </c>
      <c r="F68" s="581" t="s">
        <v>1481</v>
      </c>
      <c r="G68" s="1026" t="s">
        <v>1675</v>
      </c>
      <c r="H68" s="581" t="s">
        <v>1676</v>
      </c>
      <c r="I68" s="1041" t="s">
        <v>1677</v>
      </c>
      <c r="J68" s="1026">
        <v>2618</v>
      </c>
      <c r="N68" s="1042" t="str">
        <f t="shared" si="7"/>
        <v>Z2</v>
      </c>
      <c r="O68" s="1056" t="s">
        <v>1678</v>
      </c>
    </row>
    <row r="69" spans="1:16">
      <c r="A69" s="581" t="str">
        <f t="shared" si="5"/>
        <v>Z3 NC Global TransPark Authority</v>
      </c>
      <c r="B69" s="448" t="s">
        <v>1679</v>
      </c>
      <c r="C69" s="448" t="str">
        <f t="shared" si="9"/>
        <v>Z3</v>
      </c>
      <c r="D69" s="581" t="s">
        <v>1680</v>
      </c>
      <c r="E69" s="581" t="s">
        <v>1668</v>
      </c>
      <c r="F69" s="581" t="s">
        <v>1343</v>
      </c>
      <c r="G69" s="1026" t="s">
        <v>1681</v>
      </c>
      <c r="H69" s="581" t="s">
        <v>1682</v>
      </c>
      <c r="I69" s="1041" t="s">
        <v>1683</v>
      </c>
      <c r="J69" s="1026">
        <v>2615</v>
      </c>
      <c r="K69" s="1045"/>
      <c r="N69" s="1042" t="str">
        <f t="shared" si="7"/>
        <v>Z3</v>
      </c>
      <c r="O69" s="1056" t="s">
        <v>1684</v>
      </c>
    </row>
    <row r="70" spans="1:16">
      <c r="A70" s="581" t="str">
        <f t="shared" si="5"/>
        <v>Z3F NC Global TransPark Authority Foundation</v>
      </c>
      <c r="B70" s="448" t="s">
        <v>1685</v>
      </c>
      <c r="C70" s="448" t="str">
        <f t="shared" si="9"/>
        <v>Z3F</v>
      </c>
      <c r="D70" s="581" t="s">
        <v>1686</v>
      </c>
      <c r="E70" s="581" t="s">
        <v>1668</v>
      </c>
      <c r="F70" s="581" t="s">
        <v>1481</v>
      </c>
      <c r="G70" s="1026" t="s">
        <v>1681</v>
      </c>
      <c r="H70" s="581" t="s">
        <v>1682</v>
      </c>
      <c r="I70" s="1041" t="s">
        <v>1683</v>
      </c>
      <c r="J70" s="1026">
        <v>2615</v>
      </c>
      <c r="K70" s="1045" t="s">
        <v>1687</v>
      </c>
      <c r="N70" s="1042" t="str">
        <f t="shared" si="7"/>
        <v>Z3F</v>
      </c>
      <c r="O70" s="1056" t="s">
        <v>1684</v>
      </c>
    </row>
    <row r="71" spans="1:16">
      <c r="A71" s="581" t="str">
        <f t="shared" si="5"/>
        <v>Z7 NC Partnership for Children</v>
      </c>
      <c r="B71" s="448" t="s">
        <v>1688</v>
      </c>
      <c r="C71" s="448" t="str">
        <f t="shared" si="9"/>
        <v>Z7</v>
      </c>
      <c r="D71" s="581" t="s">
        <v>1689</v>
      </c>
      <c r="E71" s="581" t="s">
        <v>1668</v>
      </c>
      <c r="F71" s="581" t="s">
        <v>1481</v>
      </c>
      <c r="G71" s="1026" t="s">
        <v>1690</v>
      </c>
      <c r="H71" s="581" t="s">
        <v>1691</v>
      </c>
      <c r="J71" s="1026">
        <v>2621</v>
      </c>
      <c r="N71" s="1042" t="str">
        <f t="shared" si="7"/>
        <v>Z7</v>
      </c>
      <c r="O71" s="1056" t="s">
        <v>1692</v>
      </c>
    </row>
    <row r="72" spans="1:16">
      <c r="A72" s="581" t="str">
        <f t="shared" si="5"/>
        <v>ZA NC State Ports Authority</v>
      </c>
      <c r="B72" s="448" t="s">
        <v>1693</v>
      </c>
      <c r="C72" s="448" t="str">
        <f t="shared" si="9"/>
        <v>ZA</v>
      </c>
      <c r="D72" s="581" t="s">
        <v>1694</v>
      </c>
      <c r="E72" s="581" t="s">
        <v>1668</v>
      </c>
      <c r="F72" s="581" t="s">
        <v>1343</v>
      </c>
      <c r="G72" s="1026" t="s">
        <v>1695</v>
      </c>
      <c r="H72" s="581" t="s">
        <v>1696</v>
      </c>
      <c r="I72" s="1041" t="s">
        <v>1697</v>
      </c>
      <c r="J72" s="1026">
        <v>2612</v>
      </c>
      <c r="N72" s="1042" t="str">
        <f t="shared" si="7"/>
        <v>ZA</v>
      </c>
      <c r="O72" s="1056" t="s">
        <v>1698</v>
      </c>
    </row>
    <row r="73" spans="1:16">
      <c r="A73" s="581" t="str">
        <f t="shared" si="5"/>
        <v>ZB State Education Assistance Authority</v>
      </c>
      <c r="B73" s="448" t="s">
        <v>1699</v>
      </c>
      <c r="C73" s="448" t="str">
        <f t="shared" si="9"/>
        <v>ZB</v>
      </c>
      <c r="D73" s="581" t="s">
        <v>1700</v>
      </c>
      <c r="E73" s="581" t="s">
        <v>1668</v>
      </c>
      <c r="F73" s="581" t="s">
        <v>1481</v>
      </c>
      <c r="G73" s="1026" t="s">
        <v>1701</v>
      </c>
      <c r="H73" s="581" t="s">
        <v>1702</v>
      </c>
      <c r="I73" s="1041" t="s">
        <v>1703</v>
      </c>
      <c r="J73" s="1026">
        <v>2620</v>
      </c>
      <c r="K73" s="1045" t="s">
        <v>1704</v>
      </c>
      <c r="N73" s="1042" t="str">
        <f t="shared" si="7"/>
        <v>ZB</v>
      </c>
      <c r="O73" s="1056" t="s">
        <v>1705</v>
      </c>
    </row>
    <row r="74" spans="1:16">
      <c r="A74" s="581" t="str">
        <f t="shared" si="5"/>
        <v>ZG Centennial Authority</v>
      </c>
      <c r="B74" s="448" t="s">
        <v>1706</v>
      </c>
      <c r="C74" s="448" t="str">
        <f t="shared" si="9"/>
        <v>ZG</v>
      </c>
      <c r="D74" s="581" t="s">
        <v>1707</v>
      </c>
      <c r="E74" s="581" t="s">
        <v>1668</v>
      </c>
      <c r="F74" s="581" t="s">
        <v>1481</v>
      </c>
      <c r="G74" s="1026" t="s">
        <v>1708</v>
      </c>
      <c r="H74" s="581" t="s">
        <v>1709</v>
      </c>
      <c r="I74" s="1041" t="s">
        <v>1710</v>
      </c>
      <c r="J74" s="1026">
        <v>2626</v>
      </c>
      <c r="K74" s="1045" t="s">
        <v>1711</v>
      </c>
      <c r="N74" s="1042" t="str">
        <f t="shared" si="7"/>
        <v>ZG</v>
      </c>
      <c r="O74" s="1056" t="s">
        <v>1712</v>
      </c>
    </row>
    <row r="75" spans="1:16">
      <c r="A75" s="581" t="str">
        <f t="shared" si="5"/>
        <v>ZH NC Railroad Company</v>
      </c>
      <c r="B75" s="448" t="s">
        <v>1713</v>
      </c>
      <c r="C75" s="448" t="str">
        <f t="shared" si="9"/>
        <v>ZH</v>
      </c>
      <c r="D75" s="581" t="s">
        <v>1714</v>
      </c>
      <c r="E75" s="581" t="s">
        <v>1668</v>
      </c>
      <c r="F75" s="581" t="s">
        <v>1481</v>
      </c>
      <c r="G75" s="1026" t="s">
        <v>1715</v>
      </c>
      <c r="H75" s="581" t="s">
        <v>1716</v>
      </c>
      <c r="I75" s="1043" t="s">
        <v>1717</v>
      </c>
      <c r="J75" s="1026">
        <v>2627</v>
      </c>
      <c r="N75" s="1042" t="str">
        <f t="shared" si="7"/>
        <v>ZH</v>
      </c>
      <c r="O75" s="1056" t="s">
        <v>1718</v>
      </c>
    </row>
    <row r="76" spans="1:16">
      <c r="A76" s="581" t="str">
        <f t="shared" si="5"/>
        <v>ZI The Golden LEAF, Inc.</v>
      </c>
      <c r="B76" s="448" t="s">
        <v>1719</v>
      </c>
      <c r="C76" s="448" t="str">
        <f t="shared" si="9"/>
        <v>ZI</v>
      </c>
      <c r="D76" s="581" t="s">
        <v>1720</v>
      </c>
      <c r="E76" s="581" t="s">
        <v>1668</v>
      </c>
      <c r="F76" s="581" t="s">
        <v>1481</v>
      </c>
      <c r="G76" s="1026" t="s">
        <v>1721</v>
      </c>
      <c r="H76" s="581" t="s">
        <v>1722</v>
      </c>
      <c r="I76" s="1041" t="s">
        <v>1723</v>
      </c>
      <c r="J76" s="1026">
        <v>2640</v>
      </c>
      <c r="K76" s="1045" t="s">
        <v>1704</v>
      </c>
      <c r="N76" s="1042" t="str">
        <f t="shared" si="7"/>
        <v>ZI</v>
      </c>
      <c r="O76" s="1056" t="s">
        <v>1724</v>
      </c>
    </row>
    <row r="77" spans="1:16">
      <c r="A77" s="581" t="str">
        <f t="shared" si="5"/>
        <v>ZL Gateway Research Park, Inc.</v>
      </c>
      <c r="B77" s="448" t="s">
        <v>1445</v>
      </c>
      <c r="C77" s="448" t="str">
        <f t="shared" si="9"/>
        <v>ZL</v>
      </c>
      <c r="D77" s="581" t="s">
        <v>1725</v>
      </c>
      <c r="E77" s="581" t="s">
        <v>1480</v>
      </c>
      <c r="F77" s="581" t="s">
        <v>1481</v>
      </c>
      <c r="G77" s="1026" t="s">
        <v>1726</v>
      </c>
      <c r="H77" s="581" t="s">
        <v>1727</v>
      </c>
      <c r="I77" s="1041" t="s">
        <v>1728</v>
      </c>
      <c r="J77" s="1026" t="s">
        <v>505</v>
      </c>
      <c r="K77" s="1045" t="s">
        <v>1729</v>
      </c>
      <c r="N77" s="1042" t="str">
        <f t="shared" si="7"/>
        <v>ZL</v>
      </c>
      <c r="O77" s="1056" t="s">
        <v>1730</v>
      </c>
    </row>
    <row r="78" spans="1:16">
      <c r="A78" s="581" t="str">
        <f t="shared" si="5"/>
        <v>ZM Economic Development Partnership of NC</v>
      </c>
      <c r="B78" s="448" t="s">
        <v>1731</v>
      </c>
      <c r="C78" s="448" t="str">
        <f t="shared" si="9"/>
        <v>ZM</v>
      </c>
      <c r="D78" s="581" t="s">
        <v>1732</v>
      </c>
      <c r="E78" s="581" t="s">
        <v>1668</v>
      </c>
      <c r="F78" s="581" t="s">
        <v>1481</v>
      </c>
      <c r="G78" s="1026" t="s">
        <v>1733</v>
      </c>
      <c r="H78" s="581" t="s">
        <v>1734</v>
      </c>
      <c r="I78" s="1041" t="s">
        <v>1735</v>
      </c>
      <c r="J78" s="1026">
        <v>2644</v>
      </c>
      <c r="K78" s="1045" t="s">
        <v>1736</v>
      </c>
      <c r="N78" s="1042" t="str">
        <f t="shared" si="7"/>
        <v>ZM</v>
      </c>
      <c r="O78" s="1056" t="s">
        <v>1737</v>
      </c>
    </row>
    <row r="79" spans="1:16">
      <c r="B79" s="448" t="s">
        <v>1738</v>
      </c>
      <c r="C79" s="448" t="s">
        <v>1738</v>
      </c>
      <c r="D79" s="581" t="s">
        <v>1739</v>
      </c>
      <c r="E79" s="581" t="s">
        <v>1668</v>
      </c>
      <c r="F79" s="581" t="s">
        <v>1481</v>
      </c>
      <c r="G79" s="1026" t="s">
        <v>1740</v>
      </c>
      <c r="H79" s="581" t="s">
        <v>1741</v>
      </c>
      <c r="I79" s="1041" t="s">
        <v>1742</v>
      </c>
      <c r="J79" s="1026" t="s">
        <v>505</v>
      </c>
      <c r="K79" s="1045" t="s">
        <v>1743</v>
      </c>
      <c r="N79" s="1042" t="str">
        <f t="shared" si="7"/>
        <v>ZN</v>
      </c>
      <c r="O79" s="1056" t="s">
        <v>1744</v>
      </c>
    </row>
    <row r="80" spans="1:16">
      <c r="A80" s="581" t="str">
        <f t="shared" ref="A80:A111" si="10">C80&amp;" "&amp;D80</f>
        <v>C0 Alamance Community College</v>
      </c>
      <c r="B80" s="448" t="s">
        <v>1147</v>
      </c>
      <c r="C80" s="448" t="s">
        <v>1147</v>
      </c>
      <c r="D80" s="581" t="s">
        <v>1148</v>
      </c>
      <c r="E80" s="581" t="s">
        <v>1745</v>
      </c>
      <c r="F80" s="581" t="s">
        <v>1481</v>
      </c>
      <c r="G80" s="1026" t="s">
        <v>1746</v>
      </c>
      <c r="H80" s="581" t="s">
        <v>1747</v>
      </c>
      <c r="I80" s="1057" t="s">
        <v>1748</v>
      </c>
      <c r="J80" s="581" t="s">
        <v>505</v>
      </c>
      <c r="N80" s="1042"/>
    </row>
    <row r="81" spans="1:14">
      <c r="A81" s="581" t="str">
        <f t="shared" si="10"/>
        <v>C2 Asheville-Buncombe Technical Community College</v>
      </c>
      <c r="B81" s="448" t="s">
        <v>1150</v>
      </c>
      <c r="C81" s="448" t="s">
        <v>1150</v>
      </c>
      <c r="D81" s="581" t="s">
        <v>5</v>
      </c>
      <c r="E81" s="581" t="s">
        <v>1745</v>
      </c>
      <c r="F81" s="581" t="s">
        <v>1481</v>
      </c>
      <c r="G81" s="1026" t="s">
        <v>1749</v>
      </c>
      <c r="H81" s="581" t="s">
        <v>1750</v>
      </c>
      <c r="I81" s="1052" t="s">
        <v>1751</v>
      </c>
      <c r="J81" s="581" t="s">
        <v>505</v>
      </c>
      <c r="N81" s="1042"/>
    </row>
    <row r="82" spans="1:14">
      <c r="A82" s="581" t="str">
        <f t="shared" si="10"/>
        <v>C3 Beaufort County Community College</v>
      </c>
      <c r="B82" s="448" t="s">
        <v>1152</v>
      </c>
      <c r="C82" s="448" t="s">
        <v>1152</v>
      </c>
      <c r="D82" s="581" t="s">
        <v>1153</v>
      </c>
      <c r="E82" s="581" t="s">
        <v>1745</v>
      </c>
      <c r="F82" s="581" t="s">
        <v>1481</v>
      </c>
      <c r="G82" s="1026" t="s">
        <v>1752</v>
      </c>
      <c r="H82" s="581" t="s">
        <v>1753</v>
      </c>
      <c r="I82" s="1058" t="s">
        <v>1754</v>
      </c>
      <c r="J82" s="581" t="s">
        <v>505</v>
      </c>
      <c r="N82" s="1042"/>
    </row>
    <row r="83" spans="1:14">
      <c r="A83" s="581" t="str">
        <f t="shared" si="10"/>
        <v>C4 Bladen Community College</v>
      </c>
      <c r="B83" s="448" t="s">
        <v>1155</v>
      </c>
      <c r="C83" s="448" t="s">
        <v>1155</v>
      </c>
      <c r="D83" s="581" t="s">
        <v>1156</v>
      </c>
      <c r="E83" s="581" t="s">
        <v>1745</v>
      </c>
      <c r="F83" s="581" t="s">
        <v>1481</v>
      </c>
      <c r="G83" s="1026" t="s">
        <v>1755</v>
      </c>
      <c r="H83" s="581" t="s">
        <v>1756</v>
      </c>
      <c r="I83" s="1058" t="s">
        <v>1757</v>
      </c>
      <c r="J83" s="581" t="s">
        <v>505</v>
      </c>
      <c r="N83" s="1042"/>
    </row>
    <row r="84" spans="1:14">
      <c r="A84" s="581" t="str">
        <f t="shared" si="10"/>
        <v>C5 Blue Ridge Community College</v>
      </c>
      <c r="B84" s="448" t="s">
        <v>1158</v>
      </c>
      <c r="C84" s="448" t="s">
        <v>1158</v>
      </c>
      <c r="D84" s="581" t="s">
        <v>1159</v>
      </c>
      <c r="E84" s="581" t="s">
        <v>1745</v>
      </c>
      <c r="F84" s="581" t="s">
        <v>1481</v>
      </c>
      <c r="G84" s="1026" t="s">
        <v>1758</v>
      </c>
      <c r="H84" s="581" t="s">
        <v>1759</v>
      </c>
      <c r="I84" s="1052" t="s">
        <v>1760</v>
      </c>
      <c r="J84" s="581" t="s">
        <v>505</v>
      </c>
      <c r="N84" s="1042"/>
    </row>
    <row r="85" spans="1:14">
      <c r="A85" s="581" t="str">
        <f t="shared" si="10"/>
        <v>C6 Brunswick Community College</v>
      </c>
      <c r="B85" s="448" t="s">
        <v>1161</v>
      </c>
      <c r="C85" s="448" t="s">
        <v>1161</v>
      </c>
      <c r="D85" s="581" t="s">
        <v>1162</v>
      </c>
      <c r="E85" s="581" t="s">
        <v>1745</v>
      </c>
      <c r="F85" s="581" t="s">
        <v>1481</v>
      </c>
      <c r="G85" s="1026" t="s">
        <v>1761</v>
      </c>
      <c r="H85" s="581" t="s">
        <v>1762</v>
      </c>
      <c r="I85" s="1052" t="s">
        <v>1763</v>
      </c>
      <c r="J85" s="581" t="s">
        <v>505</v>
      </c>
      <c r="N85" s="1042"/>
    </row>
    <row r="86" spans="1:14">
      <c r="A86" s="581" t="str">
        <f t="shared" si="10"/>
        <v>C7 Caldwell Community College and Technical Institute</v>
      </c>
      <c r="B86" s="448" t="s">
        <v>1164</v>
      </c>
      <c r="C86" s="448" t="s">
        <v>1164</v>
      </c>
      <c r="D86" s="581" t="s">
        <v>1165</v>
      </c>
      <c r="E86" s="581" t="s">
        <v>1745</v>
      </c>
      <c r="F86" s="581" t="s">
        <v>1481</v>
      </c>
      <c r="G86" s="1026" t="s">
        <v>1764</v>
      </c>
      <c r="H86" s="581" t="s">
        <v>1765</v>
      </c>
      <c r="I86" s="1058" t="s">
        <v>1766</v>
      </c>
      <c r="J86" s="581" t="s">
        <v>505</v>
      </c>
      <c r="N86" s="1042"/>
    </row>
    <row r="87" spans="1:14">
      <c r="A87" s="581" t="str">
        <f t="shared" si="10"/>
        <v>C8 Cape Fear Community College</v>
      </c>
      <c r="B87" s="448" t="s">
        <v>1167</v>
      </c>
      <c r="C87" s="448" t="s">
        <v>1167</v>
      </c>
      <c r="D87" s="581" t="s">
        <v>1168</v>
      </c>
      <c r="E87" s="581" t="s">
        <v>1745</v>
      </c>
      <c r="F87" s="581" t="s">
        <v>1481</v>
      </c>
      <c r="G87" s="1026" t="s">
        <v>1767</v>
      </c>
      <c r="H87" s="581" t="s">
        <v>1768</v>
      </c>
      <c r="I87" s="1058" t="s">
        <v>1769</v>
      </c>
      <c r="J87" s="581" t="s">
        <v>505</v>
      </c>
      <c r="N87" s="1042"/>
    </row>
    <row r="88" spans="1:14">
      <c r="A88" s="581" t="str">
        <f t="shared" si="10"/>
        <v>C9 Carteret Community College</v>
      </c>
      <c r="B88" s="448" t="s">
        <v>1170</v>
      </c>
      <c r="C88" s="448" t="s">
        <v>1170</v>
      </c>
      <c r="D88" s="581" t="s">
        <v>1171</v>
      </c>
      <c r="E88" s="581" t="s">
        <v>1745</v>
      </c>
      <c r="F88" s="581" t="s">
        <v>1481</v>
      </c>
      <c r="G88" s="1026" t="s">
        <v>1770</v>
      </c>
      <c r="H88" s="581" t="s">
        <v>1771</v>
      </c>
      <c r="I88" s="1052" t="s">
        <v>1772</v>
      </c>
      <c r="J88" s="581" t="s">
        <v>505</v>
      </c>
      <c r="N88" s="1042"/>
    </row>
    <row r="89" spans="1:14">
      <c r="A89" s="581" t="str">
        <f t="shared" si="10"/>
        <v>CA Catawba Valley Community College</v>
      </c>
      <c r="B89" s="448" t="s">
        <v>1173</v>
      </c>
      <c r="C89" s="448" t="s">
        <v>1173</v>
      </c>
      <c r="D89" s="581" t="s">
        <v>1174</v>
      </c>
      <c r="E89" s="581" t="s">
        <v>1745</v>
      </c>
      <c r="F89" s="581" t="s">
        <v>1481</v>
      </c>
      <c r="G89" s="1026" t="s">
        <v>1773</v>
      </c>
      <c r="H89" s="581" t="s">
        <v>1774</v>
      </c>
      <c r="I89" s="1052" t="s">
        <v>1775</v>
      </c>
      <c r="J89" s="581" t="s">
        <v>505</v>
      </c>
      <c r="N89" s="1042"/>
    </row>
    <row r="90" spans="1:14">
      <c r="A90" s="581" t="str">
        <f t="shared" si="10"/>
        <v>CB Central Carolina Community College</v>
      </c>
      <c r="B90" s="448" t="s">
        <v>1176</v>
      </c>
      <c r="C90" s="448" t="s">
        <v>1176</v>
      </c>
      <c r="D90" s="581" t="s">
        <v>1177</v>
      </c>
      <c r="E90" s="581" t="s">
        <v>1745</v>
      </c>
      <c r="F90" s="581" t="s">
        <v>1481</v>
      </c>
      <c r="G90" s="1026" t="s">
        <v>1776</v>
      </c>
      <c r="H90" s="581" t="s">
        <v>1777</v>
      </c>
      <c r="I90" s="1052" t="s">
        <v>1778</v>
      </c>
      <c r="J90" s="581" t="s">
        <v>505</v>
      </c>
      <c r="N90" s="1042"/>
    </row>
    <row r="91" spans="1:14">
      <c r="A91" s="581" t="str">
        <f t="shared" si="10"/>
        <v>CC Central Piedmont Community College</v>
      </c>
      <c r="B91" s="448" t="s">
        <v>1179</v>
      </c>
      <c r="C91" s="448" t="s">
        <v>1179</v>
      </c>
      <c r="D91" s="581" t="s">
        <v>1180</v>
      </c>
      <c r="E91" s="581" t="s">
        <v>1745</v>
      </c>
      <c r="F91" s="581" t="s">
        <v>1481</v>
      </c>
      <c r="G91" s="1026" t="s">
        <v>1779</v>
      </c>
      <c r="H91" s="581" t="s">
        <v>1780</v>
      </c>
      <c r="I91" s="1052" t="s">
        <v>1781</v>
      </c>
      <c r="J91" s="581" t="s">
        <v>505</v>
      </c>
      <c r="N91" s="1042"/>
    </row>
    <row r="92" spans="1:14">
      <c r="A92" s="581" t="str">
        <f t="shared" si="10"/>
        <v>CD Cleveland Community College</v>
      </c>
      <c r="B92" s="448" t="s">
        <v>1182</v>
      </c>
      <c r="C92" s="448" t="s">
        <v>1182</v>
      </c>
      <c r="D92" s="581" t="s">
        <v>1183</v>
      </c>
      <c r="E92" s="581" t="s">
        <v>1745</v>
      </c>
      <c r="F92" s="581" t="s">
        <v>1481</v>
      </c>
      <c r="G92" s="1026" t="s">
        <v>1782</v>
      </c>
      <c r="H92" s="581" t="s">
        <v>1783</v>
      </c>
      <c r="I92" s="1053" t="s">
        <v>1784</v>
      </c>
      <c r="J92" s="581" t="s">
        <v>505</v>
      </c>
      <c r="N92" s="1042"/>
    </row>
    <row r="93" spans="1:14">
      <c r="A93" s="581" t="str">
        <f t="shared" si="10"/>
        <v>CE Coastal Carolina Community College</v>
      </c>
      <c r="B93" s="448" t="s">
        <v>1185</v>
      </c>
      <c r="C93" s="448" t="s">
        <v>1185</v>
      </c>
      <c r="D93" s="581" t="s">
        <v>1186</v>
      </c>
      <c r="E93" s="581" t="s">
        <v>1745</v>
      </c>
      <c r="F93" s="581" t="s">
        <v>1481</v>
      </c>
      <c r="G93" s="1026" t="s">
        <v>1785</v>
      </c>
      <c r="H93" s="581" t="s">
        <v>1786</v>
      </c>
      <c r="I93" s="1053" t="s">
        <v>1787</v>
      </c>
      <c r="J93" s="581" t="s">
        <v>505</v>
      </c>
      <c r="N93" s="1042"/>
    </row>
    <row r="94" spans="1:14">
      <c r="A94" s="581" t="str">
        <f t="shared" si="10"/>
        <v>CF College of the Albemarle</v>
      </c>
      <c r="B94" s="448" t="s">
        <v>1188</v>
      </c>
      <c r="C94" s="448" t="s">
        <v>1188</v>
      </c>
      <c r="D94" s="581" t="s">
        <v>1189</v>
      </c>
      <c r="E94" s="581" t="s">
        <v>1745</v>
      </c>
      <c r="F94" s="581" t="s">
        <v>1481</v>
      </c>
      <c r="G94" s="1026" t="s">
        <v>1788</v>
      </c>
      <c r="H94" s="581" t="s">
        <v>1789</v>
      </c>
      <c r="I94" s="1052" t="s">
        <v>1790</v>
      </c>
      <c r="J94" s="581" t="s">
        <v>505</v>
      </c>
      <c r="N94" s="1042"/>
    </row>
    <row r="95" spans="1:14">
      <c r="A95" s="581" t="str">
        <f t="shared" si="10"/>
        <v>CG Craven Community College</v>
      </c>
      <c r="B95" s="448" t="s">
        <v>1191</v>
      </c>
      <c r="C95" s="448" t="s">
        <v>1191</v>
      </c>
      <c r="D95" s="581" t="s">
        <v>1192</v>
      </c>
      <c r="E95" s="581" t="s">
        <v>1745</v>
      </c>
      <c r="F95" s="581" t="s">
        <v>1481</v>
      </c>
      <c r="G95" s="1026" t="s">
        <v>1791</v>
      </c>
      <c r="H95" s="581" t="s">
        <v>1792</v>
      </c>
      <c r="I95" s="1041" t="s">
        <v>1793</v>
      </c>
      <c r="J95" s="581" t="s">
        <v>505</v>
      </c>
      <c r="N95" s="1042"/>
    </row>
    <row r="96" spans="1:14">
      <c r="A96" s="581" t="str">
        <f t="shared" si="10"/>
        <v>CH Davidson-Davie Community College</v>
      </c>
      <c r="B96" s="448" t="s">
        <v>1194</v>
      </c>
      <c r="C96" s="448" t="s">
        <v>1194</v>
      </c>
      <c r="D96" s="581" t="s">
        <v>1195</v>
      </c>
      <c r="E96" s="581" t="s">
        <v>1745</v>
      </c>
      <c r="F96" s="581" t="s">
        <v>1481</v>
      </c>
      <c r="G96" s="1026" t="s">
        <v>1794</v>
      </c>
      <c r="H96" s="581" t="s">
        <v>1795</v>
      </c>
      <c r="I96" s="1052" t="s">
        <v>1796</v>
      </c>
      <c r="J96" s="581" t="s">
        <v>505</v>
      </c>
      <c r="N96" s="1042"/>
    </row>
    <row r="97" spans="1:14">
      <c r="A97" s="581" t="str">
        <f t="shared" si="10"/>
        <v>CJ Durham Technical Community College</v>
      </c>
      <c r="B97" s="448" t="s">
        <v>1197</v>
      </c>
      <c r="C97" s="448" t="s">
        <v>1197</v>
      </c>
      <c r="D97" s="581" t="s">
        <v>1198</v>
      </c>
      <c r="E97" s="581" t="s">
        <v>1745</v>
      </c>
      <c r="F97" s="581" t="s">
        <v>1481</v>
      </c>
      <c r="G97" s="1026" t="s">
        <v>1797</v>
      </c>
      <c r="H97" s="581" t="s">
        <v>1798</v>
      </c>
      <c r="I97" s="1052" t="s">
        <v>1799</v>
      </c>
      <c r="J97" s="581" t="s">
        <v>505</v>
      </c>
      <c r="N97" s="1042"/>
    </row>
    <row r="98" spans="1:14">
      <c r="A98" s="581" t="str">
        <f t="shared" si="10"/>
        <v>CK Edgecombe Community College</v>
      </c>
      <c r="B98" s="448" t="s">
        <v>1200</v>
      </c>
      <c r="C98" s="448" t="s">
        <v>1200</v>
      </c>
      <c r="D98" s="581" t="s">
        <v>1201</v>
      </c>
      <c r="E98" s="581" t="s">
        <v>1745</v>
      </c>
      <c r="F98" s="581" t="s">
        <v>1481</v>
      </c>
      <c r="G98" s="1026" t="s">
        <v>1800</v>
      </c>
      <c r="H98" s="581" t="s">
        <v>1801</v>
      </c>
      <c r="I98" s="1052" t="s">
        <v>1802</v>
      </c>
      <c r="J98" s="581" t="s">
        <v>505</v>
      </c>
      <c r="N98" s="1042"/>
    </row>
    <row r="99" spans="1:14">
      <c r="A99" s="581" t="str">
        <f t="shared" si="10"/>
        <v>CL Fayetteville Technical Community College</v>
      </c>
      <c r="B99" s="448" t="s">
        <v>1203</v>
      </c>
      <c r="C99" s="448" t="s">
        <v>1203</v>
      </c>
      <c r="D99" s="581" t="s">
        <v>1204</v>
      </c>
      <c r="E99" s="581" t="s">
        <v>1745</v>
      </c>
      <c r="F99" s="581" t="s">
        <v>1481</v>
      </c>
      <c r="G99" s="1026" t="s">
        <v>1803</v>
      </c>
      <c r="H99" s="581" t="s">
        <v>1804</v>
      </c>
      <c r="I99" s="1052" t="s">
        <v>1805</v>
      </c>
      <c r="J99" s="581" t="s">
        <v>505</v>
      </c>
      <c r="N99" s="1042"/>
    </row>
    <row r="100" spans="1:14">
      <c r="A100" s="581" t="str">
        <f t="shared" si="10"/>
        <v>CM Forsyth Technical Community College</v>
      </c>
      <c r="B100" s="448" t="s">
        <v>1206</v>
      </c>
      <c r="C100" s="448" t="s">
        <v>1206</v>
      </c>
      <c r="D100" s="581" t="s">
        <v>1207</v>
      </c>
      <c r="E100" s="581" t="s">
        <v>1745</v>
      </c>
      <c r="F100" s="581" t="s">
        <v>1481</v>
      </c>
      <c r="G100" s="1026" t="s">
        <v>1806</v>
      </c>
      <c r="H100" s="581" t="s">
        <v>1807</v>
      </c>
      <c r="I100" s="1058" t="s">
        <v>1808</v>
      </c>
      <c r="J100" s="581" t="s">
        <v>505</v>
      </c>
      <c r="N100" s="1042"/>
    </row>
    <row r="101" spans="1:14">
      <c r="A101" s="581" t="str">
        <f t="shared" si="10"/>
        <v>CN Gaston College</v>
      </c>
      <c r="B101" s="448" t="s">
        <v>1209</v>
      </c>
      <c r="C101" s="448" t="s">
        <v>1209</v>
      </c>
      <c r="D101" s="581" t="s">
        <v>1210</v>
      </c>
      <c r="E101" s="581" t="s">
        <v>1745</v>
      </c>
      <c r="F101" s="581" t="s">
        <v>1481</v>
      </c>
      <c r="G101" s="1026" t="s">
        <v>1809</v>
      </c>
      <c r="H101" s="581" t="s">
        <v>1810</v>
      </c>
      <c r="I101" s="1052" t="s">
        <v>1811</v>
      </c>
      <c r="J101" s="581" t="s">
        <v>505</v>
      </c>
      <c r="N101" s="1042"/>
    </row>
    <row r="102" spans="1:14">
      <c r="A102" s="581" t="str">
        <f t="shared" si="10"/>
        <v>CP Guilford Technical Community College</v>
      </c>
      <c r="B102" s="448" t="s">
        <v>1212</v>
      </c>
      <c r="C102" s="448" t="s">
        <v>1212</v>
      </c>
      <c r="D102" s="581" t="s">
        <v>1213</v>
      </c>
      <c r="E102" s="581" t="s">
        <v>1745</v>
      </c>
      <c r="F102" s="581" t="s">
        <v>1481</v>
      </c>
      <c r="G102" s="1026" t="s">
        <v>1812</v>
      </c>
      <c r="H102" s="581" t="s">
        <v>1813</v>
      </c>
      <c r="I102" s="1054" t="s">
        <v>1814</v>
      </c>
      <c r="J102" s="581" t="s">
        <v>505</v>
      </c>
      <c r="N102" s="1042"/>
    </row>
    <row r="103" spans="1:14">
      <c r="A103" s="581" t="str">
        <f t="shared" si="10"/>
        <v>CQ Halifax Community College</v>
      </c>
      <c r="B103" s="448" t="s">
        <v>1215</v>
      </c>
      <c r="C103" s="448" t="s">
        <v>1215</v>
      </c>
      <c r="D103" s="581" t="s">
        <v>1216</v>
      </c>
      <c r="E103" s="581" t="s">
        <v>1745</v>
      </c>
      <c r="F103" s="581" t="s">
        <v>1481</v>
      </c>
      <c r="G103" s="1026" t="s">
        <v>1815</v>
      </c>
      <c r="H103" s="581" t="s">
        <v>1816</v>
      </c>
      <c r="I103" s="1052" t="s">
        <v>1817</v>
      </c>
      <c r="J103" s="581" t="s">
        <v>505</v>
      </c>
      <c r="N103" s="1042"/>
    </row>
    <row r="104" spans="1:14">
      <c r="A104" s="581" t="str">
        <f t="shared" si="10"/>
        <v>CR Haywood Community College</v>
      </c>
      <c r="B104" s="448" t="s">
        <v>1218</v>
      </c>
      <c r="C104" s="448" t="s">
        <v>1218</v>
      </c>
      <c r="D104" s="581" t="s">
        <v>1219</v>
      </c>
      <c r="E104" s="581" t="s">
        <v>1745</v>
      </c>
      <c r="F104" s="581" t="s">
        <v>1481</v>
      </c>
      <c r="G104" s="1026" t="s">
        <v>1818</v>
      </c>
      <c r="H104" s="581" t="s">
        <v>1819</v>
      </c>
      <c r="I104" s="1053" t="s">
        <v>1820</v>
      </c>
      <c r="J104" s="581" t="s">
        <v>505</v>
      </c>
      <c r="N104" s="1042"/>
    </row>
    <row r="105" spans="1:14">
      <c r="A105" s="581" t="str">
        <f t="shared" si="10"/>
        <v>CS Isothermal Community College</v>
      </c>
      <c r="B105" s="448" t="s">
        <v>1221</v>
      </c>
      <c r="C105" s="448" t="s">
        <v>1221</v>
      </c>
      <c r="D105" s="581" t="s">
        <v>1222</v>
      </c>
      <c r="E105" s="581" t="s">
        <v>1745</v>
      </c>
      <c r="F105" s="581" t="s">
        <v>1481</v>
      </c>
      <c r="G105" s="1026" t="s">
        <v>1821</v>
      </c>
      <c r="H105" s="581" t="s">
        <v>1822</v>
      </c>
      <c r="I105" s="1054" t="s">
        <v>1823</v>
      </c>
      <c r="J105" s="581" t="s">
        <v>505</v>
      </c>
      <c r="N105" s="1042"/>
    </row>
    <row r="106" spans="1:14">
      <c r="A106" s="581" t="str">
        <f t="shared" si="10"/>
        <v>CT James Sprunt Community College</v>
      </c>
      <c r="B106" s="448" t="s">
        <v>1224</v>
      </c>
      <c r="C106" s="448" t="s">
        <v>1224</v>
      </c>
      <c r="D106" s="581" t="s">
        <v>1225</v>
      </c>
      <c r="E106" s="581" t="s">
        <v>1745</v>
      </c>
      <c r="F106" s="581" t="s">
        <v>1481</v>
      </c>
      <c r="G106" s="1026" t="s">
        <v>1824</v>
      </c>
      <c r="H106" s="581" t="s">
        <v>1825</v>
      </c>
      <c r="I106" s="1053" t="s">
        <v>1826</v>
      </c>
      <c r="J106" s="581" t="s">
        <v>505</v>
      </c>
      <c r="N106" s="1042"/>
    </row>
    <row r="107" spans="1:14">
      <c r="A107" s="581" t="str">
        <f t="shared" si="10"/>
        <v>CU Johnston Community College</v>
      </c>
      <c r="B107" s="448" t="s">
        <v>1227</v>
      </c>
      <c r="C107" s="448" t="s">
        <v>1227</v>
      </c>
      <c r="D107" s="581" t="s">
        <v>1228</v>
      </c>
      <c r="E107" s="581" t="s">
        <v>1745</v>
      </c>
      <c r="F107" s="581" t="s">
        <v>1481</v>
      </c>
      <c r="G107" s="1026" t="s">
        <v>1827</v>
      </c>
      <c r="H107" s="581" t="s">
        <v>1828</v>
      </c>
      <c r="I107" s="1052" t="s">
        <v>1829</v>
      </c>
      <c r="J107" s="581" t="s">
        <v>505</v>
      </c>
      <c r="N107" s="1042"/>
    </row>
    <row r="108" spans="1:14">
      <c r="A108" s="581" t="str">
        <f t="shared" si="10"/>
        <v>CV Lenoir Community College</v>
      </c>
      <c r="B108" s="448" t="s">
        <v>1230</v>
      </c>
      <c r="C108" s="448" t="s">
        <v>1230</v>
      </c>
      <c r="D108" s="581" t="s">
        <v>1231</v>
      </c>
      <c r="E108" s="581" t="s">
        <v>1745</v>
      </c>
      <c r="F108" s="581" t="s">
        <v>1481</v>
      </c>
      <c r="G108" s="1026" t="s">
        <v>1830</v>
      </c>
      <c r="H108" s="581" t="s">
        <v>1831</v>
      </c>
      <c r="I108" s="1052" t="s">
        <v>1832</v>
      </c>
      <c r="J108" s="581" t="s">
        <v>505</v>
      </c>
      <c r="N108" s="1042"/>
    </row>
    <row r="109" spans="1:14">
      <c r="A109" s="581" t="str">
        <f t="shared" si="10"/>
        <v>CW Martin Community College</v>
      </c>
      <c r="B109" s="448" t="s">
        <v>1233</v>
      </c>
      <c r="C109" s="448" t="s">
        <v>1233</v>
      </c>
      <c r="D109" s="581" t="s">
        <v>1234</v>
      </c>
      <c r="E109" s="581" t="s">
        <v>1745</v>
      </c>
      <c r="F109" s="581" t="s">
        <v>1481</v>
      </c>
      <c r="G109" s="1026" t="s">
        <v>1833</v>
      </c>
      <c r="H109" s="581" t="s">
        <v>1834</v>
      </c>
      <c r="I109" s="1052" t="s">
        <v>1835</v>
      </c>
      <c r="J109" s="581" t="s">
        <v>505</v>
      </c>
      <c r="N109" s="1042"/>
    </row>
    <row r="110" spans="1:14">
      <c r="A110" s="581" t="str">
        <f t="shared" si="10"/>
        <v>CX Mayland Community College</v>
      </c>
      <c r="B110" s="448" t="s">
        <v>1236</v>
      </c>
      <c r="C110" s="448" t="s">
        <v>1236</v>
      </c>
      <c r="D110" s="581" t="s">
        <v>1237</v>
      </c>
      <c r="E110" s="581" t="s">
        <v>1745</v>
      </c>
      <c r="F110" s="581" t="s">
        <v>1481</v>
      </c>
      <c r="G110" s="1026" t="s">
        <v>1836</v>
      </c>
      <c r="H110" s="581" t="s">
        <v>1837</v>
      </c>
      <c r="I110" s="1052" t="s">
        <v>1838</v>
      </c>
      <c r="J110" s="581" t="s">
        <v>505</v>
      </c>
      <c r="N110" s="1042"/>
    </row>
    <row r="111" spans="1:14">
      <c r="A111" s="581" t="str">
        <f t="shared" si="10"/>
        <v>CY McDowell Technical Community College</v>
      </c>
      <c r="B111" s="448" t="s">
        <v>1239</v>
      </c>
      <c r="C111" s="448" t="s">
        <v>1239</v>
      </c>
      <c r="D111" s="581" t="s">
        <v>1240</v>
      </c>
      <c r="E111" s="581" t="s">
        <v>1745</v>
      </c>
      <c r="F111" s="581" t="s">
        <v>1481</v>
      </c>
      <c r="G111" s="1026" t="s">
        <v>1839</v>
      </c>
      <c r="H111" s="581" t="s">
        <v>1840</v>
      </c>
      <c r="I111" s="1058" t="s">
        <v>1841</v>
      </c>
      <c r="J111" s="581" t="s">
        <v>505</v>
      </c>
      <c r="N111" s="1042"/>
    </row>
    <row r="112" spans="1:14">
      <c r="A112" s="581" t="str">
        <f t="shared" ref="A112:A137" si="11">C112&amp;" "&amp;D112</f>
        <v>CZ Mitchell Community College</v>
      </c>
      <c r="B112" s="448" t="s">
        <v>1242</v>
      </c>
      <c r="C112" s="448" t="s">
        <v>1242</v>
      </c>
      <c r="D112" s="581" t="s">
        <v>1243</v>
      </c>
      <c r="E112" s="581" t="s">
        <v>1745</v>
      </c>
      <c r="F112" s="581" t="s">
        <v>1481</v>
      </c>
      <c r="G112" s="1026" t="s">
        <v>1842</v>
      </c>
      <c r="H112" s="581" t="s">
        <v>1843</v>
      </c>
      <c r="I112" s="1052" t="s">
        <v>1844</v>
      </c>
      <c r="J112" s="581" t="s">
        <v>505</v>
      </c>
      <c r="N112" s="1042"/>
    </row>
    <row r="113" spans="1:14">
      <c r="A113" s="581" t="str">
        <f t="shared" si="11"/>
        <v>D0 Montgomery Community College</v>
      </c>
      <c r="B113" s="448" t="s">
        <v>1245</v>
      </c>
      <c r="C113" s="448" t="s">
        <v>1245</v>
      </c>
      <c r="D113" s="581" t="s">
        <v>1246</v>
      </c>
      <c r="E113" s="581" t="s">
        <v>1745</v>
      </c>
      <c r="F113" s="581" t="s">
        <v>1481</v>
      </c>
      <c r="G113" s="1026" t="s">
        <v>1845</v>
      </c>
      <c r="H113" s="581" t="s">
        <v>1846</v>
      </c>
      <c r="I113" s="1053" t="s">
        <v>1847</v>
      </c>
      <c r="J113" s="581" t="s">
        <v>505</v>
      </c>
      <c r="N113" s="1042"/>
    </row>
    <row r="114" spans="1:14">
      <c r="A114" s="581" t="str">
        <f t="shared" si="11"/>
        <v>D1 Nash Community College</v>
      </c>
      <c r="B114" s="448" t="s">
        <v>1248</v>
      </c>
      <c r="C114" s="448" t="s">
        <v>1248</v>
      </c>
      <c r="D114" s="581" t="s">
        <v>1249</v>
      </c>
      <c r="E114" s="581" t="s">
        <v>1745</v>
      </c>
      <c r="F114" s="581" t="s">
        <v>1481</v>
      </c>
      <c r="G114" s="1026" t="s">
        <v>1848</v>
      </c>
      <c r="H114" s="581" t="s">
        <v>1849</v>
      </c>
      <c r="I114" s="1052" t="s">
        <v>1850</v>
      </c>
      <c r="J114" s="581" t="s">
        <v>505</v>
      </c>
      <c r="N114" s="1042"/>
    </row>
    <row r="115" spans="1:14">
      <c r="A115" s="581" t="str">
        <f t="shared" si="11"/>
        <v>D2 Pamlico Community College</v>
      </c>
      <c r="B115" s="448" t="s">
        <v>1251</v>
      </c>
      <c r="C115" s="448" t="s">
        <v>1251</v>
      </c>
      <c r="D115" s="581" t="s">
        <v>1252</v>
      </c>
      <c r="E115" s="581" t="s">
        <v>1745</v>
      </c>
      <c r="F115" s="581" t="s">
        <v>1481</v>
      </c>
      <c r="G115" s="1026" t="s">
        <v>1851</v>
      </c>
      <c r="H115" s="581" t="s">
        <v>1852</v>
      </c>
      <c r="I115" s="1053" t="s">
        <v>1853</v>
      </c>
      <c r="J115" s="581" t="s">
        <v>505</v>
      </c>
      <c r="N115" s="1042"/>
    </row>
    <row r="116" spans="1:14">
      <c r="A116" s="581" t="str">
        <f t="shared" si="11"/>
        <v>D3 Piedmont Community College</v>
      </c>
      <c r="B116" s="448" t="s">
        <v>1254</v>
      </c>
      <c r="C116" s="448" t="s">
        <v>1254</v>
      </c>
      <c r="D116" s="581" t="s">
        <v>1255</v>
      </c>
      <c r="E116" s="581" t="s">
        <v>1745</v>
      </c>
      <c r="F116" s="581" t="s">
        <v>1481</v>
      </c>
      <c r="G116" s="1026" t="s">
        <v>1854</v>
      </c>
      <c r="H116" s="581" t="s">
        <v>1855</v>
      </c>
      <c r="I116" s="1052" t="s">
        <v>1856</v>
      </c>
      <c r="J116" s="581" t="s">
        <v>505</v>
      </c>
      <c r="N116" s="1042"/>
    </row>
    <row r="117" spans="1:14">
      <c r="A117" s="581" t="str">
        <f t="shared" si="11"/>
        <v>D4 Pitt Community College</v>
      </c>
      <c r="B117" s="448" t="s">
        <v>1257</v>
      </c>
      <c r="C117" s="448" t="s">
        <v>1257</v>
      </c>
      <c r="D117" s="581" t="s">
        <v>1258</v>
      </c>
      <c r="E117" s="581" t="s">
        <v>1745</v>
      </c>
      <c r="F117" s="581" t="s">
        <v>1481</v>
      </c>
      <c r="G117" s="1026" t="s">
        <v>1857</v>
      </c>
      <c r="H117" s="581" t="s">
        <v>1858</v>
      </c>
      <c r="I117" s="1052" t="s">
        <v>1859</v>
      </c>
      <c r="J117" s="581" t="s">
        <v>505</v>
      </c>
      <c r="N117" s="1042"/>
    </row>
    <row r="118" spans="1:14">
      <c r="A118" s="581" t="str">
        <f t="shared" si="11"/>
        <v>D5 Randolph Community College</v>
      </c>
      <c r="B118" s="448" t="s">
        <v>1260</v>
      </c>
      <c r="C118" s="448" t="s">
        <v>1260</v>
      </c>
      <c r="D118" s="581" t="s">
        <v>1261</v>
      </c>
      <c r="E118" s="581" t="s">
        <v>1745</v>
      </c>
      <c r="F118" s="581" t="s">
        <v>1481</v>
      </c>
      <c r="G118" s="1026" t="s">
        <v>1860</v>
      </c>
      <c r="H118" s="581" t="s">
        <v>1861</v>
      </c>
      <c r="I118" s="1052" t="s">
        <v>1862</v>
      </c>
      <c r="J118" s="581" t="s">
        <v>505</v>
      </c>
      <c r="N118" s="1042"/>
    </row>
    <row r="119" spans="1:14">
      <c r="A119" s="581" t="str">
        <f t="shared" si="11"/>
        <v>D6 Richmond Community College</v>
      </c>
      <c r="B119" s="448" t="s">
        <v>1263</v>
      </c>
      <c r="C119" s="448" t="s">
        <v>1263</v>
      </c>
      <c r="D119" s="581" t="s">
        <v>1264</v>
      </c>
      <c r="E119" s="581" t="s">
        <v>1745</v>
      </c>
      <c r="F119" s="581" t="s">
        <v>1481</v>
      </c>
      <c r="G119" s="1026" t="s">
        <v>1863</v>
      </c>
      <c r="H119" s="581" t="s">
        <v>1864</v>
      </c>
      <c r="I119" s="1052" t="s">
        <v>1865</v>
      </c>
      <c r="J119" s="581" t="s">
        <v>505</v>
      </c>
      <c r="N119" s="1042"/>
    </row>
    <row r="120" spans="1:14">
      <c r="A120" s="581" t="str">
        <f t="shared" si="11"/>
        <v>D7 Roanoke-Chowan Community College</v>
      </c>
      <c r="B120" s="448" t="s">
        <v>1266</v>
      </c>
      <c r="C120" s="448" t="s">
        <v>1266</v>
      </c>
      <c r="D120" s="581" t="s">
        <v>1267</v>
      </c>
      <c r="E120" s="581" t="s">
        <v>1745</v>
      </c>
      <c r="F120" s="581" t="s">
        <v>1481</v>
      </c>
      <c r="G120" s="1026" t="s">
        <v>1866</v>
      </c>
      <c r="H120" s="581" t="s">
        <v>1867</v>
      </c>
      <c r="I120" s="1052" t="s">
        <v>1868</v>
      </c>
      <c r="J120" s="581" t="s">
        <v>505</v>
      </c>
      <c r="N120" s="1042"/>
    </row>
    <row r="121" spans="1:14">
      <c r="A121" s="581" t="str">
        <f t="shared" si="11"/>
        <v>D8 Robeson Community College</v>
      </c>
      <c r="B121" s="448" t="s">
        <v>1269</v>
      </c>
      <c r="C121" s="448" t="s">
        <v>1269</v>
      </c>
      <c r="D121" s="581" t="s">
        <v>1270</v>
      </c>
      <c r="E121" s="581" t="s">
        <v>1745</v>
      </c>
      <c r="F121" s="581" t="s">
        <v>1481</v>
      </c>
      <c r="G121" s="1026" t="s">
        <v>1869</v>
      </c>
      <c r="H121" s="581" t="s">
        <v>1870</v>
      </c>
      <c r="I121" s="1053" t="s">
        <v>1871</v>
      </c>
      <c r="J121" s="581" t="s">
        <v>505</v>
      </c>
      <c r="N121" s="1042"/>
    </row>
    <row r="122" spans="1:14">
      <c r="A122" s="581" t="str">
        <f t="shared" si="11"/>
        <v>D9 Rockingham Community College</v>
      </c>
      <c r="B122" s="448" t="s">
        <v>1272</v>
      </c>
      <c r="C122" s="448" t="s">
        <v>1272</v>
      </c>
      <c r="D122" s="581" t="s">
        <v>1273</v>
      </c>
      <c r="E122" s="581" t="s">
        <v>1745</v>
      </c>
      <c r="F122" s="581" t="s">
        <v>1481</v>
      </c>
      <c r="G122" s="1026" t="s">
        <v>1872</v>
      </c>
      <c r="H122" s="581" t="s">
        <v>1873</v>
      </c>
      <c r="I122" s="1052" t="s">
        <v>1874</v>
      </c>
      <c r="J122" s="581" t="s">
        <v>505</v>
      </c>
      <c r="N122" s="1042"/>
    </row>
    <row r="123" spans="1:14">
      <c r="A123" s="581" t="str">
        <f t="shared" si="11"/>
        <v>DA Rowan-Cabarrus Community College</v>
      </c>
      <c r="B123" s="448" t="s">
        <v>1275</v>
      </c>
      <c r="C123" s="448" t="s">
        <v>1275</v>
      </c>
      <c r="D123" s="581" t="s">
        <v>1276</v>
      </c>
      <c r="E123" s="581" t="s">
        <v>1745</v>
      </c>
      <c r="F123" s="581" t="s">
        <v>1481</v>
      </c>
      <c r="G123" s="1026" t="s">
        <v>1875</v>
      </c>
      <c r="H123" s="581" t="s">
        <v>1876</v>
      </c>
      <c r="I123" s="1058" t="s">
        <v>1877</v>
      </c>
      <c r="J123" s="581" t="s">
        <v>505</v>
      </c>
      <c r="N123" s="1042"/>
    </row>
    <row r="124" spans="1:14">
      <c r="A124" s="581" t="str">
        <f t="shared" si="11"/>
        <v>DB Sampson Community College</v>
      </c>
      <c r="B124" s="448" t="s">
        <v>1278</v>
      </c>
      <c r="C124" s="448" t="s">
        <v>1278</v>
      </c>
      <c r="D124" s="581" t="s">
        <v>1279</v>
      </c>
      <c r="E124" s="581" t="s">
        <v>1745</v>
      </c>
      <c r="F124" s="581" t="s">
        <v>1481</v>
      </c>
      <c r="G124" s="1026" t="s">
        <v>1878</v>
      </c>
      <c r="H124" s="581" t="s">
        <v>1879</v>
      </c>
      <c r="I124" s="1053" t="s">
        <v>1880</v>
      </c>
      <c r="J124" s="581" t="s">
        <v>505</v>
      </c>
      <c r="N124" s="1042"/>
    </row>
    <row r="125" spans="1:14">
      <c r="A125" s="581" t="str">
        <f t="shared" si="11"/>
        <v>DC Sandhills Community College</v>
      </c>
      <c r="B125" s="448" t="s">
        <v>1281</v>
      </c>
      <c r="C125" s="448" t="s">
        <v>1281</v>
      </c>
      <c r="D125" s="581" t="s">
        <v>1282</v>
      </c>
      <c r="E125" s="581" t="s">
        <v>1745</v>
      </c>
      <c r="F125" s="581" t="s">
        <v>1481</v>
      </c>
      <c r="G125" s="1026" t="s">
        <v>1881</v>
      </c>
      <c r="H125" s="581" t="s">
        <v>1882</v>
      </c>
      <c r="I125" s="1058" t="s">
        <v>1883</v>
      </c>
      <c r="J125" s="581" t="s">
        <v>505</v>
      </c>
      <c r="N125" s="1042"/>
    </row>
    <row r="126" spans="1:14">
      <c r="A126" s="581" t="str">
        <f t="shared" si="11"/>
        <v>C1 South Piedmont Community College</v>
      </c>
      <c r="B126" s="448" t="s">
        <v>1284</v>
      </c>
      <c r="C126" s="448" t="s">
        <v>1284</v>
      </c>
      <c r="D126" s="581" t="s">
        <v>1285</v>
      </c>
      <c r="E126" s="581" t="s">
        <v>1745</v>
      </c>
      <c r="F126" s="581" t="s">
        <v>1481</v>
      </c>
      <c r="G126" s="1026" t="s">
        <v>1884</v>
      </c>
      <c r="H126" s="581" t="s">
        <v>1885</v>
      </c>
      <c r="I126" s="1052" t="s">
        <v>1886</v>
      </c>
      <c r="J126" s="581" t="s">
        <v>505</v>
      </c>
      <c r="N126" s="1042"/>
    </row>
    <row r="127" spans="1:14">
      <c r="A127" s="581" t="str">
        <f t="shared" si="11"/>
        <v>DD Southeastern Community College</v>
      </c>
      <c r="B127" s="448" t="s">
        <v>1287</v>
      </c>
      <c r="C127" s="448" t="s">
        <v>1287</v>
      </c>
      <c r="D127" s="581" t="s">
        <v>1288</v>
      </c>
      <c r="E127" s="581" t="s">
        <v>1745</v>
      </c>
      <c r="F127" s="581" t="s">
        <v>1481</v>
      </c>
      <c r="G127" s="1026" t="s">
        <v>1887</v>
      </c>
      <c r="H127" s="581" t="s">
        <v>1888</v>
      </c>
      <c r="I127" s="1052" t="s">
        <v>1889</v>
      </c>
      <c r="J127" s="581" t="s">
        <v>505</v>
      </c>
      <c r="N127" s="1042"/>
    </row>
    <row r="128" spans="1:14">
      <c r="A128" s="581" t="str">
        <f t="shared" si="11"/>
        <v>DE Southwestern Community College</v>
      </c>
      <c r="B128" s="448" t="s">
        <v>1290</v>
      </c>
      <c r="C128" s="448" t="s">
        <v>1290</v>
      </c>
      <c r="D128" s="581" t="s">
        <v>1291</v>
      </c>
      <c r="E128" s="581" t="s">
        <v>1745</v>
      </c>
      <c r="F128" s="581" t="s">
        <v>1481</v>
      </c>
      <c r="G128" s="1026" t="s">
        <v>1890</v>
      </c>
      <c r="H128" s="581" t="s">
        <v>1891</v>
      </c>
      <c r="I128" s="1054" t="s">
        <v>1892</v>
      </c>
      <c r="J128" s="581" t="s">
        <v>505</v>
      </c>
      <c r="N128" s="1042"/>
    </row>
    <row r="129" spans="1:14">
      <c r="A129" s="581" t="str">
        <f t="shared" si="11"/>
        <v>DF Stanly Community College</v>
      </c>
      <c r="B129" s="448" t="s">
        <v>1293</v>
      </c>
      <c r="C129" s="448" t="s">
        <v>1293</v>
      </c>
      <c r="D129" s="581" t="s">
        <v>1294</v>
      </c>
      <c r="E129" s="581" t="s">
        <v>1745</v>
      </c>
      <c r="F129" s="581" t="s">
        <v>1481</v>
      </c>
      <c r="G129" s="1026" t="s">
        <v>1893</v>
      </c>
      <c r="H129" s="581" t="s">
        <v>1894</v>
      </c>
      <c r="I129" s="1052" t="s">
        <v>1895</v>
      </c>
      <c r="J129" s="581" t="s">
        <v>505</v>
      </c>
      <c r="N129" s="1042"/>
    </row>
    <row r="130" spans="1:14">
      <c r="A130" s="581" t="str">
        <f t="shared" si="11"/>
        <v>DG Surry Community College</v>
      </c>
      <c r="B130" s="448" t="s">
        <v>1296</v>
      </c>
      <c r="C130" s="448" t="s">
        <v>1296</v>
      </c>
      <c r="D130" s="581" t="s">
        <v>1297</v>
      </c>
      <c r="E130" s="581" t="s">
        <v>1745</v>
      </c>
      <c r="F130" s="581" t="s">
        <v>1481</v>
      </c>
      <c r="G130" s="1026" t="s">
        <v>1896</v>
      </c>
      <c r="H130" s="581" t="s">
        <v>1897</v>
      </c>
      <c r="I130" s="1052" t="s">
        <v>1898</v>
      </c>
      <c r="J130" s="581" t="s">
        <v>505</v>
      </c>
      <c r="N130" s="1042"/>
    </row>
    <row r="131" spans="1:14">
      <c r="A131" s="581" t="str">
        <f t="shared" si="11"/>
        <v>DH Tri-County Community College</v>
      </c>
      <c r="B131" s="448" t="s">
        <v>1299</v>
      </c>
      <c r="C131" s="448" t="s">
        <v>1299</v>
      </c>
      <c r="D131" s="581" t="s">
        <v>1300</v>
      </c>
      <c r="E131" s="581" t="s">
        <v>1745</v>
      </c>
      <c r="F131" s="581" t="s">
        <v>1481</v>
      </c>
      <c r="G131" s="1030" t="s">
        <v>1899</v>
      </c>
      <c r="H131" s="581" t="s">
        <v>1900</v>
      </c>
      <c r="I131" s="1052" t="s">
        <v>1901</v>
      </c>
      <c r="J131" s="581" t="s">
        <v>505</v>
      </c>
      <c r="N131" s="1042"/>
    </row>
    <row r="132" spans="1:14">
      <c r="A132" s="581" t="str">
        <f t="shared" si="11"/>
        <v>DJ Vance-Granville Community College</v>
      </c>
      <c r="B132" s="448" t="s">
        <v>1302</v>
      </c>
      <c r="C132" s="448" t="s">
        <v>1302</v>
      </c>
      <c r="D132" s="581" t="s">
        <v>1303</v>
      </c>
      <c r="E132" s="581" t="s">
        <v>1745</v>
      </c>
      <c r="F132" s="581" t="s">
        <v>1481</v>
      </c>
      <c r="G132" s="1026" t="s">
        <v>1902</v>
      </c>
      <c r="H132" s="581" t="s">
        <v>1903</v>
      </c>
      <c r="I132" s="1058" t="s">
        <v>1904</v>
      </c>
      <c r="J132" s="581" t="s">
        <v>505</v>
      </c>
      <c r="N132" s="1042"/>
    </row>
    <row r="133" spans="1:14">
      <c r="A133" s="581" t="str">
        <f t="shared" si="11"/>
        <v>DK Wake Technical Community College</v>
      </c>
      <c r="B133" s="448" t="s">
        <v>1305</v>
      </c>
      <c r="C133" s="448" t="s">
        <v>1305</v>
      </c>
      <c r="D133" s="581" t="s">
        <v>1306</v>
      </c>
      <c r="E133" s="581" t="s">
        <v>1745</v>
      </c>
      <c r="F133" s="581" t="s">
        <v>1481</v>
      </c>
      <c r="G133" s="1026" t="s">
        <v>1905</v>
      </c>
      <c r="H133" s="581" t="s">
        <v>1906</v>
      </c>
      <c r="I133" s="1058" t="s">
        <v>1907</v>
      </c>
      <c r="J133" s="581" t="s">
        <v>505</v>
      </c>
      <c r="N133" s="1042"/>
    </row>
    <row r="134" spans="1:14">
      <c r="A134" s="581" t="str">
        <f t="shared" si="11"/>
        <v>DL Wayne Community College</v>
      </c>
      <c r="B134" s="448" t="s">
        <v>1308</v>
      </c>
      <c r="C134" s="448" t="s">
        <v>1308</v>
      </c>
      <c r="D134" s="581" t="s">
        <v>1309</v>
      </c>
      <c r="E134" s="581" t="s">
        <v>1745</v>
      </c>
      <c r="F134" s="581" t="s">
        <v>1481</v>
      </c>
      <c r="G134" s="1026" t="s">
        <v>1908</v>
      </c>
      <c r="H134" s="581" t="s">
        <v>1909</v>
      </c>
      <c r="I134" s="1053" t="s">
        <v>1910</v>
      </c>
      <c r="J134" s="581" t="s">
        <v>505</v>
      </c>
      <c r="N134" s="1042"/>
    </row>
    <row r="135" spans="1:14">
      <c r="A135" s="581" t="str">
        <f t="shared" si="11"/>
        <v>DM Western Piedmont Community College</v>
      </c>
      <c r="B135" s="448" t="s">
        <v>1311</v>
      </c>
      <c r="C135" s="448" t="s">
        <v>1311</v>
      </c>
      <c r="D135" s="581" t="s">
        <v>1312</v>
      </c>
      <c r="E135" s="581" t="s">
        <v>1745</v>
      </c>
      <c r="F135" s="581" t="s">
        <v>1481</v>
      </c>
      <c r="G135" s="1026" t="s">
        <v>1911</v>
      </c>
      <c r="H135" s="581" t="s">
        <v>1912</v>
      </c>
      <c r="I135" s="1052" t="s">
        <v>1913</v>
      </c>
      <c r="J135" s="581" t="s">
        <v>505</v>
      </c>
      <c r="N135" s="1042"/>
    </row>
    <row r="136" spans="1:14">
      <c r="A136" s="581" t="str">
        <f t="shared" si="11"/>
        <v>DN Wilkes Community College</v>
      </c>
      <c r="B136" s="448" t="s">
        <v>1314</v>
      </c>
      <c r="C136" s="448" t="s">
        <v>1314</v>
      </c>
      <c r="D136" s="581" t="s">
        <v>1315</v>
      </c>
      <c r="E136" s="581" t="s">
        <v>1745</v>
      </c>
      <c r="F136" s="581" t="s">
        <v>1481</v>
      </c>
      <c r="G136" s="1026" t="s">
        <v>1914</v>
      </c>
      <c r="H136" s="581" t="s">
        <v>1915</v>
      </c>
      <c r="I136" s="1052" t="s">
        <v>1916</v>
      </c>
      <c r="J136" s="581" t="s">
        <v>505</v>
      </c>
      <c r="N136" s="1042"/>
    </row>
    <row r="137" spans="1:14">
      <c r="A137" s="581" t="str">
        <f t="shared" si="11"/>
        <v>DP Wilson Community College</v>
      </c>
      <c r="B137" s="448" t="s">
        <v>1317</v>
      </c>
      <c r="C137" s="448" t="s">
        <v>1317</v>
      </c>
      <c r="D137" s="581" t="s">
        <v>1318</v>
      </c>
      <c r="E137" s="581" t="s">
        <v>1745</v>
      </c>
      <c r="F137" s="581" t="s">
        <v>1481</v>
      </c>
      <c r="G137" s="1026" t="s">
        <v>1917</v>
      </c>
      <c r="H137" s="581" t="s">
        <v>1918</v>
      </c>
      <c r="I137" s="1041" t="s">
        <v>1919</v>
      </c>
      <c r="J137" s="581" t="s">
        <v>505</v>
      </c>
      <c r="N137" s="1042"/>
    </row>
    <row r="138" spans="1:14">
      <c r="B138" s="448" t="s">
        <v>1920</v>
      </c>
      <c r="C138" s="448"/>
      <c r="N138" s="1042"/>
    </row>
    <row r="140" spans="1:14">
      <c r="C140" s="581" t="s">
        <v>1921</v>
      </c>
    </row>
    <row r="141" spans="1:14">
      <c r="C141" s="581" t="s">
        <v>1227</v>
      </c>
      <c r="D141" s="581" t="s">
        <v>1922</v>
      </c>
    </row>
    <row r="142" spans="1:14">
      <c r="C142" s="581" t="s">
        <v>1923</v>
      </c>
      <c r="D142" s="581" t="s">
        <v>1924</v>
      </c>
    </row>
    <row r="143" spans="1:14">
      <c r="C143" s="581" t="s">
        <v>1179</v>
      </c>
      <c r="D143" s="581" t="s">
        <v>1925</v>
      </c>
    </row>
    <row r="144" spans="1:14">
      <c r="C144" s="1032" t="s">
        <v>1926</v>
      </c>
      <c r="D144" s="581" t="s">
        <v>1927</v>
      </c>
    </row>
    <row r="145" spans="1:12">
      <c r="C145" s="581" t="s">
        <v>1343</v>
      </c>
      <c r="D145" s="1055" t="s">
        <v>1928</v>
      </c>
    </row>
    <row r="146" spans="1:12">
      <c r="C146" s="581" t="s">
        <v>1481</v>
      </c>
      <c r="D146" s="1055" t="s">
        <v>1929</v>
      </c>
    </row>
    <row r="148" spans="1:12">
      <c r="C148" s="581" t="s">
        <v>1930</v>
      </c>
    </row>
    <row r="149" spans="1:12">
      <c r="C149" s="581" t="s">
        <v>1931</v>
      </c>
    </row>
    <row r="152" spans="1:12">
      <c r="A152" s="581" t="str">
        <f>C152&amp;" "&amp;D152</f>
        <v xml:space="preserve"> </v>
      </c>
      <c r="B152" s="581">
        <v>40</v>
      </c>
      <c r="C152" s="448"/>
      <c r="G152" s="1026"/>
      <c r="L152" s="581" t="b">
        <f>ISTEXT(B152)</f>
        <v>0</v>
      </c>
    </row>
  </sheetData>
  <sheetProtection algorithmName="SHA-512" hashValue="OU7n3tZSS1dkQ4MW38rsRediiwMchnIYrDfWx8jiXalSBCMNX4jbXkEnpdYNtc14Tf40O0QADJD/kOMZnx3b6Q==" saltValue="ig6PAb7spT3XQfrljVlQlw==" spinCount="100000" sheet="1" autoFilter="0"/>
  <hyperlinks>
    <hyperlink ref="D1" location="Index!A1" display="Office of the State Controller" xr:uid="{8CC9B331-B6F7-4FC4-8EEA-23749EE2F3F3}"/>
    <hyperlink ref="I53" r:id="rId1" xr:uid="{17A33067-BF3D-4D99-8673-25EE8F66B812}"/>
    <hyperlink ref="I56" r:id="rId2" xr:uid="{0B6B2D48-7E00-45E1-90B3-B8B09E3E91F7}"/>
    <hyperlink ref="I74" r:id="rId3" xr:uid="{A69A25A8-F68C-41E7-A640-FEFDF4C2AD40}"/>
    <hyperlink ref="I14" r:id="rId4" xr:uid="{81969B49-C71E-4414-8628-2E74EFFDD8A1}"/>
    <hyperlink ref="I27" r:id="rId5" xr:uid="{C8D0D85A-193D-47F0-AF81-3BE03BC0BFAB}"/>
    <hyperlink ref="I47" r:id="rId6" xr:uid="{1F62A6EB-79B9-4F4A-B62D-387E26422025}"/>
    <hyperlink ref="I48" r:id="rId7" xr:uid="{2744C4D1-4297-41B8-9781-F179A8487B22}"/>
    <hyperlink ref="I49" r:id="rId8" xr:uid="{80256B38-B177-48B8-A1A1-D74C00296039}"/>
    <hyperlink ref="I60" r:id="rId9" xr:uid="{00EB721D-B8EE-4619-8929-B486F1EA0B81}"/>
    <hyperlink ref="I68" r:id="rId10" xr:uid="{074F7160-92DC-4F0A-8B8D-A198D3D67699}"/>
    <hyperlink ref="I76" r:id="rId11" xr:uid="{CF9C6174-6ABA-4470-A630-08D463B744E4}"/>
    <hyperlink ref="I3" r:id="rId12" xr:uid="{1864701A-9A12-4AEC-A812-F6BCC268E2E7}"/>
    <hyperlink ref="I13" r:id="rId13" xr:uid="{4FDEF9D4-A187-4ED8-B1B2-32162EECAB2C}"/>
    <hyperlink ref="I15" r:id="rId14" xr:uid="{2AAC1F53-36A6-4B66-8A99-C9E80DB718D1}"/>
    <hyperlink ref="I19" r:id="rId15" xr:uid="{A01F8972-02BD-43F5-AE16-1A02D999FE37}"/>
    <hyperlink ref="I28" r:id="rId16" xr:uid="{D20ADFBA-CF10-42B2-8DBA-DB67B7821AD3}"/>
    <hyperlink ref="I58" r:id="rId17" xr:uid="{50D491B1-4D66-4BFE-8555-C609C7CAD902}"/>
    <hyperlink ref="I59" r:id="rId18" xr:uid="{F0D3364D-7946-4D2D-81A6-9B29ECB78E74}"/>
    <hyperlink ref="I5" r:id="rId19" xr:uid="{53C6D1D0-8DB7-4588-AE15-74D5BABC00D0}"/>
    <hyperlink ref="I50" r:id="rId20" xr:uid="{46827FF1-0BED-4154-AE90-C1A995153A5B}"/>
    <hyperlink ref="I63" r:id="rId21" xr:uid="{12C55FCA-8925-4404-A604-9A1E50BD415E}"/>
    <hyperlink ref="I73" r:id="rId22" xr:uid="{D89514C6-D51B-4B65-892B-A8F635880AAD}"/>
    <hyperlink ref="I62" r:id="rId23" xr:uid="{14B5CC54-7F39-48DA-9F97-78C64AA0BF25}"/>
    <hyperlink ref="I83" r:id="rId24" xr:uid="{6551ACF2-599F-429C-A001-CDACE65E89EC}"/>
    <hyperlink ref="I84" r:id="rId25" display="mailto:carolyna@blueridge.edu" xr:uid="{9029AA88-22BC-4CD2-83EE-5C1271954254}"/>
    <hyperlink ref="I85" r:id="rId26" display="mailto:culpeppers@brunswickcc.edu" xr:uid="{BBC9FAD5-8946-4205-828C-502981B02D7B}"/>
    <hyperlink ref="I87" r:id="rId27" xr:uid="{08FD025F-6387-4B0B-A646-27FFE69C62E8}"/>
    <hyperlink ref="I88" r:id="rId28" display="mailto:cumbied@carteret.edu" xr:uid="{8BC31318-7A9A-4AEA-AC66-6FD4F154B6A1}"/>
    <hyperlink ref="I89" r:id="rId29" display="mailto:sswanson109@cvcc.edu" xr:uid="{0574CB95-EABE-482B-BE94-63050E39E649}"/>
    <hyperlink ref="I90" r:id="rId30" display="mailto:bbrid219@cccc.edu" xr:uid="{2CE848EB-16B6-4AC1-8F00-FD29D06C8A11}"/>
    <hyperlink ref="I91" r:id="rId31" display="mailto:lauren.gates@cpcc.edu" xr:uid="{44073109-34FA-46F4-8C47-A5A32AA84481}"/>
    <hyperlink ref="I94" r:id="rId32" display="mailto:susan_gentry@albemarle.edu" xr:uid="{5157FD25-F187-484E-B358-710A8FB57F5B}"/>
    <hyperlink ref="I96" r:id="rId33" display="mailto:jennifer_starsick@davidsondavie.edu" xr:uid="{D73F440E-0F5E-4221-BDC9-906B77A14471}"/>
    <hyperlink ref="I97" r:id="rId34" display="mailto:kleitsch@durhamtech.edu" xr:uid="{2F071279-6647-41AE-B250-EABB5579295E}"/>
    <hyperlink ref="I98" r:id="rId35" display="mailto:twittyp@edgecombe.edu" xr:uid="{82A99FF2-34CD-4F7E-BFBC-FFB11E7BA51B}"/>
    <hyperlink ref="I99" r:id="rId36" display="mailto:deaverr@faytechcc.edu" xr:uid="{B2B5D52C-F4C4-4633-8BB6-CF2FC8FE3A24}"/>
    <hyperlink ref="I100" r:id="rId37" xr:uid="{F1340053-0AB3-4975-8C2D-7D91515D643B}"/>
    <hyperlink ref="I101" r:id="rId38" display="mailto:alman.shelly@gaston.edu" xr:uid="{06E4C1DA-1C61-4500-87E1-3931C83CD720}"/>
    <hyperlink ref="I102" r:id="rId39" xr:uid="{F46F47BB-A022-4C71-A17E-971FA2DBC087}"/>
    <hyperlink ref="I103" r:id="rId40" display="mailto:ssmith640@halifaxcc.edu" xr:uid="{9E00F03D-5389-4F8E-9302-FA8F42C62DE5}"/>
    <hyperlink ref="I105" r:id="rId41" xr:uid="{059B55A4-8075-4C0F-A44A-8BFDCF0FC731}"/>
    <hyperlink ref="I107" r:id="rId42" display="mailto:dgwebb@johnstoncc.edu" xr:uid="{687DD677-0060-4E4C-8632-6D60056C9F8B}"/>
    <hyperlink ref="I108" r:id="rId43" xr:uid="{9E6152B4-0FAA-4B26-81AD-F8D68AE27E5D}"/>
    <hyperlink ref="I109" r:id="rId44" display="mailto:tammy.bailey@martincc.edu" xr:uid="{F3CE6BA9-A5E5-4747-A1D4-7BE5D8A5B786}"/>
    <hyperlink ref="I110" r:id="rId45" display="mailto:crenfro@mayland.edu" xr:uid="{8285BD22-E284-4FA3-90B6-1EB85CD88363}"/>
    <hyperlink ref="I111" r:id="rId46" xr:uid="{26E7C966-EC7C-41EA-907E-19772ECFBF0A}"/>
    <hyperlink ref="I112" r:id="rId47" display="mailto:jharris@mitchellcc.edu" xr:uid="{5067082D-1674-4721-AB0A-6698E3987E39}"/>
    <hyperlink ref="I114" r:id="rId48" display="mailto:cjdornseif810@nashcc.edu" xr:uid="{58AF2653-B589-4079-AACE-EF9599633B92}"/>
    <hyperlink ref="I116" r:id="rId49" display="mailto:Beverly.murphy@piedmontcc.edu" xr:uid="{5ECC0878-4F7C-4D2C-972A-39BFEBBE545A}"/>
    <hyperlink ref="I117" r:id="rId50" display="mailto:apeaden@email.pittcc.edu" xr:uid="{61B2DAF3-EBB7-458F-BD59-E55E25CD92B6}"/>
    <hyperlink ref="I118" r:id="rId51" display="mailto:cebiby@randolph.edu" xr:uid="{E295935B-04F0-46BB-88A2-45F05B00E1E8}"/>
    <hyperlink ref="I119" r:id="rId52" display="mailto:dccashwell@richmondcc.edu" xr:uid="{0DDB448A-C6F6-4735-BC81-482C55C7E362}"/>
    <hyperlink ref="I120" r:id="rId53" display="mailto:carriedouglas8479@roanokechowan.edu" xr:uid="{E750ECA7-96D3-4B6B-9BF4-F078D10BEF58}"/>
    <hyperlink ref="I122" r:id="rId54" display="mailto:mooreg6174@rockinghamcc.edu" xr:uid="{CE597282-8F47-46E4-BB58-467FA4BE3253}"/>
    <hyperlink ref="I123" r:id="rId55" xr:uid="{38E486D3-166C-4806-A03B-AB36BD127FEE}"/>
    <hyperlink ref="I125" r:id="rId56" xr:uid="{A3AEDAAA-74FD-4142-95D6-C807F737DD5A}"/>
    <hyperlink ref="I126" r:id="rId57" display="mailto:jricketts2@spcc.edu" xr:uid="{8C04B82F-88B7-4F9C-B557-CAC3F6AB35CA}"/>
    <hyperlink ref="I127" r:id="rId58" display="mailto:donna.turbeville@sccnc.edu" xr:uid="{66898D51-A4F7-4B66-A9F6-F10F7250C7FE}"/>
    <hyperlink ref="I129" r:id="rId59" display="mailto:kbradshaw9661@stanly.edu" xr:uid="{05BA1932-41A4-48FC-9C17-F6CFBDBD9AEE}"/>
    <hyperlink ref="I130" r:id="rId60" display="mailto:martint@surry.edu" xr:uid="{98FFE430-6ABB-4C09-81FE-A3CC272F6D12}"/>
    <hyperlink ref="I131" r:id="rId61" display="mailto:bvespasian@tricountycc.edu" xr:uid="{87F66C40-A93D-4724-BD87-F1BC3A58C418}"/>
    <hyperlink ref="I132" r:id="rId62" xr:uid="{7FB354DA-D998-4C41-A23C-02D84EA59470}"/>
    <hyperlink ref="I135" r:id="rId63" display="mailto:marney@wpcc.edu" xr:uid="{F49B724C-FB1A-4CEB-B1B9-BB0AF456A050}"/>
    <hyperlink ref="I136" r:id="rId64" display="mailto:cahuffman078@wilkescc.edu" xr:uid="{94715549-9496-4A9E-BC35-FFDCCF40A7AF}"/>
    <hyperlink ref="I7" r:id="rId65" xr:uid="{A3D2AC18-DD4C-4A0B-B867-99F302AE9C18}"/>
    <hyperlink ref="I11" r:id="rId66" xr:uid="{E134FA56-13C2-4868-9E10-D9982334B9A0}"/>
    <hyperlink ref="I54" r:id="rId67" display="mailto:Mrobe138@uncc.edu" xr:uid="{D52C82E4-A5FD-4F2F-99AD-478C4CDBC262}"/>
    <hyperlink ref="I75" r:id="rId68" xr:uid="{7723C93F-0FB4-4823-8E84-A10FFC942C77}"/>
    <hyperlink ref="I8" r:id="rId69" xr:uid="{33AEC91B-8AD0-488E-BE09-623A6845B50F}"/>
    <hyperlink ref="I26" r:id="rId70" xr:uid="{785F46E2-5B82-4FAD-9C0F-8C416CC491B5}"/>
    <hyperlink ref="I44" r:id="rId71" xr:uid="{246100FC-0D65-4EC3-9EE7-1AB0A1DCA7EE}"/>
    <hyperlink ref="I46" r:id="rId72" xr:uid="{75FADFF4-A1C0-44EE-9F8E-9C93623E42BC}"/>
    <hyperlink ref="I66" r:id="rId73" xr:uid="{3EB31C27-6156-4826-9F96-E7581BD9D921}"/>
    <hyperlink ref="I78" r:id="rId74" xr:uid="{97345547-1AF1-479A-8CF9-D76475B4FE85}"/>
    <hyperlink ref="I137" r:id="rId75" xr:uid="{EC003B1C-1683-441F-88DF-F1DAA9914D71}"/>
    <hyperlink ref="I12" r:id="rId76" xr:uid="{D671E390-5FE7-4AE5-8557-D8DD3FC18EA3}"/>
    <hyperlink ref="I43" r:id="rId77" xr:uid="{A576A2E7-74A2-46AF-8221-1F0741ABE495}"/>
    <hyperlink ref="I52" r:id="rId78" xr:uid="{955432FD-52AE-4270-8C93-871D48F2976C}"/>
    <hyperlink ref="I65" r:id="rId79" xr:uid="{B45CAC12-A75A-4EE7-B552-CD5B6422D1FD}"/>
    <hyperlink ref="I77" r:id="rId80" xr:uid="{3915940B-7ED1-4409-95A8-0359239D3778}"/>
    <hyperlink ref="I95" r:id="rId81" xr:uid="{0D3AD60C-B07A-4FFD-8538-9A4ABB867D38}"/>
    <hyperlink ref="I51" r:id="rId82" xr:uid="{4B692C8B-9E16-4FE4-BE84-A56029BB9D9D}"/>
    <hyperlink ref="I39" r:id="rId83" xr:uid="{8D3F307B-DBCA-4787-AB15-6B8ED536489C}"/>
    <hyperlink ref="I69" r:id="rId84" xr:uid="{BBEDB166-168F-4968-B4B8-77B64610C9EE}"/>
    <hyperlink ref="I70" r:id="rId85" xr:uid="{DF07B38B-61FE-48D8-B08A-9EE5BF73BAB6}"/>
    <hyperlink ref="I72" r:id="rId86" xr:uid="{0C75FB31-A4A0-4EFF-AB49-77FEB270E049}"/>
    <hyperlink ref="I64" r:id="rId87" xr:uid="{4E855213-F3FA-4587-989C-C164275F07B4}"/>
    <hyperlink ref="I57" r:id="rId88" xr:uid="{87445512-5721-493A-A867-1960A9C14F81}"/>
    <hyperlink ref="I128" r:id="rId89" xr:uid="{4DD02F82-7439-4B91-9E89-4A4224FE73AE}"/>
    <hyperlink ref="I40" r:id="rId90" xr:uid="{D3E2153F-74DB-4524-A1B2-38D6400836D4}"/>
    <hyperlink ref="I21" r:id="rId91" xr:uid="{2E9D43A4-E795-447A-97E7-61785950846C}"/>
    <hyperlink ref="I4" r:id="rId92" xr:uid="{1A3B9C2A-356D-401D-9ED3-5CE5EE659518}"/>
    <hyperlink ref="I29" r:id="rId93" display="mailto:Ryan.Hertel@unchealth.unc.edu" xr:uid="{069EA233-C6E8-4A27-9AB6-EFA82D28382F}"/>
    <hyperlink ref="I30" r:id="rId94" display="mailto:Jeffrey.Stevens@unchealth.unc.edu" xr:uid="{DE67AAFF-0DC6-43AA-8BFA-FE3B258C0087}"/>
    <hyperlink ref="I31" r:id="rId95" display="mailto:Michael.Griffin@unchealth.unc.edu" xr:uid="{12882F45-FA0B-4951-B0B1-1AEDABB368AE}"/>
    <hyperlink ref="I32" r:id="rId96" display="mailto:David.Sims@unchealth.unc.edu" xr:uid="{77267108-A12F-4789-B0CE-5F96A91C28DA}"/>
    <hyperlink ref="I33" r:id="rId97" display="mailto:Lisa.Cox2@unchealth.unc.edu" xr:uid="{E320752E-1FEF-42E1-84DF-607B9DC67BD5}"/>
    <hyperlink ref="I34" r:id="rId98" display="mailto:Lisa.Cox2@unchealth.unc.edu" xr:uid="{BC6DC859-F434-4152-822C-EA3BED6276D7}"/>
    <hyperlink ref="I35" r:id="rId99" display="mailto:Carolyn.Perkins@unchealth.unc.edu" xr:uid="{4686B05A-61DF-4BF8-A46D-ACCF44C2AD34}"/>
    <hyperlink ref="I36" r:id="rId100" display="mailto:William.Hostermanjr@unchealth.unc.edu" xr:uid="{52359F03-559D-4ADB-B946-E6B9E557D7BD}"/>
    <hyperlink ref="I37" r:id="rId101" display="mailto:Jeffrey.Stevens@unchealth.unc.edu" xr:uid="{41923540-D8E1-4F1F-AD88-ED865ADF5407}"/>
    <hyperlink ref="I17" r:id="rId102" xr:uid="{DE234FFC-7353-4057-ACF5-088D79538B7D}"/>
    <hyperlink ref="I25" r:id="rId103" xr:uid="{67948DCD-860A-4BE6-AA89-8BF2C3167BDB}"/>
    <hyperlink ref="I20" r:id="rId104" xr:uid="{F8700FA6-8682-41B6-828A-472EB64F4C92}"/>
    <hyperlink ref="I79" r:id="rId105" xr:uid="{D481D671-8903-4912-A0D8-4B8D35E82955}"/>
    <hyperlink ref="I18" r:id="rId106" xr:uid="{E424EB72-03CE-453D-91A0-EBB91FD8D796}"/>
    <hyperlink ref="I61" r:id="rId107" xr:uid="{BC9B18D6-2B76-46C7-8EEC-AF7DE7B79C7C}"/>
    <hyperlink ref="I10" r:id="rId108" xr:uid="{19B6A04D-FEF9-483E-8483-F8E1FEEC5366}"/>
    <hyperlink ref="I45" r:id="rId109" xr:uid="{28D9A96D-55F0-49BC-9E32-B9BE8B928329}"/>
    <hyperlink ref="I9" r:id="rId110" xr:uid="{262F89BA-EF23-493F-8140-15C738296D2F}"/>
    <hyperlink ref="I80" r:id="rId111" xr:uid="{AB3A4E02-5F7C-4F46-9D5D-577DB0F96CBF}"/>
    <hyperlink ref="I81" r:id="rId112" display="mailto:kristabellcertain@abtech.edu" xr:uid="{B1B8188A-C07C-4965-8965-AF44B9AED325}"/>
    <hyperlink ref="I82" r:id="rId113" xr:uid="{43989E99-AAA4-48EC-A959-8B21E3E1254F}"/>
    <hyperlink ref="I86" r:id="rId114" xr:uid="{1DDC194A-505A-49E4-AEE6-A81C846020CA}"/>
    <hyperlink ref="I133" r:id="rId115" xr:uid="{DB391B3C-DBC2-44DF-BB02-DF46ADAC8F9B}"/>
  </hyperlinks>
  <printOptions gridLines="1"/>
  <pageMargins left="0.43" right="0.18" top="1" bottom="1" header="0.5" footer="0.5"/>
  <pageSetup scale="97" orientation="portrait" r:id="rId11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E235"/>
  <sheetViews>
    <sheetView showGridLines="0" zoomScaleNormal="100" workbookViewId="0">
      <pane xSplit="1" ySplit="4" topLeftCell="B5" activePane="bottomRight" state="frozenSplit"/>
      <selection pane="topRight" activeCell="B2" sqref="B2"/>
      <selection pane="bottomLeft" activeCell="B2" sqref="B2"/>
      <selection pane="bottomRight" activeCell="C53" sqref="C53"/>
    </sheetView>
  </sheetViews>
  <sheetFormatPr defaultColWidth="9.33203125" defaultRowHeight="12.75"/>
  <cols>
    <col min="1" max="1" width="58.1640625" style="81" customWidth="1"/>
    <col min="2" max="2" width="1.5" style="335" customWidth="1"/>
    <col min="3" max="3" width="17.5" style="81" customWidth="1"/>
    <col min="4" max="4" width="16" style="36" customWidth="1"/>
    <col min="5" max="5" width="30.1640625" style="36" customWidth="1"/>
    <col min="6" max="16384" width="9.33203125" style="36"/>
  </cols>
  <sheetData>
    <row r="1" spans="1:5" ht="6.75" customHeight="1"/>
    <row r="2" spans="1:5" ht="13.5">
      <c r="A2" s="158" t="str">
        <f>Index!D10</f>
        <v>C2</v>
      </c>
      <c r="C2" s="336"/>
      <c r="D2" s="337" t="s">
        <v>179</v>
      </c>
      <c r="E2" s="159">
        <f>+Index!D11</f>
        <v>0</v>
      </c>
    </row>
    <row r="3" spans="1:5" ht="13.5">
      <c r="A3" s="37" t="str">
        <f>IF(ISNA(MATCH('ExhA&amp;B-definitions&amp;messages'!$A$2,EquityDataRow,0)),"College Name",INDEX(EquityData,MATCH('ExhA&amp;B-definitions&amp;messages'!$A$2,EquityDataRow,0),2))</f>
        <v>Asheville-Buncombe Tech Community College</v>
      </c>
      <c r="C3" s="37"/>
      <c r="D3" s="337" t="s">
        <v>183</v>
      </c>
      <c r="E3" s="160">
        <f>+Index!D12</f>
        <v>0</v>
      </c>
    </row>
    <row r="4" spans="1:5" ht="12" customHeight="1">
      <c r="A4" s="62">
        <f>+Index!$A$120</f>
        <v>45473</v>
      </c>
      <c r="B4" s="327"/>
      <c r="C4" s="37"/>
      <c r="D4" s="338" t="s">
        <v>9</v>
      </c>
      <c r="E4" s="160">
        <f>+Index!D13</f>
        <v>0</v>
      </c>
    </row>
    <row r="5" spans="1:5" ht="12" customHeight="1">
      <c r="A5" s="339" t="s">
        <v>1932</v>
      </c>
      <c r="B5" s="339"/>
      <c r="C5" s="339"/>
    </row>
    <row r="6" spans="1:5" ht="12.75" customHeight="1">
      <c r="A6" s="38" t="s">
        <v>185</v>
      </c>
      <c r="B6" s="327"/>
      <c r="C6" s="37"/>
      <c r="D6" s="32"/>
    </row>
    <row r="7" spans="1:5" ht="12" customHeight="1">
      <c r="A7" s="39" t="s">
        <v>187</v>
      </c>
      <c r="D7" s="183"/>
    </row>
    <row r="8" spans="1:5" s="40" customFormat="1" ht="12" customHeight="1">
      <c r="A8" s="39" t="s">
        <v>188</v>
      </c>
      <c r="B8" s="340"/>
      <c r="C8" s="82"/>
      <c r="D8" s="184"/>
    </row>
    <row r="9" spans="1:5">
      <c r="A9" s="43" t="s">
        <v>189</v>
      </c>
      <c r="C9" s="510">
        <v>-2</v>
      </c>
      <c r="D9" s="164" t="str">
        <f>IF(C9&lt;0,"Problem: Cash should not be negative"," ")</f>
        <v>Problem: Cash should not be negative</v>
      </c>
    </row>
    <row r="10" spans="1:5">
      <c r="A10" s="43" t="s">
        <v>190</v>
      </c>
      <c r="C10" s="511">
        <v>-3</v>
      </c>
      <c r="D10" s="164" t="str">
        <f>IF(C10&lt;0,"Problem: Cash should not be negative"," ")</f>
        <v>Problem: Cash should not be negative</v>
      </c>
    </row>
    <row r="11" spans="1:5">
      <c r="A11" s="43" t="s">
        <v>192</v>
      </c>
      <c r="C11" s="86">
        <v>0</v>
      </c>
    </row>
    <row r="12" spans="1:5">
      <c r="A12" s="43" t="s">
        <v>193</v>
      </c>
      <c r="C12" s="86">
        <v>0</v>
      </c>
    </row>
    <row r="13" spans="1:5" ht="12.75" customHeight="1">
      <c r="A13" s="43" t="s">
        <v>194</v>
      </c>
      <c r="C13" s="86">
        <v>0</v>
      </c>
    </row>
    <row r="14" spans="1:5">
      <c r="A14" s="43" t="s">
        <v>195</v>
      </c>
      <c r="C14" s="511">
        <v>5</v>
      </c>
      <c r="D14" s="164" t="str">
        <f>IF(AND(C14&gt;=1,C14&lt;1000000),"Problem: Under $1 million threshold - reclassify to A/R"," ")</f>
        <v>Problem: Under $1 million threshold - reclassify to A/R</v>
      </c>
    </row>
    <row r="15" spans="1:5">
      <c r="A15" s="43" t="s">
        <v>1933</v>
      </c>
      <c r="C15" s="511">
        <v>6</v>
      </c>
      <c r="D15" s="189" t="str">
        <f>IF(C15='525'!E21," ","Problem: Must agree to Sched of Due from State of NC Comp Unit, w/s 525 total")</f>
        <v>Problem: Must agree to Sched of Due from State of NC Comp Unit, w/s 525 total</v>
      </c>
    </row>
    <row r="16" spans="1:5">
      <c r="A16" s="43" t="s">
        <v>1934</v>
      </c>
      <c r="C16" s="511">
        <v>7</v>
      </c>
      <c r="D16" s="189" t="str">
        <f>IF(C16='616'!D27," ","Problem: Must agree to Sched of Due from College Comp Unit,w/s 615 total")</f>
        <v>Problem: Must agree to Sched of Due from College Comp Unit,w/s 615 total</v>
      </c>
    </row>
    <row r="17" spans="1:5" ht="11.25" customHeight="1">
      <c r="A17" s="43" t="s">
        <v>198</v>
      </c>
      <c r="C17" s="86">
        <v>0</v>
      </c>
    </row>
    <row r="18" spans="1:5" ht="11.25" customHeight="1">
      <c r="A18" s="43" t="s">
        <v>199</v>
      </c>
      <c r="C18" s="86">
        <v>0</v>
      </c>
    </row>
    <row r="19" spans="1:5" ht="11.25" customHeight="1">
      <c r="A19" s="43" t="s">
        <v>200</v>
      </c>
      <c r="C19" s="86">
        <v>0</v>
      </c>
    </row>
    <row r="20" spans="1:5">
      <c r="A20" s="43" t="s">
        <v>205</v>
      </c>
      <c r="C20" s="85">
        <f>SUM(C9:C19)</f>
        <v>13</v>
      </c>
    </row>
    <row r="21" spans="1:5" ht="12" customHeight="1">
      <c r="A21" s="43"/>
      <c r="C21" s="86"/>
    </row>
    <row r="22" spans="1:5" ht="12.75" customHeight="1">
      <c r="A22" s="39" t="s">
        <v>206</v>
      </c>
      <c r="C22" s="86"/>
    </row>
    <row r="23" spans="1:5">
      <c r="A23" s="43" t="s">
        <v>190</v>
      </c>
      <c r="C23" s="511">
        <v>-5</v>
      </c>
      <c r="D23" s="164" t="str">
        <f>IF(C23&lt;0,"Problem: Cash should not be negative"," ")</f>
        <v>Problem: Cash should not be negative</v>
      </c>
    </row>
    <row r="24" spans="1:5" ht="12.75" customHeight="1">
      <c r="A24" s="43" t="s">
        <v>194</v>
      </c>
      <c r="C24" s="86">
        <v>0</v>
      </c>
    </row>
    <row r="25" spans="1:5" ht="12.75" customHeight="1">
      <c r="A25" s="43" t="s">
        <v>207</v>
      </c>
      <c r="C25" s="155">
        <v>0</v>
      </c>
      <c r="D25" s="36" t="s">
        <v>1935</v>
      </c>
    </row>
    <row r="26" spans="1:5" ht="12.75" customHeight="1">
      <c r="A26" s="43" t="s">
        <v>1936</v>
      </c>
      <c r="C26" s="511">
        <v>85</v>
      </c>
      <c r="D26" s="189" t="str">
        <f>IF(C26='525'!E30," ","Problem: Must agree to Sched of Restr Due Frm  State of NC Comp Unit, w/s 525 total")</f>
        <v>Problem: Must agree to Sched of Restr Due Frm  State of NC Comp Unit, w/s 525 total</v>
      </c>
    </row>
    <row r="27" spans="1:5" ht="12.75" customHeight="1">
      <c r="A27" s="43" t="s">
        <v>209</v>
      </c>
      <c r="C27" s="86">
        <v>0</v>
      </c>
    </row>
    <row r="28" spans="1:5" ht="11.25" customHeight="1">
      <c r="A28" s="43" t="s">
        <v>210</v>
      </c>
      <c r="C28" s="86">
        <v>0</v>
      </c>
    </row>
    <row r="29" spans="1:5" ht="12" customHeight="1">
      <c r="A29" s="43" t="s">
        <v>200</v>
      </c>
      <c r="C29" s="86">
        <v>0</v>
      </c>
    </row>
    <row r="30" spans="1:5" ht="11.25" customHeight="1">
      <c r="A30" s="43" t="s">
        <v>211</v>
      </c>
      <c r="C30" s="155">
        <f>'Capital Assets'!Q24</f>
        <v>22791565.890000001</v>
      </c>
      <c r="D30" s="36" t="s">
        <v>1937</v>
      </c>
      <c r="E30" s="185"/>
    </row>
    <row r="31" spans="1:5">
      <c r="A31" s="43" t="s">
        <v>212</v>
      </c>
      <c r="C31" s="155">
        <f>'Capital Assets'!Q59</f>
        <v>131739489.29000001</v>
      </c>
      <c r="D31" s="36" t="s">
        <v>1937</v>
      </c>
      <c r="E31" s="341"/>
    </row>
    <row r="32" spans="1:5">
      <c r="A32" s="43" t="s">
        <v>213</v>
      </c>
      <c r="C32" s="85">
        <f>SUM(C23:C31)</f>
        <v>154531135.18000001</v>
      </c>
      <c r="E32" s="185"/>
    </row>
    <row r="33" spans="1:5">
      <c r="A33" s="43" t="s">
        <v>214</v>
      </c>
      <c r="C33" s="85">
        <f>C20+C32</f>
        <v>154531148.18000001</v>
      </c>
    </row>
    <row r="34" spans="1:5">
      <c r="A34" s="43"/>
      <c r="C34" s="91"/>
    </row>
    <row r="35" spans="1:5">
      <c r="A35" s="39" t="s">
        <v>215</v>
      </c>
      <c r="C35" s="91"/>
    </row>
    <row r="36" spans="1:5">
      <c r="A36" s="43" t="s">
        <v>217</v>
      </c>
      <c r="C36" s="86">
        <v>0</v>
      </c>
    </row>
    <row r="37" spans="1:5">
      <c r="A37" s="43" t="s">
        <v>219</v>
      </c>
      <c r="C37" s="86">
        <v>100</v>
      </c>
      <c r="D37" s="479" t="s">
        <v>1938</v>
      </c>
    </row>
    <row r="38" spans="1:5">
      <c r="A38" s="43" t="s">
        <v>220</v>
      </c>
      <c r="C38" s="85">
        <f>SUM(C36:C37)</f>
        <v>100</v>
      </c>
    </row>
    <row r="39" spans="1:5" ht="12.75" customHeight="1">
      <c r="A39" s="43"/>
      <c r="C39" s="86"/>
    </row>
    <row r="40" spans="1:5" ht="13.5" customHeight="1">
      <c r="A40" s="39" t="s">
        <v>221</v>
      </c>
      <c r="C40" s="86"/>
    </row>
    <row r="41" spans="1:5">
      <c r="A41" s="41" t="s">
        <v>222</v>
      </c>
      <c r="C41" s="86"/>
    </row>
    <row r="42" spans="1:5">
      <c r="A42" s="43" t="s">
        <v>223</v>
      </c>
      <c r="C42" s="86">
        <v>0</v>
      </c>
    </row>
    <row r="43" spans="1:5">
      <c r="A43" s="43" t="s">
        <v>472</v>
      </c>
      <c r="C43" s="511">
        <v>5</v>
      </c>
      <c r="D43" s="189" t="str">
        <f>IF(C43='520'!E30," ","Problem: Must agree to Sched of Due to Primary Gov, worksheet 520 total")</f>
        <v>Problem: Must agree to Sched of Due to Primary Gov, worksheet 520 total</v>
      </c>
    </row>
    <row r="44" spans="1:5" ht="12" customHeight="1">
      <c r="A44" s="43" t="s">
        <v>473</v>
      </c>
      <c r="C44" s="511">
        <v>6</v>
      </c>
      <c r="D44" s="164" t="str">
        <f>IF(AND(C44&gt;=1,C44&lt;1000000),"Problem: Under $1 million threshold - reclassify to A/P"," ")</f>
        <v>Problem: Under $1 million threshold - reclassify to A/P</v>
      </c>
      <c r="E44" s="164"/>
    </row>
    <row r="45" spans="1:5">
      <c r="A45" s="43" t="s">
        <v>227</v>
      </c>
      <c r="C45" s="86">
        <v>0</v>
      </c>
    </row>
    <row r="46" spans="1:5">
      <c r="A46" s="43" t="s">
        <v>228</v>
      </c>
      <c r="C46" s="86">
        <v>0</v>
      </c>
    </row>
    <row r="47" spans="1:5">
      <c r="A47" s="43" t="s">
        <v>229</v>
      </c>
      <c r="C47" s="155">
        <f>'Long-Term Liabilities'!Q27</f>
        <v>0</v>
      </c>
      <c r="D47" s="36" t="s">
        <v>1939</v>
      </c>
    </row>
    <row r="48" spans="1:5">
      <c r="A48" s="43" t="s">
        <v>230</v>
      </c>
      <c r="C48" s="87">
        <f>SUM(C42:C47)</f>
        <v>11</v>
      </c>
    </row>
    <row r="49" spans="1:4">
      <c r="A49" s="43"/>
      <c r="C49" s="796"/>
    </row>
    <row r="50" spans="1:4">
      <c r="A50" s="41" t="s">
        <v>231</v>
      </c>
      <c r="C50" s="86"/>
    </row>
    <row r="51" spans="1:4">
      <c r="A51" s="43" t="s">
        <v>228</v>
      </c>
      <c r="C51" s="89">
        <v>0</v>
      </c>
    </row>
    <row r="52" spans="1:4">
      <c r="A52" s="43" t="s">
        <v>232</v>
      </c>
      <c r="C52" s="89">
        <v>0</v>
      </c>
    </row>
    <row r="53" spans="1:4">
      <c r="A53" s="43" t="s">
        <v>233</v>
      </c>
      <c r="C53" s="162">
        <f>'Long-Term Liabilities'!O27-'Long-Term Liabilities'!Q27</f>
        <v>63478841.609999999</v>
      </c>
      <c r="D53" s="36" t="s">
        <v>1939</v>
      </c>
    </row>
    <row r="54" spans="1:4" ht="13.5">
      <c r="A54" s="43" t="s">
        <v>234</v>
      </c>
      <c r="C54" s="86">
        <f>SUM(C51:C53)</f>
        <v>63478841.609999999</v>
      </c>
      <c r="D54" s="19"/>
    </row>
    <row r="55" spans="1:4">
      <c r="A55" s="43" t="s">
        <v>235</v>
      </c>
      <c r="C55" s="87">
        <f>C48+C54</f>
        <v>63478852.609999999</v>
      </c>
    </row>
    <row r="56" spans="1:4">
      <c r="A56" s="43"/>
      <c r="C56" s="89"/>
    </row>
    <row r="57" spans="1:4">
      <c r="A57" s="39" t="s">
        <v>236</v>
      </c>
      <c r="C57" s="89"/>
    </row>
    <row r="58" spans="1:4">
      <c r="A58" s="454" t="s">
        <v>1940</v>
      </c>
      <c r="C58" s="89">
        <v>0</v>
      </c>
    </row>
    <row r="59" spans="1:4">
      <c r="A59" s="43" t="s">
        <v>238</v>
      </c>
      <c r="C59" s="89">
        <v>0</v>
      </c>
    </row>
    <row r="60" spans="1:4">
      <c r="A60" s="43" t="s">
        <v>240</v>
      </c>
      <c r="C60" s="89">
        <v>0</v>
      </c>
    </row>
    <row r="61" spans="1:4">
      <c r="A61" s="43" t="s">
        <v>243</v>
      </c>
      <c r="C61" s="89">
        <v>100</v>
      </c>
      <c r="D61" s="479" t="s">
        <v>1938</v>
      </c>
    </row>
    <row r="62" spans="1:4">
      <c r="A62" s="43" t="s">
        <v>220</v>
      </c>
      <c r="C62" s="87">
        <f>SUM(C58:C61)</f>
        <v>100</v>
      </c>
    </row>
    <row r="63" spans="1:4">
      <c r="A63" s="43"/>
      <c r="C63" s="89"/>
    </row>
    <row r="64" spans="1:4">
      <c r="A64" s="43"/>
      <c r="C64" s="89"/>
    </row>
    <row r="65" spans="1:4">
      <c r="A65" s="39" t="s">
        <v>245</v>
      </c>
      <c r="C65" s="89"/>
    </row>
    <row r="66" spans="1:4">
      <c r="A66" s="43" t="s">
        <v>246</v>
      </c>
      <c r="C66" s="511">
        <v>1000000000</v>
      </c>
      <c r="D66" s="164" t="str">
        <f>IF(C66&lt;=C30+C31," ","Problem: Must be less than or equal to total capital assets, deprec &amp; nondeprec")</f>
        <v>Problem: Must be less than or equal to total capital assets, deprec &amp; nondeprec</v>
      </c>
    </row>
    <row r="67" spans="1:4" ht="12.75" customHeight="1">
      <c r="A67" s="81" t="s">
        <v>249</v>
      </c>
      <c r="C67" s="86"/>
    </row>
    <row r="68" spans="1:4" ht="12.75" customHeight="1">
      <c r="A68" s="81" t="s">
        <v>250</v>
      </c>
      <c r="C68" s="86"/>
    </row>
    <row r="69" spans="1:4" ht="12" customHeight="1">
      <c r="A69" s="342" t="s">
        <v>251</v>
      </c>
      <c r="C69" s="511">
        <v>-2</v>
      </c>
      <c r="D69" s="189" t="str">
        <f>IF(C69&lt;0,"Problem: Restricted net position cannot be negative - see Net Position Policy in instructions"," ")</f>
        <v>Problem: Restricted net position cannot be negative - see Net Position Policy in instructions</v>
      </c>
    </row>
    <row r="70" spans="1:4" ht="12" customHeight="1">
      <c r="A70" s="342" t="s">
        <v>254</v>
      </c>
      <c r="C70" s="511">
        <v>-3</v>
      </c>
      <c r="D70" s="189" t="str">
        <f>IF(C70&lt;0,"Problem: Restricted net position cannot be negative - see Net Position Policy in instructions"," ")</f>
        <v>Problem: Restricted net position cannot be negative - see Net Position Policy in instructions</v>
      </c>
    </row>
    <row r="71" spans="1:4" ht="12" customHeight="1">
      <c r="A71" s="342" t="s">
        <v>256</v>
      </c>
      <c r="C71" s="511">
        <v>-5</v>
      </c>
      <c r="D71" s="189" t="str">
        <f>IF(C71&lt;0,"Problem: Restricted net position cannot be negative - see Net Position Policy in instructions"," ")</f>
        <v>Problem: Restricted net position cannot be negative - see Net Position Policy in instructions</v>
      </c>
    </row>
    <row r="72" spans="1:4" ht="12" customHeight="1">
      <c r="A72" s="81" t="s">
        <v>258</v>
      </c>
      <c r="C72" s="86"/>
    </row>
    <row r="73" spans="1:4" ht="12" customHeight="1">
      <c r="A73" s="342" t="s">
        <v>251</v>
      </c>
      <c r="C73" s="511">
        <v>-2</v>
      </c>
      <c r="D73" s="189" t="str">
        <f>IF(C73&lt;0,"Problem: Restricted net position cannot be negative - see Net Position Policy in instructions"," ")</f>
        <v>Problem: Restricted net position cannot be negative - see Net Position Policy in instructions</v>
      </c>
    </row>
    <row r="74" spans="1:4" ht="12" customHeight="1">
      <c r="A74" s="342" t="s">
        <v>254</v>
      </c>
      <c r="C74" s="511">
        <v>-1</v>
      </c>
      <c r="D74" s="189" t="str">
        <f>IF(C74&lt;0,"Problem: Restricted net position cannot be negative - see Net Position Policy in instructions"," ")</f>
        <v>Problem: Restricted net position cannot be negative - see Net Position Policy in instructions</v>
      </c>
    </row>
    <row r="75" spans="1:4" ht="12" customHeight="1">
      <c r="A75" s="342" t="s">
        <v>260</v>
      </c>
      <c r="C75" s="511">
        <v>-3</v>
      </c>
      <c r="D75" s="189" t="str">
        <f>IF(C75&lt;0,"Problem: Restricted net position cannot be negative - see Net Position Policy in instructions"," ")</f>
        <v>Problem: Restricted net position cannot be negative - see Net Position Policy in instructions</v>
      </c>
    </row>
    <row r="76" spans="1:4" ht="12" customHeight="1">
      <c r="A76" s="342" t="s">
        <v>256</v>
      </c>
      <c r="C76" s="511">
        <v>-5</v>
      </c>
      <c r="D76" s="189" t="str">
        <f>IF(C76&lt;0,"Problem: Restricted net position cannot be negative - see Net Position Policy in instructions"," ")</f>
        <v>Problem: Restricted net position cannot be negative - see Net Position Policy in instructions</v>
      </c>
    </row>
    <row r="77" spans="1:4" ht="12" customHeight="1">
      <c r="A77" s="43" t="s">
        <v>261</v>
      </c>
      <c r="C77" s="79">
        <v>0</v>
      </c>
    </row>
    <row r="78" spans="1:4" ht="15" customHeight="1" thickBot="1">
      <c r="A78" s="43" t="s">
        <v>264</v>
      </c>
      <c r="C78" s="90">
        <f>SUM(C66,C69:C71,C73:C77)</f>
        <v>999999979</v>
      </c>
    </row>
    <row r="79" spans="1:4" ht="13.5" customHeight="1" thickTop="1">
      <c r="A79" s="43"/>
      <c r="C79" s="97"/>
    </row>
    <row r="80" spans="1:4" ht="15.75" customHeight="1">
      <c r="C80" s="328" t="str">
        <f>IF(C33=C55+C78,"In Bal.","NOT BALANCED")</f>
        <v>NOT BALANCED</v>
      </c>
    </row>
    <row r="81" spans="1:4">
      <c r="A81" s="38" t="s">
        <v>265</v>
      </c>
      <c r="C81" s="328"/>
    </row>
    <row r="82" spans="1:4" ht="12" customHeight="1">
      <c r="A82" s="38" t="s">
        <v>266</v>
      </c>
      <c r="C82" s="91"/>
      <c r="D82" s="32"/>
    </row>
    <row r="83" spans="1:4">
      <c r="A83" s="41"/>
      <c r="C83" s="91"/>
    </row>
    <row r="84" spans="1:4" ht="12.75" customHeight="1">
      <c r="A84" s="39" t="s">
        <v>267</v>
      </c>
      <c r="C84" s="86"/>
    </row>
    <row r="85" spans="1:4" ht="12.75" customHeight="1">
      <c r="A85" s="41" t="s">
        <v>268</v>
      </c>
      <c r="C85" s="86"/>
    </row>
    <row r="86" spans="1:4" ht="12.75" customHeight="1">
      <c r="A86" s="43" t="s">
        <v>269</v>
      </c>
      <c r="C86" s="98">
        <v>0</v>
      </c>
    </row>
    <row r="87" spans="1:4">
      <c r="A87" s="43" t="s">
        <v>270</v>
      </c>
      <c r="C87" s="86">
        <v>0</v>
      </c>
      <c r="D87" s="189"/>
    </row>
    <row r="88" spans="1:4">
      <c r="A88" s="43" t="s">
        <v>272</v>
      </c>
      <c r="C88" s="86">
        <v>0</v>
      </c>
    </row>
    <row r="89" spans="1:4">
      <c r="A89" s="43" t="s">
        <v>274</v>
      </c>
      <c r="C89" s="86">
        <v>0</v>
      </c>
    </row>
    <row r="90" spans="1:4">
      <c r="A90" s="43" t="s">
        <v>276</v>
      </c>
      <c r="C90" s="86">
        <v>0</v>
      </c>
    </row>
    <row r="91" spans="1:4">
      <c r="A91" s="43" t="s">
        <v>278</v>
      </c>
      <c r="C91" s="79">
        <v>0</v>
      </c>
    </row>
    <row r="92" spans="1:4">
      <c r="A92" s="43" t="s">
        <v>279</v>
      </c>
      <c r="C92" s="80">
        <f>SUM(C86:C91)</f>
        <v>0</v>
      </c>
    </row>
    <row r="93" spans="1:4">
      <c r="A93" s="39" t="s">
        <v>280</v>
      </c>
      <c r="C93" s="89"/>
    </row>
    <row r="94" spans="1:4">
      <c r="A94" s="41" t="s">
        <v>281</v>
      </c>
      <c r="C94" s="89"/>
    </row>
    <row r="95" spans="1:4">
      <c r="A95" s="43" t="s">
        <v>282</v>
      </c>
      <c r="C95" s="86">
        <v>0</v>
      </c>
      <c r="D95" s="512" t="s">
        <v>1941</v>
      </c>
    </row>
    <row r="96" spans="1:4">
      <c r="A96" s="43" t="s">
        <v>283</v>
      </c>
      <c r="C96" s="86">
        <v>0</v>
      </c>
    </row>
    <row r="97" spans="1:4">
      <c r="A97" s="43" t="s">
        <v>284</v>
      </c>
      <c r="C97" s="86">
        <v>0</v>
      </c>
    </row>
    <row r="98" spans="1:4">
      <c r="A98" s="43" t="s">
        <v>285</v>
      </c>
      <c r="C98" s="86">
        <v>0</v>
      </c>
    </row>
    <row r="99" spans="1:4">
      <c r="A99" s="43" t="s">
        <v>286</v>
      </c>
      <c r="C99" s="86">
        <v>0</v>
      </c>
    </row>
    <row r="100" spans="1:4">
      <c r="A100" s="43" t="s">
        <v>287</v>
      </c>
      <c r="C100" s="79">
        <v>0</v>
      </c>
    </row>
    <row r="101" spans="1:4">
      <c r="A101" s="43" t="s">
        <v>288</v>
      </c>
      <c r="C101" s="79">
        <f>SUM(C95:C100)</f>
        <v>0</v>
      </c>
    </row>
    <row r="102" spans="1:4">
      <c r="A102" s="43" t="s">
        <v>289</v>
      </c>
      <c r="C102" s="80">
        <f>C92-C101</f>
        <v>0</v>
      </c>
    </row>
    <row r="103" spans="1:4">
      <c r="A103" s="39" t="s">
        <v>290</v>
      </c>
      <c r="C103" s="86"/>
    </row>
    <row r="104" spans="1:4">
      <c r="A104" s="43" t="s">
        <v>291</v>
      </c>
      <c r="C104" s="86">
        <v>0</v>
      </c>
    </row>
    <row r="105" spans="1:4">
      <c r="A105" s="43" t="s">
        <v>294</v>
      </c>
      <c r="C105" s="86">
        <v>0</v>
      </c>
    </row>
    <row r="106" spans="1:4">
      <c r="A106" s="43" t="s">
        <v>295</v>
      </c>
      <c r="C106" s="86">
        <v>0</v>
      </c>
    </row>
    <row r="107" spans="1:4">
      <c r="A107" s="43" t="s">
        <v>299</v>
      </c>
      <c r="C107" s="86">
        <v>0</v>
      </c>
    </row>
    <row r="108" spans="1:4">
      <c r="A108" s="43" t="s">
        <v>301</v>
      </c>
      <c r="C108" s="86">
        <v>0</v>
      </c>
    </row>
    <row r="109" spans="1:4">
      <c r="A109" s="43" t="s">
        <v>302</v>
      </c>
      <c r="C109" s="511">
        <v>45</v>
      </c>
      <c r="D109" s="164" t="str">
        <f>IF(C109&gt;0,"Problem: Exp should be negative; show Revenue on Nonop Rev line below"," ")</f>
        <v>Problem: Exp should be negative; show Revenue on Nonop Rev line below</v>
      </c>
    </row>
    <row r="110" spans="1:4">
      <c r="A110" s="43" t="s">
        <v>304</v>
      </c>
      <c r="C110" s="511">
        <v>-500</v>
      </c>
      <c r="D110" s="164" t="str">
        <f>IF(C110&lt;0,"Problem: Rev should not be negative; show Expense on Nonop Exp line below"," ")</f>
        <v>Problem: Rev should not be negative; show Expense on Nonop Exp line below</v>
      </c>
    </row>
    <row r="111" spans="1:4">
      <c r="A111" s="43" t="s">
        <v>305</v>
      </c>
      <c r="C111" s="513">
        <v>800</v>
      </c>
      <c r="D111" s="164" t="str">
        <f>IF(C111&gt;0,"Problem: Exp should be negative; show Revenue on Nonop Rev line above"," ")</f>
        <v>Problem: Exp should be negative; show Revenue on Nonop Rev line above</v>
      </c>
    </row>
    <row r="112" spans="1:4">
      <c r="A112" s="43" t="s">
        <v>306</v>
      </c>
      <c r="C112" s="80">
        <f>SUM(C104:C111)</f>
        <v>345</v>
      </c>
    </row>
    <row r="113" spans="1:4">
      <c r="A113" s="43" t="s">
        <v>307</v>
      </c>
      <c r="C113" s="89">
        <f>C102+C112</f>
        <v>345</v>
      </c>
    </row>
    <row r="114" spans="1:4">
      <c r="A114" s="43" t="s">
        <v>308</v>
      </c>
      <c r="C114" s="514">
        <v>-250</v>
      </c>
      <c r="D114" s="164" t="str">
        <f>IF(C114&lt;0,"Problem: State capital aid cannot be negative"," ")</f>
        <v>Problem: State capital aid cannot be negative</v>
      </c>
    </row>
    <row r="115" spans="1:4">
      <c r="A115" s="43" t="s">
        <v>309</v>
      </c>
      <c r="C115" s="514">
        <v>-25</v>
      </c>
      <c r="D115" s="164" t="str">
        <f>IF(C115&lt;0,"Problem: County Cap approp cannot be negative; use Nonop Exp line above"," ")</f>
        <v>Problem: County Cap approp cannot be negative; use Nonop Exp line above</v>
      </c>
    </row>
    <row r="116" spans="1:4">
      <c r="A116" s="43" t="s">
        <v>488</v>
      </c>
      <c r="C116" s="511">
        <v>-5</v>
      </c>
      <c r="D116" s="164" t="str">
        <f>IF(C116&lt;0,"Problem: Capital grants cannot be negative; use Nonop Exp line above"," ")</f>
        <v>Problem: Capital grants cannot be negative; use Nonop Exp line above</v>
      </c>
    </row>
    <row r="117" spans="1:4">
      <c r="A117" s="43" t="s">
        <v>312</v>
      </c>
      <c r="C117" s="511">
        <v>-2</v>
      </c>
      <c r="D117" s="164" t="str">
        <f>IF(C117&lt;0,"Problem: Capital gifts, net cannot be negative; use Nonop Exp line above"," ")</f>
        <v>Problem: Capital gifts, net cannot be negative; use Nonop Exp line above</v>
      </c>
    </row>
    <row r="118" spans="1:4">
      <c r="A118" s="43" t="s">
        <v>313</v>
      </c>
      <c r="C118" s="511">
        <v>-1</v>
      </c>
      <c r="D118" s="164" t="str">
        <f>IF(C118&lt;0,"Problem: Additions to endowments cannot be negative; use Nonop Exp line above"," ")</f>
        <v>Problem: Additions to endowments cannot be negative; use Nonop Exp line above</v>
      </c>
    </row>
    <row r="119" spans="1:4">
      <c r="A119" s="43" t="s">
        <v>314</v>
      </c>
      <c r="C119" s="511">
        <v>1000</v>
      </c>
      <c r="D119" s="164" t="str">
        <f>IF(AND(ABS(C119)&gt;=1,ABS(C119)&lt;10000000),"Problem: Under $10 million threshold - reclassify to another rev or exp"," ")</f>
        <v>Problem: Under $10 million threshold - reclassify to another rev or exp</v>
      </c>
    </row>
    <row r="120" spans="1:4">
      <c r="A120" s="43" t="s">
        <v>315</v>
      </c>
      <c r="C120" s="511">
        <v>1000</v>
      </c>
      <c r="D120" s="164" t="str">
        <f>IF(AND(ABS(C120)&gt;=1,ABS(C120)&lt;10000000),"Problem: Under $10 million threshold - reclassify to another rev or exp"," ")</f>
        <v>Problem: Under $10 million threshold - reclassify to another rev or exp</v>
      </c>
    </row>
    <row r="121" spans="1:4">
      <c r="A121" s="43" t="s">
        <v>316</v>
      </c>
      <c r="C121" s="89">
        <f>SUM(C113:C120)</f>
        <v>2062</v>
      </c>
    </row>
    <row r="122" spans="1:4">
      <c r="A122" s="39" t="s">
        <v>245</v>
      </c>
      <c r="C122" s="89"/>
    </row>
    <row r="123" spans="1:4">
      <c r="A123" s="43" t="s">
        <v>317</v>
      </c>
      <c r="C123" s="155">
        <f>IF(ISNA(MATCH('ExhA&amp;B-definitions&amp;messages'!$A$2,EquityDataRow,0)),0,INDEX(EquityData,MATCH('ExhA&amp;B-definitions&amp;messages'!$A$2,EquityDataRow,0),3))</f>
        <v>121331086</v>
      </c>
    </row>
    <row r="124" spans="1:4">
      <c r="A124" s="43" t="s">
        <v>318</v>
      </c>
      <c r="C124" s="511">
        <v>75000</v>
      </c>
      <c r="D124" s="164" t="str">
        <f>IF(C124&lt;&gt;'430'!F31,"Problem: Amount must tie to worksheet 430"," ")</f>
        <v>Problem: Amount must tie to worksheet 430</v>
      </c>
    </row>
    <row r="125" spans="1:4" ht="15" customHeight="1" thickBot="1">
      <c r="A125" s="43" t="s">
        <v>319</v>
      </c>
      <c r="B125" s="37"/>
      <c r="C125" s="93">
        <f>SUM(C121,C123:C124)</f>
        <v>121408148</v>
      </c>
    </row>
    <row r="126" spans="1:4" ht="13.5" thickTop="1">
      <c r="B126" s="37"/>
      <c r="C126" s="98"/>
    </row>
    <row r="127" spans="1:4">
      <c r="C127" s="42" t="str">
        <f>IF(C78=C125,"In Bal.","NOT BALANCED")</f>
        <v>NOT BALANCED</v>
      </c>
    </row>
    <row r="128" spans="1:4">
      <c r="A128" s="44"/>
      <c r="C128" s="42"/>
    </row>
    <row r="129" spans="3:3">
      <c r="C129" s="343"/>
    </row>
    <row r="130" spans="3:3">
      <c r="C130" s="343"/>
    </row>
    <row r="131" spans="3:3">
      <c r="C131" s="343"/>
    </row>
    <row r="132" spans="3:3">
      <c r="C132" s="343"/>
    </row>
    <row r="133" spans="3:3">
      <c r="C133" s="343"/>
    </row>
    <row r="134" spans="3:3">
      <c r="C134" s="343"/>
    </row>
    <row r="135" spans="3:3">
      <c r="C135" s="343"/>
    </row>
    <row r="136" spans="3:3">
      <c r="C136" s="343"/>
    </row>
    <row r="137" spans="3:3">
      <c r="C137" s="343"/>
    </row>
    <row r="138" spans="3:3">
      <c r="C138" s="343"/>
    </row>
    <row r="139" spans="3:3">
      <c r="C139" s="343"/>
    </row>
    <row r="140" spans="3:3">
      <c r="C140" s="343"/>
    </row>
    <row r="141" spans="3:3">
      <c r="C141" s="343"/>
    </row>
    <row r="142" spans="3:3">
      <c r="C142" s="343"/>
    </row>
    <row r="143" spans="3:3">
      <c r="C143" s="343"/>
    </row>
    <row r="144" spans="3:3">
      <c r="C144" s="343"/>
    </row>
    <row r="145" spans="3:3">
      <c r="C145" s="343"/>
    </row>
    <row r="146" spans="3:3">
      <c r="C146" s="343"/>
    </row>
    <row r="147" spans="3:3">
      <c r="C147" s="343"/>
    </row>
    <row r="148" spans="3:3">
      <c r="C148" s="343"/>
    </row>
    <row r="149" spans="3:3">
      <c r="C149" s="343"/>
    </row>
    <row r="150" spans="3:3">
      <c r="C150" s="343"/>
    </row>
    <row r="151" spans="3:3">
      <c r="C151" s="343"/>
    </row>
    <row r="152" spans="3:3">
      <c r="C152" s="343"/>
    </row>
    <row r="153" spans="3:3">
      <c r="C153" s="343"/>
    </row>
    <row r="154" spans="3:3">
      <c r="C154" s="343"/>
    </row>
    <row r="155" spans="3:3">
      <c r="C155" s="343"/>
    </row>
    <row r="156" spans="3:3">
      <c r="C156" s="343"/>
    </row>
    <row r="157" spans="3:3">
      <c r="C157" s="343"/>
    </row>
    <row r="158" spans="3:3">
      <c r="C158" s="343"/>
    </row>
    <row r="159" spans="3:3">
      <c r="C159" s="343"/>
    </row>
    <row r="160" spans="3:3">
      <c r="C160" s="343"/>
    </row>
    <row r="161" spans="3:3">
      <c r="C161" s="343"/>
    </row>
    <row r="162" spans="3:3">
      <c r="C162" s="343"/>
    </row>
    <row r="163" spans="3:3">
      <c r="C163" s="343"/>
    </row>
    <row r="164" spans="3:3">
      <c r="C164" s="343"/>
    </row>
    <row r="165" spans="3:3">
      <c r="C165" s="343"/>
    </row>
    <row r="166" spans="3:3">
      <c r="C166" s="343"/>
    </row>
    <row r="167" spans="3:3">
      <c r="C167" s="343"/>
    </row>
    <row r="168" spans="3:3">
      <c r="C168" s="343"/>
    </row>
    <row r="169" spans="3:3">
      <c r="C169" s="343"/>
    </row>
    <row r="170" spans="3:3">
      <c r="C170" s="343"/>
    </row>
    <row r="171" spans="3:3">
      <c r="C171" s="343"/>
    </row>
    <row r="172" spans="3:3">
      <c r="C172" s="343"/>
    </row>
    <row r="173" spans="3:3">
      <c r="C173" s="343"/>
    </row>
    <row r="174" spans="3:3">
      <c r="C174" s="343"/>
    </row>
    <row r="175" spans="3:3">
      <c r="C175" s="343"/>
    </row>
    <row r="176" spans="3:3">
      <c r="C176" s="343"/>
    </row>
    <row r="177" spans="3:3">
      <c r="C177" s="343"/>
    </row>
    <row r="178" spans="3:3">
      <c r="C178" s="343"/>
    </row>
    <row r="179" spans="3:3">
      <c r="C179" s="343"/>
    </row>
    <row r="180" spans="3:3">
      <c r="C180" s="343"/>
    </row>
    <row r="181" spans="3:3">
      <c r="C181" s="343"/>
    </row>
    <row r="182" spans="3:3">
      <c r="C182" s="343"/>
    </row>
    <row r="183" spans="3:3">
      <c r="C183" s="343"/>
    </row>
    <row r="184" spans="3:3">
      <c r="C184" s="343"/>
    </row>
    <row r="185" spans="3:3">
      <c r="C185" s="343"/>
    </row>
    <row r="186" spans="3:3">
      <c r="C186" s="343"/>
    </row>
    <row r="187" spans="3:3">
      <c r="C187" s="343"/>
    </row>
    <row r="188" spans="3:3">
      <c r="C188" s="343"/>
    </row>
    <row r="189" spans="3:3">
      <c r="C189" s="343"/>
    </row>
    <row r="190" spans="3:3">
      <c r="C190" s="343"/>
    </row>
    <row r="191" spans="3:3">
      <c r="C191" s="343"/>
    </row>
    <row r="192" spans="3:3">
      <c r="C192" s="343"/>
    </row>
    <row r="193" spans="3:3">
      <c r="C193" s="343"/>
    </row>
    <row r="194" spans="3:3">
      <c r="C194" s="343"/>
    </row>
    <row r="195" spans="3:3">
      <c r="C195" s="343"/>
    </row>
    <row r="196" spans="3:3">
      <c r="C196" s="343"/>
    </row>
    <row r="197" spans="3:3">
      <c r="C197" s="343"/>
    </row>
    <row r="198" spans="3:3">
      <c r="C198" s="343"/>
    </row>
    <row r="199" spans="3:3">
      <c r="C199" s="343"/>
    </row>
    <row r="200" spans="3:3">
      <c r="C200" s="343"/>
    </row>
    <row r="201" spans="3:3">
      <c r="C201" s="343"/>
    </row>
    <row r="202" spans="3:3">
      <c r="C202" s="343"/>
    </row>
    <row r="203" spans="3:3">
      <c r="C203" s="343"/>
    </row>
    <row r="204" spans="3:3">
      <c r="C204" s="343"/>
    </row>
    <row r="205" spans="3:3">
      <c r="C205" s="343"/>
    </row>
    <row r="206" spans="3:3">
      <c r="C206" s="343"/>
    </row>
    <row r="207" spans="3:3">
      <c r="C207" s="343"/>
    </row>
    <row r="208" spans="3:3">
      <c r="C208" s="343"/>
    </row>
    <row r="209" spans="3:3">
      <c r="C209" s="343"/>
    </row>
    <row r="210" spans="3:3">
      <c r="C210" s="343"/>
    </row>
    <row r="211" spans="3:3">
      <c r="C211" s="343"/>
    </row>
    <row r="212" spans="3:3">
      <c r="C212" s="343"/>
    </row>
    <row r="213" spans="3:3">
      <c r="C213" s="343"/>
    </row>
    <row r="214" spans="3:3">
      <c r="C214" s="343"/>
    </row>
    <row r="215" spans="3:3">
      <c r="C215" s="343"/>
    </row>
    <row r="216" spans="3:3">
      <c r="C216" s="343"/>
    </row>
    <row r="217" spans="3:3">
      <c r="C217" s="343"/>
    </row>
    <row r="218" spans="3:3">
      <c r="C218" s="343"/>
    </row>
    <row r="219" spans="3:3">
      <c r="C219" s="343"/>
    </row>
    <row r="220" spans="3:3">
      <c r="C220" s="343"/>
    </row>
    <row r="221" spans="3:3">
      <c r="C221" s="343"/>
    </row>
    <row r="222" spans="3:3">
      <c r="C222" s="343"/>
    </row>
    <row r="223" spans="3:3">
      <c r="C223" s="343"/>
    </row>
    <row r="224" spans="3:3">
      <c r="C224" s="343"/>
    </row>
    <row r="225" spans="3:3">
      <c r="C225" s="343"/>
    </row>
    <row r="226" spans="3:3">
      <c r="C226" s="343"/>
    </row>
    <row r="227" spans="3:3">
      <c r="C227" s="343"/>
    </row>
    <row r="228" spans="3:3">
      <c r="C228" s="343"/>
    </row>
    <row r="229" spans="3:3">
      <c r="C229" s="343"/>
    </row>
    <row r="230" spans="3:3">
      <c r="C230" s="343"/>
    </row>
    <row r="231" spans="3:3">
      <c r="C231" s="343"/>
    </row>
    <row r="232" spans="3:3">
      <c r="C232" s="343"/>
    </row>
    <row r="233" spans="3:3">
      <c r="C233" s="343"/>
    </row>
    <row r="234" spans="3:3">
      <c r="C234" s="343"/>
    </row>
    <row r="235" spans="3:3">
      <c r="C235" s="343"/>
    </row>
  </sheetData>
  <sheetProtection algorithmName="SHA-512" hashValue="eTqzg999PUZZv0OrbkKckmnNpSLi8KlGTRaHUBRasGr7TW0tp/VgAdaZ3+FNkLsOzbTdCshar3mXru4fCVvzYw==" saltValue="AJvJ19jn0Ugc4Wdv3WIYyQ==" spinCount="100000" sheet="1" objects="1" scenarios="1" autoFilter="0"/>
  <printOptions gridLines="1"/>
  <pageMargins left="0.5" right="0" top="0.25" bottom="0.25" header="0.5" footer="0.25"/>
  <pageSetup scale="92" pageOrder="overThenDown" orientation="landscape" cellComments="asDisplayed" r:id="rId1"/>
  <headerFooter alignWithMargins="0">
    <oddFooter>&amp;L&amp;D  &amp;T&amp;C&amp;10Filename:  &amp;F&amp;R&amp;A  Page &amp;P of &amp;N</oddFooter>
  </headerFooter>
  <rowBreaks count="1" manualBreakCount="1">
    <brk id="80"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92D050"/>
  </sheetPr>
  <dimension ref="A1:BR70"/>
  <sheetViews>
    <sheetView workbookViewId="0">
      <pane xSplit="2" ySplit="3" topLeftCell="W4" activePane="bottomRight" state="frozen"/>
      <selection pane="topRight" activeCell="N47" sqref="N47"/>
      <selection pane="bottomLeft" activeCell="N47" sqref="N47"/>
      <selection pane="bottomRight" activeCell="AD25" sqref="AD25"/>
    </sheetView>
  </sheetViews>
  <sheetFormatPr defaultColWidth="10.6640625" defaultRowHeight="12.75"/>
  <cols>
    <col min="1" max="1" width="7.1640625" style="167" customWidth="1"/>
    <col min="2" max="2" width="39" style="167" customWidth="1"/>
    <col min="3" max="3" width="17.5" style="166" customWidth="1"/>
    <col min="4" max="4" width="15.1640625" style="166" customWidth="1"/>
    <col min="5" max="8" width="18.5" style="166" customWidth="1"/>
    <col min="9" max="9" width="18.83203125" style="166" customWidth="1"/>
    <col min="10" max="10" width="17.6640625" style="166" customWidth="1"/>
    <col min="11" max="11" width="18.33203125" style="166" customWidth="1"/>
    <col min="12" max="14" width="15.33203125" style="166" customWidth="1"/>
    <col min="15" max="16" width="15" style="166" customWidth="1"/>
    <col min="17" max="18" width="16.5" style="166" bestFit="1" customWidth="1"/>
    <col min="19" max="19" width="15" style="166" customWidth="1"/>
    <col min="20" max="20" width="16.5" style="166" bestFit="1" customWidth="1"/>
    <col min="21" max="21" width="19.83203125" style="166" bestFit="1" customWidth="1"/>
    <col min="22" max="22" width="15.83203125" style="166" customWidth="1"/>
    <col min="23" max="23" width="17.6640625" style="166" customWidth="1"/>
    <col min="24" max="26" width="16.33203125" style="166" customWidth="1"/>
    <col min="27" max="32" width="15" style="166" customWidth="1"/>
    <col min="33" max="33" width="25" style="167" customWidth="1"/>
    <col min="34" max="16384" width="10.6640625" style="167"/>
  </cols>
  <sheetData>
    <row r="1" spans="1:35" ht="13.5" thickBot="1">
      <c r="B1" s="172" t="s">
        <v>1942</v>
      </c>
      <c r="C1" s="165" t="s">
        <v>1943</v>
      </c>
      <c r="D1" s="530"/>
      <c r="E1" s="530"/>
      <c r="F1" s="530"/>
      <c r="G1" s="530"/>
      <c r="H1" s="530"/>
      <c r="I1" s="530"/>
      <c r="J1" s="530"/>
      <c r="K1" s="530"/>
      <c r="L1" s="530"/>
      <c r="M1" s="530"/>
      <c r="N1" s="530"/>
      <c r="O1" s="530"/>
      <c r="P1" s="530"/>
      <c r="Q1" s="530"/>
      <c r="R1" s="530"/>
      <c r="S1" s="530"/>
      <c r="T1" s="530"/>
      <c r="U1" s="530"/>
      <c r="V1" s="530"/>
      <c r="W1" s="530"/>
      <c r="X1" s="530"/>
      <c r="Y1" s="530"/>
      <c r="Z1" s="530"/>
      <c r="AA1" s="530"/>
      <c r="AG1" s="877" t="s">
        <v>1944</v>
      </c>
    </row>
    <row r="2" spans="1:35" ht="40.15" customHeight="1">
      <c r="A2" s="689" t="s">
        <v>1945</v>
      </c>
      <c r="B2" s="250" t="s">
        <v>1946</v>
      </c>
      <c r="D2" s="187" t="s">
        <v>1947</v>
      </c>
      <c r="E2" s="313" t="s">
        <v>1948</v>
      </c>
      <c r="F2" s="313" t="s">
        <v>374</v>
      </c>
      <c r="G2" s="313" t="s">
        <v>1949</v>
      </c>
      <c r="H2" s="313" t="s">
        <v>1950</v>
      </c>
      <c r="J2" s="168" t="s">
        <v>1951</v>
      </c>
      <c r="K2" s="168" t="s">
        <v>1952</v>
      </c>
      <c r="L2" s="168" t="s">
        <v>1953</v>
      </c>
      <c r="M2" s="168" t="s">
        <v>1954</v>
      </c>
      <c r="N2" s="168"/>
      <c r="O2" s="168" t="s">
        <v>1955</v>
      </c>
      <c r="P2" s="1346" t="s">
        <v>1956</v>
      </c>
      <c r="Q2" s="1346" t="s">
        <v>1957</v>
      </c>
      <c r="R2" s="1346" t="s">
        <v>1958</v>
      </c>
      <c r="S2" s="1346" t="s">
        <v>1959</v>
      </c>
      <c r="T2" s="1346" t="s">
        <v>808</v>
      </c>
      <c r="U2" s="169" t="s">
        <v>1960</v>
      </c>
      <c r="V2" s="169" t="s">
        <v>1960</v>
      </c>
      <c r="W2" s="169" t="s">
        <v>1960</v>
      </c>
      <c r="X2" s="169" t="s">
        <v>1960</v>
      </c>
      <c r="Y2" s="169" t="s">
        <v>1960</v>
      </c>
      <c r="Z2" s="169" t="s">
        <v>1960</v>
      </c>
      <c r="AA2" s="169" t="s">
        <v>1960</v>
      </c>
      <c r="AB2" s="1344" t="s">
        <v>1961</v>
      </c>
      <c r="AC2" s="1344" t="s">
        <v>1962</v>
      </c>
      <c r="AD2" s="1344" t="s">
        <v>1963</v>
      </c>
      <c r="AE2" s="1344" t="s">
        <v>1964</v>
      </c>
      <c r="AF2" s="1344" t="s">
        <v>808</v>
      </c>
      <c r="AG2" s="168" t="s">
        <v>1965</v>
      </c>
    </row>
    <row r="3" spans="1:35" ht="13.5">
      <c r="A3" s="691" t="s">
        <v>1966</v>
      </c>
      <c r="B3" s="692" t="s">
        <v>1144</v>
      </c>
      <c r="C3" s="692" t="s">
        <v>391</v>
      </c>
      <c r="D3" s="188" t="s">
        <v>1967</v>
      </c>
      <c r="E3" s="314" t="s">
        <v>1968</v>
      </c>
      <c r="F3" s="314" t="s">
        <v>1969</v>
      </c>
      <c r="G3" s="314" t="s">
        <v>1969</v>
      </c>
      <c r="H3" s="314" t="s">
        <v>1970</v>
      </c>
      <c r="I3" s="170" t="s">
        <v>352</v>
      </c>
      <c r="J3" s="170" t="s">
        <v>1971</v>
      </c>
      <c r="K3" s="170" t="s">
        <v>1972</v>
      </c>
      <c r="L3" s="170" t="s">
        <v>1973</v>
      </c>
      <c r="M3" s="170" t="s">
        <v>1974</v>
      </c>
      <c r="N3" s="170" t="s">
        <v>376</v>
      </c>
      <c r="O3" s="170" t="s">
        <v>1035</v>
      </c>
      <c r="P3" s="1347"/>
      <c r="Q3" s="1347"/>
      <c r="R3" s="1347"/>
      <c r="S3" s="1347"/>
      <c r="T3" s="1347"/>
      <c r="U3" s="531" t="s">
        <v>352</v>
      </c>
      <c r="V3" s="532" t="s">
        <v>1975</v>
      </c>
      <c r="W3" s="531" t="s">
        <v>1976</v>
      </c>
      <c r="X3" s="531" t="s">
        <v>1977</v>
      </c>
      <c r="Y3" s="531" t="s">
        <v>1978</v>
      </c>
      <c r="Z3" s="531" t="s">
        <v>376</v>
      </c>
      <c r="AA3" s="531" t="s">
        <v>1955</v>
      </c>
      <c r="AB3" s="1345"/>
      <c r="AC3" s="1345"/>
      <c r="AD3" s="1345"/>
      <c r="AE3" s="1345"/>
      <c r="AF3" s="1345"/>
      <c r="AG3" s="878"/>
      <c r="AH3" s="879"/>
      <c r="AI3" s="879"/>
    </row>
    <row r="5" spans="1:35">
      <c r="A5" s="167" t="s">
        <v>1147</v>
      </c>
      <c r="B5" s="167" t="s">
        <v>1148</v>
      </c>
      <c r="C5" s="664">
        <v>2140546</v>
      </c>
      <c r="D5" s="664">
        <v>0</v>
      </c>
      <c r="E5" s="664">
        <v>1254934.29</v>
      </c>
      <c r="F5" s="533">
        <v>0</v>
      </c>
      <c r="G5" s="533">
        <v>0</v>
      </c>
      <c r="H5" s="533">
        <v>0</v>
      </c>
      <c r="I5" s="664">
        <v>88314170.609999999</v>
      </c>
      <c r="J5" s="664">
        <v>3784929.11</v>
      </c>
      <c r="K5" s="664">
        <v>10279830.130000001</v>
      </c>
      <c r="L5" s="664">
        <v>0</v>
      </c>
      <c r="M5" s="664">
        <v>0</v>
      </c>
      <c r="N5" s="900">
        <v>0</v>
      </c>
      <c r="O5" s="900">
        <v>0</v>
      </c>
      <c r="P5" s="900">
        <v>0</v>
      </c>
      <c r="Q5" s="900">
        <v>0</v>
      </c>
      <c r="R5" s="900">
        <v>221550.27</v>
      </c>
      <c r="S5" s="900">
        <v>0</v>
      </c>
      <c r="T5" s="900">
        <v>0</v>
      </c>
      <c r="U5" s="664">
        <v>21134379.550000001</v>
      </c>
      <c r="V5" s="664">
        <v>1211775.67</v>
      </c>
      <c r="W5" s="664">
        <v>3936214.68</v>
      </c>
      <c r="X5" s="664">
        <v>0</v>
      </c>
      <c r="Y5" s="664">
        <v>0</v>
      </c>
      <c r="Z5" s="664">
        <v>0</v>
      </c>
      <c r="AA5" s="664">
        <v>0</v>
      </c>
      <c r="AB5" s="664">
        <v>0</v>
      </c>
      <c r="AC5" s="664">
        <v>0</v>
      </c>
      <c r="AD5" s="664">
        <v>70157.55</v>
      </c>
      <c r="AE5" s="664">
        <v>0</v>
      </c>
      <c r="AF5" s="664">
        <v>0</v>
      </c>
      <c r="AG5" s="166">
        <f>SUM(C5:T5)-SUM(U5:AF5)</f>
        <v>79643432.959999993</v>
      </c>
    </row>
    <row r="6" spans="1:35">
      <c r="A6" s="167" t="s">
        <v>1284</v>
      </c>
      <c r="B6" s="167" t="s">
        <v>1285</v>
      </c>
      <c r="C6" s="664">
        <v>4292549.04</v>
      </c>
      <c r="D6" s="664">
        <v>0</v>
      </c>
      <c r="E6" s="664">
        <v>3621657.49</v>
      </c>
      <c r="F6" s="533">
        <v>0</v>
      </c>
      <c r="G6" s="533">
        <v>0</v>
      </c>
      <c r="H6" s="533">
        <v>0</v>
      </c>
      <c r="I6" s="664">
        <v>54267428.100000001</v>
      </c>
      <c r="J6" s="664">
        <v>761329.13</v>
      </c>
      <c r="K6" s="664">
        <v>10643322.800000001</v>
      </c>
      <c r="L6" s="664">
        <v>0</v>
      </c>
      <c r="M6" s="664">
        <v>0</v>
      </c>
      <c r="N6" s="900">
        <v>0</v>
      </c>
      <c r="O6" s="900">
        <v>0</v>
      </c>
      <c r="P6" s="900">
        <v>0</v>
      </c>
      <c r="Q6" s="900">
        <v>0</v>
      </c>
      <c r="R6" s="900">
        <v>437466</v>
      </c>
      <c r="S6" s="900">
        <v>0</v>
      </c>
      <c r="T6" s="900">
        <v>0</v>
      </c>
      <c r="U6" s="664">
        <v>16698949.109999999</v>
      </c>
      <c r="V6" s="664">
        <v>698428.3</v>
      </c>
      <c r="W6" s="664">
        <v>3752125.47</v>
      </c>
      <c r="X6" s="664">
        <v>0</v>
      </c>
      <c r="Y6" s="664">
        <v>0</v>
      </c>
      <c r="Z6" s="664">
        <v>0</v>
      </c>
      <c r="AA6" s="664">
        <v>0</v>
      </c>
      <c r="AB6" s="664">
        <v>0</v>
      </c>
      <c r="AC6" s="664">
        <v>0</v>
      </c>
      <c r="AD6" s="664">
        <v>193316</v>
      </c>
      <c r="AE6" s="664">
        <v>0</v>
      </c>
      <c r="AF6" s="664">
        <v>0</v>
      </c>
      <c r="AG6" s="166">
        <f t="shared" ref="AG6:AG62" si="0">SUM(C6:T6)-SUM(U6:AF6)</f>
        <v>52680933.68</v>
      </c>
    </row>
    <row r="7" spans="1:35">
      <c r="A7" s="167" t="s">
        <v>1150</v>
      </c>
      <c r="B7" s="167" t="s">
        <v>1979</v>
      </c>
      <c r="C7" s="664">
        <v>5958212.75</v>
      </c>
      <c r="D7" s="664">
        <v>0</v>
      </c>
      <c r="E7" s="664">
        <v>16833353.140000001</v>
      </c>
      <c r="F7" s="533">
        <v>0</v>
      </c>
      <c r="G7" s="533">
        <v>0</v>
      </c>
      <c r="H7" s="533">
        <v>0</v>
      </c>
      <c r="I7" s="664">
        <v>160254846.16</v>
      </c>
      <c r="J7" s="664">
        <v>15304416.369999999</v>
      </c>
      <c r="K7" s="664">
        <v>20745182.309999999</v>
      </c>
      <c r="L7" s="664">
        <v>0</v>
      </c>
      <c r="M7" s="664">
        <v>60000</v>
      </c>
      <c r="N7" s="900">
        <v>0</v>
      </c>
      <c r="O7" s="900">
        <v>0</v>
      </c>
      <c r="P7" s="900">
        <v>0</v>
      </c>
      <c r="Q7" s="900">
        <v>0</v>
      </c>
      <c r="R7" s="900">
        <v>544903.48</v>
      </c>
      <c r="S7" s="900">
        <v>0</v>
      </c>
      <c r="T7" s="900">
        <v>379303</v>
      </c>
      <c r="U7" s="664">
        <v>48988054.799999997</v>
      </c>
      <c r="V7" s="664">
        <v>3977431.02</v>
      </c>
      <c r="W7" s="664">
        <v>12243000.710000001</v>
      </c>
      <c r="X7" s="664">
        <v>0</v>
      </c>
      <c r="Y7" s="664">
        <v>7000</v>
      </c>
      <c r="Z7" s="664">
        <v>0</v>
      </c>
      <c r="AA7" s="664">
        <v>0</v>
      </c>
      <c r="AB7" s="664">
        <v>0</v>
      </c>
      <c r="AC7" s="664">
        <v>0</v>
      </c>
      <c r="AD7" s="664">
        <v>248681.5</v>
      </c>
      <c r="AE7" s="664">
        <v>0</v>
      </c>
      <c r="AF7" s="664">
        <v>84994</v>
      </c>
      <c r="AG7" s="166">
        <f t="shared" si="0"/>
        <v>154531055.18000001</v>
      </c>
    </row>
    <row r="8" spans="1:35">
      <c r="A8" s="167" t="s">
        <v>1152</v>
      </c>
      <c r="B8" s="167" t="s">
        <v>1153</v>
      </c>
      <c r="C8" s="664">
        <v>575899.72</v>
      </c>
      <c r="D8" s="664">
        <v>0</v>
      </c>
      <c r="E8" s="664">
        <v>1260769.1599999999</v>
      </c>
      <c r="F8" s="533">
        <v>0</v>
      </c>
      <c r="G8" s="533">
        <v>0</v>
      </c>
      <c r="H8" s="533">
        <v>0</v>
      </c>
      <c r="I8" s="664">
        <v>26354184.859999999</v>
      </c>
      <c r="J8" s="664">
        <v>4465755.45</v>
      </c>
      <c r="K8" s="664">
        <v>6555096.7800000003</v>
      </c>
      <c r="L8" s="664">
        <v>0</v>
      </c>
      <c r="M8" s="664">
        <v>0</v>
      </c>
      <c r="N8" s="900">
        <v>0</v>
      </c>
      <c r="O8" s="900">
        <v>0</v>
      </c>
      <c r="P8" s="900">
        <v>0</v>
      </c>
      <c r="Q8" s="900">
        <v>0</v>
      </c>
      <c r="R8" s="900">
        <v>0</v>
      </c>
      <c r="S8" s="900">
        <v>0</v>
      </c>
      <c r="T8" s="900">
        <v>0</v>
      </c>
      <c r="U8" s="664">
        <v>11662297.25</v>
      </c>
      <c r="V8" s="664">
        <v>1821088.7</v>
      </c>
      <c r="W8" s="664">
        <v>3864607.14</v>
      </c>
      <c r="X8" s="664">
        <v>0</v>
      </c>
      <c r="Y8" s="664">
        <v>0</v>
      </c>
      <c r="Z8" s="664">
        <v>0</v>
      </c>
      <c r="AA8" s="664">
        <v>0</v>
      </c>
      <c r="AB8" s="664">
        <v>0</v>
      </c>
      <c r="AC8" s="664">
        <v>0</v>
      </c>
      <c r="AD8" s="664">
        <v>0</v>
      </c>
      <c r="AE8" s="664">
        <v>0</v>
      </c>
      <c r="AF8" s="664">
        <v>0</v>
      </c>
      <c r="AG8" s="166">
        <f t="shared" si="0"/>
        <v>21863712.879999999</v>
      </c>
    </row>
    <row r="9" spans="1:35">
      <c r="A9" s="167" t="s">
        <v>1155</v>
      </c>
      <c r="B9" s="167" t="s">
        <v>1156</v>
      </c>
      <c r="C9" s="664">
        <v>78163.55</v>
      </c>
      <c r="D9" s="664">
        <v>0</v>
      </c>
      <c r="E9" s="664">
        <v>108711.5</v>
      </c>
      <c r="F9" s="533">
        <v>0</v>
      </c>
      <c r="G9" s="533">
        <v>0</v>
      </c>
      <c r="H9" s="533">
        <v>0</v>
      </c>
      <c r="I9" s="664">
        <v>18464907.34</v>
      </c>
      <c r="J9" s="664">
        <v>776215.06</v>
      </c>
      <c r="K9" s="664">
        <v>3735099.17</v>
      </c>
      <c r="L9" s="664">
        <v>0</v>
      </c>
      <c r="M9" s="664">
        <v>0</v>
      </c>
      <c r="N9" s="900">
        <v>0</v>
      </c>
      <c r="O9" s="900">
        <v>0</v>
      </c>
      <c r="P9" s="900">
        <v>0</v>
      </c>
      <c r="Q9" s="900">
        <v>0</v>
      </c>
      <c r="R9" s="900">
        <v>0</v>
      </c>
      <c r="S9" s="900">
        <v>0</v>
      </c>
      <c r="T9" s="900">
        <v>0</v>
      </c>
      <c r="U9" s="664">
        <v>6343680.1900000004</v>
      </c>
      <c r="V9" s="664">
        <v>476825.66</v>
      </c>
      <c r="W9" s="664">
        <v>1288302.67</v>
      </c>
      <c r="X9" s="664">
        <v>0</v>
      </c>
      <c r="Y9" s="664">
        <v>0</v>
      </c>
      <c r="Z9" s="664">
        <v>0</v>
      </c>
      <c r="AA9" s="664">
        <v>0</v>
      </c>
      <c r="AB9" s="664">
        <v>0</v>
      </c>
      <c r="AC9" s="664">
        <v>0</v>
      </c>
      <c r="AD9" s="664">
        <v>0</v>
      </c>
      <c r="AE9" s="664">
        <v>0</v>
      </c>
      <c r="AF9" s="664">
        <v>0</v>
      </c>
      <c r="AG9" s="166">
        <f t="shared" si="0"/>
        <v>15054288.1</v>
      </c>
    </row>
    <row r="10" spans="1:35">
      <c r="A10" s="167" t="s">
        <v>1158</v>
      </c>
      <c r="B10" s="167" t="s">
        <v>1159</v>
      </c>
      <c r="C10" s="664">
        <v>2360226.9</v>
      </c>
      <c r="D10" s="664">
        <v>0</v>
      </c>
      <c r="E10" s="664">
        <v>0</v>
      </c>
      <c r="F10" s="533">
        <v>0</v>
      </c>
      <c r="G10" s="533">
        <v>0</v>
      </c>
      <c r="H10" s="533">
        <v>0</v>
      </c>
      <c r="I10" s="664">
        <v>80819996.599999994</v>
      </c>
      <c r="J10" s="664">
        <v>1773441.08</v>
      </c>
      <c r="K10" s="664">
        <v>11669182.199999999</v>
      </c>
      <c r="L10" s="664">
        <v>63006.25</v>
      </c>
      <c r="M10" s="664">
        <v>0</v>
      </c>
      <c r="N10" s="900">
        <v>0</v>
      </c>
      <c r="O10" s="900">
        <v>0</v>
      </c>
      <c r="P10" s="900">
        <v>0</v>
      </c>
      <c r="Q10" s="900">
        <v>0</v>
      </c>
      <c r="R10" s="900">
        <v>330257</v>
      </c>
      <c r="S10" s="900">
        <v>0</v>
      </c>
      <c r="T10" s="900">
        <v>225836</v>
      </c>
      <c r="U10" s="664">
        <v>23484241.789999999</v>
      </c>
      <c r="V10" s="664">
        <v>1012924.41</v>
      </c>
      <c r="W10" s="664">
        <v>5842713.7000000002</v>
      </c>
      <c r="X10" s="664">
        <v>32957.57</v>
      </c>
      <c r="Y10" s="664">
        <v>0</v>
      </c>
      <c r="Z10" s="664">
        <v>0</v>
      </c>
      <c r="AA10" s="664">
        <v>0</v>
      </c>
      <c r="AB10" s="664">
        <v>0</v>
      </c>
      <c r="AC10" s="664">
        <v>0</v>
      </c>
      <c r="AD10" s="664">
        <v>222328</v>
      </c>
      <c r="AE10" s="664">
        <v>0</v>
      </c>
      <c r="AF10" s="664">
        <v>59729</v>
      </c>
      <c r="AG10" s="166">
        <f t="shared" si="0"/>
        <v>66587051.560000002</v>
      </c>
    </row>
    <row r="11" spans="1:35">
      <c r="A11" s="167" t="s">
        <v>1161</v>
      </c>
      <c r="B11" s="167" t="s">
        <v>1162</v>
      </c>
      <c r="C11" s="664">
        <v>1036964.02</v>
      </c>
      <c r="D11" s="664">
        <v>0</v>
      </c>
      <c r="E11" s="664">
        <v>0</v>
      </c>
      <c r="F11" s="533">
        <v>0</v>
      </c>
      <c r="G11" s="533">
        <v>0</v>
      </c>
      <c r="H11" s="533">
        <v>0</v>
      </c>
      <c r="I11" s="664">
        <v>52183606.689999998</v>
      </c>
      <c r="J11" s="664">
        <v>5363849.1900000004</v>
      </c>
      <c r="K11" s="664">
        <v>5310410.83</v>
      </c>
      <c r="L11" s="664">
        <v>0</v>
      </c>
      <c r="M11" s="664">
        <v>0</v>
      </c>
      <c r="N11" s="900">
        <v>0</v>
      </c>
      <c r="O11" s="900">
        <v>0</v>
      </c>
      <c r="P11" s="900">
        <v>0</v>
      </c>
      <c r="Q11" s="900">
        <v>0</v>
      </c>
      <c r="R11" s="900">
        <v>132718</v>
      </c>
      <c r="S11" s="900">
        <v>0</v>
      </c>
      <c r="T11" s="900">
        <v>1342547</v>
      </c>
      <c r="U11" s="664">
        <v>18569982.02</v>
      </c>
      <c r="V11" s="664">
        <v>1925335.68</v>
      </c>
      <c r="W11" s="664">
        <v>2706522.35</v>
      </c>
      <c r="X11" s="664">
        <v>0</v>
      </c>
      <c r="Y11" s="664">
        <v>0</v>
      </c>
      <c r="Z11" s="664">
        <v>0</v>
      </c>
      <c r="AA11" s="664">
        <v>0</v>
      </c>
      <c r="AB11" s="664">
        <v>0</v>
      </c>
      <c r="AC11" s="664">
        <v>0</v>
      </c>
      <c r="AD11" s="664">
        <v>81991</v>
      </c>
      <c r="AE11" s="664">
        <v>0</v>
      </c>
      <c r="AF11" s="664">
        <v>78013</v>
      </c>
      <c r="AG11" s="166">
        <f t="shared" si="0"/>
        <v>42008251.68</v>
      </c>
    </row>
    <row r="12" spans="1:35">
      <c r="A12" s="167" t="s">
        <v>1164</v>
      </c>
      <c r="B12" s="167" t="s">
        <v>1980</v>
      </c>
      <c r="C12" s="664">
        <v>7231405.6600000001</v>
      </c>
      <c r="D12" s="664">
        <v>0</v>
      </c>
      <c r="E12" s="664">
        <v>590161.66</v>
      </c>
      <c r="F12" s="533">
        <v>0</v>
      </c>
      <c r="G12" s="533">
        <v>0</v>
      </c>
      <c r="H12" s="533">
        <v>0</v>
      </c>
      <c r="I12" s="664">
        <v>52702185.600000001</v>
      </c>
      <c r="J12" s="664">
        <v>2123268.66</v>
      </c>
      <c r="K12" s="664">
        <v>15357308.98</v>
      </c>
      <c r="L12" s="664">
        <v>0</v>
      </c>
      <c r="M12" s="664">
        <v>0</v>
      </c>
      <c r="N12" s="900">
        <v>0</v>
      </c>
      <c r="O12" s="900">
        <v>0</v>
      </c>
      <c r="P12" s="900">
        <v>0</v>
      </c>
      <c r="Q12" s="900">
        <v>0</v>
      </c>
      <c r="R12" s="900">
        <v>61508</v>
      </c>
      <c r="S12" s="900">
        <v>0</v>
      </c>
      <c r="T12" s="900">
        <v>0</v>
      </c>
      <c r="U12" s="664">
        <v>23308135.469999999</v>
      </c>
      <c r="V12" s="664">
        <v>1034059.72</v>
      </c>
      <c r="W12" s="664">
        <v>9318116.9000000004</v>
      </c>
      <c r="X12" s="664">
        <v>0</v>
      </c>
      <c r="Y12" s="664">
        <v>0</v>
      </c>
      <c r="Z12" s="664">
        <v>0</v>
      </c>
      <c r="AA12" s="664">
        <v>0</v>
      </c>
      <c r="AB12" s="664">
        <v>0</v>
      </c>
      <c r="AC12" s="664">
        <v>0</v>
      </c>
      <c r="AD12" s="664">
        <v>36740</v>
      </c>
      <c r="AE12" s="664">
        <v>0</v>
      </c>
      <c r="AF12" s="664">
        <v>0</v>
      </c>
      <c r="AG12" s="166">
        <f t="shared" si="0"/>
        <v>44368786.469999999</v>
      </c>
    </row>
    <row r="13" spans="1:35">
      <c r="A13" s="167" t="s">
        <v>1167</v>
      </c>
      <c r="B13" s="167" t="s">
        <v>1168</v>
      </c>
      <c r="C13" s="664">
        <v>17469877.739999998</v>
      </c>
      <c r="D13" s="664">
        <v>0</v>
      </c>
      <c r="E13" s="664">
        <v>446652.47</v>
      </c>
      <c r="F13" s="533">
        <v>0</v>
      </c>
      <c r="G13" s="533">
        <v>0</v>
      </c>
      <c r="H13" s="533">
        <v>0</v>
      </c>
      <c r="I13" s="664">
        <v>265801361.15000001</v>
      </c>
      <c r="J13" s="664">
        <v>10053260.800000001</v>
      </c>
      <c r="K13" s="664">
        <v>24485840.359999999</v>
      </c>
      <c r="L13" s="664">
        <v>0</v>
      </c>
      <c r="M13" s="664">
        <v>0</v>
      </c>
      <c r="N13" s="900">
        <v>0</v>
      </c>
      <c r="O13" s="900">
        <v>0</v>
      </c>
      <c r="P13" s="900">
        <v>0</v>
      </c>
      <c r="Q13" s="900">
        <v>0</v>
      </c>
      <c r="R13" s="900">
        <v>483691.36</v>
      </c>
      <c r="S13" s="900">
        <v>0</v>
      </c>
      <c r="T13" s="900">
        <v>833338</v>
      </c>
      <c r="U13" s="664">
        <v>66779443.159999996</v>
      </c>
      <c r="V13" s="664">
        <v>5499639.5099999998</v>
      </c>
      <c r="W13" s="664">
        <v>11113160.119999999</v>
      </c>
      <c r="X13" s="664">
        <v>0</v>
      </c>
      <c r="Y13" s="664">
        <v>0</v>
      </c>
      <c r="Z13" s="664">
        <v>0</v>
      </c>
      <c r="AA13" s="664">
        <v>0</v>
      </c>
      <c r="AB13" s="664">
        <v>0</v>
      </c>
      <c r="AC13" s="664">
        <v>0</v>
      </c>
      <c r="AD13" s="664">
        <v>166392</v>
      </c>
      <c r="AE13" s="664">
        <v>0</v>
      </c>
      <c r="AF13" s="664">
        <v>119048</v>
      </c>
      <c r="AG13" s="166">
        <f t="shared" si="0"/>
        <v>235896339.09</v>
      </c>
    </row>
    <row r="14" spans="1:35">
      <c r="A14" s="167" t="s">
        <v>1170</v>
      </c>
      <c r="B14" s="167" t="s">
        <v>1171</v>
      </c>
      <c r="C14" s="664">
        <v>5927636.4400000004</v>
      </c>
      <c r="D14" s="664">
        <v>0</v>
      </c>
      <c r="E14" s="664">
        <v>508330.33</v>
      </c>
      <c r="F14" s="533">
        <v>0</v>
      </c>
      <c r="G14" s="533">
        <v>0</v>
      </c>
      <c r="H14" s="533">
        <v>0</v>
      </c>
      <c r="I14" s="664">
        <v>33244575.010000002</v>
      </c>
      <c r="J14" s="664">
        <v>2625873.54</v>
      </c>
      <c r="K14" s="664">
        <v>4964516.97</v>
      </c>
      <c r="L14" s="664">
        <v>0</v>
      </c>
      <c r="M14" s="664">
        <v>0</v>
      </c>
      <c r="N14" s="900">
        <v>0</v>
      </c>
      <c r="O14" s="900">
        <v>0</v>
      </c>
      <c r="P14" s="900">
        <v>0</v>
      </c>
      <c r="Q14" s="900">
        <v>124770.02</v>
      </c>
      <c r="R14" s="900">
        <v>243370.52</v>
      </c>
      <c r="S14" s="900">
        <v>0</v>
      </c>
      <c r="T14" s="900">
        <v>0</v>
      </c>
      <c r="U14" s="664">
        <v>9939143.3200000003</v>
      </c>
      <c r="V14" s="664">
        <v>765480.74</v>
      </c>
      <c r="W14" s="664">
        <v>1737561.54</v>
      </c>
      <c r="X14" s="664">
        <v>0</v>
      </c>
      <c r="Y14" s="664">
        <v>0</v>
      </c>
      <c r="Z14" s="664">
        <v>0</v>
      </c>
      <c r="AA14" s="664">
        <v>0</v>
      </c>
      <c r="AB14" s="664">
        <v>0</v>
      </c>
      <c r="AC14" s="664">
        <v>83180.02</v>
      </c>
      <c r="AD14" s="664">
        <v>115067.99</v>
      </c>
      <c r="AE14" s="664">
        <v>0</v>
      </c>
      <c r="AF14" s="664">
        <v>0</v>
      </c>
      <c r="AG14" s="166">
        <f t="shared" si="0"/>
        <v>34998639.219999999</v>
      </c>
    </row>
    <row r="15" spans="1:35">
      <c r="A15" s="167" t="s">
        <v>1173</v>
      </c>
      <c r="B15" s="167" t="s">
        <v>1174</v>
      </c>
      <c r="C15" s="664">
        <v>3202618.89</v>
      </c>
      <c r="D15" s="664">
        <v>0</v>
      </c>
      <c r="E15" s="664">
        <v>98439.95</v>
      </c>
      <c r="F15" s="533">
        <v>0</v>
      </c>
      <c r="G15" s="533">
        <v>0</v>
      </c>
      <c r="H15" s="533">
        <v>0</v>
      </c>
      <c r="I15" s="664">
        <v>74499701.950000003</v>
      </c>
      <c r="J15" s="664">
        <v>11319756.23</v>
      </c>
      <c r="K15" s="664">
        <v>16047804.68</v>
      </c>
      <c r="L15" s="664">
        <v>0</v>
      </c>
      <c r="M15" s="664">
        <v>0</v>
      </c>
      <c r="N15" s="900">
        <v>0</v>
      </c>
      <c r="O15" s="900">
        <v>0</v>
      </c>
      <c r="P15" s="900">
        <v>0</v>
      </c>
      <c r="Q15" s="900">
        <v>2610360.0699999998</v>
      </c>
      <c r="R15" s="900">
        <v>0</v>
      </c>
      <c r="S15" s="900">
        <v>0</v>
      </c>
      <c r="T15" s="900">
        <v>1317148.57</v>
      </c>
      <c r="U15" s="664">
        <v>22098463.719999999</v>
      </c>
      <c r="V15" s="664">
        <v>1554446.58</v>
      </c>
      <c r="W15" s="664">
        <v>6263933.7199999997</v>
      </c>
      <c r="X15" s="664">
        <v>0</v>
      </c>
      <c r="Y15" s="664">
        <v>0</v>
      </c>
      <c r="Z15" s="664">
        <v>0</v>
      </c>
      <c r="AA15" s="664">
        <v>0</v>
      </c>
      <c r="AB15" s="664">
        <v>0</v>
      </c>
      <c r="AC15" s="664">
        <v>337171.5</v>
      </c>
      <c r="AD15" s="664">
        <v>0</v>
      </c>
      <c r="AE15" s="664">
        <v>0</v>
      </c>
      <c r="AF15" s="664">
        <v>403189.23</v>
      </c>
      <c r="AG15" s="166">
        <f t="shared" si="0"/>
        <v>78438625.590000004</v>
      </c>
    </row>
    <row r="16" spans="1:35">
      <c r="A16" s="167" t="s">
        <v>1176</v>
      </c>
      <c r="B16" s="167" t="s">
        <v>1177</v>
      </c>
      <c r="C16" s="664">
        <v>4346871.3499999996</v>
      </c>
      <c r="D16" s="664">
        <v>0</v>
      </c>
      <c r="E16" s="664">
        <v>30096</v>
      </c>
      <c r="F16" s="533">
        <v>0</v>
      </c>
      <c r="G16" s="533">
        <v>0</v>
      </c>
      <c r="H16" s="533">
        <v>0</v>
      </c>
      <c r="I16" s="664">
        <v>78214708.629999995</v>
      </c>
      <c r="J16" s="664">
        <v>2030033.67</v>
      </c>
      <c r="K16" s="664">
        <v>11651505.67</v>
      </c>
      <c r="L16" s="664">
        <v>0</v>
      </c>
      <c r="M16" s="664">
        <v>0</v>
      </c>
      <c r="N16" s="900">
        <v>0</v>
      </c>
      <c r="O16" s="900">
        <v>0</v>
      </c>
      <c r="P16" s="900">
        <v>0</v>
      </c>
      <c r="Q16" s="900">
        <v>0</v>
      </c>
      <c r="R16" s="900">
        <v>315692</v>
      </c>
      <c r="S16" s="900">
        <v>0</v>
      </c>
      <c r="T16" s="900">
        <v>508816</v>
      </c>
      <c r="U16" s="664">
        <v>28501798.629999999</v>
      </c>
      <c r="V16" s="664">
        <v>718842.16</v>
      </c>
      <c r="W16" s="664">
        <v>6376755.9299999997</v>
      </c>
      <c r="X16" s="664">
        <v>0</v>
      </c>
      <c r="Y16" s="664">
        <v>0</v>
      </c>
      <c r="Z16" s="664">
        <v>0</v>
      </c>
      <c r="AA16" s="664">
        <v>0</v>
      </c>
      <c r="AB16" s="664">
        <v>0</v>
      </c>
      <c r="AC16" s="664">
        <v>0</v>
      </c>
      <c r="AD16" s="664">
        <v>57582</v>
      </c>
      <c r="AE16" s="664">
        <v>0</v>
      </c>
      <c r="AF16" s="664">
        <v>226141</v>
      </c>
      <c r="AG16" s="166">
        <f t="shared" si="0"/>
        <v>61216603.600000001</v>
      </c>
    </row>
    <row r="17" spans="1:33">
      <c r="A17" s="167" t="s">
        <v>1179</v>
      </c>
      <c r="B17" s="167" t="s">
        <v>1180</v>
      </c>
      <c r="C17" s="664">
        <v>35429245.310000002</v>
      </c>
      <c r="D17" s="664">
        <v>0</v>
      </c>
      <c r="E17" s="664">
        <v>1375129.76</v>
      </c>
      <c r="F17" s="533">
        <v>0</v>
      </c>
      <c r="G17" s="533">
        <v>0</v>
      </c>
      <c r="H17" s="533">
        <v>0</v>
      </c>
      <c r="I17" s="664">
        <v>673634460.36000001</v>
      </c>
      <c r="J17" s="664">
        <v>18166568.57</v>
      </c>
      <c r="K17" s="664">
        <v>45546127.729999997</v>
      </c>
      <c r="L17" s="664">
        <v>662369.42000000004</v>
      </c>
      <c r="M17" s="664">
        <v>0</v>
      </c>
      <c r="N17" s="900">
        <v>0</v>
      </c>
      <c r="O17" s="900">
        <v>0</v>
      </c>
      <c r="P17" s="900">
        <v>0</v>
      </c>
      <c r="Q17" s="900">
        <v>2355324.81</v>
      </c>
      <c r="R17" s="900">
        <v>861910.35</v>
      </c>
      <c r="S17" s="900">
        <v>8894594.4100000001</v>
      </c>
      <c r="T17" s="900">
        <v>6066230.3600000003</v>
      </c>
      <c r="U17" s="664">
        <v>147209840.87</v>
      </c>
      <c r="V17" s="664">
        <v>8734850.8000000007</v>
      </c>
      <c r="W17" s="664">
        <v>23200083.460000001</v>
      </c>
      <c r="X17" s="664">
        <v>218922.92</v>
      </c>
      <c r="Y17" s="664">
        <v>0</v>
      </c>
      <c r="Z17" s="664">
        <v>0</v>
      </c>
      <c r="AA17" s="664">
        <v>0</v>
      </c>
      <c r="AB17" s="664">
        <v>0</v>
      </c>
      <c r="AC17" s="664">
        <v>959982.51</v>
      </c>
      <c r="AD17" s="664">
        <v>452037.25</v>
      </c>
      <c r="AE17" s="664">
        <v>1782919.61</v>
      </c>
      <c r="AF17" s="664">
        <v>1833515.59</v>
      </c>
      <c r="AG17" s="166">
        <f t="shared" si="0"/>
        <v>608599808.07000005</v>
      </c>
    </row>
    <row r="18" spans="1:33">
      <c r="A18" s="167" t="s">
        <v>1182</v>
      </c>
      <c r="B18" s="167" t="s">
        <v>1183</v>
      </c>
      <c r="C18" s="664">
        <v>1342106.3799999999</v>
      </c>
      <c r="D18" s="664">
        <v>0</v>
      </c>
      <c r="E18" s="664">
        <v>12376946.939999999</v>
      </c>
      <c r="F18" s="533">
        <v>0</v>
      </c>
      <c r="G18" s="533">
        <v>0</v>
      </c>
      <c r="H18" s="533">
        <v>0</v>
      </c>
      <c r="I18" s="664">
        <v>30830744.010000002</v>
      </c>
      <c r="J18" s="664">
        <v>1491276.88</v>
      </c>
      <c r="K18" s="664">
        <v>16196482.9</v>
      </c>
      <c r="L18" s="664">
        <v>0</v>
      </c>
      <c r="M18" s="664">
        <v>0</v>
      </c>
      <c r="N18" s="900">
        <v>0</v>
      </c>
      <c r="O18" s="900">
        <v>0</v>
      </c>
      <c r="P18" s="900">
        <v>0</v>
      </c>
      <c r="Q18" s="900">
        <v>126354</v>
      </c>
      <c r="R18" s="900">
        <v>18440</v>
      </c>
      <c r="S18" s="900">
        <v>0</v>
      </c>
      <c r="T18" s="900">
        <v>424870</v>
      </c>
      <c r="U18" s="664">
        <v>14591351.359999999</v>
      </c>
      <c r="V18" s="664">
        <v>643989.01</v>
      </c>
      <c r="W18" s="664">
        <v>6028272.6200000001</v>
      </c>
      <c r="X18" s="664">
        <v>0</v>
      </c>
      <c r="Y18" s="664">
        <v>0</v>
      </c>
      <c r="Z18" s="664">
        <v>0</v>
      </c>
      <c r="AA18" s="664">
        <v>0</v>
      </c>
      <c r="AB18" s="664">
        <v>0</v>
      </c>
      <c r="AC18" s="664">
        <v>86475</v>
      </c>
      <c r="AD18" s="664">
        <v>11986</v>
      </c>
      <c r="AE18" s="664">
        <v>0</v>
      </c>
      <c r="AF18" s="664">
        <v>209740</v>
      </c>
      <c r="AG18" s="166">
        <f t="shared" si="0"/>
        <v>41235407.119999997</v>
      </c>
    </row>
    <row r="19" spans="1:33">
      <c r="A19" s="167" t="s">
        <v>1185</v>
      </c>
      <c r="B19" s="167" t="s">
        <v>1186</v>
      </c>
      <c r="C19" s="664">
        <v>1481962.37</v>
      </c>
      <c r="D19" s="664">
        <v>0</v>
      </c>
      <c r="E19" s="664">
        <v>287576.48</v>
      </c>
      <c r="F19" s="533">
        <v>0</v>
      </c>
      <c r="G19" s="533">
        <v>0</v>
      </c>
      <c r="H19" s="533">
        <v>0</v>
      </c>
      <c r="I19" s="664">
        <v>38710153.840000004</v>
      </c>
      <c r="J19" s="664">
        <v>20096397.600000001</v>
      </c>
      <c r="K19" s="664">
        <v>14832782.16</v>
      </c>
      <c r="L19" s="664">
        <v>0</v>
      </c>
      <c r="M19" s="664">
        <v>0</v>
      </c>
      <c r="N19" s="900">
        <v>0</v>
      </c>
      <c r="O19" s="900">
        <v>0</v>
      </c>
      <c r="P19" s="900">
        <v>0</v>
      </c>
      <c r="Q19" s="900">
        <v>0</v>
      </c>
      <c r="R19" s="900">
        <v>399206</v>
      </c>
      <c r="S19" s="900">
        <v>0</v>
      </c>
      <c r="T19" s="900">
        <v>0</v>
      </c>
      <c r="U19" s="664">
        <v>20201910.469999999</v>
      </c>
      <c r="V19" s="664">
        <v>5755419.7699999996</v>
      </c>
      <c r="W19" s="664">
        <v>8462552.9399999995</v>
      </c>
      <c r="X19" s="664">
        <v>0</v>
      </c>
      <c r="Y19" s="664">
        <v>0</v>
      </c>
      <c r="Z19" s="664">
        <v>0</v>
      </c>
      <c r="AA19" s="664">
        <v>0</v>
      </c>
      <c r="AB19" s="664">
        <v>0</v>
      </c>
      <c r="AC19" s="664">
        <v>0</v>
      </c>
      <c r="AD19" s="664">
        <v>129464.12</v>
      </c>
      <c r="AE19" s="664">
        <v>0</v>
      </c>
      <c r="AF19" s="664">
        <v>0</v>
      </c>
      <c r="AG19" s="166">
        <f t="shared" si="0"/>
        <v>41258731.149999999</v>
      </c>
    </row>
    <row r="20" spans="1:33">
      <c r="A20" s="167" t="s">
        <v>1188</v>
      </c>
      <c r="B20" s="167" t="s">
        <v>1189</v>
      </c>
      <c r="C20" s="664">
        <v>1836007.36</v>
      </c>
      <c r="D20" s="664">
        <v>0</v>
      </c>
      <c r="E20" s="664">
        <v>173500</v>
      </c>
      <c r="F20" s="533">
        <v>0</v>
      </c>
      <c r="G20" s="533">
        <v>0</v>
      </c>
      <c r="H20" s="533">
        <v>0</v>
      </c>
      <c r="I20" s="664">
        <v>43043051.68</v>
      </c>
      <c r="J20" s="664">
        <v>1268842.1000000001</v>
      </c>
      <c r="K20" s="664">
        <v>7905259.8499999996</v>
      </c>
      <c r="L20" s="664">
        <v>0</v>
      </c>
      <c r="M20" s="664">
        <v>0</v>
      </c>
      <c r="N20" s="900">
        <v>0</v>
      </c>
      <c r="O20" s="900">
        <v>0</v>
      </c>
      <c r="P20" s="900">
        <v>0</v>
      </c>
      <c r="Q20" s="900">
        <v>0</v>
      </c>
      <c r="R20" s="900">
        <v>488017</v>
      </c>
      <c r="S20" s="900">
        <v>0</v>
      </c>
      <c r="T20" s="900">
        <v>0</v>
      </c>
      <c r="U20" s="664">
        <v>18010427.16</v>
      </c>
      <c r="V20" s="664">
        <v>497715.63</v>
      </c>
      <c r="W20" s="664">
        <v>4543364.2699999996</v>
      </c>
      <c r="X20" s="664">
        <v>0</v>
      </c>
      <c r="Y20" s="664">
        <v>0</v>
      </c>
      <c r="Z20" s="664">
        <v>0</v>
      </c>
      <c r="AA20" s="664">
        <v>0</v>
      </c>
      <c r="AB20" s="664">
        <v>0</v>
      </c>
      <c r="AC20" s="664">
        <v>0</v>
      </c>
      <c r="AD20" s="664">
        <v>408182.14</v>
      </c>
      <c r="AE20" s="664">
        <v>0</v>
      </c>
      <c r="AF20" s="664">
        <v>0</v>
      </c>
      <c r="AG20" s="166">
        <f t="shared" si="0"/>
        <v>31254988.789999999</v>
      </c>
    </row>
    <row r="21" spans="1:33">
      <c r="A21" s="167" t="s">
        <v>1191</v>
      </c>
      <c r="B21" s="167" t="s">
        <v>1192</v>
      </c>
      <c r="C21" s="664">
        <v>596500</v>
      </c>
      <c r="D21" s="664">
        <v>280935.75</v>
      </c>
      <c r="E21" s="664">
        <v>59841.73</v>
      </c>
      <c r="F21" s="533">
        <v>0</v>
      </c>
      <c r="G21" s="533">
        <v>0</v>
      </c>
      <c r="H21" s="533">
        <v>0</v>
      </c>
      <c r="I21" s="664">
        <v>40023272.020000003</v>
      </c>
      <c r="J21" s="664">
        <v>2814097.6</v>
      </c>
      <c r="K21" s="664">
        <v>15916426.119999999</v>
      </c>
      <c r="L21" s="664">
        <v>0</v>
      </c>
      <c r="M21" s="664">
        <v>0</v>
      </c>
      <c r="N21" s="900">
        <v>0</v>
      </c>
      <c r="O21" s="900">
        <v>0</v>
      </c>
      <c r="P21" s="900">
        <v>76482.63</v>
      </c>
      <c r="Q21" s="900">
        <v>0</v>
      </c>
      <c r="R21" s="900">
        <v>268297.40999999997</v>
      </c>
      <c r="S21" s="900">
        <v>0</v>
      </c>
      <c r="T21" s="900">
        <v>138297.56</v>
      </c>
      <c r="U21" s="664">
        <v>18325321.030000001</v>
      </c>
      <c r="V21" s="664">
        <v>1353156.93</v>
      </c>
      <c r="W21" s="664">
        <v>6945458.4199999999</v>
      </c>
      <c r="X21" s="664">
        <v>0</v>
      </c>
      <c r="Y21" s="664">
        <v>0</v>
      </c>
      <c r="Z21" s="664">
        <v>0</v>
      </c>
      <c r="AA21" s="664">
        <v>0</v>
      </c>
      <c r="AB21" s="664">
        <v>35857.839999999997</v>
      </c>
      <c r="AC21" s="664">
        <v>0</v>
      </c>
      <c r="AD21" s="664">
        <v>125205.46</v>
      </c>
      <c r="AE21" s="664">
        <v>0</v>
      </c>
      <c r="AF21" s="664">
        <v>88356.77</v>
      </c>
      <c r="AG21" s="166">
        <f t="shared" si="0"/>
        <v>33300794.370000001</v>
      </c>
    </row>
    <row r="22" spans="1:33">
      <c r="A22" s="167" t="s">
        <v>1194</v>
      </c>
      <c r="B22" s="167" t="s">
        <v>1981</v>
      </c>
      <c r="C22" s="664">
        <v>506222.34</v>
      </c>
      <c r="D22" s="664">
        <v>0</v>
      </c>
      <c r="E22" s="664">
        <v>1382373.04</v>
      </c>
      <c r="F22" s="533">
        <v>0</v>
      </c>
      <c r="G22" s="533">
        <v>0</v>
      </c>
      <c r="H22" s="533">
        <v>0</v>
      </c>
      <c r="I22" s="664">
        <v>58078435.439999998</v>
      </c>
      <c r="J22" s="664">
        <v>3527014.67</v>
      </c>
      <c r="K22" s="664">
        <v>9826288.6999999993</v>
      </c>
      <c r="L22" s="664">
        <v>0</v>
      </c>
      <c r="M22" s="664">
        <v>0</v>
      </c>
      <c r="N22" s="900">
        <v>0</v>
      </c>
      <c r="O22" s="900">
        <v>0</v>
      </c>
      <c r="P22" s="900">
        <v>0</v>
      </c>
      <c r="Q22" s="900">
        <v>147704</v>
      </c>
      <c r="R22" s="900">
        <v>220049</v>
      </c>
      <c r="S22" s="900">
        <v>0</v>
      </c>
      <c r="T22" s="900">
        <v>545837</v>
      </c>
      <c r="U22" s="664">
        <v>25722008.239999998</v>
      </c>
      <c r="V22" s="664">
        <v>1073314.07</v>
      </c>
      <c r="W22" s="664">
        <v>5141046.87</v>
      </c>
      <c r="X22" s="664">
        <v>0</v>
      </c>
      <c r="Y22" s="664">
        <v>0</v>
      </c>
      <c r="Z22" s="664">
        <v>0</v>
      </c>
      <c r="AA22" s="664">
        <v>0</v>
      </c>
      <c r="AB22" s="664">
        <v>0</v>
      </c>
      <c r="AC22" s="664">
        <v>61543</v>
      </c>
      <c r="AD22" s="664">
        <v>65835</v>
      </c>
      <c r="AE22" s="664">
        <v>0</v>
      </c>
      <c r="AF22" s="664">
        <v>144483</v>
      </c>
      <c r="AG22" s="166">
        <f t="shared" si="0"/>
        <v>42025694.009999998</v>
      </c>
    </row>
    <row r="23" spans="1:33">
      <c r="A23" s="167" t="s">
        <v>1197</v>
      </c>
      <c r="B23" s="167" t="s">
        <v>1198</v>
      </c>
      <c r="C23" s="664">
        <v>3246806.54</v>
      </c>
      <c r="D23" s="664">
        <v>0</v>
      </c>
      <c r="E23" s="664">
        <v>0</v>
      </c>
      <c r="F23" s="533">
        <v>0</v>
      </c>
      <c r="G23" s="533">
        <v>0</v>
      </c>
      <c r="H23" s="533">
        <v>0</v>
      </c>
      <c r="I23" s="664">
        <v>80247479.810000002</v>
      </c>
      <c r="J23" s="664">
        <v>2035620.08</v>
      </c>
      <c r="K23" s="664">
        <v>6250172.7400000002</v>
      </c>
      <c r="L23" s="664">
        <v>0</v>
      </c>
      <c r="M23" s="664">
        <v>0</v>
      </c>
      <c r="N23" s="900">
        <v>0</v>
      </c>
      <c r="O23" s="900">
        <v>0</v>
      </c>
      <c r="P23" s="900">
        <v>0</v>
      </c>
      <c r="Q23" s="900">
        <v>4420873</v>
      </c>
      <c r="R23" s="900">
        <v>0</v>
      </c>
      <c r="S23" s="900">
        <v>0</v>
      </c>
      <c r="T23" s="900">
        <v>0</v>
      </c>
      <c r="U23" s="664">
        <v>21303435.960000001</v>
      </c>
      <c r="V23" s="664">
        <v>734311.08</v>
      </c>
      <c r="W23" s="664">
        <v>3954304.14</v>
      </c>
      <c r="X23" s="664">
        <v>0</v>
      </c>
      <c r="Y23" s="664">
        <v>0</v>
      </c>
      <c r="Z23" s="664">
        <v>0</v>
      </c>
      <c r="AA23" s="664">
        <v>0</v>
      </c>
      <c r="AB23" s="664">
        <v>0</v>
      </c>
      <c r="AC23" s="664">
        <v>2211026</v>
      </c>
      <c r="AD23" s="664">
        <v>0</v>
      </c>
      <c r="AE23" s="664">
        <v>0</v>
      </c>
      <c r="AF23" s="664">
        <v>0</v>
      </c>
      <c r="AG23" s="166">
        <f t="shared" si="0"/>
        <v>67997874.989999995</v>
      </c>
    </row>
    <row r="24" spans="1:33">
      <c r="A24" s="167" t="s">
        <v>1200</v>
      </c>
      <c r="B24" s="167" t="s">
        <v>1201</v>
      </c>
      <c r="C24" s="664">
        <v>1173156.18</v>
      </c>
      <c r="D24" s="664">
        <v>0</v>
      </c>
      <c r="E24" s="664">
        <v>0</v>
      </c>
      <c r="F24" s="533">
        <v>0</v>
      </c>
      <c r="G24" s="533">
        <v>0</v>
      </c>
      <c r="H24" s="533">
        <v>0</v>
      </c>
      <c r="I24" s="664">
        <v>43650173.07</v>
      </c>
      <c r="J24" s="664">
        <v>1461213.81</v>
      </c>
      <c r="K24" s="664">
        <v>6375359.8399999999</v>
      </c>
      <c r="L24" s="664">
        <v>0</v>
      </c>
      <c r="M24" s="664">
        <v>0</v>
      </c>
      <c r="N24" s="900">
        <v>0</v>
      </c>
      <c r="O24" s="900">
        <v>0</v>
      </c>
      <c r="P24" s="900">
        <v>0</v>
      </c>
      <c r="Q24" s="900">
        <v>0</v>
      </c>
      <c r="R24" s="900">
        <v>268789</v>
      </c>
      <c r="S24" s="900">
        <v>0</v>
      </c>
      <c r="T24" s="900">
        <v>0</v>
      </c>
      <c r="U24" s="664">
        <v>12473933.029999999</v>
      </c>
      <c r="V24" s="664">
        <v>489479.95</v>
      </c>
      <c r="W24" s="664">
        <v>3455818.09</v>
      </c>
      <c r="X24" s="664">
        <v>0</v>
      </c>
      <c r="Y24" s="664">
        <v>0</v>
      </c>
      <c r="Z24" s="664">
        <v>0</v>
      </c>
      <c r="AA24" s="664">
        <v>0</v>
      </c>
      <c r="AB24" s="664">
        <v>0</v>
      </c>
      <c r="AC24" s="664">
        <v>0</v>
      </c>
      <c r="AD24" s="664">
        <v>210593</v>
      </c>
      <c r="AE24" s="664">
        <v>0</v>
      </c>
      <c r="AF24" s="664">
        <v>0</v>
      </c>
      <c r="AG24" s="166">
        <f t="shared" si="0"/>
        <v>36298867.829999998</v>
      </c>
    </row>
    <row r="25" spans="1:33">
      <c r="A25" s="167" t="s">
        <v>1203</v>
      </c>
      <c r="B25" s="167" t="s">
        <v>1204</v>
      </c>
      <c r="C25" s="664">
        <v>10123429.82</v>
      </c>
      <c r="D25" s="664">
        <v>0</v>
      </c>
      <c r="E25" s="664">
        <v>4445387.4400000004</v>
      </c>
      <c r="F25" s="533">
        <v>0</v>
      </c>
      <c r="G25" s="533">
        <v>0</v>
      </c>
      <c r="H25" s="533">
        <v>0</v>
      </c>
      <c r="I25" s="664">
        <v>110778610.67</v>
      </c>
      <c r="J25" s="664">
        <v>1619600.5</v>
      </c>
      <c r="K25" s="664">
        <v>36616680.880000003</v>
      </c>
      <c r="L25" s="664">
        <v>0</v>
      </c>
      <c r="M25" s="664">
        <v>0</v>
      </c>
      <c r="N25" s="900">
        <v>0</v>
      </c>
      <c r="O25" s="900">
        <v>0</v>
      </c>
      <c r="P25" s="900">
        <v>0</v>
      </c>
      <c r="Q25" s="900">
        <v>0</v>
      </c>
      <c r="R25" s="900">
        <v>278990.98</v>
      </c>
      <c r="S25" s="900">
        <v>0</v>
      </c>
      <c r="T25" s="900">
        <v>1634461</v>
      </c>
      <c r="U25" s="664">
        <v>31588712.969999999</v>
      </c>
      <c r="V25" s="664">
        <v>737321.96</v>
      </c>
      <c r="W25" s="664">
        <v>11714472.01</v>
      </c>
      <c r="X25" s="664">
        <v>0</v>
      </c>
      <c r="Y25" s="664">
        <v>0</v>
      </c>
      <c r="Z25" s="664">
        <v>0</v>
      </c>
      <c r="AA25" s="664">
        <v>0</v>
      </c>
      <c r="AB25" s="664">
        <v>0</v>
      </c>
      <c r="AC25" s="664">
        <v>0</v>
      </c>
      <c r="AD25" s="664">
        <v>85825.86</v>
      </c>
      <c r="AE25" s="664">
        <v>0</v>
      </c>
      <c r="AF25" s="664">
        <v>750352.68</v>
      </c>
      <c r="AG25" s="166">
        <f t="shared" si="0"/>
        <v>120620475.81</v>
      </c>
    </row>
    <row r="26" spans="1:33">
      <c r="A26" s="167" t="s">
        <v>1206</v>
      </c>
      <c r="B26" s="167" t="s">
        <v>1207</v>
      </c>
      <c r="C26" s="664">
        <v>5165802.42</v>
      </c>
      <c r="D26" s="664">
        <v>0</v>
      </c>
      <c r="E26" s="664">
        <v>9329025.2599999998</v>
      </c>
      <c r="F26" s="533">
        <v>0</v>
      </c>
      <c r="G26" s="533">
        <v>0</v>
      </c>
      <c r="H26" s="533">
        <v>0</v>
      </c>
      <c r="I26" s="664">
        <v>138004915.53</v>
      </c>
      <c r="J26" s="664">
        <v>4373790.04</v>
      </c>
      <c r="K26" s="664">
        <v>19060923.940000001</v>
      </c>
      <c r="L26" s="664">
        <v>0</v>
      </c>
      <c r="M26" s="664">
        <v>0</v>
      </c>
      <c r="N26" s="900">
        <v>0</v>
      </c>
      <c r="O26" s="900">
        <v>0</v>
      </c>
      <c r="P26" s="900">
        <v>1134331</v>
      </c>
      <c r="Q26" s="900">
        <v>0</v>
      </c>
      <c r="R26" s="900">
        <v>598016.48</v>
      </c>
      <c r="S26" s="900">
        <v>0</v>
      </c>
      <c r="T26" s="900">
        <v>1811033.89</v>
      </c>
      <c r="U26" s="664">
        <v>40237018.07</v>
      </c>
      <c r="V26" s="664">
        <v>1621934.42</v>
      </c>
      <c r="W26" s="664">
        <v>8327578.9000000004</v>
      </c>
      <c r="X26" s="664">
        <v>0</v>
      </c>
      <c r="Y26" s="664">
        <v>0</v>
      </c>
      <c r="Z26" s="664">
        <v>0</v>
      </c>
      <c r="AA26" s="664">
        <v>0</v>
      </c>
      <c r="AB26" s="664">
        <v>778657.07</v>
      </c>
      <c r="AC26" s="664">
        <v>0</v>
      </c>
      <c r="AD26" s="664">
        <v>0</v>
      </c>
      <c r="AE26" s="664">
        <v>0</v>
      </c>
      <c r="AF26" s="664">
        <v>697698.04</v>
      </c>
      <c r="AG26" s="166">
        <f t="shared" si="0"/>
        <v>127814952.06</v>
      </c>
    </row>
    <row r="27" spans="1:33">
      <c r="A27" s="167" t="s">
        <v>1209</v>
      </c>
      <c r="B27" s="167" t="s">
        <v>1210</v>
      </c>
      <c r="C27" s="664">
        <v>1407138.31</v>
      </c>
      <c r="D27" s="664">
        <v>54729</v>
      </c>
      <c r="E27" s="664">
        <v>13460104.85</v>
      </c>
      <c r="F27" s="533">
        <v>0</v>
      </c>
      <c r="G27" s="533">
        <v>0</v>
      </c>
      <c r="H27" s="533">
        <v>0</v>
      </c>
      <c r="I27" s="664">
        <v>88498793.319999993</v>
      </c>
      <c r="J27" s="664">
        <v>5925880.8099999996</v>
      </c>
      <c r="K27" s="664">
        <v>11636116.26</v>
      </c>
      <c r="L27" s="664">
        <v>0</v>
      </c>
      <c r="M27" s="664">
        <v>0</v>
      </c>
      <c r="N27" s="900">
        <v>0</v>
      </c>
      <c r="O27" s="900">
        <v>0</v>
      </c>
      <c r="P27" s="900">
        <v>0</v>
      </c>
      <c r="Q27" s="900">
        <v>233769.03</v>
      </c>
      <c r="R27" s="900">
        <v>290296.03999999998</v>
      </c>
      <c r="S27" s="900">
        <v>570109.65</v>
      </c>
      <c r="T27" s="900">
        <v>566224.73</v>
      </c>
      <c r="U27" s="664">
        <v>27453307.02</v>
      </c>
      <c r="V27" s="664">
        <v>1994602.21</v>
      </c>
      <c r="W27" s="664">
        <v>5344523.38</v>
      </c>
      <c r="X27" s="664">
        <v>0</v>
      </c>
      <c r="Y27" s="664">
        <v>0</v>
      </c>
      <c r="Z27" s="664">
        <v>0</v>
      </c>
      <c r="AA27" s="664">
        <v>0</v>
      </c>
      <c r="AB27" s="664">
        <v>0</v>
      </c>
      <c r="AC27" s="664">
        <v>133131.93</v>
      </c>
      <c r="AD27" s="664">
        <v>265317.56</v>
      </c>
      <c r="AE27" s="664">
        <v>142527.42000000001</v>
      </c>
      <c r="AF27" s="664">
        <v>91743.34</v>
      </c>
      <c r="AG27" s="166">
        <f t="shared" si="0"/>
        <v>87218009.140000001</v>
      </c>
    </row>
    <row r="28" spans="1:33">
      <c r="A28" s="167" t="s">
        <v>1212</v>
      </c>
      <c r="B28" s="167" t="s">
        <v>1213</v>
      </c>
      <c r="C28" s="664">
        <v>22247205.98</v>
      </c>
      <c r="D28" s="664">
        <v>0</v>
      </c>
      <c r="E28" s="664">
        <v>1076843.3899999999</v>
      </c>
      <c r="F28" s="533">
        <v>0</v>
      </c>
      <c r="G28" s="533">
        <v>0</v>
      </c>
      <c r="H28" s="533">
        <v>2291695</v>
      </c>
      <c r="I28" s="664">
        <v>257336356.99000001</v>
      </c>
      <c r="J28" s="664">
        <v>25104045.649999999</v>
      </c>
      <c r="K28" s="664">
        <v>53875104.350000001</v>
      </c>
      <c r="L28" s="664">
        <v>0</v>
      </c>
      <c r="M28" s="664">
        <v>0</v>
      </c>
      <c r="N28" s="900">
        <v>0</v>
      </c>
      <c r="O28" s="900">
        <v>0</v>
      </c>
      <c r="P28" s="900">
        <v>0</v>
      </c>
      <c r="Q28" s="900">
        <v>3795148.52</v>
      </c>
      <c r="R28" s="900">
        <v>91924.95</v>
      </c>
      <c r="S28" s="900">
        <v>0</v>
      </c>
      <c r="T28" s="900">
        <v>4920796.51</v>
      </c>
      <c r="U28" s="664">
        <v>72195889.680000007</v>
      </c>
      <c r="V28" s="664">
        <v>6351939.2400000002</v>
      </c>
      <c r="W28" s="664">
        <v>21825873.489999998</v>
      </c>
      <c r="X28" s="664">
        <v>0</v>
      </c>
      <c r="Y28" s="664">
        <v>0</v>
      </c>
      <c r="Z28" s="664">
        <v>0</v>
      </c>
      <c r="AA28" s="664">
        <v>0</v>
      </c>
      <c r="AB28" s="664">
        <v>0</v>
      </c>
      <c r="AC28" s="664">
        <v>1323985.28</v>
      </c>
      <c r="AD28" s="664">
        <v>28204.5</v>
      </c>
      <c r="AE28" s="664">
        <v>0</v>
      </c>
      <c r="AF28" s="664">
        <v>1515650.87</v>
      </c>
      <c r="AG28" s="166">
        <f t="shared" si="0"/>
        <v>267497578.28</v>
      </c>
    </row>
    <row r="29" spans="1:33">
      <c r="A29" s="167" t="s">
        <v>1215</v>
      </c>
      <c r="B29" s="167" t="s">
        <v>1216</v>
      </c>
      <c r="C29" s="664">
        <v>194800</v>
      </c>
      <c r="D29" s="664">
        <v>0</v>
      </c>
      <c r="E29" s="664">
        <v>0</v>
      </c>
      <c r="F29" s="533">
        <v>0</v>
      </c>
      <c r="G29" s="533">
        <v>0</v>
      </c>
      <c r="H29" s="533">
        <v>0</v>
      </c>
      <c r="I29" s="664">
        <v>24013501.859999999</v>
      </c>
      <c r="J29" s="664">
        <v>592177.06999999995</v>
      </c>
      <c r="K29" s="664">
        <v>3360250.09</v>
      </c>
      <c r="L29" s="664">
        <v>0</v>
      </c>
      <c r="M29" s="664">
        <v>0</v>
      </c>
      <c r="N29" s="900">
        <v>0</v>
      </c>
      <c r="O29" s="900">
        <v>0</v>
      </c>
      <c r="P29" s="900">
        <v>0</v>
      </c>
      <c r="Q29" s="900">
        <v>0</v>
      </c>
      <c r="R29" s="900">
        <v>140970.98000000001</v>
      </c>
      <c r="S29" s="900">
        <v>0</v>
      </c>
      <c r="T29" s="900">
        <v>0</v>
      </c>
      <c r="U29" s="664">
        <v>9988516.1099999994</v>
      </c>
      <c r="V29" s="664">
        <v>242135.72</v>
      </c>
      <c r="W29" s="664">
        <v>2576580.9500000002</v>
      </c>
      <c r="X29" s="664">
        <v>0</v>
      </c>
      <c r="Y29" s="664">
        <v>0</v>
      </c>
      <c r="Z29" s="664">
        <v>0</v>
      </c>
      <c r="AA29" s="664">
        <v>0</v>
      </c>
      <c r="AB29" s="664">
        <v>0</v>
      </c>
      <c r="AC29" s="664">
        <v>0</v>
      </c>
      <c r="AD29" s="664">
        <v>67269.03</v>
      </c>
      <c r="AE29" s="664">
        <v>0</v>
      </c>
      <c r="AF29" s="664">
        <v>0</v>
      </c>
      <c r="AG29" s="166">
        <f t="shared" si="0"/>
        <v>15427198.189999999</v>
      </c>
    </row>
    <row r="30" spans="1:33">
      <c r="A30" s="167" t="s">
        <v>1218</v>
      </c>
      <c r="B30" s="167" t="s">
        <v>1219</v>
      </c>
      <c r="C30" s="664">
        <v>5057425.09</v>
      </c>
      <c r="D30" s="664">
        <v>0</v>
      </c>
      <c r="E30" s="664">
        <v>903694.38</v>
      </c>
      <c r="F30" s="533">
        <v>0</v>
      </c>
      <c r="G30" s="533">
        <v>0</v>
      </c>
      <c r="H30" s="533">
        <v>0</v>
      </c>
      <c r="I30" s="664">
        <v>48337685.289999999</v>
      </c>
      <c r="J30" s="664">
        <v>3697346.22</v>
      </c>
      <c r="K30" s="664">
        <v>9718249.4199999999</v>
      </c>
      <c r="L30" s="664">
        <v>0</v>
      </c>
      <c r="M30" s="664">
        <v>0</v>
      </c>
      <c r="N30" s="900">
        <v>0</v>
      </c>
      <c r="O30" s="900">
        <v>0</v>
      </c>
      <c r="P30" s="900">
        <v>0</v>
      </c>
      <c r="Q30" s="900">
        <v>0</v>
      </c>
      <c r="R30" s="900">
        <v>0</v>
      </c>
      <c r="S30" s="900">
        <v>0</v>
      </c>
      <c r="T30" s="900">
        <v>0</v>
      </c>
      <c r="U30" s="664">
        <v>16150478.619999999</v>
      </c>
      <c r="V30" s="664">
        <v>1203360.26</v>
      </c>
      <c r="W30" s="664">
        <v>6628991.5499999998</v>
      </c>
      <c r="X30" s="664">
        <v>0</v>
      </c>
      <c r="Y30" s="664">
        <v>0</v>
      </c>
      <c r="Z30" s="664">
        <v>0</v>
      </c>
      <c r="AA30" s="664">
        <v>0</v>
      </c>
      <c r="AB30" s="664">
        <v>0</v>
      </c>
      <c r="AC30" s="664">
        <v>0</v>
      </c>
      <c r="AD30" s="664">
        <v>0</v>
      </c>
      <c r="AE30" s="664">
        <v>0</v>
      </c>
      <c r="AF30" s="664">
        <v>0</v>
      </c>
      <c r="AG30" s="166">
        <f t="shared" si="0"/>
        <v>43731569.969999999</v>
      </c>
    </row>
    <row r="31" spans="1:33">
      <c r="A31" s="167" t="s">
        <v>1221</v>
      </c>
      <c r="B31" s="167" t="s">
        <v>1222</v>
      </c>
      <c r="C31" s="664">
        <v>1326209.44</v>
      </c>
      <c r="D31" s="664">
        <v>62305</v>
      </c>
      <c r="E31" s="664">
        <v>714589.36</v>
      </c>
      <c r="F31" s="533">
        <v>0</v>
      </c>
      <c r="G31" s="533">
        <v>0</v>
      </c>
      <c r="H31" s="533">
        <v>0</v>
      </c>
      <c r="I31" s="664">
        <v>38476873.32</v>
      </c>
      <c r="J31" s="664">
        <v>1076424.46</v>
      </c>
      <c r="K31" s="664">
        <v>9835662</v>
      </c>
      <c r="L31" s="664">
        <v>0</v>
      </c>
      <c r="M31" s="664">
        <v>0</v>
      </c>
      <c r="N31" s="900">
        <v>0</v>
      </c>
      <c r="O31" s="900">
        <v>0</v>
      </c>
      <c r="P31" s="900">
        <v>0</v>
      </c>
      <c r="Q31" s="900">
        <v>262055.86</v>
      </c>
      <c r="R31" s="900">
        <v>0</v>
      </c>
      <c r="S31" s="900">
        <v>0</v>
      </c>
      <c r="T31" s="900">
        <v>229610.67</v>
      </c>
      <c r="U31" s="664">
        <v>18992665.199999999</v>
      </c>
      <c r="V31" s="664">
        <v>530326.43999999994</v>
      </c>
      <c r="W31" s="664">
        <v>4054100.36</v>
      </c>
      <c r="X31" s="664">
        <v>0</v>
      </c>
      <c r="Y31" s="664">
        <v>0</v>
      </c>
      <c r="Z31" s="664">
        <v>0</v>
      </c>
      <c r="AA31" s="664">
        <v>0</v>
      </c>
      <c r="AB31" s="664">
        <v>0</v>
      </c>
      <c r="AC31" s="664">
        <v>64058.13</v>
      </c>
      <c r="AD31" s="664">
        <v>0</v>
      </c>
      <c r="AE31" s="664">
        <v>0</v>
      </c>
      <c r="AF31" s="664">
        <v>0</v>
      </c>
      <c r="AG31" s="166">
        <f t="shared" si="0"/>
        <v>28342579.98</v>
      </c>
    </row>
    <row r="32" spans="1:33">
      <c r="A32" s="167" t="s">
        <v>1224</v>
      </c>
      <c r="B32" s="167" t="s">
        <v>1225</v>
      </c>
      <c r="C32" s="664">
        <v>210264.05</v>
      </c>
      <c r="D32" s="664">
        <v>0</v>
      </c>
      <c r="E32" s="664">
        <v>104756.48</v>
      </c>
      <c r="F32" s="533">
        <v>0</v>
      </c>
      <c r="G32" s="533">
        <v>0</v>
      </c>
      <c r="H32" s="533">
        <v>0</v>
      </c>
      <c r="I32" s="664">
        <v>18924678.670000002</v>
      </c>
      <c r="J32" s="664">
        <v>2424114.2000000002</v>
      </c>
      <c r="K32" s="664">
        <v>3215346.57</v>
      </c>
      <c r="L32" s="664">
        <v>0</v>
      </c>
      <c r="M32" s="664">
        <v>0</v>
      </c>
      <c r="N32" s="900">
        <v>0</v>
      </c>
      <c r="O32" s="900">
        <v>0</v>
      </c>
      <c r="P32" s="900">
        <v>0</v>
      </c>
      <c r="Q32" s="900">
        <v>0</v>
      </c>
      <c r="R32" s="900">
        <v>0</v>
      </c>
      <c r="S32" s="900">
        <v>0</v>
      </c>
      <c r="T32" s="900">
        <v>0</v>
      </c>
      <c r="U32" s="664">
        <v>7155442.3600000003</v>
      </c>
      <c r="V32" s="664">
        <v>733072.68</v>
      </c>
      <c r="W32" s="664">
        <v>1321590.33</v>
      </c>
      <c r="X32" s="664">
        <v>0</v>
      </c>
      <c r="Y32" s="664">
        <v>0</v>
      </c>
      <c r="Z32" s="664">
        <v>0</v>
      </c>
      <c r="AA32" s="664">
        <v>0</v>
      </c>
      <c r="AB32" s="664">
        <v>0</v>
      </c>
      <c r="AC32" s="664">
        <v>0</v>
      </c>
      <c r="AD32" s="664">
        <v>0</v>
      </c>
      <c r="AE32" s="664">
        <v>0</v>
      </c>
      <c r="AF32" s="664">
        <v>0</v>
      </c>
      <c r="AG32" s="166">
        <f t="shared" si="0"/>
        <v>15669054.6</v>
      </c>
    </row>
    <row r="33" spans="1:33">
      <c r="A33" s="167" t="s">
        <v>1227</v>
      </c>
      <c r="B33" s="167" t="s">
        <v>1228</v>
      </c>
      <c r="C33" s="664">
        <v>5456219.54</v>
      </c>
      <c r="D33" s="664">
        <v>0</v>
      </c>
      <c r="E33" s="664">
        <v>15644713.35</v>
      </c>
      <c r="F33" s="533">
        <v>0</v>
      </c>
      <c r="G33" s="533">
        <v>0</v>
      </c>
      <c r="H33" s="533">
        <v>0</v>
      </c>
      <c r="I33" s="664">
        <v>68125622.209999993</v>
      </c>
      <c r="J33" s="664">
        <v>8363281.0999999996</v>
      </c>
      <c r="K33" s="664">
        <v>15132606.539999999</v>
      </c>
      <c r="L33" s="664">
        <v>0</v>
      </c>
      <c r="M33" s="664">
        <v>0</v>
      </c>
      <c r="N33" s="900">
        <v>0</v>
      </c>
      <c r="O33" s="900">
        <v>0</v>
      </c>
      <c r="P33" s="900">
        <v>0</v>
      </c>
      <c r="Q33" s="900">
        <v>0</v>
      </c>
      <c r="R33" s="900">
        <v>0</v>
      </c>
      <c r="S33" s="900">
        <v>0</v>
      </c>
      <c r="T33" s="900">
        <v>1021749.54</v>
      </c>
      <c r="U33" s="664">
        <v>23761456.600000001</v>
      </c>
      <c r="V33" s="664">
        <v>2891873.11</v>
      </c>
      <c r="W33" s="664">
        <v>9984265.2799999993</v>
      </c>
      <c r="X33" s="664">
        <v>0</v>
      </c>
      <c r="Y33" s="664">
        <v>0</v>
      </c>
      <c r="Z33" s="664">
        <v>0</v>
      </c>
      <c r="AA33" s="664">
        <v>0</v>
      </c>
      <c r="AB33" s="664">
        <v>0</v>
      </c>
      <c r="AC33" s="664">
        <v>0</v>
      </c>
      <c r="AD33" s="664">
        <v>0</v>
      </c>
      <c r="AE33" s="664">
        <v>0</v>
      </c>
      <c r="AF33" s="664">
        <v>561379.12</v>
      </c>
      <c r="AG33" s="166">
        <f t="shared" si="0"/>
        <v>76545218.170000002</v>
      </c>
    </row>
    <row r="34" spans="1:33">
      <c r="A34" s="167" t="s">
        <v>1230</v>
      </c>
      <c r="B34" s="167" t="s">
        <v>1231</v>
      </c>
      <c r="C34" s="664">
        <v>1700529.31</v>
      </c>
      <c r="D34" s="664">
        <v>0</v>
      </c>
      <c r="E34" s="664">
        <v>470123</v>
      </c>
      <c r="F34" s="533">
        <v>0</v>
      </c>
      <c r="G34" s="533">
        <v>0</v>
      </c>
      <c r="H34" s="533">
        <v>0</v>
      </c>
      <c r="I34" s="664">
        <v>34185968.609999999</v>
      </c>
      <c r="J34" s="664">
        <v>4759368.5</v>
      </c>
      <c r="K34" s="664">
        <v>15436778.41</v>
      </c>
      <c r="L34" s="664">
        <v>0</v>
      </c>
      <c r="M34" s="664">
        <v>0</v>
      </c>
      <c r="N34" s="900">
        <v>0</v>
      </c>
      <c r="O34" s="900">
        <v>0</v>
      </c>
      <c r="P34" s="900">
        <v>448623.97</v>
      </c>
      <c r="Q34" s="900">
        <v>0</v>
      </c>
      <c r="R34" s="900">
        <v>160405.68</v>
      </c>
      <c r="S34" s="900">
        <v>0</v>
      </c>
      <c r="T34" s="900">
        <v>0</v>
      </c>
      <c r="U34" s="664">
        <v>16008479.57</v>
      </c>
      <c r="V34" s="664">
        <v>2260667.23</v>
      </c>
      <c r="W34" s="664">
        <v>6099313.9699999997</v>
      </c>
      <c r="X34" s="664">
        <v>0</v>
      </c>
      <c r="Y34" s="664">
        <v>0</v>
      </c>
      <c r="Z34" s="664">
        <v>0</v>
      </c>
      <c r="AA34" s="664">
        <v>0</v>
      </c>
      <c r="AB34" s="664">
        <v>29908.26</v>
      </c>
      <c r="AC34" s="664">
        <v>0</v>
      </c>
      <c r="AD34" s="664">
        <v>5346.86</v>
      </c>
      <c r="AE34" s="664">
        <v>0</v>
      </c>
      <c r="AF34" s="664">
        <v>0</v>
      </c>
      <c r="AG34" s="166">
        <f t="shared" si="0"/>
        <v>32758081.59</v>
      </c>
    </row>
    <row r="35" spans="1:33">
      <c r="A35" s="167" t="s">
        <v>1233</v>
      </c>
      <c r="B35" s="167" t="s">
        <v>1234</v>
      </c>
      <c r="C35" s="664">
        <v>166280</v>
      </c>
      <c r="D35" s="664">
        <v>0</v>
      </c>
      <c r="E35" s="664">
        <v>23200</v>
      </c>
      <c r="F35" s="533">
        <v>0</v>
      </c>
      <c r="G35" s="533">
        <v>0</v>
      </c>
      <c r="H35" s="533">
        <v>0</v>
      </c>
      <c r="I35" s="664">
        <v>10470301.640000001</v>
      </c>
      <c r="J35" s="664">
        <v>2236003.9300000002</v>
      </c>
      <c r="K35" s="664">
        <v>3813023.26</v>
      </c>
      <c r="L35" s="664">
        <v>0</v>
      </c>
      <c r="M35" s="664">
        <v>0</v>
      </c>
      <c r="N35" s="900">
        <v>0</v>
      </c>
      <c r="O35" s="900">
        <v>0</v>
      </c>
      <c r="P35" s="900">
        <v>0</v>
      </c>
      <c r="Q35" s="900">
        <v>0</v>
      </c>
      <c r="R35" s="900">
        <v>45219</v>
      </c>
      <c r="S35" s="900">
        <v>0</v>
      </c>
      <c r="T35" s="900">
        <v>0</v>
      </c>
      <c r="U35" s="664">
        <v>5804572.7300000004</v>
      </c>
      <c r="V35" s="664">
        <v>787109.9</v>
      </c>
      <c r="W35" s="664">
        <v>1871746.72</v>
      </c>
      <c r="X35" s="664">
        <v>0</v>
      </c>
      <c r="Y35" s="664">
        <v>0</v>
      </c>
      <c r="Z35" s="664">
        <v>0</v>
      </c>
      <c r="AA35" s="664">
        <v>0</v>
      </c>
      <c r="AB35" s="664">
        <v>0</v>
      </c>
      <c r="AC35" s="664">
        <v>0</v>
      </c>
      <c r="AD35" s="664">
        <v>27780.6</v>
      </c>
      <c r="AE35" s="664">
        <v>0</v>
      </c>
      <c r="AF35" s="664">
        <v>0</v>
      </c>
      <c r="AG35" s="166">
        <f t="shared" si="0"/>
        <v>8262817.8799999999</v>
      </c>
    </row>
    <row r="36" spans="1:33">
      <c r="A36" s="167" t="s">
        <v>1236</v>
      </c>
      <c r="B36" s="167" t="s">
        <v>1237</v>
      </c>
      <c r="C36" s="664">
        <v>838445.42</v>
      </c>
      <c r="D36" s="664">
        <v>0</v>
      </c>
      <c r="E36" s="664">
        <v>8466736.4299999997</v>
      </c>
      <c r="F36" s="533">
        <v>0</v>
      </c>
      <c r="G36" s="533">
        <v>0</v>
      </c>
      <c r="H36" s="533">
        <v>0</v>
      </c>
      <c r="I36" s="664">
        <v>19732025.300000001</v>
      </c>
      <c r="J36" s="664">
        <v>696801.76</v>
      </c>
      <c r="K36" s="664">
        <v>5469495.0300000003</v>
      </c>
      <c r="L36" s="664">
        <v>0</v>
      </c>
      <c r="M36" s="664">
        <v>0</v>
      </c>
      <c r="N36" s="900">
        <v>0</v>
      </c>
      <c r="O36" s="900">
        <v>0</v>
      </c>
      <c r="P36" s="900">
        <v>0</v>
      </c>
      <c r="Q36" s="900">
        <v>0</v>
      </c>
      <c r="R36" s="900">
        <v>16958.75</v>
      </c>
      <c r="S36" s="900">
        <v>0</v>
      </c>
      <c r="T36" s="900">
        <v>0</v>
      </c>
      <c r="U36" s="664">
        <v>5463949.8499999996</v>
      </c>
      <c r="V36" s="664">
        <v>312695.31</v>
      </c>
      <c r="W36" s="664">
        <v>2163644.64</v>
      </c>
      <c r="X36" s="664">
        <v>0</v>
      </c>
      <c r="Y36" s="664">
        <v>0</v>
      </c>
      <c r="Z36" s="664">
        <v>0</v>
      </c>
      <c r="AA36" s="664">
        <v>0</v>
      </c>
      <c r="AB36" s="664">
        <v>0</v>
      </c>
      <c r="AC36" s="664">
        <v>0</v>
      </c>
      <c r="AD36" s="664">
        <v>8479.4</v>
      </c>
      <c r="AE36" s="664">
        <v>0</v>
      </c>
      <c r="AF36" s="664">
        <v>0</v>
      </c>
      <c r="AG36" s="166">
        <f t="shared" si="0"/>
        <v>27271693.489999998</v>
      </c>
    </row>
    <row r="37" spans="1:33">
      <c r="A37" s="167" t="s">
        <v>1239</v>
      </c>
      <c r="B37" s="167" t="s">
        <v>1240</v>
      </c>
      <c r="C37" s="664">
        <v>439872.79</v>
      </c>
      <c r="D37" s="664">
        <v>0</v>
      </c>
      <c r="E37" s="664">
        <v>0</v>
      </c>
      <c r="F37" s="533">
        <v>0</v>
      </c>
      <c r="G37" s="533">
        <v>0</v>
      </c>
      <c r="H37" s="533">
        <v>0</v>
      </c>
      <c r="I37" s="664">
        <v>15237893.08</v>
      </c>
      <c r="J37" s="664">
        <v>722685.06</v>
      </c>
      <c r="K37" s="664">
        <v>2729400.09</v>
      </c>
      <c r="L37" s="664">
        <v>0</v>
      </c>
      <c r="M37" s="664">
        <v>0</v>
      </c>
      <c r="N37" s="900">
        <v>0</v>
      </c>
      <c r="O37" s="900">
        <v>0</v>
      </c>
      <c r="P37" s="900">
        <v>0</v>
      </c>
      <c r="Q37" s="900">
        <v>0</v>
      </c>
      <c r="R37" s="900">
        <v>0</v>
      </c>
      <c r="S37" s="900">
        <v>0</v>
      </c>
      <c r="T37" s="900">
        <v>0</v>
      </c>
      <c r="U37" s="664">
        <v>6742346.6699999999</v>
      </c>
      <c r="V37" s="664">
        <v>448736.98</v>
      </c>
      <c r="W37" s="664">
        <v>897730.81</v>
      </c>
      <c r="X37" s="664">
        <v>0</v>
      </c>
      <c r="Y37" s="664">
        <v>0</v>
      </c>
      <c r="Z37" s="664">
        <v>0</v>
      </c>
      <c r="AA37" s="664">
        <v>0</v>
      </c>
      <c r="AB37" s="664">
        <v>0</v>
      </c>
      <c r="AC37" s="664">
        <v>0</v>
      </c>
      <c r="AD37" s="664">
        <v>0</v>
      </c>
      <c r="AE37" s="664">
        <v>0</v>
      </c>
      <c r="AF37" s="664">
        <v>0</v>
      </c>
      <c r="AG37" s="166">
        <f t="shared" si="0"/>
        <v>11041036.560000001</v>
      </c>
    </row>
    <row r="38" spans="1:33">
      <c r="A38" s="167" t="s">
        <v>1242</v>
      </c>
      <c r="B38" s="167" t="s">
        <v>1243</v>
      </c>
      <c r="C38" s="664">
        <v>4486351.28</v>
      </c>
      <c r="D38" s="664">
        <v>0</v>
      </c>
      <c r="E38" s="664">
        <v>70825</v>
      </c>
      <c r="F38" s="533">
        <v>0</v>
      </c>
      <c r="G38" s="533">
        <v>0</v>
      </c>
      <c r="H38" s="533">
        <v>0</v>
      </c>
      <c r="I38" s="664">
        <v>40332301.810000002</v>
      </c>
      <c r="J38" s="664">
        <v>2576927.65</v>
      </c>
      <c r="K38" s="664">
        <v>6431535.1600000001</v>
      </c>
      <c r="L38" s="664">
        <v>0</v>
      </c>
      <c r="M38" s="664">
        <v>0</v>
      </c>
      <c r="N38" s="900">
        <v>0</v>
      </c>
      <c r="O38" s="900">
        <v>0</v>
      </c>
      <c r="P38" s="900">
        <v>0</v>
      </c>
      <c r="Q38" s="900">
        <v>456299</v>
      </c>
      <c r="R38" s="900">
        <v>161404</v>
      </c>
      <c r="S38" s="900">
        <v>0</v>
      </c>
      <c r="T38" s="900">
        <v>215530</v>
      </c>
      <c r="U38" s="664">
        <v>12115633.32</v>
      </c>
      <c r="V38" s="664">
        <v>934946.83</v>
      </c>
      <c r="W38" s="664">
        <v>3341750.22</v>
      </c>
      <c r="X38" s="664">
        <v>0</v>
      </c>
      <c r="Y38" s="664">
        <v>0</v>
      </c>
      <c r="Z38" s="664">
        <v>0</v>
      </c>
      <c r="AA38" s="664">
        <v>0</v>
      </c>
      <c r="AB38" s="664">
        <v>0</v>
      </c>
      <c r="AC38" s="664">
        <v>127340</v>
      </c>
      <c r="AD38" s="664">
        <v>94480</v>
      </c>
      <c r="AE38" s="664">
        <v>0</v>
      </c>
      <c r="AF38" s="664">
        <v>46185</v>
      </c>
      <c r="AG38" s="166">
        <f t="shared" si="0"/>
        <v>38070838.530000001</v>
      </c>
    </row>
    <row r="39" spans="1:33">
      <c r="A39" s="167" t="s">
        <v>1245</v>
      </c>
      <c r="B39" s="167" t="s">
        <v>1246</v>
      </c>
      <c r="C39" s="664">
        <v>442186.23999999999</v>
      </c>
      <c r="D39" s="664">
        <v>74744.160000000003</v>
      </c>
      <c r="E39" s="664">
        <v>3018926.65</v>
      </c>
      <c r="F39" s="533">
        <v>0</v>
      </c>
      <c r="G39" s="533">
        <v>0</v>
      </c>
      <c r="H39" s="533">
        <v>0</v>
      </c>
      <c r="I39" s="664">
        <v>11868768.109999999</v>
      </c>
      <c r="J39" s="664">
        <v>1343085.98</v>
      </c>
      <c r="K39" s="664">
        <v>3928538.12</v>
      </c>
      <c r="L39" s="664">
        <v>0</v>
      </c>
      <c r="M39" s="664">
        <v>0</v>
      </c>
      <c r="N39" s="900">
        <v>0</v>
      </c>
      <c r="O39" s="900">
        <v>0</v>
      </c>
      <c r="P39" s="900">
        <v>0</v>
      </c>
      <c r="Q39" s="900">
        <v>0</v>
      </c>
      <c r="R39" s="900">
        <v>0</v>
      </c>
      <c r="S39" s="900">
        <v>0</v>
      </c>
      <c r="T39" s="900">
        <v>117989</v>
      </c>
      <c r="U39" s="664">
        <v>5117555.17</v>
      </c>
      <c r="V39" s="664">
        <v>294202.95</v>
      </c>
      <c r="W39" s="664">
        <v>1600355.9</v>
      </c>
      <c r="X39" s="664">
        <v>0</v>
      </c>
      <c r="Y39" s="664">
        <v>0</v>
      </c>
      <c r="Z39" s="664">
        <v>0</v>
      </c>
      <c r="AA39" s="664">
        <v>0</v>
      </c>
      <c r="AB39" s="664">
        <v>0</v>
      </c>
      <c r="AC39" s="664">
        <v>0</v>
      </c>
      <c r="AD39" s="664">
        <v>0</v>
      </c>
      <c r="AE39" s="664">
        <v>0</v>
      </c>
      <c r="AF39" s="664">
        <v>29497</v>
      </c>
      <c r="AG39" s="166">
        <f t="shared" si="0"/>
        <v>13752627.24</v>
      </c>
    </row>
    <row r="40" spans="1:33">
      <c r="A40" s="167" t="s">
        <v>1248</v>
      </c>
      <c r="B40" s="167" t="s">
        <v>1249</v>
      </c>
      <c r="C40" s="664">
        <v>1902974.99</v>
      </c>
      <c r="D40" s="664">
        <v>0</v>
      </c>
      <c r="E40" s="664">
        <v>628434.6</v>
      </c>
      <c r="F40" s="533">
        <v>0</v>
      </c>
      <c r="G40" s="533">
        <v>0</v>
      </c>
      <c r="H40" s="533">
        <v>0</v>
      </c>
      <c r="I40" s="664">
        <v>39305334.25</v>
      </c>
      <c r="J40" s="664">
        <v>3240087.63</v>
      </c>
      <c r="K40" s="664">
        <v>10292439.93</v>
      </c>
      <c r="L40" s="664">
        <v>0</v>
      </c>
      <c r="M40" s="664">
        <v>0</v>
      </c>
      <c r="N40" s="900">
        <v>0</v>
      </c>
      <c r="O40" s="900">
        <v>0</v>
      </c>
      <c r="P40" s="900">
        <v>0</v>
      </c>
      <c r="Q40" s="900">
        <v>0</v>
      </c>
      <c r="R40" s="900">
        <v>409928</v>
      </c>
      <c r="S40" s="900">
        <v>0</v>
      </c>
      <c r="T40" s="900">
        <v>329351</v>
      </c>
      <c r="U40" s="664">
        <v>16592825.4</v>
      </c>
      <c r="V40" s="664">
        <v>1984557.83</v>
      </c>
      <c r="W40" s="664">
        <v>5113612.42</v>
      </c>
      <c r="X40" s="664">
        <v>0</v>
      </c>
      <c r="Y40" s="664">
        <v>0</v>
      </c>
      <c r="Z40" s="664">
        <v>0</v>
      </c>
      <c r="AA40" s="664">
        <v>0</v>
      </c>
      <c r="AB40" s="664">
        <v>0</v>
      </c>
      <c r="AC40" s="664">
        <v>0</v>
      </c>
      <c r="AD40" s="664">
        <v>148170.95000000001</v>
      </c>
      <c r="AE40" s="664">
        <v>0</v>
      </c>
      <c r="AF40" s="664">
        <v>83696.83</v>
      </c>
      <c r="AG40" s="166">
        <f t="shared" si="0"/>
        <v>32185686.969999999</v>
      </c>
    </row>
    <row r="41" spans="1:33">
      <c r="A41" s="167" t="s">
        <v>1251</v>
      </c>
      <c r="B41" s="167" t="s">
        <v>1252</v>
      </c>
      <c r="C41" s="664">
        <v>381050</v>
      </c>
      <c r="D41" s="664">
        <v>5000</v>
      </c>
      <c r="E41" s="664">
        <v>0</v>
      </c>
      <c r="F41" s="533">
        <v>0</v>
      </c>
      <c r="G41" s="533">
        <v>0</v>
      </c>
      <c r="H41" s="533">
        <v>0</v>
      </c>
      <c r="I41" s="664">
        <v>13548803.73</v>
      </c>
      <c r="J41" s="664">
        <v>184496.72</v>
      </c>
      <c r="K41" s="664">
        <v>2023352.56</v>
      </c>
      <c r="L41" s="664">
        <v>0</v>
      </c>
      <c r="M41" s="664">
        <v>0</v>
      </c>
      <c r="N41" s="900">
        <v>0</v>
      </c>
      <c r="O41" s="900">
        <v>0</v>
      </c>
      <c r="P41" s="900">
        <v>0</v>
      </c>
      <c r="Q41" s="900">
        <v>0</v>
      </c>
      <c r="R41" s="900">
        <v>61857</v>
      </c>
      <c r="S41" s="900">
        <v>0</v>
      </c>
      <c r="T41" s="900">
        <v>0</v>
      </c>
      <c r="U41" s="664">
        <v>4020029.28</v>
      </c>
      <c r="V41" s="664">
        <v>84556.81</v>
      </c>
      <c r="W41" s="664">
        <v>878614</v>
      </c>
      <c r="X41" s="664">
        <v>0</v>
      </c>
      <c r="Y41" s="664">
        <v>0</v>
      </c>
      <c r="Z41" s="664">
        <v>0</v>
      </c>
      <c r="AA41" s="664">
        <v>0</v>
      </c>
      <c r="AB41" s="664">
        <v>0</v>
      </c>
      <c r="AC41" s="664">
        <v>0</v>
      </c>
      <c r="AD41" s="664">
        <v>48061.37</v>
      </c>
      <c r="AE41" s="664">
        <v>0</v>
      </c>
      <c r="AF41" s="664">
        <v>0</v>
      </c>
      <c r="AG41" s="166">
        <f t="shared" si="0"/>
        <v>11173298.550000001</v>
      </c>
    </row>
    <row r="42" spans="1:33">
      <c r="A42" s="167" t="s">
        <v>1254</v>
      </c>
      <c r="B42" s="167" t="s">
        <v>1255</v>
      </c>
      <c r="C42" s="664">
        <v>748856.15</v>
      </c>
      <c r="D42" s="664">
        <v>0</v>
      </c>
      <c r="E42" s="664">
        <v>1263976.9099999999</v>
      </c>
      <c r="F42" s="533">
        <v>0</v>
      </c>
      <c r="G42" s="533">
        <v>0</v>
      </c>
      <c r="H42" s="533">
        <v>0</v>
      </c>
      <c r="I42" s="664">
        <v>17828658.800000001</v>
      </c>
      <c r="J42" s="664">
        <v>3175721.26</v>
      </c>
      <c r="K42" s="664">
        <v>4619137.54</v>
      </c>
      <c r="L42" s="664">
        <v>0</v>
      </c>
      <c r="M42" s="664">
        <v>0</v>
      </c>
      <c r="N42" s="900">
        <v>0</v>
      </c>
      <c r="O42" s="900">
        <v>0</v>
      </c>
      <c r="P42" s="900">
        <v>0</v>
      </c>
      <c r="Q42" s="900">
        <v>222255</v>
      </c>
      <c r="R42" s="900">
        <v>116270</v>
      </c>
      <c r="S42" s="900">
        <v>0</v>
      </c>
      <c r="T42" s="900">
        <v>0</v>
      </c>
      <c r="U42" s="664">
        <v>8914522.1199999992</v>
      </c>
      <c r="V42" s="664">
        <v>1167490.44</v>
      </c>
      <c r="W42" s="664">
        <v>2161140.15</v>
      </c>
      <c r="X42" s="664">
        <v>0</v>
      </c>
      <c r="Y42" s="664">
        <v>0</v>
      </c>
      <c r="Z42" s="664">
        <v>0</v>
      </c>
      <c r="AA42" s="664">
        <v>0</v>
      </c>
      <c r="AB42" s="664">
        <v>0</v>
      </c>
      <c r="AC42" s="664">
        <v>148170</v>
      </c>
      <c r="AD42" s="664">
        <v>72924</v>
      </c>
      <c r="AE42" s="664">
        <v>0</v>
      </c>
      <c r="AF42" s="664">
        <v>0</v>
      </c>
      <c r="AG42" s="166">
        <f t="shared" si="0"/>
        <v>15510628.949999999</v>
      </c>
    </row>
    <row r="43" spans="1:33">
      <c r="A43" s="167" t="s">
        <v>1257</v>
      </c>
      <c r="B43" s="167" t="s">
        <v>1258</v>
      </c>
      <c r="C43" s="664">
        <v>6384444.75</v>
      </c>
      <c r="D43" s="664">
        <v>0</v>
      </c>
      <c r="E43" s="664">
        <v>335696.4</v>
      </c>
      <c r="F43" s="533">
        <v>0</v>
      </c>
      <c r="G43" s="533">
        <v>0</v>
      </c>
      <c r="H43" s="533">
        <v>0</v>
      </c>
      <c r="I43" s="664">
        <v>108874078.45999999</v>
      </c>
      <c r="J43" s="664">
        <v>3484062.24</v>
      </c>
      <c r="K43" s="664">
        <v>21046999.109999999</v>
      </c>
      <c r="L43" s="664">
        <v>0</v>
      </c>
      <c r="M43" s="664">
        <v>0</v>
      </c>
      <c r="N43" s="900">
        <v>0</v>
      </c>
      <c r="O43" s="900">
        <v>0</v>
      </c>
      <c r="P43" s="900">
        <v>0</v>
      </c>
      <c r="Q43" s="900">
        <v>560121</v>
      </c>
      <c r="R43" s="900">
        <v>254970</v>
      </c>
      <c r="S43" s="900">
        <v>0</v>
      </c>
      <c r="T43" s="900">
        <v>851176.36</v>
      </c>
      <c r="U43" s="664">
        <v>23523280.120000001</v>
      </c>
      <c r="V43" s="664">
        <v>965228.68</v>
      </c>
      <c r="W43" s="664">
        <v>6578117.1399999997</v>
      </c>
      <c r="X43" s="664">
        <v>0</v>
      </c>
      <c r="Y43" s="664">
        <v>0</v>
      </c>
      <c r="Z43" s="664">
        <v>0</v>
      </c>
      <c r="AA43" s="664">
        <v>0</v>
      </c>
      <c r="AB43" s="664">
        <v>0</v>
      </c>
      <c r="AC43" s="664">
        <v>477986</v>
      </c>
      <c r="AD43" s="664">
        <v>163691</v>
      </c>
      <c r="AE43" s="664">
        <v>0</v>
      </c>
      <c r="AF43" s="664">
        <v>275534.11</v>
      </c>
      <c r="AG43" s="166">
        <f t="shared" si="0"/>
        <v>109807711.27</v>
      </c>
    </row>
    <row r="44" spans="1:33">
      <c r="A44" s="167" t="s">
        <v>1260</v>
      </c>
      <c r="B44" s="167" t="s">
        <v>1261</v>
      </c>
      <c r="C44" s="664">
        <v>1283806.58</v>
      </c>
      <c r="D44" s="664">
        <v>10000</v>
      </c>
      <c r="E44" s="664">
        <v>0</v>
      </c>
      <c r="F44" s="533">
        <v>0</v>
      </c>
      <c r="G44" s="533">
        <v>0</v>
      </c>
      <c r="H44" s="533">
        <v>0</v>
      </c>
      <c r="I44" s="664">
        <v>50540617.899999999</v>
      </c>
      <c r="J44" s="664">
        <v>3056231.87</v>
      </c>
      <c r="K44" s="664">
        <v>11373498.5</v>
      </c>
      <c r="L44" s="664">
        <v>0</v>
      </c>
      <c r="M44" s="664">
        <v>0</v>
      </c>
      <c r="N44" s="900">
        <v>0</v>
      </c>
      <c r="O44" s="900">
        <v>0</v>
      </c>
      <c r="P44" s="900">
        <v>0</v>
      </c>
      <c r="Q44" s="900">
        <v>0</v>
      </c>
      <c r="R44" s="900">
        <v>0</v>
      </c>
      <c r="S44" s="900">
        <v>0</v>
      </c>
      <c r="T44" s="900">
        <v>0</v>
      </c>
      <c r="U44" s="664">
        <v>15443091.26</v>
      </c>
      <c r="V44" s="664">
        <v>898502.55</v>
      </c>
      <c r="W44" s="664">
        <v>4737360.04</v>
      </c>
      <c r="X44" s="664">
        <v>0</v>
      </c>
      <c r="Y44" s="664">
        <v>0</v>
      </c>
      <c r="Z44" s="664">
        <v>0</v>
      </c>
      <c r="AA44" s="664">
        <v>0</v>
      </c>
      <c r="AB44" s="664">
        <v>0</v>
      </c>
      <c r="AC44" s="664">
        <v>0</v>
      </c>
      <c r="AD44" s="664">
        <v>0</v>
      </c>
      <c r="AE44" s="664">
        <v>0</v>
      </c>
      <c r="AF44" s="664">
        <v>0</v>
      </c>
      <c r="AG44" s="166">
        <f t="shared" si="0"/>
        <v>45185201</v>
      </c>
    </row>
    <row r="45" spans="1:33">
      <c r="A45" s="167" t="s">
        <v>1263</v>
      </c>
      <c r="B45" s="167" t="s">
        <v>1264</v>
      </c>
      <c r="C45" s="664">
        <v>407679</v>
      </c>
      <c r="D45" s="664">
        <v>0</v>
      </c>
      <c r="E45" s="664">
        <v>0</v>
      </c>
      <c r="F45" s="533">
        <v>0</v>
      </c>
      <c r="G45" s="533">
        <v>0</v>
      </c>
      <c r="H45" s="533">
        <v>0</v>
      </c>
      <c r="I45" s="664">
        <v>37059877.759999998</v>
      </c>
      <c r="J45" s="664">
        <v>832281.81</v>
      </c>
      <c r="K45" s="664">
        <v>6839248.2300000004</v>
      </c>
      <c r="L45" s="664">
        <v>0</v>
      </c>
      <c r="M45" s="664">
        <v>0</v>
      </c>
      <c r="N45" s="900">
        <v>0</v>
      </c>
      <c r="O45" s="900">
        <v>0</v>
      </c>
      <c r="P45" s="900">
        <v>0</v>
      </c>
      <c r="Q45" s="900">
        <v>0</v>
      </c>
      <c r="R45" s="900">
        <v>0</v>
      </c>
      <c r="S45" s="900">
        <v>0</v>
      </c>
      <c r="T45" s="900">
        <v>0</v>
      </c>
      <c r="U45" s="664">
        <v>13789262.27</v>
      </c>
      <c r="V45" s="664">
        <v>286153.2</v>
      </c>
      <c r="W45" s="664">
        <v>3231539.79</v>
      </c>
      <c r="X45" s="664">
        <v>0</v>
      </c>
      <c r="Y45" s="664">
        <v>0</v>
      </c>
      <c r="Z45" s="664">
        <v>0</v>
      </c>
      <c r="AA45" s="664">
        <v>0</v>
      </c>
      <c r="AB45" s="664">
        <v>0</v>
      </c>
      <c r="AC45" s="664">
        <v>0</v>
      </c>
      <c r="AD45" s="664">
        <v>0</v>
      </c>
      <c r="AE45" s="664">
        <v>0</v>
      </c>
      <c r="AF45" s="664">
        <v>0</v>
      </c>
      <c r="AG45" s="166">
        <f t="shared" si="0"/>
        <v>27832131.539999999</v>
      </c>
    </row>
    <row r="46" spans="1:33">
      <c r="A46" s="167" t="s">
        <v>1266</v>
      </c>
      <c r="B46" s="167" t="s">
        <v>1267</v>
      </c>
      <c r="C46" s="664">
        <v>34805</v>
      </c>
      <c r="D46" s="664">
        <v>0</v>
      </c>
      <c r="E46" s="664">
        <v>0</v>
      </c>
      <c r="F46" s="533">
        <v>0</v>
      </c>
      <c r="G46" s="533">
        <v>0</v>
      </c>
      <c r="H46" s="533">
        <v>0</v>
      </c>
      <c r="I46" s="664">
        <v>12116000.640000001</v>
      </c>
      <c r="J46" s="664">
        <v>646881.24</v>
      </c>
      <c r="K46" s="664">
        <v>1869481.05</v>
      </c>
      <c r="L46" s="664">
        <v>0</v>
      </c>
      <c r="M46" s="664">
        <v>0</v>
      </c>
      <c r="N46" s="900">
        <v>0</v>
      </c>
      <c r="O46" s="900">
        <v>0</v>
      </c>
      <c r="P46" s="900">
        <v>0</v>
      </c>
      <c r="Q46" s="900">
        <v>0</v>
      </c>
      <c r="R46" s="900">
        <v>455273</v>
      </c>
      <c r="S46" s="900">
        <v>0</v>
      </c>
      <c r="T46" s="900">
        <v>0</v>
      </c>
      <c r="U46" s="664">
        <v>8188069.4900000002</v>
      </c>
      <c r="V46" s="664">
        <v>164599.42000000001</v>
      </c>
      <c r="W46" s="664">
        <v>1073370.8799999999</v>
      </c>
      <c r="X46" s="664">
        <v>0</v>
      </c>
      <c r="Y46" s="664">
        <v>0</v>
      </c>
      <c r="Z46" s="664">
        <v>0</v>
      </c>
      <c r="AA46" s="664">
        <v>0</v>
      </c>
      <c r="AB46" s="664">
        <v>0</v>
      </c>
      <c r="AC46" s="664">
        <v>0</v>
      </c>
      <c r="AD46" s="664">
        <v>109347</v>
      </c>
      <c r="AE46" s="664">
        <v>0</v>
      </c>
      <c r="AF46" s="664">
        <v>0</v>
      </c>
      <c r="AG46" s="166">
        <f t="shared" si="0"/>
        <v>5587054.1399999997</v>
      </c>
    </row>
    <row r="47" spans="1:33">
      <c r="A47" s="167" t="s">
        <v>1269</v>
      </c>
      <c r="B47" s="167" t="s">
        <v>1270</v>
      </c>
      <c r="C47" s="664">
        <v>513737.76</v>
      </c>
      <c r="D47" s="664">
        <v>0</v>
      </c>
      <c r="E47" s="664">
        <v>2628125</v>
      </c>
      <c r="F47" s="533">
        <v>0</v>
      </c>
      <c r="G47" s="533">
        <v>0</v>
      </c>
      <c r="H47" s="533">
        <v>0</v>
      </c>
      <c r="I47" s="664">
        <v>31291859.960000001</v>
      </c>
      <c r="J47" s="664">
        <v>6604145.5099999998</v>
      </c>
      <c r="K47" s="664">
        <v>11478625.74</v>
      </c>
      <c r="L47" s="664">
        <v>0</v>
      </c>
      <c r="M47" s="664">
        <v>0</v>
      </c>
      <c r="N47" s="900">
        <v>0</v>
      </c>
      <c r="O47" s="900">
        <v>0</v>
      </c>
      <c r="P47" s="900">
        <v>0</v>
      </c>
      <c r="Q47" s="900">
        <v>0</v>
      </c>
      <c r="R47" s="900">
        <v>339924</v>
      </c>
      <c r="S47" s="900">
        <v>0</v>
      </c>
      <c r="T47" s="900">
        <v>0</v>
      </c>
      <c r="U47" s="664">
        <v>13869917.76</v>
      </c>
      <c r="V47" s="664">
        <v>3013524.89</v>
      </c>
      <c r="W47" s="664">
        <v>6066523.0800000001</v>
      </c>
      <c r="X47" s="664">
        <v>0</v>
      </c>
      <c r="Y47" s="664">
        <v>0</v>
      </c>
      <c r="Z47" s="664">
        <v>0</v>
      </c>
      <c r="AA47" s="664">
        <v>0</v>
      </c>
      <c r="AB47" s="664">
        <v>0</v>
      </c>
      <c r="AC47" s="664">
        <v>0</v>
      </c>
      <c r="AD47" s="664">
        <v>39658</v>
      </c>
      <c r="AE47" s="664">
        <v>0</v>
      </c>
      <c r="AF47" s="664">
        <v>0</v>
      </c>
      <c r="AG47" s="166">
        <f t="shared" si="0"/>
        <v>29866794.239999998</v>
      </c>
    </row>
    <row r="48" spans="1:33">
      <c r="A48" s="167" t="s">
        <v>1272</v>
      </c>
      <c r="B48" s="167" t="s">
        <v>1273</v>
      </c>
      <c r="C48" s="664">
        <v>650164.02</v>
      </c>
      <c r="D48" s="664">
        <v>0</v>
      </c>
      <c r="E48" s="664">
        <v>18013746.93</v>
      </c>
      <c r="F48" s="533">
        <v>0</v>
      </c>
      <c r="G48" s="533">
        <v>0</v>
      </c>
      <c r="H48" s="533">
        <v>0</v>
      </c>
      <c r="I48" s="664">
        <v>29410175.059999999</v>
      </c>
      <c r="J48" s="664">
        <v>3360916.88</v>
      </c>
      <c r="K48" s="664">
        <v>4872624.26</v>
      </c>
      <c r="L48" s="664">
        <v>0</v>
      </c>
      <c r="M48" s="664">
        <v>0</v>
      </c>
      <c r="N48" s="900">
        <v>0</v>
      </c>
      <c r="O48" s="900">
        <v>0</v>
      </c>
      <c r="P48" s="900">
        <v>0</v>
      </c>
      <c r="Q48" s="900">
        <v>0</v>
      </c>
      <c r="R48" s="900">
        <v>7207.8</v>
      </c>
      <c r="S48" s="900">
        <v>0</v>
      </c>
      <c r="T48" s="900">
        <v>713861.76</v>
      </c>
      <c r="U48" s="664">
        <v>11115044.24</v>
      </c>
      <c r="V48" s="664">
        <v>216272.08</v>
      </c>
      <c r="W48" s="664">
        <v>2458985.31</v>
      </c>
      <c r="X48" s="664">
        <v>0</v>
      </c>
      <c r="Y48" s="664">
        <v>0</v>
      </c>
      <c r="Z48" s="664">
        <v>0</v>
      </c>
      <c r="AA48" s="664">
        <v>0</v>
      </c>
      <c r="AB48" s="664">
        <v>0</v>
      </c>
      <c r="AC48" s="664">
        <v>0</v>
      </c>
      <c r="AD48" s="664">
        <v>6727.28</v>
      </c>
      <c r="AE48" s="664">
        <v>208857.81</v>
      </c>
      <c r="AF48" s="664">
        <v>0</v>
      </c>
      <c r="AG48" s="166">
        <f t="shared" si="0"/>
        <v>43022809.990000002</v>
      </c>
    </row>
    <row r="49" spans="1:33">
      <c r="A49" s="167" t="s">
        <v>1275</v>
      </c>
      <c r="B49" s="167" t="s">
        <v>1276</v>
      </c>
      <c r="C49" s="664">
        <v>6391453.0899999999</v>
      </c>
      <c r="D49" s="664">
        <v>0</v>
      </c>
      <c r="E49" s="664">
        <v>2600775.38</v>
      </c>
      <c r="F49" s="533">
        <v>0</v>
      </c>
      <c r="G49" s="533">
        <v>0</v>
      </c>
      <c r="H49" s="533">
        <v>0</v>
      </c>
      <c r="I49" s="664">
        <v>117271553.64</v>
      </c>
      <c r="J49" s="664">
        <v>2344691.58</v>
      </c>
      <c r="K49" s="664">
        <v>15150724.529999999</v>
      </c>
      <c r="L49" s="664">
        <v>0</v>
      </c>
      <c r="M49" s="664">
        <v>0</v>
      </c>
      <c r="N49" s="900">
        <v>0</v>
      </c>
      <c r="O49" s="900">
        <v>0</v>
      </c>
      <c r="P49" s="900">
        <v>0</v>
      </c>
      <c r="Q49" s="900">
        <v>3817843.44</v>
      </c>
      <c r="R49" s="900">
        <v>0</v>
      </c>
      <c r="S49" s="900">
        <v>0</v>
      </c>
      <c r="T49" s="900">
        <v>0</v>
      </c>
      <c r="U49" s="664">
        <v>20565175.66</v>
      </c>
      <c r="V49" s="664">
        <v>754311.92</v>
      </c>
      <c r="W49" s="664">
        <v>6646464.0199999996</v>
      </c>
      <c r="X49" s="664">
        <v>0</v>
      </c>
      <c r="Y49" s="664">
        <v>0</v>
      </c>
      <c r="Z49" s="664">
        <v>0</v>
      </c>
      <c r="AA49" s="664">
        <v>0</v>
      </c>
      <c r="AB49" s="664">
        <v>0</v>
      </c>
      <c r="AC49" s="664">
        <v>444797.3</v>
      </c>
      <c r="AD49" s="664">
        <v>0</v>
      </c>
      <c r="AE49" s="664">
        <v>0</v>
      </c>
      <c r="AF49" s="664">
        <v>0</v>
      </c>
      <c r="AG49" s="166">
        <f t="shared" si="0"/>
        <v>119166292.76000001</v>
      </c>
    </row>
    <row r="50" spans="1:33">
      <c r="A50" s="167" t="s">
        <v>1278</v>
      </c>
      <c r="B50" s="167" t="s">
        <v>1279</v>
      </c>
      <c r="C50" s="664">
        <v>247165.46</v>
      </c>
      <c r="D50" s="664">
        <v>0</v>
      </c>
      <c r="E50" s="664">
        <v>6515315.8200000003</v>
      </c>
      <c r="F50" s="533">
        <v>0</v>
      </c>
      <c r="G50" s="533">
        <v>0</v>
      </c>
      <c r="H50" s="533">
        <v>0</v>
      </c>
      <c r="I50" s="664">
        <v>22736643.02</v>
      </c>
      <c r="J50" s="664">
        <v>1430286.48</v>
      </c>
      <c r="K50" s="664">
        <v>7068115.8099999996</v>
      </c>
      <c r="L50" s="664">
        <v>0</v>
      </c>
      <c r="M50" s="664">
        <v>0</v>
      </c>
      <c r="N50" s="900">
        <v>0</v>
      </c>
      <c r="O50" s="900">
        <v>0</v>
      </c>
      <c r="P50" s="900">
        <v>0</v>
      </c>
      <c r="Q50" s="900">
        <v>0</v>
      </c>
      <c r="R50" s="900">
        <v>165333</v>
      </c>
      <c r="S50" s="900">
        <v>0</v>
      </c>
      <c r="T50" s="900">
        <v>0</v>
      </c>
      <c r="U50" s="664">
        <v>9499533.5999999996</v>
      </c>
      <c r="V50" s="664">
        <v>538915.25</v>
      </c>
      <c r="W50" s="664">
        <v>3231527.2</v>
      </c>
      <c r="X50" s="664">
        <v>0</v>
      </c>
      <c r="Y50" s="664">
        <v>0</v>
      </c>
      <c r="Z50" s="664">
        <v>0</v>
      </c>
      <c r="AA50" s="664">
        <v>0</v>
      </c>
      <c r="AB50" s="664">
        <v>0</v>
      </c>
      <c r="AC50" s="664">
        <v>0</v>
      </c>
      <c r="AD50" s="664">
        <v>95437</v>
      </c>
      <c r="AE50" s="664">
        <v>0</v>
      </c>
      <c r="AF50" s="664">
        <v>0</v>
      </c>
      <c r="AG50" s="166">
        <f t="shared" si="0"/>
        <v>24797446.539999999</v>
      </c>
    </row>
    <row r="51" spans="1:33">
      <c r="A51" s="167" t="s">
        <v>1281</v>
      </c>
      <c r="B51" s="167" t="s">
        <v>1282</v>
      </c>
      <c r="C51" s="664">
        <v>929712.45</v>
      </c>
      <c r="D51" s="664">
        <v>0</v>
      </c>
      <c r="E51" s="664">
        <v>413781.6</v>
      </c>
      <c r="F51" s="533">
        <v>0</v>
      </c>
      <c r="G51" s="533">
        <v>0</v>
      </c>
      <c r="H51" s="533">
        <v>0</v>
      </c>
      <c r="I51" s="664">
        <v>89333639.75</v>
      </c>
      <c r="J51" s="664">
        <v>2191866.67</v>
      </c>
      <c r="K51" s="664">
        <v>9125514.5899999999</v>
      </c>
      <c r="L51" s="664">
        <v>0</v>
      </c>
      <c r="M51" s="664">
        <v>0</v>
      </c>
      <c r="N51" s="900">
        <v>0</v>
      </c>
      <c r="O51" s="900">
        <v>0</v>
      </c>
      <c r="P51" s="900">
        <v>0</v>
      </c>
      <c r="Q51" s="900">
        <v>0</v>
      </c>
      <c r="R51" s="900">
        <v>208366</v>
      </c>
      <c r="S51" s="900">
        <v>0</v>
      </c>
      <c r="T51" s="900">
        <v>0</v>
      </c>
      <c r="U51" s="664">
        <v>28079630.379999999</v>
      </c>
      <c r="V51" s="664">
        <v>1110449.77</v>
      </c>
      <c r="W51" s="664">
        <v>4980771.04</v>
      </c>
      <c r="X51" s="664">
        <v>0</v>
      </c>
      <c r="Y51" s="664">
        <v>0</v>
      </c>
      <c r="Z51" s="664">
        <v>0</v>
      </c>
      <c r="AA51" s="664">
        <v>0</v>
      </c>
      <c r="AB51" s="664">
        <v>0</v>
      </c>
      <c r="AC51" s="664">
        <v>0</v>
      </c>
      <c r="AD51" s="664">
        <v>162331</v>
      </c>
      <c r="AE51" s="664">
        <v>0</v>
      </c>
      <c r="AF51" s="664">
        <v>0</v>
      </c>
      <c r="AG51" s="166">
        <f t="shared" si="0"/>
        <v>67869698.870000005</v>
      </c>
    </row>
    <row r="52" spans="1:33">
      <c r="A52" s="167" t="s">
        <v>1287</v>
      </c>
      <c r="B52" s="167" t="s">
        <v>1288</v>
      </c>
      <c r="C52" s="664">
        <v>981101.02</v>
      </c>
      <c r="D52" s="664">
        <v>0</v>
      </c>
      <c r="E52" s="664">
        <v>0</v>
      </c>
      <c r="F52" s="533">
        <v>0</v>
      </c>
      <c r="G52" s="533">
        <v>0</v>
      </c>
      <c r="H52" s="533">
        <v>0</v>
      </c>
      <c r="I52" s="664">
        <v>27068875.890000001</v>
      </c>
      <c r="J52" s="664">
        <v>1621693.94</v>
      </c>
      <c r="K52" s="664">
        <v>8482273.6699999999</v>
      </c>
      <c r="L52" s="664">
        <v>0</v>
      </c>
      <c r="M52" s="664">
        <v>0</v>
      </c>
      <c r="N52" s="900">
        <v>0</v>
      </c>
      <c r="O52" s="900">
        <v>0</v>
      </c>
      <c r="P52" s="900">
        <v>0</v>
      </c>
      <c r="Q52" s="900">
        <v>0</v>
      </c>
      <c r="R52" s="900">
        <v>0</v>
      </c>
      <c r="S52" s="900">
        <v>0</v>
      </c>
      <c r="T52" s="900">
        <v>0</v>
      </c>
      <c r="U52" s="664">
        <v>9012276.4299999997</v>
      </c>
      <c r="V52" s="664">
        <v>476289.32</v>
      </c>
      <c r="W52" s="664">
        <v>3562295</v>
      </c>
      <c r="X52" s="664">
        <v>0</v>
      </c>
      <c r="Y52" s="664">
        <v>0</v>
      </c>
      <c r="Z52" s="664">
        <v>0</v>
      </c>
      <c r="AA52" s="664">
        <v>0</v>
      </c>
      <c r="AB52" s="664">
        <v>0</v>
      </c>
      <c r="AC52" s="664">
        <v>0</v>
      </c>
      <c r="AD52" s="664">
        <v>0</v>
      </c>
      <c r="AE52" s="664">
        <v>0</v>
      </c>
      <c r="AF52" s="664">
        <v>0</v>
      </c>
      <c r="AG52" s="166">
        <f t="shared" si="0"/>
        <v>25103083.77</v>
      </c>
    </row>
    <row r="53" spans="1:33">
      <c r="A53" s="167" t="s">
        <v>1290</v>
      </c>
      <c r="B53" s="167" t="s">
        <v>1291</v>
      </c>
      <c r="C53" s="664">
        <v>2628284.33</v>
      </c>
      <c r="D53" s="664">
        <v>0</v>
      </c>
      <c r="E53" s="664">
        <v>186145.41</v>
      </c>
      <c r="F53" s="533">
        <v>0</v>
      </c>
      <c r="G53" s="533">
        <v>0</v>
      </c>
      <c r="H53" s="533">
        <v>0</v>
      </c>
      <c r="I53" s="664">
        <v>56398120.210000001</v>
      </c>
      <c r="J53" s="664">
        <v>4998746.68</v>
      </c>
      <c r="K53" s="664">
        <v>9807034.9600000009</v>
      </c>
      <c r="L53" s="664">
        <v>0</v>
      </c>
      <c r="M53" s="664">
        <v>0</v>
      </c>
      <c r="N53" s="900">
        <v>0</v>
      </c>
      <c r="O53" s="900">
        <v>0</v>
      </c>
      <c r="P53" s="900">
        <v>0</v>
      </c>
      <c r="Q53" s="900">
        <v>0</v>
      </c>
      <c r="R53" s="900">
        <v>603004</v>
      </c>
      <c r="S53" s="900">
        <v>0</v>
      </c>
      <c r="T53" s="900">
        <v>0</v>
      </c>
      <c r="U53" s="664">
        <v>14948515.57</v>
      </c>
      <c r="V53" s="664">
        <v>1939923.11</v>
      </c>
      <c r="W53" s="664">
        <v>6010988.1600000001</v>
      </c>
      <c r="X53" s="664">
        <v>0</v>
      </c>
      <c r="Y53" s="664">
        <v>0</v>
      </c>
      <c r="Z53" s="664">
        <v>0</v>
      </c>
      <c r="AA53" s="664">
        <v>0</v>
      </c>
      <c r="AB53" s="664">
        <v>0</v>
      </c>
      <c r="AC53" s="664">
        <v>0</v>
      </c>
      <c r="AD53" s="664">
        <v>368086</v>
      </c>
      <c r="AE53" s="664">
        <v>0</v>
      </c>
      <c r="AF53" s="664">
        <v>0</v>
      </c>
      <c r="AG53" s="166">
        <f t="shared" si="0"/>
        <v>51353822.75</v>
      </c>
    </row>
    <row r="54" spans="1:33">
      <c r="A54" s="167" t="s">
        <v>1293</v>
      </c>
      <c r="B54" s="167" t="s">
        <v>1294</v>
      </c>
      <c r="C54" s="664">
        <v>705187.38</v>
      </c>
      <c r="D54" s="664">
        <v>0</v>
      </c>
      <c r="E54" s="664">
        <v>755836.26</v>
      </c>
      <c r="F54" s="533">
        <v>0</v>
      </c>
      <c r="G54" s="533">
        <v>0</v>
      </c>
      <c r="H54" s="533">
        <v>0</v>
      </c>
      <c r="I54" s="664">
        <v>21097068.41</v>
      </c>
      <c r="J54" s="664">
        <v>2062422.55</v>
      </c>
      <c r="K54" s="664">
        <v>8382590.8799999999</v>
      </c>
      <c r="L54" s="664">
        <v>0</v>
      </c>
      <c r="M54" s="664">
        <v>0</v>
      </c>
      <c r="N54" s="900">
        <v>0</v>
      </c>
      <c r="O54" s="900">
        <v>0</v>
      </c>
      <c r="P54" s="900">
        <v>0</v>
      </c>
      <c r="Q54" s="900">
        <v>0</v>
      </c>
      <c r="R54" s="900">
        <v>16190</v>
      </c>
      <c r="S54" s="900">
        <v>0</v>
      </c>
      <c r="T54" s="900">
        <v>0</v>
      </c>
      <c r="U54" s="664">
        <v>9506620.4199999999</v>
      </c>
      <c r="V54" s="664">
        <v>1452597.99</v>
      </c>
      <c r="W54" s="664">
        <v>3762123.8</v>
      </c>
      <c r="X54" s="664">
        <v>0</v>
      </c>
      <c r="Y54" s="664">
        <v>0</v>
      </c>
      <c r="Z54" s="664">
        <v>0</v>
      </c>
      <c r="AA54" s="664">
        <v>0</v>
      </c>
      <c r="AB54" s="664">
        <v>0</v>
      </c>
      <c r="AC54" s="664">
        <v>0</v>
      </c>
      <c r="AD54" s="664">
        <v>3778</v>
      </c>
      <c r="AE54" s="664">
        <v>0</v>
      </c>
      <c r="AF54" s="664">
        <v>0</v>
      </c>
      <c r="AG54" s="166">
        <f t="shared" si="0"/>
        <v>18294175.27</v>
      </c>
    </row>
    <row r="55" spans="1:33">
      <c r="A55" s="167" t="s">
        <v>1296</v>
      </c>
      <c r="B55" s="167" t="s">
        <v>1297</v>
      </c>
      <c r="C55" s="664">
        <v>948255.27</v>
      </c>
      <c r="D55" s="664">
        <v>0</v>
      </c>
      <c r="E55" s="664">
        <v>0</v>
      </c>
      <c r="F55" s="533">
        <v>0</v>
      </c>
      <c r="G55" s="533">
        <v>0</v>
      </c>
      <c r="H55" s="533">
        <v>0</v>
      </c>
      <c r="I55" s="664">
        <v>37956788.399999999</v>
      </c>
      <c r="J55" s="664">
        <v>785973.44</v>
      </c>
      <c r="K55" s="664">
        <v>7538376.5800000001</v>
      </c>
      <c r="L55" s="664">
        <v>0</v>
      </c>
      <c r="M55" s="664">
        <v>0</v>
      </c>
      <c r="N55" s="900">
        <v>0</v>
      </c>
      <c r="O55" s="900">
        <v>0</v>
      </c>
      <c r="P55" s="900">
        <v>0</v>
      </c>
      <c r="Q55" s="900">
        <v>0</v>
      </c>
      <c r="R55" s="900">
        <v>0</v>
      </c>
      <c r="S55" s="900">
        <v>0</v>
      </c>
      <c r="T55" s="900">
        <v>0</v>
      </c>
      <c r="U55" s="664">
        <v>16512977.470000001</v>
      </c>
      <c r="V55" s="664">
        <v>543772.74</v>
      </c>
      <c r="W55" s="664">
        <v>3542906.99</v>
      </c>
      <c r="X55" s="664">
        <v>0</v>
      </c>
      <c r="Y55" s="664">
        <v>0</v>
      </c>
      <c r="Z55" s="664">
        <v>0</v>
      </c>
      <c r="AA55" s="664">
        <v>0</v>
      </c>
      <c r="AB55" s="664">
        <v>0</v>
      </c>
      <c r="AC55" s="664">
        <v>0</v>
      </c>
      <c r="AD55" s="664">
        <v>0</v>
      </c>
      <c r="AE55" s="664">
        <v>0</v>
      </c>
      <c r="AF55" s="664">
        <v>0</v>
      </c>
      <c r="AG55" s="166">
        <f t="shared" si="0"/>
        <v>26629736.489999998</v>
      </c>
    </row>
    <row r="56" spans="1:33">
      <c r="A56" s="167" t="s">
        <v>1299</v>
      </c>
      <c r="B56" s="167" t="s">
        <v>1300</v>
      </c>
      <c r="C56" s="664">
        <v>501488.02</v>
      </c>
      <c r="D56" s="664">
        <v>0</v>
      </c>
      <c r="E56" s="664">
        <v>225144.55</v>
      </c>
      <c r="F56" s="533">
        <v>0</v>
      </c>
      <c r="G56" s="533">
        <v>0</v>
      </c>
      <c r="H56" s="533">
        <v>0</v>
      </c>
      <c r="I56" s="664">
        <v>16288428.17</v>
      </c>
      <c r="J56" s="664">
        <v>1235155.19</v>
      </c>
      <c r="K56" s="664">
        <v>4175511.26</v>
      </c>
      <c r="L56" s="664">
        <v>0</v>
      </c>
      <c r="M56" s="664">
        <v>0</v>
      </c>
      <c r="N56" s="900">
        <v>0</v>
      </c>
      <c r="O56" s="900">
        <v>0</v>
      </c>
      <c r="P56" s="900">
        <v>0</v>
      </c>
      <c r="Q56" s="900">
        <v>0</v>
      </c>
      <c r="R56" s="900">
        <v>169374</v>
      </c>
      <c r="S56" s="900">
        <v>0</v>
      </c>
      <c r="T56" s="900">
        <v>0</v>
      </c>
      <c r="U56" s="664">
        <v>6588387.3200000003</v>
      </c>
      <c r="V56" s="664">
        <v>367925.39</v>
      </c>
      <c r="W56" s="664">
        <v>2553383.29</v>
      </c>
      <c r="X56" s="664">
        <v>0</v>
      </c>
      <c r="Y56" s="664">
        <v>0</v>
      </c>
      <c r="Z56" s="664">
        <v>0</v>
      </c>
      <c r="AA56" s="664">
        <v>0</v>
      </c>
      <c r="AB56" s="664">
        <v>0</v>
      </c>
      <c r="AC56" s="664">
        <v>0</v>
      </c>
      <c r="AD56" s="664">
        <v>39521</v>
      </c>
      <c r="AE56" s="664">
        <v>0</v>
      </c>
      <c r="AF56" s="664">
        <v>0</v>
      </c>
      <c r="AG56" s="166">
        <f t="shared" si="0"/>
        <v>13045884.189999999</v>
      </c>
    </row>
    <row r="57" spans="1:33">
      <c r="A57" s="167" t="s">
        <v>1302</v>
      </c>
      <c r="B57" s="167" t="s">
        <v>1303</v>
      </c>
      <c r="C57" s="664">
        <v>963221.18</v>
      </c>
      <c r="D57" s="664">
        <v>0</v>
      </c>
      <c r="E57" s="664">
        <v>43505</v>
      </c>
      <c r="F57" s="533">
        <v>0</v>
      </c>
      <c r="G57" s="533">
        <v>0</v>
      </c>
      <c r="H57" s="533">
        <v>0</v>
      </c>
      <c r="I57" s="664">
        <v>42210159.979999997</v>
      </c>
      <c r="J57" s="664">
        <v>2336740.65</v>
      </c>
      <c r="K57" s="664">
        <v>7852444.9699999997</v>
      </c>
      <c r="L57" s="664">
        <v>0</v>
      </c>
      <c r="M57" s="664">
        <v>0</v>
      </c>
      <c r="N57" s="900">
        <v>0</v>
      </c>
      <c r="O57" s="900">
        <v>0</v>
      </c>
      <c r="P57" s="900">
        <v>0</v>
      </c>
      <c r="Q57" s="900">
        <v>0</v>
      </c>
      <c r="R57" s="900">
        <v>0</v>
      </c>
      <c r="S57" s="900">
        <v>0</v>
      </c>
      <c r="T57" s="900">
        <v>0</v>
      </c>
      <c r="U57" s="664">
        <v>17645131.02</v>
      </c>
      <c r="V57" s="664">
        <v>1110868.6200000001</v>
      </c>
      <c r="W57" s="664">
        <v>4228870.04</v>
      </c>
      <c r="X57" s="664">
        <v>0</v>
      </c>
      <c r="Y57" s="664">
        <v>0</v>
      </c>
      <c r="Z57" s="664">
        <v>0</v>
      </c>
      <c r="AA57" s="664">
        <v>0</v>
      </c>
      <c r="AB57" s="664">
        <v>0</v>
      </c>
      <c r="AC57" s="664">
        <v>0</v>
      </c>
      <c r="AD57" s="664">
        <v>0</v>
      </c>
      <c r="AE57" s="664">
        <v>0</v>
      </c>
      <c r="AF57" s="664">
        <v>0</v>
      </c>
      <c r="AG57" s="166">
        <f t="shared" si="0"/>
        <v>30421202.100000001</v>
      </c>
    </row>
    <row r="58" spans="1:33">
      <c r="A58" s="167" t="s">
        <v>1305</v>
      </c>
      <c r="B58" s="167" t="s">
        <v>1306</v>
      </c>
      <c r="C58" s="664">
        <v>35951435.859999999</v>
      </c>
      <c r="D58" s="664">
        <v>0</v>
      </c>
      <c r="E58" s="664">
        <v>164045219.13</v>
      </c>
      <c r="F58" s="533">
        <v>0</v>
      </c>
      <c r="G58" s="533">
        <v>0</v>
      </c>
      <c r="H58" s="533">
        <v>0</v>
      </c>
      <c r="I58" s="664">
        <v>513673314.87</v>
      </c>
      <c r="J58" s="664">
        <v>49811770.590000004</v>
      </c>
      <c r="K58" s="664">
        <v>34496617.490000002</v>
      </c>
      <c r="L58" s="664">
        <v>0</v>
      </c>
      <c r="M58" s="664">
        <v>0</v>
      </c>
      <c r="N58" s="900">
        <v>0</v>
      </c>
      <c r="O58" s="900">
        <v>0</v>
      </c>
      <c r="P58" s="900">
        <v>0</v>
      </c>
      <c r="Q58" s="900">
        <v>37053677.5</v>
      </c>
      <c r="R58" s="900">
        <v>165182</v>
      </c>
      <c r="S58" s="900">
        <v>0</v>
      </c>
      <c r="T58" s="900">
        <v>1415349</v>
      </c>
      <c r="U58" s="664">
        <v>101896309.94</v>
      </c>
      <c r="V58" s="664">
        <v>7485861.4400000004</v>
      </c>
      <c r="W58" s="664">
        <v>9278201.6400000006</v>
      </c>
      <c r="X58" s="664">
        <v>0</v>
      </c>
      <c r="Y58" s="664">
        <v>0</v>
      </c>
      <c r="Z58" s="664">
        <v>0</v>
      </c>
      <c r="AA58" s="664">
        <v>0</v>
      </c>
      <c r="AB58" s="664">
        <v>0</v>
      </c>
      <c r="AC58" s="664">
        <v>4003768.4</v>
      </c>
      <c r="AD58" s="664">
        <v>8343</v>
      </c>
      <c r="AE58" s="664">
        <v>0</v>
      </c>
      <c r="AF58" s="664">
        <v>409923</v>
      </c>
      <c r="AG58" s="166">
        <f t="shared" si="0"/>
        <v>713530159.01999998</v>
      </c>
    </row>
    <row r="59" spans="1:33">
      <c r="A59" s="167" t="s">
        <v>1308</v>
      </c>
      <c r="B59" s="167" t="s">
        <v>1309</v>
      </c>
      <c r="C59" s="664">
        <v>1653020.69</v>
      </c>
      <c r="D59" s="664">
        <v>0</v>
      </c>
      <c r="E59" s="664">
        <v>837130</v>
      </c>
      <c r="F59" s="533">
        <v>0</v>
      </c>
      <c r="G59" s="533">
        <v>0</v>
      </c>
      <c r="H59" s="533">
        <v>0</v>
      </c>
      <c r="I59" s="664">
        <v>45541648.200000003</v>
      </c>
      <c r="J59" s="664">
        <v>1749079.13</v>
      </c>
      <c r="K59" s="664">
        <v>13980379.140000001</v>
      </c>
      <c r="L59" s="664">
        <v>0</v>
      </c>
      <c r="M59" s="664">
        <v>0</v>
      </c>
      <c r="N59" s="900">
        <v>0</v>
      </c>
      <c r="O59" s="900">
        <v>0</v>
      </c>
      <c r="P59" s="900">
        <v>0</v>
      </c>
      <c r="Q59" s="900">
        <v>0</v>
      </c>
      <c r="R59" s="900">
        <v>1128640</v>
      </c>
      <c r="S59" s="900">
        <v>0</v>
      </c>
      <c r="T59" s="900">
        <v>149450</v>
      </c>
      <c r="U59" s="664">
        <v>21307567.41</v>
      </c>
      <c r="V59" s="664">
        <v>462854.75</v>
      </c>
      <c r="W59" s="664">
        <v>4903031.6399999997</v>
      </c>
      <c r="X59" s="664">
        <v>0</v>
      </c>
      <c r="Y59" s="664">
        <v>0</v>
      </c>
      <c r="Z59" s="664">
        <v>0</v>
      </c>
      <c r="AA59" s="664">
        <v>0</v>
      </c>
      <c r="AB59" s="664">
        <v>0</v>
      </c>
      <c r="AC59" s="664">
        <v>0</v>
      </c>
      <c r="AD59" s="664">
        <v>779508</v>
      </c>
      <c r="AE59" s="664">
        <v>0</v>
      </c>
      <c r="AF59" s="664">
        <v>37362.5</v>
      </c>
      <c r="AG59" s="166">
        <f t="shared" si="0"/>
        <v>37549022.859999999</v>
      </c>
    </row>
    <row r="60" spans="1:33">
      <c r="A60" s="167" t="s">
        <v>1311</v>
      </c>
      <c r="B60" s="167" t="s">
        <v>1312</v>
      </c>
      <c r="C60" s="664">
        <v>2082130.96</v>
      </c>
      <c r="D60" s="664">
        <v>145014</v>
      </c>
      <c r="E60" s="664">
        <v>7838759.5300000003</v>
      </c>
      <c r="F60" s="533">
        <v>0</v>
      </c>
      <c r="G60" s="533">
        <v>0</v>
      </c>
      <c r="H60" s="533">
        <v>0</v>
      </c>
      <c r="I60" s="664">
        <v>26827681.890000001</v>
      </c>
      <c r="J60" s="664">
        <v>2736702.3</v>
      </c>
      <c r="K60" s="664">
        <v>6977128.5199999996</v>
      </c>
      <c r="L60" s="664">
        <v>0</v>
      </c>
      <c r="M60" s="664">
        <v>0</v>
      </c>
      <c r="N60" s="900">
        <v>0</v>
      </c>
      <c r="O60" s="900">
        <v>0</v>
      </c>
      <c r="P60" s="900">
        <v>0</v>
      </c>
      <c r="Q60" s="900">
        <v>157300</v>
      </c>
      <c r="R60" s="900">
        <v>11523</v>
      </c>
      <c r="S60" s="900">
        <v>0</v>
      </c>
      <c r="T60" s="900">
        <v>572036</v>
      </c>
      <c r="U60" s="664">
        <v>12839112.68</v>
      </c>
      <c r="V60" s="664">
        <v>892598.3</v>
      </c>
      <c r="W60" s="664">
        <v>2848642.02</v>
      </c>
      <c r="X60" s="664">
        <v>0</v>
      </c>
      <c r="Y60" s="664">
        <v>0</v>
      </c>
      <c r="Z60" s="664">
        <v>0</v>
      </c>
      <c r="AA60" s="664">
        <v>0</v>
      </c>
      <c r="AB60" s="664">
        <v>0</v>
      </c>
      <c r="AC60" s="664">
        <v>114400</v>
      </c>
      <c r="AD60" s="664">
        <v>10242</v>
      </c>
      <c r="AE60" s="664">
        <v>0</v>
      </c>
      <c r="AF60" s="664">
        <v>112691</v>
      </c>
      <c r="AG60" s="166">
        <f t="shared" si="0"/>
        <v>30530590.199999999</v>
      </c>
    </row>
    <row r="61" spans="1:33">
      <c r="A61" s="167" t="s">
        <v>1314</v>
      </c>
      <c r="B61" s="167" t="s">
        <v>1315</v>
      </c>
      <c r="C61" s="664">
        <v>1981867.7</v>
      </c>
      <c r="D61" s="664">
        <v>527929.99</v>
      </c>
      <c r="E61" s="664">
        <v>2074703.53</v>
      </c>
      <c r="F61" s="533">
        <v>0</v>
      </c>
      <c r="G61" s="533">
        <v>0</v>
      </c>
      <c r="H61" s="533">
        <v>0</v>
      </c>
      <c r="I61" s="664">
        <v>54583652.890000001</v>
      </c>
      <c r="J61" s="664">
        <v>5144974.6100000003</v>
      </c>
      <c r="K61" s="664">
        <v>12242431.619999999</v>
      </c>
      <c r="L61" s="664">
        <v>45500</v>
      </c>
      <c r="M61" s="664">
        <v>0</v>
      </c>
      <c r="N61" s="900">
        <v>0</v>
      </c>
      <c r="O61" s="900">
        <v>0</v>
      </c>
      <c r="P61" s="900">
        <v>0</v>
      </c>
      <c r="Q61" s="900">
        <v>0</v>
      </c>
      <c r="R61" s="900">
        <v>371005</v>
      </c>
      <c r="S61" s="900">
        <v>0</v>
      </c>
      <c r="T61" s="900">
        <v>942776</v>
      </c>
      <c r="U61" s="664">
        <v>21695715.050000001</v>
      </c>
      <c r="V61" s="664">
        <v>3664333.89</v>
      </c>
      <c r="W61" s="664">
        <v>6323064.8799999999</v>
      </c>
      <c r="X61" s="664">
        <v>45077.34</v>
      </c>
      <c r="Y61" s="664">
        <v>0</v>
      </c>
      <c r="Z61" s="664">
        <v>0</v>
      </c>
      <c r="AA61" s="664">
        <v>0</v>
      </c>
      <c r="AB61" s="664">
        <v>0</v>
      </c>
      <c r="AC61" s="664">
        <v>0</v>
      </c>
      <c r="AD61" s="664">
        <v>85256.05</v>
      </c>
      <c r="AE61" s="664">
        <v>0</v>
      </c>
      <c r="AF61" s="664">
        <v>157959.84</v>
      </c>
      <c r="AG61" s="166">
        <f t="shared" si="0"/>
        <v>45943434.289999999</v>
      </c>
    </row>
    <row r="62" spans="1:33">
      <c r="A62" s="167" t="s">
        <v>1317</v>
      </c>
      <c r="B62" s="167" t="s">
        <v>1318</v>
      </c>
      <c r="C62" s="664">
        <v>904014.97</v>
      </c>
      <c r="D62" s="664">
        <v>0</v>
      </c>
      <c r="E62" s="664">
        <v>5600638.9699999997</v>
      </c>
      <c r="F62" s="533">
        <v>0</v>
      </c>
      <c r="G62" s="533">
        <v>0</v>
      </c>
      <c r="H62" s="533">
        <v>0</v>
      </c>
      <c r="I62" s="664">
        <v>16565842.08</v>
      </c>
      <c r="J62" s="664">
        <v>1208596.3999999999</v>
      </c>
      <c r="K62" s="664">
        <v>5876955.3300000001</v>
      </c>
      <c r="L62" s="664">
        <v>0</v>
      </c>
      <c r="M62" s="664">
        <v>0</v>
      </c>
      <c r="N62" s="900">
        <v>0</v>
      </c>
      <c r="O62" s="900">
        <v>0</v>
      </c>
      <c r="P62" s="900">
        <v>0</v>
      </c>
      <c r="Q62" s="900">
        <v>0</v>
      </c>
      <c r="R62" s="900">
        <v>0</v>
      </c>
      <c r="S62" s="900">
        <v>0</v>
      </c>
      <c r="T62" s="900">
        <v>0</v>
      </c>
      <c r="U62" s="664">
        <v>8321550.5099999998</v>
      </c>
      <c r="V62" s="664">
        <v>734004.57</v>
      </c>
      <c r="W62" s="664">
        <v>3248762.34</v>
      </c>
      <c r="X62" s="664">
        <v>0</v>
      </c>
      <c r="Y62" s="664">
        <v>0</v>
      </c>
      <c r="Z62" s="664">
        <v>0</v>
      </c>
      <c r="AA62" s="664">
        <v>0</v>
      </c>
      <c r="AB62" s="664">
        <v>0</v>
      </c>
      <c r="AC62" s="664">
        <v>0</v>
      </c>
      <c r="AD62" s="664">
        <v>0</v>
      </c>
      <c r="AE62" s="664">
        <v>0</v>
      </c>
      <c r="AF62" s="664">
        <v>0</v>
      </c>
      <c r="AG62" s="166">
        <f t="shared" si="0"/>
        <v>17851730.329999998</v>
      </c>
    </row>
    <row r="63" spans="1:33" ht="13.5" thickBot="1">
      <c r="C63" s="277">
        <f>SUM(C5:C62)</f>
        <v>228670994.86000001</v>
      </c>
      <c r="D63" s="277">
        <f t="shared" ref="D63:AG63" si="1">SUM(D5:D62)</f>
        <v>1160657.8999999999</v>
      </c>
      <c r="E63" s="277">
        <f t="shared" si="1"/>
        <v>312144334.55000001</v>
      </c>
      <c r="F63" s="277">
        <f t="shared" si="1"/>
        <v>0</v>
      </c>
      <c r="G63" s="277">
        <f t="shared" si="1"/>
        <v>0</v>
      </c>
      <c r="H63" s="277">
        <f t="shared" si="1"/>
        <v>2291695</v>
      </c>
      <c r="I63" s="277">
        <f t="shared" si="1"/>
        <v>4345192563.3000002</v>
      </c>
      <c r="J63" s="277">
        <f t="shared" si="1"/>
        <v>280998217.89999998</v>
      </c>
      <c r="K63" s="277">
        <f t="shared" si="1"/>
        <v>690125217.30999994</v>
      </c>
      <c r="L63" s="277">
        <f t="shared" si="1"/>
        <v>770875.67</v>
      </c>
      <c r="M63" s="277">
        <f t="shared" si="1"/>
        <v>60000</v>
      </c>
      <c r="N63" s="277">
        <f t="shared" si="1"/>
        <v>0</v>
      </c>
      <c r="O63" s="277">
        <f t="shared" si="1"/>
        <v>0</v>
      </c>
      <c r="P63" s="277">
        <f t="shared" si="1"/>
        <v>1659437.6</v>
      </c>
      <c r="Q63" s="277">
        <f t="shared" ref="Q63:T63" si="2">SUM(Q5:Q62)</f>
        <v>56343855.25</v>
      </c>
      <c r="R63" s="277">
        <f t="shared" si="2"/>
        <v>11564099.050000001</v>
      </c>
      <c r="S63" s="277">
        <f t="shared" si="2"/>
        <v>9464704.0600000005</v>
      </c>
      <c r="T63" s="277">
        <f t="shared" si="2"/>
        <v>27273618.949999999</v>
      </c>
      <c r="U63" s="277">
        <f t="shared" si="1"/>
        <v>1287997366.47</v>
      </c>
      <c r="V63" s="277">
        <f t="shared" si="1"/>
        <v>91639033.590000004</v>
      </c>
      <c r="W63" s="277">
        <f t="shared" si="1"/>
        <v>315346729.12</v>
      </c>
      <c r="X63" s="277">
        <f t="shared" si="1"/>
        <v>296957.83</v>
      </c>
      <c r="Y63" s="277">
        <f t="shared" si="1"/>
        <v>7000</v>
      </c>
      <c r="Z63" s="277">
        <f t="shared" si="1"/>
        <v>0</v>
      </c>
      <c r="AA63" s="277">
        <f t="shared" si="1"/>
        <v>0</v>
      </c>
      <c r="AB63" s="901">
        <f t="shared" ref="AB63:AE63" si="3">SUM(AB5:AB62)</f>
        <v>844423.17</v>
      </c>
      <c r="AC63" s="901">
        <f t="shared" si="3"/>
        <v>10577015.07</v>
      </c>
      <c r="AD63" s="901">
        <f t="shared" si="3"/>
        <v>5319344.47</v>
      </c>
      <c r="AE63" s="901">
        <f t="shared" si="3"/>
        <v>2134304.84</v>
      </c>
      <c r="AF63" s="901">
        <f>SUM(AF5:AF62)</f>
        <v>8016882.9199999999</v>
      </c>
      <c r="AG63" s="277">
        <f t="shared" si="1"/>
        <v>4245541213.9200001</v>
      </c>
    </row>
    <row r="64" spans="1:33" ht="13.5" thickTop="1"/>
    <row r="65" spans="1:70">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446"/>
      <c r="BJ65" s="446"/>
      <c r="BK65" s="446"/>
      <c r="BL65" s="446"/>
      <c r="BM65" s="446"/>
      <c r="BN65" s="446"/>
      <c r="BO65" s="446"/>
      <c r="BP65" s="446"/>
      <c r="BQ65" s="446"/>
      <c r="BR65" s="446"/>
    </row>
    <row r="66" spans="1:70">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row>
    <row r="67" spans="1:70">
      <c r="A67" s="186" t="s">
        <v>1982</v>
      </c>
    </row>
    <row r="68" spans="1:70">
      <c r="B68" s="167" t="s">
        <v>1983</v>
      </c>
    </row>
    <row r="69" spans="1:70">
      <c r="B69" s="167" t="s">
        <v>1984</v>
      </c>
    </row>
    <row r="70" spans="1:70">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c r="AF70" s="533"/>
      <c r="AG70" s="533"/>
      <c r="AH70" s="445"/>
      <c r="AI70" s="445"/>
      <c r="AJ70" s="445"/>
      <c r="AK70" s="445"/>
      <c r="AL70" s="445"/>
      <c r="AM70" s="445"/>
      <c r="AN70" s="445"/>
      <c r="AO70" s="445"/>
      <c r="AP70" s="445"/>
      <c r="AQ70" s="445"/>
      <c r="AR70" s="445"/>
      <c r="AS70" s="445"/>
      <c r="AT70" s="445"/>
      <c r="AU70" s="445"/>
      <c r="AV70" s="445"/>
      <c r="AW70" s="445"/>
      <c r="AX70" s="445"/>
      <c r="AY70" s="445"/>
      <c r="AZ70" s="445"/>
      <c r="BA70" s="445"/>
      <c r="BB70" s="445"/>
      <c r="BC70" s="445"/>
      <c r="BD70" s="445"/>
      <c r="BE70" s="445"/>
      <c r="BF70" s="445"/>
      <c r="BG70" s="445"/>
      <c r="BH70" s="445"/>
      <c r="BI70" s="445"/>
      <c r="BJ70" s="445"/>
      <c r="BK70" s="445"/>
      <c r="BL70" s="445"/>
      <c r="BM70" s="445"/>
      <c r="BN70" s="445"/>
      <c r="BO70" s="445"/>
      <c r="BP70" s="445"/>
      <c r="BQ70" s="445"/>
      <c r="BR70" s="445"/>
    </row>
  </sheetData>
  <sheetProtection algorithmName="SHA-512" hashValue="fp26YXAPfo+iJQzsf4ZJb7ET0EZdMPHCrEEVsxfs+lpMGnAxMiNWyUF1EM8Fotj6ABZtbbrejxvmMMq2K97m0A==" saltValue="hCuU4UnhpsOFxdAfcozuhQ==" spinCount="100000" sheet="1" autoFilter="0"/>
  <mergeCells count="10">
    <mergeCell ref="AF2:AF3"/>
    <mergeCell ref="AD2:AD3"/>
    <mergeCell ref="AE2:AE3"/>
    <mergeCell ref="P2:P3"/>
    <mergeCell ref="Q2:Q3"/>
    <mergeCell ref="R2:R3"/>
    <mergeCell ref="S2:S3"/>
    <mergeCell ref="AB2:AB3"/>
    <mergeCell ref="AC2:AC3"/>
    <mergeCell ref="T2:T3"/>
  </mergeCells>
  <phoneticPr fontId="25" type="noConversion"/>
  <pageMargins left="0.75" right="0.75" top="0.68" bottom="0.5699999999999999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92D050"/>
  </sheetPr>
  <dimension ref="A1:BN70"/>
  <sheetViews>
    <sheetView zoomScale="110" zoomScaleNormal="110" workbookViewId="0">
      <selection activeCell="Q5" sqref="Q5"/>
    </sheetView>
  </sheetViews>
  <sheetFormatPr defaultColWidth="9.33203125" defaultRowHeight="11.25"/>
  <cols>
    <col min="1" max="1" width="10.5" style="95" customWidth="1"/>
    <col min="2" max="2" width="37" style="95" customWidth="1"/>
    <col min="3" max="4" width="16.5" style="95" customWidth="1"/>
    <col min="5" max="5" width="15.1640625" style="95" customWidth="1"/>
    <col min="6" max="9" width="16.33203125" style="95" customWidth="1"/>
    <col min="10" max="10" width="17" style="95" bestFit="1" customWidth="1"/>
    <col min="11" max="11" width="15.1640625" style="95" customWidth="1"/>
    <col min="12" max="13" width="15.6640625" style="95" customWidth="1"/>
    <col min="14" max="14" width="19.5" style="95" customWidth="1"/>
    <col min="15" max="15" width="13.33203125" style="95" bestFit="1" customWidth="1"/>
    <col min="16" max="16" width="13.83203125" style="95" bestFit="1" customWidth="1"/>
    <col min="17" max="20" width="13.33203125" style="95" bestFit="1" customWidth="1"/>
    <col min="21" max="21" width="11.5" style="95" bestFit="1" customWidth="1"/>
    <col min="22" max="22" width="13.33203125" style="95" bestFit="1" customWidth="1"/>
    <col min="23" max="23" width="11.5" style="95" bestFit="1" customWidth="1"/>
    <col min="24" max="25" width="13.33203125" style="95" bestFit="1" customWidth="1"/>
    <col min="26" max="26" width="11.5" style="95" bestFit="1" customWidth="1"/>
    <col min="27" max="30" width="13.33203125" style="95" bestFit="1" customWidth="1"/>
    <col min="31" max="31" width="11.5" style="95" bestFit="1" customWidth="1"/>
    <col min="32" max="32" width="13.33203125" style="95" bestFit="1" customWidth="1"/>
    <col min="33" max="34" width="11.5" style="95" bestFit="1" customWidth="1"/>
    <col min="35" max="36" width="13.33203125" style="95" bestFit="1" customWidth="1"/>
    <col min="37" max="44" width="11.5" style="95" bestFit="1" customWidth="1"/>
    <col min="45" max="45" width="13.33203125" style="95" bestFit="1" customWidth="1"/>
    <col min="46" max="48" width="11.5" style="95" bestFit="1" customWidth="1"/>
    <col min="49" max="49" width="13.33203125" style="95" bestFit="1" customWidth="1"/>
    <col min="50" max="51" width="11.5" style="95" bestFit="1" customWidth="1"/>
    <col min="52" max="54" width="13.33203125" style="95" bestFit="1" customWidth="1"/>
    <col min="55" max="58" width="11.5" style="95" bestFit="1" customWidth="1"/>
    <col min="59" max="61" width="13.33203125" style="95" bestFit="1" customWidth="1"/>
    <col min="62" max="62" width="11.5" style="95" bestFit="1" customWidth="1"/>
    <col min="63" max="63" width="13.33203125" style="95" bestFit="1" customWidth="1"/>
    <col min="64" max="64" width="11.5" style="95" bestFit="1" customWidth="1"/>
    <col min="65" max="65" width="10.33203125" style="95" bestFit="1" customWidth="1"/>
    <col min="66" max="16384" width="9.33203125" style="95"/>
  </cols>
  <sheetData>
    <row r="1" spans="1:23" ht="12.75">
      <c r="B1" s="267" t="s">
        <v>1985</v>
      </c>
      <c r="C1" s="312" t="s">
        <v>1986</v>
      </c>
      <c r="D1" s="312"/>
      <c r="E1" s="280"/>
      <c r="F1" s="280"/>
      <c r="G1" s="280"/>
      <c r="H1" s="280"/>
      <c r="I1" s="280"/>
      <c r="J1" s="280"/>
      <c r="K1" s="280"/>
      <c r="L1" s="280"/>
    </row>
    <row r="2" spans="1:23" ht="13.5">
      <c r="A2" s="689" t="s">
        <v>1945</v>
      </c>
      <c r="B2" s="250" t="s">
        <v>1987</v>
      </c>
      <c r="C2" s="279"/>
      <c r="D2" s="280"/>
      <c r="E2" s="690"/>
      <c r="F2" s="690"/>
      <c r="G2" s="690"/>
      <c r="H2" s="690"/>
      <c r="I2" s="690"/>
      <c r="J2" s="690"/>
      <c r="K2" s="690"/>
      <c r="L2" s="690"/>
      <c r="M2" s="690"/>
      <c r="N2" s="281" t="s">
        <v>1988</v>
      </c>
    </row>
    <row r="3" spans="1:23" ht="36.75">
      <c r="A3" s="691" t="s">
        <v>1966</v>
      </c>
      <c r="B3" s="692" t="s">
        <v>1144</v>
      </c>
      <c r="C3" s="478" t="s">
        <v>414</v>
      </c>
      <c r="D3" s="478" t="s">
        <v>415</v>
      </c>
      <c r="E3" s="478" t="s">
        <v>419</v>
      </c>
      <c r="F3" s="880" t="s">
        <v>1989</v>
      </c>
      <c r="G3" s="478" t="s">
        <v>1990</v>
      </c>
      <c r="H3" s="478" t="s">
        <v>1991</v>
      </c>
      <c r="I3" s="478" t="s">
        <v>422</v>
      </c>
      <c r="J3" s="478" t="s">
        <v>423</v>
      </c>
      <c r="K3" s="478" t="s">
        <v>1992</v>
      </c>
      <c r="L3" s="478" t="s">
        <v>1993</v>
      </c>
      <c r="M3" s="478" t="s">
        <v>426</v>
      </c>
      <c r="N3" s="477" t="s">
        <v>427</v>
      </c>
      <c r="P3" s="1348" t="s">
        <v>1994</v>
      </c>
      <c r="Q3" s="1348"/>
      <c r="R3" s="1348"/>
      <c r="S3" s="1348"/>
      <c r="T3" s="1348"/>
      <c r="U3" s="1348"/>
      <c r="V3" s="1348"/>
      <c r="W3" s="1348"/>
    </row>
    <row r="4" spans="1:23" ht="13.5">
      <c r="A4" s="689"/>
      <c r="B4" s="694"/>
      <c r="C4" s="695"/>
      <c r="D4" s="695"/>
      <c r="E4" s="695"/>
      <c r="F4" s="695"/>
      <c r="G4" s="695"/>
      <c r="H4" s="695"/>
      <c r="I4" s="695"/>
      <c r="J4" s="695"/>
      <c r="K4" s="695"/>
      <c r="L4" s="282"/>
      <c r="M4" s="282"/>
      <c r="N4" s="202"/>
    </row>
    <row r="5" spans="1:23" ht="12.75">
      <c r="A5" s="167" t="s">
        <v>1147</v>
      </c>
      <c r="B5" s="167" t="s">
        <v>1148</v>
      </c>
      <c r="C5" s="95">
        <v>154875.59</v>
      </c>
      <c r="D5" s="95">
        <v>0</v>
      </c>
      <c r="E5" s="95">
        <v>565994.12</v>
      </c>
      <c r="F5" s="95">
        <v>0</v>
      </c>
      <c r="G5" s="95">
        <v>0</v>
      </c>
      <c r="H5" s="95">
        <v>0</v>
      </c>
      <c r="I5" s="95">
        <v>12256720</v>
      </c>
      <c r="J5" s="95">
        <v>16535023</v>
      </c>
      <c r="K5" s="95">
        <v>0</v>
      </c>
      <c r="L5" s="95">
        <v>0</v>
      </c>
      <c r="M5" s="95">
        <v>0</v>
      </c>
      <c r="N5" s="341">
        <f>SUM(C5:M5)</f>
        <v>29512612.710000001</v>
      </c>
    </row>
    <row r="6" spans="1:23" ht="12.75">
      <c r="A6" s="167" t="s">
        <v>1284</v>
      </c>
      <c r="B6" s="167" t="s">
        <v>1285</v>
      </c>
      <c r="C6" s="95">
        <v>246841</v>
      </c>
      <c r="D6" s="95">
        <v>0</v>
      </c>
      <c r="E6" s="95">
        <v>1047985.82</v>
      </c>
      <c r="F6" s="95">
        <v>0</v>
      </c>
      <c r="G6" s="95">
        <v>0</v>
      </c>
      <c r="H6" s="95">
        <v>0</v>
      </c>
      <c r="I6" s="95">
        <v>10983256</v>
      </c>
      <c r="J6" s="95">
        <v>14679774</v>
      </c>
      <c r="K6" s="95">
        <v>0</v>
      </c>
      <c r="L6" s="95">
        <v>0</v>
      </c>
      <c r="M6" s="95">
        <v>0</v>
      </c>
      <c r="N6" s="341">
        <f t="shared" ref="N6:N62" si="0">SUM(C6:M6)</f>
        <v>26957856.82</v>
      </c>
      <c r="O6" s="95" t="s">
        <v>128</v>
      </c>
    </row>
    <row r="7" spans="1:23" ht="12.75">
      <c r="A7" s="167" t="s">
        <v>1150</v>
      </c>
      <c r="B7" s="167" t="s">
        <v>1979</v>
      </c>
      <c r="C7" s="95">
        <v>271534.90999999997</v>
      </c>
      <c r="D7" s="95">
        <v>298145</v>
      </c>
      <c r="E7" s="95">
        <v>3904090.7</v>
      </c>
      <c r="F7" s="95">
        <v>0</v>
      </c>
      <c r="G7" s="95">
        <v>0</v>
      </c>
      <c r="H7" s="95">
        <v>0</v>
      </c>
      <c r="I7" s="95">
        <v>22098608</v>
      </c>
      <c r="J7" s="95">
        <v>30227819</v>
      </c>
      <c r="K7" s="95">
        <v>0</v>
      </c>
      <c r="L7" s="95">
        <v>0</v>
      </c>
      <c r="M7" s="95">
        <v>0</v>
      </c>
      <c r="N7" s="341">
        <f t="shared" si="0"/>
        <v>56800197.609999999</v>
      </c>
      <c r="O7" s="95" t="s">
        <v>128</v>
      </c>
    </row>
    <row r="8" spans="1:23" ht="12.75">
      <c r="A8" s="167" t="s">
        <v>1152</v>
      </c>
      <c r="B8" s="167" t="s">
        <v>1153</v>
      </c>
      <c r="C8" s="95">
        <v>0</v>
      </c>
      <c r="D8" s="95">
        <v>0</v>
      </c>
      <c r="E8" s="95">
        <v>774004.41</v>
      </c>
      <c r="F8" s="95">
        <v>0</v>
      </c>
      <c r="G8" s="95">
        <v>0</v>
      </c>
      <c r="H8" s="95">
        <v>0</v>
      </c>
      <c r="I8" s="95">
        <v>7229654</v>
      </c>
      <c r="J8" s="95">
        <v>9747011</v>
      </c>
      <c r="K8" s="95">
        <v>0</v>
      </c>
      <c r="L8" s="95">
        <v>0</v>
      </c>
      <c r="M8" s="95">
        <v>0</v>
      </c>
      <c r="N8" s="341">
        <f t="shared" si="0"/>
        <v>17750669.41</v>
      </c>
      <c r="O8" s="95" t="s">
        <v>128</v>
      </c>
    </row>
    <row r="9" spans="1:23" ht="12.75">
      <c r="A9" s="167" t="s">
        <v>1155</v>
      </c>
      <c r="B9" s="167" t="s">
        <v>1156</v>
      </c>
      <c r="C9" s="95">
        <v>0</v>
      </c>
      <c r="D9" s="95">
        <v>0</v>
      </c>
      <c r="E9" s="95">
        <v>364270.59</v>
      </c>
      <c r="F9" s="95">
        <v>0</v>
      </c>
      <c r="G9" s="95">
        <v>0</v>
      </c>
      <c r="H9" s="95">
        <v>0</v>
      </c>
      <c r="I9" s="95">
        <v>4329481</v>
      </c>
      <c r="J9" s="95">
        <v>5686151</v>
      </c>
      <c r="K9" s="95">
        <v>0</v>
      </c>
      <c r="L9" s="95">
        <v>0</v>
      </c>
      <c r="M9" s="95">
        <v>0</v>
      </c>
      <c r="N9" s="341">
        <f t="shared" si="0"/>
        <v>10379902.59</v>
      </c>
      <c r="O9" s="95" t="s">
        <v>128</v>
      </c>
    </row>
    <row r="10" spans="1:23" ht="12.75">
      <c r="A10" s="167" t="s">
        <v>1158</v>
      </c>
      <c r="B10" s="167" t="s">
        <v>1159</v>
      </c>
      <c r="C10" s="95">
        <v>129590</v>
      </c>
      <c r="D10" s="95">
        <v>170433</v>
      </c>
      <c r="E10" s="95">
        <v>750712</v>
      </c>
      <c r="F10" s="95">
        <v>0</v>
      </c>
      <c r="G10" s="95">
        <v>0</v>
      </c>
      <c r="H10" s="95">
        <v>0</v>
      </c>
      <c r="I10" s="95">
        <v>10720549</v>
      </c>
      <c r="J10" s="95">
        <v>13932872</v>
      </c>
      <c r="K10" s="95">
        <v>0</v>
      </c>
      <c r="L10" s="95">
        <v>0</v>
      </c>
      <c r="M10" s="95">
        <v>0</v>
      </c>
      <c r="N10" s="341">
        <f t="shared" si="0"/>
        <v>25704156</v>
      </c>
      <c r="O10" s="95" t="s">
        <v>128</v>
      </c>
    </row>
    <row r="11" spans="1:23" ht="12.75">
      <c r="A11" s="167" t="s">
        <v>1161</v>
      </c>
      <c r="B11" s="167" t="s">
        <v>1162</v>
      </c>
      <c r="C11" s="95">
        <v>50727</v>
      </c>
      <c r="D11" s="95">
        <v>1264534</v>
      </c>
      <c r="E11" s="95">
        <v>526519.03</v>
      </c>
      <c r="F11" s="95">
        <v>0</v>
      </c>
      <c r="G11" s="95">
        <v>1490494.05</v>
      </c>
      <c r="H11" s="95">
        <v>0</v>
      </c>
      <c r="I11" s="95">
        <v>6827429</v>
      </c>
      <c r="J11" s="95">
        <v>9263954</v>
      </c>
      <c r="K11" s="95">
        <v>0</v>
      </c>
      <c r="L11" s="95">
        <v>0</v>
      </c>
      <c r="M11" s="95">
        <v>0</v>
      </c>
      <c r="N11" s="341">
        <f t="shared" si="0"/>
        <v>19423657.079999998</v>
      </c>
      <c r="O11" s="95" t="s">
        <v>128</v>
      </c>
    </row>
    <row r="12" spans="1:23" ht="12.75">
      <c r="A12" s="167" t="s">
        <v>1164</v>
      </c>
      <c r="B12" s="167" t="s">
        <v>1980</v>
      </c>
      <c r="C12" s="95">
        <v>26889.69</v>
      </c>
      <c r="D12" s="95">
        <v>0</v>
      </c>
      <c r="E12" s="95">
        <v>2454922.0499999998</v>
      </c>
      <c r="F12" s="95">
        <v>0</v>
      </c>
      <c r="G12" s="95">
        <v>948450.19</v>
      </c>
      <c r="H12" s="95">
        <v>0</v>
      </c>
      <c r="I12" s="95">
        <v>13453005</v>
      </c>
      <c r="J12" s="95">
        <v>17915772</v>
      </c>
      <c r="K12" s="95">
        <v>0</v>
      </c>
      <c r="L12" s="95">
        <v>0</v>
      </c>
      <c r="M12" s="95">
        <v>0</v>
      </c>
      <c r="N12" s="341">
        <f t="shared" si="0"/>
        <v>34799038.93</v>
      </c>
      <c r="O12" s="95" t="s">
        <v>128</v>
      </c>
    </row>
    <row r="13" spans="1:23" ht="12.75">
      <c r="A13" s="167" t="s">
        <v>1167</v>
      </c>
      <c r="B13" s="167" t="s">
        <v>1168</v>
      </c>
      <c r="C13" s="95">
        <v>294680</v>
      </c>
      <c r="D13" s="95">
        <v>709241</v>
      </c>
      <c r="E13" s="95">
        <v>1648384.88</v>
      </c>
      <c r="F13" s="95">
        <v>0</v>
      </c>
      <c r="G13" s="95">
        <v>0</v>
      </c>
      <c r="H13" s="95">
        <v>0</v>
      </c>
      <c r="I13" s="95">
        <v>30196533</v>
      </c>
      <c r="J13" s="95">
        <v>41003288</v>
      </c>
      <c r="K13" s="95">
        <v>0</v>
      </c>
      <c r="L13" s="95">
        <v>0</v>
      </c>
      <c r="M13" s="95">
        <v>0</v>
      </c>
      <c r="N13" s="341">
        <f t="shared" si="0"/>
        <v>73852126.879999995</v>
      </c>
      <c r="O13" s="95" t="s">
        <v>128</v>
      </c>
    </row>
    <row r="14" spans="1:23" ht="12.75">
      <c r="A14" s="167" t="s">
        <v>1170</v>
      </c>
      <c r="B14" s="167" t="s">
        <v>1171</v>
      </c>
      <c r="C14" s="95">
        <v>174373.13</v>
      </c>
      <c r="D14" s="95">
        <v>0</v>
      </c>
      <c r="E14" s="95">
        <v>774538.23999999999</v>
      </c>
      <c r="F14" s="95">
        <v>0</v>
      </c>
      <c r="G14" s="95">
        <v>0</v>
      </c>
      <c r="H14" s="95">
        <v>0</v>
      </c>
      <c r="I14" s="95">
        <v>7397371</v>
      </c>
      <c r="J14" s="95">
        <v>10040040</v>
      </c>
      <c r="K14" s="95">
        <v>0</v>
      </c>
      <c r="L14" s="95">
        <v>0</v>
      </c>
      <c r="M14" s="95">
        <v>0</v>
      </c>
      <c r="N14" s="341">
        <f t="shared" si="0"/>
        <v>18386322.370000001</v>
      </c>
      <c r="O14" s="95" t="s">
        <v>128</v>
      </c>
    </row>
    <row r="15" spans="1:23" ht="12.75">
      <c r="A15" s="167" t="s">
        <v>1173</v>
      </c>
      <c r="B15" s="167" t="s">
        <v>1174</v>
      </c>
      <c r="C15" s="95">
        <v>2409291.91</v>
      </c>
      <c r="D15" s="95">
        <v>221936.13</v>
      </c>
      <c r="E15" s="95">
        <v>2618248.9300000002</v>
      </c>
      <c r="F15" s="95">
        <v>0</v>
      </c>
      <c r="G15" s="95">
        <v>0</v>
      </c>
      <c r="H15" s="95">
        <v>0</v>
      </c>
      <c r="I15" s="95">
        <v>18621072</v>
      </c>
      <c r="J15" s="95">
        <v>26088113</v>
      </c>
      <c r="K15" s="95">
        <v>0</v>
      </c>
      <c r="L15" s="95">
        <v>0</v>
      </c>
      <c r="M15" s="95">
        <v>0</v>
      </c>
      <c r="N15" s="341">
        <f t="shared" si="0"/>
        <v>49958661.969999999</v>
      </c>
      <c r="O15" s="95" t="s">
        <v>128</v>
      </c>
    </row>
    <row r="16" spans="1:23" ht="12.75">
      <c r="A16" s="167" t="s">
        <v>1176</v>
      </c>
      <c r="B16" s="167" t="s">
        <v>1177</v>
      </c>
      <c r="C16" s="95">
        <v>317045.03999999998</v>
      </c>
      <c r="D16" s="95">
        <v>222429</v>
      </c>
      <c r="E16" s="95">
        <v>2930002.37</v>
      </c>
      <c r="F16" s="95">
        <v>0</v>
      </c>
      <c r="G16" s="95">
        <v>0</v>
      </c>
      <c r="H16" s="95">
        <v>0</v>
      </c>
      <c r="I16" s="95">
        <v>22184693</v>
      </c>
      <c r="J16" s="95">
        <v>31557674</v>
      </c>
      <c r="K16" s="95">
        <v>0</v>
      </c>
      <c r="L16" s="95">
        <v>0</v>
      </c>
      <c r="M16" s="95">
        <v>0</v>
      </c>
      <c r="N16" s="341">
        <f t="shared" si="0"/>
        <v>57211843.409999996</v>
      </c>
      <c r="O16" s="95" t="s">
        <v>128</v>
      </c>
    </row>
    <row r="17" spans="1:15" ht="12.75">
      <c r="A17" s="167" t="s">
        <v>1179</v>
      </c>
      <c r="B17" s="167" t="s">
        <v>1180</v>
      </c>
      <c r="C17" s="95">
        <v>5117146.87</v>
      </c>
      <c r="D17" s="95">
        <v>3401073.24</v>
      </c>
      <c r="E17" s="95">
        <v>5747499.8399999999</v>
      </c>
      <c r="F17" s="95">
        <v>0</v>
      </c>
      <c r="G17" s="95">
        <v>2710947.41</v>
      </c>
      <c r="H17" s="95">
        <v>0</v>
      </c>
      <c r="I17" s="95">
        <v>62329978</v>
      </c>
      <c r="J17" s="95">
        <v>89117748</v>
      </c>
      <c r="K17" s="95">
        <v>0</v>
      </c>
      <c r="L17" s="95">
        <v>0</v>
      </c>
      <c r="M17" s="95">
        <v>0</v>
      </c>
      <c r="N17" s="341">
        <f t="shared" si="0"/>
        <v>168424393.36000001</v>
      </c>
      <c r="O17" s="95" t="s">
        <v>128</v>
      </c>
    </row>
    <row r="18" spans="1:15" ht="12.75">
      <c r="A18" s="167" t="s">
        <v>1182</v>
      </c>
      <c r="B18" s="167" t="s">
        <v>1183</v>
      </c>
      <c r="C18" s="95">
        <v>47660</v>
      </c>
      <c r="D18" s="95">
        <v>222339</v>
      </c>
      <c r="E18" s="95">
        <v>1313857.82</v>
      </c>
      <c r="F18" s="95">
        <v>0</v>
      </c>
      <c r="G18" s="95">
        <v>0</v>
      </c>
      <c r="H18" s="95">
        <v>0</v>
      </c>
      <c r="I18" s="95">
        <v>9185861</v>
      </c>
      <c r="J18" s="95">
        <v>12657126</v>
      </c>
      <c r="K18" s="95">
        <v>0</v>
      </c>
      <c r="L18" s="95">
        <v>0</v>
      </c>
      <c r="M18" s="95">
        <v>0</v>
      </c>
      <c r="N18" s="341">
        <f t="shared" si="0"/>
        <v>23426843.82</v>
      </c>
      <c r="O18" s="95" t="s">
        <v>128</v>
      </c>
    </row>
    <row r="19" spans="1:15" ht="12.75">
      <c r="A19" s="167" t="s">
        <v>1185</v>
      </c>
      <c r="B19" s="167" t="s">
        <v>1186</v>
      </c>
      <c r="C19" s="95">
        <v>288532</v>
      </c>
      <c r="D19" s="95">
        <v>0</v>
      </c>
      <c r="E19" s="95">
        <v>786137.72</v>
      </c>
      <c r="F19" s="95">
        <v>0</v>
      </c>
      <c r="G19" s="95">
        <v>0</v>
      </c>
      <c r="H19" s="95">
        <v>0</v>
      </c>
      <c r="I19" s="95">
        <v>16324978</v>
      </c>
      <c r="J19" s="95">
        <v>22047822</v>
      </c>
      <c r="K19" s="95">
        <v>0</v>
      </c>
      <c r="L19" s="95">
        <v>0</v>
      </c>
      <c r="M19" s="95">
        <v>0</v>
      </c>
      <c r="N19" s="341">
        <f t="shared" si="0"/>
        <v>39447469.719999999</v>
      </c>
      <c r="O19" s="95" t="s">
        <v>128</v>
      </c>
    </row>
    <row r="20" spans="1:15" ht="12.75">
      <c r="A20" s="167" t="s">
        <v>1188</v>
      </c>
      <c r="B20" s="167" t="s">
        <v>1189</v>
      </c>
      <c r="C20" s="95">
        <v>107419.83</v>
      </c>
      <c r="D20" s="95">
        <v>0</v>
      </c>
      <c r="E20" s="95">
        <v>605663.06999999995</v>
      </c>
      <c r="F20" s="95">
        <v>0</v>
      </c>
      <c r="G20" s="95">
        <v>0</v>
      </c>
      <c r="H20" s="95">
        <v>0</v>
      </c>
      <c r="I20" s="95">
        <v>8584750</v>
      </c>
      <c r="J20" s="95">
        <v>11516792</v>
      </c>
      <c r="K20" s="95">
        <v>0</v>
      </c>
      <c r="L20" s="95">
        <v>0</v>
      </c>
      <c r="M20" s="95">
        <v>0</v>
      </c>
      <c r="N20" s="341">
        <f t="shared" si="0"/>
        <v>20814624.899999999</v>
      </c>
      <c r="O20" s="95" t="s">
        <v>128</v>
      </c>
    </row>
    <row r="21" spans="1:15" ht="12.75">
      <c r="A21" s="167" t="s">
        <v>1191</v>
      </c>
      <c r="B21" s="167" t="s">
        <v>1192</v>
      </c>
      <c r="C21" s="95">
        <v>158763.84</v>
      </c>
      <c r="D21" s="95">
        <v>42077.599999999999</v>
      </c>
      <c r="E21" s="95">
        <v>985532.9</v>
      </c>
      <c r="F21" s="95">
        <v>0</v>
      </c>
      <c r="G21" s="95">
        <v>0</v>
      </c>
      <c r="H21" s="95">
        <v>0</v>
      </c>
      <c r="I21" s="95">
        <v>11225185</v>
      </c>
      <c r="J21" s="95">
        <v>15259427</v>
      </c>
      <c r="K21" s="95">
        <v>0</v>
      </c>
      <c r="L21" s="95">
        <v>0</v>
      </c>
      <c r="M21" s="95">
        <v>0</v>
      </c>
      <c r="N21" s="341">
        <f t="shared" si="0"/>
        <v>27670986.34</v>
      </c>
      <c r="O21" s="95" t="s">
        <v>128</v>
      </c>
    </row>
    <row r="22" spans="1:15" ht="12.75">
      <c r="A22" s="167" t="s">
        <v>1194</v>
      </c>
      <c r="B22" s="209" t="s">
        <v>1195</v>
      </c>
      <c r="C22" s="95">
        <v>245829</v>
      </c>
      <c r="D22" s="95">
        <v>405652</v>
      </c>
      <c r="E22" s="95">
        <v>1079474.93</v>
      </c>
      <c r="F22" s="95">
        <v>0</v>
      </c>
      <c r="G22" s="95">
        <v>0</v>
      </c>
      <c r="H22" s="95">
        <v>0</v>
      </c>
      <c r="I22" s="95">
        <v>12930558</v>
      </c>
      <c r="J22" s="95">
        <v>18316086</v>
      </c>
      <c r="K22" s="95">
        <v>0</v>
      </c>
      <c r="L22" s="95">
        <v>0</v>
      </c>
      <c r="M22" s="95">
        <v>0</v>
      </c>
      <c r="N22" s="341">
        <f t="shared" si="0"/>
        <v>32977599.93</v>
      </c>
      <c r="O22" s="95" t="s">
        <v>128</v>
      </c>
    </row>
    <row r="23" spans="1:15" ht="12.75">
      <c r="A23" s="167" t="s">
        <v>1197</v>
      </c>
      <c r="B23" s="167" t="s">
        <v>1198</v>
      </c>
      <c r="C23" s="95">
        <v>1562826</v>
      </c>
      <c r="D23" s="95">
        <v>0</v>
      </c>
      <c r="E23" s="95">
        <v>2930128.48</v>
      </c>
      <c r="F23" s="95">
        <v>0</v>
      </c>
      <c r="G23" s="95">
        <v>0</v>
      </c>
      <c r="H23" s="95">
        <v>0</v>
      </c>
      <c r="I23" s="95">
        <v>18855579</v>
      </c>
      <c r="J23" s="95">
        <v>26601053</v>
      </c>
      <c r="K23" s="95">
        <v>0</v>
      </c>
      <c r="L23" s="95">
        <v>0</v>
      </c>
      <c r="M23" s="95">
        <v>0</v>
      </c>
      <c r="N23" s="341">
        <f t="shared" si="0"/>
        <v>49949586.479999997</v>
      </c>
      <c r="O23" s="95" t="s">
        <v>128</v>
      </c>
    </row>
    <row r="24" spans="1:15" ht="12.75">
      <c r="A24" s="167" t="s">
        <v>1200</v>
      </c>
      <c r="B24" s="167" t="s">
        <v>1201</v>
      </c>
      <c r="C24" s="95">
        <v>58196</v>
      </c>
      <c r="D24" s="95">
        <v>0</v>
      </c>
      <c r="E24" s="95">
        <v>713696.22</v>
      </c>
      <c r="F24" s="95">
        <v>0</v>
      </c>
      <c r="G24" s="95">
        <v>11837533.189999999</v>
      </c>
      <c r="H24" s="95">
        <v>0</v>
      </c>
      <c r="I24" s="95">
        <v>6383647</v>
      </c>
      <c r="J24" s="95">
        <v>8453026</v>
      </c>
      <c r="K24" s="95">
        <v>0</v>
      </c>
      <c r="L24" s="95">
        <v>0</v>
      </c>
      <c r="M24" s="95">
        <v>0</v>
      </c>
      <c r="N24" s="341">
        <f t="shared" si="0"/>
        <v>27446098.41</v>
      </c>
      <c r="O24" s="95" t="s">
        <v>128</v>
      </c>
    </row>
    <row r="25" spans="1:15" ht="12.75">
      <c r="A25" s="167" t="s">
        <v>1203</v>
      </c>
      <c r="B25" s="167" t="s">
        <v>1204</v>
      </c>
      <c r="C25" s="95">
        <v>195982</v>
      </c>
      <c r="D25" s="95">
        <v>912692</v>
      </c>
      <c r="E25" s="95">
        <v>2625610.7599999998</v>
      </c>
      <c r="F25" s="95">
        <v>0</v>
      </c>
      <c r="G25" s="95">
        <v>0</v>
      </c>
      <c r="H25" s="95">
        <v>0</v>
      </c>
      <c r="I25" s="95">
        <v>41601309</v>
      </c>
      <c r="J25" s="95">
        <v>56602466</v>
      </c>
      <c r="K25" s="95">
        <v>0</v>
      </c>
      <c r="L25" s="95">
        <v>0</v>
      </c>
      <c r="M25" s="95">
        <v>0</v>
      </c>
      <c r="N25" s="341">
        <f t="shared" si="0"/>
        <v>101938059.76000001</v>
      </c>
      <c r="O25" s="95" t="s">
        <v>128</v>
      </c>
    </row>
    <row r="26" spans="1:15" ht="12.75">
      <c r="A26" s="167" t="s">
        <v>1206</v>
      </c>
      <c r="B26" s="167" t="s">
        <v>1207</v>
      </c>
      <c r="C26" s="95">
        <v>1544237.32</v>
      </c>
      <c r="D26" s="95">
        <v>1255632.8700000001</v>
      </c>
      <c r="E26" s="95">
        <v>3699191.31</v>
      </c>
      <c r="F26" s="95">
        <v>0</v>
      </c>
      <c r="G26" s="95">
        <v>0</v>
      </c>
      <c r="H26" s="95">
        <v>0</v>
      </c>
      <c r="I26" s="95">
        <v>27689679</v>
      </c>
      <c r="J26" s="95">
        <v>38482116</v>
      </c>
      <c r="K26" s="95">
        <v>0</v>
      </c>
      <c r="L26" s="95">
        <v>0</v>
      </c>
      <c r="M26" s="95">
        <v>0</v>
      </c>
      <c r="N26" s="341">
        <f t="shared" si="0"/>
        <v>72670856.5</v>
      </c>
      <c r="O26" s="95" t="s">
        <v>128</v>
      </c>
    </row>
    <row r="27" spans="1:15" ht="12.75">
      <c r="A27" s="167" t="s">
        <v>1209</v>
      </c>
      <c r="B27" s="167" t="s">
        <v>1210</v>
      </c>
      <c r="C27" s="95">
        <v>898922</v>
      </c>
      <c r="D27" s="95">
        <v>408941.87</v>
      </c>
      <c r="E27" s="95">
        <v>2169515.17</v>
      </c>
      <c r="F27" s="95">
        <v>0</v>
      </c>
      <c r="G27" s="95">
        <v>0</v>
      </c>
      <c r="H27" s="95">
        <v>0</v>
      </c>
      <c r="I27" s="95">
        <v>18457807</v>
      </c>
      <c r="J27" s="95">
        <v>24334371</v>
      </c>
      <c r="K27" s="95">
        <v>0</v>
      </c>
      <c r="L27" s="95">
        <v>0</v>
      </c>
      <c r="M27" s="95">
        <v>0</v>
      </c>
      <c r="N27" s="341">
        <f t="shared" si="0"/>
        <v>46269557.039999999</v>
      </c>
      <c r="O27" s="95" t="s">
        <v>128</v>
      </c>
    </row>
    <row r="28" spans="1:15" ht="12.75">
      <c r="A28" s="167" t="s">
        <v>1212</v>
      </c>
      <c r="B28" s="167" t="s">
        <v>1213</v>
      </c>
      <c r="C28" s="95">
        <v>2573980.0099999998</v>
      </c>
      <c r="D28" s="95">
        <v>3368822.43</v>
      </c>
      <c r="E28" s="95">
        <v>2179785.38</v>
      </c>
      <c r="F28" s="95">
        <v>0</v>
      </c>
      <c r="G28" s="95">
        <v>0</v>
      </c>
      <c r="H28" s="95">
        <v>0</v>
      </c>
      <c r="I28" s="95">
        <v>31422502</v>
      </c>
      <c r="J28" s="95">
        <v>42448202</v>
      </c>
      <c r="K28" s="95">
        <v>0</v>
      </c>
      <c r="L28" s="95">
        <v>0</v>
      </c>
      <c r="M28" s="95">
        <v>0</v>
      </c>
      <c r="N28" s="341">
        <f t="shared" si="0"/>
        <v>81993291.819999993</v>
      </c>
      <c r="O28" s="95" t="s">
        <v>128</v>
      </c>
    </row>
    <row r="29" spans="1:15" ht="12.75">
      <c r="A29" s="167" t="s">
        <v>1215</v>
      </c>
      <c r="B29" s="167" t="s">
        <v>1216</v>
      </c>
      <c r="C29" s="95">
        <v>77071.25</v>
      </c>
      <c r="D29" s="95">
        <v>0</v>
      </c>
      <c r="E29" s="95">
        <v>509002.63</v>
      </c>
      <c r="F29" s="95">
        <v>0</v>
      </c>
      <c r="G29" s="95">
        <v>0</v>
      </c>
      <c r="H29" s="95">
        <v>0</v>
      </c>
      <c r="I29" s="95">
        <v>5549513</v>
      </c>
      <c r="J29" s="95">
        <v>7859200</v>
      </c>
      <c r="K29" s="95">
        <v>0</v>
      </c>
      <c r="L29" s="95">
        <v>0</v>
      </c>
      <c r="M29" s="95">
        <v>0</v>
      </c>
      <c r="N29" s="341">
        <f t="shared" si="0"/>
        <v>13994786.880000001</v>
      </c>
      <c r="O29" s="95" t="s">
        <v>128</v>
      </c>
    </row>
    <row r="30" spans="1:15" ht="12.75">
      <c r="A30" s="167" t="s">
        <v>1218</v>
      </c>
      <c r="B30" s="167" t="s">
        <v>1219</v>
      </c>
      <c r="C30" s="95">
        <v>0</v>
      </c>
      <c r="D30" s="95">
        <v>0</v>
      </c>
      <c r="E30" s="95">
        <v>935530.32</v>
      </c>
      <c r="F30" s="95">
        <v>0</v>
      </c>
      <c r="G30" s="95">
        <v>0</v>
      </c>
      <c r="H30" s="95">
        <v>0</v>
      </c>
      <c r="I30" s="95">
        <v>7600710</v>
      </c>
      <c r="J30" s="95">
        <v>10448584</v>
      </c>
      <c r="K30" s="95">
        <v>0</v>
      </c>
      <c r="L30" s="95">
        <v>0</v>
      </c>
      <c r="M30" s="95">
        <v>0</v>
      </c>
      <c r="N30" s="341">
        <f t="shared" si="0"/>
        <v>18984824.32</v>
      </c>
      <c r="O30" s="95" t="s">
        <v>128</v>
      </c>
    </row>
    <row r="31" spans="1:15" ht="12.75">
      <c r="A31" s="167" t="s">
        <v>1221</v>
      </c>
      <c r="B31" s="167" t="s">
        <v>1222</v>
      </c>
      <c r="C31" s="95">
        <v>259860.52</v>
      </c>
      <c r="D31" s="95">
        <v>151278.67000000001</v>
      </c>
      <c r="E31" s="95">
        <v>1053977.94</v>
      </c>
      <c r="F31" s="95">
        <v>0</v>
      </c>
      <c r="G31" s="95">
        <v>0</v>
      </c>
      <c r="H31" s="95">
        <v>0</v>
      </c>
      <c r="I31" s="95">
        <v>8566940</v>
      </c>
      <c r="J31" s="95">
        <v>12082942</v>
      </c>
      <c r="K31" s="95">
        <v>0</v>
      </c>
      <c r="L31" s="95">
        <v>0</v>
      </c>
      <c r="M31" s="95">
        <v>0</v>
      </c>
      <c r="N31" s="341">
        <f t="shared" si="0"/>
        <v>22114999.129999999</v>
      </c>
      <c r="O31" s="95" t="s">
        <v>128</v>
      </c>
    </row>
    <row r="32" spans="1:15" ht="12.75">
      <c r="A32" s="167" t="s">
        <v>1224</v>
      </c>
      <c r="B32" s="167" t="s">
        <v>1225</v>
      </c>
      <c r="C32" s="95">
        <v>0</v>
      </c>
      <c r="D32" s="95">
        <v>0</v>
      </c>
      <c r="E32" s="95">
        <v>754863.89</v>
      </c>
      <c r="F32" s="95">
        <v>0</v>
      </c>
      <c r="G32" s="95">
        <v>0</v>
      </c>
      <c r="H32" s="95">
        <v>0</v>
      </c>
      <c r="I32" s="95">
        <v>6034854</v>
      </c>
      <c r="J32" s="95">
        <v>8197345</v>
      </c>
      <c r="K32" s="95">
        <v>0</v>
      </c>
      <c r="L32" s="95">
        <v>0</v>
      </c>
      <c r="M32" s="95">
        <v>0</v>
      </c>
      <c r="N32" s="341">
        <f t="shared" si="0"/>
        <v>14987062.890000001</v>
      </c>
      <c r="O32" s="95" t="s">
        <v>128</v>
      </c>
    </row>
    <row r="33" spans="1:15" ht="12.75">
      <c r="A33" s="167" t="s">
        <v>1227</v>
      </c>
      <c r="B33" s="167" t="s">
        <v>1228</v>
      </c>
      <c r="C33" s="95">
        <v>0</v>
      </c>
      <c r="D33" s="95">
        <v>481839.73</v>
      </c>
      <c r="E33" s="95">
        <v>1424939.68</v>
      </c>
      <c r="F33" s="95">
        <v>0</v>
      </c>
      <c r="G33" s="95">
        <v>2972144.06</v>
      </c>
      <c r="H33" s="95">
        <v>0</v>
      </c>
      <c r="I33" s="95">
        <v>16403641</v>
      </c>
      <c r="J33" s="95">
        <v>22620712</v>
      </c>
      <c r="K33" s="95">
        <v>0</v>
      </c>
      <c r="L33" s="95">
        <v>0</v>
      </c>
      <c r="M33" s="95">
        <v>0</v>
      </c>
      <c r="N33" s="341">
        <f t="shared" si="0"/>
        <v>43903276.469999999</v>
      </c>
      <c r="O33" s="95" t="s">
        <v>128</v>
      </c>
    </row>
    <row r="34" spans="1:15" ht="12.75">
      <c r="A34" s="167" t="s">
        <v>1230</v>
      </c>
      <c r="B34" s="167" t="s">
        <v>1231</v>
      </c>
      <c r="C34" s="95">
        <v>570147.21</v>
      </c>
      <c r="D34" s="95">
        <v>0</v>
      </c>
      <c r="E34" s="95">
        <v>1452689.34</v>
      </c>
      <c r="F34" s="95">
        <v>0</v>
      </c>
      <c r="G34" s="95">
        <v>1552658.42</v>
      </c>
      <c r="H34" s="95">
        <v>0</v>
      </c>
      <c r="I34" s="95">
        <v>12831115</v>
      </c>
      <c r="J34" s="95">
        <v>17747140</v>
      </c>
      <c r="K34" s="95">
        <v>0</v>
      </c>
      <c r="L34" s="95">
        <v>0</v>
      </c>
      <c r="M34" s="95">
        <v>0</v>
      </c>
      <c r="N34" s="341">
        <f t="shared" si="0"/>
        <v>34153749.969999999</v>
      </c>
      <c r="O34" s="95" t="s">
        <v>128</v>
      </c>
    </row>
    <row r="35" spans="1:15" ht="12.75">
      <c r="A35" s="167" t="s">
        <v>1233</v>
      </c>
      <c r="B35" s="167" t="s">
        <v>1234</v>
      </c>
      <c r="C35" s="95">
        <v>18330</v>
      </c>
      <c r="D35" s="95">
        <v>0</v>
      </c>
      <c r="E35" s="95">
        <v>437667.59</v>
      </c>
      <c r="F35" s="95">
        <v>0</v>
      </c>
      <c r="G35" s="95">
        <v>0</v>
      </c>
      <c r="H35" s="95">
        <v>0</v>
      </c>
      <c r="I35" s="95">
        <v>3560653</v>
      </c>
      <c r="J35" s="95">
        <v>5040291</v>
      </c>
      <c r="K35" s="95">
        <v>0</v>
      </c>
      <c r="L35" s="95">
        <v>0</v>
      </c>
      <c r="M35" s="95">
        <v>0</v>
      </c>
      <c r="N35" s="341">
        <f t="shared" si="0"/>
        <v>9056941.5899999999</v>
      </c>
      <c r="O35" s="95" t="s">
        <v>128</v>
      </c>
    </row>
    <row r="36" spans="1:15" ht="12.75">
      <c r="A36" s="167" t="s">
        <v>1236</v>
      </c>
      <c r="B36" s="167" t="s">
        <v>1237</v>
      </c>
      <c r="C36" s="95">
        <v>9238.92</v>
      </c>
      <c r="D36" s="95">
        <v>0</v>
      </c>
      <c r="E36" s="95">
        <v>655701.96</v>
      </c>
      <c r="F36" s="95">
        <v>0</v>
      </c>
      <c r="G36" s="95">
        <v>0</v>
      </c>
      <c r="H36" s="95">
        <v>0</v>
      </c>
      <c r="I36" s="95">
        <v>4702021</v>
      </c>
      <c r="J36" s="95">
        <v>6648989</v>
      </c>
      <c r="K36" s="95">
        <v>0</v>
      </c>
      <c r="L36" s="95">
        <v>0</v>
      </c>
      <c r="M36" s="95">
        <v>0</v>
      </c>
      <c r="N36" s="341">
        <f t="shared" si="0"/>
        <v>12015950.880000001</v>
      </c>
      <c r="O36" s="95" t="s">
        <v>128</v>
      </c>
    </row>
    <row r="37" spans="1:15" ht="12.75">
      <c r="A37" s="167" t="s">
        <v>1239</v>
      </c>
      <c r="B37" s="167" t="s">
        <v>1240</v>
      </c>
      <c r="C37" s="95">
        <v>0</v>
      </c>
      <c r="D37" s="95">
        <v>0</v>
      </c>
      <c r="E37" s="95">
        <v>851537.69</v>
      </c>
      <c r="F37" s="95">
        <v>0</v>
      </c>
      <c r="G37" s="95">
        <v>0</v>
      </c>
      <c r="H37" s="95">
        <v>0</v>
      </c>
      <c r="I37" s="95">
        <v>4241912</v>
      </c>
      <c r="J37" s="95">
        <v>5789499</v>
      </c>
      <c r="K37" s="95">
        <v>0</v>
      </c>
      <c r="L37" s="95">
        <v>0</v>
      </c>
      <c r="M37" s="95">
        <v>0</v>
      </c>
      <c r="N37" s="341">
        <f t="shared" si="0"/>
        <v>10882948.689999999</v>
      </c>
      <c r="O37" s="95" t="s">
        <v>128</v>
      </c>
    </row>
    <row r="38" spans="1:15" ht="12.75">
      <c r="A38" s="167" t="s">
        <v>1242</v>
      </c>
      <c r="B38" s="167" t="s">
        <v>1243</v>
      </c>
      <c r="C38" s="95">
        <v>402308</v>
      </c>
      <c r="D38" s="95">
        <v>171740</v>
      </c>
      <c r="E38" s="95">
        <v>875932</v>
      </c>
      <c r="F38" s="95">
        <v>0</v>
      </c>
      <c r="G38" s="95">
        <v>0</v>
      </c>
      <c r="H38" s="95">
        <v>0</v>
      </c>
      <c r="I38" s="95">
        <v>9418884</v>
      </c>
      <c r="J38" s="95">
        <v>13536259</v>
      </c>
      <c r="K38" s="95">
        <v>0</v>
      </c>
      <c r="L38" s="95">
        <v>0</v>
      </c>
      <c r="M38" s="95">
        <v>0</v>
      </c>
      <c r="N38" s="341">
        <f t="shared" si="0"/>
        <v>24405123</v>
      </c>
      <c r="O38" s="95" t="s">
        <v>128</v>
      </c>
    </row>
    <row r="39" spans="1:15" ht="12.75">
      <c r="A39" s="167" t="s">
        <v>1245</v>
      </c>
      <c r="B39" s="167" t="s">
        <v>1246</v>
      </c>
      <c r="C39" s="95">
        <v>0</v>
      </c>
      <c r="D39" s="95">
        <v>90555</v>
      </c>
      <c r="E39" s="95">
        <v>258120.12</v>
      </c>
      <c r="F39" s="95">
        <v>0</v>
      </c>
      <c r="G39" s="95">
        <v>0</v>
      </c>
      <c r="H39" s="95">
        <v>0</v>
      </c>
      <c r="I39" s="95">
        <v>4390334</v>
      </c>
      <c r="J39" s="95">
        <v>6191714</v>
      </c>
      <c r="K39" s="95">
        <v>0</v>
      </c>
      <c r="L39" s="95">
        <v>0</v>
      </c>
      <c r="M39" s="95">
        <v>0</v>
      </c>
      <c r="N39" s="341">
        <f t="shared" si="0"/>
        <v>10930723.119999999</v>
      </c>
      <c r="O39" s="95" t="s">
        <v>128</v>
      </c>
    </row>
    <row r="40" spans="1:15" ht="12.75">
      <c r="A40" s="167" t="s">
        <v>1248</v>
      </c>
      <c r="B40" s="167" t="s">
        <v>1249</v>
      </c>
      <c r="C40" s="95">
        <v>266964.40000000002</v>
      </c>
      <c r="D40" s="95">
        <v>226926.45</v>
      </c>
      <c r="E40" s="95">
        <v>1499779.19</v>
      </c>
      <c r="F40" s="95">
        <v>0</v>
      </c>
      <c r="G40" s="95">
        <v>0</v>
      </c>
      <c r="H40" s="95">
        <v>0</v>
      </c>
      <c r="I40" s="95">
        <v>11363217</v>
      </c>
      <c r="J40" s="95">
        <v>15414474</v>
      </c>
      <c r="K40" s="95">
        <v>0</v>
      </c>
      <c r="L40" s="95">
        <v>0</v>
      </c>
      <c r="M40" s="95">
        <v>0</v>
      </c>
      <c r="N40" s="341">
        <f t="shared" si="0"/>
        <v>28771361.039999999</v>
      </c>
      <c r="O40" s="95" t="s">
        <v>128</v>
      </c>
    </row>
    <row r="41" spans="1:15" ht="12.75">
      <c r="A41" s="167" t="s">
        <v>1251</v>
      </c>
      <c r="B41" s="167" t="s">
        <v>1252</v>
      </c>
      <c r="C41" s="95">
        <v>13544</v>
      </c>
      <c r="D41" s="95">
        <v>0</v>
      </c>
      <c r="E41" s="95">
        <v>286653.46000000002</v>
      </c>
      <c r="F41" s="95">
        <v>0</v>
      </c>
      <c r="G41" s="95">
        <v>0</v>
      </c>
      <c r="H41" s="95">
        <v>0</v>
      </c>
      <c r="I41" s="95">
        <v>3110933</v>
      </c>
      <c r="J41" s="95">
        <v>4377895</v>
      </c>
      <c r="K41" s="95">
        <v>0</v>
      </c>
      <c r="L41" s="95">
        <v>0</v>
      </c>
      <c r="M41" s="95">
        <v>0</v>
      </c>
      <c r="N41" s="341">
        <f t="shared" si="0"/>
        <v>7789025.46</v>
      </c>
      <c r="O41" s="95" t="s">
        <v>128</v>
      </c>
    </row>
    <row r="42" spans="1:15" ht="12.75">
      <c r="A42" s="167" t="s">
        <v>1254</v>
      </c>
      <c r="B42" s="167" t="s">
        <v>1255</v>
      </c>
      <c r="C42" s="95">
        <v>120117.23</v>
      </c>
      <c r="D42" s="95">
        <v>0</v>
      </c>
      <c r="E42" s="95">
        <v>1156875.8999999999</v>
      </c>
      <c r="F42" s="95">
        <v>0</v>
      </c>
      <c r="G42" s="95">
        <v>0</v>
      </c>
      <c r="H42" s="95">
        <v>0</v>
      </c>
      <c r="I42" s="95">
        <v>6578080</v>
      </c>
      <c r="J42" s="95">
        <v>8707061</v>
      </c>
      <c r="K42" s="95">
        <v>0</v>
      </c>
      <c r="L42" s="95">
        <v>0</v>
      </c>
      <c r="M42" s="95">
        <v>0</v>
      </c>
      <c r="N42" s="341">
        <f t="shared" si="0"/>
        <v>16562134.130000001</v>
      </c>
      <c r="O42" s="95" t="s">
        <v>128</v>
      </c>
    </row>
    <row r="43" spans="1:15" ht="12.75">
      <c r="A43" s="167" t="s">
        <v>1257</v>
      </c>
      <c r="B43" s="167" t="s">
        <v>1258</v>
      </c>
      <c r="C43" s="95">
        <v>182893</v>
      </c>
      <c r="D43" s="95">
        <v>600296.82999999996</v>
      </c>
      <c r="E43" s="95">
        <v>1987178.09</v>
      </c>
      <c r="F43" s="95">
        <v>0</v>
      </c>
      <c r="G43" s="95">
        <v>0</v>
      </c>
      <c r="H43" s="95">
        <v>0</v>
      </c>
      <c r="I43" s="95">
        <v>26282635</v>
      </c>
      <c r="J43" s="95">
        <v>36875860</v>
      </c>
      <c r="K43" s="95">
        <v>0</v>
      </c>
      <c r="L43" s="95">
        <v>0</v>
      </c>
      <c r="M43" s="95">
        <v>0</v>
      </c>
      <c r="N43" s="341">
        <f t="shared" si="0"/>
        <v>65928862.920000002</v>
      </c>
      <c r="O43" s="95" t="s">
        <v>128</v>
      </c>
    </row>
    <row r="44" spans="1:15" ht="12.75">
      <c r="A44" s="167" t="s">
        <v>1260</v>
      </c>
      <c r="B44" s="167" t="s">
        <v>1261</v>
      </c>
      <c r="C44" s="95">
        <v>0</v>
      </c>
      <c r="D44" s="95">
        <v>0</v>
      </c>
      <c r="E44" s="95">
        <v>989076.24</v>
      </c>
      <c r="F44" s="95">
        <v>0</v>
      </c>
      <c r="G44" s="95">
        <v>0</v>
      </c>
      <c r="H44" s="95">
        <v>0</v>
      </c>
      <c r="I44" s="95">
        <v>10299029</v>
      </c>
      <c r="J44" s="95">
        <v>14622901</v>
      </c>
      <c r="K44" s="95">
        <v>0</v>
      </c>
      <c r="L44" s="95">
        <v>0</v>
      </c>
      <c r="M44" s="95">
        <v>0</v>
      </c>
      <c r="N44" s="341">
        <f t="shared" si="0"/>
        <v>25911006.239999998</v>
      </c>
      <c r="O44" s="95" t="s">
        <v>128</v>
      </c>
    </row>
    <row r="45" spans="1:15" ht="12.75">
      <c r="A45" s="167" t="s">
        <v>1263</v>
      </c>
      <c r="B45" s="167" t="s">
        <v>1264</v>
      </c>
      <c r="C45" s="95">
        <v>0</v>
      </c>
      <c r="D45" s="95">
        <v>0</v>
      </c>
      <c r="E45" s="95">
        <v>733303.95</v>
      </c>
      <c r="F45" s="95">
        <v>0</v>
      </c>
      <c r="G45" s="95">
        <v>0</v>
      </c>
      <c r="H45" s="95">
        <v>0</v>
      </c>
      <c r="I45" s="95">
        <v>10456357</v>
      </c>
      <c r="J45" s="95">
        <v>14514823</v>
      </c>
      <c r="K45" s="95">
        <v>0</v>
      </c>
      <c r="L45" s="95">
        <v>0</v>
      </c>
      <c r="M45" s="95">
        <v>0</v>
      </c>
      <c r="N45" s="341">
        <f t="shared" si="0"/>
        <v>25704483.949999999</v>
      </c>
      <c r="O45" s="95" t="s">
        <v>128</v>
      </c>
    </row>
    <row r="46" spans="1:15" ht="12.75">
      <c r="A46" s="167" t="s">
        <v>1266</v>
      </c>
      <c r="B46" s="167" t="s">
        <v>1267</v>
      </c>
      <c r="C46" s="95">
        <v>345926</v>
      </c>
      <c r="D46" s="95">
        <v>0</v>
      </c>
      <c r="E46" s="95">
        <v>172341.98</v>
      </c>
      <c r="F46" s="95">
        <v>0</v>
      </c>
      <c r="G46" s="95">
        <v>0</v>
      </c>
      <c r="H46" s="95">
        <v>0</v>
      </c>
      <c r="I46" s="95">
        <v>2704256</v>
      </c>
      <c r="J46" s="95">
        <v>3818934</v>
      </c>
      <c r="K46" s="95">
        <v>0</v>
      </c>
      <c r="L46" s="95">
        <v>0</v>
      </c>
      <c r="M46" s="95">
        <v>0</v>
      </c>
      <c r="N46" s="341">
        <f t="shared" si="0"/>
        <v>7041457.9800000004</v>
      </c>
      <c r="O46" s="95" t="s">
        <v>128</v>
      </c>
    </row>
    <row r="47" spans="1:15" ht="12.75">
      <c r="A47" s="167" t="s">
        <v>1269</v>
      </c>
      <c r="B47" s="167" t="s">
        <v>1270</v>
      </c>
      <c r="C47" s="95">
        <v>304698</v>
      </c>
      <c r="D47" s="95">
        <v>0</v>
      </c>
      <c r="E47" s="95">
        <v>1356988.31</v>
      </c>
      <c r="F47" s="95">
        <v>0</v>
      </c>
      <c r="G47" s="95">
        <v>1910880.54</v>
      </c>
      <c r="H47" s="95">
        <v>0</v>
      </c>
      <c r="I47" s="95">
        <v>9254135</v>
      </c>
      <c r="J47" s="95">
        <v>12647372</v>
      </c>
      <c r="K47" s="95">
        <v>0</v>
      </c>
      <c r="L47" s="95">
        <v>0</v>
      </c>
      <c r="M47" s="95">
        <v>0</v>
      </c>
      <c r="N47" s="341">
        <f t="shared" si="0"/>
        <v>25474073.850000001</v>
      </c>
      <c r="O47" s="95" t="s">
        <v>128</v>
      </c>
    </row>
    <row r="48" spans="1:15" ht="12.75">
      <c r="A48" s="167" t="s">
        <v>1272</v>
      </c>
      <c r="B48" s="167" t="s">
        <v>1273</v>
      </c>
      <c r="C48" s="95">
        <v>480.52</v>
      </c>
      <c r="D48" s="95">
        <v>439463.38</v>
      </c>
      <c r="E48" s="95">
        <v>601340.87</v>
      </c>
      <c r="F48" s="95">
        <v>0</v>
      </c>
      <c r="G48" s="95">
        <v>0</v>
      </c>
      <c r="H48" s="95">
        <v>0</v>
      </c>
      <c r="I48" s="95">
        <v>6681976</v>
      </c>
      <c r="J48" s="95">
        <v>9488197</v>
      </c>
      <c r="K48" s="95">
        <v>0</v>
      </c>
      <c r="L48" s="95">
        <v>0</v>
      </c>
      <c r="M48" s="95">
        <v>0</v>
      </c>
      <c r="N48" s="341">
        <f t="shared" si="0"/>
        <v>17211457.77</v>
      </c>
      <c r="O48" s="95" t="s">
        <v>128</v>
      </c>
    </row>
    <row r="49" spans="1:15" ht="12.75">
      <c r="A49" s="167" t="s">
        <v>1275</v>
      </c>
      <c r="B49" s="167" t="s">
        <v>1276</v>
      </c>
      <c r="C49" s="95">
        <v>3467276.07</v>
      </c>
      <c r="D49" s="95">
        <v>0</v>
      </c>
      <c r="E49" s="95">
        <v>1671422.48</v>
      </c>
      <c r="F49" s="95">
        <v>0</v>
      </c>
      <c r="G49" s="95">
        <v>11702046.439999999</v>
      </c>
      <c r="H49" s="95">
        <v>0</v>
      </c>
      <c r="I49" s="95">
        <v>21417349</v>
      </c>
      <c r="J49" s="95">
        <v>30224399</v>
      </c>
      <c r="K49" s="95">
        <v>0</v>
      </c>
      <c r="L49" s="95">
        <v>0</v>
      </c>
      <c r="M49" s="95">
        <v>0</v>
      </c>
      <c r="N49" s="341">
        <f t="shared" si="0"/>
        <v>68482492.989999995</v>
      </c>
      <c r="O49" s="95" t="s">
        <v>128</v>
      </c>
    </row>
    <row r="50" spans="1:15" ht="12.75">
      <c r="A50" s="167" t="s">
        <v>1278</v>
      </c>
      <c r="B50" s="167" t="s">
        <v>1279</v>
      </c>
      <c r="C50" s="95">
        <v>73056</v>
      </c>
      <c r="D50" s="95">
        <v>0</v>
      </c>
      <c r="E50" s="95">
        <v>594603.61</v>
      </c>
      <c r="F50" s="95">
        <v>0</v>
      </c>
      <c r="G50" s="95">
        <v>0</v>
      </c>
      <c r="H50" s="95">
        <v>0</v>
      </c>
      <c r="I50" s="95">
        <v>6306467</v>
      </c>
      <c r="J50" s="95">
        <v>8818309</v>
      </c>
      <c r="K50" s="95">
        <v>0</v>
      </c>
      <c r="L50" s="95">
        <v>0</v>
      </c>
      <c r="M50" s="95">
        <v>0</v>
      </c>
      <c r="N50" s="341">
        <f t="shared" si="0"/>
        <v>15792435.609999999</v>
      </c>
      <c r="O50" s="95" t="s">
        <v>128</v>
      </c>
    </row>
    <row r="51" spans="1:15" ht="12.75">
      <c r="A51" s="167" t="s">
        <v>1281</v>
      </c>
      <c r="B51" s="167" t="s">
        <v>1282</v>
      </c>
      <c r="C51" s="95">
        <v>76054.89</v>
      </c>
      <c r="D51" s="95">
        <v>0</v>
      </c>
      <c r="E51" s="95">
        <v>1429623.32</v>
      </c>
      <c r="F51" s="95">
        <v>0</v>
      </c>
      <c r="G51" s="95">
        <v>3416105.71</v>
      </c>
      <c r="H51" s="95">
        <v>0</v>
      </c>
      <c r="I51" s="95">
        <v>14457824</v>
      </c>
      <c r="J51" s="95">
        <v>19573064</v>
      </c>
      <c r="K51" s="95">
        <v>1054694.8700000001</v>
      </c>
      <c r="L51" s="95">
        <v>0</v>
      </c>
      <c r="M51" s="95">
        <v>0</v>
      </c>
      <c r="N51" s="341">
        <f t="shared" si="0"/>
        <v>40007366.789999999</v>
      </c>
      <c r="O51" s="95" t="s">
        <v>128</v>
      </c>
    </row>
    <row r="52" spans="1:15" ht="12.75">
      <c r="A52" s="167" t="s">
        <v>1287</v>
      </c>
      <c r="B52" s="167" t="s">
        <v>1288</v>
      </c>
      <c r="C52" s="95">
        <v>0</v>
      </c>
      <c r="D52" s="95">
        <v>0</v>
      </c>
      <c r="E52" s="95">
        <v>616799.76</v>
      </c>
      <c r="F52" s="95">
        <v>0</v>
      </c>
      <c r="G52" s="95">
        <v>0</v>
      </c>
      <c r="H52" s="95">
        <v>0</v>
      </c>
      <c r="I52" s="95">
        <v>7422603</v>
      </c>
      <c r="J52" s="95">
        <v>9707541</v>
      </c>
      <c r="K52" s="95">
        <v>0</v>
      </c>
      <c r="L52" s="95">
        <v>0</v>
      </c>
      <c r="M52" s="95">
        <v>0</v>
      </c>
      <c r="N52" s="341">
        <f t="shared" si="0"/>
        <v>17746943.760000002</v>
      </c>
      <c r="O52" s="95" t="s">
        <v>128</v>
      </c>
    </row>
    <row r="53" spans="1:15" ht="12.75">
      <c r="A53" s="167" t="s">
        <v>1290</v>
      </c>
      <c r="B53" s="167" t="s">
        <v>1291</v>
      </c>
      <c r="C53" s="95">
        <v>252616</v>
      </c>
      <c r="D53" s="95">
        <v>0</v>
      </c>
      <c r="E53" s="95">
        <v>954892.14</v>
      </c>
      <c r="F53" s="95">
        <v>0</v>
      </c>
      <c r="G53" s="95">
        <v>0</v>
      </c>
      <c r="H53" s="95">
        <v>0</v>
      </c>
      <c r="I53" s="95">
        <v>9286788</v>
      </c>
      <c r="J53" s="95">
        <v>12351997</v>
      </c>
      <c r="K53" s="95">
        <v>0</v>
      </c>
      <c r="L53" s="95">
        <v>0</v>
      </c>
      <c r="M53" s="95">
        <v>0</v>
      </c>
      <c r="N53" s="341">
        <f t="shared" si="0"/>
        <v>22846293.140000001</v>
      </c>
      <c r="O53" s="95" t="s">
        <v>128</v>
      </c>
    </row>
    <row r="54" spans="1:15" ht="12.75">
      <c r="A54" s="167" t="s">
        <v>1293</v>
      </c>
      <c r="B54" s="167" t="s">
        <v>1294</v>
      </c>
      <c r="C54" s="95">
        <v>94296.51</v>
      </c>
      <c r="D54" s="95">
        <v>0</v>
      </c>
      <c r="E54" s="95">
        <v>914232.2</v>
      </c>
      <c r="F54" s="95">
        <v>0</v>
      </c>
      <c r="G54" s="95">
        <v>0</v>
      </c>
      <c r="H54" s="95">
        <v>0</v>
      </c>
      <c r="I54" s="95">
        <v>10478620</v>
      </c>
      <c r="J54" s="95">
        <v>14374566</v>
      </c>
      <c r="K54" s="95">
        <v>0</v>
      </c>
      <c r="L54" s="95">
        <v>0</v>
      </c>
      <c r="M54" s="95">
        <v>0</v>
      </c>
      <c r="N54" s="341">
        <f t="shared" si="0"/>
        <v>25861714.710000001</v>
      </c>
      <c r="O54" s="95" t="s">
        <v>128</v>
      </c>
    </row>
    <row r="55" spans="1:15" ht="12.75">
      <c r="A55" s="167" t="s">
        <v>1296</v>
      </c>
      <c r="B55" s="167" t="s">
        <v>1297</v>
      </c>
      <c r="C55" s="95">
        <v>0</v>
      </c>
      <c r="D55" s="95">
        <v>0</v>
      </c>
      <c r="E55" s="95">
        <v>770031.92</v>
      </c>
      <c r="F55" s="95">
        <v>0</v>
      </c>
      <c r="G55" s="95">
        <v>0</v>
      </c>
      <c r="H55" s="95">
        <v>0</v>
      </c>
      <c r="I55" s="95">
        <v>11238543</v>
      </c>
      <c r="J55" s="95">
        <v>15040784</v>
      </c>
      <c r="K55" s="95">
        <v>0</v>
      </c>
      <c r="L55" s="95">
        <v>0</v>
      </c>
      <c r="M55" s="95">
        <v>0</v>
      </c>
      <c r="N55" s="341">
        <f t="shared" si="0"/>
        <v>27049358.920000002</v>
      </c>
      <c r="O55" s="95" t="s">
        <v>128</v>
      </c>
    </row>
    <row r="56" spans="1:15" ht="12.75">
      <c r="A56" s="167" t="s">
        <v>1299</v>
      </c>
      <c r="B56" s="167" t="s">
        <v>1300</v>
      </c>
      <c r="C56" s="95">
        <v>133725</v>
      </c>
      <c r="D56" s="95">
        <v>0</v>
      </c>
      <c r="E56" s="95">
        <v>482644.68</v>
      </c>
      <c r="F56" s="95">
        <v>0</v>
      </c>
      <c r="G56" s="95">
        <v>0</v>
      </c>
      <c r="H56" s="95">
        <v>0</v>
      </c>
      <c r="I56" s="95">
        <v>5335785</v>
      </c>
      <c r="J56" s="95">
        <v>7525065</v>
      </c>
      <c r="K56" s="95">
        <v>0</v>
      </c>
      <c r="L56" s="95">
        <v>0</v>
      </c>
      <c r="M56" s="95">
        <v>0</v>
      </c>
      <c r="N56" s="341">
        <f t="shared" si="0"/>
        <v>13477219.68</v>
      </c>
      <c r="O56" s="95" t="s">
        <v>128</v>
      </c>
    </row>
    <row r="57" spans="1:15" ht="12.75">
      <c r="A57" s="167" t="s">
        <v>1302</v>
      </c>
      <c r="B57" s="167" t="s">
        <v>1303</v>
      </c>
      <c r="C57" s="95">
        <v>0</v>
      </c>
      <c r="D57" s="95">
        <v>0</v>
      </c>
      <c r="E57" s="95">
        <v>1654214.39</v>
      </c>
      <c r="F57" s="95">
        <v>0</v>
      </c>
      <c r="G57" s="95">
        <v>0</v>
      </c>
      <c r="H57" s="95">
        <v>0</v>
      </c>
      <c r="I57" s="95">
        <v>9668234</v>
      </c>
      <c r="J57" s="95">
        <v>13634088</v>
      </c>
      <c r="K57" s="95">
        <v>0</v>
      </c>
      <c r="L57" s="95">
        <v>0</v>
      </c>
      <c r="M57" s="95">
        <v>0</v>
      </c>
      <c r="N57" s="341">
        <f t="shared" si="0"/>
        <v>24956536.390000001</v>
      </c>
      <c r="O57" s="95" t="s">
        <v>128</v>
      </c>
    </row>
    <row r="58" spans="1:15" ht="12.75">
      <c r="A58" s="167" t="s">
        <v>1305</v>
      </c>
      <c r="B58" s="167" t="s">
        <v>1306</v>
      </c>
      <c r="C58" s="95">
        <v>35362773.390000001</v>
      </c>
      <c r="D58" s="95">
        <v>885288</v>
      </c>
      <c r="E58" s="95">
        <v>6181248.4000000004</v>
      </c>
      <c r="F58" s="95">
        <v>0</v>
      </c>
      <c r="G58" s="95">
        <v>0</v>
      </c>
      <c r="H58" s="95">
        <v>0</v>
      </c>
      <c r="I58" s="95">
        <v>83057164</v>
      </c>
      <c r="J58" s="95">
        <v>115254889</v>
      </c>
      <c r="K58" s="95">
        <v>0</v>
      </c>
      <c r="L58" s="95">
        <v>0</v>
      </c>
      <c r="M58" s="95">
        <v>0</v>
      </c>
      <c r="N58" s="341">
        <f t="shared" si="0"/>
        <v>240741362.78999999</v>
      </c>
      <c r="O58" s="95" t="s">
        <v>128</v>
      </c>
    </row>
    <row r="59" spans="1:15" ht="12.75">
      <c r="A59" s="167" t="s">
        <v>1308</v>
      </c>
      <c r="B59" s="167" t="s">
        <v>1309</v>
      </c>
      <c r="C59" s="95">
        <v>375955</v>
      </c>
      <c r="D59" s="95">
        <v>0</v>
      </c>
      <c r="E59" s="95">
        <v>963757.26</v>
      </c>
      <c r="F59" s="95">
        <v>0</v>
      </c>
      <c r="G59" s="95">
        <v>0</v>
      </c>
      <c r="H59" s="95">
        <v>0</v>
      </c>
      <c r="I59" s="95">
        <v>13769144</v>
      </c>
      <c r="J59" s="95">
        <v>19361990</v>
      </c>
      <c r="K59" s="95">
        <v>0</v>
      </c>
      <c r="L59" s="95">
        <v>0</v>
      </c>
      <c r="M59" s="95">
        <v>0</v>
      </c>
      <c r="N59" s="341">
        <f t="shared" si="0"/>
        <v>34470846.259999998</v>
      </c>
      <c r="O59" s="95" t="s">
        <v>128</v>
      </c>
    </row>
    <row r="60" spans="1:15" ht="12.75">
      <c r="A60" s="167" t="s">
        <v>1311</v>
      </c>
      <c r="B60" s="167" t="s">
        <v>1312</v>
      </c>
      <c r="C60" s="95">
        <v>52712</v>
      </c>
      <c r="D60" s="95">
        <v>464591</v>
      </c>
      <c r="E60" s="95">
        <v>676568.53</v>
      </c>
      <c r="F60" s="95">
        <v>0</v>
      </c>
      <c r="G60" s="95">
        <v>0</v>
      </c>
      <c r="H60" s="95">
        <v>0</v>
      </c>
      <c r="I60" s="95">
        <v>7030768</v>
      </c>
      <c r="J60" s="95">
        <v>9581964</v>
      </c>
      <c r="K60" s="95">
        <v>0</v>
      </c>
      <c r="L60" s="95">
        <v>0</v>
      </c>
      <c r="M60" s="95">
        <v>0</v>
      </c>
      <c r="N60" s="341">
        <f t="shared" si="0"/>
        <v>17806603.530000001</v>
      </c>
      <c r="O60" s="95" t="s">
        <v>128</v>
      </c>
    </row>
    <row r="61" spans="1:15" ht="12.75">
      <c r="A61" s="167" t="s">
        <v>1314</v>
      </c>
      <c r="B61" s="167" t="s">
        <v>1315</v>
      </c>
      <c r="C61" s="95">
        <v>289796</v>
      </c>
      <c r="D61" s="95">
        <v>775942</v>
      </c>
      <c r="E61" s="95">
        <v>2109958.17</v>
      </c>
      <c r="F61" s="95">
        <v>0</v>
      </c>
      <c r="G61" s="95">
        <v>61858.16</v>
      </c>
      <c r="H61" s="95">
        <v>0</v>
      </c>
      <c r="I61" s="95">
        <v>13196234</v>
      </c>
      <c r="J61" s="95">
        <v>18328100</v>
      </c>
      <c r="K61" s="95">
        <v>0</v>
      </c>
      <c r="L61" s="95">
        <v>0</v>
      </c>
      <c r="M61" s="95">
        <v>0</v>
      </c>
      <c r="N61" s="341">
        <f t="shared" si="0"/>
        <v>34761888.329999998</v>
      </c>
      <c r="O61" s="95" t="s">
        <v>128</v>
      </c>
    </row>
    <row r="62" spans="1:15" ht="12.75">
      <c r="A62" s="167" t="s">
        <v>1317</v>
      </c>
      <c r="B62" s="167" t="s">
        <v>1318</v>
      </c>
      <c r="C62" s="95">
        <v>0</v>
      </c>
      <c r="D62" s="95">
        <v>0</v>
      </c>
      <c r="E62" s="95">
        <v>531414.93999999994</v>
      </c>
      <c r="F62" s="95">
        <v>0</v>
      </c>
      <c r="G62" s="95">
        <v>0</v>
      </c>
      <c r="H62" s="95">
        <v>0</v>
      </c>
      <c r="I62" s="95">
        <v>6609249</v>
      </c>
      <c r="J62" s="95">
        <v>9226926</v>
      </c>
      <c r="K62" s="95">
        <v>0</v>
      </c>
      <c r="L62" s="95">
        <v>0</v>
      </c>
      <c r="M62" s="95">
        <v>0</v>
      </c>
      <c r="N62" s="341">
        <f t="shared" si="0"/>
        <v>16367589.939999999</v>
      </c>
      <c r="O62" s="95" t="s">
        <v>128</v>
      </c>
    </row>
    <row r="63" spans="1:15" ht="12" thickBot="1">
      <c r="C63" s="96">
        <f t="shared" ref="C63:N63" si="1">SUM(C5:C62)</f>
        <v>59625183.049999997</v>
      </c>
      <c r="D63" s="96">
        <f>SUM(D5:D62)</f>
        <v>17191870.199999999</v>
      </c>
      <c r="E63" s="96">
        <f t="shared" si="1"/>
        <v>80740679.689999998</v>
      </c>
      <c r="F63" s="96">
        <f t="shared" si="1"/>
        <v>0</v>
      </c>
      <c r="G63" s="96">
        <f t="shared" si="1"/>
        <v>38603118.170000002</v>
      </c>
      <c r="H63" s="96">
        <f t="shared" si="1"/>
        <v>0</v>
      </c>
      <c r="I63" s="96">
        <f>SUM(I5:I62)</f>
        <v>820596171</v>
      </c>
      <c r="J63" s="96">
        <f>SUM(J5:J62)</f>
        <v>1132147600</v>
      </c>
      <c r="K63" s="96">
        <f t="shared" si="1"/>
        <v>1054694.8700000001</v>
      </c>
      <c r="L63" s="96">
        <f t="shared" si="1"/>
        <v>0</v>
      </c>
      <c r="M63" s="96">
        <f t="shared" si="1"/>
        <v>0</v>
      </c>
      <c r="N63" s="96">
        <f t="shared" si="1"/>
        <v>2149959316.98</v>
      </c>
    </row>
    <row r="64" spans="1:15" ht="12" thickTop="1"/>
    <row r="65" spans="1:66" ht="12">
      <c r="C65" s="534"/>
      <c r="D65" s="534"/>
      <c r="E65" s="534"/>
      <c r="F65" s="534"/>
      <c r="G65" s="534"/>
      <c r="H65" s="534"/>
      <c r="I65" s="534"/>
      <c r="J65" s="534"/>
      <c r="K65" s="534"/>
      <c r="L65" s="534"/>
      <c r="M65" s="534"/>
      <c r="N65" s="534"/>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row>
    <row r="66" spans="1:66" ht="12.75">
      <c r="A66" s="186" t="s">
        <v>1982</v>
      </c>
      <c r="B66" s="167"/>
      <c r="C66" s="534"/>
      <c r="D66" s="534"/>
      <c r="E66" s="534"/>
      <c r="F66" s="534"/>
      <c r="G66" s="534"/>
      <c r="H66" s="534"/>
      <c r="I66" s="534"/>
      <c r="J66" s="534"/>
      <c r="K66" s="534"/>
      <c r="L66" s="534"/>
      <c r="M66" s="534"/>
      <c r="N66" s="534"/>
      <c r="O66" s="447"/>
      <c r="P66" s="447"/>
      <c r="Q66" s="447"/>
      <c r="R66" s="447"/>
      <c r="S66" s="447"/>
      <c r="T66" s="447"/>
      <c r="U66" s="447"/>
      <c r="V66" s="447"/>
      <c r="W66" s="447"/>
      <c r="X66" s="447"/>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c r="BN66" s="447"/>
    </row>
    <row r="67" spans="1:66" ht="12.75">
      <c r="A67" s="167"/>
      <c r="B67" s="167" t="s">
        <v>1995</v>
      </c>
    </row>
    <row r="68" spans="1:66" ht="12.75">
      <c r="A68" s="167"/>
      <c r="B68" s="167" t="s">
        <v>1996</v>
      </c>
    </row>
    <row r="69" spans="1:66" ht="12.75">
      <c r="B69" s="167" t="s">
        <v>1997</v>
      </c>
    </row>
    <row r="70" spans="1:66" ht="12.75">
      <c r="B70" s="167"/>
    </row>
  </sheetData>
  <sheetProtection algorithmName="SHA-512" hashValue="T/1B2EGU1Ad2p03PA9KEWF8ni2+Iy56Af6pNJ9vXiKeXc/nOtS7UedBUogfShzT5GDrzyANwAOz00twlFMsddA==" saltValue="TpVx3aFlJyI++Db4E2jX4A==" spinCount="100000" sheet="1" objects="1" scenarios="1" autoFilter="0"/>
  <mergeCells count="1">
    <mergeCell ref="P3:W3"/>
  </mergeCells>
  <phoneticPr fontId="44"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52"/>
  <sheetViews>
    <sheetView showGridLines="0" zoomScaleNormal="100" workbookViewId="0">
      <pane xSplit="2" ySplit="4" topLeftCell="C112" activePane="bottomRight" state="frozenSplit"/>
      <selection pane="topRight" activeCell="K24" sqref="K24"/>
      <selection pane="bottomLeft" activeCell="K24" sqref="K24"/>
      <selection pane="bottomRight" activeCell="D16" sqref="D16"/>
    </sheetView>
  </sheetViews>
  <sheetFormatPr defaultColWidth="9.33203125" defaultRowHeight="12.75"/>
  <cols>
    <col min="1" max="1" width="9.1640625" style="375" customWidth="1"/>
    <col min="2" max="2" width="58.1640625" style="34" customWidth="1"/>
    <col min="3" max="3" width="2.83203125" style="35" customWidth="1"/>
    <col min="4" max="4" width="17.5" style="34" customWidth="1"/>
    <col min="5" max="5" width="14.83203125" style="36" customWidth="1"/>
    <col min="6" max="6" width="30.1640625" style="36" customWidth="1"/>
    <col min="7" max="7" width="4.1640625" style="36" customWidth="1"/>
    <col min="8" max="8" width="19.5" style="36" customWidth="1"/>
    <col min="9" max="9" width="4.1640625" style="36" customWidth="1"/>
    <col min="10" max="10" width="12.5" style="36" bestFit="1" customWidth="1"/>
    <col min="11" max="11" width="47.6640625" style="36" bestFit="1" customWidth="1"/>
    <col min="12" max="12" width="16.5" style="727" customWidth="1"/>
    <col min="13" max="13" width="9.33203125" style="728"/>
    <col min="14" max="14" width="9.33203125" style="36"/>
    <col min="15" max="15" width="18" style="36" customWidth="1"/>
    <col min="16" max="16" width="11.83203125" style="36" bestFit="1" customWidth="1"/>
    <col min="17" max="17" width="9.33203125" style="36"/>
    <col min="18" max="18" width="12.5" style="36" bestFit="1" customWidth="1"/>
    <col min="19" max="16384" width="9.33203125" style="36"/>
  </cols>
  <sheetData>
    <row r="1" spans="1:17" ht="17.45" customHeight="1">
      <c r="A1" s="374"/>
      <c r="B1" s="81"/>
      <c r="C1" s="335"/>
      <c r="D1" s="81"/>
      <c r="O1" s="739" t="s">
        <v>176</v>
      </c>
      <c r="P1" s="738" t="s">
        <v>177</v>
      </c>
      <c r="Q1" s="729"/>
    </row>
    <row r="2" spans="1:17" ht="15">
      <c r="A2" s="378" t="s">
        <v>178</v>
      </c>
      <c r="B2" s="158" t="str">
        <f>Index!D10</f>
        <v>C2</v>
      </c>
      <c r="C2" s="335"/>
      <c r="D2" s="336"/>
      <c r="E2" s="337" t="s">
        <v>179</v>
      </c>
      <c r="F2" s="537">
        <f>+Index!D11</f>
        <v>0</v>
      </c>
      <c r="G2" s="81"/>
      <c r="O2" s="739" t="s">
        <v>180</v>
      </c>
      <c r="P2" s="738" t="str">
        <f>College_Number</f>
        <v>C2</v>
      </c>
      <c r="Q2" s="729" t="s">
        <v>181</v>
      </c>
    </row>
    <row r="3" spans="1:17" ht="13.5">
      <c r="A3" s="378" t="s">
        <v>182</v>
      </c>
      <c r="B3" s="158" t="str">
        <f>IF(ISNA(MATCH('ExhA&amp;B'!$B$2,EquityDataRow,0)),"College Name",INDEX(EquityData,MATCH('ExhA&amp;B'!$B$2,EquityDataRow,0),2))</f>
        <v>Asheville-Buncombe Tech Community College</v>
      </c>
      <c r="C3" s="335"/>
      <c r="D3" s="37"/>
      <c r="E3" s="337" t="s">
        <v>183</v>
      </c>
      <c r="F3" s="538">
        <f>+Index!D12</f>
        <v>0</v>
      </c>
      <c r="G3" s="354"/>
    </row>
    <row r="4" spans="1:17" ht="12" customHeight="1">
      <c r="A4" s="378" t="s">
        <v>184</v>
      </c>
      <c r="B4" s="62">
        <f>+Index!$A$120</f>
        <v>45473</v>
      </c>
      <c r="C4" s="327"/>
      <c r="D4" s="37"/>
      <c r="E4" s="338" t="s">
        <v>9</v>
      </c>
      <c r="F4" s="538">
        <f>+Index!D13</f>
        <v>0</v>
      </c>
      <c r="G4" s="354"/>
    </row>
    <row r="5" spans="1:17" ht="16.899999999999999" customHeight="1">
      <c r="A5" s="374"/>
      <c r="B5" s="444"/>
      <c r="C5" s="327"/>
      <c r="D5" s="37"/>
    </row>
    <row r="6" spans="1:17" ht="12.75" customHeight="1">
      <c r="A6" s="374"/>
      <c r="B6" s="38" t="s">
        <v>185</v>
      </c>
      <c r="C6" s="327"/>
      <c r="D6" s="37"/>
      <c r="E6" s="32"/>
      <c r="G6" s="355"/>
      <c r="H6" s="356" t="s">
        <v>186</v>
      </c>
      <c r="I6" s="355"/>
    </row>
    <row r="7" spans="1:17" ht="12" customHeight="1">
      <c r="B7" s="39" t="s">
        <v>187</v>
      </c>
      <c r="C7" s="335"/>
      <c r="D7" s="81"/>
      <c r="E7" s="183"/>
      <c r="H7" s="443">
        <f>+Index!$A$122</f>
        <v>45107</v>
      </c>
    </row>
    <row r="8" spans="1:17" s="40" customFormat="1" ht="12" customHeight="1">
      <c r="A8" s="376"/>
      <c r="B8" s="39" t="s">
        <v>188</v>
      </c>
      <c r="C8" s="340"/>
      <c r="D8" s="82"/>
      <c r="E8" s="184"/>
      <c r="H8" s="340"/>
      <c r="L8" s="727"/>
      <c r="M8" s="730"/>
    </row>
    <row r="9" spans="1:17" ht="12" customHeight="1">
      <c r="A9" s="377">
        <v>1000</v>
      </c>
      <c r="B9" s="43" t="s">
        <v>189</v>
      </c>
      <c r="C9" s="340"/>
      <c r="D9" s="83">
        <v>0</v>
      </c>
      <c r="E9" s="164" t="str">
        <f>IF(D9&lt;0,"Problem: Cash should not be negative"," ")</f>
        <v xml:space="preserve"> </v>
      </c>
      <c r="H9" s="12">
        <f>HLOOKUP($B$2,'2023PKG'!$1:$145,9,FALSE)</f>
        <v>12715884.17</v>
      </c>
      <c r="L9" s="731">
        <v>11111000</v>
      </c>
    </row>
    <row r="10" spans="1:17" ht="12" customHeight="1">
      <c r="A10" s="377">
        <v>1020</v>
      </c>
      <c r="B10" s="43" t="s">
        <v>190</v>
      </c>
      <c r="C10" s="340"/>
      <c r="D10" s="84">
        <v>0</v>
      </c>
      <c r="E10" s="164" t="str">
        <f>IF(D10&lt;0,"Problem: Cash should not be negative"," ")</f>
        <v xml:space="preserve"> </v>
      </c>
      <c r="H10" s="12">
        <f>HLOOKUP($B$2,'2023PKG'!$1:$145,10,FALSE)</f>
        <v>7188580.9199999999</v>
      </c>
      <c r="L10" s="731" t="s">
        <v>191</v>
      </c>
    </row>
    <row r="11" spans="1:17" ht="12" customHeight="1">
      <c r="A11" s="377">
        <v>1050</v>
      </c>
      <c r="B11" s="43" t="s">
        <v>192</v>
      </c>
      <c r="C11" s="335"/>
      <c r="D11" s="84">
        <v>0</v>
      </c>
      <c r="H11" s="84">
        <f>HLOOKUP($B$2,'2023PKG'!$1:$145,11,FALSE)</f>
        <v>0</v>
      </c>
      <c r="L11" s="731">
        <v>11210100</v>
      </c>
    </row>
    <row r="12" spans="1:17" ht="12" customHeight="1">
      <c r="A12" s="377">
        <v>1070</v>
      </c>
      <c r="B12" s="43" t="s">
        <v>193</v>
      </c>
      <c r="C12" s="335"/>
      <c r="D12" s="84">
        <v>0</v>
      </c>
      <c r="H12" s="12">
        <f>HLOOKUP($B$2,'2023PKG'!$1:$145,12,FALSE)</f>
        <v>0</v>
      </c>
      <c r="L12" s="731">
        <v>11212500</v>
      </c>
    </row>
    <row r="13" spans="1:17" ht="12" customHeight="1">
      <c r="A13" s="377">
        <v>1110</v>
      </c>
      <c r="B13" s="43" t="s">
        <v>194</v>
      </c>
      <c r="C13" s="335"/>
      <c r="D13" s="84">
        <v>0</v>
      </c>
      <c r="H13" s="12">
        <f>HLOOKUP($B$2,'2023PKG'!$1:$145,14,FALSE)</f>
        <v>1324270.33</v>
      </c>
      <c r="L13" s="731">
        <v>11320000</v>
      </c>
    </row>
    <row r="14" spans="1:17" ht="12" customHeight="1">
      <c r="A14" s="377">
        <v>1200</v>
      </c>
      <c r="B14" s="43" t="s">
        <v>195</v>
      </c>
      <c r="C14" s="335"/>
      <c r="D14" s="84">
        <v>0</v>
      </c>
      <c r="E14" s="164" t="str">
        <f>IF(AND(D14&gt;=1,D14&lt;1000000),"Problem: Under $1 million threshold - reclassify to A/R"," ")</f>
        <v xml:space="preserve"> </v>
      </c>
      <c r="H14" s="12">
        <f>HLOOKUP($B$2,'2023PKG'!$1:$145,15,FALSE)</f>
        <v>0</v>
      </c>
      <c r="L14" s="731">
        <v>11460000</v>
      </c>
    </row>
    <row r="15" spans="1:17" ht="12" customHeight="1">
      <c r="A15" s="377">
        <v>1190</v>
      </c>
      <c r="B15" s="43" t="s">
        <v>196</v>
      </c>
      <c r="C15" s="335"/>
      <c r="D15" s="777">
        <f>'525'!E21</f>
        <v>0</v>
      </c>
      <c r="E15" s="189" t="str">
        <f>IF(D15='525'!E21," ","Problem: Must agree to Sched of Due from State of NC Comp Unit, w/s 525 total")</f>
        <v xml:space="preserve"> </v>
      </c>
      <c r="H15" s="12">
        <f>HLOOKUP($B$2,'2023PKG'!$1:$145,16,FALSE)</f>
        <v>0</v>
      </c>
      <c r="L15" s="731"/>
    </row>
    <row r="16" spans="1:17" ht="12" customHeight="1">
      <c r="A16" s="377">
        <v>1195</v>
      </c>
      <c r="B16" s="43" t="s">
        <v>197</v>
      </c>
      <c r="C16" s="335"/>
      <c r="D16" s="777">
        <f>'616'!D27</f>
        <v>0</v>
      </c>
      <c r="E16" s="189" t="str">
        <f>IF(D16='616'!D27," ","Problem: Must agree to Sched of Due from College Comp Unit,w/s 615 total")</f>
        <v xml:space="preserve"> </v>
      </c>
      <c r="H16" s="12">
        <f>HLOOKUP($B$2,'2023PKG'!$1:$145,17,FALSE)</f>
        <v>0</v>
      </c>
      <c r="L16" s="731">
        <v>11480000</v>
      </c>
    </row>
    <row r="17" spans="1:12" ht="12" customHeight="1">
      <c r="A17" s="377">
        <v>1220</v>
      </c>
      <c r="B17" s="43" t="s">
        <v>198</v>
      </c>
      <c r="C17" s="335"/>
      <c r="D17" s="84">
        <v>0</v>
      </c>
      <c r="H17" s="12">
        <f>HLOOKUP($B$2,'2023PKG'!$1:$145,18,FALSE)</f>
        <v>705566.78</v>
      </c>
      <c r="L17" s="731">
        <v>11611000</v>
      </c>
    </row>
    <row r="18" spans="1:12" ht="12" customHeight="1">
      <c r="A18" s="377">
        <v>1230</v>
      </c>
      <c r="B18" s="43" t="s">
        <v>199</v>
      </c>
      <c r="C18" s="335"/>
      <c r="D18" s="84">
        <v>0</v>
      </c>
      <c r="H18" s="12">
        <f>HLOOKUP($B$2,'2023PKG'!$1:$145,19,FALSE)</f>
        <v>946979.3</v>
      </c>
      <c r="L18" s="731">
        <v>11910000</v>
      </c>
    </row>
    <row r="19" spans="1:12" ht="12" customHeight="1">
      <c r="A19" s="377">
        <v>1210</v>
      </c>
      <c r="B19" s="43" t="s">
        <v>200</v>
      </c>
      <c r="C19" s="335"/>
      <c r="D19" s="84">
        <v>0</v>
      </c>
      <c r="H19" s="12">
        <f>HLOOKUP($B$2,'2023PKG'!$1:$145,20,FALSE)</f>
        <v>0</v>
      </c>
      <c r="L19" s="731">
        <v>11510000</v>
      </c>
    </row>
    <row r="20" spans="1:12" ht="12" customHeight="1">
      <c r="A20" s="377">
        <v>1211</v>
      </c>
      <c r="B20" s="43" t="s">
        <v>201</v>
      </c>
      <c r="C20" s="335"/>
      <c r="D20" s="84">
        <v>0</v>
      </c>
      <c r="E20" s="760" t="s">
        <v>128</v>
      </c>
      <c r="H20" s="12">
        <f>HLOOKUP($B$2,'2023PKG'!$1:$145,21,FALSE)</f>
        <v>233500</v>
      </c>
      <c r="L20" s="731">
        <v>11530000</v>
      </c>
    </row>
    <row r="21" spans="1:12" ht="12" customHeight="1">
      <c r="A21" s="377">
        <v>1215</v>
      </c>
      <c r="B21" s="43" t="s">
        <v>202</v>
      </c>
      <c r="C21" s="335"/>
      <c r="D21" s="84">
        <v>0</v>
      </c>
      <c r="E21" s="760" t="s">
        <v>128</v>
      </c>
      <c r="H21" s="12">
        <v>0</v>
      </c>
      <c r="L21" s="731">
        <v>11540000</v>
      </c>
    </row>
    <row r="22" spans="1:12" ht="12" customHeight="1">
      <c r="A22" s="377">
        <v>1234</v>
      </c>
      <c r="B22" s="43" t="s">
        <v>203</v>
      </c>
      <c r="C22" s="335"/>
      <c r="D22" s="84">
        <v>0</v>
      </c>
      <c r="H22" s="12">
        <f>HLOOKUP($B$2,'2023PKG'!$1:$145,22,FALSE)</f>
        <v>0</v>
      </c>
      <c r="L22" s="731">
        <v>61100002</v>
      </c>
    </row>
    <row r="23" spans="1:12" ht="12" customHeight="1">
      <c r="A23" s="377">
        <v>1233</v>
      </c>
      <c r="B23" s="43" t="s">
        <v>204</v>
      </c>
      <c r="C23" s="335"/>
      <c r="D23" s="84">
        <v>0</v>
      </c>
      <c r="H23" s="12">
        <f>HLOOKUP($B$2,'2023PKG'!$1:$145,23,FALSE)</f>
        <v>0</v>
      </c>
      <c r="L23" s="731">
        <v>11978000</v>
      </c>
    </row>
    <row r="24" spans="1:12" ht="12" customHeight="1">
      <c r="A24" s="377"/>
      <c r="B24" s="43" t="s">
        <v>205</v>
      </c>
      <c r="C24" s="335"/>
      <c r="D24" s="85">
        <f>SUM(D9:D23)</f>
        <v>0</v>
      </c>
      <c r="H24" s="85">
        <f>SUM(H9:H23)</f>
        <v>23114781.5</v>
      </c>
    </row>
    <row r="25" spans="1:12" ht="12" customHeight="1">
      <c r="A25" s="377"/>
      <c r="B25" s="43"/>
      <c r="C25" s="335"/>
      <c r="D25" s="86"/>
    </row>
    <row r="26" spans="1:12" ht="12" customHeight="1">
      <c r="A26" s="377"/>
      <c r="B26" s="39" t="s">
        <v>206</v>
      </c>
      <c r="C26" s="335"/>
      <c r="D26" s="86"/>
    </row>
    <row r="27" spans="1:12" ht="12" customHeight="1">
      <c r="A27" s="377">
        <v>1270</v>
      </c>
      <c r="B27" s="43" t="s">
        <v>190</v>
      </c>
      <c r="C27" s="335"/>
      <c r="D27" s="163">
        <v>0</v>
      </c>
      <c r="E27" s="164" t="str">
        <f>IF(D27&lt;0,"Problem: Cash should not be negative"," ")</f>
        <v xml:space="preserve"> </v>
      </c>
      <c r="H27" s="12">
        <f>HLOOKUP($B$2,'2023PKG'!$1:$145,27,FALSE)</f>
        <v>80701.990000000005</v>
      </c>
      <c r="L27" s="731">
        <v>12111000</v>
      </c>
    </row>
    <row r="28" spans="1:12" ht="12" customHeight="1">
      <c r="A28" s="377">
        <v>1340</v>
      </c>
      <c r="B28" s="43" t="s">
        <v>194</v>
      </c>
      <c r="C28" s="335"/>
      <c r="D28" s="84">
        <v>0</v>
      </c>
      <c r="H28" s="12">
        <f>HLOOKUP($B$2,'2023PKG'!$1:$145,28,FALSE)</f>
        <v>0</v>
      </c>
      <c r="L28" s="731">
        <v>12320000</v>
      </c>
    </row>
    <row r="29" spans="1:12" ht="12" customHeight="1">
      <c r="A29" s="377">
        <v>1390</v>
      </c>
      <c r="B29" s="43" t="s">
        <v>207</v>
      </c>
      <c r="C29" s="335"/>
      <c r="D29" s="358">
        <f>IF(ISNA(MATCH('ExhA&amp;B'!$B$2,DF_PGRow,0)),0,INDEX(DF_PGData,MATCH('ExhA&amp;B'!$B$2,DF_PGRow,0),3))</f>
        <v>0</v>
      </c>
      <c r="H29" s="12">
        <f>HLOOKUP($B$2,'2023PKG'!$1:$145,29,FALSE)</f>
        <v>0</v>
      </c>
      <c r="L29" s="731">
        <v>12410000</v>
      </c>
    </row>
    <row r="30" spans="1:12" ht="12" customHeight="1">
      <c r="A30" s="377">
        <v>1395</v>
      </c>
      <c r="B30" s="43" t="s">
        <v>208</v>
      </c>
      <c r="C30" s="335"/>
      <c r="D30" s="777">
        <f>'525'!E30</f>
        <v>0</v>
      </c>
      <c r="E30" s="189" t="str">
        <f>IF(D30='525'!E30," ","Problem: Must agree to Sched of Restr Due Frm  State of NC Comp Unit, w/s 525 total")</f>
        <v xml:space="preserve"> </v>
      </c>
      <c r="H30" s="12">
        <f>HLOOKUP($B$2,'2023PKG'!$1:$145,30,FALSE)</f>
        <v>0</v>
      </c>
      <c r="L30" s="731"/>
    </row>
    <row r="31" spans="1:12" ht="12" customHeight="1">
      <c r="A31" s="377">
        <v>1410</v>
      </c>
      <c r="B31" s="43" t="s">
        <v>209</v>
      </c>
      <c r="C31" s="335"/>
      <c r="D31" s="84">
        <v>0</v>
      </c>
      <c r="H31" s="12">
        <f>HLOOKUP($B$2,'2023PKG'!$1:$145,31,FALSE)</f>
        <v>0</v>
      </c>
      <c r="L31" s="731">
        <v>12212500</v>
      </c>
    </row>
    <row r="32" spans="1:12" ht="12" customHeight="1">
      <c r="A32" s="377">
        <v>1300</v>
      </c>
      <c r="B32" s="43" t="s">
        <v>210</v>
      </c>
      <c r="C32" s="335"/>
      <c r="D32" s="84">
        <v>0</v>
      </c>
      <c r="H32" s="12">
        <f>HLOOKUP($B$2,'2023PKG'!$1:$145,32,FALSE)</f>
        <v>0</v>
      </c>
      <c r="L32" s="731">
        <v>12210100</v>
      </c>
    </row>
    <row r="33" spans="1:12" ht="12" customHeight="1">
      <c r="A33" s="377">
        <v>1400</v>
      </c>
      <c r="B33" s="43" t="s">
        <v>200</v>
      </c>
      <c r="C33" s="335"/>
      <c r="D33" s="84">
        <v>0</v>
      </c>
      <c r="H33" s="12">
        <f>HLOOKUP($B$2,'2023PKG'!$1:$145,33,FALSE)</f>
        <v>0</v>
      </c>
      <c r="L33" s="731">
        <v>12510000</v>
      </c>
    </row>
    <row r="34" spans="1:12" ht="12" customHeight="1">
      <c r="A34" s="377">
        <v>1405</v>
      </c>
      <c r="B34" s="43" t="s">
        <v>201</v>
      </c>
      <c r="C34" s="335"/>
      <c r="D34" s="84">
        <v>0</v>
      </c>
      <c r="E34" s="760" t="s">
        <v>128</v>
      </c>
      <c r="H34" s="12">
        <f>HLOOKUP($B$2,'2023PKG'!$1:$145,34,FALSE)</f>
        <v>222737.73</v>
      </c>
      <c r="L34" s="731">
        <v>12530000</v>
      </c>
    </row>
    <row r="35" spans="1:12" ht="12" customHeight="1">
      <c r="A35" s="377">
        <v>1410</v>
      </c>
      <c r="B35" s="43" t="s">
        <v>202</v>
      </c>
      <c r="C35" s="335"/>
      <c r="D35" s="84">
        <v>0</v>
      </c>
      <c r="E35" s="760" t="s">
        <v>128</v>
      </c>
      <c r="H35" s="12">
        <v>0</v>
      </c>
      <c r="L35" s="731">
        <v>12540000</v>
      </c>
    </row>
    <row r="36" spans="1:12" ht="12" customHeight="1">
      <c r="A36" s="377">
        <v>1434</v>
      </c>
      <c r="B36" s="43" t="s">
        <v>203</v>
      </c>
      <c r="C36" s="335"/>
      <c r="D36" s="84">
        <v>0</v>
      </c>
      <c r="H36" s="12">
        <f>HLOOKUP($B$2,'2023PKG'!$1:$145,35,FALSE)</f>
        <v>0</v>
      </c>
      <c r="L36" s="731">
        <v>12491000</v>
      </c>
    </row>
    <row r="37" spans="1:12" ht="12" customHeight="1">
      <c r="A37" s="377">
        <v>1433</v>
      </c>
      <c r="B37" s="43" t="s">
        <v>204</v>
      </c>
      <c r="C37" s="335"/>
      <c r="D37" s="358">
        <v>0</v>
      </c>
      <c r="H37" s="12">
        <f>HLOOKUP($B$2,'2023PKG'!$1:$145,36,FALSE)</f>
        <v>0</v>
      </c>
      <c r="L37" s="731">
        <v>12978000</v>
      </c>
    </row>
    <row r="38" spans="1:12" ht="12" customHeight="1">
      <c r="A38" s="377">
        <v>1470</v>
      </c>
      <c r="B38" s="43" t="s">
        <v>211</v>
      </c>
      <c r="C38" s="335"/>
      <c r="D38" s="358">
        <f>'Capital Assets'!Q24</f>
        <v>22791565.890000001</v>
      </c>
      <c r="F38" s="185"/>
      <c r="G38" s="185"/>
      <c r="H38" s="12">
        <f>HLOOKUP($B$2,'2023PKG'!$1:$145,37,FALSE)</f>
        <v>22791565.890000001</v>
      </c>
      <c r="L38" s="731"/>
    </row>
    <row r="39" spans="1:12" ht="12" customHeight="1">
      <c r="A39" s="377">
        <v>1510</v>
      </c>
      <c r="B39" s="43" t="s">
        <v>212</v>
      </c>
      <c r="C39" s="335"/>
      <c r="D39" s="358">
        <f>'Capital Assets'!Q59</f>
        <v>131739489.29000001</v>
      </c>
      <c r="E39" s="19"/>
      <c r="F39" s="341"/>
      <c r="G39" s="341"/>
      <c r="H39" s="12">
        <f>HLOOKUP($B$2,'2023PKG'!$1:$145,38,FALSE)</f>
        <v>131739489.29000001</v>
      </c>
      <c r="L39" s="731"/>
    </row>
    <row r="40" spans="1:12" ht="12" customHeight="1">
      <c r="A40" s="377"/>
      <c r="B40" s="43" t="s">
        <v>213</v>
      </c>
      <c r="C40" s="335"/>
      <c r="D40" s="85">
        <f>SUM(D27:D39)</f>
        <v>154531055.18000001</v>
      </c>
      <c r="F40" s="185"/>
      <c r="G40" s="185"/>
      <c r="H40" s="457">
        <f>SUM(H27:H39)</f>
        <v>154834494.90000001</v>
      </c>
      <c r="L40" s="36"/>
    </row>
    <row r="41" spans="1:12" ht="12" customHeight="1">
      <c r="A41" s="377"/>
      <c r="B41" s="43" t="s">
        <v>214</v>
      </c>
      <c r="C41" s="335"/>
      <c r="D41" s="85">
        <f>D24+D40</f>
        <v>154531055.18000001</v>
      </c>
      <c r="H41" s="795">
        <f>H24+H40</f>
        <v>177949276.40000001</v>
      </c>
    </row>
    <row r="42" spans="1:12" ht="12" customHeight="1">
      <c r="A42" s="377"/>
      <c r="B42" s="43"/>
      <c r="C42" s="335"/>
      <c r="D42" s="91"/>
    </row>
    <row r="43" spans="1:12" ht="12" customHeight="1">
      <c r="A43" s="377"/>
      <c r="B43" s="39" t="s">
        <v>215</v>
      </c>
      <c r="C43" s="335"/>
      <c r="D43" s="91"/>
    </row>
    <row r="44" spans="1:12" ht="12" customHeight="1">
      <c r="A44" s="377">
        <v>1242</v>
      </c>
      <c r="B44" s="43" t="s">
        <v>216</v>
      </c>
      <c r="C44" s="335"/>
      <c r="D44" s="84">
        <v>0</v>
      </c>
      <c r="H44" s="12">
        <f>HLOOKUP($B$2,'2023PKG'!$1:$145,43,FALSE)</f>
        <v>0</v>
      </c>
      <c r="L44" s="731">
        <v>61100007</v>
      </c>
    </row>
    <row r="45" spans="1:12" ht="12" customHeight="1">
      <c r="A45" s="377">
        <v>1237</v>
      </c>
      <c r="B45" s="43" t="s">
        <v>217</v>
      </c>
      <c r="C45" s="335"/>
      <c r="D45" s="84">
        <v>0</v>
      </c>
      <c r="H45" s="12">
        <f>HLOOKUP($B$2,'2023PKG'!$1:$145,44,FALSE)</f>
        <v>13888607</v>
      </c>
      <c r="L45" s="731">
        <v>61100008</v>
      </c>
    </row>
    <row r="46" spans="1:12" ht="12" customHeight="1">
      <c r="A46" s="377">
        <v>1240</v>
      </c>
      <c r="B46" s="43" t="s">
        <v>218</v>
      </c>
      <c r="C46" s="335"/>
      <c r="D46" s="84">
        <v>0</v>
      </c>
      <c r="H46" s="12">
        <f>HLOOKUP($B$2,'2023PKG'!$1:$145,45,FALSE)</f>
        <v>5905621</v>
      </c>
      <c r="L46" s="731">
        <v>61100009</v>
      </c>
    </row>
    <row r="47" spans="1:12" ht="12" customHeight="1">
      <c r="A47" s="377">
        <v>1239</v>
      </c>
      <c r="B47" s="43" t="s">
        <v>219</v>
      </c>
      <c r="C47" s="335"/>
      <c r="D47" s="84">
        <v>0</v>
      </c>
      <c r="E47" s="1106">
        <f>IF((D47)&gt;0, "Contact OSC", 0)</f>
        <v>0</v>
      </c>
      <c r="H47" s="12">
        <f>HLOOKUP($B$2,'2023PKG'!$1:$145,46,FALSE)</f>
        <v>0</v>
      </c>
      <c r="L47" s="731">
        <v>61100004</v>
      </c>
    </row>
    <row r="48" spans="1:12" ht="12" customHeight="1">
      <c r="A48" s="377"/>
      <c r="B48" s="43" t="s">
        <v>220</v>
      </c>
      <c r="C48" s="335"/>
      <c r="D48" s="85">
        <f>SUM(D44:D47)</f>
        <v>0</v>
      </c>
      <c r="H48" s="85">
        <f>SUM(H44:H47)</f>
        <v>19794228</v>
      </c>
    </row>
    <row r="49" spans="1:12" ht="12" customHeight="1">
      <c r="A49" s="377"/>
      <c r="B49" s="43"/>
      <c r="C49" s="335"/>
      <c r="D49" s="91"/>
    </row>
    <row r="50" spans="1:12" ht="12" customHeight="1">
      <c r="A50" s="377"/>
      <c r="B50" s="39" t="s">
        <v>221</v>
      </c>
      <c r="C50" s="335"/>
      <c r="D50" s="86"/>
    </row>
    <row r="51" spans="1:12" ht="12" customHeight="1">
      <c r="A51" s="377"/>
      <c r="B51" s="41" t="s">
        <v>222</v>
      </c>
      <c r="C51" s="335"/>
      <c r="D51" s="86"/>
    </row>
    <row r="52" spans="1:12" ht="12" customHeight="1">
      <c r="A52" s="377">
        <v>1640</v>
      </c>
      <c r="B52" s="43" t="s">
        <v>223</v>
      </c>
      <c r="C52" s="335"/>
      <c r="D52" s="84">
        <v>0</v>
      </c>
      <c r="H52" s="12">
        <f>HLOOKUP($B$2,'2023PKG'!$1:$145,51,FALSE)</f>
        <v>1918870.95</v>
      </c>
      <c r="L52" s="731">
        <v>21110000</v>
      </c>
    </row>
    <row r="53" spans="1:12" ht="12" customHeight="1">
      <c r="A53" s="377">
        <v>1740</v>
      </c>
      <c r="B53" s="43" t="s">
        <v>224</v>
      </c>
      <c r="C53" s="335"/>
      <c r="D53" s="776">
        <f>'520'!E30</f>
        <v>0</v>
      </c>
      <c r="E53" s="189" t="str">
        <f>IF(D53='520'!E30," ","Problem: Must agree to Sched of Due to Primary Gov, worksheet 520 total")</f>
        <v xml:space="preserve"> </v>
      </c>
      <c r="H53" s="12">
        <f>HLOOKUP($B$2,'2023PKG'!$1:$145,52,FALSE)</f>
        <v>0</v>
      </c>
      <c r="L53" s="731"/>
    </row>
    <row r="54" spans="1:12" ht="12" customHeight="1">
      <c r="A54" s="377">
        <v>1730</v>
      </c>
      <c r="B54" s="43" t="s">
        <v>225</v>
      </c>
      <c r="C54" s="335"/>
      <c r="D54" s="776">
        <f>'530'!E29</f>
        <v>0</v>
      </c>
      <c r="E54" s="164" t="str">
        <f>IF(AND(D54&gt;=1,D54&lt;1000000),"Problem: Under $1 million threshold - reclassify to A/P"," ")</f>
        <v xml:space="preserve"> </v>
      </c>
      <c r="F54" s="164"/>
      <c r="G54" s="164"/>
      <c r="H54" s="12">
        <f>HLOOKUP($B$2,'2023PKG'!$1:$145,53,FALSE)</f>
        <v>0</v>
      </c>
      <c r="L54" s="731"/>
    </row>
    <row r="55" spans="1:12" ht="12" customHeight="1">
      <c r="A55" s="377">
        <v>1760</v>
      </c>
      <c r="B55" s="43" t="s">
        <v>226</v>
      </c>
      <c r="C55" s="335"/>
      <c r="D55" s="359"/>
      <c r="E55" s="164"/>
      <c r="F55" s="164"/>
      <c r="G55" s="164"/>
      <c r="H55" s="12">
        <f>HLOOKUP($B$2,'2023PKG'!$1:$145,54,FALSE)</f>
        <v>0</v>
      </c>
      <c r="L55" s="731"/>
    </row>
    <row r="56" spans="1:12" ht="12" customHeight="1">
      <c r="A56" s="377">
        <v>1890</v>
      </c>
      <c r="B56" s="43" t="s">
        <v>227</v>
      </c>
      <c r="C56" s="335"/>
      <c r="D56" s="84">
        <v>0</v>
      </c>
      <c r="H56" s="12">
        <f>HLOOKUP($B$2,'2023PKG'!$1:$145,55,FALSE)</f>
        <v>458919.58</v>
      </c>
      <c r="L56" s="731">
        <v>21811000</v>
      </c>
    </row>
    <row r="57" spans="1:12" ht="12" customHeight="1">
      <c r="A57" s="377">
        <v>1880</v>
      </c>
      <c r="B57" s="43" t="s">
        <v>228</v>
      </c>
      <c r="C57" s="335"/>
      <c r="D57" s="84">
        <v>0</v>
      </c>
      <c r="H57" s="12">
        <f>HLOOKUP($B$2,'2023PKG'!$1:$145,56,FALSE)</f>
        <v>43517.32</v>
      </c>
      <c r="L57" s="731">
        <v>21719000</v>
      </c>
    </row>
    <row r="58" spans="1:12" ht="12" customHeight="1">
      <c r="A58" s="377">
        <v>1895</v>
      </c>
      <c r="B58" s="43" t="s">
        <v>229</v>
      </c>
      <c r="C58" s="335"/>
      <c r="D58" s="358">
        <f>'Long-Term Liabilities'!Q27</f>
        <v>0</v>
      </c>
      <c r="E58" s="19"/>
      <c r="H58" s="12">
        <f>HLOOKUP($B$2,'2023PKG'!$1:$145,57,FALSE)</f>
        <v>914202.71</v>
      </c>
    </row>
    <row r="59" spans="1:12" ht="12" customHeight="1">
      <c r="A59" s="377"/>
      <c r="B59" s="43" t="s">
        <v>230</v>
      </c>
      <c r="C59" s="335"/>
      <c r="D59" s="87">
        <f>SUM(D52:D58)</f>
        <v>0</v>
      </c>
      <c r="H59" s="357">
        <f>SUM(H52:H58)</f>
        <v>3335510.56</v>
      </c>
    </row>
    <row r="60" spans="1:12" ht="12" customHeight="1">
      <c r="A60" s="377"/>
      <c r="B60" s="43"/>
      <c r="C60" s="335"/>
      <c r="D60" s="796"/>
    </row>
    <row r="61" spans="1:12" ht="12" customHeight="1">
      <c r="A61" s="377"/>
      <c r="B61" s="41" t="s">
        <v>231</v>
      </c>
      <c r="C61" s="335"/>
      <c r="D61" s="86"/>
    </row>
    <row r="62" spans="1:12" ht="12" customHeight="1">
      <c r="A62" s="377">
        <v>2080</v>
      </c>
      <c r="B62" s="43" t="s">
        <v>228</v>
      </c>
      <c r="C62" s="335"/>
      <c r="D62" s="88">
        <v>0</v>
      </c>
      <c r="H62" s="12">
        <f>HLOOKUP($B$2,'2023PKG'!$1:$145,61,FALSE)</f>
        <v>0</v>
      </c>
      <c r="L62" s="731">
        <v>22719000</v>
      </c>
    </row>
    <row r="63" spans="1:12" ht="12" customHeight="1">
      <c r="A63" s="377">
        <v>1950</v>
      </c>
      <c r="B63" s="43" t="s">
        <v>232</v>
      </c>
      <c r="C63" s="335"/>
      <c r="D63" s="88">
        <v>0</v>
      </c>
      <c r="H63" s="12">
        <f>HLOOKUP($B$2,'2023PKG'!$1:$145,62,FALSE)</f>
        <v>0</v>
      </c>
      <c r="L63" s="731">
        <v>22132000</v>
      </c>
    </row>
    <row r="64" spans="1:12" ht="12" customHeight="1">
      <c r="A64" s="377">
        <v>1995</v>
      </c>
      <c r="B64" s="43" t="s">
        <v>233</v>
      </c>
      <c r="C64" s="335"/>
      <c r="D64" s="360">
        <f>'Long-Term Liabilities'!O27-'Long-Term Liabilities'!Q27</f>
        <v>63478841.609999999</v>
      </c>
      <c r="H64" s="12">
        <f>HLOOKUP($B$2,'2023PKG'!$1:$145,63,FALSE)</f>
        <v>55885994.899999999</v>
      </c>
    </row>
    <row r="65" spans="1:13" ht="12" customHeight="1">
      <c r="A65" s="377"/>
      <c r="B65" s="43" t="s">
        <v>234</v>
      </c>
      <c r="C65" s="335"/>
      <c r="D65" s="86">
        <f>SUM(D62:D64)</f>
        <v>63478841.609999999</v>
      </c>
      <c r="E65" s="19"/>
      <c r="H65" s="457">
        <f>SUM(H61:H64)</f>
        <v>55885994.899999999</v>
      </c>
    </row>
    <row r="66" spans="1:13" ht="12" customHeight="1">
      <c r="A66" s="377"/>
      <c r="B66" s="43" t="s">
        <v>235</v>
      </c>
      <c r="C66" s="335"/>
      <c r="D66" s="87">
        <f>D59+D65</f>
        <v>63478841.609999999</v>
      </c>
      <c r="H66" s="797">
        <f>H59+H65</f>
        <v>59221505.460000001</v>
      </c>
    </row>
    <row r="67" spans="1:13" ht="12" customHeight="1">
      <c r="A67" s="377"/>
      <c r="B67" s="43"/>
      <c r="C67" s="335"/>
      <c r="D67" s="89"/>
    </row>
    <row r="68" spans="1:13" ht="12" customHeight="1">
      <c r="A68" s="377"/>
      <c r="B68" s="39" t="s">
        <v>236</v>
      </c>
      <c r="C68" s="335"/>
      <c r="D68" s="91"/>
    </row>
    <row r="69" spans="1:13" ht="12" customHeight="1">
      <c r="A69" s="377">
        <v>2026</v>
      </c>
      <c r="B69" s="454" t="s">
        <v>237</v>
      </c>
      <c r="C69" s="335"/>
      <c r="D69" s="84">
        <v>0</v>
      </c>
      <c r="E69" s="760" t="s">
        <v>128</v>
      </c>
      <c r="H69" s="12">
        <v>0</v>
      </c>
      <c r="L69" s="731">
        <v>71100004</v>
      </c>
    </row>
    <row r="70" spans="1:13" ht="12" customHeight="1">
      <c r="A70" s="377">
        <v>1768</v>
      </c>
      <c r="B70" s="43" t="s">
        <v>238</v>
      </c>
      <c r="C70" s="335"/>
      <c r="D70" s="84">
        <v>0</v>
      </c>
      <c r="H70" s="12">
        <f>HLOOKUP($B$2,'2023PKG'!$1:$145,69,FALSE)</f>
        <v>0</v>
      </c>
      <c r="L70" s="731">
        <v>71100006</v>
      </c>
    </row>
    <row r="71" spans="1:13" ht="12" customHeight="1">
      <c r="A71" s="377">
        <v>1772</v>
      </c>
      <c r="B71" s="43" t="s">
        <v>239</v>
      </c>
      <c r="C71" s="335"/>
      <c r="D71" s="84">
        <v>0</v>
      </c>
      <c r="H71" s="12">
        <f>HLOOKUP($B$2,'2023PKG'!$1:$145,70,FALSE)</f>
        <v>0</v>
      </c>
      <c r="L71" s="731">
        <v>71100009</v>
      </c>
    </row>
    <row r="72" spans="1:13" ht="12" customHeight="1">
      <c r="A72" s="377">
        <v>1767</v>
      </c>
      <c r="B72" s="43" t="s">
        <v>240</v>
      </c>
      <c r="C72" s="335"/>
      <c r="D72" s="699">
        <f>VLOOKUP(College_Number,'Pension_OPEB EndBal'!A3:I63,4,)</f>
        <v>262495</v>
      </c>
      <c r="H72" s="12">
        <f>HLOOKUP($B$2,'2023PKG'!$1:$145,71,FALSE)</f>
        <v>581078</v>
      </c>
      <c r="L72" s="731">
        <v>71100010</v>
      </c>
    </row>
    <row r="73" spans="1:13" ht="12" customHeight="1">
      <c r="A73" s="377">
        <v>1771</v>
      </c>
      <c r="B73" s="43" t="s">
        <v>241</v>
      </c>
      <c r="C73" s="335"/>
      <c r="D73" s="699">
        <f>VLOOKUP(College_Number,'Pension_OPEB EndBal'!A3:I63,9,)</f>
        <v>10614233</v>
      </c>
      <c r="H73" s="12">
        <f>HLOOKUP($B$2,'2023PKG'!$1:$145,72,FALSE)</f>
        <v>16153597</v>
      </c>
      <c r="L73" s="731">
        <v>71100011</v>
      </c>
    </row>
    <row r="74" spans="1:13" ht="12" customHeight="1">
      <c r="A74" s="377">
        <v>1773</v>
      </c>
      <c r="B74" s="43" t="s">
        <v>242</v>
      </c>
      <c r="C74" s="335"/>
      <c r="D74" s="84">
        <v>0</v>
      </c>
      <c r="E74" s="760" t="s">
        <v>128</v>
      </c>
      <c r="H74" s="12">
        <f>HLOOKUP($B$2,'2023PKG'!$1:$145,73,FALSE)</f>
        <v>456237.73</v>
      </c>
      <c r="L74" s="731">
        <v>71100012</v>
      </c>
    </row>
    <row r="75" spans="1:13" ht="12" customHeight="1">
      <c r="A75" s="377">
        <v>1769</v>
      </c>
      <c r="B75" s="43" t="s">
        <v>243</v>
      </c>
      <c r="C75" s="335"/>
      <c r="D75" s="84">
        <v>0</v>
      </c>
      <c r="E75" s="1106">
        <f>IF((D75)&gt;0, "Contact OSC", 0)</f>
        <v>0</v>
      </c>
      <c r="F75"/>
      <c r="H75" s="12">
        <f>HLOOKUP($B$2,'2023PKG'!$1:$145,74,FALSE)</f>
        <v>0</v>
      </c>
      <c r="L75" s="731">
        <v>71100007</v>
      </c>
    </row>
    <row r="76" spans="1:13" ht="12" customHeight="1">
      <c r="A76" s="377"/>
      <c r="B76" s="43" t="s">
        <v>244</v>
      </c>
      <c r="C76" s="335"/>
      <c r="D76" s="85">
        <f>SUM(D69:D75)</f>
        <v>10876728</v>
      </c>
      <c r="H76" s="85">
        <f>SUM(H69:H75)</f>
        <v>17190912.73</v>
      </c>
    </row>
    <row r="77" spans="1:13" ht="12" customHeight="1">
      <c r="A77" s="377"/>
      <c r="B77" s="43"/>
      <c r="C77" s="335"/>
      <c r="D77" s="89"/>
    </row>
    <row r="78" spans="1:13" ht="12" customHeight="1">
      <c r="A78" s="377"/>
      <c r="B78" s="39" t="s">
        <v>245</v>
      </c>
      <c r="C78" s="335"/>
      <c r="D78" s="89"/>
    </row>
    <row r="79" spans="1:13" ht="12" customHeight="1">
      <c r="A79" s="377">
        <v>2130</v>
      </c>
      <c r="B79" s="43" t="s">
        <v>246</v>
      </c>
      <c r="C79" s="335"/>
      <c r="D79" s="84">
        <v>0</v>
      </c>
      <c r="E79" s="164" t="str">
        <f>IF(D79&lt;=D38+D39," ","Problem: Must be less than or equal to total capital assets, deprec &amp; nondeprec")</f>
        <v xml:space="preserve"> </v>
      </c>
      <c r="H79" s="12">
        <f>HLOOKUP($B$2,'2023PKG'!$1:$145,78,FALSE)</f>
        <v>153959661.27000001</v>
      </c>
      <c r="L79" s="731" t="s">
        <v>247</v>
      </c>
      <c r="M79" s="728" t="s">
        <v>248</v>
      </c>
    </row>
    <row r="80" spans="1:13" ht="12" customHeight="1">
      <c r="A80" s="377"/>
      <c r="B80" s="81" t="s">
        <v>249</v>
      </c>
      <c r="C80" s="335"/>
      <c r="D80" s="86"/>
      <c r="H80" s="12"/>
      <c r="L80" s="731"/>
    </row>
    <row r="81" spans="1:13" ht="12" customHeight="1">
      <c r="A81" s="377"/>
      <c r="B81" s="81" t="s">
        <v>250</v>
      </c>
      <c r="C81" s="335"/>
      <c r="D81" s="86"/>
      <c r="H81" s="12"/>
    </row>
    <row r="82" spans="1:13" ht="12" customHeight="1">
      <c r="A82" s="377">
        <v>2141</v>
      </c>
      <c r="B82" s="342" t="s">
        <v>251</v>
      </c>
      <c r="C82" s="335"/>
      <c r="D82" s="84">
        <v>0</v>
      </c>
      <c r="E82" s="189" t="str">
        <f>IF(D82&lt;0,"Problem: Restricted net position cannot be negative - see Net Position Policy in instructions"," ")</f>
        <v xml:space="preserve"> </v>
      </c>
      <c r="H82" s="12">
        <f>HLOOKUP($B$2,'2023PKG'!$1:$145,81,FALSE)</f>
        <v>2250</v>
      </c>
      <c r="L82" s="731" t="s">
        <v>252</v>
      </c>
      <c r="M82" s="728" t="s">
        <v>253</v>
      </c>
    </row>
    <row r="83" spans="1:13" ht="12" customHeight="1">
      <c r="A83" s="377">
        <v>2142</v>
      </c>
      <c r="B83" s="342" t="s">
        <v>254</v>
      </c>
      <c r="C83" s="335"/>
      <c r="D83" s="84">
        <v>0</v>
      </c>
      <c r="E83" s="189" t="str">
        <f>IF(D83&lt;0,"Problem: Restricted net position cannot be negative - see Net Position Policy in instructions"," ")</f>
        <v xml:space="preserve"> </v>
      </c>
      <c r="H83" s="12">
        <f>HLOOKUP($B$2,'2023PKG'!$1:$145,82,FALSE)</f>
        <v>0</v>
      </c>
      <c r="L83" s="731" t="s">
        <v>252</v>
      </c>
      <c r="M83" s="728" t="s">
        <v>255</v>
      </c>
    </row>
    <row r="84" spans="1:13" ht="12" customHeight="1">
      <c r="A84" s="377">
        <v>2143</v>
      </c>
      <c r="B84" s="342" t="s">
        <v>256</v>
      </c>
      <c r="C84" s="335"/>
      <c r="D84" s="84">
        <v>0</v>
      </c>
      <c r="E84" s="189" t="str">
        <f>IF(D84&lt;0,"Problem: Restricted net position cannot be negative - see Net Position Policy in instructions"," ")</f>
        <v xml:space="preserve"> </v>
      </c>
      <c r="H84" s="12">
        <f>HLOOKUP($B$2,'2023PKG'!$1:$145,83,FALSE)</f>
        <v>0</v>
      </c>
      <c r="L84" s="731" t="s">
        <v>252</v>
      </c>
      <c r="M84" s="728" t="s">
        <v>257</v>
      </c>
    </row>
    <row r="85" spans="1:13" ht="12" customHeight="1">
      <c r="A85" s="377"/>
      <c r="B85" s="81" t="s">
        <v>258</v>
      </c>
      <c r="C85" s="335"/>
      <c r="D85" s="86"/>
      <c r="H85" s="12"/>
      <c r="L85" s="731"/>
    </row>
    <row r="86" spans="1:13" ht="12" customHeight="1">
      <c r="A86" s="377">
        <v>2151</v>
      </c>
      <c r="B86" s="342" t="s">
        <v>251</v>
      </c>
      <c r="C86" s="335"/>
      <c r="D86" s="84">
        <v>0</v>
      </c>
      <c r="E86" s="189" t="str">
        <f>IF(D86&lt;0,"Problem: Restricted net position cannot be negative - see Net Position Policy in instructions"," ")</f>
        <v xml:space="preserve"> </v>
      </c>
      <c r="H86" s="12">
        <f>HLOOKUP($B$2,'2023PKG'!$1:$145,85,FALSE)</f>
        <v>9444.67</v>
      </c>
      <c r="L86" s="731" t="s">
        <v>259</v>
      </c>
      <c r="M86" s="728" t="s">
        <v>253</v>
      </c>
    </row>
    <row r="87" spans="1:13" ht="12" customHeight="1">
      <c r="A87" s="377">
        <v>2152</v>
      </c>
      <c r="B87" s="342" t="s">
        <v>254</v>
      </c>
      <c r="C87" s="335"/>
      <c r="D87" s="84">
        <v>0</v>
      </c>
      <c r="E87" s="189" t="str">
        <f>IF(D87&lt;0,"Problem: Restricted net position cannot be negative - see Net Position Policy in instructions"," ")</f>
        <v xml:space="preserve"> </v>
      </c>
      <c r="H87" s="12">
        <f>HLOOKUP($B$2,'2023PKG'!$1:$145,86,FALSE)</f>
        <v>0</v>
      </c>
      <c r="L87" s="731" t="s">
        <v>259</v>
      </c>
      <c r="M87" s="728" t="s">
        <v>255</v>
      </c>
    </row>
    <row r="88" spans="1:13" ht="12" customHeight="1">
      <c r="A88" s="377">
        <v>2153</v>
      </c>
      <c r="B88" s="342" t="s">
        <v>260</v>
      </c>
      <c r="C88" s="335"/>
      <c r="D88" s="84">
        <v>0</v>
      </c>
      <c r="E88" s="189" t="str">
        <f>IF(D88&lt;0,"Problem: Restricted net position cannot be negative - see Net Position Policy in instructions"," ")</f>
        <v xml:space="preserve"> </v>
      </c>
      <c r="H88" s="12">
        <f>HLOOKUP($B$2,'2023PKG'!$1:$145,87,FALSE)</f>
        <v>5022056.08</v>
      </c>
      <c r="L88" s="731" t="s">
        <v>259</v>
      </c>
      <c r="M88" s="728" t="s">
        <v>248</v>
      </c>
    </row>
    <row r="89" spans="1:13" ht="12" customHeight="1">
      <c r="A89" s="377">
        <v>2154</v>
      </c>
      <c r="B89" s="342" t="s">
        <v>256</v>
      </c>
      <c r="C89" s="335"/>
      <c r="D89" s="84">
        <v>0</v>
      </c>
      <c r="E89" s="189" t="str">
        <f>IF(D89&lt;0,"Problem: Restricted net position cannot be negative - see Net Position Policy in instructions"," ")</f>
        <v xml:space="preserve"> </v>
      </c>
      <c r="H89" s="12">
        <f>HLOOKUP($B$2,'2023PKG'!$1:$145,88,FALSE)</f>
        <v>1977990.46</v>
      </c>
      <c r="L89" s="731" t="s">
        <v>259</v>
      </c>
      <c r="M89" s="728" t="s">
        <v>257</v>
      </c>
    </row>
    <row r="90" spans="1:13" ht="12" customHeight="1">
      <c r="A90" s="377">
        <v>2180</v>
      </c>
      <c r="B90" s="43" t="s">
        <v>261</v>
      </c>
      <c r="C90" s="335"/>
      <c r="D90" s="92">
        <v>0</v>
      </c>
      <c r="H90" s="12">
        <f>HLOOKUP($B$2,'2023PKG'!$1:$145,89,FALSE)</f>
        <v>-39640316.270000003</v>
      </c>
      <c r="L90" s="731" t="s">
        <v>262</v>
      </c>
      <c r="M90" s="728" t="s">
        <v>263</v>
      </c>
    </row>
    <row r="91" spans="1:13" ht="12" customHeight="1" thickBot="1">
      <c r="A91" s="377"/>
      <c r="B91" s="43" t="s">
        <v>264</v>
      </c>
      <c r="C91" s="335"/>
      <c r="D91" s="90">
        <f>SUM(D79,D82:D84,D86:D90)</f>
        <v>0</v>
      </c>
      <c r="H91" s="798">
        <f>SUM(H79:H90)</f>
        <v>121331086.20999999</v>
      </c>
    </row>
    <row r="92" spans="1:13" ht="12" customHeight="1" thickTop="1">
      <c r="A92" s="377"/>
      <c r="B92" s="81"/>
      <c r="C92" s="335"/>
      <c r="D92" s="328" t="str">
        <f>IF(D41+D48-D66-D76=D91,"In Bal.","NOT BALANCED")</f>
        <v>NOT BALANCED</v>
      </c>
      <c r="H92" s="328" t="str">
        <f>IF(H41+H48-H66-H76-H91&gt;0.001,"NOT BALANCED",IF(H41+H48-H66-H76-H91&lt;-0.001,"Not Balanced","In Balance"))</f>
        <v>In Balance</v>
      </c>
    </row>
    <row r="93" spans="1:13" ht="12" customHeight="1">
      <c r="A93" s="377"/>
      <c r="B93" s="38" t="s">
        <v>265</v>
      </c>
      <c r="C93" s="335"/>
      <c r="D93" s="328"/>
    </row>
    <row r="94" spans="1:13" ht="12" customHeight="1">
      <c r="A94" s="377"/>
      <c r="B94" s="38" t="s">
        <v>266</v>
      </c>
      <c r="C94" s="335"/>
      <c r="D94" s="91"/>
      <c r="E94" s="32"/>
    </row>
    <row r="95" spans="1:13" ht="12" customHeight="1">
      <c r="A95" s="377"/>
      <c r="B95" s="41"/>
      <c r="C95" s="335"/>
      <c r="D95" s="91"/>
    </row>
    <row r="96" spans="1:13" ht="12" customHeight="1">
      <c r="A96" s="377"/>
      <c r="B96" s="39" t="s">
        <v>267</v>
      </c>
      <c r="C96" s="335"/>
      <c r="D96" s="86"/>
    </row>
    <row r="97" spans="1:12" ht="12" customHeight="1">
      <c r="A97" s="377"/>
      <c r="B97" s="41" t="s">
        <v>268</v>
      </c>
      <c r="C97" s="335"/>
      <c r="D97" s="86"/>
    </row>
    <row r="98" spans="1:12" ht="12" customHeight="1">
      <c r="A98" s="377">
        <v>2320</v>
      </c>
      <c r="B98" s="43" t="s">
        <v>269</v>
      </c>
      <c r="C98" s="335"/>
      <c r="D98" s="83">
        <v>0</v>
      </c>
      <c r="H98" s="12">
        <f>HLOOKUP($B$2,'2023PKG'!$1:$145,97,FALSE)</f>
        <v>5883894.4400000004</v>
      </c>
      <c r="L98" s="731">
        <v>45800000</v>
      </c>
    </row>
    <row r="99" spans="1:12" ht="12" customHeight="1">
      <c r="A99" s="377">
        <v>2360</v>
      </c>
      <c r="B99" s="43" t="s">
        <v>270</v>
      </c>
      <c r="C99" s="335"/>
      <c r="D99" s="84">
        <v>0</v>
      </c>
      <c r="E99" s="189"/>
      <c r="H99" s="12">
        <f>HLOOKUP($B$2,'2023PKG'!$1:$145,98,FALSE)</f>
        <v>0</v>
      </c>
      <c r="L99" s="731" t="s">
        <v>271</v>
      </c>
    </row>
    <row r="100" spans="1:12" ht="12" customHeight="1">
      <c r="A100" s="377">
        <v>2380</v>
      </c>
      <c r="B100" s="43" t="s">
        <v>272</v>
      </c>
      <c r="C100" s="335"/>
      <c r="D100" s="84">
        <v>0</v>
      </c>
      <c r="H100" s="12">
        <f>HLOOKUP($B$2,'2023PKG'!$1:$145,99,FALSE)</f>
        <v>0</v>
      </c>
      <c r="L100" s="731" t="s">
        <v>273</v>
      </c>
    </row>
    <row r="101" spans="1:12" ht="12" customHeight="1">
      <c r="A101" s="377">
        <v>2400</v>
      </c>
      <c r="B101" s="43" t="s">
        <v>274</v>
      </c>
      <c r="C101" s="335"/>
      <c r="D101" s="84">
        <v>0</v>
      </c>
      <c r="H101" s="12">
        <f>HLOOKUP($B$2,'2023PKG'!$1:$145,100,FALSE)</f>
        <v>0</v>
      </c>
      <c r="L101" s="731" t="s">
        <v>275</v>
      </c>
    </row>
    <row r="102" spans="1:12" ht="12" customHeight="1">
      <c r="A102" s="377">
        <v>2310</v>
      </c>
      <c r="B102" s="43" t="s">
        <v>276</v>
      </c>
      <c r="C102" s="335"/>
      <c r="D102" s="84">
        <v>0</v>
      </c>
      <c r="H102" s="12">
        <f>HLOOKUP($B$2,'2023PKG'!$1:$145,101,FALSE)</f>
        <v>1423884.1</v>
      </c>
      <c r="L102" s="731">
        <v>44101000</v>
      </c>
    </row>
    <row r="103" spans="1:12" ht="12" customHeight="1">
      <c r="A103" s="377">
        <v>2311</v>
      </c>
      <c r="B103" s="43" t="s">
        <v>277</v>
      </c>
      <c r="C103" s="335"/>
      <c r="D103" s="84">
        <v>0</v>
      </c>
      <c r="E103" s="760" t="s">
        <v>128</v>
      </c>
      <c r="H103" s="12">
        <f>HLOOKUP($B$2,'2023PKG'!$1:$145,102,FALSE)</f>
        <v>387045.96</v>
      </c>
      <c r="L103" s="731">
        <v>44410000</v>
      </c>
    </row>
    <row r="104" spans="1:12" ht="12" customHeight="1">
      <c r="A104" s="377">
        <v>2450</v>
      </c>
      <c r="B104" s="43" t="s">
        <v>278</v>
      </c>
      <c r="C104" s="335"/>
      <c r="D104" s="92">
        <v>0</v>
      </c>
      <c r="H104" s="12">
        <f>HLOOKUP($B$2,'2023PKG'!$1:$145,103,FALSE)</f>
        <v>5547.89</v>
      </c>
      <c r="L104" s="731">
        <v>47995000</v>
      </c>
    </row>
    <row r="105" spans="1:12" ht="12" customHeight="1">
      <c r="A105" s="377"/>
      <c r="B105" s="43" t="s">
        <v>279</v>
      </c>
      <c r="C105" s="335"/>
      <c r="D105" s="80">
        <f>SUM(D98:D104)</f>
        <v>0</v>
      </c>
      <c r="H105" s="457">
        <f>SUM(H98:H104)</f>
        <v>7700372.3899999997</v>
      </c>
    </row>
    <row r="106" spans="1:12" ht="12" customHeight="1">
      <c r="A106" s="377"/>
      <c r="B106" s="39" t="s">
        <v>280</v>
      </c>
      <c r="C106" s="335"/>
      <c r="D106" s="89"/>
    </row>
    <row r="107" spans="1:12" ht="12" customHeight="1">
      <c r="A107" s="377"/>
      <c r="B107" s="41" t="s">
        <v>281</v>
      </c>
      <c r="C107" s="335"/>
      <c r="D107" s="89"/>
    </row>
    <row r="108" spans="1:12" ht="12" customHeight="1">
      <c r="A108" s="377">
        <v>2490</v>
      </c>
      <c r="B108" s="43" t="s">
        <v>282</v>
      </c>
      <c r="C108" s="335"/>
      <c r="D108" s="84">
        <v>0</v>
      </c>
      <c r="H108" s="12">
        <f>HLOOKUP($B$2,'2023PKG'!$1:$145,107,FALSE)</f>
        <v>38511048.969999999</v>
      </c>
      <c r="L108" s="731">
        <v>51110000</v>
      </c>
    </row>
    <row r="109" spans="1:12" ht="12" customHeight="1">
      <c r="A109" s="377">
        <v>2510</v>
      </c>
      <c r="B109" s="43" t="s">
        <v>283</v>
      </c>
      <c r="C109" s="335"/>
      <c r="D109" s="84">
        <v>0</v>
      </c>
      <c r="H109" s="12">
        <f>HLOOKUP($B$2,'2023PKG'!$1:$145,108,FALSE)</f>
        <v>5201099.91</v>
      </c>
      <c r="L109" s="731">
        <v>53110000</v>
      </c>
    </row>
    <row r="110" spans="1:12" ht="12" customHeight="1">
      <c r="A110" s="377">
        <v>2520</v>
      </c>
      <c r="B110" s="43" t="s">
        <v>284</v>
      </c>
      <c r="C110" s="335"/>
      <c r="D110" s="84">
        <v>0</v>
      </c>
      <c r="H110" s="12">
        <f>HLOOKUP($B$2,'2023PKG'!$1:$145,109,FALSE)</f>
        <v>7663242.9100000001</v>
      </c>
      <c r="L110" s="731">
        <v>52110000</v>
      </c>
    </row>
    <row r="111" spans="1:12" ht="12" customHeight="1">
      <c r="A111" s="377">
        <v>2590</v>
      </c>
      <c r="B111" s="43" t="s">
        <v>285</v>
      </c>
      <c r="C111" s="335"/>
      <c r="D111" s="84">
        <v>0</v>
      </c>
      <c r="H111" s="12">
        <f>HLOOKUP($B$2,'2023PKG'!$1:$145,110,FALSE)</f>
        <v>4197843.13</v>
      </c>
      <c r="L111" s="731">
        <v>56810000</v>
      </c>
    </row>
    <row r="112" spans="1:12" ht="12" customHeight="1">
      <c r="A112" s="377">
        <v>2522</v>
      </c>
      <c r="B112" s="43" t="s">
        <v>286</v>
      </c>
      <c r="C112" s="335"/>
      <c r="D112" s="84">
        <v>0</v>
      </c>
      <c r="H112" s="12">
        <f>HLOOKUP($B$2,'2023PKG'!$1:$145,111,FALSE)</f>
        <v>1597043.6</v>
      </c>
      <c r="L112" s="731">
        <v>52210000</v>
      </c>
    </row>
    <row r="113" spans="1:12" ht="12" customHeight="1">
      <c r="A113" s="377">
        <v>2560</v>
      </c>
      <c r="B113" s="43" t="s">
        <v>287</v>
      </c>
      <c r="C113" s="335"/>
      <c r="D113" s="92">
        <v>0</v>
      </c>
      <c r="H113" s="12">
        <f>HLOOKUP($B$2,'2023PKG'!$1:$145,112,FALSE)</f>
        <v>4276355.2300000004</v>
      </c>
      <c r="L113" s="731">
        <v>55430000</v>
      </c>
    </row>
    <row r="114" spans="1:12" ht="12" customHeight="1">
      <c r="A114" s="377"/>
      <c r="B114" s="43" t="s">
        <v>288</v>
      </c>
      <c r="C114" s="335"/>
      <c r="D114" s="79">
        <f>SUM(D108:D113)</f>
        <v>0</v>
      </c>
      <c r="H114" s="457">
        <f>SUM(H108:H113)</f>
        <v>61446633.75</v>
      </c>
    </row>
    <row r="115" spans="1:12" ht="12" customHeight="1">
      <c r="A115" s="377"/>
      <c r="B115" s="43" t="s">
        <v>289</v>
      </c>
      <c r="C115" s="335"/>
      <c r="D115" s="80">
        <f>D105-D114</f>
        <v>0</v>
      </c>
      <c r="H115" s="457">
        <f>H105-H114</f>
        <v>-53746261.359999999</v>
      </c>
    </row>
    <row r="116" spans="1:12" ht="12" customHeight="1">
      <c r="A116" s="377"/>
      <c r="B116" s="39" t="s">
        <v>290</v>
      </c>
      <c r="C116" s="335"/>
      <c r="D116" s="86"/>
    </row>
    <row r="117" spans="1:12" ht="12" customHeight="1">
      <c r="A117" s="377">
        <v>2690</v>
      </c>
      <c r="B117" s="43" t="s">
        <v>291</v>
      </c>
      <c r="C117" s="335"/>
      <c r="D117" s="84">
        <v>0</v>
      </c>
      <c r="H117" s="12">
        <f>HLOOKUP($B$2,'2023PKG'!$1:$145,116,FALSE)</f>
        <v>34140383.359999999</v>
      </c>
      <c r="L117" s="731">
        <v>49100000</v>
      </c>
    </row>
    <row r="118" spans="1:12" ht="12" customHeight="1">
      <c r="A118" s="712" t="s">
        <v>292</v>
      </c>
      <c r="B118" s="758" t="s">
        <v>293</v>
      </c>
      <c r="C118" s="799"/>
      <c r="D118" s="759">
        <v>0</v>
      </c>
      <c r="H118" s="12">
        <f>HLOOKUP($B$2,'2023PKG'!$1:$145,117,FALSE)</f>
        <v>0</v>
      </c>
      <c r="L118" s="731">
        <v>42905000</v>
      </c>
    </row>
    <row r="119" spans="1:12" ht="12" customHeight="1">
      <c r="A119" s="377">
        <v>2691</v>
      </c>
      <c r="B119" s="758" t="s">
        <v>294</v>
      </c>
      <c r="C119" s="799"/>
      <c r="D119" s="759">
        <v>0</v>
      </c>
      <c r="H119" s="12">
        <f>HLOOKUP($B$2,'2023PKG'!$1:$145,118,FALSE)</f>
        <v>7842646</v>
      </c>
      <c r="L119" s="731">
        <v>42908001</v>
      </c>
    </row>
    <row r="120" spans="1:12" ht="12" customHeight="1">
      <c r="A120" s="377">
        <v>2692</v>
      </c>
      <c r="B120" s="758" t="s">
        <v>295</v>
      </c>
      <c r="C120" s="799"/>
      <c r="D120" s="759">
        <v>0</v>
      </c>
      <c r="H120" s="12">
        <f>HLOOKUP($B$2,'2023PKG'!$1:$145,119,FALSE)</f>
        <v>12839169.73</v>
      </c>
      <c r="L120" s="731" t="s">
        <v>296</v>
      </c>
    </row>
    <row r="121" spans="1:12" ht="12" customHeight="1">
      <c r="A121" s="377">
        <v>2701</v>
      </c>
      <c r="B121" s="758" t="s">
        <v>297</v>
      </c>
      <c r="C121" s="799"/>
      <c r="D121" s="759">
        <v>0</v>
      </c>
      <c r="H121" s="12">
        <f>HLOOKUP($B$2,'2023PKG'!$1:$145,120,FALSE)</f>
        <v>3861445.51</v>
      </c>
      <c r="L121" s="731" t="s">
        <v>298</v>
      </c>
    </row>
    <row r="122" spans="1:12" ht="12" customHeight="1">
      <c r="A122" s="377">
        <v>2710</v>
      </c>
      <c r="B122" s="758" t="s">
        <v>299</v>
      </c>
      <c r="C122" s="799"/>
      <c r="D122" s="759">
        <v>0</v>
      </c>
      <c r="H122" s="12">
        <f>HLOOKUP($B$2,'2023PKG'!$1:$145,121,FALSE)</f>
        <v>622862.53</v>
      </c>
      <c r="L122" s="731">
        <v>46200000</v>
      </c>
    </row>
    <row r="123" spans="1:12" ht="12" customHeight="1">
      <c r="A123" s="377">
        <v>2711</v>
      </c>
      <c r="B123" s="758" t="s">
        <v>300</v>
      </c>
      <c r="C123" s="799"/>
      <c r="D123" s="358">
        <f>VLOOKUP(College_Number,'RHBF Noncaptial Cont'!A:C,3,FALSE)</f>
        <v>44520</v>
      </c>
      <c r="E123" s="742" t="s">
        <v>128</v>
      </c>
      <c r="H123" s="12">
        <f>HLOOKUP($B$2,'2023PKG'!$1:$145,122,FALSE)</f>
        <v>229477</v>
      </c>
      <c r="L123" s="731">
        <v>46207000</v>
      </c>
    </row>
    <row r="124" spans="1:12" ht="12" customHeight="1">
      <c r="A124" s="377">
        <v>2760</v>
      </c>
      <c r="B124" s="43" t="s">
        <v>301</v>
      </c>
      <c r="C124" s="335"/>
      <c r="D124" s="84">
        <v>0</v>
      </c>
      <c r="H124" s="12">
        <f>HLOOKUP($B$2,'2023PKG'!$1:$145,123,FALSE)</f>
        <v>406139.84</v>
      </c>
      <c r="L124" s="731">
        <v>43111000</v>
      </c>
    </row>
    <row r="125" spans="1:12" ht="12" customHeight="1">
      <c r="A125" s="377">
        <v>2720</v>
      </c>
      <c r="B125" s="43" t="s">
        <v>302</v>
      </c>
      <c r="C125" s="335"/>
      <c r="D125" s="84">
        <v>0</v>
      </c>
      <c r="E125" s="164" t="str">
        <f>IF(D125&gt;0,"Problem: Exp should be negative; show Revenue on Nonop Rev line above"," ")</f>
        <v xml:space="preserve"> </v>
      </c>
      <c r="H125" s="12">
        <f>HLOOKUP($B$2,'2023PKG'!$1:$145,124,FALSE)</f>
        <v>-23786.41</v>
      </c>
      <c r="L125" s="731">
        <v>55321000</v>
      </c>
    </row>
    <row r="126" spans="1:12" ht="12" customHeight="1">
      <c r="A126" s="377">
        <v>2721</v>
      </c>
      <c r="B126" s="43" t="s">
        <v>303</v>
      </c>
      <c r="C126" s="335"/>
      <c r="D126" s="84">
        <v>0</v>
      </c>
      <c r="E126" s="760" t="s">
        <v>128</v>
      </c>
      <c r="H126" s="12">
        <f>HLOOKUP($B$2,'2023PKG'!$1:$145,125,FALSE)</f>
        <v>51589.06</v>
      </c>
      <c r="L126" s="731">
        <v>47128000</v>
      </c>
    </row>
    <row r="127" spans="1:12" ht="12" customHeight="1">
      <c r="A127" s="377">
        <v>2800</v>
      </c>
      <c r="B127" s="43" t="s">
        <v>304</v>
      </c>
      <c r="C127" s="335"/>
      <c r="D127" s="84">
        <v>0</v>
      </c>
      <c r="E127" s="164" t="str">
        <f>IF(D127&lt;0,"Problem: Rev should not be negative; show Expense on Nonop Exp line below"," ")</f>
        <v xml:space="preserve"> </v>
      </c>
      <c r="H127" s="12">
        <f>HLOOKUP($B$2,'2023PKG'!$1:$145,126,FALSE)</f>
        <v>56801.4</v>
      </c>
      <c r="L127" s="731">
        <v>44321000</v>
      </c>
    </row>
    <row r="128" spans="1:12" ht="12" customHeight="1">
      <c r="A128" s="377">
        <v>2810</v>
      </c>
      <c r="B128" s="43" t="s">
        <v>305</v>
      </c>
      <c r="C128" s="335"/>
      <c r="D128" s="92">
        <v>0</v>
      </c>
      <c r="E128" s="164" t="str">
        <f>IF(D128&gt;0,"Problem: Exp should be negative; show Revenue on Nonop Rev line above"," ")</f>
        <v xml:space="preserve"> </v>
      </c>
      <c r="H128" s="12">
        <f>HLOOKUP($B$2,'2023PKG'!$1:$145,127,FALSE)</f>
        <v>-121180.76</v>
      </c>
      <c r="L128" s="731">
        <v>55332000</v>
      </c>
    </row>
    <row r="129" spans="1:12" ht="12" customHeight="1">
      <c r="A129" s="377"/>
      <c r="B129" s="43" t="s">
        <v>306</v>
      </c>
      <c r="C129" s="335"/>
      <c r="D129" s="80">
        <f>SUM(D117:D128)</f>
        <v>44520</v>
      </c>
      <c r="H129" s="457">
        <f>SUM(H117:H128)</f>
        <v>59905547.259999998</v>
      </c>
    </row>
    <row r="130" spans="1:12" ht="12" customHeight="1">
      <c r="A130" s="377"/>
      <c r="B130" s="43" t="s">
        <v>307</v>
      </c>
      <c r="C130" s="335"/>
      <c r="D130" s="89">
        <f>D115+D129</f>
        <v>44520</v>
      </c>
      <c r="H130" s="12">
        <f>H115+H129</f>
        <v>6159285.9000000004</v>
      </c>
      <c r="L130" s="731"/>
    </row>
    <row r="131" spans="1:12" ht="12" customHeight="1">
      <c r="A131" s="377">
        <v>2870</v>
      </c>
      <c r="B131" s="43" t="s">
        <v>308</v>
      </c>
      <c r="C131" s="335"/>
      <c r="D131" s="88">
        <v>0</v>
      </c>
      <c r="E131" s="164" t="str">
        <f>IF(D131&lt;0,"Problem: State capital aid cannot be negative"," ")</f>
        <v xml:space="preserve"> </v>
      </c>
      <c r="H131" s="12">
        <f>HLOOKUP($B$2,'2023PKG'!$1:$145,130,FALSE)</f>
        <v>154663.76999999999</v>
      </c>
      <c r="L131" s="731">
        <v>42901000</v>
      </c>
    </row>
    <row r="132" spans="1:12" ht="12" customHeight="1">
      <c r="A132" s="377">
        <v>2860</v>
      </c>
      <c r="B132" s="43" t="s">
        <v>309</v>
      </c>
      <c r="C132" s="335"/>
      <c r="D132" s="88">
        <v>0</v>
      </c>
      <c r="E132" s="164" t="str">
        <f>IF(D132&lt;0,"Problem: County Cap approp cannot be negative; use Nonop Exp line above"," ")</f>
        <v xml:space="preserve"> </v>
      </c>
      <c r="H132" s="12">
        <f>HLOOKUP($B$2,'2023PKG'!$1:$145,131,FALSE)</f>
        <v>0</v>
      </c>
      <c r="L132" s="731">
        <v>42902000</v>
      </c>
    </row>
    <row r="133" spans="1:12" ht="12" customHeight="1">
      <c r="A133" s="377">
        <v>2880</v>
      </c>
      <c r="B133" s="43" t="s">
        <v>310</v>
      </c>
      <c r="C133" s="335"/>
      <c r="D133" s="84">
        <v>0</v>
      </c>
      <c r="E133" s="164" t="str">
        <f>IF(D133&lt;0,"Problem: Capital grants cannot be negative; use Nonop Exp line above"," ")</f>
        <v xml:space="preserve"> </v>
      </c>
      <c r="H133" s="12">
        <f>HLOOKUP($B$2,'2023PKG'!$1:$145,132,FALSE)</f>
        <v>486566.66</v>
      </c>
      <c r="L133" s="731" t="s">
        <v>311</v>
      </c>
    </row>
    <row r="134" spans="1:12" ht="12" customHeight="1">
      <c r="A134" s="377">
        <v>2890</v>
      </c>
      <c r="B134" s="43" t="s">
        <v>312</v>
      </c>
      <c r="C134" s="335"/>
      <c r="D134" s="84">
        <v>0</v>
      </c>
      <c r="E134" s="164" t="str">
        <f>IF(D134&lt;0,"Problem: Capital gifts, net cannot be negative; use Nonop Exp line above"," ")</f>
        <v xml:space="preserve"> </v>
      </c>
      <c r="H134" s="12">
        <f>HLOOKUP($B$2,'2023PKG'!$1:$145,133,FALSE)</f>
        <v>5993069.8300000001</v>
      </c>
      <c r="L134" s="731">
        <v>46203000</v>
      </c>
    </row>
    <row r="135" spans="1:12" ht="12" customHeight="1">
      <c r="A135" s="377">
        <v>2900</v>
      </c>
      <c r="B135" s="43" t="s">
        <v>313</v>
      </c>
      <c r="C135" s="335"/>
      <c r="D135" s="84">
        <v>0</v>
      </c>
      <c r="E135" s="164" t="str">
        <f>IF(D135&lt;0,"Problem: Additions to endowments cannot be negative; use Nonop Exp line above"," ")</f>
        <v xml:space="preserve"> </v>
      </c>
      <c r="H135" s="12">
        <f>HLOOKUP($B$2,'2023PKG'!$1:$145,134,FALSE)</f>
        <v>0</v>
      </c>
      <c r="L135" s="731">
        <v>46205000</v>
      </c>
    </row>
    <row r="136" spans="1:12" ht="12" customHeight="1">
      <c r="A136" s="377">
        <v>2950</v>
      </c>
      <c r="B136" s="43" t="s">
        <v>314</v>
      </c>
      <c r="C136" s="335"/>
      <c r="D136" s="163">
        <v>0</v>
      </c>
      <c r="E136" s="164" t="str">
        <f>IF(AND(ABS(D136)&gt;=1,ABS(D136)&lt;10000000),"Problem: Under $10 million threshold - reclassify to another rev or exp"," ")</f>
        <v xml:space="preserve"> </v>
      </c>
      <c r="H136" s="12">
        <f>HLOOKUP($B$2,'2023PKG'!$1:$145,135,FALSE)</f>
        <v>0</v>
      </c>
      <c r="L136" s="731">
        <v>47750000</v>
      </c>
    </row>
    <row r="137" spans="1:12" ht="12" customHeight="1">
      <c r="A137" s="377">
        <v>2951</v>
      </c>
      <c r="B137" s="43" t="s">
        <v>315</v>
      </c>
      <c r="C137" s="335"/>
      <c r="D137" s="163">
        <v>0</v>
      </c>
      <c r="E137" s="164" t="str">
        <f>IF(AND(ABS(D137)&gt;=1,ABS(D137)&lt;10000000),"Problem: Under $10 million threshold - reclassify to another rev or exp"," ")</f>
        <v xml:space="preserve"> </v>
      </c>
      <c r="H137" s="12">
        <f>HLOOKUP($B$2,'2023PKG'!$1:$145,136,FALSE)</f>
        <v>0</v>
      </c>
      <c r="L137" s="731">
        <v>55700000</v>
      </c>
    </row>
    <row r="138" spans="1:12" ht="12" customHeight="1">
      <c r="A138" s="377"/>
      <c r="B138" s="43" t="s">
        <v>316</v>
      </c>
      <c r="C138" s="335"/>
      <c r="D138" s="796">
        <f>SUM(D130:D137)</f>
        <v>44520</v>
      </c>
      <c r="H138" s="800">
        <f>SUM(H130:H137)</f>
        <v>12793586.16</v>
      </c>
    </row>
    <row r="139" spans="1:12" ht="12" customHeight="1">
      <c r="A139" s="377"/>
      <c r="B139" s="39" t="s">
        <v>245</v>
      </c>
      <c r="C139" s="335"/>
      <c r="D139" s="89"/>
    </row>
    <row r="140" spans="1:12" ht="12" customHeight="1">
      <c r="A140" s="377">
        <v>2980</v>
      </c>
      <c r="B140" s="43" t="s">
        <v>317</v>
      </c>
      <c r="C140" s="335"/>
      <c r="D140" s="358">
        <f>IF(ISNA(MATCH('ExhA&amp;B'!$B$2,EquityDataRow,0)),0,INDEX(EquityData,MATCH('ExhA&amp;B'!$B$2,EquityDataRow,0),3))</f>
        <v>121331086</v>
      </c>
      <c r="H140" s="12">
        <f>HLOOKUP($B$2,'2023PKG'!$1:$145,139,FALSE)</f>
        <v>107500847.11</v>
      </c>
      <c r="L140" s="731"/>
    </row>
    <row r="141" spans="1:12" ht="12" customHeight="1">
      <c r="A141" s="377">
        <v>2990</v>
      </c>
      <c r="B141" s="43" t="s">
        <v>318</v>
      </c>
      <c r="C141" s="335"/>
      <c r="D141" s="358">
        <f>'430'!F33</f>
        <v>0</v>
      </c>
      <c r="E141" s="164" t="str">
        <f>IF(D141&lt;&gt;('430'!F31+'430'!D31+'430'!B31),"Problem: Amount must tie to worksheet 430"," ")</f>
        <v xml:space="preserve"> </v>
      </c>
      <c r="H141" s="12">
        <f>HLOOKUP($B$2,'2023PKG'!$1:$145,140,FALSE)</f>
        <v>1036652.94</v>
      </c>
      <c r="L141" s="731">
        <v>33000100</v>
      </c>
    </row>
    <row r="142" spans="1:12" ht="12" customHeight="1" thickBot="1">
      <c r="A142" s="377"/>
      <c r="B142" s="43" t="s">
        <v>319</v>
      </c>
      <c r="C142" s="37"/>
      <c r="D142" s="93">
        <f>SUM(D138,D140:D141)</f>
        <v>121375606</v>
      </c>
      <c r="H142" s="801">
        <f>SUM(H138:H141)</f>
        <v>121331086.20999999</v>
      </c>
    </row>
    <row r="143" spans="1:12" ht="12" customHeight="1" thickTop="1">
      <c r="B143" s="81"/>
      <c r="C143" s="37"/>
      <c r="D143" s="98"/>
    </row>
    <row r="144" spans="1:12" ht="12" customHeight="1">
      <c r="B144" s="81"/>
      <c r="C144" s="335"/>
      <c r="D144" s="42" t="str">
        <f>IF(D91=D142,"In Bal.","NOT BALANCED")</f>
        <v>NOT BALANCED</v>
      </c>
      <c r="H144" s="335" t="str">
        <f>IF(H91=H142,"In Bal.","NOT BALANCED")</f>
        <v>In Bal.</v>
      </c>
    </row>
    <row r="145" spans="2:4" ht="12" customHeight="1">
      <c r="B145" s="44"/>
      <c r="C145" s="335"/>
      <c r="D145" s="42"/>
    </row>
    <row r="146" spans="2:4" ht="12" customHeight="1">
      <c r="B146" s="81"/>
      <c r="C146" s="335"/>
      <c r="D146" s="343"/>
    </row>
    <row r="147" spans="2:4" ht="12" customHeight="1">
      <c r="B147" s="81"/>
      <c r="C147" s="335"/>
      <c r="D147" s="343"/>
    </row>
    <row r="148" spans="2:4" ht="12" customHeight="1">
      <c r="B148" s="81"/>
      <c r="C148" s="335"/>
      <c r="D148" s="343"/>
    </row>
    <row r="149" spans="2:4" ht="12" customHeight="1">
      <c r="B149" s="81"/>
      <c r="C149" s="335"/>
      <c r="D149" s="343"/>
    </row>
    <row r="150" spans="2:4" ht="12" customHeight="1">
      <c r="B150" s="81"/>
      <c r="C150" s="335"/>
      <c r="D150" s="343"/>
    </row>
    <row r="151" spans="2:4" ht="12" customHeight="1">
      <c r="B151" s="81"/>
      <c r="C151" s="335"/>
      <c r="D151" s="343"/>
    </row>
    <row r="152" spans="2:4" ht="12" customHeight="1">
      <c r="B152" s="81"/>
      <c r="C152" s="335"/>
      <c r="D152" s="343"/>
    </row>
    <row r="153" spans="2:4" ht="12" customHeight="1">
      <c r="B153" s="81"/>
      <c r="C153" s="335"/>
      <c r="D153" s="343"/>
    </row>
    <row r="154" spans="2:4" ht="12" customHeight="1">
      <c r="B154" s="81"/>
      <c r="C154" s="335"/>
      <c r="D154" s="343"/>
    </row>
    <row r="155" spans="2:4" ht="12" customHeight="1">
      <c r="B155" s="81"/>
      <c r="C155" s="335"/>
      <c r="D155" s="343"/>
    </row>
    <row r="156" spans="2:4" ht="12" customHeight="1">
      <c r="B156" s="81"/>
      <c r="C156" s="335"/>
      <c r="D156" s="343"/>
    </row>
    <row r="157" spans="2:4" ht="12" customHeight="1">
      <c r="B157" s="81"/>
      <c r="C157" s="335"/>
      <c r="D157" s="343"/>
    </row>
    <row r="158" spans="2:4" ht="12" customHeight="1">
      <c r="B158" s="81"/>
      <c r="C158" s="335"/>
      <c r="D158" s="343"/>
    </row>
    <row r="159" spans="2:4" ht="12" customHeight="1">
      <c r="B159" s="81"/>
      <c r="C159" s="335"/>
      <c r="D159" s="343"/>
    </row>
    <row r="160" spans="2:4" ht="12" customHeight="1">
      <c r="B160" s="81"/>
      <c r="C160" s="335"/>
      <c r="D160" s="343"/>
    </row>
    <row r="161" spans="4:4" ht="12" customHeight="1">
      <c r="D161" s="343"/>
    </row>
    <row r="162" spans="4:4" ht="12" customHeight="1">
      <c r="D162" s="343"/>
    </row>
    <row r="163" spans="4:4" ht="12" customHeight="1">
      <c r="D163" s="343"/>
    </row>
    <row r="164" spans="4:4">
      <c r="D164" s="343"/>
    </row>
    <row r="165" spans="4:4">
      <c r="D165" s="343"/>
    </row>
    <row r="166" spans="4:4">
      <c r="D166" s="343"/>
    </row>
    <row r="167" spans="4:4">
      <c r="D167" s="343"/>
    </row>
    <row r="168" spans="4:4">
      <c r="D168" s="343"/>
    </row>
    <row r="169" spans="4:4">
      <c r="D169" s="343"/>
    </row>
    <row r="170" spans="4:4">
      <c r="D170" s="343"/>
    </row>
    <row r="171" spans="4:4">
      <c r="D171" s="343"/>
    </row>
    <row r="172" spans="4:4">
      <c r="D172" s="343"/>
    </row>
    <row r="173" spans="4:4">
      <c r="D173" s="343"/>
    </row>
    <row r="174" spans="4:4">
      <c r="D174" s="343"/>
    </row>
    <row r="175" spans="4:4">
      <c r="D175" s="343"/>
    </row>
    <row r="176" spans="4:4">
      <c r="D176" s="343"/>
    </row>
    <row r="177" spans="4:4">
      <c r="D177" s="343"/>
    </row>
    <row r="178" spans="4:4">
      <c r="D178" s="343"/>
    </row>
    <row r="179" spans="4:4">
      <c r="D179" s="343"/>
    </row>
    <row r="180" spans="4:4">
      <c r="D180" s="343"/>
    </row>
    <row r="181" spans="4:4">
      <c r="D181" s="343"/>
    </row>
    <row r="182" spans="4:4">
      <c r="D182" s="343"/>
    </row>
    <row r="183" spans="4:4">
      <c r="D183" s="343"/>
    </row>
    <row r="184" spans="4:4">
      <c r="D184" s="343"/>
    </row>
    <row r="185" spans="4:4">
      <c r="D185" s="343"/>
    </row>
    <row r="186" spans="4:4">
      <c r="D186" s="343"/>
    </row>
    <row r="187" spans="4:4">
      <c r="D187" s="343"/>
    </row>
    <row r="188" spans="4:4">
      <c r="D188" s="343"/>
    </row>
    <row r="189" spans="4:4">
      <c r="D189" s="343"/>
    </row>
    <row r="190" spans="4:4">
      <c r="D190" s="343"/>
    </row>
    <row r="191" spans="4:4">
      <c r="D191" s="343"/>
    </row>
    <row r="192" spans="4:4">
      <c r="D192" s="343"/>
    </row>
    <row r="193" spans="4:4">
      <c r="D193" s="343"/>
    </row>
    <row r="194" spans="4:4">
      <c r="D194" s="343"/>
    </row>
    <row r="195" spans="4:4">
      <c r="D195" s="343"/>
    </row>
    <row r="196" spans="4:4">
      <c r="D196" s="343"/>
    </row>
    <row r="197" spans="4:4">
      <c r="D197" s="343"/>
    </row>
    <row r="198" spans="4:4">
      <c r="D198" s="343"/>
    </row>
    <row r="199" spans="4:4">
      <c r="D199" s="343"/>
    </row>
    <row r="200" spans="4:4">
      <c r="D200" s="343"/>
    </row>
    <row r="201" spans="4:4">
      <c r="D201" s="343"/>
    </row>
    <row r="202" spans="4:4">
      <c r="D202" s="343"/>
    </row>
    <row r="203" spans="4:4">
      <c r="D203" s="343"/>
    </row>
    <row r="204" spans="4:4">
      <c r="D204" s="343"/>
    </row>
    <row r="205" spans="4:4">
      <c r="D205" s="343"/>
    </row>
    <row r="206" spans="4:4">
      <c r="D206" s="343"/>
    </row>
    <row r="207" spans="4:4">
      <c r="D207" s="343"/>
    </row>
    <row r="208" spans="4:4">
      <c r="D208" s="343"/>
    </row>
    <row r="209" spans="4:4">
      <c r="D209" s="343"/>
    </row>
    <row r="210" spans="4:4">
      <c r="D210" s="343"/>
    </row>
    <row r="211" spans="4:4">
      <c r="D211" s="343"/>
    </row>
    <row r="212" spans="4:4">
      <c r="D212" s="343"/>
    </row>
    <row r="213" spans="4:4">
      <c r="D213" s="343"/>
    </row>
    <row r="214" spans="4:4">
      <c r="D214" s="343"/>
    </row>
    <row r="215" spans="4:4">
      <c r="D215" s="343"/>
    </row>
    <row r="216" spans="4:4">
      <c r="D216" s="343"/>
    </row>
    <row r="217" spans="4:4">
      <c r="D217" s="343"/>
    </row>
    <row r="218" spans="4:4">
      <c r="D218" s="343"/>
    </row>
    <row r="219" spans="4:4">
      <c r="D219" s="343"/>
    </row>
    <row r="220" spans="4:4">
      <c r="D220" s="343"/>
    </row>
    <row r="221" spans="4:4">
      <c r="D221" s="343"/>
    </row>
    <row r="222" spans="4:4">
      <c r="D222" s="343"/>
    </row>
    <row r="223" spans="4:4">
      <c r="D223" s="343"/>
    </row>
    <row r="224" spans="4:4">
      <c r="D224" s="343"/>
    </row>
    <row r="225" spans="4:4">
      <c r="D225" s="343"/>
    </row>
    <row r="226" spans="4:4">
      <c r="D226" s="343"/>
    </row>
    <row r="227" spans="4:4">
      <c r="D227" s="343"/>
    </row>
    <row r="228" spans="4:4">
      <c r="D228" s="343"/>
    </row>
    <row r="229" spans="4:4">
      <c r="D229" s="343"/>
    </row>
    <row r="230" spans="4:4">
      <c r="D230" s="343"/>
    </row>
    <row r="231" spans="4:4">
      <c r="D231" s="343"/>
    </row>
    <row r="232" spans="4:4">
      <c r="D232" s="343"/>
    </row>
    <row r="233" spans="4:4">
      <c r="D233" s="343"/>
    </row>
    <row r="234" spans="4:4">
      <c r="D234" s="343"/>
    </row>
    <row r="235" spans="4:4">
      <c r="D235" s="343"/>
    </row>
    <row r="236" spans="4:4">
      <c r="D236" s="343"/>
    </row>
    <row r="237" spans="4:4">
      <c r="D237" s="343"/>
    </row>
    <row r="238" spans="4:4">
      <c r="D238" s="343"/>
    </row>
    <row r="239" spans="4:4">
      <c r="D239" s="343"/>
    </row>
    <row r="240" spans="4:4">
      <c r="D240" s="343"/>
    </row>
    <row r="241" spans="4:4">
      <c r="D241" s="343"/>
    </row>
    <row r="242" spans="4:4">
      <c r="D242" s="343"/>
    </row>
    <row r="243" spans="4:4">
      <c r="D243" s="343"/>
    </row>
    <row r="244" spans="4:4">
      <c r="D244" s="343"/>
    </row>
    <row r="245" spans="4:4">
      <c r="D245" s="343"/>
    </row>
    <row r="246" spans="4:4">
      <c r="D246" s="343"/>
    </row>
    <row r="247" spans="4:4">
      <c r="D247" s="343"/>
    </row>
    <row r="248" spans="4:4">
      <c r="D248" s="343"/>
    </row>
    <row r="249" spans="4:4">
      <c r="D249" s="343"/>
    </row>
    <row r="250" spans="4:4">
      <c r="D250" s="343"/>
    </row>
    <row r="251" spans="4:4">
      <c r="D251" s="343"/>
    </row>
    <row r="252" spans="4:4">
      <c r="D252" s="343"/>
    </row>
  </sheetData>
  <sheetProtection algorithmName="SHA-512" hashValue="MCqxt9CrnS3Akur/3TnWiSrvToFvvnkd0EhkSHxFNIiYwl8dJJcp9oL1U+IX75mkDe2jWZuGoSvzkd4ovGphxw==" saltValue="OpqycLPpTzMDEd87kWem2g==" spinCount="100000" sheet="1" autoFilter="0"/>
  <autoFilter ref="A1:A252" xr:uid="{C66138EC-1511-4DDE-9AFA-4BA7EF657AFA}"/>
  <customSheetViews>
    <customSheetView guid="{09B6E9FC-05EC-46D9-876B-83C9B6994F28}" showGridLines="0" showRuler="0">
      <pane xSplit="1" ySplit="4" topLeftCell="B7" activePane="bottomRight" state="frozenSplit"/>
      <selection pane="bottomRight" activeCell="C9" sqref="C9"/>
      <rowBreaks count="1" manualBreakCount="1">
        <brk id="63" max="16383" man="1"/>
      </rowBreaks>
      <pageMargins left="0" right="0" top="0" bottom="0" header="0" footer="0"/>
      <pageSetup scale="92" pageOrder="overThenDown" orientation="portrait" r:id="rId1"/>
      <headerFooter alignWithMargins="0">
        <oddFooter>&amp;L&amp;D  &amp;T&amp;C&amp;10Filename:  &amp;F&amp;R&amp;A  Page &amp;P of &amp;N</oddFooter>
      </headerFooter>
    </customSheetView>
  </customSheetViews>
  <phoneticPr fontId="44" type="noConversion"/>
  <conditionalFormatting sqref="E47">
    <cfRule type="containsText" dxfId="88" priority="5" stopIfTrue="1" operator="containsText" text="Response for No needed">
      <formula>NOT(ISERROR(SEARCH("Response for No needed",E47)))</formula>
    </cfRule>
    <cfRule type="containsText" dxfId="87" priority="6" stopIfTrue="1" operator="containsText" text="Response for No needed">
      <formula>NOT(ISERROR(SEARCH("Response for No needed",E47)))</formula>
    </cfRule>
  </conditionalFormatting>
  <conditionalFormatting sqref="E75">
    <cfRule type="containsText" dxfId="86" priority="8" stopIfTrue="1" operator="containsText" text="Response for No needed">
      <formula>NOT(ISERROR(SEARCH("Response for No needed",E75)))</formula>
    </cfRule>
  </conditionalFormatting>
  <conditionalFormatting sqref="E75:F75">
    <cfRule type="containsText" dxfId="85" priority="7" stopIfTrue="1" operator="containsText" text="Response for No needed">
      <formula>NOT(ISERROR(SEARCH("Response for No needed",E75)))</formula>
    </cfRule>
  </conditionalFormatting>
  <printOptions horizontalCentered="1"/>
  <pageMargins left="0.5" right="0.25" top="0.5" bottom="0.25" header="0.5" footer="0.25"/>
  <pageSetup orientation="portrait" r:id="rId2"/>
  <headerFooter alignWithMargins="0"/>
  <rowBreaks count="1" manualBreakCount="1">
    <brk id="92" max="16383" man="1"/>
  </rowBreaks>
  <ignoredErrors>
    <ignoredError sqref="F4 H11 D141" unlockedFormula="1"/>
  </ignoredErrors>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ECCA-5EE8-4C22-BB72-4E3776381110}">
  <sheetPr codeName="Sheet37">
    <tabColor rgb="FF92D050"/>
  </sheetPr>
  <dimension ref="A1:J68"/>
  <sheetViews>
    <sheetView topLeftCell="A25" zoomScaleNormal="100" workbookViewId="0">
      <selection activeCell="O52" sqref="O52"/>
    </sheetView>
  </sheetViews>
  <sheetFormatPr defaultColWidth="9.33203125" defaultRowHeight="11.25"/>
  <cols>
    <col min="1" max="1" width="8.5" bestFit="1" customWidth="1"/>
    <col min="2" max="2" width="39.33203125" bestFit="1" customWidth="1"/>
    <col min="3" max="3" width="17.1640625" bestFit="1" customWidth="1"/>
    <col min="4" max="5" width="17.1640625" customWidth="1"/>
    <col min="6" max="9" width="15.33203125" bestFit="1" customWidth="1"/>
    <col min="10" max="10" width="20.5" customWidth="1"/>
  </cols>
  <sheetData>
    <row r="1" spans="1:10" ht="12.75">
      <c r="A1" s="95"/>
      <c r="B1" s="267" t="s">
        <v>1985</v>
      </c>
      <c r="C1" s="280"/>
      <c r="D1" s="280"/>
      <c r="E1" s="280"/>
      <c r="F1" s="280"/>
      <c r="G1" s="280"/>
      <c r="H1" s="280"/>
      <c r="I1" s="280"/>
      <c r="J1" s="280"/>
    </row>
    <row r="2" spans="1:10" ht="13.5">
      <c r="A2" s="689" t="s">
        <v>1945</v>
      </c>
      <c r="B2" s="887" t="s">
        <v>2522</v>
      </c>
      <c r="C2" s="690"/>
      <c r="D2" s="690"/>
      <c r="E2" s="690"/>
      <c r="F2" s="690"/>
      <c r="G2" s="690"/>
      <c r="H2" s="690"/>
      <c r="I2" s="690"/>
      <c r="J2" s="690"/>
    </row>
    <row r="3" spans="1:10" ht="43.9" customHeight="1">
      <c r="A3" s="691" t="s">
        <v>1966</v>
      </c>
      <c r="B3" s="692" t="s">
        <v>1144</v>
      </c>
      <c r="C3" s="478" t="s">
        <v>422</v>
      </c>
      <c r="D3" s="693" t="s">
        <v>1998</v>
      </c>
      <c r="E3" s="478" t="s">
        <v>1999</v>
      </c>
      <c r="F3" s="478" t="s">
        <v>2000</v>
      </c>
      <c r="G3" s="478" t="s">
        <v>2001</v>
      </c>
      <c r="H3" s="478" t="s">
        <v>2002</v>
      </c>
      <c r="I3" s="478" t="s">
        <v>2003</v>
      </c>
      <c r="J3" s="478" t="s">
        <v>2004</v>
      </c>
    </row>
    <row r="4" spans="1:10" ht="13.5">
      <c r="A4" s="689"/>
      <c r="B4" s="694"/>
      <c r="C4" s="695"/>
      <c r="D4" s="695"/>
      <c r="E4" s="695"/>
      <c r="F4" s="695"/>
      <c r="G4" s="695"/>
      <c r="H4" s="695"/>
      <c r="I4" s="695"/>
    </row>
    <row r="5" spans="1:10" ht="12.75">
      <c r="A5" s="167" t="s">
        <v>1147</v>
      </c>
      <c r="B5" s="167" t="s">
        <v>1148</v>
      </c>
      <c r="C5" s="696">
        <v>13429282</v>
      </c>
      <c r="D5" s="696">
        <v>143751</v>
      </c>
      <c r="E5" s="696">
        <v>18276223</v>
      </c>
      <c r="F5" s="696">
        <v>6088072</v>
      </c>
      <c r="G5" s="696">
        <v>18343</v>
      </c>
      <c r="H5" s="697">
        <v>13347</v>
      </c>
      <c r="I5" s="698">
        <f>+H5+F5</f>
        <v>6101419</v>
      </c>
      <c r="J5">
        <f>E5+G5</f>
        <v>18294566</v>
      </c>
    </row>
    <row r="6" spans="1:10" ht="12.75">
      <c r="A6" s="167" t="s">
        <v>1284</v>
      </c>
      <c r="B6" s="167" t="s">
        <v>1285</v>
      </c>
      <c r="C6" s="696">
        <v>12095524</v>
      </c>
      <c r="D6" s="696">
        <v>169243</v>
      </c>
      <c r="E6" s="696">
        <v>16206445</v>
      </c>
      <c r="F6" s="696">
        <v>5248316</v>
      </c>
      <c r="G6" s="696">
        <v>16729</v>
      </c>
      <c r="H6" s="697">
        <v>14463</v>
      </c>
      <c r="I6" s="698">
        <f t="shared" ref="I6:I62" si="0">+H6+F6</f>
        <v>5262779</v>
      </c>
      <c r="J6">
        <f t="shared" ref="J6:J62" si="1">E6+G6</f>
        <v>16223174</v>
      </c>
    </row>
    <row r="7" spans="1:10" ht="12.75">
      <c r="A7" s="167" t="s">
        <v>1150</v>
      </c>
      <c r="B7" s="167" t="s">
        <v>1979</v>
      </c>
      <c r="C7" s="696">
        <v>25081331</v>
      </c>
      <c r="D7" s="696">
        <v>262495</v>
      </c>
      <c r="E7" s="696">
        <v>33889101</v>
      </c>
      <c r="F7" s="696">
        <v>10585981</v>
      </c>
      <c r="G7" s="696">
        <v>34639</v>
      </c>
      <c r="H7" s="697">
        <v>28252</v>
      </c>
      <c r="I7" s="698">
        <f t="shared" si="0"/>
        <v>10614233</v>
      </c>
      <c r="J7">
        <f t="shared" si="1"/>
        <v>33923740</v>
      </c>
    </row>
    <row r="8" spans="1:10" ht="12.75">
      <c r="A8" s="167" t="s">
        <v>1152</v>
      </c>
      <c r="B8" s="167" t="s">
        <v>1153</v>
      </c>
      <c r="C8" s="696">
        <v>8656094</v>
      </c>
      <c r="D8" s="696">
        <v>85323</v>
      </c>
      <c r="E8" s="696">
        <v>11389560</v>
      </c>
      <c r="F8" s="696">
        <v>3175267</v>
      </c>
      <c r="G8" s="696">
        <v>12037</v>
      </c>
      <c r="H8" s="697">
        <v>10806</v>
      </c>
      <c r="I8" s="698">
        <f t="shared" si="0"/>
        <v>3186073</v>
      </c>
      <c r="J8">
        <f t="shared" si="1"/>
        <v>11401597</v>
      </c>
    </row>
    <row r="9" spans="1:10" ht="12.75">
      <c r="A9" s="167" t="s">
        <v>1155</v>
      </c>
      <c r="B9" s="167" t="s">
        <v>1156</v>
      </c>
      <c r="C9" s="696">
        <v>5091624</v>
      </c>
      <c r="D9" s="696">
        <v>41409</v>
      </c>
      <c r="E9" s="696">
        <v>6087807</v>
      </c>
      <c r="F9" s="696">
        <v>2199589</v>
      </c>
      <c r="G9" s="696">
        <v>6968</v>
      </c>
      <c r="H9" s="697">
        <v>5049</v>
      </c>
      <c r="I9" s="698">
        <f t="shared" si="0"/>
        <v>2204638</v>
      </c>
      <c r="J9">
        <f t="shared" si="1"/>
        <v>6094775</v>
      </c>
    </row>
    <row r="10" spans="1:10" ht="12.75">
      <c r="A10" s="167" t="s">
        <v>1158</v>
      </c>
      <c r="B10" s="167" t="s">
        <v>1159</v>
      </c>
      <c r="C10" s="696">
        <v>12882441</v>
      </c>
      <c r="D10" s="696">
        <v>175178</v>
      </c>
      <c r="E10" s="696">
        <v>15716921</v>
      </c>
      <c r="F10" s="696">
        <v>4356551</v>
      </c>
      <c r="G10" s="696">
        <v>18104</v>
      </c>
      <c r="H10" s="697">
        <v>18934</v>
      </c>
      <c r="I10" s="698">
        <f t="shared" si="0"/>
        <v>4375485</v>
      </c>
      <c r="J10">
        <f t="shared" si="1"/>
        <v>15735025</v>
      </c>
    </row>
    <row r="11" spans="1:10" ht="12.75">
      <c r="A11" s="167" t="s">
        <v>1161</v>
      </c>
      <c r="B11" s="167" t="s">
        <v>1162</v>
      </c>
      <c r="C11" s="696">
        <v>8107585</v>
      </c>
      <c r="D11" s="696">
        <v>59840</v>
      </c>
      <c r="E11" s="696">
        <v>10708711</v>
      </c>
      <c r="F11" s="696">
        <v>3079237</v>
      </c>
      <c r="G11" s="696">
        <v>11021</v>
      </c>
      <c r="H11" s="697">
        <v>8717</v>
      </c>
      <c r="I11" s="698">
        <f t="shared" si="0"/>
        <v>3087954</v>
      </c>
      <c r="J11">
        <f t="shared" si="1"/>
        <v>10719732</v>
      </c>
    </row>
    <row r="12" spans="1:10" ht="12.75">
      <c r="A12" s="167" t="s">
        <v>1164</v>
      </c>
      <c r="B12" s="167" t="s">
        <v>1980</v>
      </c>
      <c r="C12" s="696">
        <v>15971760</v>
      </c>
      <c r="D12" s="696">
        <v>117883</v>
      </c>
      <c r="E12" s="696">
        <v>20530821</v>
      </c>
      <c r="F12" s="696">
        <v>6338038</v>
      </c>
      <c r="G12" s="696">
        <v>21886</v>
      </c>
      <c r="H12" s="697">
        <v>16162</v>
      </c>
      <c r="I12" s="698">
        <f t="shared" si="0"/>
        <v>6354200</v>
      </c>
      <c r="J12">
        <f t="shared" si="1"/>
        <v>20552707</v>
      </c>
    </row>
    <row r="13" spans="1:10" ht="12.75">
      <c r="A13" s="167" t="s">
        <v>1167</v>
      </c>
      <c r="B13" s="167" t="s">
        <v>1168</v>
      </c>
      <c r="C13" s="696">
        <v>36123186</v>
      </c>
      <c r="D13" s="696">
        <v>412639</v>
      </c>
      <c r="E13" s="696">
        <v>48599192</v>
      </c>
      <c r="F13" s="696">
        <v>15083559</v>
      </c>
      <c r="G13" s="696">
        <v>49788</v>
      </c>
      <c r="H13" s="697">
        <v>38658</v>
      </c>
      <c r="I13" s="698">
        <f t="shared" si="0"/>
        <v>15122217</v>
      </c>
      <c r="J13">
        <f t="shared" si="1"/>
        <v>48648980</v>
      </c>
    </row>
    <row r="14" spans="1:10" ht="12.75">
      <c r="A14" s="167" t="s">
        <v>1170</v>
      </c>
      <c r="B14" s="167" t="s">
        <v>1171</v>
      </c>
      <c r="C14" s="696">
        <v>8637754</v>
      </c>
      <c r="D14" s="696">
        <v>63753</v>
      </c>
      <c r="E14" s="696">
        <v>11425055</v>
      </c>
      <c r="F14" s="696">
        <v>3087721</v>
      </c>
      <c r="G14" s="696">
        <v>11766</v>
      </c>
      <c r="H14" s="697">
        <v>8749</v>
      </c>
      <c r="I14" s="698">
        <f t="shared" si="0"/>
        <v>3096470</v>
      </c>
      <c r="J14">
        <f t="shared" si="1"/>
        <v>11436821</v>
      </c>
    </row>
    <row r="15" spans="1:10" ht="12.75">
      <c r="A15" s="167" t="s">
        <v>1173</v>
      </c>
      <c r="B15" s="167" t="s">
        <v>1174</v>
      </c>
      <c r="C15" s="696">
        <v>21290122</v>
      </c>
      <c r="D15" s="696">
        <v>157136</v>
      </c>
      <c r="E15" s="696">
        <v>29986754</v>
      </c>
      <c r="F15" s="696">
        <v>8112006</v>
      </c>
      <c r="G15" s="696">
        <v>29184</v>
      </c>
      <c r="H15" s="697">
        <v>22787</v>
      </c>
      <c r="I15" s="698">
        <f t="shared" si="0"/>
        <v>8134793</v>
      </c>
      <c r="J15">
        <f t="shared" si="1"/>
        <v>30015938</v>
      </c>
    </row>
    <row r="16" spans="1:10" ht="12.75">
      <c r="A16" s="167" t="s">
        <v>1176</v>
      </c>
      <c r="B16" s="167" t="s">
        <v>1177</v>
      </c>
      <c r="C16" s="696">
        <v>24844589</v>
      </c>
      <c r="D16" s="696">
        <v>447143</v>
      </c>
      <c r="E16" s="696">
        <v>36898723</v>
      </c>
      <c r="F16" s="696">
        <v>10269856</v>
      </c>
      <c r="G16" s="696">
        <v>34591</v>
      </c>
      <c r="H16" s="697">
        <v>31248</v>
      </c>
      <c r="I16" s="698">
        <f t="shared" si="0"/>
        <v>10301104</v>
      </c>
      <c r="J16">
        <f t="shared" si="1"/>
        <v>36933314</v>
      </c>
    </row>
    <row r="17" spans="1:10" ht="12.75">
      <c r="A17" s="167" t="s">
        <v>1179</v>
      </c>
      <c r="B17" s="167" t="s">
        <v>1180</v>
      </c>
      <c r="C17" s="696">
        <v>68963658</v>
      </c>
      <c r="D17" s="696">
        <v>2639108</v>
      </c>
      <c r="E17" s="696">
        <v>97754959</v>
      </c>
      <c r="F17" s="696">
        <v>36679559</v>
      </c>
      <c r="G17" s="696">
        <v>95908</v>
      </c>
      <c r="H17" s="697">
        <v>69493</v>
      </c>
      <c r="I17" s="698">
        <f t="shared" si="0"/>
        <v>36749052</v>
      </c>
      <c r="J17">
        <f t="shared" si="1"/>
        <v>97850867</v>
      </c>
    </row>
    <row r="18" spans="1:10" ht="12.75">
      <c r="A18" s="167" t="s">
        <v>1182</v>
      </c>
      <c r="B18" s="167" t="s">
        <v>1183</v>
      </c>
      <c r="C18" s="696">
        <v>11528676</v>
      </c>
      <c r="D18" s="696">
        <v>85090</v>
      </c>
      <c r="E18" s="696">
        <v>15979281</v>
      </c>
      <c r="F18" s="696">
        <v>4732418</v>
      </c>
      <c r="G18" s="696">
        <v>15963</v>
      </c>
      <c r="H18" s="697">
        <v>15296</v>
      </c>
      <c r="I18" s="698">
        <f t="shared" si="0"/>
        <v>4747714</v>
      </c>
      <c r="J18">
        <f t="shared" si="1"/>
        <v>15995244</v>
      </c>
    </row>
    <row r="19" spans="1:10" ht="12.75">
      <c r="A19" s="167" t="s">
        <v>1185</v>
      </c>
      <c r="B19" s="167" t="s">
        <v>1186</v>
      </c>
      <c r="C19" s="696">
        <v>15319885</v>
      </c>
      <c r="D19" s="696">
        <v>1401041</v>
      </c>
      <c r="E19" s="696">
        <v>20945474</v>
      </c>
      <c r="F19" s="696">
        <v>11036484</v>
      </c>
      <c r="G19" s="696">
        <v>21314</v>
      </c>
      <c r="H19" s="697">
        <v>19158</v>
      </c>
      <c r="I19" s="698">
        <f t="shared" si="0"/>
        <v>11055642</v>
      </c>
      <c r="J19">
        <f t="shared" si="1"/>
        <v>20966788</v>
      </c>
    </row>
    <row r="20" spans="1:10" ht="12.75">
      <c r="A20" s="167" t="s">
        <v>1188</v>
      </c>
      <c r="B20" s="167" t="s">
        <v>1189</v>
      </c>
      <c r="C20" s="696">
        <v>10163241</v>
      </c>
      <c r="D20" s="696">
        <v>75012</v>
      </c>
      <c r="E20" s="696">
        <v>13217981</v>
      </c>
      <c r="F20" s="696">
        <v>3652170</v>
      </c>
      <c r="G20" s="696">
        <v>13910</v>
      </c>
      <c r="H20" s="697">
        <v>11439</v>
      </c>
      <c r="I20" s="698">
        <f t="shared" si="0"/>
        <v>3663609</v>
      </c>
      <c r="J20">
        <f t="shared" si="1"/>
        <v>13231891</v>
      </c>
    </row>
    <row r="21" spans="1:10" ht="12.75">
      <c r="A21" s="167" t="s">
        <v>1191</v>
      </c>
      <c r="B21" s="167" t="s">
        <v>1192</v>
      </c>
      <c r="C21" s="696">
        <v>12839094</v>
      </c>
      <c r="D21" s="696">
        <v>94762</v>
      </c>
      <c r="E21" s="696">
        <v>17234913</v>
      </c>
      <c r="F21" s="696">
        <v>5153036</v>
      </c>
      <c r="G21" s="696">
        <v>17737</v>
      </c>
      <c r="H21" s="697">
        <v>14100</v>
      </c>
      <c r="I21" s="698">
        <f t="shared" si="0"/>
        <v>5167136</v>
      </c>
      <c r="J21">
        <f t="shared" si="1"/>
        <v>17252650</v>
      </c>
    </row>
    <row r="22" spans="1:10" ht="12.75">
      <c r="A22" s="167" t="s">
        <v>1194</v>
      </c>
      <c r="B22" s="209" t="s">
        <v>1195</v>
      </c>
      <c r="C22" s="696">
        <v>14499624</v>
      </c>
      <c r="D22" s="696">
        <v>107017</v>
      </c>
      <c r="E22" s="696">
        <v>20670606</v>
      </c>
      <c r="F22" s="696">
        <v>5946254</v>
      </c>
      <c r="G22" s="696">
        <v>19992</v>
      </c>
      <c r="H22" s="697">
        <v>15140</v>
      </c>
      <c r="I22" s="698">
        <f t="shared" si="0"/>
        <v>5961394</v>
      </c>
      <c r="J22">
        <f t="shared" si="1"/>
        <v>20690598</v>
      </c>
    </row>
    <row r="23" spans="1:10" ht="12.75">
      <c r="A23" s="167" t="s">
        <v>1197</v>
      </c>
      <c r="B23" s="167" t="s">
        <v>1198</v>
      </c>
      <c r="C23" s="696">
        <v>22033693</v>
      </c>
      <c r="D23" s="696">
        <v>162624</v>
      </c>
      <c r="E23" s="696">
        <v>30741510</v>
      </c>
      <c r="F23" s="696">
        <v>9293101</v>
      </c>
      <c r="G23" s="696">
        <v>30266</v>
      </c>
      <c r="H23" s="697">
        <v>24082</v>
      </c>
      <c r="I23" s="698">
        <f t="shared" si="0"/>
        <v>9317183</v>
      </c>
      <c r="J23">
        <f t="shared" si="1"/>
        <v>30771776</v>
      </c>
    </row>
    <row r="24" spans="1:10" ht="12.75">
      <c r="A24" s="167" t="s">
        <v>1200</v>
      </c>
      <c r="B24" s="167" t="s">
        <v>1201</v>
      </c>
      <c r="C24" s="696">
        <v>7770811</v>
      </c>
      <c r="D24" s="696">
        <v>112940</v>
      </c>
      <c r="E24" s="696">
        <v>10159989</v>
      </c>
      <c r="F24" s="696">
        <v>4452303</v>
      </c>
      <c r="G24" s="696">
        <v>10700</v>
      </c>
      <c r="H24" s="697">
        <v>8067</v>
      </c>
      <c r="I24" s="698">
        <f t="shared" si="0"/>
        <v>4460370</v>
      </c>
      <c r="J24">
        <f t="shared" si="1"/>
        <v>10170689</v>
      </c>
    </row>
    <row r="25" spans="1:10" ht="12.75">
      <c r="A25" s="167" t="s">
        <v>1203</v>
      </c>
      <c r="B25" s="167" t="s">
        <v>1204</v>
      </c>
      <c r="C25" s="696">
        <v>51481416</v>
      </c>
      <c r="D25" s="696">
        <v>379969</v>
      </c>
      <c r="E25" s="696">
        <v>68785878</v>
      </c>
      <c r="F25" s="696">
        <v>18824627</v>
      </c>
      <c r="G25" s="696">
        <v>71205</v>
      </c>
      <c r="H25" s="697">
        <v>63436</v>
      </c>
      <c r="I25" s="698">
        <f t="shared" si="0"/>
        <v>18888063</v>
      </c>
      <c r="J25">
        <f t="shared" si="1"/>
        <v>68857083</v>
      </c>
    </row>
    <row r="26" spans="1:10" ht="12.75">
      <c r="A26" s="167" t="s">
        <v>1206</v>
      </c>
      <c r="B26" s="167" t="s">
        <v>1207</v>
      </c>
      <c r="C26" s="696">
        <v>31244963</v>
      </c>
      <c r="D26" s="696">
        <v>403254</v>
      </c>
      <c r="E26" s="696">
        <v>44811442</v>
      </c>
      <c r="F26" s="696">
        <v>12632470</v>
      </c>
      <c r="G26" s="696">
        <v>43421</v>
      </c>
      <c r="H26" s="697">
        <v>36934</v>
      </c>
      <c r="I26" s="698">
        <f t="shared" si="0"/>
        <v>12669404</v>
      </c>
      <c r="J26">
        <f t="shared" si="1"/>
        <v>44854863</v>
      </c>
    </row>
    <row r="27" spans="1:10" ht="12.75">
      <c r="A27" s="167" t="s">
        <v>1209</v>
      </c>
      <c r="B27" s="167" t="s">
        <v>1210</v>
      </c>
      <c r="C27" s="696">
        <v>21810288</v>
      </c>
      <c r="D27" s="696">
        <v>160975</v>
      </c>
      <c r="E27" s="696">
        <v>28825741</v>
      </c>
      <c r="F27" s="696">
        <v>9756712</v>
      </c>
      <c r="G27" s="696">
        <v>29846</v>
      </c>
      <c r="H27" s="697">
        <v>21626</v>
      </c>
      <c r="I27" s="698">
        <f t="shared" si="0"/>
        <v>9778338</v>
      </c>
      <c r="J27">
        <f t="shared" si="1"/>
        <v>28855587</v>
      </c>
    </row>
    <row r="28" spans="1:10" ht="12.75">
      <c r="A28" s="167" t="s">
        <v>1212</v>
      </c>
      <c r="B28" s="167" t="s">
        <v>1213</v>
      </c>
      <c r="C28" s="696">
        <v>36259896</v>
      </c>
      <c r="D28" s="696">
        <v>398023</v>
      </c>
      <c r="E28" s="696">
        <v>48083431</v>
      </c>
      <c r="F28" s="696">
        <v>16136483</v>
      </c>
      <c r="G28" s="696">
        <v>49104</v>
      </c>
      <c r="H28" s="697">
        <v>35580</v>
      </c>
      <c r="I28" s="698">
        <f t="shared" si="0"/>
        <v>16172063</v>
      </c>
      <c r="J28">
        <f t="shared" si="1"/>
        <v>48132535</v>
      </c>
    </row>
    <row r="29" spans="1:10" ht="12.75">
      <c r="A29" s="167" t="s">
        <v>1215</v>
      </c>
      <c r="B29" s="167" t="s">
        <v>1216</v>
      </c>
      <c r="C29" s="696">
        <v>5815188</v>
      </c>
      <c r="D29" s="696">
        <v>266298</v>
      </c>
      <c r="E29" s="696">
        <v>8671747</v>
      </c>
      <c r="F29" s="696">
        <v>3461380</v>
      </c>
      <c r="G29" s="696">
        <v>7968</v>
      </c>
      <c r="H29" s="697">
        <v>7168</v>
      </c>
      <c r="I29" s="698">
        <f t="shared" si="0"/>
        <v>3468548</v>
      </c>
      <c r="J29">
        <f t="shared" si="1"/>
        <v>8679715</v>
      </c>
    </row>
    <row r="30" spans="1:10" ht="12.75">
      <c r="A30" s="167" t="s">
        <v>1218</v>
      </c>
      <c r="B30" s="167" t="s">
        <v>1219</v>
      </c>
      <c r="C30" s="696">
        <v>8379339</v>
      </c>
      <c r="D30" s="696">
        <v>225849</v>
      </c>
      <c r="E30" s="696">
        <v>11651430</v>
      </c>
      <c r="F30" s="696">
        <v>3989833</v>
      </c>
      <c r="G30" s="696">
        <v>11567</v>
      </c>
      <c r="H30" s="697">
        <v>9136</v>
      </c>
      <c r="I30" s="698">
        <f t="shared" si="0"/>
        <v>3998969</v>
      </c>
      <c r="J30">
        <f t="shared" si="1"/>
        <v>11662997</v>
      </c>
    </row>
    <row r="31" spans="1:10" ht="12.75">
      <c r="A31" s="167" t="s">
        <v>1221</v>
      </c>
      <c r="B31" s="167" t="s">
        <v>1222</v>
      </c>
      <c r="C31" s="696">
        <v>9961510</v>
      </c>
      <c r="D31" s="696">
        <v>115921</v>
      </c>
      <c r="E31" s="696">
        <v>14399051</v>
      </c>
      <c r="F31" s="696">
        <v>4415881</v>
      </c>
      <c r="G31" s="696">
        <v>13564</v>
      </c>
      <c r="H31" s="697">
        <v>9828</v>
      </c>
      <c r="I31" s="698">
        <f t="shared" si="0"/>
        <v>4425709</v>
      </c>
      <c r="J31">
        <f t="shared" si="1"/>
        <v>14412615</v>
      </c>
    </row>
    <row r="32" spans="1:10" ht="12.75">
      <c r="A32" s="167" t="s">
        <v>1224</v>
      </c>
      <c r="B32" s="167" t="s">
        <v>1225</v>
      </c>
      <c r="C32" s="696">
        <v>7277321</v>
      </c>
      <c r="D32" s="696">
        <v>53712</v>
      </c>
      <c r="E32" s="696">
        <v>9886789</v>
      </c>
      <c r="F32" s="696">
        <v>2815371</v>
      </c>
      <c r="G32" s="696">
        <v>10043</v>
      </c>
      <c r="H32" s="697">
        <v>8855</v>
      </c>
      <c r="I32" s="698">
        <f t="shared" si="0"/>
        <v>2824226</v>
      </c>
      <c r="J32">
        <f t="shared" si="1"/>
        <v>9896832</v>
      </c>
    </row>
    <row r="33" spans="1:10" ht="12.75">
      <c r="A33" s="167" t="s">
        <v>1227</v>
      </c>
      <c r="B33" s="167" t="s">
        <v>1228</v>
      </c>
      <c r="C33" s="696">
        <v>18089102</v>
      </c>
      <c r="D33" s="696">
        <v>608060</v>
      </c>
      <c r="E33" s="696">
        <v>25604593</v>
      </c>
      <c r="F33" s="696">
        <v>8186940</v>
      </c>
      <c r="G33" s="696">
        <v>24955</v>
      </c>
      <c r="H33" s="697">
        <v>20041</v>
      </c>
      <c r="I33" s="698">
        <f t="shared" si="0"/>
        <v>8206981</v>
      </c>
      <c r="J33">
        <f t="shared" si="1"/>
        <v>25629548</v>
      </c>
    </row>
    <row r="34" spans="1:10" ht="12.75">
      <c r="A34" s="167" t="s">
        <v>1230</v>
      </c>
      <c r="B34" s="167" t="s">
        <v>1231</v>
      </c>
      <c r="C34" s="696">
        <v>14069486</v>
      </c>
      <c r="D34" s="696">
        <v>669298</v>
      </c>
      <c r="E34" s="696">
        <v>19371061</v>
      </c>
      <c r="F34" s="696">
        <v>7847873</v>
      </c>
      <c r="G34" s="696">
        <v>19601</v>
      </c>
      <c r="H34" s="697">
        <v>15148</v>
      </c>
      <c r="I34" s="698">
        <f t="shared" si="0"/>
        <v>7863021</v>
      </c>
      <c r="J34">
        <f t="shared" si="1"/>
        <v>19390662</v>
      </c>
    </row>
    <row r="35" spans="1:10" ht="12.75">
      <c r="A35" s="167" t="s">
        <v>1233</v>
      </c>
      <c r="B35" s="167" t="s">
        <v>1234</v>
      </c>
      <c r="C35" s="696">
        <v>3761199</v>
      </c>
      <c r="D35" s="696">
        <v>30879</v>
      </c>
      <c r="E35" s="696">
        <v>5238708</v>
      </c>
      <c r="F35" s="696">
        <v>1899229</v>
      </c>
      <c r="G35" s="696">
        <v>5027</v>
      </c>
      <c r="H35" s="697">
        <v>4162</v>
      </c>
      <c r="I35" s="698">
        <f t="shared" si="0"/>
        <v>1903391</v>
      </c>
      <c r="J35">
        <f t="shared" si="1"/>
        <v>5243735</v>
      </c>
    </row>
    <row r="36" spans="1:10" ht="12.75">
      <c r="A36" s="167" t="s">
        <v>1236</v>
      </c>
      <c r="B36" s="167" t="s">
        <v>1237</v>
      </c>
      <c r="C36" s="696">
        <v>5398388</v>
      </c>
      <c r="D36" s="696">
        <v>172951</v>
      </c>
      <c r="E36" s="696">
        <v>7676508</v>
      </c>
      <c r="F36" s="696">
        <v>3098682</v>
      </c>
      <c r="G36" s="696">
        <v>7394</v>
      </c>
      <c r="H36" s="697">
        <v>5357</v>
      </c>
      <c r="I36" s="698">
        <f t="shared" si="0"/>
        <v>3104039</v>
      </c>
      <c r="J36">
        <f t="shared" si="1"/>
        <v>7683902</v>
      </c>
    </row>
    <row r="37" spans="1:10" ht="12.75">
      <c r="A37" s="167" t="s">
        <v>1239</v>
      </c>
      <c r="B37" s="167" t="s">
        <v>1240</v>
      </c>
      <c r="C37" s="696">
        <v>5681812</v>
      </c>
      <c r="D37" s="696">
        <v>41936</v>
      </c>
      <c r="E37" s="696">
        <v>8162197</v>
      </c>
      <c r="F37" s="696">
        <v>2674433</v>
      </c>
      <c r="G37" s="696">
        <v>7761</v>
      </c>
      <c r="H37" s="697">
        <v>5983</v>
      </c>
      <c r="I37" s="698">
        <f t="shared" si="0"/>
        <v>2680416</v>
      </c>
      <c r="J37">
        <f t="shared" si="1"/>
        <v>8169958</v>
      </c>
    </row>
    <row r="38" spans="1:10" ht="12.75">
      <c r="A38" s="167" t="s">
        <v>1242</v>
      </c>
      <c r="B38" s="167" t="s">
        <v>1243</v>
      </c>
      <c r="C38" s="696">
        <v>10918482</v>
      </c>
      <c r="D38" s="696">
        <v>246748</v>
      </c>
      <c r="E38" s="696">
        <v>15818669</v>
      </c>
      <c r="F38" s="696">
        <v>4749814</v>
      </c>
      <c r="G38" s="696">
        <v>14920</v>
      </c>
      <c r="H38" s="697">
        <v>10811</v>
      </c>
      <c r="I38" s="698">
        <f t="shared" si="0"/>
        <v>4760625</v>
      </c>
      <c r="J38">
        <f t="shared" si="1"/>
        <v>15833589</v>
      </c>
    </row>
    <row r="39" spans="1:10" ht="12.75">
      <c r="A39" s="167" t="s">
        <v>1245</v>
      </c>
      <c r="B39" s="167" t="s">
        <v>1246</v>
      </c>
      <c r="C39" s="696">
        <v>4761518</v>
      </c>
      <c r="D39" s="696">
        <v>178092</v>
      </c>
      <c r="E39" s="696">
        <v>6416309</v>
      </c>
      <c r="F39" s="696">
        <v>2331152</v>
      </c>
      <c r="G39" s="696">
        <v>6681</v>
      </c>
      <c r="H39" s="697">
        <v>5962</v>
      </c>
      <c r="I39" s="698">
        <f t="shared" si="0"/>
        <v>2337114</v>
      </c>
      <c r="J39">
        <f t="shared" si="1"/>
        <v>6422990</v>
      </c>
    </row>
    <row r="40" spans="1:10" ht="12.75">
      <c r="A40" s="167" t="s">
        <v>1248</v>
      </c>
      <c r="B40" s="167" t="s">
        <v>1249</v>
      </c>
      <c r="C40" s="696">
        <v>12137204</v>
      </c>
      <c r="D40" s="696">
        <v>520194</v>
      </c>
      <c r="E40" s="696">
        <v>17080976</v>
      </c>
      <c r="F40" s="696">
        <v>7068070</v>
      </c>
      <c r="G40" s="696">
        <v>16638</v>
      </c>
      <c r="H40" s="697">
        <v>12056</v>
      </c>
      <c r="I40" s="698">
        <f t="shared" si="0"/>
        <v>7080126</v>
      </c>
      <c r="J40">
        <f t="shared" si="1"/>
        <v>17097614</v>
      </c>
    </row>
    <row r="41" spans="1:10" ht="12.75">
      <c r="A41" s="167" t="s">
        <v>1251</v>
      </c>
      <c r="B41" s="167" t="s">
        <v>1252</v>
      </c>
      <c r="C41" s="696">
        <v>3332729</v>
      </c>
      <c r="D41" s="696">
        <v>112352</v>
      </c>
      <c r="E41" s="696">
        <v>4886949</v>
      </c>
      <c r="F41" s="696">
        <v>1694721</v>
      </c>
      <c r="G41" s="696">
        <v>4535</v>
      </c>
      <c r="H41" s="697">
        <v>3368</v>
      </c>
      <c r="I41" s="698">
        <f t="shared" si="0"/>
        <v>1698089</v>
      </c>
      <c r="J41">
        <f t="shared" si="1"/>
        <v>4891484</v>
      </c>
    </row>
    <row r="42" spans="1:10" ht="12.75">
      <c r="A42" s="167" t="s">
        <v>1254</v>
      </c>
      <c r="B42" s="167" t="s">
        <v>1255</v>
      </c>
      <c r="C42" s="696">
        <v>7515730</v>
      </c>
      <c r="D42" s="696">
        <v>55471</v>
      </c>
      <c r="E42" s="696">
        <v>9939890</v>
      </c>
      <c r="F42" s="696">
        <v>3222395</v>
      </c>
      <c r="G42" s="696">
        <v>10383</v>
      </c>
      <c r="H42" s="697">
        <v>7523</v>
      </c>
      <c r="I42" s="698">
        <f t="shared" si="0"/>
        <v>3229918</v>
      </c>
      <c r="J42">
        <f t="shared" si="1"/>
        <v>9950273</v>
      </c>
    </row>
    <row r="43" spans="1:10" ht="12.75">
      <c r="A43" s="167" t="s">
        <v>1257</v>
      </c>
      <c r="B43" s="167" t="s">
        <v>1258</v>
      </c>
      <c r="C43" s="696">
        <v>28999247</v>
      </c>
      <c r="D43" s="696">
        <v>473923</v>
      </c>
      <c r="E43" s="696">
        <v>42261315</v>
      </c>
      <c r="F43" s="696">
        <v>14006672</v>
      </c>
      <c r="G43" s="696">
        <v>39748</v>
      </c>
      <c r="H43" s="697">
        <v>29066</v>
      </c>
      <c r="I43" s="698">
        <f t="shared" si="0"/>
        <v>14035738</v>
      </c>
      <c r="J43">
        <f t="shared" si="1"/>
        <v>42301063</v>
      </c>
    </row>
    <row r="44" spans="1:10" ht="12.75">
      <c r="A44" s="167" t="s">
        <v>1260</v>
      </c>
      <c r="B44" s="167" t="s">
        <v>1261</v>
      </c>
      <c r="C44" s="696">
        <v>11358622</v>
      </c>
      <c r="D44" s="696">
        <v>283293</v>
      </c>
      <c r="E44" s="696">
        <v>17127452</v>
      </c>
      <c r="F44" s="696">
        <v>5356045</v>
      </c>
      <c r="G44" s="696">
        <v>15527</v>
      </c>
      <c r="H44" s="697">
        <v>11250</v>
      </c>
      <c r="I44" s="698">
        <f t="shared" si="0"/>
        <v>5367295</v>
      </c>
      <c r="J44">
        <f t="shared" si="1"/>
        <v>17142979</v>
      </c>
    </row>
    <row r="45" spans="1:10" ht="12.75">
      <c r="A45" s="167" t="s">
        <v>1263</v>
      </c>
      <c r="B45" s="167" t="s">
        <v>1264</v>
      </c>
      <c r="C45" s="696">
        <v>12415626</v>
      </c>
      <c r="D45" s="696">
        <v>218494</v>
      </c>
      <c r="E45" s="696">
        <v>17073723</v>
      </c>
      <c r="F45" s="696">
        <v>6012432</v>
      </c>
      <c r="G45" s="696">
        <v>16947</v>
      </c>
      <c r="H45" s="697">
        <v>12782</v>
      </c>
      <c r="I45" s="698">
        <f t="shared" si="0"/>
        <v>6025214</v>
      </c>
      <c r="J45">
        <f t="shared" si="1"/>
        <v>17090670</v>
      </c>
    </row>
    <row r="46" spans="1:10" ht="12.75">
      <c r="A46" s="167" t="s">
        <v>1266</v>
      </c>
      <c r="B46" s="167" t="s">
        <v>1267</v>
      </c>
      <c r="C46" s="696">
        <v>3247702</v>
      </c>
      <c r="D46" s="696">
        <v>48261</v>
      </c>
      <c r="E46" s="696">
        <v>4026037</v>
      </c>
      <c r="F46" s="696">
        <v>1903125</v>
      </c>
      <c r="G46" s="696">
        <v>4465</v>
      </c>
      <c r="H46" s="697">
        <v>3343</v>
      </c>
      <c r="I46" s="698">
        <f t="shared" si="0"/>
        <v>1906468</v>
      </c>
      <c r="J46">
        <f t="shared" si="1"/>
        <v>4030502</v>
      </c>
    </row>
    <row r="47" spans="1:10" ht="12.75">
      <c r="A47" s="167" t="s">
        <v>1269</v>
      </c>
      <c r="B47" s="167" t="s">
        <v>1270</v>
      </c>
      <c r="C47" s="696">
        <v>10508351</v>
      </c>
      <c r="D47" s="696">
        <v>77559</v>
      </c>
      <c r="E47" s="696">
        <v>14660204</v>
      </c>
      <c r="F47" s="696">
        <v>4326805</v>
      </c>
      <c r="G47" s="696">
        <v>14372</v>
      </c>
      <c r="H47" s="697">
        <v>11223</v>
      </c>
      <c r="I47" s="698">
        <f t="shared" si="0"/>
        <v>4338028</v>
      </c>
      <c r="J47">
        <f t="shared" si="1"/>
        <v>14674576</v>
      </c>
    </row>
    <row r="48" spans="1:10" ht="12.75">
      <c r="A48" s="167" t="s">
        <v>1272</v>
      </c>
      <c r="B48" s="167" t="s">
        <v>1273</v>
      </c>
      <c r="C48" s="696">
        <v>7312332</v>
      </c>
      <c r="D48" s="696">
        <v>67587</v>
      </c>
      <c r="E48" s="696">
        <v>10804274</v>
      </c>
      <c r="F48" s="696">
        <v>3054528</v>
      </c>
      <c r="G48" s="696">
        <v>10067</v>
      </c>
      <c r="H48" s="697">
        <v>7747</v>
      </c>
      <c r="I48" s="698">
        <f t="shared" si="0"/>
        <v>3062275</v>
      </c>
      <c r="J48">
        <f t="shared" si="1"/>
        <v>10814341</v>
      </c>
    </row>
    <row r="49" spans="1:10" ht="12.75">
      <c r="A49" s="167" t="s">
        <v>1275</v>
      </c>
      <c r="B49" s="167" t="s">
        <v>1276</v>
      </c>
      <c r="C49" s="696">
        <v>24081012</v>
      </c>
      <c r="D49" s="696">
        <v>177735</v>
      </c>
      <c r="E49" s="696">
        <v>35758573</v>
      </c>
      <c r="F49" s="696">
        <v>9575135</v>
      </c>
      <c r="G49" s="696">
        <v>33136</v>
      </c>
      <c r="H49" s="697">
        <v>26545</v>
      </c>
      <c r="I49" s="698">
        <f t="shared" si="0"/>
        <v>9601680</v>
      </c>
      <c r="J49">
        <f t="shared" si="1"/>
        <v>35791709</v>
      </c>
    </row>
    <row r="50" spans="1:10" ht="12.75">
      <c r="A50" s="167" t="s">
        <v>1278</v>
      </c>
      <c r="B50" s="167" t="s">
        <v>1279</v>
      </c>
      <c r="C50" s="696">
        <v>7572415</v>
      </c>
      <c r="D50" s="696">
        <v>105896</v>
      </c>
      <c r="E50" s="696">
        <v>10324636</v>
      </c>
      <c r="F50" s="696">
        <v>3075926</v>
      </c>
      <c r="G50" s="696">
        <v>10593</v>
      </c>
      <c r="H50" s="697">
        <v>8704</v>
      </c>
      <c r="I50" s="698">
        <f t="shared" si="0"/>
        <v>3084630</v>
      </c>
      <c r="J50">
        <f t="shared" si="1"/>
        <v>10335229</v>
      </c>
    </row>
    <row r="51" spans="1:10" ht="12.75">
      <c r="A51" s="167" t="s">
        <v>1281</v>
      </c>
      <c r="B51" s="167" t="s">
        <v>1282</v>
      </c>
      <c r="C51" s="696">
        <v>17193816</v>
      </c>
      <c r="D51" s="696">
        <v>126902</v>
      </c>
      <c r="E51" s="696">
        <v>23017018</v>
      </c>
      <c r="F51" s="696">
        <v>6273650</v>
      </c>
      <c r="G51" s="696">
        <v>23825</v>
      </c>
      <c r="H51" s="697">
        <v>18313</v>
      </c>
      <c r="I51" s="698">
        <f t="shared" si="0"/>
        <v>6291963</v>
      </c>
      <c r="J51">
        <f t="shared" si="1"/>
        <v>23040843</v>
      </c>
    </row>
    <row r="52" spans="1:10" ht="12.75">
      <c r="A52" s="167" t="s">
        <v>1287</v>
      </c>
      <c r="B52" s="167" t="s">
        <v>1288</v>
      </c>
      <c r="C52" s="696">
        <v>8230958</v>
      </c>
      <c r="D52" s="696">
        <v>107642</v>
      </c>
      <c r="E52" s="696">
        <v>11089910</v>
      </c>
      <c r="F52" s="696">
        <v>4218406</v>
      </c>
      <c r="G52" s="696">
        <v>11455</v>
      </c>
      <c r="H52" s="697">
        <v>8300</v>
      </c>
      <c r="I52" s="698">
        <f t="shared" si="0"/>
        <v>4226706</v>
      </c>
      <c r="J52">
        <f t="shared" si="1"/>
        <v>11101365</v>
      </c>
    </row>
    <row r="53" spans="1:10" ht="12.75">
      <c r="A53" s="167" t="s">
        <v>1290</v>
      </c>
      <c r="B53" s="167" t="s">
        <v>1291</v>
      </c>
      <c r="C53" s="696">
        <v>9898156</v>
      </c>
      <c r="D53" s="696">
        <v>217504</v>
      </c>
      <c r="E53" s="696">
        <v>13528952</v>
      </c>
      <c r="F53" s="696">
        <v>4951787</v>
      </c>
      <c r="G53" s="696">
        <v>13484</v>
      </c>
      <c r="H53" s="697">
        <v>9771</v>
      </c>
      <c r="I53" s="698">
        <f t="shared" si="0"/>
        <v>4961558</v>
      </c>
      <c r="J53">
        <f t="shared" si="1"/>
        <v>13542436</v>
      </c>
    </row>
    <row r="54" spans="1:10" ht="12.75">
      <c r="A54" s="167" t="s">
        <v>1293</v>
      </c>
      <c r="B54" s="167" t="s">
        <v>1294</v>
      </c>
      <c r="C54" s="696">
        <v>11912132</v>
      </c>
      <c r="D54" s="696">
        <v>156942</v>
      </c>
      <c r="E54" s="696">
        <v>16613508</v>
      </c>
      <c r="F54" s="696">
        <v>5585272</v>
      </c>
      <c r="G54" s="696">
        <v>16455</v>
      </c>
      <c r="H54" s="697">
        <v>12458</v>
      </c>
      <c r="I54" s="698">
        <f t="shared" si="0"/>
        <v>5597730</v>
      </c>
      <c r="J54">
        <f t="shared" si="1"/>
        <v>16629963</v>
      </c>
    </row>
    <row r="55" spans="1:10" ht="12.75">
      <c r="A55" s="167" t="s">
        <v>1296</v>
      </c>
      <c r="B55" s="167" t="s">
        <v>1297</v>
      </c>
      <c r="C55" s="696">
        <v>11888791</v>
      </c>
      <c r="D55" s="696">
        <v>372764</v>
      </c>
      <c r="E55" s="696">
        <v>15317921</v>
      </c>
      <c r="F55" s="696">
        <v>6610642</v>
      </c>
      <c r="G55" s="696">
        <v>16577</v>
      </c>
      <c r="H55" s="697">
        <v>13872</v>
      </c>
      <c r="I55" s="698">
        <f t="shared" si="0"/>
        <v>6624514</v>
      </c>
      <c r="J55">
        <f t="shared" si="1"/>
        <v>15334498</v>
      </c>
    </row>
    <row r="56" spans="1:10" ht="12.75">
      <c r="A56" s="167" t="s">
        <v>1299</v>
      </c>
      <c r="B56" s="167" t="s">
        <v>1300</v>
      </c>
      <c r="C56" s="696">
        <v>6050263</v>
      </c>
      <c r="D56" s="696">
        <v>56513</v>
      </c>
      <c r="E56" s="696">
        <v>8338430</v>
      </c>
      <c r="F56" s="696">
        <v>2479246</v>
      </c>
      <c r="G56" s="696">
        <v>8468</v>
      </c>
      <c r="H56" s="697">
        <v>8769</v>
      </c>
      <c r="I56" s="698">
        <f t="shared" si="0"/>
        <v>2488015</v>
      </c>
      <c r="J56">
        <f t="shared" si="1"/>
        <v>8346898</v>
      </c>
    </row>
    <row r="57" spans="1:10" ht="12.75">
      <c r="A57" s="167" t="s">
        <v>1302</v>
      </c>
      <c r="B57" s="167" t="s">
        <v>1303</v>
      </c>
      <c r="C57" s="696">
        <v>11135217</v>
      </c>
      <c r="D57" s="696">
        <v>384684</v>
      </c>
      <c r="E57" s="696">
        <v>15829640</v>
      </c>
      <c r="F57" s="696">
        <v>6726811</v>
      </c>
      <c r="G57" s="696">
        <v>15372</v>
      </c>
      <c r="H57" s="697">
        <v>11139</v>
      </c>
      <c r="I57" s="698">
        <f t="shared" si="0"/>
        <v>6737950</v>
      </c>
      <c r="J57">
        <f t="shared" si="1"/>
        <v>15845012</v>
      </c>
    </row>
    <row r="58" spans="1:10" ht="12.75">
      <c r="A58" s="167" t="s">
        <v>1305</v>
      </c>
      <c r="B58" s="167" t="s">
        <v>1306</v>
      </c>
      <c r="C58" s="696">
        <v>98076274</v>
      </c>
      <c r="D58" s="696">
        <v>1317429</v>
      </c>
      <c r="E58" s="696">
        <v>134713039</v>
      </c>
      <c r="F58" s="696">
        <v>38530776</v>
      </c>
      <c r="G58" s="696">
        <v>135632</v>
      </c>
      <c r="H58" s="697">
        <v>131149</v>
      </c>
      <c r="I58" s="698">
        <f t="shared" si="0"/>
        <v>38661925</v>
      </c>
      <c r="J58">
        <f t="shared" si="1"/>
        <v>134848671</v>
      </c>
    </row>
    <row r="59" spans="1:10" ht="12.75">
      <c r="A59" s="167" t="s">
        <v>1308</v>
      </c>
      <c r="B59" s="167" t="s">
        <v>1309</v>
      </c>
      <c r="C59" s="696">
        <v>14429601</v>
      </c>
      <c r="D59" s="696">
        <v>690034</v>
      </c>
      <c r="E59" s="696">
        <v>20290062</v>
      </c>
      <c r="F59" s="696">
        <v>7418085</v>
      </c>
      <c r="G59" s="696">
        <v>19865</v>
      </c>
      <c r="H59" s="697">
        <v>15963</v>
      </c>
      <c r="I59" s="698">
        <f t="shared" si="0"/>
        <v>7434048</v>
      </c>
      <c r="J59">
        <f t="shared" si="1"/>
        <v>20309927</v>
      </c>
    </row>
    <row r="60" spans="1:10" ht="12.75">
      <c r="A60" s="167" t="s">
        <v>1311</v>
      </c>
      <c r="B60" s="167" t="s">
        <v>1312</v>
      </c>
      <c r="C60" s="696">
        <v>7674114</v>
      </c>
      <c r="D60" s="696">
        <v>56640</v>
      </c>
      <c r="E60" s="696">
        <v>10829719</v>
      </c>
      <c r="F60" s="696">
        <v>3455293</v>
      </c>
      <c r="G60" s="696">
        <v>10423</v>
      </c>
      <c r="H60" s="697">
        <v>7946</v>
      </c>
      <c r="I60" s="698">
        <f t="shared" si="0"/>
        <v>3463239</v>
      </c>
      <c r="J60">
        <f t="shared" si="1"/>
        <v>10840142</v>
      </c>
    </row>
    <row r="61" spans="1:10" ht="12.75">
      <c r="A61" s="167" t="s">
        <v>1314</v>
      </c>
      <c r="B61" s="167" t="s">
        <v>1315</v>
      </c>
      <c r="C61" s="696">
        <v>14696353</v>
      </c>
      <c r="D61" s="696">
        <v>182121</v>
      </c>
      <c r="E61" s="696">
        <v>21548444</v>
      </c>
      <c r="F61" s="696">
        <v>5917376</v>
      </c>
      <c r="G61" s="696">
        <v>20349</v>
      </c>
      <c r="H61" s="697">
        <v>15478</v>
      </c>
      <c r="I61" s="698">
        <f t="shared" si="0"/>
        <v>5932854</v>
      </c>
      <c r="J61">
        <f t="shared" si="1"/>
        <v>21568793</v>
      </c>
    </row>
    <row r="62" spans="1:10" ht="12.75">
      <c r="A62" s="167" t="s">
        <v>1317</v>
      </c>
      <c r="B62" s="167" t="s">
        <v>1318</v>
      </c>
      <c r="C62" s="696">
        <v>7128940</v>
      </c>
      <c r="D62" s="696">
        <v>80237</v>
      </c>
      <c r="E62" s="696">
        <v>10460069</v>
      </c>
      <c r="F62" s="696">
        <v>3399854</v>
      </c>
      <c r="G62" s="696">
        <v>9771</v>
      </c>
      <c r="H62" s="697">
        <v>7115</v>
      </c>
      <c r="I62" s="698">
        <f t="shared" si="0"/>
        <v>3406969</v>
      </c>
      <c r="J62">
        <f t="shared" si="1"/>
        <v>10469840</v>
      </c>
    </row>
    <row r="63" spans="1:10" ht="12" thickBot="1">
      <c r="A63" s="95"/>
      <c r="B63" s="95"/>
      <c r="C63" s="96">
        <f t="shared" ref="C63:J63" si="2">SUM(C5:C62)</f>
        <v>937035467</v>
      </c>
      <c r="D63" s="96">
        <f t="shared" si="2"/>
        <v>16655529</v>
      </c>
      <c r="E63" s="96">
        <f t="shared" si="2"/>
        <v>1295344321</v>
      </c>
      <c r="F63" s="96">
        <f t="shared" si="2"/>
        <v>416253450</v>
      </c>
      <c r="G63" s="96">
        <f t="shared" si="2"/>
        <v>1291990</v>
      </c>
      <c r="H63" s="96">
        <f t="shared" si="2"/>
        <v>1047854</v>
      </c>
      <c r="I63" s="96">
        <f t="shared" si="2"/>
        <v>417301304</v>
      </c>
      <c r="J63" s="96">
        <f t="shared" si="2"/>
        <v>1296636311</v>
      </c>
    </row>
    <row r="64" spans="1:10" ht="12" thickTop="1"/>
    <row r="65" spans="2:2" ht="12.75">
      <c r="B65" s="723" t="s">
        <v>2524</v>
      </c>
    </row>
    <row r="66" spans="2:2">
      <c r="B66" s="724" t="s">
        <v>2005</v>
      </c>
    </row>
    <row r="68" spans="2:2">
      <c r="B68" t="s">
        <v>128</v>
      </c>
    </row>
  </sheetData>
  <sheetProtection algorithmName="SHA-512" hashValue="JuoxPHcatxXYvFnIxwGPXn2m62XulnqR7yR4SsRZfCNv0vTVrzqrMXzJtVhVRApGFjJnl2BoxY3Gce/rEMdJWg==" saltValue="V08G6+yn6VgO3+2Sb81dLQ==" spinCount="100000" sheet="1" autoFilter="0"/>
  <pageMargins left="0.7" right="0.7" top="0.75" bottom="0.75" header="0.3" footer="0.3"/>
  <pageSetup orientation="portrait" r:id="rId1"/>
  <ignoredErrors>
    <ignoredError sqref="J5:J62"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726-8B5E-4757-A754-8BAD53F63E7F}">
  <sheetPr codeName="Sheet44"/>
  <dimension ref="A2:A121"/>
  <sheetViews>
    <sheetView workbookViewId="0">
      <selection activeCell="N115" sqref="N115"/>
    </sheetView>
  </sheetViews>
  <sheetFormatPr defaultRowHeight="11.25"/>
  <cols>
    <col min="1" max="1" width="62.5" customWidth="1"/>
  </cols>
  <sheetData>
    <row r="2" spans="1:1" ht="15.75">
      <c r="A2" s="1024" t="s">
        <v>2186</v>
      </c>
    </row>
    <row r="3" spans="1:1" ht="15.75">
      <c r="A3" s="581"/>
    </row>
    <row r="4" spans="1:1" ht="15.75">
      <c r="A4" s="1024" t="s">
        <v>1035</v>
      </c>
    </row>
    <row r="5" spans="1:1" ht="15.75">
      <c r="A5" s="581" t="s">
        <v>1036</v>
      </c>
    </row>
    <row r="6" spans="1:1" ht="15.75">
      <c r="A6" s="581" t="s">
        <v>2187</v>
      </c>
    </row>
    <row r="7" spans="1:1" ht="15.75">
      <c r="A7" s="581" t="s">
        <v>2188</v>
      </c>
    </row>
    <row r="8" spans="1:1" ht="15.75">
      <c r="A8" s="581" t="s">
        <v>2482</v>
      </c>
    </row>
    <row r="9" spans="1:1" ht="15.75">
      <c r="A9" s="1127" t="s">
        <v>2483</v>
      </c>
    </row>
    <row r="10" spans="1:1" ht="15.75">
      <c r="A10" s="1127" t="s">
        <v>2484</v>
      </c>
    </row>
    <row r="11" spans="1:1" ht="15.75">
      <c r="A11" s="581" t="s">
        <v>2189</v>
      </c>
    </row>
    <row r="12" spans="1:1" ht="15.75">
      <c r="A12" s="581" t="s">
        <v>2190</v>
      </c>
    </row>
    <row r="13" spans="1:1" ht="15.75">
      <c r="A13" s="581" t="s">
        <v>2191</v>
      </c>
    </row>
    <row r="14" spans="1:1" ht="15.75">
      <c r="A14" s="581" t="s">
        <v>2192</v>
      </c>
    </row>
    <row r="15" spans="1:1" ht="15.75">
      <c r="A15" s="581" t="s">
        <v>2193</v>
      </c>
    </row>
    <row r="16" spans="1:1" ht="15.75">
      <c r="A16" s="581" t="s">
        <v>2194</v>
      </c>
    </row>
    <row r="17" spans="1:1" ht="15.75">
      <c r="A17" s="581" t="s">
        <v>2195</v>
      </c>
    </row>
    <row r="18" spans="1:1" ht="15.75">
      <c r="A18" s="581" t="s">
        <v>2196</v>
      </c>
    </row>
    <row r="19" spans="1:1" ht="15.75">
      <c r="A19" s="581" t="s">
        <v>2485</v>
      </c>
    </row>
    <row r="20" spans="1:1" ht="15.75">
      <c r="A20" s="581" t="s">
        <v>2197</v>
      </c>
    </row>
    <row r="21" spans="1:1" ht="15.75">
      <c r="A21" s="581" t="s">
        <v>2198</v>
      </c>
    </row>
    <row r="22" spans="1:1" ht="15.75">
      <c r="A22" s="581" t="s">
        <v>2199</v>
      </c>
    </row>
    <row r="23" spans="1:1" ht="15.75">
      <c r="A23" s="581" t="s">
        <v>2200</v>
      </c>
    </row>
    <row r="24" spans="1:1" ht="15.75">
      <c r="A24" s="581" t="s">
        <v>2201</v>
      </c>
    </row>
    <row r="25" spans="1:1" ht="15.75">
      <c r="A25" s="581" t="s">
        <v>2202</v>
      </c>
    </row>
    <row r="26" spans="1:1" ht="15.75">
      <c r="A26" s="581"/>
    </row>
    <row r="27" spans="1:1" ht="15.75">
      <c r="A27" s="1024" t="s">
        <v>2203</v>
      </c>
    </row>
    <row r="28" spans="1:1" ht="15.75">
      <c r="A28" s="581" t="s">
        <v>1036</v>
      </c>
    </row>
    <row r="29" spans="1:1" ht="15.75">
      <c r="A29" s="581" t="s">
        <v>2204</v>
      </c>
    </row>
    <row r="30" spans="1:1" ht="15.75">
      <c r="A30" s="1127" t="s">
        <v>2481</v>
      </c>
    </row>
    <row r="31" spans="1:1" ht="15.75">
      <c r="A31" s="581" t="s">
        <v>2205</v>
      </c>
    </row>
    <row r="32" spans="1:1" ht="15.75">
      <c r="A32" s="581" t="s">
        <v>2486</v>
      </c>
    </row>
    <row r="33" spans="1:1" ht="15.75">
      <c r="A33" s="581" t="s">
        <v>2206</v>
      </c>
    </row>
    <row r="34" spans="1:1" ht="15.75">
      <c r="A34" s="581" t="s">
        <v>2207</v>
      </c>
    </row>
    <row r="35" spans="1:1" ht="15.75">
      <c r="A35" s="1127" t="s">
        <v>2480</v>
      </c>
    </row>
    <row r="36" spans="1:1" ht="15.75">
      <c r="A36" s="581" t="s">
        <v>2208</v>
      </c>
    </row>
    <row r="37" spans="1:1" ht="15.75">
      <c r="A37" s="1127" t="s">
        <v>2209</v>
      </c>
    </row>
    <row r="38" spans="1:1" ht="15.75">
      <c r="A38" s="581" t="s">
        <v>2210</v>
      </c>
    </row>
    <row r="39" spans="1:1" ht="15.75">
      <c r="A39" s="1127" t="s">
        <v>2487</v>
      </c>
    </row>
    <row r="40" spans="1:1" ht="15.75">
      <c r="A40" s="1127" t="s">
        <v>2488</v>
      </c>
    </row>
    <row r="41" spans="1:1" ht="15.75">
      <c r="A41" s="1127" t="s">
        <v>2489</v>
      </c>
    </row>
    <row r="42" spans="1:1" ht="15.75">
      <c r="A42" s="1127" t="s">
        <v>2490</v>
      </c>
    </row>
    <row r="43" spans="1:1" ht="15.75">
      <c r="A43" s="581" t="s">
        <v>2211</v>
      </c>
    </row>
    <row r="44" spans="1:1" ht="15.75">
      <c r="A44" s="581"/>
    </row>
    <row r="45" spans="1:1" ht="15.75">
      <c r="A45" s="1024" t="s">
        <v>1039</v>
      </c>
    </row>
    <row r="46" spans="1:1" ht="15.75">
      <c r="A46" s="581" t="s">
        <v>1036</v>
      </c>
    </row>
    <row r="47" spans="1:1" ht="15.75">
      <c r="A47" s="581" t="s">
        <v>2212</v>
      </c>
    </row>
    <row r="48" spans="1:1" ht="15.75">
      <c r="A48" s="581" t="s">
        <v>2213</v>
      </c>
    </row>
    <row r="49" spans="1:1" ht="15.75">
      <c r="A49" s="581" t="s">
        <v>2214</v>
      </c>
    </row>
    <row r="50" spans="1:1" ht="15.75">
      <c r="A50" s="581" t="s">
        <v>2215</v>
      </c>
    </row>
    <row r="51" spans="1:1" ht="15.75">
      <c r="A51" s="581" t="s">
        <v>2216</v>
      </c>
    </row>
    <row r="52" spans="1:1" ht="15.75">
      <c r="A52" s="581" t="s">
        <v>2217</v>
      </c>
    </row>
    <row r="53" spans="1:1" ht="15.75">
      <c r="A53" s="581"/>
    </row>
    <row r="54" spans="1:1" ht="15.75">
      <c r="A54" s="581"/>
    </row>
    <row r="55" spans="1:1" ht="15.75">
      <c r="A55" s="1024" t="s">
        <v>1040</v>
      </c>
    </row>
    <row r="56" spans="1:1" ht="15.75">
      <c r="A56" s="581" t="s">
        <v>1036</v>
      </c>
    </row>
    <row r="57" spans="1:1" ht="15.75">
      <c r="A57" s="581" t="s">
        <v>2491</v>
      </c>
    </row>
    <row r="58" spans="1:1" ht="15.75">
      <c r="A58" s="581" t="s">
        <v>2218</v>
      </c>
    </row>
    <row r="59" spans="1:1" ht="15.75">
      <c r="A59" s="581" t="s">
        <v>2219</v>
      </c>
    </row>
    <row r="60" spans="1:1" ht="15.75">
      <c r="A60" s="581" t="s">
        <v>2220</v>
      </c>
    </row>
    <row r="61" spans="1:1" ht="15.75">
      <c r="A61" s="581" t="s">
        <v>2221</v>
      </c>
    </row>
    <row r="62" spans="1:1" ht="15.75">
      <c r="A62" s="581" t="s">
        <v>2222</v>
      </c>
    </row>
    <row r="63" spans="1:1" ht="15.75">
      <c r="A63" s="581" t="s">
        <v>2223</v>
      </c>
    </row>
    <row r="64" spans="1:1" ht="15.75">
      <c r="A64" s="581" t="s">
        <v>2224</v>
      </c>
    </row>
    <row r="65" spans="1:1" ht="15.75">
      <c r="A65" s="581" t="s">
        <v>2225</v>
      </c>
    </row>
    <row r="66" spans="1:1" ht="15.75">
      <c r="A66" s="581" t="s">
        <v>2226</v>
      </c>
    </row>
    <row r="67" spans="1:1" ht="15.75">
      <c r="A67" s="581" t="s">
        <v>2227</v>
      </c>
    </row>
    <row r="68" spans="1:1" ht="15.75">
      <c r="A68" s="581" t="s">
        <v>2228</v>
      </c>
    </row>
    <row r="69" spans="1:1" ht="15.75">
      <c r="A69" s="581" t="s">
        <v>2492</v>
      </c>
    </row>
    <row r="70" spans="1:1" ht="15.75">
      <c r="A70" s="581" t="s">
        <v>2493</v>
      </c>
    </row>
    <row r="71" spans="1:1" ht="15.75">
      <c r="A71" s="581" t="s">
        <v>2494</v>
      </c>
    </row>
    <row r="72" spans="1:1" ht="15.75">
      <c r="A72" s="581" t="s">
        <v>2229</v>
      </c>
    </row>
    <row r="73" spans="1:1" ht="15.75">
      <c r="A73" s="581" t="s">
        <v>2495</v>
      </c>
    </row>
    <row r="74" spans="1:1" ht="15.75">
      <c r="A74" s="581" t="s">
        <v>2496</v>
      </c>
    </row>
    <row r="75" spans="1:1" ht="15.75">
      <c r="A75" s="581" t="s">
        <v>2497</v>
      </c>
    </row>
    <row r="76" spans="1:1" ht="15.75">
      <c r="A76" s="581" t="s">
        <v>2230</v>
      </c>
    </row>
    <row r="77" spans="1:1" ht="15.75">
      <c r="A77" s="581" t="s">
        <v>2498</v>
      </c>
    </row>
    <row r="78" spans="1:1" ht="15.75">
      <c r="A78" s="581" t="s">
        <v>2231</v>
      </c>
    </row>
    <row r="79" spans="1:1" ht="15.75">
      <c r="A79" s="581" t="s">
        <v>2499</v>
      </c>
    </row>
    <row r="80" spans="1:1" ht="15.75">
      <c r="A80" s="581" t="s">
        <v>2232</v>
      </c>
    </row>
    <row r="81" spans="1:1" ht="15.75">
      <c r="A81" s="581" t="s">
        <v>2233</v>
      </c>
    </row>
    <row r="82" spans="1:1" ht="15.75">
      <c r="A82" s="581" t="s">
        <v>2234</v>
      </c>
    </row>
    <row r="83" spans="1:1" ht="15.75">
      <c r="A83" s="581" t="s">
        <v>2500</v>
      </c>
    </row>
    <row r="84" spans="1:1" ht="15.75">
      <c r="A84" s="581" t="s">
        <v>2501</v>
      </c>
    </row>
    <row r="85" spans="1:1" ht="15.75">
      <c r="A85" s="581" t="s">
        <v>2502</v>
      </c>
    </row>
    <row r="86" spans="1:1" ht="15.75">
      <c r="A86" s="581" t="s">
        <v>2235</v>
      </c>
    </row>
    <row r="87" spans="1:1" ht="15.75">
      <c r="A87" s="581" t="s">
        <v>2503</v>
      </c>
    </row>
    <row r="88" spans="1:1" ht="15.75">
      <c r="A88" s="581" t="s">
        <v>2236</v>
      </c>
    </row>
    <row r="89" spans="1:1" ht="15.75">
      <c r="A89" s="581" t="s">
        <v>2504</v>
      </c>
    </row>
    <row r="90" spans="1:1" ht="15.75">
      <c r="A90" s="581" t="s">
        <v>2237</v>
      </c>
    </row>
    <row r="91" spans="1:1" ht="15.75">
      <c r="A91" s="581"/>
    </row>
    <row r="92" spans="1:1" ht="15.75">
      <c r="A92" s="1024" t="s">
        <v>1041</v>
      </c>
    </row>
    <row r="93" spans="1:1" ht="15.75">
      <c r="A93" s="581" t="s">
        <v>1036</v>
      </c>
    </row>
    <row r="94" spans="1:1" ht="15.75">
      <c r="A94" s="581" t="s">
        <v>2238</v>
      </c>
    </row>
    <row r="95" spans="1:1" ht="15.75">
      <c r="A95" s="581" t="s">
        <v>2239</v>
      </c>
    </row>
    <row r="96" spans="1:1" ht="15.75">
      <c r="A96" s="581" t="s">
        <v>2505</v>
      </c>
    </row>
    <row r="97" spans="1:1" ht="15.75">
      <c r="A97" s="581" t="s">
        <v>2240</v>
      </c>
    </row>
    <row r="98" spans="1:1" ht="15.75">
      <c r="A98" s="581" t="s">
        <v>2241</v>
      </c>
    </row>
    <row r="99" spans="1:1" ht="15.75">
      <c r="A99" s="581" t="s">
        <v>2242</v>
      </c>
    </row>
    <row r="100" spans="1:1" ht="15.75">
      <c r="A100" s="581" t="s">
        <v>2506</v>
      </c>
    </row>
    <row r="101" spans="1:1" ht="15.75">
      <c r="A101" s="581" t="s">
        <v>2507</v>
      </c>
    </row>
    <row r="103" spans="1:1" ht="15.75">
      <c r="A103" s="1063" t="s">
        <v>2243</v>
      </c>
    </row>
    <row r="104" spans="1:1" ht="15.75">
      <c r="A104" s="1064" t="s">
        <v>2244</v>
      </c>
    </row>
    <row r="105" spans="1:1" ht="15.75">
      <c r="A105" s="1064" t="s">
        <v>2245</v>
      </c>
    </row>
    <row r="106" spans="1:1" ht="15.75">
      <c r="A106" s="1064" t="s">
        <v>2246</v>
      </c>
    </row>
    <row r="107" spans="1:1" ht="15.75">
      <c r="A107" s="1064" t="s">
        <v>2247</v>
      </c>
    </row>
    <row r="108" spans="1:1" ht="15.75">
      <c r="A108" s="1064" t="s">
        <v>2248</v>
      </c>
    </row>
    <row r="109" spans="1:1" ht="15.75">
      <c r="A109" s="1064" t="s">
        <v>2249</v>
      </c>
    </row>
    <row r="110" spans="1:1" ht="15.75">
      <c r="A110" s="1064" t="s">
        <v>2250</v>
      </c>
    </row>
    <row r="111" spans="1:1" ht="15.75">
      <c r="A111" s="1064" t="s">
        <v>2251</v>
      </c>
    </row>
    <row r="112" spans="1:1" ht="15.75">
      <c r="A112" s="1064" t="s">
        <v>2252</v>
      </c>
    </row>
    <row r="113" spans="1:1" ht="15.75">
      <c r="A113" s="1064" t="s">
        <v>2253</v>
      </c>
    </row>
    <row r="114" spans="1:1" ht="15.75">
      <c r="A114" s="1064" t="s">
        <v>2254</v>
      </c>
    </row>
    <row r="115" spans="1:1" ht="15.75">
      <c r="A115" s="1064" t="s">
        <v>2255</v>
      </c>
    </row>
    <row r="116" spans="1:1" ht="15.75">
      <c r="A116" s="1064" t="s">
        <v>2256</v>
      </c>
    </row>
    <row r="117" spans="1:1" ht="15.75">
      <c r="A117" s="1064"/>
    </row>
    <row r="118" spans="1:1" ht="15.75">
      <c r="A118" s="1063" t="s">
        <v>2257</v>
      </c>
    </row>
    <row r="119" spans="1:1" ht="15.75">
      <c r="A119" s="1064" t="s">
        <v>2244</v>
      </c>
    </row>
    <row r="120" spans="1:1" ht="15.75">
      <c r="A120" s="1064" t="s">
        <v>2508</v>
      </c>
    </row>
    <row r="121" spans="1:1" ht="15.75">
      <c r="A121" s="1064" t="s">
        <v>2258</v>
      </c>
    </row>
  </sheetData>
  <sheetProtection algorithmName="SHA-512" hashValue="ON7b+3MCnHN5eIw9WoGNUySlMcpoUo1bJb7Wt5s02GEl0zwELfWafzkEKVUvnf+Pecb1RWgpC7G1bi4TaEO+zw==" saltValue="++VV6GDYjeTyTRoLQVN4Sw=="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FF0000"/>
  </sheetPr>
  <dimension ref="A1:F273"/>
  <sheetViews>
    <sheetView zoomScaleNormal="100" workbookViewId="0">
      <selection activeCell="E24" sqref="E24"/>
    </sheetView>
  </sheetViews>
  <sheetFormatPr defaultColWidth="9.33203125" defaultRowHeight="12.75"/>
  <cols>
    <col min="1" max="1" width="9.33203125" style="81"/>
    <col min="2" max="2" width="30" style="81" customWidth="1"/>
    <col min="3" max="3" width="26.5" style="181" bestFit="1" customWidth="1"/>
    <col min="4" max="4" width="18.6640625" style="81" customWidth="1"/>
    <col min="5" max="5" width="45.6640625" style="81" customWidth="1"/>
    <col min="6" max="6" width="43.5" style="81" customWidth="1"/>
    <col min="7" max="16384" width="9.33203125" style="81"/>
  </cols>
  <sheetData>
    <row r="1" spans="1:6">
      <c r="B1" s="888" t="s">
        <v>2006</v>
      </c>
      <c r="C1" s="881" t="s">
        <v>2007</v>
      </c>
      <c r="D1" s="665"/>
    </row>
    <row r="2" spans="1:6">
      <c r="A2" s="37" t="s">
        <v>1945</v>
      </c>
      <c r="C2" s="881" t="s">
        <v>2008</v>
      </c>
      <c r="D2" s="195"/>
    </row>
    <row r="3" spans="1:6">
      <c r="A3" s="882" t="s">
        <v>1966</v>
      </c>
      <c r="B3" s="882" t="s">
        <v>1144</v>
      </c>
      <c r="C3" s="883">
        <f>+Index!$A$120</f>
        <v>45473</v>
      </c>
      <c r="D3" s="195"/>
      <c r="E3" s="334"/>
      <c r="F3" s="334"/>
    </row>
    <row r="5" spans="1:6">
      <c r="A5" s="180" t="s">
        <v>1147</v>
      </c>
      <c r="B5" s="81" t="s">
        <v>2009</v>
      </c>
      <c r="C5" s="582">
        <v>0</v>
      </c>
      <c r="E5" s="330"/>
      <c r="F5" s="333"/>
    </row>
    <row r="6" spans="1:6">
      <c r="A6" s="180" t="s">
        <v>1284</v>
      </c>
      <c r="B6" s="81" t="s">
        <v>2010</v>
      </c>
      <c r="C6" s="793">
        <v>1500000</v>
      </c>
      <c r="E6" s="331"/>
      <c r="F6" s="333"/>
    </row>
    <row r="7" spans="1:6">
      <c r="A7" s="180" t="s">
        <v>1150</v>
      </c>
      <c r="B7" s="81" t="s">
        <v>2011</v>
      </c>
      <c r="C7" s="582">
        <v>0</v>
      </c>
      <c r="E7" s="331"/>
      <c r="F7" s="333"/>
    </row>
    <row r="8" spans="1:6">
      <c r="A8" s="180" t="s">
        <v>1152</v>
      </c>
      <c r="B8" s="81" t="s">
        <v>2012</v>
      </c>
      <c r="C8" s="582">
        <v>0</v>
      </c>
      <c r="E8" s="331"/>
      <c r="F8" s="333"/>
    </row>
    <row r="9" spans="1:6">
      <c r="A9" s="180" t="s">
        <v>1155</v>
      </c>
      <c r="B9" s="81" t="s">
        <v>2013</v>
      </c>
      <c r="C9" s="582">
        <v>0</v>
      </c>
      <c r="E9" s="331"/>
      <c r="F9" s="333"/>
    </row>
    <row r="10" spans="1:6">
      <c r="A10" s="180" t="s">
        <v>1158</v>
      </c>
      <c r="B10" s="81" t="s">
        <v>2014</v>
      </c>
      <c r="C10" s="582">
        <v>0</v>
      </c>
      <c r="E10" s="331"/>
      <c r="F10" s="333"/>
    </row>
    <row r="11" spans="1:6">
      <c r="A11" s="180" t="s">
        <v>1161</v>
      </c>
      <c r="B11" s="81" t="s">
        <v>2015</v>
      </c>
      <c r="C11" s="582">
        <v>18520</v>
      </c>
      <c r="E11" s="331"/>
      <c r="F11" s="333"/>
    </row>
    <row r="12" spans="1:6">
      <c r="A12" s="180" t="s">
        <v>1164</v>
      </c>
      <c r="B12" s="81" t="s">
        <v>2016</v>
      </c>
      <c r="C12" s="582">
        <v>0</v>
      </c>
      <c r="E12" s="331"/>
      <c r="F12" s="333"/>
    </row>
    <row r="13" spans="1:6">
      <c r="A13" s="180" t="s">
        <v>1167</v>
      </c>
      <c r="B13" s="81" t="s">
        <v>2017</v>
      </c>
      <c r="C13" s="582">
        <v>0</v>
      </c>
      <c r="E13" s="331"/>
      <c r="F13" s="333"/>
    </row>
    <row r="14" spans="1:6">
      <c r="A14" s="180" t="s">
        <v>1170</v>
      </c>
      <c r="B14" s="81" t="s">
        <v>2018</v>
      </c>
      <c r="C14" s="582">
        <v>0</v>
      </c>
      <c r="E14" s="331"/>
      <c r="F14" s="333"/>
    </row>
    <row r="15" spans="1:6">
      <c r="A15" s="180" t="s">
        <v>1173</v>
      </c>
      <c r="B15" s="81" t="s">
        <v>2019</v>
      </c>
      <c r="C15" s="582">
        <v>0</v>
      </c>
      <c r="E15" s="330"/>
      <c r="F15" s="333"/>
    </row>
    <row r="16" spans="1:6">
      <c r="A16" s="180" t="s">
        <v>1176</v>
      </c>
      <c r="B16" s="81" t="s">
        <v>2020</v>
      </c>
      <c r="C16" s="582">
        <v>0</v>
      </c>
      <c r="E16" s="331"/>
      <c r="F16" s="333"/>
    </row>
    <row r="17" spans="1:6">
      <c r="A17" s="180" t="s">
        <v>1179</v>
      </c>
      <c r="B17" s="81" t="s">
        <v>2021</v>
      </c>
      <c r="C17" s="582">
        <v>0</v>
      </c>
      <c r="E17" s="331"/>
      <c r="F17" s="333"/>
    </row>
    <row r="18" spans="1:6">
      <c r="A18" s="180" t="s">
        <v>1182</v>
      </c>
      <c r="B18" s="81" t="s">
        <v>2022</v>
      </c>
      <c r="C18" s="582">
        <v>0</v>
      </c>
      <c r="E18" s="330"/>
      <c r="F18" s="333"/>
    </row>
    <row r="19" spans="1:6">
      <c r="A19" s="180" t="s">
        <v>1185</v>
      </c>
      <c r="B19" s="81" t="s">
        <v>2023</v>
      </c>
      <c r="C19" s="582">
        <v>14350</v>
      </c>
      <c r="E19" s="331"/>
      <c r="F19" s="333"/>
    </row>
    <row r="20" spans="1:6">
      <c r="A20" s="180" t="s">
        <v>1188</v>
      </c>
      <c r="B20" s="81" t="s">
        <v>2024</v>
      </c>
      <c r="C20" s="582">
        <v>0</v>
      </c>
      <c r="E20" s="332"/>
    </row>
    <row r="21" spans="1:6">
      <c r="A21" s="180" t="s">
        <v>1191</v>
      </c>
      <c r="B21" s="81" t="s">
        <v>2025</v>
      </c>
      <c r="C21" s="582">
        <v>2660</v>
      </c>
    </row>
    <row r="22" spans="1:6">
      <c r="A22" s="180" t="s">
        <v>1194</v>
      </c>
      <c r="B22" s="81" t="s">
        <v>2026</v>
      </c>
      <c r="C22" s="582">
        <v>0</v>
      </c>
      <c r="E22" s="331"/>
      <c r="F22" s="333"/>
    </row>
    <row r="23" spans="1:6">
      <c r="A23" s="180" t="s">
        <v>1197</v>
      </c>
      <c r="B23" s="81" t="s">
        <v>2027</v>
      </c>
      <c r="C23" s="582">
        <v>0</v>
      </c>
      <c r="E23" s="332"/>
    </row>
    <row r="24" spans="1:6">
      <c r="A24" s="180" t="s">
        <v>1200</v>
      </c>
      <c r="B24" s="81" t="s">
        <v>2028</v>
      </c>
      <c r="C24" s="582">
        <v>5872.13</v>
      </c>
      <c r="F24" s="333"/>
    </row>
    <row r="25" spans="1:6">
      <c r="A25" s="180" t="s">
        <v>1203</v>
      </c>
      <c r="B25" s="81" t="s">
        <v>2029</v>
      </c>
      <c r="C25" s="582">
        <v>10712</v>
      </c>
    </row>
    <row r="26" spans="1:6">
      <c r="A26" s="180" t="s">
        <v>1206</v>
      </c>
      <c r="B26" s="81" t="s">
        <v>2030</v>
      </c>
      <c r="C26" s="582">
        <v>0</v>
      </c>
    </row>
    <row r="27" spans="1:6">
      <c r="A27" s="180" t="s">
        <v>1209</v>
      </c>
      <c r="B27" s="81" t="s">
        <v>2031</v>
      </c>
      <c r="C27" s="582">
        <v>14809.86</v>
      </c>
      <c r="E27" s="331"/>
      <c r="F27" s="333"/>
    </row>
    <row r="28" spans="1:6">
      <c r="A28" s="180" t="s">
        <v>1212</v>
      </c>
      <c r="B28" s="81" t="s">
        <v>2032</v>
      </c>
      <c r="C28" s="582">
        <v>184879.56</v>
      </c>
      <c r="E28" s="331"/>
      <c r="F28" s="333"/>
    </row>
    <row r="29" spans="1:6">
      <c r="A29" s="180" t="s">
        <v>1215</v>
      </c>
      <c r="B29" s="81" t="s">
        <v>2033</v>
      </c>
      <c r="C29" s="582">
        <v>0</v>
      </c>
      <c r="E29" s="331"/>
      <c r="F29" s="333"/>
    </row>
    <row r="30" spans="1:6">
      <c r="A30" s="180" t="s">
        <v>1218</v>
      </c>
      <c r="B30" s="81" t="s">
        <v>2034</v>
      </c>
      <c r="C30" s="582">
        <v>12650</v>
      </c>
      <c r="E30" s="331"/>
      <c r="F30" s="333"/>
    </row>
    <row r="31" spans="1:6">
      <c r="A31" s="180" t="s">
        <v>1221</v>
      </c>
      <c r="B31" s="81" t="s">
        <v>2035</v>
      </c>
      <c r="C31" s="582">
        <v>9107.19</v>
      </c>
      <c r="E31" s="332"/>
    </row>
    <row r="32" spans="1:6">
      <c r="A32" s="180" t="s">
        <v>1224</v>
      </c>
      <c r="B32" s="81" t="s">
        <v>2036</v>
      </c>
      <c r="C32" s="582">
        <v>0</v>
      </c>
    </row>
    <row r="33" spans="1:6">
      <c r="A33" s="180" t="s">
        <v>1227</v>
      </c>
      <c r="B33" s="81" t="s">
        <v>2037</v>
      </c>
      <c r="C33" s="582">
        <v>0</v>
      </c>
      <c r="E33" s="331"/>
      <c r="F33" s="333"/>
    </row>
    <row r="34" spans="1:6">
      <c r="A34" s="180" t="s">
        <v>1230</v>
      </c>
      <c r="B34" s="81" t="s">
        <v>2038</v>
      </c>
      <c r="C34" s="582">
        <v>0</v>
      </c>
      <c r="E34" s="331"/>
      <c r="F34" s="333"/>
    </row>
    <row r="35" spans="1:6">
      <c r="A35" s="180" t="s">
        <v>1233</v>
      </c>
      <c r="B35" s="81" t="s">
        <v>2039</v>
      </c>
      <c r="C35" s="582">
        <v>0</v>
      </c>
      <c r="E35" s="331"/>
      <c r="F35" s="333"/>
    </row>
    <row r="36" spans="1:6">
      <c r="A36" s="180" t="s">
        <v>1236</v>
      </c>
      <c r="B36" s="81" t="s">
        <v>2040</v>
      </c>
      <c r="C36" s="582">
        <v>0</v>
      </c>
      <c r="E36" s="331"/>
      <c r="F36" s="333"/>
    </row>
    <row r="37" spans="1:6">
      <c r="A37" s="180" t="s">
        <v>1239</v>
      </c>
      <c r="B37" s="81" t="s">
        <v>2041</v>
      </c>
      <c r="C37" s="582">
        <v>16100</v>
      </c>
      <c r="E37" s="331"/>
      <c r="F37" s="333"/>
    </row>
    <row r="38" spans="1:6">
      <c r="A38" s="180" t="s">
        <v>1242</v>
      </c>
      <c r="B38" s="81" t="s">
        <v>2042</v>
      </c>
      <c r="C38" s="582">
        <v>0</v>
      </c>
      <c r="E38" s="332"/>
    </row>
    <row r="39" spans="1:6">
      <c r="A39" s="180" t="s">
        <v>1245</v>
      </c>
      <c r="B39" s="81" t="s">
        <v>2043</v>
      </c>
      <c r="C39" s="582">
        <v>0</v>
      </c>
    </row>
    <row r="40" spans="1:6">
      <c r="A40" s="180" t="s">
        <v>1248</v>
      </c>
      <c r="B40" s="81" t="s">
        <v>2044</v>
      </c>
      <c r="C40" s="582">
        <v>0</v>
      </c>
      <c r="E40" s="331"/>
      <c r="F40" s="333"/>
    </row>
    <row r="41" spans="1:6">
      <c r="A41" s="180" t="s">
        <v>1251</v>
      </c>
      <c r="B41" s="81" t="s">
        <v>2045</v>
      </c>
      <c r="C41" s="582">
        <v>0</v>
      </c>
      <c r="E41" s="331"/>
      <c r="F41" s="333"/>
    </row>
    <row r="42" spans="1:6">
      <c r="A42" s="180" t="s">
        <v>1254</v>
      </c>
      <c r="B42" s="81" t="s">
        <v>2046</v>
      </c>
      <c r="C42" s="582">
        <v>1209308.1399999999</v>
      </c>
      <c r="E42" s="332"/>
    </row>
    <row r="43" spans="1:6">
      <c r="A43" s="180" t="s">
        <v>1257</v>
      </c>
      <c r="B43" s="81" t="s">
        <v>2047</v>
      </c>
      <c r="C43" s="582">
        <v>0</v>
      </c>
    </row>
    <row r="44" spans="1:6">
      <c r="A44" s="180" t="s">
        <v>1260</v>
      </c>
      <c r="B44" s="81" t="s">
        <v>2048</v>
      </c>
      <c r="C44" s="582">
        <v>0</v>
      </c>
      <c r="E44" s="330"/>
      <c r="F44" s="333"/>
    </row>
    <row r="45" spans="1:6">
      <c r="A45" s="180" t="s">
        <v>1263</v>
      </c>
      <c r="B45" s="81" t="s">
        <v>2049</v>
      </c>
      <c r="C45" s="582">
        <v>0</v>
      </c>
      <c r="E45" s="330"/>
      <c r="F45" s="333"/>
    </row>
    <row r="46" spans="1:6">
      <c r="A46" s="180" t="s">
        <v>1266</v>
      </c>
      <c r="B46" s="81" t="s">
        <v>2050</v>
      </c>
      <c r="C46" s="582">
        <v>0</v>
      </c>
      <c r="E46" s="332"/>
    </row>
    <row r="47" spans="1:6">
      <c r="A47" s="180" t="s">
        <v>1269</v>
      </c>
      <c r="B47" s="81" t="s">
        <v>2051</v>
      </c>
      <c r="C47" s="582">
        <v>41969.05</v>
      </c>
    </row>
    <row r="48" spans="1:6">
      <c r="A48" s="180" t="s">
        <v>1272</v>
      </c>
      <c r="B48" s="81" t="s">
        <v>2052</v>
      </c>
      <c r="C48" s="582">
        <v>0</v>
      </c>
      <c r="E48" s="331"/>
      <c r="F48" s="333"/>
    </row>
    <row r="49" spans="1:6">
      <c r="A49" s="180" t="s">
        <v>1275</v>
      </c>
      <c r="B49" s="81" t="s">
        <v>2053</v>
      </c>
      <c r="C49" s="582">
        <v>88992.99</v>
      </c>
      <c r="E49" s="331"/>
      <c r="F49" s="333"/>
    </row>
    <row r="50" spans="1:6">
      <c r="A50" s="180" t="s">
        <v>1278</v>
      </c>
      <c r="B50" s="81" t="s">
        <v>2054</v>
      </c>
      <c r="C50" s="582">
        <v>0</v>
      </c>
      <c r="E50" s="331"/>
      <c r="F50" s="333"/>
    </row>
    <row r="51" spans="1:6">
      <c r="A51" s="180" t="s">
        <v>1281</v>
      </c>
      <c r="B51" s="81" t="s">
        <v>2055</v>
      </c>
      <c r="C51" s="582">
        <v>5000</v>
      </c>
      <c r="E51" s="331"/>
      <c r="F51" s="333"/>
    </row>
    <row r="52" spans="1:6">
      <c r="A52" s="180" t="s">
        <v>1287</v>
      </c>
      <c r="B52" s="81" t="s">
        <v>2056</v>
      </c>
      <c r="C52" s="582">
        <v>0.89</v>
      </c>
      <c r="E52" s="331"/>
      <c r="F52" s="333"/>
    </row>
    <row r="53" spans="1:6">
      <c r="A53" s="180" t="s">
        <v>1290</v>
      </c>
      <c r="B53" s="81" t="s">
        <v>2057</v>
      </c>
      <c r="C53" s="582">
        <v>912.21</v>
      </c>
      <c r="E53" s="332"/>
    </row>
    <row r="54" spans="1:6">
      <c r="A54" s="180" t="s">
        <v>1293</v>
      </c>
      <c r="B54" s="81" t="s">
        <v>2058</v>
      </c>
      <c r="C54" s="582">
        <v>0</v>
      </c>
    </row>
    <row r="55" spans="1:6">
      <c r="A55" s="180" t="s">
        <v>1296</v>
      </c>
      <c r="B55" s="81" t="s">
        <v>2059</v>
      </c>
      <c r="C55" s="582">
        <v>0</v>
      </c>
      <c r="E55" s="331"/>
      <c r="F55" s="333"/>
    </row>
    <row r="56" spans="1:6">
      <c r="A56" s="180" t="s">
        <v>1299</v>
      </c>
      <c r="B56" s="81" t="s">
        <v>2060</v>
      </c>
      <c r="C56" s="582">
        <v>0</v>
      </c>
      <c r="E56" s="331"/>
      <c r="F56" s="333"/>
    </row>
    <row r="57" spans="1:6">
      <c r="A57" s="180" t="s">
        <v>1302</v>
      </c>
      <c r="B57" s="81" t="s">
        <v>2061</v>
      </c>
      <c r="C57" s="582">
        <v>0</v>
      </c>
      <c r="E57" s="331"/>
      <c r="F57" s="333"/>
    </row>
    <row r="58" spans="1:6">
      <c r="A58" s="180" t="s">
        <v>1305</v>
      </c>
      <c r="B58" s="81" t="s">
        <v>2062</v>
      </c>
      <c r="C58" s="582">
        <v>0</v>
      </c>
      <c r="E58" s="331"/>
      <c r="F58" s="333"/>
    </row>
    <row r="59" spans="1:6">
      <c r="A59" s="180" t="s">
        <v>1308</v>
      </c>
      <c r="B59" s="81" t="s">
        <v>2063</v>
      </c>
      <c r="C59" s="582">
        <v>0</v>
      </c>
      <c r="E59" s="331"/>
      <c r="F59" s="333"/>
    </row>
    <row r="60" spans="1:6">
      <c r="A60" s="180" t="s">
        <v>1311</v>
      </c>
      <c r="B60" s="81" t="s">
        <v>2064</v>
      </c>
      <c r="C60" s="582">
        <v>0</v>
      </c>
      <c r="E60" s="331"/>
      <c r="F60" s="333"/>
    </row>
    <row r="61" spans="1:6">
      <c r="A61" s="180" t="s">
        <v>1314</v>
      </c>
      <c r="B61" s="81" t="s">
        <v>2065</v>
      </c>
      <c r="C61" s="582">
        <v>5392</v>
      </c>
      <c r="E61" s="331"/>
      <c r="F61" s="333"/>
    </row>
    <row r="62" spans="1:6">
      <c r="A62" s="180" t="s">
        <v>1317</v>
      </c>
      <c r="B62" s="81" t="s">
        <v>2066</v>
      </c>
      <c r="C62" s="582">
        <v>0</v>
      </c>
      <c r="E62" s="332"/>
    </row>
    <row r="63" spans="1:6" ht="13.5" thickBot="1">
      <c r="C63" s="194">
        <f>SUM(C5:C62)</f>
        <v>3141236.02</v>
      </c>
    </row>
    <row r="64" spans="1:6" ht="13.5" thickTop="1">
      <c r="E64" s="330"/>
      <c r="F64" s="333"/>
    </row>
    <row r="65" spans="1:6">
      <c r="A65" s="82" t="s">
        <v>2067</v>
      </c>
      <c r="E65" s="332"/>
    </row>
    <row r="66" spans="1:6">
      <c r="A66" s="81" t="s">
        <v>2068</v>
      </c>
      <c r="E66" s="331"/>
      <c r="F66" s="333"/>
    </row>
    <row r="67" spans="1:6">
      <c r="A67" s="81" t="s">
        <v>2069</v>
      </c>
      <c r="E67" s="331"/>
      <c r="F67" s="333"/>
    </row>
    <row r="68" spans="1:6">
      <c r="A68" s="724" t="s">
        <v>2005</v>
      </c>
      <c r="E68" s="331"/>
      <c r="F68" s="333"/>
    </row>
    <row r="69" spans="1:6">
      <c r="E69" s="332"/>
    </row>
    <row r="70" spans="1:6">
      <c r="E70" s="330"/>
      <c r="F70" s="333"/>
    </row>
    <row r="71" spans="1:6">
      <c r="E71" s="332"/>
      <c r="F71" s="333"/>
    </row>
    <row r="72" spans="1:6">
      <c r="E72" s="332"/>
    </row>
    <row r="73" spans="1:6">
      <c r="E73" s="331"/>
      <c r="F73" s="333"/>
    </row>
    <row r="74" spans="1:6">
      <c r="E74" s="331"/>
      <c r="F74" s="333"/>
    </row>
    <row r="75" spans="1:6">
      <c r="E75" s="331"/>
      <c r="F75" s="333"/>
    </row>
    <row r="76" spans="1:6">
      <c r="E76" s="331"/>
      <c r="F76" s="333"/>
    </row>
    <row r="77" spans="1:6">
      <c r="E77" s="331"/>
      <c r="F77" s="333"/>
    </row>
    <row r="78" spans="1:6">
      <c r="E78" s="332"/>
      <c r="F78" s="333"/>
    </row>
    <row r="79" spans="1:6">
      <c r="E79" s="331"/>
      <c r="F79" s="333"/>
    </row>
    <row r="80" spans="1:6">
      <c r="E80" s="332"/>
      <c r="F80" s="333"/>
    </row>
    <row r="81" spans="5:6">
      <c r="E81" s="331"/>
      <c r="F81" s="333"/>
    </row>
    <row r="82" spans="5:6">
      <c r="E82" s="331"/>
      <c r="F82" s="333"/>
    </row>
    <row r="83" spans="5:6">
      <c r="E83" s="332"/>
      <c r="F83" s="333"/>
    </row>
    <row r="84" spans="5:6">
      <c r="E84" s="330"/>
      <c r="F84" s="333"/>
    </row>
    <row r="85" spans="5:6">
      <c r="E85" s="330"/>
      <c r="F85" s="333"/>
    </row>
    <row r="86" spans="5:6">
      <c r="E86" s="332"/>
      <c r="F86" s="333"/>
    </row>
    <row r="87" spans="5:6">
      <c r="E87" s="331"/>
      <c r="F87" s="333"/>
    </row>
    <row r="88" spans="5:6">
      <c r="E88" s="331"/>
      <c r="F88" s="333"/>
    </row>
    <row r="89" spans="5:6">
      <c r="E89" s="331"/>
      <c r="F89" s="333"/>
    </row>
    <row r="90" spans="5:6">
      <c r="E90" s="331"/>
      <c r="F90" s="333"/>
    </row>
    <row r="91" spans="5:6">
      <c r="E91" s="331"/>
      <c r="F91" s="333"/>
    </row>
    <row r="92" spans="5:6">
      <c r="E92" s="332"/>
      <c r="F92" s="333"/>
    </row>
    <row r="93" spans="5:6">
      <c r="E93" s="331"/>
      <c r="F93" s="333"/>
    </row>
    <row r="94" spans="5:6">
      <c r="E94" s="331"/>
      <c r="F94" s="333"/>
    </row>
    <row r="95" spans="5:6">
      <c r="E95" s="331"/>
      <c r="F95" s="333"/>
    </row>
    <row r="96" spans="5:6">
      <c r="E96" s="331"/>
      <c r="F96" s="333"/>
    </row>
    <row r="97" spans="5:6">
      <c r="E97" s="331"/>
      <c r="F97" s="333"/>
    </row>
    <row r="98" spans="5:6">
      <c r="E98" s="332"/>
      <c r="F98" s="333"/>
    </row>
    <row r="99" spans="5:6">
      <c r="E99" s="331"/>
      <c r="F99" s="333"/>
    </row>
    <row r="100" spans="5:6">
      <c r="E100" s="331"/>
      <c r="F100" s="333"/>
    </row>
    <row r="101" spans="5:6">
      <c r="E101" s="331"/>
      <c r="F101" s="333"/>
    </row>
    <row r="102" spans="5:6">
      <c r="E102" s="331"/>
      <c r="F102" s="333"/>
    </row>
    <row r="103" spans="5:6">
      <c r="E103" s="331"/>
      <c r="F103" s="333"/>
    </row>
    <row r="104" spans="5:6">
      <c r="E104" s="331"/>
      <c r="F104" s="333"/>
    </row>
    <row r="105" spans="5:6">
      <c r="E105" s="331"/>
      <c r="F105" s="333"/>
    </row>
    <row r="106" spans="5:6">
      <c r="E106" s="332"/>
      <c r="F106" s="333"/>
    </row>
    <row r="107" spans="5:6">
      <c r="E107" s="331"/>
      <c r="F107" s="333"/>
    </row>
    <row r="108" spans="5:6">
      <c r="E108" s="331"/>
      <c r="F108" s="333"/>
    </row>
    <row r="109" spans="5:6">
      <c r="E109" s="331"/>
      <c r="F109" s="333"/>
    </row>
    <row r="110" spans="5:6">
      <c r="E110" s="331"/>
      <c r="F110" s="333"/>
    </row>
    <row r="111" spans="5:6">
      <c r="E111" s="331"/>
      <c r="F111" s="333"/>
    </row>
    <row r="112" spans="5:6">
      <c r="E112" s="331"/>
      <c r="F112" s="333"/>
    </row>
    <row r="113" spans="5:6">
      <c r="E113" s="332"/>
      <c r="F113" s="333"/>
    </row>
    <row r="114" spans="5:6">
      <c r="E114" s="331"/>
      <c r="F114" s="333"/>
    </row>
    <row r="115" spans="5:6">
      <c r="E115" s="331"/>
      <c r="F115" s="333"/>
    </row>
    <row r="116" spans="5:6">
      <c r="E116" s="332"/>
      <c r="F116" s="333"/>
    </row>
    <row r="117" spans="5:6">
      <c r="E117" s="331"/>
      <c r="F117" s="333"/>
    </row>
    <row r="118" spans="5:6">
      <c r="E118" s="332"/>
      <c r="F118" s="333"/>
    </row>
    <row r="119" spans="5:6">
      <c r="E119" s="331"/>
      <c r="F119" s="333"/>
    </row>
    <row r="120" spans="5:6">
      <c r="E120" s="331"/>
      <c r="F120" s="333"/>
    </row>
    <row r="121" spans="5:6">
      <c r="E121" s="332"/>
      <c r="F121" s="333"/>
    </row>
    <row r="122" spans="5:6">
      <c r="E122" s="331"/>
      <c r="F122" s="333"/>
    </row>
    <row r="123" spans="5:6">
      <c r="E123" s="332"/>
      <c r="F123" s="333"/>
    </row>
    <row r="124" spans="5:6">
      <c r="E124" s="331"/>
      <c r="F124" s="333"/>
    </row>
    <row r="125" spans="5:6">
      <c r="E125" s="331"/>
      <c r="F125" s="333"/>
    </row>
    <row r="126" spans="5:6">
      <c r="E126" s="331"/>
      <c r="F126" s="333"/>
    </row>
    <row r="127" spans="5:6">
      <c r="E127" s="331"/>
      <c r="F127" s="333"/>
    </row>
    <row r="128" spans="5:6">
      <c r="E128" s="331"/>
      <c r="F128" s="333"/>
    </row>
    <row r="129" spans="5:6">
      <c r="E129" s="331"/>
      <c r="F129" s="333"/>
    </row>
    <row r="130" spans="5:6">
      <c r="E130" s="331"/>
      <c r="F130" s="333"/>
    </row>
    <row r="131" spans="5:6">
      <c r="E131" s="331"/>
      <c r="F131" s="333"/>
    </row>
    <row r="132" spans="5:6">
      <c r="E132" s="332"/>
      <c r="F132" s="333"/>
    </row>
    <row r="133" spans="5:6">
      <c r="E133" s="331"/>
      <c r="F133" s="333"/>
    </row>
    <row r="134" spans="5:6">
      <c r="E134" s="331"/>
      <c r="F134" s="333"/>
    </row>
    <row r="135" spans="5:6">
      <c r="E135" s="331"/>
      <c r="F135" s="333"/>
    </row>
    <row r="136" spans="5:6">
      <c r="E136" s="331"/>
      <c r="F136" s="333"/>
    </row>
    <row r="137" spans="5:6">
      <c r="E137" s="331"/>
      <c r="F137" s="333"/>
    </row>
    <row r="138" spans="5:6">
      <c r="E138" s="331"/>
      <c r="F138" s="333"/>
    </row>
    <row r="139" spans="5:6">
      <c r="E139" s="331"/>
      <c r="F139" s="333"/>
    </row>
    <row r="140" spans="5:6">
      <c r="E140" s="331"/>
      <c r="F140" s="333"/>
    </row>
    <row r="141" spans="5:6">
      <c r="E141" s="332"/>
      <c r="F141" s="333"/>
    </row>
    <row r="142" spans="5:6">
      <c r="E142" s="331"/>
      <c r="F142" s="333"/>
    </row>
    <row r="143" spans="5:6">
      <c r="E143" s="331"/>
      <c r="F143" s="333"/>
    </row>
    <row r="144" spans="5:6">
      <c r="E144" s="331"/>
      <c r="F144" s="333"/>
    </row>
    <row r="145" spans="5:6">
      <c r="E145" s="332"/>
      <c r="F145" s="333"/>
    </row>
    <row r="146" spans="5:6">
      <c r="E146" s="331"/>
      <c r="F146" s="333"/>
    </row>
    <row r="147" spans="5:6">
      <c r="E147" s="331"/>
      <c r="F147" s="333"/>
    </row>
    <row r="148" spans="5:6">
      <c r="E148" s="331"/>
      <c r="F148" s="333"/>
    </row>
    <row r="149" spans="5:6">
      <c r="E149" s="332"/>
      <c r="F149" s="333"/>
    </row>
    <row r="150" spans="5:6">
      <c r="E150" s="330"/>
      <c r="F150" s="333"/>
    </row>
    <row r="151" spans="5:6">
      <c r="E151" s="330"/>
      <c r="F151" s="333"/>
    </row>
    <row r="152" spans="5:6">
      <c r="E152" s="332"/>
      <c r="F152" s="333"/>
    </row>
    <row r="153" spans="5:6">
      <c r="E153" s="331"/>
      <c r="F153" s="333"/>
    </row>
    <row r="154" spans="5:6">
      <c r="E154" s="331"/>
      <c r="F154" s="333"/>
    </row>
    <row r="155" spans="5:6">
      <c r="E155" s="331"/>
      <c r="F155" s="333"/>
    </row>
    <row r="156" spans="5:6">
      <c r="E156" s="331"/>
      <c r="F156" s="333"/>
    </row>
    <row r="157" spans="5:6">
      <c r="E157" s="331"/>
      <c r="F157" s="333"/>
    </row>
    <row r="158" spans="5:6">
      <c r="E158" s="331"/>
      <c r="F158" s="333"/>
    </row>
    <row r="159" spans="5:6">
      <c r="E159" s="331"/>
      <c r="F159" s="333"/>
    </row>
    <row r="160" spans="5:6">
      <c r="E160" s="332"/>
      <c r="F160" s="333"/>
    </row>
    <row r="161" spans="5:6">
      <c r="E161" s="331"/>
      <c r="F161" s="333"/>
    </row>
    <row r="162" spans="5:6">
      <c r="E162" s="331"/>
      <c r="F162" s="333"/>
    </row>
    <row r="163" spans="5:6">
      <c r="E163" s="332"/>
      <c r="F163" s="333"/>
    </row>
    <row r="164" spans="5:6">
      <c r="E164" s="331"/>
      <c r="F164" s="333"/>
    </row>
    <row r="165" spans="5:6">
      <c r="E165" s="332"/>
      <c r="F165" s="333"/>
    </row>
    <row r="166" spans="5:6">
      <c r="E166" s="331"/>
      <c r="F166" s="333"/>
    </row>
    <row r="167" spans="5:6">
      <c r="E167" s="332"/>
      <c r="F167" s="333"/>
    </row>
    <row r="168" spans="5:6">
      <c r="E168" s="330"/>
      <c r="F168" s="333"/>
    </row>
    <row r="169" spans="5:6">
      <c r="E169" s="331"/>
      <c r="F169" s="333"/>
    </row>
    <row r="170" spans="5:6">
      <c r="E170" s="330"/>
      <c r="F170" s="333"/>
    </row>
    <row r="171" spans="5:6">
      <c r="E171" s="330"/>
      <c r="F171" s="333"/>
    </row>
    <row r="172" spans="5:6">
      <c r="E172" s="332"/>
      <c r="F172" s="333"/>
    </row>
    <row r="173" spans="5:6">
      <c r="E173" s="331"/>
      <c r="F173" s="333"/>
    </row>
    <row r="174" spans="5:6">
      <c r="E174" s="331"/>
      <c r="F174" s="333"/>
    </row>
    <row r="175" spans="5:6">
      <c r="E175" s="331"/>
      <c r="F175" s="333"/>
    </row>
    <row r="176" spans="5:6">
      <c r="E176" s="331"/>
      <c r="F176" s="333"/>
    </row>
    <row r="177" spans="5:6">
      <c r="E177" s="331"/>
      <c r="F177" s="333"/>
    </row>
    <row r="178" spans="5:6">
      <c r="E178" s="332"/>
      <c r="F178" s="333"/>
    </row>
    <row r="179" spans="5:6">
      <c r="E179" s="331"/>
      <c r="F179" s="333"/>
    </row>
    <row r="180" spans="5:6">
      <c r="E180" s="332"/>
      <c r="F180" s="333"/>
    </row>
    <row r="181" spans="5:6">
      <c r="E181" s="331"/>
      <c r="F181" s="333"/>
    </row>
    <row r="182" spans="5:6">
      <c r="E182" s="331"/>
      <c r="F182" s="333"/>
    </row>
    <row r="183" spans="5:6">
      <c r="E183" s="331"/>
      <c r="F183" s="333"/>
    </row>
    <row r="184" spans="5:6">
      <c r="E184" s="332"/>
      <c r="F184" s="333"/>
    </row>
    <row r="185" spans="5:6">
      <c r="E185" s="330"/>
      <c r="F185" s="333"/>
    </row>
    <row r="186" spans="5:6">
      <c r="E186" s="332"/>
      <c r="F186" s="333"/>
    </row>
    <row r="187" spans="5:6">
      <c r="E187" s="331"/>
      <c r="F187" s="333"/>
    </row>
    <row r="188" spans="5:6">
      <c r="E188" s="331"/>
      <c r="F188" s="333"/>
    </row>
    <row r="189" spans="5:6">
      <c r="E189" s="331"/>
      <c r="F189" s="333"/>
    </row>
    <row r="190" spans="5:6">
      <c r="E190" s="331"/>
      <c r="F190" s="333"/>
    </row>
    <row r="191" spans="5:6">
      <c r="E191" s="332"/>
      <c r="F191" s="333"/>
    </row>
    <row r="192" spans="5:6">
      <c r="E192" s="331"/>
      <c r="F192" s="333"/>
    </row>
    <row r="193" spans="5:6">
      <c r="E193" s="331"/>
      <c r="F193" s="333"/>
    </row>
    <row r="194" spans="5:6">
      <c r="E194" s="331"/>
      <c r="F194" s="333"/>
    </row>
    <row r="195" spans="5:6">
      <c r="E195" s="332"/>
      <c r="F195" s="333"/>
    </row>
    <row r="196" spans="5:6">
      <c r="E196" s="331"/>
      <c r="F196" s="333"/>
    </row>
    <row r="197" spans="5:6">
      <c r="E197" s="331"/>
      <c r="F197" s="333"/>
    </row>
    <row r="198" spans="5:6">
      <c r="E198" s="331"/>
      <c r="F198" s="333"/>
    </row>
    <row r="199" spans="5:6">
      <c r="E199" s="331"/>
      <c r="F199" s="333"/>
    </row>
    <row r="200" spans="5:6">
      <c r="E200" s="331"/>
      <c r="F200" s="333"/>
    </row>
    <row r="201" spans="5:6">
      <c r="E201" s="331"/>
      <c r="F201" s="333"/>
    </row>
    <row r="202" spans="5:6">
      <c r="E202" s="331"/>
      <c r="F202" s="333"/>
    </row>
    <row r="203" spans="5:6">
      <c r="E203" s="332"/>
      <c r="F203" s="333"/>
    </row>
    <row r="204" spans="5:6">
      <c r="E204" s="331"/>
      <c r="F204" s="333"/>
    </row>
    <row r="205" spans="5:6">
      <c r="E205" s="332"/>
      <c r="F205" s="333"/>
    </row>
    <row r="206" spans="5:6">
      <c r="E206" s="331"/>
      <c r="F206" s="333"/>
    </row>
    <row r="207" spans="5:6">
      <c r="E207" s="331"/>
      <c r="F207" s="333"/>
    </row>
    <row r="208" spans="5:6">
      <c r="E208" s="331"/>
      <c r="F208" s="333"/>
    </row>
    <row r="209" spans="5:6">
      <c r="E209" s="331"/>
      <c r="F209" s="333"/>
    </row>
    <row r="210" spans="5:6">
      <c r="E210" s="331"/>
      <c r="F210" s="333"/>
    </row>
    <row r="211" spans="5:6">
      <c r="E211" s="331"/>
      <c r="F211" s="333"/>
    </row>
    <row r="212" spans="5:6">
      <c r="E212" s="331"/>
      <c r="F212" s="333"/>
    </row>
    <row r="213" spans="5:6">
      <c r="E213" s="331"/>
      <c r="F213" s="333"/>
    </row>
    <row r="214" spans="5:6">
      <c r="E214" s="331"/>
      <c r="F214" s="333"/>
    </row>
    <row r="215" spans="5:6">
      <c r="E215" s="331"/>
      <c r="F215" s="333"/>
    </row>
    <row r="216" spans="5:6">
      <c r="E216" s="331"/>
      <c r="F216" s="333"/>
    </row>
    <row r="217" spans="5:6">
      <c r="E217" s="331"/>
      <c r="F217" s="333"/>
    </row>
    <row r="218" spans="5:6">
      <c r="E218" s="331"/>
      <c r="F218" s="333"/>
    </row>
    <row r="219" spans="5:6">
      <c r="E219" s="331"/>
      <c r="F219" s="333"/>
    </row>
    <row r="220" spans="5:6">
      <c r="E220" s="332"/>
      <c r="F220" s="333"/>
    </row>
    <row r="221" spans="5:6">
      <c r="E221" s="331"/>
      <c r="F221" s="333"/>
    </row>
    <row r="222" spans="5:6">
      <c r="E222" s="332"/>
      <c r="F222" s="333"/>
    </row>
    <row r="223" spans="5:6">
      <c r="E223" s="330"/>
      <c r="F223" s="333"/>
    </row>
    <row r="224" spans="5:6">
      <c r="E224" s="330"/>
      <c r="F224" s="333"/>
    </row>
    <row r="225" spans="5:6">
      <c r="E225" s="330"/>
      <c r="F225" s="333"/>
    </row>
    <row r="226" spans="5:6">
      <c r="E226" s="330"/>
      <c r="F226" s="333"/>
    </row>
    <row r="227" spans="5:6">
      <c r="E227" s="330"/>
      <c r="F227" s="333"/>
    </row>
    <row r="228" spans="5:6">
      <c r="E228" s="330"/>
      <c r="F228" s="333"/>
    </row>
    <row r="229" spans="5:6">
      <c r="E229" s="332"/>
      <c r="F229" s="333"/>
    </row>
    <row r="230" spans="5:6">
      <c r="E230" s="331"/>
      <c r="F230" s="333"/>
    </row>
    <row r="231" spans="5:6">
      <c r="E231" s="331"/>
      <c r="F231" s="333"/>
    </row>
    <row r="232" spans="5:6">
      <c r="E232" s="332"/>
      <c r="F232" s="333"/>
    </row>
    <row r="233" spans="5:6">
      <c r="E233" s="331"/>
      <c r="F233" s="333"/>
    </row>
    <row r="234" spans="5:6">
      <c r="E234" s="332"/>
      <c r="F234" s="333"/>
    </row>
    <row r="235" spans="5:6">
      <c r="E235" s="331"/>
      <c r="F235" s="333"/>
    </row>
    <row r="236" spans="5:6">
      <c r="E236" s="331"/>
      <c r="F236" s="333"/>
    </row>
    <row r="237" spans="5:6">
      <c r="E237" s="332"/>
      <c r="F237" s="333"/>
    </row>
    <row r="238" spans="5:6">
      <c r="E238" s="331"/>
      <c r="F238" s="333"/>
    </row>
    <row r="239" spans="5:6">
      <c r="E239" s="332"/>
      <c r="F239" s="333"/>
    </row>
    <row r="240" spans="5:6">
      <c r="E240" s="331"/>
      <c r="F240" s="333"/>
    </row>
    <row r="241" spans="5:6">
      <c r="E241" s="331"/>
      <c r="F241" s="333"/>
    </row>
    <row r="242" spans="5:6">
      <c r="E242" s="331"/>
      <c r="F242" s="333"/>
    </row>
    <row r="243" spans="5:6">
      <c r="E243" s="331"/>
      <c r="F243" s="333"/>
    </row>
    <row r="244" spans="5:6">
      <c r="E244" s="332"/>
      <c r="F244" s="333"/>
    </row>
    <row r="245" spans="5:6">
      <c r="E245" s="330"/>
      <c r="F245" s="333"/>
    </row>
    <row r="246" spans="5:6">
      <c r="E246" s="332"/>
      <c r="F246" s="333"/>
    </row>
    <row r="247" spans="5:6">
      <c r="E247" s="330"/>
      <c r="F247" s="333"/>
    </row>
    <row r="248" spans="5:6">
      <c r="E248" s="332"/>
      <c r="F248" s="333"/>
    </row>
    <row r="249" spans="5:6">
      <c r="E249" s="332"/>
      <c r="F249" s="333"/>
    </row>
    <row r="250" spans="5:6">
      <c r="E250" s="332"/>
      <c r="F250" s="333"/>
    </row>
    <row r="251" spans="5:6">
      <c r="E251" s="331"/>
      <c r="F251" s="333"/>
    </row>
    <row r="252" spans="5:6">
      <c r="E252" s="331"/>
      <c r="F252" s="333"/>
    </row>
    <row r="253" spans="5:6">
      <c r="E253" s="331"/>
      <c r="F253" s="333"/>
    </row>
    <row r="254" spans="5:6">
      <c r="E254" s="331"/>
      <c r="F254" s="333"/>
    </row>
    <row r="255" spans="5:6">
      <c r="E255" s="332"/>
      <c r="F255" s="333"/>
    </row>
    <row r="256" spans="5:6">
      <c r="E256" s="331"/>
      <c r="F256" s="333"/>
    </row>
    <row r="257" spans="5:6">
      <c r="E257" s="331"/>
      <c r="F257" s="333"/>
    </row>
    <row r="258" spans="5:6">
      <c r="E258" s="331"/>
      <c r="F258" s="333"/>
    </row>
    <row r="259" spans="5:6">
      <c r="E259" s="331"/>
      <c r="F259" s="333"/>
    </row>
    <row r="260" spans="5:6">
      <c r="E260" s="332"/>
      <c r="F260" s="333"/>
    </row>
    <row r="261" spans="5:6">
      <c r="E261" s="331"/>
      <c r="F261" s="333"/>
    </row>
    <row r="262" spans="5:6">
      <c r="E262" s="331"/>
      <c r="F262" s="333"/>
    </row>
    <row r="263" spans="5:6">
      <c r="E263" s="331"/>
      <c r="F263" s="333"/>
    </row>
    <row r="264" spans="5:6">
      <c r="E264" s="331"/>
      <c r="F264" s="333"/>
    </row>
    <row r="265" spans="5:6">
      <c r="E265" s="331"/>
      <c r="F265" s="333"/>
    </row>
    <row r="266" spans="5:6">
      <c r="E266" s="331"/>
      <c r="F266" s="333"/>
    </row>
    <row r="267" spans="5:6">
      <c r="E267" s="332"/>
      <c r="F267" s="333"/>
    </row>
    <row r="268" spans="5:6">
      <c r="E268" s="330"/>
      <c r="F268" s="333"/>
    </row>
    <row r="269" spans="5:6">
      <c r="E269" s="331"/>
      <c r="F269" s="333"/>
    </row>
    <row r="270" spans="5:6">
      <c r="E270" s="332"/>
      <c r="F270" s="333"/>
    </row>
    <row r="271" spans="5:6">
      <c r="E271" s="330"/>
      <c r="F271" s="333"/>
    </row>
    <row r="272" spans="5:6">
      <c r="E272" s="332"/>
      <c r="F272" s="333"/>
    </row>
    <row r="273" spans="5:6">
      <c r="E273" s="331"/>
      <c r="F273" s="333"/>
    </row>
  </sheetData>
  <sheetProtection algorithmName="SHA-512" hashValue="Cg8kIvBiT7wwVeHJ10IMb7irI5zROY5Up+zJCVBpxM5Im4IhVUdSZnN1NhghvZDLGaTd59Q84qhlot2Yr0YUyw==" saltValue="LxaUOA3Cdb5FVuOitxo+TA==" spinCount="100000" sheet="1" objects="1" scenarios="1" autoFilter="0"/>
  <phoneticPr fontId="44"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EEC2-B771-4AF1-9157-B7E60B1AF4AD}">
  <sheetPr codeName="Sheet43">
    <tabColor rgb="FF92D050"/>
  </sheetPr>
  <dimension ref="A1:D68"/>
  <sheetViews>
    <sheetView workbookViewId="0">
      <selection activeCell="P26" sqref="P26"/>
    </sheetView>
  </sheetViews>
  <sheetFormatPr defaultRowHeight="11.25"/>
  <cols>
    <col min="1" max="1" width="10" customWidth="1"/>
    <col min="2" max="2" width="29.1640625" bestFit="1" customWidth="1"/>
    <col min="3" max="3" width="21.6640625" bestFit="1" customWidth="1"/>
  </cols>
  <sheetData>
    <row r="1" spans="1:4" ht="12.75">
      <c r="A1" s="81"/>
      <c r="B1" s="888" t="s">
        <v>2522</v>
      </c>
      <c r="C1" s="881" t="s">
        <v>2070</v>
      </c>
      <c r="D1" s="665"/>
    </row>
    <row r="2" spans="1:4" ht="12.75">
      <c r="A2" s="37" t="s">
        <v>1945</v>
      </c>
      <c r="B2" s="81"/>
      <c r="C2" s="881" t="s">
        <v>2071</v>
      </c>
      <c r="D2" s="195"/>
    </row>
    <row r="3" spans="1:4" ht="12.75">
      <c r="A3" s="882" t="s">
        <v>1966</v>
      </c>
      <c r="B3" s="882" t="s">
        <v>1144</v>
      </c>
      <c r="C3" s="883">
        <f>+Index!$A$120</f>
        <v>45473</v>
      </c>
      <c r="D3" s="195"/>
    </row>
    <row r="4" spans="1:4" ht="12.75">
      <c r="A4" s="81"/>
      <c r="B4" s="81"/>
      <c r="C4" s="181"/>
      <c r="D4" s="81"/>
    </row>
    <row r="5" spans="1:4" ht="12.75">
      <c r="A5" s="180" t="s">
        <v>1147</v>
      </c>
      <c r="B5" s="81" t="s">
        <v>2009</v>
      </c>
      <c r="C5" s="1128">
        <v>24009</v>
      </c>
      <c r="D5" s="81"/>
    </row>
    <row r="6" spans="1:4" ht="12.75">
      <c r="A6" s="180" t="s">
        <v>1284</v>
      </c>
      <c r="B6" s="81" t="s">
        <v>2010</v>
      </c>
      <c r="C6" s="1128">
        <v>21290</v>
      </c>
      <c r="D6" s="81"/>
    </row>
    <row r="7" spans="1:4" ht="12.75">
      <c r="A7" s="180" t="s">
        <v>1150</v>
      </c>
      <c r="B7" s="81" t="s">
        <v>2011</v>
      </c>
      <c r="C7" s="1128">
        <v>44520</v>
      </c>
      <c r="D7" s="81"/>
    </row>
    <row r="8" spans="1:4" ht="12.75">
      <c r="A8" s="180" t="s">
        <v>1152</v>
      </c>
      <c r="B8" s="81" t="s">
        <v>2012</v>
      </c>
      <c r="C8" s="1128">
        <v>14962</v>
      </c>
      <c r="D8" s="81"/>
    </row>
    <row r="9" spans="1:4" ht="12.75">
      <c r="A9" s="180" t="s">
        <v>1155</v>
      </c>
      <c r="B9" s="81" t="s">
        <v>2013</v>
      </c>
      <c r="C9" s="1128">
        <v>7998</v>
      </c>
      <c r="D9" s="81"/>
    </row>
    <row r="10" spans="1:4" ht="12.75">
      <c r="A10" s="180" t="s">
        <v>1158</v>
      </c>
      <c r="B10" s="81" t="s">
        <v>2014</v>
      </c>
      <c r="C10" s="1128">
        <v>20647</v>
      </c>
      <c r="D10" s="81"/>
    </row>
    <row r="11" spans="1:4" ht="12.75">
      <c r="A11" s="180" t="s">
        <v>1161</v>
      </c>
      <c r="B11" s="81" t="s">
        <v>2015</v>
      </c>
      <c r="C11" s="1128">
        <v>14068</v>
      </c>
      <c r="D11" s="81"/>
    </row>
    <row r="12" spans="1:4" ht="12.75">
      <c r="A12" s="180" t="s">
        <v>1164</v>
      </c>
      <c r="B12" s="81" t="s">
        <v>2016</v>
      </c>
      <c r="C12" s="1128">
        <v>26971</v>
      </c>
      <c r="D12" s="81"/>
    </row>
    <row r="13" spans="1:4" ht="12.75">
      <c r="A13" s="180" t="s">
        <v>1167</v>
      </c>
      <c r="B13" s="81" t="s">
        <v>2017</v>
      </c>
      <c r="C13" s="1128">
        <v>63845</v>
      </c>
      <c r="D13" s="81"/>
    </row>
    <row r="14" spans="1:4" ht="12.75">
      <c r="A14" s="180" t="s">
        <v>1170</v>
      </c>
      <c r="B14" s="81" t="s">
        <v>2018</v>
      </c>
      <c r="C14" s="1128">
        <v>15009</v>
      </c>
      <c r="D14" s="81"/>
    </row>
    <row r="15" spans="1:4" ht="12.75">
      <c r="A15" s="180" t="s">
        <v>1173</v>
      </c>
      <c r="B15" s="81" t="s">
        <v>2019</v>
      </c>
      <c r="C15" s="1128">
        <v>39394</v>
      </c>
      <c r="D15" s="81"/>
    </row>
    <row r="16" spans="1:4" ht="12.75">
      <c r="A16" s="180" t="s">
        <v>1176</v>
      </c>
      <c r="B16" s="81" t="s">
        <v>2020</v>
      </c>
      <c r="C16" s="1128">
        <v>48474</v>
      </c>
      <c r="D16" s="81"/>
    </row>
    <row r="17" spans="1:4" ht="12.75">
      <c r="A17" s="180" t="s">
        <v>1179</v>
      </c>
      <c r="B17" s="81" t="s">
        <v>2021</v>
      </c>
      <c r="C17" s="1128">
        <v>128421</v>
      </c>
      <c r="D17" s="81"/>
    </row>
    <row r="18" spans="1:4" ht="12.75">
      <c r="A18" s="180" t="s">
        <v>1182</v>
      </c>
      <c r="B18" s="81" t="s">
        <v>2022</v>
      </c>
      <c r="C18" s="1128">
        <v>20992</v>
      </c>
      <c r="D18" s="81"/>
    </row>
    <row r="19" spans="1:4" ht="12.75">
      <c r="A19" s="180" t="s">
        <v>1185</v>
      </c>
      <c r="B19" s="81" t="s">
        <v>2023</v>
      </c>
      <c r="C19" s="1128">
        <v>27516</v>
      </c>
      <c r="D19" s="81"/>
    </row>
    <row r="20" spans="1:4" ht="12.75">
      <c r="A20" s="180" t="s">
        <v>1188</v>
      </c>
      <c r="B20" s="81" t="s">
        <v>2024</v>
      </c>
      <c r="C20" s="1128">
        <v>17364</v>
      </c>
      <c r="D20" s="81"/>
    </row>
    <row r="21" spans="1:4" ht="12.75">
      <c r="A21" s="180" t="s">
        <v>1191</v>
      </c>
      <c r="B21" s="81" t="s">
        <v>2025</v>
      </c>
      <c r="C21" s="1128">
        <v>22641</v>
      </c>
      <c r="D21" s="81"/>
    </row>
    <row r="22" spans="1:4" ht="12.75">
      <c r="A22" s="180" t="s">
        <v>1194</v>
      </c>
      <c r="B22" s="81" t="s">
        <v>2026</v>
      </c>
      <c r="C22" s="1128">
        <v>27155</v>
      </c>
      <c r="D22" s="81"/>
    </row>
    <row r="23" spans="1:4" ht="12.75">
      <c r="A23" s="180" t="s">
        <v>1197</v>
      </c>
      <c r="B23" s="81" t="s">
        <v>2027</v>
      </c>
      <c r="C23" s="1128">
        <v>40385</v>
      </c>
      <c r="D23" s="81"/>
    </row>
    <row r="24" spans="1:4" ht="12.75">
      <c r="A24" s="180" t="s">
        <v>1200</v>
      </c>
      <c r="B24" s="81" t="s">
        <v>2028</v>
      </c>
      <c r="C24" s="1128">
        <v>13347</v>
      </c>
      <c r="D24" s="81"/>
    </row>
    <row r="25" spans="1:4" ht="12.75">
      <c r="A25" s="180" t="s">
        <v>1203</v>
      </c>
      <c r="B25" s="81" t="s">
        <v>2029</v>
      </c>
      <c r="C25" s="1128">
        <v>90364</v>
      </c>
      <c r="D25" s="81"/>
    </row>
    <row r="26" spans="1:4" ht="12.75">
      <c r="A26" s="180" t="s">
        <v>1206</v>
      </c>
      <c r="B26" s="81" t="s">
        <v>2030</v>
      </c>
      <c r="C26" s="1128">
        <v>58869</v>
      </c>
      <c r="D26" s="81"/>
    </row>
    <row r="27" spans="1:4" ht="12.75">
      <c r="A27" s="180" t="s">
        <v>1209</v>
      </c>
      <c r="B27" s="81" t="s">
        <v>2031</v>
      </c>
      <c r="C27" s="1128">
        <v>37868</v>
      </c>
      <c r="D27" s="81"/>
    </row>
    <row r="28" spans="1:4" ht="12.75">
      <c r="A28" s="180" t="s">
        <v>1212</v>
      </c>
      <c r="B28" s="81" t="s">
        <v>2032</v>
      </c>
      <c r="C28" s="1128">
        <v>63167</v>
      </c>
      <c r="D28" s="81"/>
    </row>
    <row r="29" spans="1:4" ht="12.75">
      <c r="A29" s="180" t="s">
        <v>1215</v>
      </c>
      <c r="B29" s="81" t="s">
        <v>2033</v>
      </c>
      <c r="C29" s="1128">
        <v>11392</v>
      </c>
      <c r="D29" s="81"/>
    </row>
    <row r="30" spans="1:4" ht="12.75">
      <c r="A30" s="180" t="s">
        <v>1218</v>
      </c>
      <c r="B30" s="81" t="s">
        <v>2034</v>
      </c>
      <c r="C30" s="1128">
        <v>15306</v>
      </c>
      <c r="D30" s="81"/>
    </row>
    <row r="31" spans="1:4" ht="12.75">
      <c r="A31" s="180" t="s">
        <v>1221</v>
      </c>
      <c r="B31" s="81" t="s">
        <v>2035</v>
      </c>
      <c r="C31" s="1128">
        <v>18916</v>
      </c>
      <c r="D31" s="81"/>
    </row>
    <row r="32" spans="1:4" ht="12.75">
      <c r="A32" s="180" t="s">
        <v>1224</v>
      </c>
      <c r="B32" s="81" t="s">
        <v>2036</v>
      </c>
      <c r="C32" s="1128">
        <v>12988</v>
      </c>
      <c r="D32" s="81"/>
    </row>
    <row r="33" spans="1:4" ht="12.75">
      <c r="A33" s="180" t="s">
        <v>1227</v>
      </c>
      <c r="B33" s="81" t="s">
        <v>2037</v>
      </c>
      <c r="C33" s="1128">
        <v>33637</v>
      </c>
      <c r="D33" s="81"/>
    </row>
    <row r="34" spans="1:4" ht="12.75">
      <c r="A34" s="180" t="s">
        <v>1230</v>
      </c>
      <c r="B34" s="81" t="s">
        <v>2038</v>
      </c>
      <c r="C34" s="1128">
        <v>25448</v>
      </c>
      <c r="D34" s="81"/>
    </row>
    <row r="35" spans="1:4" ht="12.75">
      <c r="A35" s="180" t="s">
        <v>1233</v>
      </c>
      <c r="B35" s="81" t="s">
        <v>2039</v>
      </c>
      <c r="C35" s="1128">
        <v>6882</v>
      </c>
      <c r="D35" s="81"/>
    </row>
    <row r="36" spans="1:4" ht="12.75">
      <c r="A36" s="180" t="s">
        <v>1236</v>
      </c>
      <c r="B36" s="81" t="s">
        <v>2040</v>
      </c>
      <c r="C36" s="1128">
        <v>10085</v>
      </c>
      <c r="D36" s="81"/>
    </row>
    <row r="37" spans="1:4" ht="12.75">
      <c r="A37" s="180" t="s">
        <v>1239</v>
      </c>
      <c r="B37" s="81" t="s">
        <v>2041</v>
      </c>
      <c r="C37" s="1128">
        <v>10723</v>
      </c>
      <c r="D37" s="81"/>
    </row>
    <row r="38" spans="1:4" ht="12.75">
      <c r="A38" s="180" t="s">
        <v>1242</v>
      </c>
      <c r="B38" s="81" t="s">
        <v>2042</v>
      </c>
      <c r="C38" s="1128">
        <v>20781</v>
      </c>
      <c r="D38" s="81"/>
    </row>
    <row r="39" spans="1:4" ht="12.75">
      <c r="A39" s="180" t="s">
        <v>1245</v>
      </c>
      <c r="B39" s="81" t="s">
        <v>2043</v>
      </c>
      <c r="C39" s="1128">
        <v>8429</v>
      </c>
      <c r="D39" s="81"/>
    </row>
    <row r="40" spans="1:4" ht="12.75">
      <c r="A40" s="180" t="s">
        <v>1248</v>
      </c>
      <c r="B40" s="81" t="s">
        <v>2044</v>
      </c>
      <c r="C40" s="1128">
        <v>22439</v>
      </c>
      <c r="D40" s="81"/>
    </row>
    <row r="41" spans="1:4" ht="12.75">
      <c r="A41" s="180" t="s">
        <v>1251</v>
      </c>
      <c r="B41" s="81" t="s">
        <v>2045</v>
      </c>
      <c r="C41" s="1128">
        <v>6420</v>
      </c>
      <c r="D41" s="81"/>
    </row>
    <row r="42" spans="1:4" ht="12.75">
      <c r="A42" s="180" t="s">
        <v>1254</v>
      </c>
      <c r="B42" s="81" t="s">
        <v>2046</v>
      </c>
      <c r="C42" s="1128">
        <v>13058</v>
      </c>
      <c r="D42" s="81"/>
    </row>
    <row r="43" spans="1:4" ht="12.75">
      <c r="A43" s="180" t="s">
        <v>1257</v>
      </c>
      <c r="B43" s="81" t="s">
        <v>2047</v>
      </c>
      <c r="C43" s="1128">
        <v>55519</v>
      </c>
      <c r="D43" s="81"/>
    </row>
    <row r="44" spans="1:4" ht="12.75">
      <c r="A44" s="180" t="s">
        <v>1260</v>
      </c>
      <c r="B44" s="81" t="s">
        <v>2048</v>
      </c>
      <c r="C44" s="1128">
        <v>22500</v>
      </c>
      <c r="D44" s="81"/>
    </row>
    <row r="45" spans="1:4" ht="12.75">
      <c r="A45" s="180" t="s">
        <v>1263</v>
      </c>
      <c r="B45" s="81" t="s">
        <v>2049</v>
      </c>
      <c r="C45" s="1128">
        <v>22430</v>
      </c>
      <c r="D45" s="81"/>
    </row>
    <row r="46" spans="1:4" ht="12.75">
      <c r="A46" s="180" t="s">
        <v>1266</v>
      </c>
      <c r="B46" s="81" t="s">
        <v>2050</v>
      </c>
      <c r="C46" s="1128">
        <v>5289</v>
      </c>
      <c r="D46" s="81"/>
    </row>
    <row r="47" spans="1:4" ht="12.75">
      <c r="A47" s="180" t="s">
        <v>1269</v>
      </c>
      <c r="B47" s="81" t="s">
        <v>2051</v>
      </c>
      <c r="C47" s="1128">
        <v>19259</v>
      </c>
      <c r="D47" s="81"/>
    </row>
    <row r="48" spans="1:4" ht="12.75">
      <c r="A48" s="180" t="s">
        <v>1272</v>
      </c>
      <c r="B48" s="81" t="s">
        <v>2052</v>
      </c>
      <c r="C48" s="1128">
        <v>14194</v>
      </c>
      <c r="D48" s="81"/>
    </row>
    <row r="49" spans="1:4" ht="12.75">
      <c r="A49" s="180" t="s">
        <v>1275</v>
      </c>
      <c r="B49" s="81" t="s">
        <v>2053</v>
      </c>
      <c r="C49" s="1128">
        <v>46976</v>
      </c>
      <c r="D49" s="81"/>
    </row>
    <row r="50" spans="1:4" ht="12.75">
      <c r="A50" s="180" t="s">
        <v>1278</v>
      </c>
      <c r="B50" s="81" t="s">
        <v>2054</v>
      </c>
      <c r="C50" s="1128">
        <v>13563</v>
      </c>
      <c r="D50" s="81"/>
    </row>
    <row r="51" spans="1:4" ht="12.75">
      <c r="A51" s="180" t="s">
        <v>1281</v>
      </c>
      <c r="B51" s="81" t="s">
        <v>2055</v>
      </c>
      <c r="C51" s="1128">
        <v>30237</v>
      </c>
      <c r="D51" s="81"/>
    </row>
    <row r="52" spans="1:4" ht="12.75">
      <c r="A52" s="180" t="s">
        <v>1287</v>
      </c>
      <c r="B52" s="81" t="s">
        <v>2056</v>
      </c>
      <c r="C52" s="1128">
        <v>14569</v>
      </c>
      <c r="D52" s="81"/>
    </row>
    <row r="53" spans="1:4" ht="12.75">
      <c r="A53" s="180" t="s">
        <v>1290</v>
      </c>
      <c r="B53" s="81" t="s">
        <v>2057</v>
      </c>
      <c r="C53" s="1128">
        <v>17773</v>
      </c>
      <c r="D53" s="81"/>
    </row>
    <row r="54" spans="1:4" ht="12.75">
      <c r="A54" s="180" t="s">
        <v>1293</v>
      </c>
      <c r="B54" s="81" t="s">
        <v>2058</v>
      </c>
      <c r="C54" s="1128">
        <v>21825</v>
      </c>
      <c r="D54" s="81"/>
    </row>
    <row r="55" spans="1:4" ht="12.75">
      <c r="A55" s="180" t="s">
        <v>1296</v>
      </c>
      <c r="B55" s="81" t="s">
        <v>2059</v>
      </c>
      <c r="C55" s="1128">
        <v>20123</v>
      </c>
      <c r="D55" s="81"/>
    </row>
    <row r="56" spans="1:4" ht="12.75">
      <c r="A56" s="180" t="s">
        <v>1299</v>
      </c>
      <c r="B56" s="81" t="s">
        <v>2060</v>
      </c>
      <c r="C56" s="1128">
        <v>10954</v>
      </c>
      <c r="D56" s="81"/>
    </row>
    <row r="57" spans="1:4" ht="12.75">
      <c r="A57" s="180" t="s">
        <v>1302</v>
      </c>
      <c r="B57" s="81" t="s">
        <v>2061</v>
      </c>
      <c r="C57" s="1128">
        <v>20795</v>
      </c>
      <c r="D57" s="81"/>
    </row>
    <row r="58" spans="1:4" ht="12.75">
      <c r="A58" s="180" t="s">
        <v>1305</v>
      </c>
      <c r="B58" s="81" t="s">
        <v>2062</v>
      </c>
      <c r="C58" s="1128">
        <v>176972</v>
      </c>
      <c r="D58" s="81"/>
    </row>
    <row r="59" spans="1:4" ht="12.75">
      <c r="A59" s="180" t="s">
        <v>1308</v>
      </c>
      <c r="B59" s="81" t="s">
        <v>2063</v>
      </c>
      <c r="C59" s="1128">
        <v>26655</v>
      </c>
      <c r="D59" s="81"/>
    </row>
    <row r="60" spans="1:4" ht="12.75">
      <c r="A60" s="180" t="s">
        <v>1311</v>
      </c>
      <c r="B60" s="81" t="s">
        <v>2064</v>
      </c>
      <c r="C60" s="1128">
        <v>14227</v>
      </c>
      <c r="D60" s="81"/>
    </row>
    <row r="61" spans="1:4" ht="12.75">
      <c r="A61" s="180" t="s">
        <v>1314</v>
      </c>
      <c r="B61" s="81" t="s">
        <v>2065</v>
      </c>
      <c r="C61" s="1128">
        <v>28308</v>
      </c>
      <c r="D61" s="81"/>
    </row>
    <row r="62" spans="1:4" ht="12.75">
      <c r="A62" s="180" t="s">
        <v>1317</v>
      </c>
      <c r="B62" s="81" t="s">
        <v>2066</v>
      </c>
      <c r="C62" s="1128">
        <v>13741</v>
      </c>
      <c r="D62" s="81"/>
    </row>
    <row r="63" spans="1:4" ht="13.5" thickBot="1">
      <c r="A63" s="81"/>
      <c r="B63" s="81"/>
      <c r="C63" s="194">
        <f>SUM(C5:C62)</f>
        <v>1701689</v>
      </c>
      <c r="D63" s="81"/>
    </row>
    <row r="64" spans="1:4" ht="13.5" thickTop="1">
      <c r="A64" s="81"/>
      <c r="B64" s="81"/>
      <c r="C64" s="181"/>
      <c r="D64" s="81"/>
    </row>
    <row r="65" spans="1:4" ht="12.75">
      <c r="A65" s="82" t="s">
        <v>2067</v>
      </c>
      <c r="B65" s="81"/>
      <c r="C65" s="181"/>
      <c r="D65" s="81"/>
    </row>
    <row r="66" spans="1:4" ht="12.75">
      <c r="A66" s="81" t="s">
        <v>2523</v>
      </c>
      <c r="B66" s="81"/>
      <c r="C66" s="181"/>
      <c r="D66" s="81"/>
    </row>
    <row r="67" spans="1:4" ht="12.75">
      <c r="A67" s="81" t="s">
        <v>128</v>
      </c>
      <c r="B67" s="81"/>
      <c r="C67" s="181"/>
      <c r="D67" s="81"/>
    </row>
    <row r="68" spans="1:4" ht="12.75">
      <c r="A68" s="724" t="s">
        <v>128</v>
      </c>
      <c r="B68" s="81"/>
      <c r="C68" s="181"/>
      <c r="D68" s="81"/>
    </row>
  </sheetData>
  <sheetProtection algorithmName="SHA-512" hashValue="hYgx7F7zSKIcZrDw0u+hk+RvbelWnXXunAHI/Aa//L5pt3a3ZzmOAMFgUVZg4H5WtTQZhZ4+HmuKbdyV64SF2Q==" saltValue="r210WZdVH7AwPTRsmrHX4w=="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sheetPr>
  <dimension ref="A1:F68"/>
  <sheetViews>
    <sheetView workbookViewId="0">
      <selection activeCell="I31" sqref="I31"/>
    </sheetView>
  </sheetViews>
  <sheetFormatPr defaultColWidth="9.33203125" defaultRowHeight="11.25"/>
  <cols>
    <col min="1" max="2" width="8.33203125" style="26" customWidth="1"/>
    <col min="3" max="3" width="38.33203125" style="26" customWidth="1"/>
    <col min="4" max="4" width="17.5" style="95" customWidth="1"/>
    <col min="5" max="5" width="9.6640625" style="26" bestFit="1" customWidth="1"/>
    <col min="6" max="6" width="16" style="26" customWidth="1"/>
    <col min="7" max="8" width="16.1640625" style="26" customWidth="1"/>
    <col min="9" max="9" width="15.33203125" style="26" bestFit="1" customWidth="1"/>
    <col min="10" max="10" width="16" style="26" customWidth="1"/>
    <col min="11" max="11" width="13" style="26" bestFit="1" customWidth="1"/>
    <col min="12" max="14" width="14.33203125" style="26" bestFit="1" customWidth="1"/>
    <col min="15" max="15" width="15.33203125" style="26" bestFit="1" customWidth="1"/>
    <col min="16" max="18" width="14.33203125" style="26" bestFit="1" customWidth="1"/>
    <col min="19" max="19" width="15.33203125" style="26" bestFit="1" customWidth="1"/>
    <col min="20" max="29" width="14.33203125" style="26" bestFit="1" customWidth="1"/>
    <col min="30" max="30" width="15.33203125" style="26" bestFit="1" customWidth="1"/>
    <col min="31" max="31" width="13" style="26" bestFit="1" customWidth="1"/>
    <col min="32" max="35" width="14.33203125" style="26" bestFit="1" customWidth="1"/>
    <col min="36" max="36" width="13" style="26" bestFit="1" customWidth="1"/>
    <col min="37" max="37" width="11.5" style="26" bestFit="1" customWidth="1"/>
    <col min="38" max="38" width="14.33203125" style="26" bestFit="1" customWidth="1"/>
    <col min="39" max="39" width="13" style="26" bestFit="1" customWidth="1"/>
    <col min="40" max="40" width="14.33203125" style="26" bestFit="1" customWidth="1"/>
    <col min="41" max="43" width="13" style="26" bestFit="1" customWidth="1"/>
    <col min="44" max="44" width="9.5" style="26" bestFit="1" customWidth="1"/>
    <col min="45" max="46" width="14.33203125" style="26" bestFit="1" customWidth="1"/>
    <col min="47" max="47" width="13" style="26" bestFit="1" customWidth="1"/>
    <col min="48" max="48" width="12.33203125" style="26" bestFit="1" customWidth="1"/>
    <col min="49" max="51" width="14.33203125" style="26" bestFit="1" customWidth="1"/>
    <col min="52" max="52" width="13" style="26" bestFit="1" customWidth="1"/>
    <col min="53" max="55" width="14.33203125" style="26" bestFit="1" customWidth="1"/>
    <col min="56" max="56" width="13.83203125" style="26" bestFit="1" customWidth="1"/>
    <col min="57" max="58" width="13" style="26" bestFit="1" customWidth="1"/>
    <col min="59" max="59" width="14.33203125" style="26" bestFit="1" customWidth="1"/>
    <col min="60" max="60" width="15.33203125" style="26" bestFit="1" customWidth="1"/>
    <col min="61" max="61" width="13" style="26" bestFit="1" customWidth="1"/>
    <col min="62" max="63" width="14.33203125" style="26" bestFit="1" customWidth="1"/>
    <col min="64" max="64" width="13" style="26" bestFit="1" customWidth="1"/>
    <col min="65" max="16384" width="9.33203125" style="26"/>
  </cols>
  <sheetData>
    <row r="1" spans="1:5">
      <c r="D1" s="384">
        <v>2190</v>
      </c>
    </row>
    <row r="2" spans="1:5" ht="12.75">
      <c r="C2" s="189" t="s">
        <v>2072</v>
      </c>
      <c r="D2" s="62">
        <f>+Index!$A$122</f>
        <v>45107</v>
      </c>
    </row>
    <row r="3" spans="1:5" ht="12.75">
      <c r="A3" s="37" t="s">
        <v>1945</v>
      </c>
      <c r="B3" s="37"/>
      <c r="C3" s="81"/>
      <c r="D3" s="364" t="s">
        <v>2073</v>
      </c>
    </row>
    <row r="4" spans="1:5" ht="12.75">
      <c r="A4" s="882" t="s">
        <v>1966</v>
      </c>
      <c r="B4" s="882"/>
      <c r="C4" s="882" t="s">
        <v>1144</v>
      </c>
      <c r="D4" s="726" t="s">
        <v>2074</v>
      </c>
      <c r="E4" s="383" t="s">
        <v>128</v>
      </c>
    </row>
    <row r="5" spans="1:5" ht="6.75" customHeight="1"/>
    <row r="6" spans="1:5">
      <c r="A6" s="383" t="s">
        <v>1149</v>
      </c>
      <c r="B6" s="383" t="s">
        <v>1147</v>
      </c>
      <c r="C6" s="26" t="s">
        <v>1148</v>
      </c>
      <c r="D6" s="26">
        <v>52179049</v>
      </c>
    </row>
    <row r="7" spans="1:5">
      <c r="A7" s="383" t="s">
        <v>1286</v>
      </c>
      <c r="B7" s="26" t="s">
        <v>1284</v>
      </c>
      <c r="C7" s="26" t="s">
        <v>1285</v>
      </c>
      <c r="D7" s="26">
        <v>48391697</v>
      </c>
    </row>
    <row r="8" spans="1:5">
      <c r="A8" s="383" t="s">
        <v>1151</v>
      </c>
      <c r="B8" s="26" t="s">
        <v>1150</v>
      </c>
      <c r="C8" s="26" t="s">
        <v>1979</v>
      </c>
      <c r="D8" s="26">
        <v>121331086</v>
      </c>
    </row>
    <row r="9" spans="1:5">
      <c r="A9" s="383" t="s">
        <v>1154</v>
      </c>
      <c r="B9" s="26" t="s">
        <v>1152</v>
      </c>
      <c r="C9" s="26" t="s">
        <v>1153</v>
      </c>
      <c r="D9" s="26">
        <v>14642067</v>
      </c>
    </row>
    <row r="10" spans="1:5">
      <c r="A10" s="383" t="s">
        <v>1157</v>
      </c>
      <c r="B10" s="26" t="s">
        <v>1155</v>
      </c>
      <c r="C10" s="26" t="s">
        <v>1156</v>
      </c>
      <c r="D10" s="26">
        <v>8684526</v>
      </c>
    </row>
    <row r="11" spans="1:5">
      <c r="A11" s="383" t="s">
        <v>1160</v>
      </c>
      <c r="B11" s="26" t="s">
        <v>1158</v>
      </c>
      <c r="C11" s="26" t="s">
        <v>1159</v>
      </c>
      <c r="D11" s="26">
        <v>52796776</v>
      </c>
    </row>
    <row r="12" spans="1:5">
      <c r="A12" s="383" t="s">
        <v>1163</v>
      </c>
      <c r="B12" s="26" t="s">
        <v>1161</v>
      </c>
      <c r="C12" s="26" t="s">
        <v>1162</v>
      </c>
      <c r="D12" s="26">
        <v>44736345</v>
      </c>
    </row>
    <row r="13" spans="1:5">
      <c r="A13" s="383" t="s">
        <v>1166</v>
      </c>
      <c r="B13" s="26" t="s">
        <v>1164</v>
      </c>
      <c r="C13" s="26" t="s">
        <v>1980</v>
      </c>
      <c r="D13" s="26">
        <v>53465378</v>
      </c>
    </row>
    <row r="14" spans="1:5">
      <c r="A14" s="383" t="s">
        <v>1169</v>
      </c>
      <c r="B14" s="26" t="s">
        <v>1167</v>
      </c>
      <c r="C14" s="26" t="s">
        <v>1168</v>
      </c>
      <c r="D14" s="26">
        <v>197312616</v>
      </c>
    </row>
    <row r="15" spans="1:5">
      <c r="A15" s="383" t="s">
        <v>1172</v>
      </c>
      <c r="B15" s="26" t="s">
        <v>1170</v>
      </c>
      <c r="C15" s="26" t="s">
        <v>1171</v>
      </c>
      <c r="D15" s="26">
        <v>21938202</v>
      </c>
    </row>
    <row r="16" spans="1:5">
      <c r="A16" s="383" t="s">
        <v>1175</v>
      </c>
      <c r="B16" s="26" t="s">
        <v>1173</v>
      </c>
      <c r="C16" s="26" t="s">
        <v>1174</v>
      </c>
      <c r="D16" s="26">
        <v>42810558</v>
      </c>
    </row>
    <row r="17" spans="1:4">
      <c r="A17" s="383" t="s">
        <v>1178</v>
      </c>
      <c r="B17" s="26" t="s">
        <v>1176</v>
      </c>
      <c r="C17" s="26" t="s">
        <v>1177</v>
      </c>
      <c r="D17" s="26">
        <v>14452932</v>
      </c>
    </row>
    <row r="18" spans="1:4">
      <c r="A18" s="383" t="s">
        <v>1181</v>
      </c>
      <c r="B18" s="26" t="s">
        <v>1179</v>
      </c>
      <c r="C18" s="26" t="s">
        <v>1180</v>
      </c>
      <c r="D18" s="26">
        <v>518371397</v>
      </c>
    </row>
    <row r="19" spans="1:4">
      <c r="A19" s="383" t="s">
        <v>1184</v>
      </c>
      <c r="B19" s="26" t="s">
        <v>1182</v>
      </c>
      <c r="C19" s="26" t="s">
        <v>1183</v>
      </c>
      <c r="D19" s="26">
        <v>38758689</v>
      </c>
    </row>
    <row r="20" spans="1:4">
      <c r="A20" s="383" t="s">
        <v>1187</v>
      </c>
      <c r="B20" s="26" t="s">
        <v>1185</v>
      </c>
      <c r="C20" s="26" t="s">
        <v>1186</v>
      </c>
      <c r="D20" s="26">
        <v>34960625</v>
      </c>
    </row>
    <row r="21" spans="1:4">
      <c r="A21" s="383" t="s">
        <v>1190</v>
      </c>
      <c r="B21" s="26" t="s">
        <v>1188</v>
      </c>
      <c r="C21" s="26" t="s">
        <v>1189</v>
      </c>
      <c r="D21" s="26">
        <v>31624521</v>
      </c>
    </row>
    <row r="22" spans="1:4">
      <c r="A22" s="383" t="s">
        <v>1193</v>
      </c>
      <c r="B22" s="26" t="s">
        <v>1191</v>
      </c>
      <c r="C22" s="26" t="s">
        <v>1192</v>
      </c>
      <c r="D22" s="26">
        <v>25094156</v>
      </c>
    </row>
    <row r="23" spans="1:4">
      <c r="A23" s="383" t="s">
        <v>1196</v>
      </c>
      <c r="B23" s="26" t="s">
        <v>1194</v>
      </c>
      <c r="C23" s="26" t="s">
        <v>1195</v>
      </c>
      <c r="D23" s="26">
        <v>44132110</v>
      </c>
    </row>
    <row r="24" spans="1:4">
      <c r="A24" s="383" t="s">
        <v>1199</v>
      </c>
      <c r="B24" s="26" t="s">
        <v>1197</v>
      </c>
      <c r="C24" s="26" t="s">
        <v>1198</v>
      </c>
      <c r="D24" s="26">
        <v>31920445</v>
      </c>
    </row>
    <row r="25" spans="1:4">
      <c r="A25" s="383" t="s">
        <v>1202</v>
      </c>
      <c r="B25" s="26" t="s">
        <v>1200</v>
      </c>
      <c r="C25" s="26" t="s">
        <v>1201</v>
      </c>
      <c r="D25" s="26">
        <v>15554149</v>
      </c>
    </row>
    <row r="26" spans="1:4">
      <c r="A26" s="383" t="s">
        <v>1205</v>
      </c>
      <c r="B26" s="26" t="s">
        <v>1203</v>
      </c>
      <c r="C26" s="26" t="s">
        <v>1204</v>
      </c>
      <c r="D26" s="26">
        <v>107339061</v>
      </c>
    </row>
    <row r="27" spans="1:4">
      <c r="A27" s="383" t="s">
        <v>1208</v>
      </c>
      <c r="B27" s="26" t="s">
        <v>1206</v>
      </c>
      <c r="C27" s="26" t="s">
        <v>1207</v>
      </c>
      <c r="D27" s="26">
        <v>76757947</v>
      </c>
    </row>
    <row r="28" spans="1:4">
      <c r="A28" s="383" t="s">
        <v>1211</v>
      </c>
      <c r="B28" s="26" t="s">
        <v>1209</v>
      </c>
      <c r="C28" s="26" t="s">
        <v>1210</v>
      </c>
      <c r="D28" s="26">
        <v>67290693</v>
      </c>
    </row>
    <row r="29" spans="1:4">
      <c r="A29" s="383" t="s">
        <v>1214</v>
      </c>
      <c r="B29" s="26" t="s">
        <v>1212</v>
      </c>
      <c r="C29" s="26" t="s">
        <v>1213</v>
      </c>
      <c r="D29" s="26">
        <v>249823756</v>
      </c>
    </row>
    <row r="30" spans="1:4">
      <c r="A30" s="383" t="s">
        <v>1217</v>
      </c>
      <c r="B30" s="26" t="s">
        <v>1215</v>
      </c>
      <c r="C30" s="26" t="s">
        <v>1216</v>
      </c>
      <c r="D30" s="26">
        <v>14106476</v>
      </c>
    </row>
    <row r="31" spans="1:4">
      <c r="A31" s="383" t="s">
        <v>1220</v>
      </c>
      <c r="B31" s="26" t="s">
        <v>1218</v>
      </c>
      <c r="C31" s="26" t="s">
        <v>1219</v>
      </c>
      <c r="D31" s="26">
        <v>47304759</v>
      </c>
    </row>
    <row r="32" spans="1:4">
      <c r="A32" s="383" t="s">
        <v>1223</v>
      </c>
      <c r="B32" s="26" t="s">
        <v>1221</v>
      </c>
      <c r="C32" s="26" t="s">
        <v>1222</v>
      </c>
      <c r="D32" s="26">
        <v>27958585</v>
      </c>
    </row>
    <row r="33" spans="1:4">
      <c r="A33" s="383" t="s">
        <v>1226</v>
      </c>
      <c r="B33" s="26" t="s">
        <v>1224</v>
      </c>
      <c r="C33" s="26" t="s">
        <v>1225</v>
      </c>
      <c r="D33" s="26">
        <v>17608882</v>
      </c>
    </row>
    <row r="34" spans="1:4">
      <c r="A34" s="383" t="s">
        <v>1229</v>
      </c>
      <c r="B34" s="26" t="s">
        <v>1227</v>
      </c>
      <c r="C34" s="26" t="s">
        <v>1228</v>
      </c>
      <c r="D34" s="26">
        <v>53019051</v>
      </c>
    </row>
    <row r="35" spans="1:4">
      <c r="A35" s="383" t="s">
        <v>1232</v>
      </c>
      <c r="B35" s="26" t="s">
        <v>1230</v>
      </c>
      <c r="C35" s="26" t="s">
        <v>1231</v>
      </c>
      <c r="D35" s="26">
        <v>28522076</v>
      </c>
    </row>
    <row r="36" spans="1:4">
      <c r="A36" s="383" t="s">
        <v>1235</v>
      </c>
      <c r="B36" s="26" t="s">
        <v>1233</v>
      </c>
      <c r="C36" s="26" t="s">
        <v>1234</v>
      </c>
      <c r="D36" s="26">
        <v>1488886</v>
      </c>
    </row>
    <row r="37" spans="1:4">
      <c r="A37" s="383" t="s">
        <v>1238</v>
      </c>
      <c r="B37" s="26" t="s">
        <v>1236</v>
      </c>
      <c r="C37" s="26" t="s">
        <v>1237</v>
      </c>
      <c r="D37" s="26">
        <v>15999466</v>
      </c>
    </row>
    <row r="38" spans="1:4">
      <c r="A38" s="383" t="s">
        <v>1241</v>
      </c>
      <c r="B38" s="26" t="s">
        <v>1239</v>
      </c>
      <c r="C38" s="26" t="s">
        <v>1240</v>
      </c>
      <c r="D38" s="26">
        <v>3632107</v>
      </c>
    </row>
    <row r="39" spans="1:4">
      <c r="A39" s="383" t="s">
        <v>1244</v>
      </c>
      <c r="B39" s="26" t="s">
        <v>1242</v>
      </c>
      <c r="C39" s="26" t="s">
        <v>1243</v>
      </c>
      <c r="D39" s="26">
        <v>59625689</v>
      </c>
    </row>
    <row r="40" spans="1:4">
      <c r="A40" s="383" t="s">
        <v>1247</v>
      </c>
      <c r="B40" s="26" t="s">
        <v>1245</v>
      </c>
      <c r="C40" s="26" t="s">
        <v>1246</v>
      </c>
      <c r="D40" s="26">
        <v>5013343</v>
      </c>
    </row>
    <row r="41" spans="1:4">
      <c r="A41" s="383" t="s">
        <v>1250</v>
      </c>
      <c r="B41" s="26" t="s">
        <v>1248</v>
      </c>
      <c r="C41" s="26" t="s">
        <v>1249</v>
      </c>
      <c r="D41" s="26">
        <v>8407687</v>
      </c>
    </row>
    <row r="42" spans="1:4">
      <c r="A42" s="383" t="s">
        <v>1253</v>
      </c>
      <c r="B42" s="26" t="s">
        <v>1251</v>
      </c>
      <c r="C42" s="26" t="s">
        <v>1252</v>
      </c>
      <c r="D42" s="26">
        <v>5702825</v>
      </c>
    </row>
    <row r="43" spans="1:4">
      <c r="A43" s="383" t="s">
        <v>1256</v>
      </c>
      <c r="B43" s="26" t="s">
        <v>1254</v>
      </c>
      <c r="C43" s="26" t="s">
        <v>1255</v>
      </c>
      <c r="D43" s="26">
        <v>7281978</v>
      </c>
    </row>
    <row r="44" spans="1:4">
      <c r="A44" s="383" t="s">
        <v>1259</v>
      </c>
      <c r="B44" s="26" t="s">
        <v>1257</v>
      </c>
      <c r="C44" s="26" t="s">
        <v>1258</v>
      </c>
      <c r="D44" s="26">
        <v>58790748</v>
      </c>
    </row>
    <row r="45" spans="1:4">
      <c r="A45" s="383" t="s">
        <v>1262</v>
      </c>
      <c r="B45" s="26" t="s">
        <v>1260</v>
      </c>
      <c r="C45" s="26" t="s">
        <v>1261</v>
      </c>
      <c r="D45" s="26">
        <v>26737662</v>
      </c>
    </row>
    <row r="46" spans="1:4">
      <c r="A46" s="383" t="s">
        <v>1265</v>
      </c>
      <c r="B46" s="26" t="s">
        <v>1263</v>
      </c>
      <c r="C46" s="26" t="s">
        <v>1264</v>
      </c>
      <c r="D46" s="26">
        <v>12699933</v>
      </c>
    </row>
    <row r="47" spans="1:4">
      <c r="A47" s="383" t="s">
        <v>1268</v>
      </c>
      <c r="B47" s="26" t="s">
        <v>1266</v>
      </c>
      <c r="C47" s="26" t="s">
        <v>1267</v>
      </c>
      <c r="D47" s="26">
        <v>-136247</v>
      </c>
    </row>
    <row r="48" spans="1:4">
      <c r="A48" s="383" t="s">
        <v>1271</v>
      </c>
      <c r="B48" s="26" t="s">
        <v>1269</v>
      </c>
      <c r="C48" s="26" t="s">
        <v>1270</v>
      </c>
      <c r="D48" s="26">
        <v>34428511</v>
      </c>
    </row>
    <row r="49" spans="1:4">
      <c r="A49" s="383" t="s">
        <v>1274</v>
      </c>
      <c r="B49" s="26" t="s">
        <v>1272</v>
      </c>
      <c r="C49" s="26" t="s">
        <v>1273</v>
      </c>
      <c r="D49" s="26">
        <v>33474571</v>
      </c>
    </row>
    <row r="50" spans="1:4">
      <c r="A50" s="383" t="s">
        <v>1277</v>
      </c>
      <c r="B50" s="26" t="s">
        <v>1275</v>
      </c>
      <c r="C50" s="26" t="s">
        <v>1276</v>
      </c>
      <c r="D50" s="26">
        <v>69970599</v>
      </c>
    </row>
    <row r="51" spans="1:4">
      <c r="A51" s="383" t="s">
        <v>1280</v>
      </c>
      <c r="B51" s="26" t="s">
        <v>1278</v>
      </c>
      <c r="C51" s="26" t="s">
        <v>1279</v>
      </c>
      <c r="D51" s="26">
        <v>18230526</v>
      </c>
    </row>
    <row r="52" spans="1:4">
      <c r="A52" s="383" t="s">
        <v>1283</v>
      </c>
      <c r="B52" s="26" t="s">
        <v>1281</v>
      </c>
      <c r="C52" s="26" t="s">
        <v>1282</v>
      </c>
      <c r="D52" s="26">
        <v>84695568</v>
      </c>
    </row>
    <row r="53" spans="1:4">
      <c r="A53" s="383" t="s">
        <v>1289</v>
      </c>
      <c r="B53" s="26" t="s">
        <v>1287</v>
      </c>
      <c r="C53" s="26" t="s">
        <v>1288</v>
      </c>
      <c r="D53" s="26">
        <v>26942636</v>
      </c>
    </row>
    <row r="54" spans="1:4">
      <c r="A54" s="383" t="s">
        <v>1292</v>
      </c>
      <c r="B54" s="26" t="s">
        <v>1290</v>
      </c>
      <c r="C54" s="26" t="s">
        <v>1291</v>
      </c>
      <c r="D54" s="26">
        <v>40358082</v>
      </c>
    </row>
    <row r="55" spans="1:4">
      <c r="A55" s="383" t="s">
        <v>1295</v>
      </c>
      <c r="B55" s="26" t="s">
        <v>1293</v>
      </c>
      <c r="C55" s="26" t="s">
        <v>1294</v>
      </c>
      <c r="D55" s="26">
        <v>-1019999</v>
      </c>
    </row>
    <row r="56" spans="1:4">
      <c r="A56" s="383" t="s">
        <v>1298</v>
      </c>
      <c r="B56" s="26" t="s">
        <v>1296</v>
      </c>
      <c r="C56" s="26" t="s">
        <v>1297</v>
      </c>
      <c r="D56" s="26">
        <v>8879593</v>
      </c>
    </row>
    <row r="57" spans="1:4">
      <c r="A57" s="383" t="s">
        <v>1301</v>
      </c>
      <c r="B57" s="26" t="s">
        <v>1299</v>
      </c>
      <c r="C57" s="26" t="s">
        <v>1300</v>
      </c>
      <c r="D57" s="26">
        <v>24511225</v>
      </c>
    </row>
    <row r="58" spans="1:4">
      <c r="A58" s="383" t="s">
        <v>1304</v>
      </c>
      <c r="B58" s="26" t="s">
        <v>1302</v>
      </c>
      <c r="C58" s="26" t="s">
        <v>1303</v>
      </c>
      <c r="D58" s="26">
        <v>21129787</v>
      </c>
    </row>
    <row r="59" spans="1:4">
      <c r="A59" s="383" t="s">
        <v>1307</v>
      </c>
      <c r="B59" s="26" t="s">
        <v>1305</v>
      </c>
      <c r="C59" s="26" t="s">
        <v>1306</v>
      </c>
      <c r="D59" s="26">
        <v>521494716</v>
      </c>
    </row>
    <row r="60" spans="1:4">
      <c r="A60" s="383" t="s">
        <v>1310</v>
      </c>
      <c r="B60" s="26" t="s">
        <v>1308</v>
      </c>
      <c r="C60" s="26" t="s">
        <v>1309</v>
      </c>
      <c r="D60" s="26">
        <v>10910335</v>
      </c>
    </row>
    <row r="61" spans="1:4">
      <c r="A61" s="383" t="s">
        <v>1313</v>
      </c>
      <c r="B61" s="26" t="s">
        <v>1311</v>
      </c>
      <c r="C61" s="26" t="s">
        <v>1312</v>
      </c>
      <c r="D61" s="26">
        <v>39158251</v>
      </c>
    </row>
    <row r="62" spans="1:4">
      <c r="A62" s="383" t="s">
        <v>1316</v>
      </c>
      <c r="B62" s="26" t="s">
        <v>1314</v>
      </c>
      <c r="C62" s="26" t="s">
        <v>1315</v>
      </c>
      <c r="D62" s="26">
        <v>20505468</v>
      </c>
    </row>
    <row r="63" spans="1:4">
      <c r="A63" s="383" t="s">
        <v>1319</v>
      </c>
      <c r="B63" s="26" t="s">
        <v>1317</v>
      </c>
      <c r="C63" s="26" t="s">
        <v>1318</v>
      </c>
      <c r="D63" s="26">
        <v>9476469</v>
      </c>
    </row>
    <row r="64" spans="1:4" ht="12" thickBot="1">
      <c r="D64" s="385">
        <f>SUM(D6:D63)</f>
        <v>3271279025</v>
      </c>
    </row>
    <row r="65" spans="1:6" ht="12" thickTop="1">
      <c r="D65" s="341"/>
      <c r="F65" s="383" t="s">
        <v>2075</v>
      </c>
    </row>
    <row r="67" spans="1:6" ht="12.75">
      <c r="A67" s="186" t="s">
        <v>1982</v>
      </c>
      <c r="B67" s="186"/>
    </row>
    <row r="68" spans="1:6" ht="12.75">
      <c r="A68" s="757" t="s">
        <v>2076</v>
      </c>
      <c r="B68" s="167"/>
      <c r="C68" s="95"/>
      <c r="E68" s="95"/>
    </row>
  </sheetData>
  <sheetProtection algorithmName="SHA-512" hashValue="g+CSEWenIX/NlQA53eadvU5ogrDyMzm7CDtEAqvri3vXFtGLEOAJWpwrxqLYzCnQy3k/RfcZTqjlfJa4vc/OOg==" saltValue="w7rEpjsObaTQxodaKjjszg==" spinCount="100000" sheet="1" objects="1" scenarios="1" autoFilter="0"/>
  <customSheetViews>
    <customSheetView guid="{09B6E9FC-05EC-46D9-876B-83C9B6994F28}" state="hidden" showRuler="0">
      <selection activeCell="C4" sqref="C4"/>
      <pageMargins left="0" right="0" top="0" bottom="0" header="0" footer="0"/>
      <pageSetup orientation="portrait" r:id="rId1"/>
      <headerFooter alignWithMargins="0"/>
    </customSheetView>
  </customSheetViews>
  <phoneticPr fontId="44" type="noConversion"/>
  <pageMargins left="0.5" right="0.5" top="0.25" bottom="0.25" header="0.5" footer="0.5"/>
  <pageSetup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rgb="FF92D050"/>
  </sheetPr>
  <dimension ref="A1:CI212"/>
  <sheetViews>
    <sheetView zoomScale="150" zoomScaleNormal="150" workbookViewId="0">
      <pane xSplit="3" ySplit="6" topLeftCell="D7" activePane="bottomRight" state="frozen"/>
      <selection pane="topRight" activeCell="N47" sqref="N47"/>
      <selection pane="bottomLeft" activeCell="N47" sqref="N47"/>
      <selection pane="bottomRight" activeCell="BJ131" sqref="BJ131"/>
    </sheetView>
  </sheetViews>
  <sheetFormatPr defaultColWidth="9.33203125" defaultRowHeight="11.25"/>
  <cols>
    <col min="1" max="1" width="9.33203125" style="26"/>
    <col min="2" max="2" width="42.5" style="26" customWidth="1"/>
    <col min="3" max="3" width="0.83203125" style="26" customWidth="1"/>
    <col min="4" max="62" width="13.5" style="26" customWidth="1"/>
    <col min="63" max="78" width="14.83203125" style="26" customWidth="1"/>
    <col min="79" max="79" width="13.5" style="26" customWidth="1"/>
    <col min="80" max="80" width="9.33203125" style="26" customWidth="1"/>
    <col min="81" max="81" width="13.6640625" style="26" bestFit="1" customWidth="1"/>
    <col min="82" max="16384" width="9.33203125" style="26"/>
  </cols>
  <sheetData>
    <row r="1" spans="1:80" ht="12.75">
      <c r="B1" s="353" t="s">
        <v>2077</v>
      </c>
      <c r="C1" s="20"/>
      <c r="D1" s="1" t="s">
        <v>1147</v>
      </c>
      <c r="E1" s="1" t="s">
        <v>1284</v>
      </c>
      <c r="F1" s="1" t="s">
        <v>1150</v>
      </c>
      <c r="G1" s="1" t="s">
        <v>1152</v>
      </c>
      <c r="H1" s="1" t="s">
        <v>1155</v>
      </c>
      <c r="I1" s="1" t="s">
        <v>1158</v>
      </c>
      <c r="J1" s="1" t="s">
        <v>1161</v>
      </c>
      <c r="K1" s="1" t="s">
        <v>1164</v>
      </c>
      <c r="L1" s="1" t="s">
        <v>1167</v>
      </c>
      <c r="M1" s="1" t="s">
        <v>1170</v>
      </c>
      <c r="N1" s="1" t="s">
        <v>1173</v>
      </c>
      <c r="O1" s="1" t="s">
        <v>1176</v>
      </c>
      <c r="P1" s="1" t="s">
        <v>1179</v>
      </c>
      <c r="Q1" s="1" t="s">
        <v>1182</v>
      </c>
      <c r="R1" s="1" t="s">
        <v>1185</v>
      </c>
      <c r="S1" s="1" t="s">
        <v>1188</v>
      </c>
      <c r="T1" s="1" t="s">
        <v>1191</v>
      </c>
      <c r="U1" s="1" t="s">
        <v>1194</v>
      </c>
      <c r="V1" s="1" t="s">
        <v>1197</v>
      </c>
      <c r="W1" s="1" t="s">
        <v>1200</v>
      </c>
      <c r="X1" s="1" t="s">
        <v>1203</v>
      </c>
      <c r="Y1" s="1" t="s">
        <v>1206</v>
      </c>
      <c r="Z1" s="1" t="s">
        <v>1209</v>
      </c>
      <c r="AA1" s="1" t="s">
        <v>1212</v>
      </c>
      <c r="AB1" s="1" t="s">
        <v>1215</v>
      </c>
      <c r="AC1" s="1" t="s">
        <v>1218</v>
      </c>
      <c r="AD1" s="1" t="s">
        <v>1221</v>
      </c>
      <c r="AE1" s="1" t="s">
        <v>1224</v>
      </c>
      <c r="AF1" s="1" t="s">
        <v>1227</v>
      </c>
      <c r="AG1" s="1" t="s">
        <v>1230</v>
      </c>
      <c r="AH1" s="1" t="s">
        <v>1233</v>
      </c>
      <c r="AI1" s="1" t="s">
        <v>1236</v>
      </c>
      <c r="AJ1" s="1" t="s">
        <v>1239</v>
      </c>
      <c r="AK1" s="1" t="s">
        <v>1242</v>
      </c>
      <c r="AL1" s="1" t="s">
        <v>1245</v>
      </c>
      <c r="AM1" s="1" t="s">
        <v>1248</v>
      </c>
      <c r="AN1" s="1" t="s">
        <v>1251</v>
      </c>
      <c r="AO1" s="1" t="s">
        <v>1254</v>
      </c>
      <c r="AP1" s="1" t="s">
        <v>1257</v>
      </c>
      <c r="AQ1" s="1" t="s">
        <v>1260</v>
      </c>
      <c r="AR1" s="1" t="s">
        <v>1263</v>
      </c>
      <c r="AS1" s="1" t="s">
        <v>1266</v>
      </c>
      <c r="AT1" s="1" t="s">
        <v>1269</v>
      </c>
      <c r="AU1" s="1" t="s">
        <v>1272</v>
      </c>
      <c r="AV1" s="1" t="s">
        <v>1275</v>
      </c>
      <c r="AW1" s="1" t="s">
        <v>1278</v>
      </c>
      <c r="AX1" s="1" t="s">
        <v>1281</v>
      </c>
      <c r="AY1" s="1" t="s">
        <v>1287</v>
      </c>
      <c r="AZ1" s="1" t="s">
        <v>1290</v>
      </c>
      <c r="BA1" s="1" t="s">
        <v>1293</v>
      </c>
      <c r="BB1" s="1" t="s">
        <v>1296</v>
      </c>
      <c r="BC1" s="1" t="s">
        <v>1299</v>
      </c>
      <c r="BD1" s="1" t="s">
        <v>1302</v>
      </c>
      <c r="BE1" s="1" t="s">
        <v>1305</v>
      </c>
      <c r="BF1" s="1" t="s">
        <v>1308</v>
      </c>
      <c r="BG1" s="1" t="s">
        <v>1311</v>
      </c>
      <c r="BH1" s="1" t="s">
        <v>1314</v>
      </c>
      <c r="BI1" s="1" t="s">
        <v>1317</v>
      </c>
      <c r="BJ1" s="1"/>
      <c r="BK1" s="352"/>
      <c r="BL1" s="352"/>
      <c r="BM1" s="352"/>
      <c r="BN1" s="352"/>
      <c r="BO1" s="352"/>
      <c r="BP1" s="352"/>
      <c r="BQ1" s="352"/>
      <c r="BR1" s="352"/>
      <c r="BS1" s="352"/>
      <c r="BT1" s="352"/>
      <c r="BU1" s="352"/>
      <c r="BV1" s="352"/>
      <c r="BW1" s="352"/>
      <c r="BX1" s="352"/>
      <c r="BY1" s="352"/>
      <c r="BZ1" s="1"/>
    </row>
    <row r="2" spans="1:80" ht="12.75">
      <c r="B2" s="353" t="s">
        <v>2078</v>
      </c>
      <c r="C2" s="20"/>
      <c r="D2" s="20" t="s">
        <v>1149</v>
      </c>
      <c r="E2" s="20" t="s">
        <v>1286</v>
      </c>
      <c r="F2" s="20" t="s">
        <v>1151</v>
      </c>
      <c r="G2" s="20" t="s">
        <v>1154</v>
      </c>
      <c r="H2" s="20" t="s">
        <v>1157</v>
      </c>
      <c r="I2" s="20" t="s">
        <v>1160</v>
      </c>
      <c r="J2" s="20" t="s">
        <v>1163</v>
      </c>
      <c r="K2" s="20" t="s">
        <v>1166</v>
      </c>
      <c r="L2" s="20" t="s">
        <v>1169</v>
      </c>
      <c r="M2" s="20" t="s">
        <v>1172</v>
      </c>
      <c r="N2" s="20" t="s">
        <v>1175</v>
      </c>
      <c r="O2" s="20" t="s">
        <v>1178</v>
      </c>
      <c r="P2" s="20" t="s">
        <v>1181</v>
      </c>
      <c r="Q2" s="20" t="s">
        <v>1184</v>
      </c>
      <c r="R2" s="20" t="s">
        <v>1187</v>
      </c>
      <c r="S2" s="20" t="s">
        <v>1190</v>
      </c>
      <c r="T2" s="20" t="s">
        <v>1193</v>
      </c>
      <c r="U2" s="20" t="s">
        <v>1196</v>
      </c>
      <c r="V2" s="20" t="s">
        <v>1199</v>
      </c>
      <c r="W2" s="20" t="s">
        <v>1202</v>
      </c>
      <c r="X2" s="20" t="s">
        <v>1205</v>
      </c>
      <c r="Y2" s="20" t="s">
        <v>1208</v>
      </c>
      <c r="Z2" s="20" t="s">
        <v>1211</v>
      </c>
      <c r="AA2" s="20" t="s">
        <v>1214</v>
      </c>
      <c r="AB2" s="20" t="s">
        <v>1217</v>
      </c>
      <c r="AC2" s="20" t="s">
        <v>1220</v>
      </c>
      <c r="AD2" s="20" t="s">
        <v>1223</v>
      </c>
      <c r="AE2" s="20" t="s">
        <v>1226</v>
      </c>
      <c r="AF2" s="20" t="s">
        <v>1229</v>
      </c>
      <c r="AG2" s="20" t="s">
        <v>1232</v>
      </c>
      <c r="AH2" s="20" t="s">
        <v>1235</v>
      </c>
      <c r="AI2" s="20" t="s">
        <v>1238</v>
      </c>
      <c r="AJ2" s="20" t="s">
        <v>1241</v>
      </c>
      <c r="AK2" s="20" t="s">
        <v>1244</v>
      </c>
      <c r="AL2" s="20" t="s">
        <v>1247</v>
      </c>
      <c r="AM2" s="20" t="s">
        <v>1250</v>
      </c>
      <c r="AN2" s="20" t="s">
        <v>1253</v>
      </c>
      <c r="AO2" s="20" t="s">
        <v>1256</v>
      </c>
      <c r="AP2" s="20" t="s">
        <v>1259</v>
      </c>
      <c r="AQ2" s="20" t="s">
        <v>1262</v>
      </c>
      <c r="AR2" s="20" t="s">
        <v>1265</v>
      </c>
      <c r="AS2" s="20" t="s">
        <v>1268</v>
      </c>
      <c r="AT2" s="20" t="s">
        <v>1271</v>
      </c>
      <c r="AU2" s="20" t="s">
        <v>1274</v>
      </c>
      <c r="AV2" s="20" t="s">
        <v>1277</v>
      </c>
      <c r="AW2" s="20" t="s">
        <v>1280</v>
      </c>
      <c r="AX2" s="20" t="s">
        <v>1283</v>
      </c>
      <c r="AY2" s="20" t="s">
        <v>1289</v>
      </c>
      <c r="AZ2" s="20" t="s">
        <v>1292</v>
      </c>
      <c r="BA2" s="20" t="s">
        <v>1295</v>
      </c>
      <c r="BB2" s="20" t="s">
        <v>1298</v>
      </c>
      <c r="BC2" s="20" t="s">
        <v>1301</v>
      </c>
      <c r="BD2" s="20" t="s">
        <v>1304</v>
      </c>
      <c r="BE2" s="20" t="s">
        <v>1307</v>
      </c>
      <c r="BF2" s="20" t="s">
        <v>1310</v>
      </c>
      <c r="BG2" s="20" t="s">
        <v>1313</v>
      </c>
      <c r="BH2" s="20" t="s">
        <v>1316</v>
      </c>
      <c r="BI2" s="20" t="s">
        <v>1319</v>
      </c>
      <c r="BJ2" s="20"/>
      <c r="BK2" s="429"/>
      <c r="BL2" s="429"/>
      <c r="BM2" s="352"/>
      <c r="BN2" s="352"/>
      <c r="BO2" s="352"/>
      <c r="BP2" s="352"/>
      <c r="BQ2" s="352"/>
      <c r="BR2" s="352"/>
      <c r="BS2" s="352"/>
      <c r="BT2" s="352"/>
      <c r="BU2" s="352"/>
      <c r="BV2" s="352"/>
      <c r="BW2" s="352"/>
      <c r="BX2" s="429"/>
      <c r="BY2" s="429"/>
      <c r="BZ2" s="20"/>
      <c r="CA2" s="20"/>
      <c r="CB2" s="20"/>
    </row>
    <row r="3" spans="1:80" ht="12.75">
      <c r="B3" s="437">
        <f>+Index!$A$122</f>
        <v>45107</v>
      </c>
      <c r="C3" s="4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429"/>
      <c r="BL3" s="429"/>
      <c r="BM3" s="352"/>
      <c r="BN3" s="352"/>
      <c r="BO3" s="352"/>
      <c r="BP3" s="352"/>
      <c r="BQ3" s="352"/>
      <c r="BR3" s="352"/>
      <c r="BS3" s="352"/>
      <c r="BT3" s="352"/>
      <c r="BU3" s="352"/>
      <c r="BV3" s="352"/>
      <c r="BW3" s="352"/>
      <c r="BX3" s="429"/>
      <c r="BY3" s="429"/>
      <c r="BZ3" s="20"/>
      <c r="CA3" s="20"/>
      <c r="CB3" s="20"/>
    </row>
    <row r="4" spans="1:80" ht="12.75">
      <c r="B4" s="361" t="s">
        <v>2079</v>
      </c>
      <c r="C4" s="421"/>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429"/>
      <c r="BL4" s="429"/>
      <c r="BM4" s="352"/>
      <c r="BN4" s="352"/>
      <c r="BO4" s="352"/>
      <c r="BP4" s="352"/>
      <c r="BQ4" s="352"/>
      <c r="BR4" s="352"/>
      <c r="BS4" s="352"/>
      <c r="BT4" s="352"/>
      <c r="BU4" s="352"/>
      <c r="BV4" s="352"/>
      <c r="BW4" s="352"/>
      <c r="BX4" s="429"/>
      <c r="BY4" s="429"/>
      <c r="CA4" s="20"/>
      <c r="CB4" s="20"/>
    </row>
    <row r="5" spans="1:80" ht="12.75">
      <c r="B5" s="362" t="s">
        <v>2080</v>
      </c>
      <c r="C5" s="421"/>
      <c r="D5" s="20"/>
      <c r="E5" s="20"/>
      <c r="F5" s="20"/>
      <c r="G5" s="20"/>
      <c r="H5" s="20"/>
      <c r="I5" s="20"/>
      <c r="J5" s="20"/>
      <c r="K5" s="20"/>
      <c r="L5" s="20"/>
      <c r="M5" s="20"/>
      <c r="N5" s="20"/>
      <c r="O5" s="20" t="s">
        <v>2081</v>
      </c>
      <c r="P5" s="20" t="s">
        <v>2081</v>
      </c>
      <c r="Q5" s="20"/>
      <c r="R5" s="20"/>
      <c r="S5" s="20" t="s">
        <v>2082</v>
      </c>
      <c r="T5" s="20"/>
      <c r="U5" s="20" t="s">
        <v>2083</v>
      </c>
      <c r="V5" s="20"/>
      <c r="W5" s="20"/>
      <c r="X5" s="20"/>
      <c r="Y5" s="20"/>
      <c r="Z5" s="20"/>
      <c r="AA5" s="20"/>
      <c r="AB5" s="20"/>
      <c r="AC5" s="20"/>
      <c r="AD5" s="20"/>
      <c r="AE5" s="20"/>
      <c r="AF5" s="20"/>
      <c r="AG5" s="20"/>
      <c r="AH5" s="20"/>
      <c r="AI5" s="20"/>
      <c r="AJ5" s="20"/>
      <c r="AK5" s="20"/>
      <c r="AL5" s="20"/>
      <c r="AM5" s="20"/>
      <c r="AN5" s="20"/>
      <c r="AO5" s="20"/>
      <c r="AP5" s="20"/>
      <c r="AQ5" s="20"/>
      <c r="AR5" s="20"/>
      <c r="AS5" s="20" t="s">
        <v>2084</v>
      </c>
      <c r="AT5" s="20"/>
      <c r="AU5" s="20"/>
      <c r="AV5" s="20" t="s">
        <v>2085</v>
      </c>
      <c r="AW5" s="20"/>
      <c r="AX5" s="20"/>
      <c r="AY5" s="20"/>
      <c r="AZ5" s="20"/>
      <c r="BA5" s="20"/>
      <c r="BB5" s="20"/>
      <c r="BC5" s="20"/>
      <c r="BD5" s="20" t="s">
        <v>2086</v>
      </c>
      <c r="BE5" s="20"/>
      <c r="BF5" s="20"/>
      <c r="BG5" s="20"/>
      <c r="BH5" s="20"/>
      <c r="BI5" s="20"/>
      <c r="BJ5" s="20"/>
      <c r="BK5" s="429" t="s">
        <v>2087</v>
      </c>
      <c r="BL5" s="429"/>
      <c r="BM5" s="352"/>
      <c r="BN5" s="352"/>
      <c r="BO5" s="352"/>
      <c r="BP5" s="352"/>
      <c r="BQ5" s="352"/>
      <c r="BR5" s="352"/>
      <c r="BS5" s="352"/>
      <c r="BT5" s="352"/>
      <c r="BU5" s="352"/>
      <c r="BV5" s="352"/>
      <c r="BW5" s="352"/>
      <c r="BX5" s="2"/>
      <c r="BY5" s="2"/>
      <c r="BZ5" s="20" t="s">
        <v>2088</v>
      </c>
      <c r="CA5" s="20"/>
      <c r="CB5" s="20"/>
    </row>
    <row r="6" spans="1:80" ht="12.75">
      <c r="B6" s="421"/>
      <c r="C6" s="20"/>
      <c r="D6" s="423" t="s">
        <v>2089</v>
      </c>
      <c r="E6" s="423" t="s">
        <v>2090</v>
      </c>
      <c r="F6" s="423" t="s">
        <v>2091</v>
      </c>
      <c r="G6" s="423" t="s">
        <v>2092</v>
      </c>
      <c r="H6" s="423" t="s">
        <v>2093</v>
      </c>
      <c r="I6" s="423" t="s">
        <v>2094</v>
      </c>
      <c r="J6" s="423" t="s">
        <v>2095</v>
      </c>
      <c r="K6" s="423" t="s">
        <v>2096</v>
      </c>
      <c r="L6" s="423" t="s">
        <v>2097</v>
      </c>
      <c r="M6" s="423" t="s">
        <v>2098</v>
      </c>
      <c r="N6" s="423" t="s">
        <v>2099</v>
      </c>
      <c r="O6" s="423" t="s">
        <v>2100</v>
      </c>
      <c r="P6" s="423" t="s">
        <v>2101</v>
      </c>
      <c r="Q6" s="423" t="s">
        <v>2102</v>
      </c>
      <c r="R6" s="423" t="s">
        <v>2103</v>
      </c>
      <c r="S6" s="423" t="s">
        <v>2104</v>
      </c>
      <c r="T6" s="423" t="s">
        <v>2105</v>
      </c>
      <c r="U6" s="423" t="s">
        <v>2106</v>
      </c>
      <c r="V6" s="423" t="s">
        <v>2107</v>
      </c>
      <c r="W6" s="423" t="s">
        <v>2108</v>
      </c>
      <c r="X6" s="423" t="s">
        <v>2109</v>
      </c>
      <c r="Y6" s="423" t="s">
        <v>2110</v>
      </c>
      <c r="Z6" s="423" t="s">
        <v>2111</v>
      </c>
      <c r="AA6" s="423" t="s">
        <v>2112</v>
      </c>
      <c r="AB6" s="423" t="s">
        <v>2113</v>
      </c>
      <c r="AC6" s="423" t="s">
        <v>2114</v>
      </c>
      <c r="AD6" s="423" t="s">
        <v>2115</v>
      </c>
      <c r="AE6" s="423" t="s">
        <v>2116</v>
      </c>
      <c r="AF6" s="423" t="s">
        <v>2117</v>
      </c>
      <c r="AG6" s="423" t="s">
        <v>2118</v>
      </c>
      <c r="AH6" s="423" t="s">
        <v>2119</v>
      </c>
      <c r="AI6" s="423" t="s">
        <v>2120</v>
      </c>
      <c r="AJ6" s="423" t="s">
        <v>2121</v>
      </c>
      <c r="AK6" s="423" t="s">
        <v>2122</v>
      </c>
      <c r="AL6" s="423" t="s">
        <v>2123</v>
      </c>
      <c r="AM6" s="423" t="s">
        <v>2124</v>
      </c>
      <c r="AN6" s="423" t="s">
        <v>2125</v>
      </c>
      <c r="AO6" s="423" t="s">
        <v>2101</v>
      </c>
      <c r="AP6" s="423" t="s">
        <v>2126</v>
      </c>
      <c r="AQ6" s="423" t="s">
        <v>2127</v>
      </c>
      <c r="AR6" s="423" t="s">
        <v>2128</v>
      </c>
      <c r="AS6" s="423" t="s">
        <v>2129</v>
      </c>
      <c r="AT6" s="423" t="s">
        <v>2130</v>
      </c>
      <c r="AU6" s="423" t="s">
        <v>2131</v>
      </c>
      <c r="AV6" s="423" t="s">
        <v>2132</v>
      </c>
      <c r="AW6" s="423" t="s">
        <v>2133</v>
      </c>
      <c r="AX6" s="423" t="s">
        <v>2134</v>
      </c>
      <c r="AY6" s="423" t="s">
        <v>2135</v>
      </c>
      <c r="AZ6" s="423" t="s">
        <v>2136</v>
      </c>
      <c r="BA6" s="423" t="s">
        <v>2137</v>
      </c>
      <c r="BB6" s="423" t="s">
        <v>2138</v>
      </c>
      <c r="BC6" s="423" t="s">
        <v>2139</v>
      </c>
      <c r="BD6" s="423" t="s">
        <v>2140</v>
      </c>
      <c r="BE6" s="423" t="s">
        <v>2141</v>
      </c>
      <c r="BF6" s="423" t="s">
        <v>2142</v>
      </c>
      <c r="BG6" s="423" t="s">
        <v>2143</v>
      </c>
      <c r="BH6" s="423" t="s">
        <v>2144</v>
      </c>
      <c r="BI6" s="423" t="s">
        <v>2145</v>
      </c>
      <c r="BJ6" s="423"/>
      <c r="BK6" s="430" t="s">
        <v>2146</v>
      </c>
      <c r="BL6" s="430" t="s">
        <v>2147</v>
      </c>
      <c r="BM6" s="434" t="s">
        <v>2148</v>
      </c>
      <c r="BN6" s="434" t="s">
        <v>2149</v>
      </c>
      <c r="BO6" s="434" t="s">
        <v>2150</v>
      </c>
      <c r="BP6" s="434" t="s">
        <v>2151</v>
      </c>
      <c r="BQ6" s="434" t="s">
        <v>2152</v>
      </c>
      <c r="BR6" s="434" t="s">
        <v>2153</v>
      </c>
      <c r="BS6" s="434" t="s">
        <v>2154</v>
      </c>
      <c r="BT6" s="434" t="s">
        <v>2155</v>
      </c>
      <c r="BU6" s="434" t="s">
        <v>2156</v>
      </c>
      <c r="BV6" s="434" t="s">
        <v>2157</v>
      </c>
      <c r="BW6" s="434" t="s">
        <v>2158</v>
      </c>
      <c r="BX6" s="430" t="s">
        <v>2159</v>
      </c>
      <c r="BY6" s="430" t="s">
        <v>683</v>
      </c>
      <c r="BZ6" s="20" t="s">
        <v>2160</v>
      </c>
      <c r="CA6" s="20" t="s">
        <v>2161</v>
      </c>
      <c r="CB6" s="20"/>
    </row>
    <row r="7" spans="1:80" ht="13.5" thickBot="1">
      <c r="B7" s="416" t="s">
        <v>187</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429"/>
      <c r="BL7" s="429"/>
      <c r="BM7" s="429"/>
      <c r="BN7" s="429"/>
      <c r="BO7" s="429"/>
      <c r="BP7" s="429"/>
      <c r="BQ7" s="429"/>
      <c r="BR7" s="429"/>
      <c r="BS7" s="429"/>
      <c r="BT7" s="429"/>
      <c r="BU7" s="429"/>
      <c r="BV7" s="429"/>
      <c r="BW7" s="429"/>
      <c r="BX7" s="441"/>
      <c r="BY7" s="441"/>
      <c r="BZ7" s="20"/>
      <c r="CA7" s="20"/>
      <c r="CB7" s="20"/>
    </row>
    <row r="8" spans="1:80" ht="13.5" thickTop="1">
      <c r="B8" s="7" t="s">
        <v>188</v>
      </c>
      <c r="C8" s="5"/>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352"/>
      <c r="BL8" s="352"/>
      <c r="CB8" s="20"/>
    </row>
    <row r="9" spans="1:80" ht="12.75">
      <c r="A9" s="422">
        <v>1000</v>
      </c>
      <c r="B9" s="5" t="s">
        <v>189</v>
      </c>
      <c r="C9" s="5"/>
      <c r="D9" s="424">
        <v>3233158.86</v>
      </c>
      <c r="E9" s="424">
        <v>5803936.6799999997</v>
      </c>
      <c r="F9" s="424">
        <v>12715884.17</v>
      </c>
      <c r="G9" s="424">
        <v>5415717.79</v>
      </c>
      <c r="H9" s="424">
        <v>1865747.37</v>
      </c>
      <c r="I9" s="424">
        <v>3012825.62</v>
      </c>
      <c r="J9" s="424">
        <v>2027079.95</v>
      </c>
      <c r="K9" s="424">
        <v>7709659.8899999997</v>
      </c>
      <c r="L9" s="424">
        <v>23145324.699999999</v>
      </c>
      <c r="M9" s="424">
        <v>683755.13</v>
      </c>
      <c r="N9" s="424">
        <v>5337057.82</v>
      </c>
      <c r="O9" s="424">
        <v>4090572.97</v>
      </c>
      <c r="P9" s="424">
        <v>81990182.840000004</v>
      </c>
      <c r="Q9" s="424">
        <v>1502857.69</v>
      </c>
      <c r="R9" s="424">
        <v>9952160.1999999993</v>
      </c>
      <c r="S9" s="424">
        <v>3328895.35</v>
      </c>
      <c r="T9" s="424">
        <v>8227445.25</v>
      </c>
      <c r="U9" s="424">
        <v>14170899.560000001</v>
      </c>
      <c r="V9" s="424">
        <v>2257634.85</v>
      </c>
      <c r="W9" s="424">
        <v>8591535.6300000008</v>
      </c>
      <c r="X9" s="424">
        <v>23983707.420000002</v>
      </c>
      <c r="Y9" s="424">
        <v>8126661.6299999999</v>
      </c>
      <c r="Z9" s="424">
        <v>7679848.04</v>
      </c>
      <c r="AA9" s="424">
        <v>34841499.439999998</v>
      </c>
      <c r="AB9" s="424">
        <v>2332142.12</v>
      </c>
      <c r="AC9" s="424">
        <v>6165866.79</v>
      </c>
      <c r="AD9" s="424">
        <v>2419588.12</v>
      </c>
      <c r="AE9" s="424">
        <v>3174259.72</v>
      </c>
      <c r="AF9" s="424">
        <v>10274665.640000001</v>
      </c>
      <c r="AG9" s="424">
        <v>3686318.86</v>
      </c>
      <c r="AH9" s="424">
        <v>731228.33</v>
      </c>
      <c r="AI9" s="424">
        <v>235828.72</v>
      </c>
      <c r="AJ9" s="424">
        <v>1091676.67</v>
      </c>
      <c r="AK9" s="424">
        <v>10516058.470000001</v>
      </c>
      <c r="AL9" s="424">
        <v>1119994.6499999999</v>
      </c>
      <c r="AM9" s="424">
        <v>4315440.22</v>
      </c>
      <c r="AN9" s="424">
        <v>747067.61</v>
      </c>
      <c r="AO9" s="424">
        <v>568074.34</v>
      </c>
      <c r="AP9" s="424">
        <v>13321123.43</v>
      </c>
      <c r="AQ9" s="424">
        <v>4382926.05</v>
      </c>
      <c r="AR9" s="424">
        <v>6427187.8399999999</v>
      </c>
      <c r="AS9" s="424">
        <v>679072.67</v>
      </c>
      <c r="AT9" s="424">
        <v>2397051.88</v>
      </c>
      <c r="AU9" s="424">
        <v>1328918.1200000001</v>
      </c>
      <c r="AV9" s="424">
        <v>8660072.2200000007</v>
      </c>
      <c r="AW9" s="424">
        <v>4019622.59</v>
      </c>
      <c r="AX9" s="424">
        <v>6279241.71</v>
      </c>
      <c r="AY9" s="424">
        <v>3463958.92</v>
      </c>
      <c r="AZ9" s="424">
        <v>8082693.4100000001</v>
      </c>
      <c r="BA9" s="424">
        <v>2457342.59</v>
      </c>
      <c r="BB9" s="424">
        <v>7400824.1799999997</v>
      </c>
      <c r="BC9" s="424">
        <v>1789881.83</v>
      </c>
      <c r="BD9" s="424">
        <v>10032214.210000001</v>
      </c>
      <c r="BE9" s="424">
        <v>27757169.699999999</v>
      </c>
      <c r="BF9" s="424">
        <v>2898570.01</v>
      </c>
      <c r="BG9" s="424">
        <v>6640352.3700000001</v>
      </c>
      <c r="BH9" s="424">
        <v>218116.45</v>
      </c>
      <c r="BI9" s="424">
        <v>4701508.6500000004</v>
      </c>
      <c r="BJ9" s="424"/>
      <c r="BK9" s="352">
        <v>450010107.94</v>
      </c>
      <c r="BL9" s="352"/>
      <c r="BX9" s="431">
        <f>SUM(BM9:BT9)</f>
        <v>0</v>
      </c>
      <c r="BY9" s="431">
        <f>BK9+BX9</f>
        <v>450010107.94</v>
      </c>
      <c r="BZ9" s="889">
        <v>450010107.94</v>
      </c>
      <c r="CA9" s="26">
        <f>BY9-BZ9</f>
        <v>0</v>
      </c>
      <c r="CB9" s="20"/>
    </row>
    <row r="10" spans="1:80" ht="12.75">
      <c r="A10" s="422">
        <v>1020</v>
      </c>
      <c r="B10" s="6" t="s">
        <v>2162</v>
      </c>
      <c r="C10" s="6"/>
      <c r="D10" s="424">
        <v>0</v>
      </c>
      <c r="E10" s="424">
        <v>15359221.939999999</v>
      </c>
      <c r="F10" s="424">
        <v>7188580.9199999999</v>
      </c>
      <c r="G10" s="424">
        <v>715359.52</v>
      </c>
      <c r="H10" s="424">
        <v>147671.57999999999</v>
      </c>
      <c r="I10" s="424">
        <v>3256889.8</v>
      </c>
      <c r="J10" s="424">
        <v>1419651.67</v>
      </c>
      <c r="K10" s="424">
        <v>3364787.5</v>
      </c>
      <c r="L10" s="424">
        <v>10073884.65</v>
      </c>
      <c r="M10" s="424">
        <v>762194.65</v>
      </c>
      <c r="N10" s="424">
        <v>119171.16</v>
      </c>
      <c r="O10" s="424">
        <v>325366.2</v>
      </c>
      <c r="P10" s="424">
        <v>5032974.54</v>
      </c>
      <c r="Q10" s="424">
        <v>1548305.2</v>
      </c>
      <c r="R10" s="424">
        <v>715917.52</v>
      </c>
      <c r="S10" s="424">
        <v>450302.19</v>
      </c>
      <c r="T10" s="424">
        <v>3298736.85</v>
      </c>
      <c r="U10" s="424">
        <v>1364475.13</v>
      </c>
      <c r="V10" s="424">
        <v>444246.89</v>
      </c>
      <c r="W10" s="424">
        <v>517374.31</v>
      </c>
      <c r="X10" s="424">
        <v>5136594.57</v>
      </c>
      <c r="Y10" s="424">
        <v>2402846.35</v>
      </c>
      <c r="Z10" s="424">
        <v>3174037.8</v>
      </c>
      <c r="AA10" s="424">
        <v>5100699.6500000004</v>
      </c>
      <c r="AB10" s="424">
        <v>514729.75</v>
      </c>
      <c r="AC10" s="424">
        <v>1510415.61</v>
      </c>
      <c r="AD10" s="424">
        <v>3154760.8</v>
      </c>
      <c r="AE10" s="424">
        <v>948538.18</v>
      </c>
      <c r="AF10" s="424">
        <v>2039693.28</v>
      </c>
      <c r="AG10" s="424">
        <v>1346029.57</v>
      </c>
      <c r="AH10" s="424">
        <v>178774.98</v>
      </c>
      <c r="AI10" s="424">
        <v>548548.56999999995</v>
      </c>
      <c r="AJ10" s="424">
        <v>678740.96</v>
      </c>
      <c r="AK10" s="424">
        <v>3771651.68</v>
      </c>
      <c r="AL10" s="424">
        <v>319016.81</v>
      </c>
      <c r="AM10" s="424">
        <v>1356283.49</v>
      </c>
      <c r="AN10" s="424">
        <v>144399.89000000001</v>
      </c>
      <c r="AO10" s="424">
        <v>4847607.83</v>
      </c>
      <c r="AP10" s="424">
        <v>800687.15</v>
      </c>
      <c r="AQ10" s="424">
        <v>1190352.79</v>
      </c>
      <c r="AR10" s="424">
        <v>4907553.75</v>
      </c>
      <c r="AS10" s="424">
        <v>795275.81</v>
      </c>
      <c r="AT10" s="424">
        <v>1665901.59</v>
      </c>
      <c r="AU10" s="424">
        <v>2203873.71</v>
      </c>
      <c r="AV10" s="424">
        <v>1228527.02</v>
      </c>
      <c r="AW10" s="424">
        <v>1083641.51</v>
      </c>
      <c r="AX10" s="424">
        <v>3354326.24</v>
      </c>
      <c r="AY10" s="424">
        <v>1199370.51</v>
      </c>
      <c r="AZ10" s="424">
        <v>1903170.02</v>
      </c>
      <c r="BA10" s="424">
        <v>3888432.29</v>
      </c>
      <c r="BB10" s="424">
        <v>1576393.99</v>
      </c>
      <c r="BC10" s="424">
        <v>542509.18000000005</v>
      </c>
      <c r="BD10" s="424">
        <v>2449130.9700000002</v>
      </c>
      <c r="BE10" s="424">
        <v>3844340.41</v>
      </c>
      <c r="BF10" s="424">
        <v>2262732.9300000002</v>
      </c>
      <c r="BG10" s="424">
        <v>1432213</v>
      </c>
      <c r="BH10" s="424">
        <v>475041.47</v>
      </c>
      <c r="BI10" s="424">
        <v>539642.69999999995</v>
      </c>
      <c r="BJ10" s="424"/>
      <c r="BK10" s="352">
        <v>130621599.03</v>
      </c>
      <c r="BL10" s="352"/>
      <c r="BX10" s="431">
        <f t="shared" ref="BX10:BX20" si="0">SUM(BM10:BT10)</f>
        <v>0</v>
      </c>
      <c r="BY10" s="431">
        <f t="shared" ref="BY10:BY20" si="1">BK10+BX10</f>
        <v>130621599.03</v>
      </c>
      <c r="BZ10" s="889">
        <v>130621599.03</v>
      </c>
      <c r="CA10" s="26">
        <f t="shared" ref="CA10:CA24" si="2">BY10-BZ10</f>
        <v>0</v>
      </c>
      <c r="CB10" s="20"/>
    </row>
    <row r="11" spans="1:80" ht="12.75">
      <c r="A11" s="422">
        <v>1050</v>
      </c>
      <c r="B11" s="5" t="s">
        <v>192</v>
      </c>
      <c r="C11" s="420"/>
      <c r="D11" s="424">
        <v>0</v>
      </c>
      <c r="E11" s="424">
        <v>0</v>
      </c>
      <c r="F11" s="424">
        <v>0</v>
      </c>
      <c r="G11" s="424">
        <v>197227.18</v>
      </c>
      <c r="H11" s="424">
        <v>0</v>
      </c>
      <c r="I11" s="424">
        <v>0</v>
      </c>
      <c r="J11" s="424">
        <v>0</v>
      </c>
      <c r="K11" s="424">
        <v>4289770</v>
      </c>
      <c r="L11" s="424">
        <v>0</v>
      </c>
      <c r="M11" s="424">
        <v>247993.8</v>
      </c>
      <c r="N11" s="424">
        <v>0</v>
      </c>
      <c r="O11" s="424">
        <v>0</v>
      </c>
      <c r="P11" s="424">
        <v>0</v>
      </c>
      <c r="Q11" s="424">
        <v>4003406</v>
      </c>
      <c r="R11" s="424">
        <v>0</v>
      </c>
      <c r="S11" s="424">
        <v>0</v>
      </c>
      <c r="T11" s="424">
        <v>0</v>
      </c>
      <c r="U11" s="424">
        <v>0</v>
      </c>
      <c r="V11" s="424">
        <v>12090.14</v>
      </c>
      <c r="W11" s="424">
        <v>0</v>
      </c>
      <c r="X11" s="424">
        <v>0</v>
      </c>
      <c r="Y11" s="424">
        <v>0</v>
      </c>
      <c r="Z11" s="424">
        <v>3219075.34</v>
      </c>
      <c r="AA11" s="424">
        <v>0</v>
      </c>
      <c r="AB11" s="424">
        <v>0</v>
      </c>
      <c r="AC11" s="424">
        <v>2112630.38</v>
      </c>
      <c r="AD11" s="424">
        <v>0</v>
      </c>
      <c r="AE11" s="424">
        <v>0</v>
      </c>
      <c r="AF11" s="424">
        <v>0</v>
      </c>
      <c r="AG11" s="424">
        <v>0</v>
      </c>
      <c r="AH11" s="424">
        <v>0</v>
      </c>
      <c r="AI11" s="424">
        <v>0</v>
      </c>
      <c r="AJ11" s="424">
        <v>135474.76</v>
      </c>
      <c r="AK11" s="424">
        <v>0</v>
      </c>
      <c r="AL11" s="424">
        <v>0</v>
      </c>
      <c r="AM11" s="424">
        <v>12834.55</v>
      </c>
      <c r="AN11" s="424">
        <v>19927.759999999998</v>
      </c>
      <c r="AO11" s="424">
        <v>703889.45</v>
      </c>
      <c r="AP11" s="424">
        <v>0</v>
      </c>
      <c r="AQ11" s="424">
        <v>0</v>
      </c>
      <c r="AR11" s="424">
        <v>0</v>
      </c>
      <c r="AS11" s="424">
        <v>0</v>
      </c>
      <c r="AT11" s="424">
        <v>0</v>
      </c>
      <c r="AU11" s="424">
        <v>0</v>
      </c>
      <c r="AV11" s="424">
        <v>0</v>
      </c>
      <c r="AW11" s="424">
        <v>115506.75</v>
      </c>
      <c r="AX11" s="424">
        <v>0</v>
      </c>
      <c r="AY11" s="424">
        <v>0</v>
      </c>
      <c r="AZ11" s="424">
        <v>0</v>
      </c>
      <c r="BA11" s="424">
        <v>0</v>
      </c>
      <c r="BB11" s="424">
        <v>0</v>
      </c>
      <c r="BC11" s="424">
        <v>0</v>
      </c>
      <c r="BD11" s="424">
        <v>0</v>
      </c>
      <c r="BE11" s="424">
        <v>0</v>
      </c>
      <c r="BF11" s="424">
        <v>0</v>
      </c>
      <c r="BG11" s="424">
        <v>14935737.119999999</v>
      </c>
      <c r="BH11" s="424">
        <v>0</v>
      </c>
      <c r="BI11" s="424">
        <v>0</v>
      </c>
      <c r="BJ11" s="424"/>
      <c r="BK11" s="352">
        <v>30005563.23</v>
      </c>
      <c r="BL11" s="352"/>
      <c r="BX11" s="431">
        <f t="shared" si="0"/>
        <v>0</v>
      </c>
      <c r="BY11" s="431">
        <f t="shared" si="1"/>
        <v>30005563.23</v>
      </c>
      <c r="BZ11" s="889">
        <v>30005563.23</v>
      </c>
      <c r="CA11" s="26">
        <f t="shared" si="2"/>
        <v>0</v>
      </c>
      <c r="CB11" s="20"/>
    </row>
    <row r="12" spans="1:80" ht="12.75">
      <c r="A12" s="422">
        <v>1070</v>
      </c>
      <c r="B12" s="5" t="s">
        <v>193</v>
      </c>
      <c r="C12" s="419"/>
      <c r="D12" s="424">
        <v>0</v>
      </c>
      <c r="E12" s="424">
        <v>0</v>
      </c>
      <c r="F12" s="424">
        <v>0</v>
      </c>
      <c r="G12" s="424">
        <v>167189.98000000001</v>
      </c>
      <c r="H12" s="424">
        <v>0</v>
      </c>
      <c r="I12" s="424">
        <v>0</v>
      </c>
      <c r="J12" s="424">
        <v>0</v>
      </c>
      <c r="K12" s="424">
        <v>0</v>
      </c>
      <c r="L12" s="424">
        <v>0</v>
      </c>
      <c r="M12" s="424">
        <v>445580.16</v>
      </c>
      <c r="N12" s="424">
        <v>0</v>
      </c>
      <c r="O12" s="424">
        <v>0</v>
      </c>
      <c r="P12" s="424">
        <v>0</v>
      </c>
      <c r="Q12" s="424">
        <v>12747122</v>
      </c>
      <c r="R12" s="424">
        <v>0</v>
      </c>
      <c r="S12" s="424">
        <v>0</v>
      </c>
      <c r="T12" s="424">
        <v>0</v>
      </c>
      <c r="U12" s="424">
        <v>0</v>
      </c>
      <c r="V12" s="424">
        <v>0</v>
      </c>
      <c r="W12" s="424">
        <v>0</v>
      </c>
      <c r="X12" s="424">
        <v>0</v>
      </c>
      <c r="Y12" s="424">
        <v>0</v>
      </c>
      <c r="Z12" s="424">
        <v>0</v>
      </c>
      <c r="AA12" s="424">
        <v>0</v>
      </c>
      <c r="AB12" s="424">
        <v>0</v>
      </c>
      <c r="AC12" s="424">
        <v>1167264.52</v>
      </c>
      <c r="AD12" s="424">
        <v>3000</v>
      </c>
      <c r="AE12" s="424">
        <v>0</v>
      </c>
      <c r="AF12" s="424">
        <v>0</v>
      </c>
      <c r="AG12" s="424">
        <v>0</v>
      </c>
      <c r="AH12" s="424">
        <v>0</v>
      </c>
      <c r="AI12" s="424">
        <v>0</v>
      </c>
      <c r="AJ12" s="424">
        <v>61111.11</v>
      </c>
      <c r="AK12" s="424">
        <v>0</v>
      </c>
      <c r="AL12" s="424">
        <v>0</v>
      </c>
      <c r="AM12" s="424">
        <v>0</v>
      </c>
      <c r="AN12" s="424">
        <v>209241.26</v>
      </c>
      <c r="AO12" s="424">
        <v>0</v>
      </c>
      <c r="AP12" s="424">
        <v>0</v>
      </c>
      <c r="AQ12" s="424">
        <v>0</v>
      </c>
      <c r="AR12" s="424">
        <v>0</v>
      </c>
      <c r="AS12" s="424">
        <v>0</v>
      </c>
      <c r="AT12" s="424">
        <v>0</v>
      </c>
      <c r="AU12" s="424">
        <v>0</v>
      </c>
      <c r="AV12" s="424">
        <v>0</v>
      </c>
      <c r="AW12" s="424">
        <v>0</v>
      </c>
      <c r="AX12" s="424">
        <v>0</v>
      </c>
      <c r="AY12" s="424">
        <v>0</v>
      </c>
      <c r="AZ12" s="424">
        <v>0</v>
      </c>
      <c r="BA12" s="424">
        <v>0</v>
      </c>
      <c r="BB12" s="424">
        <v>0</v>
      </c>
      <c r="BC12" s="424">
        <v>0</v>
      </c>
      <c r="BD12" s="424">
        <v>0</v>
      </c>
      <c r="BE12" s="424">
        <v>0</v>
      </c>
      <c r="BF12" s="424">
        <v>0</v>
      </c>
      <c r="BG12" s="424">
        <v>0</v>
      </c>
      <c r="BH12" s="424">
        <v>0</v>
      </c>
      <c r="BI12" s="424">
        <v>0</v>
      </c>
      <c r="BJ12" s="424"/>
      <c r="BK12" s="352">
        <v>14800509.029999999</v>
      </c>
      <c r="BL12" s="352"/>
      <c r="BX12" s="431">
        <f t="shared" si="0"/>
        <v>0</v>
      </c>
      <c r="BY12" s="431">
        <f t="shared" si="1"/>
        <v>14800509.029999999</v>
      </c>
      <c r="BZ12" s="889">
        <v>14800509.029999999</v>
      </c>
      <c r="CA12" s="26">
        <f t="shared" si="2"/>
        <v>0</v>
      </c>
      <c r="CB12" s="20"/>
    </row>
    <row r="13" spans="1:80" ht="12.75">
      <c r="A13" s="422"/>
      <c r="B13" s="5" t="s">
        <v>2163</v>
      </c>
      <c r="C13" s="419"/>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352"/>
      <c r="BL13" s="352"/>
      <c r="BM13" s="352">
        <v>7240440.8399999999</v>
      </c>
      <c r="BX13" s="431">
        <f t="shared" ref="BX13" si="3">SUM(BM13:BT13)</f>
        <v>7240440.8399999999</v>
      </c>
      <c r="BY13" s="431">
        <f t="shared" ref="BY13" si="4">BK13+BX13</f>
        <v>7240440.8399999999</v>
      </c>
      <c r="BZ13" s="889">
        <v>7240440.8399999999</v>
      </c>
      <c r="CA13" s="26">
        <f t="shared" si="2"/>
        <v>0</v>
      </c>
      <c r="CB13" s="20"/>
    </row>
    <row r="14" spans="1:80" ht="12.75">
      <c r="A14" s="422">
        <v>1110</v>
      </c>
      <c r="B14" s="5" t="s">
        <v>463</v>
      </c>
      <c r="C14" s="419"/>
      <c r="D14" s="424">
        <v>305931.45</v>
      </c>
      <c r="E14" s="424">
        <v>239389.44</v>
      </c>
      <c r="F14" s="424">
        <v>1324270.33</v>
      </c>
      <c r="G14" s="424">
        <v>431556.87</v>
      </c>
      <c r="H14" s="424">
        <v>209758.79</v>
      </c>
      <c r="I14" s="424">
        <v>300040.65000000002</v>
      </c>
      <c r="J14" s="424">
        <v>600563.75</v>
      </c>
      <c r="K14" s="424">
        <v>1185142.78</v>
      </c>
      <c r="L14" s="424">
        <v>915837.63</v>
      </c>
      <c r="M14" s="424">
        <v>706381.12</v>
      </c>
      <c r="N14" s="424">
        <v>734978.76</v>
      </c>
      <c r="O14" s="424">
        <v>1079539.23</v>
      </c>
      <c r="P14" s="424">
        <v>3232450.52</v>
      </c>
      <c r="Q14" s="424">
        <v>198254.04</v>
      </c>
      <c r="R14" s="424">
        <v>1302079.55</v>
      </c>
      <c r="S14" s="424">
        <v>382682</v>
      </c>
      <c r="T14" s="424">
        <v>1059784.1399999999</v>
      </c>
      <c r="U14" s="424">
        <v>252894.07</v>
      </c>
      <c r="V14" s="424">
        <v>6536717.25</v>
      </c>
      <c r="W14" s="424">
        <v>283585.52</v>
      </c>
      <c r="X14" s="424">
        <v>9233766.9499999993</v>
      </c>
      <c r="Y14" s="424">
        <v>1505694.8</v>
      </c>
      <c r="Z14" s="424">
        <v>4126429.29</v>
      </c>
      <c r="AA14" s="424">
        <v>1356769.72</v>
      </c>
      <c r="AB14" s="424">
        <v>375786.73</v>
      </c>
      <c r="AC14" s="424">
        <v>412742.95</v>
      </c>
      <c r="AD14" s="424">
        <v>451982.25</v>
      </c>
      <c r="AE14" s="424">
        <v>464197.65</v>
      </c>
      <c r="AF14" s="424">
        <v>2201729.7599999998</v>
      </c>
      <c r="AG14" s="424">
        <v>855339.42</v>
      </c>
      <c r="AH14" s="424">
        <v>65470.559999999998</v>
      </c>
      <c r="AI14" s="424">
        <v>157238.03</v>
      </c>
      <c r="AJ14" s="424">
        <v>266256.73</v>
      </c>
      <c r="AK14" s="424">
        <v>328575.76</v>
      </c>
      <c r="AL14" s="424">
        <v>132230.1</v>
      </c>
      <c r="AM14" s="424">
        <v>286080.92</v>
      </c>
      <c r="AN14" s="424">
        <v>263937.99</v>
      </c>
      <c r="AO14" s="424">
        <v>382532.29</v>
      </c>
      <c r="AP14" s="424">
        <v>1038170.9</v>
      </c>
      <c r="AQ14" s="424">
        <v>295355.02</v>
      </c>
      <c r="AR14" s="424">
        <v>333005.56</v>
      </c>
      <c r="AS14" s="424">
        <v>817655.81</v>
      </c>
      <c r="AT14" s="424">
        <v>270768.14</v>
      </c>
      <c r="AU14" s="424">
        <v>234787.63</v>
      </c>
      <c r="AV14" s="424">
        <v>1271044.08</v>
      </c>
      <c r="AW14" s="424">
        <v>79177.789999999994</v>
      </c>
      <c r="AX14" s="424">
        <v>2921539.68</v>
      </c>
      <c r="AY14" s="424">
        <v>759148.7</v>
      </c>
      <c r="AZ14" s="424">
        <v>597218.91</v>
      </c>
      <c r="BA14" s="424">
        <v>771986.74</v>
      </c>
      <c r="BB14" s="424">
        <v>147062.42000000001</v>
      </c>
      <c r="BC14" s="424">
        <v>382230.22</v>
      </c>
      <c r="BD14" s="424">
        <v>207634.5</v>
      </c>
      <c r="BE14" s="424">
        <v>19269148.84</v>
      </c>
      <c r="BF14" s="424">
        <v>782358.44</v>
      </c>
      <c r="BG14" s="424">
        <v>141655.75</v>
      </c>
      <c r="BH14" s="424">
        <v>384005.89</v>
      </c>
      <c r="BI14" s="424">
        <v>488369</v>
      </c>
      <c r="BJ14" s="424"/>
      <c r="BK14" s="352">
        <v>75340923.810000002</v>
      </c>
      <c r="BL14" s="352"/>
      <c r="BN14" s="352">
        <v>1000000</v>
      </c>
      <c r="BO14" s="352">
        <v>1104375</v>
      </c>
      <c r="BP14" s="352" t="s">
        <v>128</v>
      </c>
      <c r="BQ14" s="352">
        <v>2623501.4300000002</v>
      </c>
      <c r="BX14" s="431">
        <f t="shared" si="0"/>
        <v>4727876.43</v>
      </c>
      <c r="BY14" s="431">
        <f t="shared" si="1"/>
        <v>80068800.239999995</v>
      </c>
      <c r="BZ14" s="889">
        <v>80068900.239999995</v>
      </c>
      <c r="CA14" s="26">
        <f t="shared" si="2"/>
        <v>-100</v>
      </c>
      <c r="CB14" s="20"/>
    </row>
    <row r="15" spans="1:80" ht="12.75">
      <c r="A15" s="422">
        <v>1200</v>
      </c>
      <c r="B15" s="5" t="s">
        <v>195</v>
      </c>
      <c r="C15" s="419"/>
      <c r="D15" s="424">
        <v>0</v>
      </c>
      <c r="E15" s="424">
        <v>0</v>
      </c>
      <c r="F15" s="424">
        <v>0</v>
      </c>
      <c r="G15" s="424">
        <v>0</v>
      </c>
      <c r="H15" s="424">
        <v>0</v>
      </c>
      <c r="I15" s="424">
        <v>0</v>
      </c>
      <c r="J15" s="424">
        <v>0</v>
      </c>
      <c r="K15" s="424">
        <v>0</v>
      </c>
      <c r="L15" s="424">
        <v>0</v>
      </c>
      <c r="M15" s="424">
        <v>0</v>
      </c>
      <c r="N15" s="424">
        <v>0</v>
      </c>
      <c r="O15" s="424">
        <v>0</v>
      </c>
      <c r="P15" s="424">
        <v>0</v>
      </c>
      <c r="Q15" s="424">
        <v>0</v>
      </c>
      <c r="R15" s="424">
        <v>0</v>
      </c>
      <c r="S15" s="424">
        <v>0</v>
      </c>
      <c r="T15" s="424">
        <v>0</v>
      </c>
      <c r="U15" s="424">
        <v>0</v>
      </c>
      <c r="V15" s="424">
        <v>0</v>
      </c>
      <c r="W15" s="424">
        <v>0</v>
      </c>
      <c r="X15" s="424">
        <v>0</v>
      </c>
      <c r="Y15" s="424">
        <v>0</v>
      </c>
      <c r="Z15" s="424">
        <v>2623501.4300000002</v>
      </c>
      <c r="AA15" s="424">
        <v>0</v>
      </c>
      <c r="AB15" s="424">
        <v>0</v>
      </c>
      <c r="AC15" s="424">
        <v>0</v>
      </c>
      <c r="AD15" s="424">
        <v>0</v>
      </c>
      <c r="AE15" s="424">
        <v>0</v>
      </c>
      <c r="AF15" s="424">
        <v>0</v>
      </c>
      <c r="AG15" s="424">
        <v>0</v>
      </c>
      <c r="AH15" s="424">
        <v>0</v>
      </c>
      <c r="AI15" s="424">
        <v>0</v>
      </c>
      <c r="AJ15" s="424">
        <v>0</v>
      </c>
      <c r="AK15" s="424">
        <v>0</v>
      </c>
      <c r="AL15" s="424">
        <v>0</v>
      </c>
      <c r="AM15" s="424">
        <v>0</v>
      </c>
      <c r="AN15" s="424">
        <v>0</v>
      </c>
      <c r="AO15" s="424">
        <v>0</v>
      </c>
      <c r="AP15" s="424">
        <v>0</v>
      </c>
      <c r="AQ15" s="424">
        <v>0</v>
      </c>
      <c r="AR15" s="424">
        <v>0</v>
      </c>
      <c r="AS15" s="424">
        <v>0</v>
      </c>
      <c r="AT15" s="424">
        <v>0</v>
      </c>
      <c r="AU15" s="424">
        <v>0</v>
      </c>
      <c r="AV15" s="424">
        <v>0</v>
      </c>
      <c r="AW15" s="424">
        <v>0</v>
      </c>
      <c r="AX15" s="424">
        <v>0</v>
      </c>
      <c r="AY15" s="424">
        <v>0</v>
      </c>
      <c r="AZ15" s="424">
        <v>0</v>
      </c>
      <c r="BA15" s="424">
        <v>0</v>
      </c>
      <c r="BB15" s="424">
        <v>0</v>
      </c>
      <c r="BC15" s="424">
        <v>0</v>
      </c>
      <c r="BD15" s="424">
        <v>0</v>
      </c>
      <c r="BE15" s="424">
        <v>0</v>
      </c>
      <c r="BF15" s="424">
        <v>0</v>
      </c>
      <c r="BG15" s="424">
        <v>0</v>
      </c>
      <c r="BH15" s="424">
        <v>0</v>
      </c>
      <c r="BI15" s="424">
        <v>0</v>
      </c>
      <c r="BJ15" s="424"/>
      <c r="BK15" s="352">
        <v>2623501.4300000002</v>
      </c>
      <c r="BL15" s="352"/>
      <c r="BQ15" s="352">
        <v>-2623501.4300000002</v>
      </c>
      <c r="BX15" s="431">
        <f t="shared" si="0"/>
        <v>-2623501.4300000002</v>
      </c>
      <c r="BY15" s="431">
        <f t="shared" si="1"/>
        <v>0</v>
      </c>
      <c r="BZ15" s="889">
        <v>0</v>
      </c>
      <c r="CA15" s="26">
        <f t="shared" si="2"/>
        <v>0</v>
      </c>
      <c r="CB15" s="20"/>
    </row>
    <row r="16" spans="1:80" ht="12.75">
      <c r="A16" s="422">
        <v>1190</v>
      </c>
      <c r="B16" s="5" t="s">
        <v>464</v>
      </c>
      <c r="C16" s="5"/>
      <c r="D16" s="424">
        <v>0</v>
      </c>
      <c r="E16" s="424">
        <v>0</v>
      </c>
      <c r="F16" s="424">
        <v>0</v>
      </c>
      <c r="G16" s="424">
        <v>0</v>
      </c>
      <c r="H16" s="424">
        <v>0</v>
      </c>
      <c r="I16" s="424">
        <v>1000000</v>
      </c>
      <c r="J16" s="424">
        <v>1200000</v>
      </c>
      <c r="K16" s="424">
        <v>0</v>
      </c>
      <c r="L16" s="424">
        <v>0</v>
      </c>
      <c r="M16" s="424">
        <v>0</v>
      </c>
      <c r="N16" s="424">
        <v>0</v>
      </c>
      <c r="O16" s="424">
        <v>0</v>
      </c>
      <c r="P16" s="424">
        <v>0</v>
      </c>
      <c r="Q16" s="424">
        <v>0</v>
      </c>
      <c r="R16" s="424">
        <v>0</v>
      </c>
      <c r="S16" s="424">
        <v>0</v>
      </c>
      <c r="T16" s="424">
        <v>0</v>
      </c>
      <c r="U16" s="424">
        <v>0</v>
      </c>
      <c r="V16" s="424">
        <v>0</v>
      </c>
      <c r="W16" s="424">
        <v>0</v>
      </c>
      <c r="X16" s="424">
        <v>0</v>
      </c>
      <c r="Y16" s="424">
        <v>0</v>
      </c>
      <c r="Z16" s="424">
        <v>0</v>
      </c>
      <c r="AA16" s="424">
        <v>0</v>
      </c>
      <c r="AB16" s="424">
        <v>0</v>
      </c>
      <c r="AC16" s="424">
        <v>0</v>
      </c>
      <c r="AD16" s="424">
        <v>0</v>
      </c>
      <c r="AE16" s="424">
        <v>120000</v>
      </c>
      <c r="AF16" s="424">
        <v>0</v>
      </c>
      <c r="AG16" s="424">
        <v>0</v>
      </c>
      <c r="AH16" s="424">
        <v>0</v>
      </c>
      <c r="AI16" s="424">
        <v>0</v>
      </c>
      <c r="AJ16" s="424">
        <v>0</v>
      </c>
      <c r="AK16" s="424">
        <v>0</v>
      </c>
      <c r="AL16" s="424">
        <v>0</v>
      </c>
      <c r="AM16" s="424">
        <v>0</v>
      </c>
      <c r="AN16" s="424">
        <v>0</v>
      </c>
      <c r="AO16" s="424">
        <v>0</v>
      </c>
      <c r="AP16" s="424">
        <v>0</v>
      </c>
      <c r="AQ16" s="424">
        <v>0</v>
      </c>
      <c r="AR16" s="424">
        <v>0</v>
      </c>
      <c r="AS16" s="424">
        <v>0</v>
      </c>
      <c r="AT16" s="424">
        <v>0</v>
      </c>
      <c r="AU16" s="424">
        <v>0</v>
      </c>
      <c r="AV16" s="424">
        <v>0</v>
      </c>
      <c r="AW16" s="424">
        <v>0</v>
      </c>
      <c r="AX16" s="424">
        <v>0</v>
      </c>
      <c r="AY16" s="424">
        <v>0</v>
      </c>
      <c r="AZ16" s="424">
        <v>0</v>
      </c>
      <c r="BA16" s="424">
        <v>0</v>
      </c>
      <c r="BB16" s="424">
        <v>0</v>
      </c>
      <c r="BC16" s="424">
        <v>1000000</v>
      </c>
      <c r="BD16" s="424">
        <v>0</v>
      </c>
      <c r="BE16" s="424">
        <v>0</v>
      </c>
      <c r="BF16" s="424">
        <v>0</v>
      </c>
      <c r="BG16" s="424">
        <v>0</v>
      </c>
      <c r="BH16" s="424">
        <v>0</v>
      </c>
      <c r="BI16" s="424">
        <v>0</v>
      </c>
      <c r="BJ16" s="424"/>
      <c r="BK16" s="352">
        <v>3320000</v>
      </c>
      <c r="BL16" s="352"/>
      <c r="BM16" s="352"/>
      <c r="BN16" s="352">
        <v>-1000000</v>
      </c>
      <c r="BO16" s="352">
        <v>-1104375</v>
      </c>
      <c r="BP16" s="352" t="s">
        <v>128</v>
      </c>
      <c r="BQ16" s="352" t="s">
        <v>128</v>
      </c>
      <c r="BR16" s="352"/>
      <c r="BS16" s="352"/>
      <c r="BT16" s="352"/>
      <c r="BU16" s="352"/>
      <c r="BV16" s="352"/>
      <c r="BW16" s="352"/>
      <c r="BX16" s="431">
        <f t="shared" si="0"/>
        <v>-2104375</v>
      </c>
      <c r="BY16" s="431">
        <f>BK16+BX16</f>
        <v>1215625</v>
      </c>
      <c r="BZ16" s="889">
        <v>1215625</v>
      </c>
      <c r="CA16" s="26">
        <f t="shared" si="2"/>
        <v>0</v>
      </c>
      <c r="CB16" s="20"/>
    </row>
    <row r="17" spans="1:87" ht="12.75">
      <c r="A17" s="422">
        <v>1195</v>
      </c>
      <c r="B17" s="5" t="s">
        <v>1934</v>
      </c>
      <c r="C17" s="5"/>
      <c r="D17" s="424">
        <v>0</v>
      </c>
      <c r="E17" s="424">
        <v>0</v>
      </c>
      <c r="F17" s="424">
        <v>0</v>
      </c>
      <c r="G17" s="424">
        <v>0</v>
      </c>
      <c r="H17" s="424">
        <v>0</v>
      </c>
      <c r="I17" s="424">
        <v>0</v>
      </c>
      <c r="J17" s="424">
        <v>0</v>
      </c>
      <c r="K17" s="424">
        <v>0</v>
      </c>
      <c r="L17" s="424">
        <v>109754.58</v>
      </c>
      <c r="M17" s="424">
        <v>0</v>
      </c>
      <c r="N17" s="424">
        <v>0</v>
      </c>
      <c r="O17" s="424">
        <v>0</v>
      </c>
      <c r="P17" s="424">
        <v>94239.95</v>
      </c>
      <c r="Q17" s="424">
        <v>0</v>
      </c>
      <c r="R17" s="424">
        <v>0</v>
      </c>
      <c r="S17" s="424">
        <v>0</v>
      </c>
      <c r="T17" s="424">
        <v>0</v>
      </c>
      <c r="U17" s="424">
        <v>73257.820000000007</v>
      </c>
      <c r="V17" s="424">
        <v>167407.04999999999</v>
      </c>
      <c r="W17" s="424">
        <v>0</v>
      </c>
      <c r="X17" s="424">
        <v>0</v>
      </c>
      <c r="Y17" s="424">
        <v>1105</v>
      </c>
      <c r="Z17" s="424">
        <v>0</v>
      </c>
      <c r="AA17" s="424">
        <v>9247.48</v>
      </c>
      <c r="AB17" s="424">
        <v>0</v>
      </c>
      <c r="AC17" s="424">
        <v>0</v>
      </c>
      <c r="AD17" s="424">
        <v>0</v>
      </c>
      <c r="AE17" s="424">
        <v>3.72</v>
      </c>
      <c r="AF17" s="424">
        <v>0</v>
      </c>
      <c r="AG17" s="424">
        <v>0</v>
      </c>
      <c r="AH17" s="424">
        <v>0</v>
      </c>
      <c r="AI17" s="424">
        <v>0</v>
      </c>
      <c r="AJ17" s="424">
        <v>0</v>
      </c>
      <c r="AK17" s="424">
        <v>0</v>
      </c>
      <c r="AL17" s="424">
        <v>0</v>
      </c>
      <c r="AM17" s="424">
        <v>0</v>
      </c>
      <c r="AN17" s="424">
        <v>0</v>
      </c>
      <c r="AO17" s="424">
        <v>0</v>
      </c>
      <c r="AP17" s="424">
        <v>0</v>
      </c>
      <c r="AQ17" s="424">
        <v>0</v>
      </c>
      <c r="AR17" s="424">
        <v>0</v>
      </c>
      <c r="AS17" s="424">
        <v>0</v>
      </c>
      <c r="AT17" s="424">
        <v>0</v>
      </c>
      <c r="AU17" s="424">
        <v>0</v>
      </c>
      <c r="AV17" s="424">
        <v>0</v>
      </c>
      <c r="AW17" s="424">
        <v>0</v>
      </c>
      <c r="AX17" s="424">
        <v>0</v>
      </c>
      <c r="AY17" s="424">
        <v>0</v>
      </c>
      <c r="AZ17" s="424">
        <v>0</v>
      </c>
      <c r="BA17" s="424">
        <v>0</v>
      </c>
      <c r="BB17" s="424">
        <v>0</v>
      </c>
      <c r="BC17" s="424">
        <v>0</v>
      </c>
      <c r="BD17" s="424">
        <v>0</v>
      </c>
      <c r="BE17" s="424">
        <v>0</v>
      </c>
      <c r="BF17" s="424">
        <v>44695.54</v>
      </c>
      <c r="BG17" s="424">
        <v>0</v>
      </c>
      <c r="BH17" s="424">
        <v>202209.16</v>
      </c>
      <c r="BI17" s="424">
        <v>0</v>
      </c>
      <c r="BJ17" s="424"/>
      <c r="BK17" s="352">
        <v>701920.3</v>
      </c>
      <c r="BL17" s="352"/>
      <c r="BS17" s="352">
        <v>-701920</v>
      </c>
      <c r="BX17" s="431">
        <f t="shared" si="0"/>
        <v>-701920</v>
      </c>
      <c r="BY17" s="431">
        <f t="shared" si="1"/>
        <v>0.3</v>
      </c>
      <c r="BZ17" s="889">
        <v>0.3</v>
      </c>
      <c r="CA17" s="26">
        <f t="shared" si="2"/>
        <v>0</v>
      </c>
      <c r="CB17" s="20"/>
    </row>
    <row r="18" spans="1:87" ht="12.75">
      <c r="A18" s="422">
        <v>1220</v>
      </c>
      <c r="B18" s="5" t="s">
        <v>198</v>
      </c>
      <c r="C18" s="5"/>
      <c r="D18" s="424">
        <v>134754.04999999999</v>
      </c>
      <c r="E18" s="424">
        <v>80054.42</v>
      </c>
      <c r="F18" s="424">
        <v>705566.78</v>
      </c>
      <c r="G18" s="424">
        <v>102690.87</v>
      </c>
      <c r="H18" s="424">
        <v>2103.89</v>
      </c>
      <c r="I18" s="424">
        <v>108388.76</v>
      </c>
      <c r="J18" s="424">
        <v>65936.88</v>
      </c>
      <c r="K18" s="424">
        <v>522224.02</v>
      </c>
      <c r="L18" s="424">
        <v>711543.85</v>
      </c>
      <c r="M18" s="424">
        <v>9368.16</v>
      </c>
      <c r="N18" s="424">
        <v>345026.53</v>
      </c>
      <c r="O18" s="424">
        <v>459814.66</v>
      </c>
      <c r="P18" s="424">
        <v>175123.15</v>
      </c>
      <c r="Q18" s="424">
        <v>159779.18</v>
      </c>
      <c r="R18" s="424">
        <v>336372.13</v>
      </c>
      <c r="S18" s="424">
        <v>31952.84</v>
      </c>
      <c r="T18" s="424">
        <v>180088.11</v>
      </c>
      <c r="U18" s="424">
        <v>128187.73</v>
      </c>
      <c r="V18" s="424">
        <v>60655.72</v>
      </c>
      <c r="W18" s="424">
        <v>60533.21</v>
      </c>
      <c r="X18" s="424">
        <v>1079807.6200000001</v>
      </c>
      <c r="Y18" s="424">
        <v>332524.75</v>
      </c>
      <c r="Z18" s="424">
        <v>337015.3</v>
      </c>
      <c r="AA18" s="424">
        <v>1022715.16</v>
      </c>
      <c r="AB18" s="424">
        <v>60147.62</v>
      </c>
      <c r="AC18" s="424">
        <v>24727.26</v>
      </c>
      <c r="AD18" s="424">
        <v>301640.82</v>
      </c>
      <c r="AE18" s="424">
        <v>10128.09</v>
      </c>
      <c r="AF18" s="424">
        <v>149552.24</v>
      </c>
      <c r="AG18" s="424">
        <v>206216.37</v>
      </c>
      <c r="AH18" s="424">
        <v>164441.69</v>
      </c>
      <c r="AI18" s="424">
        <v>80972.86</v>
      </c>
      <c r="AJ18" s="424">
        <v>242569.53</v>
      </c>
      <c r="AK18" s="424">
        <v>191666.91</v>
      </c>
      <c r="AL18" s="424">
        <v>73480.55</v>
      </c>
      <c r="AM18" s="424">
        <v>302127.49</v>
      </c>
      <c r="AN18" s="424">
        <v>102130.54</v>
      </c>
      <c r="AO18" s="424">
        <v>77539.53</v>
      </c>
      <c r="AP18" s="424">
        <v>928361.99</v>
      </c>
      <c r="AQ18" s="424">
        <v>271213.17</v>
      </c>
      <c r="AR18" s="424">
        <v>60720.43</v>
      </c>
      <c r="AS18" s="424">
        <v>0</v>
      </c>
      <c r="AT18" s="424">
        <v>39702.519999999997</v>
      </c>
      <c r="AU18" s="424">
        <v>200910.66</v>
      </c>
      <c r="AV18" s="424">
        <v>98095.41</v>
      </c>
      <c r="AW18" s="424">
        <v>336445.79</v>
      </c>
      <c r="AX18" s="424">
        <v>115421.27</v>
      </c>
      <c r="AY18" s="424">
        <v>355254.88</v>
      </c>
      <c r="AZ18" s="424">
        <v>84203.61</v>
      </c>
      <c r="BA18" s="424">
        <v>35694.67</v>
      </c>
      <c r="BB18" s="424">
        <v>134126.32</v>
      </c>
      <c r="BC18" s="424">
        <v>77401.05</v>
      </c>
      <c r="BD18" s="424">
        <v>62305.98</v>
      </c>
      <c r="BE18" s="424">
        <v>57413.05</v>
      </c>
      <c r="BF18" s="424">
        <v>274303.03000000003</v>
      </c>
      <c r="BG18" s="424">
        <v>269135.65000000002</v>
      </c>
      <c r="BH18" s="424">
        <v>672605.91</v>
      </c>
      <c r="BI18" s="424">
        <v>420245.94</v>
      </c>
      <c r="BJ18" s="424"/>
      <c r="BK18" s="352">
        <v>13633130.6</v>
      </c>
      <c r="BL18" s="352"/>
      <c r="BT18" s="352" t="s">
        <v>128</v>
      </c>
      <c r="BU18" s="352"/>
      <c r="BV18" s="352"/>
      <c r="BW18" s="352"/>
      <c r="BX18" s="431">
        <f t="shared" si="0"/>
        <v>0</v>
      </c>
      <c r="BY18" s="431">
        <f t="shared" si="1"/>
        <v>13633130.6</v>
      </c>
      <c r="BZ18" s="889">
        <v>13633130.6</v>
      </c>
      <c r="CA18" s="26">
        <f t="shared" si="2"/>
        <v>0</v>
      </c>
      <c r="CB18" s="20"/>
    </row>
    <row r="19" spans="1:87" ht="12.75">
      <c r="A19" s="422">
        <v>1230</v>
      </c>
      <c r="B19" s="5" t="s">
        <v>2164</v>
      </c>
      <c r="C19" s="5"/>
      <c r="D19" s="424">
        <v>0</v>
      </c>
      <c r="E19" s="424">
        <v>43483.93</v>
      </c>
      <c r="F19" s="424">
        <v>946979.3</v>
      </c>
      <c r="G19" s="424">
        <v>0</v>
      </c>
      <c r="H19" s="424">
        <v>0</v>
      </c>
      <c r="I19" s="424">
        <v>542652.69999999995</v>
      </c>
      <c r="J19" s="424">
        <v>0</v>
      </c>
      <c r="K19" s="424">
        <v>0</v>
      </c>
      <c r="L19" s="424">
        <v>819626.68</v>
      </c>
      <c r="M19" s="424">
        <v>73845.850000000006</v>
      </c>
      <c r="N19" s="424">
        <v>222432.99</v>
      </c>
      <c r="O19" s="424">
        <v>1377</v>
      </c>
      <c r="P19" s="424">
        <v>131618.85999999999</v>
      </c>
      <c r="Q19" s="424">
        <v>0</v>
      </c>
      <c r="R19" s="424">
        <v>748270.38</v>
      </c>
      <c r="S19" s="424">
        <v>182353.11</v>
      </c>
      <c r="T19" s="424">
        <v>358914.61</v>
      </c>
      <c r="U19" s="424">
        <v>0</v>
      </c>
      <c r="V19" s="424">
        <v>11556</v>
      </c>
      <c r="W19" s="424">
        <v>194862.89</v>
      </c>
      <c r="X19" s="424">
        <v>579435.27</v>
      </c>
      <c r="Y19" s="424">
        <v>0</v>
      </c>
      <c r="Z19" s="424">
        <v>476106.58</v>
      </c>
      <c r="AA19" s="424">
        <v>3440196.27</v>
      </c>
      <c r="AB19" s="424">
        <v>68392.039999999994</v>
      </c>
      <c r="AC19" s="424">
        <v>0</v>
      </c>
      <c r="AD19" s="424">
        <v>5383.77</v>
      </c>
      <c r="AE19" s="424">
        <v>40906.589999999997</v>
      </c>
      <c r="AF19" s="424">
        <v>115609.86</v>
      </c>
      <c r="AG19" s="424">
        <v>86382.42</v>
      </c>
      <c r="AH19" s="424">
        <v>149545.70000000001</v>
      </c>
      <c r="AI19" s="424">
        <v>426002.91</v>
      </c>
      <c r="AJ19" s="424">
        <v>0</v>
      </c>
      <c r="AK19" s="424">
        <v>799545.64</v>
      </c>
      <c r="AL19" s="424">
        <v>0</v>
      </c>
      <c r="AM19" s="424">
        <v>0</v>
      </c>
      <c r="AN19" s="424">
        <v>123958.95</v>
      </c>
      <c r="AO19" s="424">
        <v>0</v>
      </c>
      <c r="AP19" s="424">
        <v>0</v>
      </c>
      <c r="AQ19" s="424">
        <v>0</v>
      </c>
      <c r="AR19" s="424">
        <v>46451.199999999997</v>
      </c>
      <c r="AS19" s="424">
        <v>116262.72</v>
      </c>
      <c r="AT19" s="424">
        <v>906448.24</v>
      </c>
      <c r="AU19" s="424">
        <v>0</v>
      </c>
      <c r="AV19" s="424">
        <v>88863.31</v>
      </c>
      <c r="AW19" s="424">
        <v>0</v>
      </c>
      <c r="AX19" s="424">
        <v>0</v>
      </c>
      <c r="AY19" s="424">
        <v>286466.25</v>
      </c>
      <c r="AZ19" s="424">
        <v>82683</v>
      </c>
      <c r="BA19" s="424">
        <v>0</v>
      </c>
      <c r="BB19" s="424">
        <v>0</v>
      </c>
      <c r="BC19" s="424">
        <v>41219.040000000001</v>
      </c>
      <c r="BD19" s="424">
        <v>585229.5</v>
      </c>
      <c r="BE19" s="424">
        <v>0</v>
      </c>
      <c r="BF19" s="424">
        <v>0</v>
      </c>
      <c r="BG19" s="424">
        <v>0</v>
      </c>
      <c r="BH19" s="424">
        <v>0</v>
      </c>
      <c r="BI19" s="424">
        <v>37.15</v>
      </c>
      <c r="BJ19" s="424"/>
      <c r="BK19" s="352">
        <v>12743100.710000001</v>
      </c>
      <c r="BL19" s="352"/>
      <c r="BT19" s="352" t="s">
        <v>128</v>
      </c>
      <c r="BU19" s="352"/>
      <c r="BV19" s="352"/>
      <c r="BW19" s="352"/>
      <c r="BX19" s="431">
        <f t="shared" si="0"/>
        <v>0</v>
      </c>
      <c r="BY19" s="431">
        <f t="shared" si="1"/>
        <v>12743100.710000001</v>
      </c>
      <c r="BZ19" s="889">
        <v>12743000.710000001</v>
      </c>
      <c r="CA19" s="26">
        <f t="shared" si="2"/>
        <v>100</v>
      </c>
      <c r="CB19" s="20"/>
    </row>
    <row r="20" spans="1:87" ht="12.75">
      <c r="A20" s="422">
        <v>1210</v>
      </c>
      <c r="B20" s="5" t="s">
        <v>466</v>
      </c>
      <c r="C20" s="5"/>
      <c r="D20" s="424">
        <v>0</v>
      </c>
      <c r="E20" s="424">
        <v>0</v>
      </c>
      <c r="F20" s="424">
        <v>0</v>
      </c>
      <c r="G20" s="424">
        <v>0</v>
      </c>
      <c r="H20" s="424">
        <v>0</v>
      </c>
      <c r="I20" s="424">
        <v>511.73</v>
      </c>
      <c r="J20" s="424">
        <v>400</v>
      </c>
      <c r="K20" s="424">
        <v>0</v>
      </c>
      <c r="L20" s="424">
        <v>0</v>
      </c>
      <c r="M20" s="424">
        <v>81584.34</v>
      </c>
      <c r="N20" s="424">
        <v>0</v>
      </c>
      <c r="O20" s="424">
        <v>0</v>
      </c>
      <c r="P20" s="424">
        <v>0</v>
      </c>
      <c r="Q20" s="424">
        <v>0</v>
      </c>
      <c r="R20" s="424">
        <v>0</v>
      </c>
      <c r="S20" s="424">
        <v>0</v>
      </c>
      <c r="T20" s="424">
        <v>0</v>
      </c>
      <c r="U20" s="424">
        <v>0</v>
      </c>
      <c r="V20" s="424">
        <v>0</v>
      </c>
      <c r="W20" s="424">
        <v>0</v>
      </c>
      <c r="X20" s="424">
        <v>1779.1</v>
      </c>
      <c r="Y20" s="424">
        <v>148359.14000000001</v>
      </c>
      <c r="Z20" s="424">
        <v>0</v>
      </c>
      <c r="AA20" s="424">
        <v>0</v>
      </c>
      <c r="AB20" s="424">
        <v>279.39999999999998</v>
      </c>
      <c r="AC20" s="424">
        <v>0</v>
      </c>
      <c r="AD20" s="424">
        <v>0</v>
      </c>
      <c r="AE20" s="424">
        <v>0</v>
      </c>
      <c r="AF20" s="424">
        <v>7116.33</v>
      </c>
      <c r="AG20" s="424">
        <v>0</v>
      </c>
      <c r="AH20" s="424">
        <v>0</v>
      </c>
      <c r="AI20" s="424">
        <v>0</v>
      </c>
      <c r="AJ20" s="424">
        <v>0</v>
      </c>
      <c r="AK20" s="424">
        <v>0</v>
      </c>
      <c r="AL20" s="424">
        <v>0</v>
      </c>
      <c r="AM20" s="424">
        <v>0</v>
      </c>
      <c r="AN20" s="424">
        <v>0</v>
      </c>
      <c r="AO20" s="424">
        <v>0</v>
      </c>
      <c r="AP20" s="424">
        <v>0</v>
      </c>
      <c r="AQ20" s="424">
        <v>0</v>
      </c>
      <c r="AR20" s="424">
        <v>0</v>
      </c>
      <c r="AS20" s="424">
        <v>0</v>
      </c>
      <c r="AT20" s="424">
        <v>0</v>
      </c>
      <c r="AU20" s="424">
        <v>0</v>
      </c>
      <c r="AV20" s="424">
        <v>0</v>
      </c>
      <c r="AW20" s="424">
        <v>274.75</v>
      </c>
      <c r="AX20" s="424">
        <v>6523.47</v>
      </c>
      <c r="AY20" s="424">
        <v>0</v>
      </c>
      <c r="AZ20" s="424">
        <v>0</v>
      </c>
      <c r="BA20" s="424">
        <v>0</v>
      </c>
      <c r="BB20" s="424">
        <v>0</v>
      </c>
      <c r="BC20" s="424">
        <v>0</v>
      </c>
      <c r="BD20" s="424">
        <v>0</v>
      </c>
      <c r="BE20" s="424">
        <v>0</v>
      </c>
      <c r="BF20" s="424">
        <v>0</v>
      </c>
      <c r="BG20" s="424">
        <v>0</v>
      </c>
      <c r="BH20" s="424">
        <v>0</v>
      </c>
      <c r="BI20" s="424">
        <v>12856.07</v>
      </c>
      <c r="BJ20" s="424"/>
      <c r="BK20" s="352">
        <v>259684.33</v>
      </c>
      <c r="BL20" s="352"/>
      <c r="BX20" s="431">
        <f t="shared" si="0"/>
        <v>0</v>
      </c>
      <c r="BY20" s="431">
        <f t="shared" si="1"/>
        <v>259684.33</v>
      </c>
      <c r="BZ20" s="889">
        <v>259684.33</v>
      </c>
      <c r="CA20" s="26">
        <f t="shared" si="2"/>
        <v>0</v>
      </c>
      <c r="CB20" s="20"/>
    </row>
    <row r="21" spans="1:87" ht="12.75">
      <c r="A21" s="422">
        <v>1211</v>
      </c>
      <c r="B21" s="5" t="s">
        <v>201</v>
      </c>
      <c r="C21" s="5"/>
      <c r="D21" s="424">
        <v>0</v>
      </c>
      <c r="E21" s="424">
        <v>0</v>
      </c>
      <c r="F21" s="424">
        <v>233500</v>
      </c>
      <c r="G21" s="424">
        <v>0</v>
      </c>
      <c r="H21" s="424">
        <v>0</v>
      </c>
      <c r="I21" s="424">
        <v>0</v>
      </c>
      <c r="J21" s="424">
        <v>0</v>
      </c>
      <c r="K21" s="424">
        <v>0</v>
      </c>
      <c r="L21" s="424">
        <v>0</v>
      </c>
      <c r="M21" s="424">
        <v>0</v>
      </c>
      <c r="N21" s="424">
        <v>0</v>
      </c>
      <c r="O21" s="424">
        <v>0</v>
      </c>
      <c r="P21" s="424">
        <v>264848.01</v>
      </c>
      <c r="Q21" s="424">
        <v>22625</v>
      </c>
      <c r="R21" s="424">
        <v>0</v>
      </c>
      <c r="S21" s="424">
        <v>0</v>
      </c>
      <c r="T21" s="424">
        <v>24420</v>
      </c>
      <c r="U21" s="424">
        <v>0</v>
      </c>
      <c r="V21" s="424">
        <v>0</v>
      </c>
      <c r="W21" s="424">
        <v>0</v>
      </c>
      <c r="X21" s="424">
        <v>82615</v>
      </c>
      <c r="Y21" s="424">
        <v>0</v>
      </c>
      <c r="Z21" s="424">
        <v>0</v>
      </c>
      <c r="AA21" s="424">
        <v>33900.230000000003</v>
      </c>
      <c r="AB21" s="424">
        <v>0</v>
      </c>
      <c r="AC21" s="424">
        <v>0</v>
      </c>
      <c r="AD21" s="424">
        <v>0</v>
      </c>
      <c r="AE21" s="424">
        <v>0</v>
      </c>
      <c r="AF21" s="424">
        <v>0</v>
      </c>
      <c r="AG21" s="424">
        <v>0</v>
      </c>
      <c r="AH21" s="424">
        <v>0</v>
      </c>
      <c r="AI21" s="424">
        <v>0</v>
      </c>
      <c r="AJ21" s="424">
        <v>0</v>
      </c>
      <c r="AK21" s="424">
        <v>0</v>
      </c>
      <c r="AL21" s="424">
        <v>0</v>
      </c>
      <c r="AM21" s="424">
        <v>0</v>
      </c>
      <c r="AN21" s="424">
        <v>0</v>
      </c>
      <c r="AO21" s="424">
        <v>0</v>
      </c>
      <c r="AP21" s="424">
        <v>0</v>
      </c>
      <c r="AQ21" s="424">
        <v>0</v>
      </c>
      <c r="AR21" s="424">
        <v>0</v>
      </c>
      <c r="AS21" s="424">
        <v>0</v>
      </c>
      <c r="AT21" s="424">
        <v>0</v>
      </c>
      <c r="AU21" s="424">
        <v>0</v>
      </c>
      <c r="AV21" s="424">
        <v>0</v>
      </c>
      <c r="AW21" s="424">
        <v>0</v>
      </c>
      <c r="AX21" s="424">
        <v>0</v>
      </c>
      <c r="AY21" s="424">
        <v>0</v>
      </c>
      <c r="AZ21" s="424">
        <v>0</v>
      </c>
      <c r="BA21" s="424">
        <v>0</v>
      </c>
      <c r="BB21" s="424">
        <v>0</v>
      </c>
      <c r="BC21" s="424">
        <v>0</v>
      </c>
      <c r="BD21" s="424">
        <v>0</v>
      </c>
      <c r="BE21" s="424">
        <v>0</v>
      </c>
      <c r="BF21" s="424">
        <v>10903</v>
      </c>
      <c r="BG21" s="424">
        <v>0</v>
      </c>
      <c r="BH21" s="424">
        <v>0</v>
      </c>
      <c r="BI21" s="424">
        <v>0</v>
      </c>
      <c r="BJ21" s="424"/>
      <c r="BK21" s="352">
        <v>672811.24</v>
      </c>
      <c r="BL21" s="352"/>
      <c r="BX21" s="431">
        <f t="shared" ref="BX21:BX23" si="5">SUM(BM21:BT21)</f>
        <v>0</v>
      </c>
      <c r="BY21" s="431">
        <f t="shared" ref="BY21:BY23" si="6">BK21+BX21</f>
        <v>672811.24</v>
      </c>
      <c r="BZ21" s="889">
        <v>672811.24</v>
      </c>
      <c r="CA21" s="26">
        <f t="shared" si="2"/>
        <v>0</v>
      </c>
      <c r="CB21" s="20"/>
    </row>
    <row r="22" spans="1:87" ht="12.75">
      <c r="A22" s="422">
        <v>1234</v>
      </c>
      <c r="B22" s="5" t="s">
        <v>2165</v>
      </c>
      <c r="C22" s="5"/>
      <c r="D22" s="424">
        <v>0</v>
      </c>
      <c r="E22" s="424">
        <v>0</v>
      </c>
      <c r="F22" s="424">
        <v>0</v>
      </c>
      <c r="G22" s="424">
        <v>0</v>
      </c>
      <c r="H22" s="424">
        <v>0</v>
      </c>
      <c r="I22" s="424">
        <v>0</v>
      </c>
      <c r="J22" s="424">
        <v>0</v>
      </c>
      <c r="K22" s="424">
        <v>0</v>
      </c>
      <c r="L22" s="424">
        <v>0</v>
      </c>
      <c r="M22" s="424">
        <v>0</v>
      </c>
      <c r="N22" s="424">
        <v>0</v>
      </c>
      <c r="O22" s="424">
        <v>0</v>
      </c>
      <c r="P22" s="424">
        <v>0</v>
      </c>
      <c r="Q22" s="424">
        <v>0</v>
      </c>
      <c r="R22" s="424">
        <v>0</v>
      </c>
      <c r="S22" s="424">
        <v>0</v>
      </c>
      <c r="T22" s="424">
        <v>0</v>
      </c>
      <c r="U22" s="424">
        <v>0</v>
      </c>
      <c r="V22" s="424">
        <v>0</v>
      </c>
      <c r="W22" s="424">
        <v>0</v>
      </c>
      <c r="X22" s="424">
        <v>0</v>
      </c>
      <c r="Y22" s="424">
        <v>0</v>
      </c>
      <c r="Z22" s="424">
        <v>0</v>
      </c>
      <c r="AA22" s="424">
        <v>0</v>
      </c>
      <c r="AB22" s="424">
        <v>0</v>
      </c>
      <c r="AC22" s="424">
        <v>0</v>
      </c>
      <c r="AD22" s="424">
        <v>0</v>
      </c>
      <c r="AE22" s="424">
        <v>0</v>
      </c>
      <c r="AF22" s="424">
        <v>0</v>
      </c>
      <c r="AG22" s="424">
        <v>0</v>
      </c>
      <c r="AH22" s="424">
        <v>0</v>
      </c>
      <c r="AI22" s="424">
        <v>0</v>
      </c>
      <c r="AJ22" s="424">
        <v>0</v>
      </c>
      <c r="AK22" s="424">
        <v>0</v>
      </c>
      <c r="AL22" s="424">
        <v>0</v>
      </c>
      <c r="AM22" s="424">
        <v>0</v>
      </c>
      <c r="AN22" s="424">
        <v>0</v>
      </c>
      <c r="AO22" s="424">
        <v>0</v>
      </c>
      <c r="AP22" s="424">
        <v>0</v>
      </c>
      <c r="AQ22" s="424">
        <v>0</v>
      </c>
      <c r="AR22" s="424">
        <v>0</v>
      </c>
      <c r="AS22" s="424">
        <v>0</v>
      </c>
      <c r="AT22" s="424">
        <v>0</v>
      </c>
      <c r="AU22" s="424">
        <v>0</v>
      </c>
      <c r="AV22" s="424">
        <v>0</v>
      </c>
      <c r="AW22" s="424">
        <v>0</v>
      </c>
      <c r="AX22" s="424">
        <v>0</v>
      </c>
      <c r="AY22" s="424">
        <v>0</v>
      </c>
      <c r="AZ22" s="424">
        <v>0</v>
      </c>
      <c r="BA22" s="424">
        <v>0</v>
      </c>
      <c r="BB22" s="424">
        <v>0</v>
      </c>
      <c r="BC22" s="424">
        <v>0</v>
      </c>
      <c r="BD22" s="424">
        <v>0</v>
      </c>
      <c r="BE22" s="424">
        <v>0</v>
      </c>
      <c r="BF22" s="424">
        <v>0</v>
      </c>
      <c r="BG22" s="424">
        <v>0</v>
      </c>
      <c r="BH22" s="424">
        <v>0</v>
      </c>
      <c r="BI22" s="424">
        <v>0</v>
      </c>
      <c r="BJ22" s="424"/>
      <c r="BK22" s="352">
        <v>0</v>
      </c>
      <c r="BL22" s="352"/>
      <c r="BX22" s="431">
        <f t="shared" si="5"/>
        <v>0</v>
      </c>
      <c r="BY22" s="431">
        <f t="shared" si="6"/>
        <v>0</v>
      </c>
      <c r="BZ22" s="889">
        <v>0</v>
      </c>
      <c r="CA22" s="26">
        <f t="shared" si="2"/>
        <v>0</v>
      </c>
      <c r="CB22" s="20"/>
    </row>
    <row r="23" spans="1:87" ht="12.75">
      <c r="A23" s="422">
        <v>1233</v>
      </c>
      <c r="B23" s="5" t="s">
        <v>204</v>
      </c>
      <c r="C23" s="5"/>
      <c r="D23" s="424">
        <v>0</v>
      </c>
      <c r="E23" s="424">
        <v>0</v>
      </c>
      <c r="F23" s="424">
        <v>0</v>
      </c>
      <c r="G23" s="424">
        <v>0</v>
      </c>
      <c r="H23" s="424">
        <v>0</v>
      </c>
      <c r="I23" s="424">
        <v>0</v>
      </c>
      <c r="J23" s="424">
        <v>0</v>
      </c>
      <c r="K23" s="424">
        <v>0</v>
      </c>
      <c r="L23" s="424">
        <v>0</v>
      </c>
      <c r="M23" s="424">
        <v>0</v>
      </c>
      <c r="N23" s="424">
        <v>0</v>
      </c>
      <c r="O23" s="424">
        <v>0</v>
      </c>
      <c r="P23" s="424">
        <v>0</v>
      </c>
      <c r="Q23" s="424">
        <v>0</v>
      </c>
      <c r="R23" s="424">
        <v>0</v>
      </c>
      <c r="S23" s="424">
        <v>0</v>
      </c>
      <c r="T23" s="424">
        <v>0</v>
      </c>
      <c r="U23" s="424">
        <v>0</v>
      </c>
      <c r="V23" s="424">
        <v>0</v>
      </c>
      <c r="W23" s="424">
        <v>0</v>
      </c>
      <c r="X23" s="424">
        <v>0</v>
      </c>
      <c r="Y23" s="424">
        <v>0</v>
      </c>
      <c r="Z23" s="424">
        <v>0</v>
      </c>
      <c r="AA23" s="424">
        <v>0</v>
      </c>
      <c r="AB23" s="424">
        <v>0</v>
      </c>
      <c r="AC23" s="424">
        <v>0</v>
      </c>
      <c r="AD23" s="424">
        <v>0</v>
      </c>
      <c r="AE23" s="424">
        <v>0</v>
      </c>
      <c r="AF23" s="424">
        <v>0</v>
      </c>
      <c r="AG23" s="424">
        <v>0</v>
      </c>
      <c r="AH23" s="424">
        <v>0</v>
      </c>
      <c r="AI23" s="424">
        <v>0</v>
      </c>
      <c r="AJ23" s="424">
        <v>0</v>
      </c>
      <c r="AK23" s="424">
        <v>0</v>
      </c>
      <c r="AL23" s="424">
        <v>0</v>
      </c>
      <c r="AM23" s="424">
        <v>0</v>
      </c>
      <c r="AN23" s="424">
        <v>0</v>
      </c>
      <c r="AO23" s="424">
        <v>0</v>
      </c>
      <c r="AP23" s="424">
        <v>0</v>
      </c>
      <c r="AQ23" s="424">
        <v>0</v>
      </c>
      <c r="AR23" s="424">
        <v>0</v>
      </c>
      <c r="AS23" s="424">
        <v>0</v>
      </c>
      <c r="AT23" s="424">
        <v>0</v>
      </c>
      <c r="AU23" s="424">
        <v>0</v>
      </c>
      <c r="AV23" s="424">
        <v>0</v>
      </c>
      <c r="AW23" s="424">
        <v>0</v>
      </c>
      <c r="AX23" s="424">
        <v>0</v>
      </c>
      <c r="AY23" s="424">
        <v>0</v>
      </c>
      <c r="AZ23" s="424">
        <v>0</v>
      </c>
      <c r="BA23" s="424">
        <v>0</v>
      </c>
      <c r="BB23" s="424">
        <v>0</v>
      </c>
      <c r="BC23" s="424">
        <v>0</v>
      </c>
      <c r="BD23" s="424">
        <v>0</v>
      </c>
      <c r="BE23" s="424">
        <v>0</v>
      </c>
      <c r="BF23" s="424">
        <v>0</v>
      </c>
      <c r="BG23" s="424">
        <v>0</v>
      </c>
      <c r="BH23" s="424">
        <v>0</v>
      </c>
      <c r="BI23" s="424">
        <v>0</v>
      </c>
      <c r="BJ23" s="424"/>
      <c r="BK23" s="352">
        <v>0</v>
      </c>
      <c r="BL23" s="352"/>
      <c r="BX23" s="431">
        <f t="shared" si="5"/>
        <v>0</v>
      </c>
      <c r="BY23" s="431">
        <f t="shared" si="6"/>
        <v>0</v>
      </c>
      <c r="BZ23" s="889">
        <v>0</v>
      </c>
      <c r="CA23" s="26">
        <f t="shared" si="2"/>
        <v>0</v>
      </c>
      <c r="CB23" s="20"/>
    </row>
    <row r="24" spans="1:87" ht="12.75">
      <c r="A24" s="422"/>
      <c r="B24" s="5" t="s">
        <v>205</v>
      </c>
      <c r="C24" s="5"/>
      <c r="D24" s="428">
        <v>3673844.36</v>
      </c>
      <c r="E24" s="428">
        <v>21526086.41</v>
      </c>
      <c r="F24" s="428">
        <v>23114781.5</v>
      </c>
      <c r="G24" s="428">
        <v>7029742.21</v>
      </c>
      <c r="H24" s="428">
        <v>2225281.63</v>
      </c>
      <c r="I24" s="428">
        <v>8221309.2599999998</v>
      </c>
      <c r="J24" s="428">
        <v>5313632.25</v>
      </c>
      <c r="K24" s="428">
        <v>17071584.190000001</v>
      </c>
      <c r="L24" s="428">
        <v>35775972.090000004</v>
      </c>
      <c r="M24" s="428">
        <v>3010703.21</v>
      </c>
      <c r="N24" s="428">
        <v>6758667.2599999998</v>
      </c>
      <c r="O24" s="428">
        <v>5956670.0599999996</v>
      </c>
      <c r="P24" s="428">
        <v>90921437.870000005</v>
      </c>
      <c r="Q24" s="428">
        <v>20182349.109999999</v>
      </c>
      <c r="R24" s="428">
        <v>13054799.779999999</v>
      </c>
      <c r="S24" s="428">
        <v>4376185.49</v>
      </c>
      <c r="T24" s="428">
        <v>13149388.960000001</v>
      </c>
      <c r="U24" s="428">
        <v>15989714.310000001</v>
      </c>
      <c r="V24" s="428">
        <v>9490307.9000000004</v>
      </c>
      <c r="W24" s="428">
        <v>9647891.5600000005</v>
      </c>
      <c r="X24" s="428">
        <v>40097705.93</v>
      </c>
      <c r="Y24" s="428">
        <v>12517191.67</v>
      </c>
      <c r="Z24" s="428">
        <v>21636013.780000001</v>
      </c>
      <c r="AA24" s="428">
        <v>45805027.950000003</v>
      </c>
      <c r="AB24" s="428">
        <v>3351477.66</v>
      </c>
      <c r="AC24" s="428">
        <v>11393647.51</v>
      </c>
      <c r="AD24" s="428">
        <v>6336355.7599999998</v>
      </c>
      <c r="AE24" s="428">
        <v>4758033.95</v>
      </c>
      <c r="AF24" s="428">
        <v>14788367.109999999</v>
      </c>
      <c r="AG24" s="428">
        <v>6180286.6399999997</v>
      </c>
      <c r="AH24" s="428">
        <v>1289461.26</v>
      </c>
      <c r="AI24" s="428">
        <v>1448591.09</v>
      </c>
      <c r="AJ24" s="428">
        <v>2475829.7599999998</v>
      </c>
      <c r="AK24" s="428">
        <v>15607498.460000001</v>
      </c>
      <c r="AL24" s="428">
        <v>1644722.11</v>
      </c>
      <c r="AM24" s="428">
        <v>6272766.6699999999</v>
      </c>
      <c r="AN24" s="428">
        <v>1610664</v>
      </c>
      <c r="AO24" s="428">
        <v>6579643.4400000004</v>
      </c>
      <c r="AP24" s="428">
        <v>16088343.470000001</v>
      </c>
      <c r="AQ24" s="428">
        <v>6139847.0300000003</v>
      </c>
      <c r="AR24" s="428">
        <v>11774918.779999999</v>
      </c>
      <c r="AS24" s="428">
        <v>2408267.0099999998</v>
      </c>
      <c r="AT24" s="428">
        <v>5279872.37</v>
      </c>
      <c r="AU24" s="428">
        <v>3968490.12</v>
      </c>
      <c r="AV24" s="428">
        <v>11346602.039999999</v>
      </c>
      <c r="AW24" s="428">
        <v>5634669.1799999997</v>
      </c>
      <c r="AX24" s="428">
        <v>12677052.369999999</v>
      </c>
      <c r="AY24" s="428">
        <v>6064199.2599999998</v>
      </c>
      <c r="AZ24" s="428">
        <v>10749968.949999999</v>
      </c>
      <c r="BA24" s="428">
        <v>7153456.29</v>
      </c>
      <c r="BB24" s="428">
        <v>9258406.9100000001</v>
      </c>
      <c r="BC24" s="428">
        <v>3833241.32</v>
      </c>
      <c r="BD24" s="428">
        <v>13336515.16</v>
      </c>
      <c r="BE24" s="428">
        <v>50928072</v>
      </c>
      <c r="BF24" s="428">
        <v>6273562.9500000002</v>
      </c>
      <c r="BG24" s="428">
        <v>23419093.890000001</v>
      </c>
      <c r="BH24" s="428">
        <v>1951978.88</v>
      </c>
      <c r="BI24" s="428">
        <v>6162659.5099999998</v>
      </c>
      <c r="BJ24" s="424"/>
      <c r="BK24" s="428">
        <v>734732851.64999998</v>
      </c>
      <c r="BL24" s="428"/>
      <c r="BM24" s="428">
        <f t="shared" ref="BM24:BX24" si="7">SUM(BM9:BM20)</f>
        <v>7240440.8399999999</v>
      </c>
      <c r="BN24" s="428">
        <f t="shared" si="7"/>
        <v>0</v>
      </c>
      <c r="BO24" s="428">
        <f t="shared" si="7"/>
        <v>0</v>
      </c>
      <c r="BP24" s="428">
        <f t="shared" si="7"/>
        <v>0</v>
      </c>
      <c r="BQ24" s="428">
        <f t="shared" si="7"/>
        <v>0</v>
      </c>
      <c r="BR24" s="428">
        <f t="shared" si="7"/>
        <v>0</v>
      </c>
      <c r="BS24" s="428">
        <f t="shared" si="7"/>
        <v>-701920</v>
      </c>
      <c r="BT24" s="428">
        <f t="shared" si="7"/>
        <v>0</v>
      </c>
      <c r="BU24" s="428"/>
      <c r="BV24" s="428"/>
      <c r="BW24" s="428"/>
      <c r="BX24" s="428">
        <f t="shared" si="7"/>
        <v>6538520.8399999999</v>
      </c>
      <c r="BY24" s="428">
        <f>SUM(BY9:BY23)</f>
        <v>741271372.49000001</v>
      </c>
      <c r="BZ24" s="890">
        <f>SUM(BZ9:BZ23)</f>
        <v>741271372.49000001</v>
      </c>
      <c r="CA24" s="26">
        <f t="shared" si="2"/>
        <v>0</v>
      </c>
      <c r="CB24" s="20"/>
    </row>
    <row r="25" spans="1:87" ht="12.75">
      <c r="A25" s="422"/>
      <c r="B25" s="5"/>
      <c r="C25" s="5"/>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4"/>
      <c r="AY25" s="424"/>
      <c r="AZ25" s="424"/>
      <c r="BA25" s="424"/>
      <c r="BB25" s="424"/>
      <c r="BC25" s="424"/>
      <c r="BD25" s="424"/>
      <c r="BE25" s="424"/>
      <c r="BF25" s="424"/>
      <c r="BG25" s="424"/>
      <c r="BH25" s="424"/>
      <c r="BI25" s="424"/>
      <c r="BJ25" s="424"/>
      <c r="BK25" s="352"/>
      <c r="BL25" s="352"/>
      <c r="BX25" s="431"/>
      <c r="BY25" s="431"/>
      <c r="CB25" s="20"/>
    </row>
    <row r="26" spans="1:87" ht="12.75">
      <c r="A26" s="422"/>
      <c r="B26" s="7" t="s">
        <v>206</v>
      </c>
      <c r="C26" s="418"/>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c r="AS26" s="424"/>
      <c r="AT26" s="424"/>
      <c r="AU26" s="424"/>
      <c r="AV26" s="424"/>
      <c r="AW26" s="424"/>
      <c r="AX26" s="424"/>
      <c r="AY26" s="424"/>
      <c r="AZ26" s="424"/>
      <c r="BA26" s="424"/>
      <c r="BB26" s="424"/>
      <c r="BC26" s="424"/>
      <c r="BD26" s="424"/>
      <c r="BE26" s="424"/>
      <c r="BF26" s="424"/>
      <c r="BG26" s="424"/>
      <c r="BH26" s="424"/>
      <c r="BI26" s="424"/>
      <c r="BJ26" s="424"/>
      <c r="BK26" s="352"/>
      <c r="BL26" s="352"/>
      <c r="BX26" s="431"/>
      <c r="BY26" s="431"/>
      <c r="CB26" s="20"/>
    </row>
    <row r="27" spans="1:87" ht="12.75">
      <c r="A27" s="422">
        <v>1270</v>
      </c>
      <c r="B27" s="6" t="s">
        <v>2162</v>
      </c>
      <c r="C27" s="418"/>
      <c r="D27" s="424">
        <v>0</v>
      </c>
      <c r="E27" s="424">
        <v>17494.490000000002</v>
      </c>
      <c r="F27" s="424">
        <v>80701.990000000005</v>
      </c>
      <c r="G27" s="424">
        <v>0</v>
      </c>
      <c r="H27" s="424">
        <v>1483500</v>
      </c>
      <c r="I27" s="424">
        <v>1064465.6399999999</v>
      </c>
      <c r="J27" s="424">
        <v>15653222.43</v>
      </c>
      <c r="K27" s="424">
        <v>613718.93000000005</v>
      </c>
      <c r="L27" s="424">
        <v>97061.99</v>
      </c>
      <c r="M27" s="424">
        <v>1060796.21</v>
      </c>
      <c r="N27" s="424">
        <v>1593358.16</v>
      </c>
      <c r="O27" s="424">
        <v>237417.07</v>
      </c>
      <c r="P27" s="424">
        <v>0</v>
      </c>
      <c r="Q27" s="424">
        <v>19732.669999999998</v>
      </c>
      <c r="R27" s="424">
        <v>9797000.2100000009</v>
      </c>
      <c r="S27" s="424">
        <v>13703716.68</v>
      </c>
      <c r="T27" s="424">
        <v>2029072.33</v>
      </c>
      <c r="U27" s="424">
        <v>16624015.68</v>
      </c>
      <c r="V27" s="424">
        <v>0</v>
      </c>
      <c r="W27" s="424">
        <v>0</v>
      </c>
      <c r="X27" s="424">
        <v>34852811.170000002</v>
      </c>
      <c r="Y27" s="424">
        <v>4832330.88</v>
      </c>
      <c r="Z27" s="424">
        <v>242112.6</v>
      </c>
      <c r="AA27" s="424">
        <v>18552795.75</v>
      </c>
      <c r="AB27" s="424">
        <v>7510453.9000000004</v>
      </c>
      <c r="AC27" s="424">
        <v>1042216.37</v>
      </c>
      <c r="AD27" s="424">
        <v>194961.69</v>
      </c>
      <c r="AE27" s="424">
        <v>10198279.060000001</v>
      </c>
      <c r="AF27" s="424">
        <v>8574824.5999999996</v>
      </c>
      <c r="AG27" s="424">
        <v>25432355.59</v>
      </c>
      <c r="AH27" s="424">
        <v>382347.09</v>
      </c>
      <c r="AI27" s="424">
        <v>257218.87</v>
      </c>
      <c r="AJ27" s="424">
        <v>1496691.33</v>
      </c>
      <c r="AK27" s="424">
        <v>7834908.79</v>
      </c>
      <c r="AL27" s="424">
        <v>0</v>
      </c>
      <c r="AM27" s="424">
        <v>961789.99</v>
      </c>
      <c r="AN27" s="424">
        <v>28874.48</v>
      </c>
      <c r="AO27" s="424">
        <v>0</v>
      </c>
      <c r="AP27" s="424">
        <v>48538.91</v>
      </c>
      <c r="AQ27" s="424">
        <v>1181017.23</v>
      </c>
      <c r="AR27" s="424">
        <v>0</v>
      </c>
      <c r="AS27" s="424">
        <v>51546.15</v>
      </c>
      <c r="AT27" s="424">
        <v>23593466.170000002</v>
      </c>
      <c r="AU27" s="424">
        <v>4303366.58</v>
      </c>
      <c r="AV27" s="424">
        <v>2852792.74</v>
      </c>
      <c r="AW27" s="424">
        <v>2825647.12</v>
      </c>
      <c r="AX27" s="424">
        <v>702881.29</v>
      </c>
      <c r="AY27" s="424">
        <v>14239417.140000001</v>
      </c>
      <c r="AZ27" s="424">
        <v>2390166.13</v>
      </c>
      <c r="BA27" s="424">
        <v>0</v>
      </c>
      <c r="BB27" s="424">
        <v>0</v>
      </c>
      <c r="BC27" s="424">
        <v>19042562.719999999</v>
      </c>
      <c r="BD27" s="424">
        <v>0</v>
      </c>
      <c r="BE27" s="424">
        <v>0</v>
      </c>
      <c r="BF27" s="424">
        <v>270381.53999999998</v>
      </c>
      <c r="BG27" s="424">
        <v>59339</v>
      </c>
      <c r="BH27" s="424">
        <v>379830.44</v>
      </c>
      <c r="BI27" s="424">
        <v>1932598.42</v>
      </c>
      <c r="BJ27" s="424"/>
      <c r="BK27" s="352">
        <v>260343798.22</v>
      </c>
      <c r="BL27" s="352"/>
      <c r="BM27" s="352"/>
      <c r="BN27" s="352" t="s">
        <v>128</v>
      </c>
      <c r="BO27" s="352" t="s">
        <v>128</v>
      </c>
      <c r="BP27" s="352"/>
      <c r="BQ27" s="352"/>
      <c r="BR27" s="352"/>
      <c r="BS27" s="352"/>
      <c r="BT27" s="352"/>
      <c r="BU27" s="352"/>
      <c r="BV27" s="352"/>
      <c r="BW27" s="352"/>
      <c r="BX27" s="431">
        <f t="shared" ref="BX27:BX38" si="8">SUM(BM27:BT27)</f>
        <v>0</v>
      </c>
      <c r="BY27" s="431">
        <f>BK27+BX27</f>
        <v>260343798.22</v>
      </c>
      <c r="BZ27" s="889">
        <v>260343798.22</v>
      </c>
      <c r="CA27" s="26">
        <f t="shared" ref="CA27:CA40" si="9">BY27-BZ27</f>
        <v>0</v>
      </c>
      <c r="CB27" s="20"/>
    </row>
    <row r="28" spans="1:87" ht="12.75">
      <c r="A28" s="422">
        <v>1340</v>
      </c>
      <c r="B28" s="5" t="s">
        <v>463</v>
      </c>
      <c r="C28" s="418"/>
      <c r="D28" s="424">
        <v>0</v>
      </c>
      <c r="E28" s="424">
        <v>0</v>
      </c>
      <c r="F28" s="424">
        <v>0</v>
      </c>
      <c r="G28" s="424">
        <v>0</v>
      </c>
      <c r="H28" s="424">
        <v>0</v>
      </c>
      <c r="I28" s="424">
        <v>0</v>
      </c>
      <c r="J28" s="424">
        <v>0</v>
      </c>
      <c r="K28" s="424">
        <v>0</v>
      </c>
      <c r="L28" s="424">
        <v>203348.1</v>
      </c>
      <c r="M28" s="424">
        <v>0</v>
      </c>
      <c r="N28" s="424">
        <v>0</v>
      </c>
      <c r="O28" s="424">
        <v>103644.12</v>
      </c>
      <c r="P28" s="424">
        <v>0</v>
      </c>
      <c r="Q28" s="424">
        <v>0</v>
      </c>
      <c r="R28" s="424">
        <v>0</v>
      </c>
      <c r="S28" s="424">
        <v>0</v>
      </c>
      <c r="T28" s="424">
        <v>0</v>
      </c>
      <c r="U28" s="424">
        <v>52048.08</v>
      </c>
      <c r="V28" s="424">
        <v>0</v>
      </c>
      <c r="W28" s="424">
        <v>0</v>
      </c>
      <c r="X28" s="424">
        <v>105517.87</v>
      </c>
      <c r="Y28" s="424">
        <v>0</v>
      </c>
      <c r="Z28" s="424">
        <v>269544.39</v>
      </c>
      <c r="AA28" s="424">
        <v>0</v>
      </c>
      <c r="AB28" s="424">
        <v>0</v>
      </c>
      <c r="AC28" s="424">
        <v>0</v>
      </c>
      <c r="AD28" s="424">
        <v>0</v>
      </c>
      <c r="AE28" s="424">
        <v>0</v>
      </c>
      <c r="AF28" s="424">
        <v>0</v>
      </c>
      <c r="AG28" s="424">
        <v>0</v>
      </c>
      <c r="AH28" s="424">
        <v>0</v>
      </c>
      <c r="AI28" s="424">
        <v>0</v>
      </c>
      <c r="AJ28" s="424">
        <v>0</v>
      </c>
      <c r="AK28" s="424">
        <v>0</v>
      </c>
      <c r="AL28" s="424">
        <v>0</v>
      </c>
      <c r="AM28" s="424">
        <v>0</v>
      </c>
      <c r="AN28" s="424">
        <v>1700</v>
      </c>
      <c r="AO28" s="424">
        <v>0</v>
      </c>
      <c r="AP28" s="424">
        <v>0</v>
      </c>
      <c r="AQ28" s="424">
        <v>0</v>
      </c>
      <c r="AR28" s="424">
        <v>0</v>
      </c>
      <c r="AS28" s="424">
        <v>0</v>
      </c>
      <c r="AT28" s="424">
        <v>0</v>
      </c>
      <c r="AU28" s="424">
        <v>0</v>
      </c>
      <c r="AV28" s="424">
        <v>0</v>
      </c>
      <c r="AW28" s="424">
        <v>0</v>
      </c>
      <c r="AX28" s="424">
        <v>0</v>
      </c>
      <c r="AY28" s="424">
        <v>0</v>
      </c>
      <c r="AZ28" s="424">
        <v>0</v>
      </c>
      <c r="BA28" s="424">
        <v>0</v>
      </c>
      <c r="BB28" s="424">
        <v>0</v>
      </c>
      <c r="BC28" s="424">
        <v>0</v>
      </c>
      <c r="BD28" s="424">
        <v>0</v>
      </c>
      <c r="BE28" s="424">
        <v>0</v>
      </c>
      <c r="BF28" s="424">
        <v>725000</v>
      </c>
      <c r="BG28" s="424">
        <v>0</v>
      </c>
      <c r="BH28" s="424">
        <v>0</v>
      </c>
      <c r="BI28" s="424">
        <v>0</v>
      </c>
      <c r="BJ28" s="424"/>
      <c r="BK28" s="352">
        <v>1460802.5600000001</v>
      </c>
      <c r="BL28" s="352"/>
      <c r="BM28" s="352"/>
      <c r="BN28" s="352"/>
      <c r="BO28" s="352"/>
      <c r="BP28" s="352"/>
      <c r="BQ28" s="352"/>
      <c r="BR28" s="352"/>
      <c r="BS28" s="352"/>
      <c r="BT28" s="352"/>
      <c r="BU28" s="352"/>
      <c r="BV28" s="352"/>
      <c r="BW28" s="352"/>
      <c r="BX28" s="431">
        <f t="shared" si="8"/>
        <v>0</v>
      </c>
      <c r="BY28" s="431">
        <f t="shared" ref="BY28:BY39" si="10">BK28+BX28</f>
        <v>1460802.5600000001</v>
      </c>
      <c r="BZ28" s="889">
        <v>1460802.5600000001</v>
      </c>
      <c r="CA28" s="26">
        <f t="shared" si="9"/>
        <v>0</v>
      </c>
      <c r="CB28" s="20"/>
      <c r="CC28" s="1"/>
      <c r="CD28" s="1"/>
      <c r="CE28" s="1"/>
      <c r="CF28" s="1"/>
      <c r="CG28" s="1"/>
      <c r="CH28" s="1"/>
      <c r="CI28" s="1"/>
    </row>
    <row r="29" spans="1:87" ht="12.75">
      <c r="A29" s="422">
        <v>1390</v>
      </c>
      <c r="B29" s="5" t="s">
        <v>207</v>
      </c>
      <c r="C29" s="5"/>
      <c r="D29" s="424">
        <v>0</v>
      </c>
      <c r="E29" s="424">
        <v>1500000</v>
      </c>
      <c r="F29" s="424">
        <v>0</v>
      </c>
      <c r="G29" s="424">
        <v>0</v>
      </c>
      <c r="H29" s="424">
        <v>0</v>
      </c>
      <c r="I29" s="424">
        <v>0</v>
      </c>
      <c r="J29" s="424">
        <v>18520</v>
      </c>
      <c r="K29" s="424">
        <v>0</v>
      </c>
      <c r="L29" s="424">
        <v>0</v>
      </c>
      <c r="M29" s="424">
        <v>0</v>
      </c>
      <c r="N29" s="424">
        <v>0</v>
      </c>
      <c r="O29" s="424">
        <v>0</v>
      </c>
      <c r="P29" s="424">
        <v>0</v>
      </c>
      <c r="Q29" s="424">
        <v>0</v>
      </c>
      <c r="R29" s="424">
        <v>14350</v>
      </c>
      <c r="S29" s="424">
        <v>0</v>
      </c>
      <c r="T29" s="424">
        <v>2660</v>
      </c>
      <c r="U29" s="424">
        <v>0</v>
      </c>
      <c r="V29" s="424">
        <v>0</v>
      </c>
      <c r="W29" s="424">
        <v>5872.13</v>
      </c>
      <c r="X29" s="424">
        <v>10712</v>
      </c>
      <c r="Y29" s="424">
        <v>0</v>
      </c>
      <c r="Z29" s="424">
        <v>14809.86</v>
      </c>
      <c r="AA29" s="424">
        <v>184879.56</v>
      </c>
      <c r="AB29" s="424">
        <v>0</v>
      </c>
      <c r="AC29" s="424">
        <v>12650</v>
      </c>
      <c r="AD29" s="424">
        <v>9107.19</v>
      </c>
      <c r="AE29" s="424">
        <v>0</v>
      </c>
      <c r="AF29" s="424">
        <v>0</v>
      </c>
      <c r="AG29" s="424">
        <v>0</v>
      </c>
      <c r="AH29" s="424">
        <v>0</v>
      </c>
      <c r="AI29" s="424">
        <v>0</v>
      </c>
      <c r="AJ29" s="424">
        <v>16100</v>
      </c>
      <c r="AK29" s="424">
        <v>0</v>
      </c>
      <c r="AL29" s="424">
        <v>0</v>
      </c>
      <c r="AM29" s="424">
        <v>0</v>
      </c>
      <c r="AN29" s="424">
        <v>0</v>
      </c>
      <c r="AO29" s="424">
        <v>1209308.1399999999</v>
      </c>
      <c r="AP29" s="424">
        <v>0</v>
      </c>
      <c r="AQ29" s="424">
        <v>0</v>
      </c>
      <c r="AR29" s="424">
        <v>0</v>
      </c>
      <c r="AS29" s="424">
        <v>0</v>
      </c>
      <c r="AT29" s="424">
        <v>41969.05</v>
      </c>
      <c r="AU29" s="424">
        <v>0</v>
      </c>
      <c r="AV29" s="424">
        <v>88992.99</v>
      </c>
      <c r="AW29" s="424">
        <v>0</v>
      </c>
      <c r="AX29" s="424">
        <v>5000</v>
      </c>
      <c r="AY29" s="424">
        <v>0.89</v>
      </c>
      <c r="AZ29" s="424">
        <v>912.21</v>
      </c>
      <c r="BA29" s="424">
        <v>0</v>
      </c>
      <c r="BB29" s="424">
        <v>0</v>
      </c>
      <c r="BC29" s="424">
        <v>0</v>
      </c>
      <c r="BD29" s="424">
        <v>0</v>
      </c>
      <c r="BE29" s="424">
        <v>0</v>
      </c>
      <c r="BF29" s="424">
        <v>0</v>
      </c>
      <c r="BG29" s="424">
        <v>0</v>
      </c>
      <c r="BH29" s="424">
        <v>5392</v>
      </c>
      <c r="BI29" s="424">
        <v>0</v>
      </c>
      <c r="BJ29" s="426"/>
      <c r="BK29" s="352">
        <v>3141236.02</v>
      </c>
      <c r="BL29" s="352"/>
      <c r="BM29" s="426"/>
      <c r="BN29" s="352" t="s">
        <v>128</v>
      </c>
      <c r="BO29" s="426"/>
      <c r="BP29" s="426" t="s">
        <v>128</v>
      </c>
      <c r="BQ29" s="426" t="s">
        <v>128</v>
      </c>
      <c r="BR29" s="426"/>
      <c r="BS29" s="426"/>
      <c r="BT29" s="426"/>
      <c r="BU29" s="426"/>
      <c r="BV29" s="426"/>
      <c r="BW29" s="426"/>
      <c r="BX29" s="431">
        <f t="shared" si="8"/>
        <v>0</v>
      </c>
      <c r="BY29" s="431">
        <f>BK29+BX29</f>
        <v>3141236.02</v>
      </c>
      <c r="BZ29" s="889">
        <v>3141236.02</v>
      </c>
      <c r="CA29" s="26">
        <f t="shared" si="9"/>
        <v>0</v>
      </c>
      <c r="CB29" s="20"/>
      <c r="CC29" s="1"/>
      <c r="CD29" s="1"/>
      <c r="CE29" s="1"/>
      <c r="CF29" s="1"/>
      <c r="CG29" s="1"/>
      <c r="CH29" s="1"/>
      <c r="CI29" s="1"/>
    </row>
    <row r="30" spans="1:87" ht="12.75">
      <c r="A30" s="422">
        <v>1395</v>
      </c>
      <c r="B30" s="5" t="s">
        <v>1936</v>
      </c>
      <c r="C30" s="5"/>
      <c r="D30" s="424">
        <v>0</v>
      </c>
      <c r="E30" s="424">
        <v>0</v>
      </c>
      <c r="F30" s="424">
        <v>0</v>
      </c>
      <c r="G30" s="424">
        <v>0</v>
      </c>
      <c r="H30" s="424">
        <v>0</v>
      </c>
      <c r="I30" s="424">
        <v>0</v>
      </c>
      <c r="J30" s="424">
        <v>0</v>
      </c>
      <c r="K30" s="424">
        <v>0</v>
      </c>
      <c r="L30" s="424">
        <v>0</v>
      </c>
      <c r="M30" s="424">
        <v>0</v>
      </c>
      <c r="N30" s="424">
        <v>0</v>
      </c>
      <c r="O30" s="424">
        <v>0</v>
      </c>
      <c r="P30" s="424">
        <v>0</v>
      </c>
      <c r="Q30" s="424">
        <v>0</v>
      </c>
      <c r="R30" s="424">
        <v>0</v>
      </c>
      <c r="S30" s="424">
        <v>0</v>
      </c>
      <c r="T30" s="424">
        <v>0</v>
      </c>
      <c r="U30" s="424">
        <v>1000000</v>
      </c>
      <c r="V30" s="424">
        <v>0</v>
      </c>
      <c r="W30" s="424">
        <v>0</v>
      </c>
      <c r="X30" s="424">
        <v>0</v>
      </c>
      <c r="Y30" s="424">
        <v>0</v>
      </c>
      <c r="Z30" s="424">
        <v>0</v>
      </c>
      <c r="AA30" s="424">
        <v>0</v>
      </c>
      <c r="AB30" s="424">
        <v>0</v>
      </c>
      <c r="AC30" s="424">
        <v>0</v>
      </c>
      <c r="AD30" s="424">
        <v>0</v>
      </c>
      <c r="AE30" s="424">
        <v>955000</v>
      </c>
      <c r="AF30" s="424">
        <v>0</v>
      </c>
      <c r="AG30" s="424">
        <v>1000000</v>
      </c>
      <c r="AH30" s="424">
        <v>0</v>
      </c>
      <c r="AI30" s="424">
        <v>0</v>
      </c>
      <c r="AJ30" s="424">
        <v>0</v>
      </c>
      <c r="AK30" s="424">
        <v>0</v>
      </c>
      <c r="AL30" s="424">
        <v>0</v>
      </c>
      <c r="AM30" s="424">
        <v>0</v>
      </c>
      <c r="AN30" s="424">
        <v>0</v>
      </c>
      <c r="AO30" s="424">
        <v>0</v>
      </c>
      <c r="AP30" s="424">
        <v>0</v>
      </c>
      <c r="AQ30" s="424">
        <v>0</v>
      </c>
      <c r="AR30" s="424">
        <v>0</v>
      </c>
      <c r="AS30" s="424">
        <v>0</v>
      </c>
      <c r="AT30" s="424">
        <v>0</v>
      </c>
      <c r="AU30" s="424">
        <v>0</v>
      </c>
      <c r="AV30" s="424">
        <v>0</v>
      </c>
      <c r="AW30" s="424">
        <v>0</v>
      </c>
      <c r="AX30" s="424">
        <v>0</v>
      </c>
      <c r="AY30" s="424">
        <v>0</v>
      </c>
      <c r="AZ30" s="424">
        <v>0</v>
      </c>
      <c r="BA30" s="424">
        <v>0</v>
      </c>
      <c r="BB30" s="424">
        <v>0</v>
      </c>
      <c r="BC30" s="424">
        <v>0</v>
      </c>
      <c r="BD30" s="424">
        <v>0</v>
      </c>
      <c r="BE30" s="424">
        <v>0</v>
      </c>
      <c r="BF30" s="424">
        <v>0</v>
      </c>
      <c r="BG30" s="424">
        <v>1104375</v>
      </c>
      <c r="BH30" s="424">
        <v>0</v>
      </c>
      <c r="BI30" s="424">
        <v>0</v>
      </c>
      <c r="BJ30" s="426"/>
      <c r="BK30" s="352">
        <v>4059375</v>
      </c>
      <c r="BL30" s="352"/>
      <c r="BM30" s="426"/>
      <c r="BN30" s="426"/>
      <c r="BO30" s="352" t="s">
        <v>128</v>
      </c>
      <c r="BP30" s="426"/>
      <c r="BQ30" s="426" t="s">
        <v>128</v>
      </c>
      <c r="BR30" s="426"/>
      <c r="BS30" s="426"/>
      <c r="BT30" s="426"/>
      <c r="BU30" s="426"/>
      <c r="BV30" s="426"/>
      <c r="BW30" s="426"/>
      <c r="BX30" s="431">
        <f t="shared" si="8"/>
        <v>0</v>
      </c>
      <c r="BY30" s="431">
        <f t="shared" si="10"/>
        <v>4059375</v>
      </c>
      <c r="BZ30" s="889">
        <v>4059375</v>
      </c>
      <c r="CA30" s="26">
        <f t="shared" si="9"/>
        <v>0</v>
      </c>
      <c r="CB30" s="20"/>
      <c r="CC30" s="1"/>
      <c r="CD30" s="1"/>
      <c r="CE30" s="1"/>
      <c r="CF30" s="1"/>
      <c r="CG30" s="1"/>
      <c r="CH30" s="1"/>
      <c r="CI30" s="1"/>
    </row>
    <row r="31" spans="1:87" ht="12.75">
      <c r="A31" s="422">
        <v>1410</v>
      </c>
      <c r="B31" s="5" t="s">
        <v>209</v>
      </c>
      <c r="C31" s="5"/>
      <c r="D31" s="424">
        <v>0</v>
      </c>
      <c r="E31" s="424">
        <v>0</v>
      </c>
      <c r="F31" s="424">
        <v>0</v>
      </c>
      <c r="G31" s="424">
        <v>3299111.8</v>
      </c>
      <c r="H31" s="424">
        <v>0</v>
      </c>
      <c r="I31" s="424">
        <v>0</v>
      </c>
      <c r="J31" s="424">
        <v>0</v>
      </c>
      <c r="K31" s="424">
        <v>0</v>
      </c>
      <c r="L31" s="424">
        <v>0</v>
      </c>
      <c r="M31" s="424">
        <v>0</v>
      </c>
      <c r="N31" s="424">
        <v>0</v>
      </c>
      <c r="O31" s="424">
        <v>0</v>
      </c>
      <c r="P31" s="424">
        <v>0</v>
      </c>
      <c r="Q31" s="424">
        <v>0</v>
      </c>
      <c r="R31" s="424">
        <v>5740341</v>
      </c>
      <c r="S31" s="424">
        <v>0</v>
      </c>
      <c r="T31" s="424">
        <v>2849552.71</v>
      </c>
      <c r="U31" s="424">
        <v>0</v>
      </c>
      <c r="V31" s="424">
        <v>0</v>
      </c>
      <c r="W31" s="424">
        <v>0</v>
      </c>
      <c r="X31" s="424">
        <v>0</v>
      </c>
      <c r="Y31" s="424">
        <v>0</v>
      </c>
      <c r="Z31" s="424">
        <v>7425513.0800000001</v>
      </c>
      <c r="AA31" s="424">
        <v>0</v>
      </c>
      <c r="AB31" s="424">
        <v>1930789.16</v>
      </c>
      <c r="AC31" s="424">
        <v>10842049.890000001</v>
      </c>
      <c r="AD31" s="424">
        <v>15376776.869999999</v>
      </c>
      <c r="AE31" s="424">
        <v>0</v>
      </c>
      <c r="AF31" s="424">
        <v>0</v>
      </c>
      <c r="AG31" s="424">
        <v>0</v>
      </c>
      <c r="AH31" s="424">
        <v>0</v>
      </c>
      <c r="AI31" s="424">
        <v>0</v>
      </c>
      <c r="AJ31" s="424">
        <v>351743.47</v>
      </c>
      <c r="AK31" s="424">
        <v>5762833.3799999999</v>
      </c>
      <c r="AL31" s="424">
        <v>0</v>
      </c>
      <c r="AM31" s="424">
        <v>11022.57</v>
      </c>
      <c r="AN31" s="424">
        <v>583107.68000000005</v>
      </c>
      <c r="AO31" s="424">
        <v>0</v>
      </c>
      <c r="AP31" s="424">
        <v>0</v>
      </c>
      <c r="AQ31" s="424">
        <v>0</v>
      </c>
      <c r="AR31" s="424">
        <v>0</v>
      </c>
      <c r="AS31" s="424">
        <v>0</v>
      </c>
      <c r="AT31" s="424">
        <v>0</v>
      </c>
      <c r="AU31" s="424">
        <v>0</v>
      </c>
      <c r="AV31" s="424">
        <v>154851.45000000001</v>
      </c>
      <c r="AW31" s="424">
        <v>0</v>
      </c>
      <c r="AX31" s="424">
        <v>39474197.899999999</v>
      </c>
      <c r="AY31" s="424">
        <v>470027.73</v>
      </c>
      <c r="AZ31" s="424">
        <v>0</v>
      </c>
      <c r="BA31" s="424">
        <v>0</v>
      </c>
      <c r="BB31" s="424">
        <v>0</v>
      </c>
      <c r="BC31" s="424">
        <v>0</v>
      </c>
      <c r="BD31" s="424">
        <v>0</v>
      </c>
      <c r="BE31" s="424">
        <v>0</v>
      </c>
      <c r="BF31" s="424">
        <v>0</v>
      </c>
      <c r="BG31" s="424">
        <v>873017.23</v>
      </c>
      <c r="BH31" s="424">
        <v>5412913.46</v>
      </c>
      <c r="BI31" s="424">
        <v>0</v>
      </c>
      <c r="BJ31" s="426"/>
      <c r="BK31" s="352">
        <v>100557849.38</v>
      </c>
      <c r="BL31" s="352"/>
      <c r="BM31" s="426"/>
      <c r="BN31" s="426"/>
      <c r="BO31" s="426"/>
      <c r="BP31" s="426"/>
      <c r="BQ31" s="426"/>
      <c r="BR31" s="426"/>
      <c r="BS31" s="426"/>
      <c r="BT31" s="426"/>
      <c r="BU31" s="426"/>
      <c r="BV31" s="426"/>
      <c r="BW31" s="426"/>
      <c r="BX31" s="431">
        <f t="shared" si="8"/>
        <v>0</v>
      </c>
      <c r="BY31" s="431">
        <f t="shared" si="10"/>
        <v>100557849.38</v>
      </c>
      <c r="BZ31" s="889">
        <v>100557849.38</v>
      </c>
      <c r="CA31" s="26">
        <f t="shared" si="9"/>
        <v>0</v>
      </c>
      <c r="CB31" s="20"/>
      <c r="CC31" s="1"/>
      <c r="CD31" s="1"/>
      <c r="CE31" s="1"/>
      <c r="CF31" s="1"/>
      <c r="CG31" s="1"/>
      <c r="CH31" s="1"/>
      <c r="CI31" s="1"/>
    </row>
    <row r="32" spans="1:87" ht="12.75">
      <c r="A32" s="422">
        <v>1300</v>
      </c>
      <c r="B32" s="5" t="s">
        <v>210</v>
      </c>
      <c r="C32" s="5"/>
      <c r="D32" s="424">
        <v>0</v>
      </c>
      <c r="E32" s="424">
        <v>0</v>
      </c>
      <c r="F32" s="424">
        <v>0</v>
      </c>
      <c r="G32" s="424">
        <v>0</v>
      </c>
      <c r="H32" s="424">
        <v>0</v>
      </c>
      <c r="I32" s="424">
        <v>0</v>
      </c>
      <c r="J32" s="424">
        <v>0</v>
      </c>
      <c r="K32" s="424">
        <v>23470788.25</v>
      </c>
      <c r="L32" s="424">
        <v>0</v>
      </c>
      <c r="M32" s="424">
        <v>0</v>
      </c>
      <c r="N32" s="424">
        <v>0</v>
      </c>
      <c r="O32" s="424">
        <v>0</v>
      </c>
      <c r="P32" s="424">
        <v>0</v>
      </c>
      <c r="Q32" s="424">
        <v>0</v>
      </c>
      <c r="R32" s="424">
        <v>2645401</v>
      </c>
      <c r="S32" s="424">
        <v>0</v>
      </c>
      <c r="T32" s="424">
        <v>0</v>
      </c>
      <c r="U32" s="424">
        <v>0</v>
      </c>
      <c r="V32" s="424">
        <v>0</v>
      </c>
      <c r="W32" s="424">
        <v>0</v>
      </c>
      <c r="X32" s="424">
        <v>0</v>
      </c>
      <c r="Y32" s="424">
        <v>0</v>
      </c>
      <c r="Z32" s="424">
        <v>47941.4</v>
      </c>
      <c r="AA32" s="424">
        <v>0</v>
      </c>
      <c r="AB32" s="424">
        <v>0</v>
      </c>
      <c r="AC32" s="424">
        <v>0</v>
      </c>
      <c r="AD32" s="424">
        <v>0</v>
      </c>
      <c r="AE32" s="424">
        <v>0</v>
      </c>
      <c r="AF32" s="424">
        <v>0</v>
      </c>
      <c r="AG32" s="424">
        <v>0</v>
      </c>
      <c r="AH32" s="424">
        <v>0</v>
      </c>
      <c r="AI32" s="424">
        <v>0</v>
      </c>
      <c r="AJ32" s="424">
        <v>0</v>
      </c>
      <c r="AK32" s="424">
        <v>17132221.18</v>
      </c>
      <c r="AL32" s="424">
        <v>0</v>
      </c>
      <c r="AM32" s="424">
        <v>0</v>
      </c>
      <c r="AN32" s="424">
        <v>0</v>
      </c>
      <c r="AO32" s="424">
        <v>0</v>
      </c>
      <c r="AP32" s="424">
        <v>0</v>
      </c>
      <c r="AQ32" s="424">
        <v>0</v>
      </c>
      <c r="AR32" s="424">
        <v>0</v>
      </c>
      <c r="AS32" s="424">
        <v>0</v>
      </c>
      <c r="AT32" s="424">
        <v>0</v>
      </c>
      <c r="AU32" s="424">
        <v>0</v>
      </c>
      <c r="AV32" s="424">
        <v>517972.56</v>
      </c>
      <c r="AW32" s="424">
        <v>95000</v>
      </c>
      <c r="AX32" s="424">
        <v>1344849.55</v>
      </c>
      <c r="AY32" s="424">
        <v>0</v>
      </c>
      <c r="AZ32" s="424">
        <v>0</v>
      </c>
      <c r="BA32" s="424">
        <v>0</v>
      </c>
      <c r="BB32" s="424">
        <v>0</v>
      </c>
      <c r="BC32" s="424">
        <v>0</v>
      </c>
      <c r="BD32" s="424">
        <v>5683230.0999999996</v>
      </c>
      <c r="BE32" s="424">
        <v>0</v>
      </c>
      <c r="BF32" s="424">
        <v>0</v>
      </c>
      <c r="BG32" s="424">
        <v>0</v>
      </c>
      <c r="BH32" s="424">
        <v>156336.51999999999</v>
      </c>
      <c r="BI32" s="424">
        <v>0</v>
      </c>
      <c r="BJ32" s="426"/>
      <c r="BK32" s="352">
        <v>51093740.560000002</v>
      </c>
      <c r="BL32" s="352"/>
      <c r="BM32" s="426"/>
      <c r="BN32" s="426"/>
      <c r="BO32" s="426"/>
      <c r="BP32" s="426"/>
      <c r="BQ32" s="426"/>
      <c r="BR32" s="426"/>
      <c r="BS32" s="426"/>
      <c r="BT32" s="426"/>
      <c r="BU32" s="426"/>
      <c r="BV32" s="426"/>
      <c r="BW32" s="426"/>
      <c r="BX32" s="431">
        <f t="shared" si="8"/>
        <v>0</v>
      </c>
      <c r="BY32" s="431">
        <f t="shared" si="10"/>
        <v>51093740.560000002</v>
      </c>
      <c r="BZ32" s="889">
        <v>51093740.560000002</v>
      </c>
      <c r="CA32" s="26">
        <f t="shared" si="9"/>
        <v>0</v>
      </c>
      <c r="CB32" s="20"/>
      <c r="CC32" s="1"/>
      <c r="CD32" s="1"/>
      <c r="CE32" s="1"/>
      <c r="CF32" s="1"/>
      <c r="CG32" s="1"/>
      <c r="CH32" s="1"/>
      <c r="CI32" s="1"/>
    </row>
    <row r="33" spans="1:87" ht="12.75">
      <c r="A33" s="422">
        <v>1400</v>
      </c>
      <c r="B33" s="5" t="s">
        <v>466</v>
      </c>
      <c r="C33" s="5"/>
      <c r="D33" s="424">
        <v>0</v>
      </c>
      <c r="E33" s="424">
        <v>0</v>
      </c>
      <c r="F33" s="424">
        <v>0</v>
      </c>
      <c r="G33" s="424">
        <v>0</v>
      </c>
      <c r="H33" s="424">
        <v>0</v>
      </c>
      <c r="I33" s="424">
        <v>0</v>
      </c>
      <c r="J33" s="424">
        <v>0</v>
      </c>
      <c r="K33" s="424">
        <v>0</v>
      </c>
      <c r="L33" s="424">
        <v>0</v>
      </c>
      <c r="M33" s="424">
        <v>9708</v>
      </c>
      <c r="N33" s="424">
        <v>0</v>
      </c>
      <c r="O33" s="424">
        <v>0</v>
      </c>
      <c r="P33" s="424">
        <v>0</v>
      </c>
      <c r="Q33" s="424">
        <v>0</v>
      </c>
      <c r="R33" s="424">
        <v>0</v>
      </c>
      <c r="S33" s="424">
        <v>0</v>
      </c>
      <c r="T33" s="424">
        <v>0</v>
      </c>
      <c r="U33" s="424">
        <v>0</v>
      </c>
      <c r="V33" s="424">
        <v>0</v>
      </c>
      <c r="W33" s="424">
        <v>0</v>
      </c>
      <c r="X33" s="424">
        <v>0</v>
      </c>
      <c r="Y33" s="424">
        <v>0</v>
      </c>
      <c r="Z33" s="424">
        <v>0</v>
      </c>
      <c r="AA33" s="424">
        <v>0</v>
      </c>
      <c r="AB33" s="424">
        <v>0</v>
      </c>
      <c r="AC33" s="424">
        <v>0</v>
      </c>
      <c r="AD33" s="424">
        <v>0</v>
      </c>
      <c r="AE33" s="424">
        <v>0</v>
      </c>
      <c r="AF33" s="424">
        <v>0</v>
      </c>
      <c r="AG33" s="424">
        <v>0</v>
      </c>
      <c r="AH33" s="424">
        <v>0</v>
      </c>
      <c r="AI33" s="424">
        <v>0</v>
      </c>
      <c r="AJ33" s="424">
        <v>0</v>
      </c>
      <c r="AK33" s="424">
        <v>0</v>
      </c>
      <c r="AL33" s="424">
        <v>0</v>
      </c>
      <c r="AM33" s="424">
        <v>0</v>
      </c>
      <c r="AN33" s="424">
        <v>0</v>
      </c>
      <c r="AO33" s="424">
        <v>0</v>
      </c>
      <c r="AP33" s="424">
        <v>0</v>
      </c>
      <c r="AQ33" s="424">
        <v>0</v>
      </c>
      <c r="AR33" s="424">
        <v>0</v>
      </c>
      <c r="AS33" s="424">
        <v>0</v>
      </c>
      <c r="AT33" s="424">
        <v>0</v>
      </c>
      <c r="AU33" s="424">
        <v>0</v>
      </c>
      <c r="AV33" s="424">
        <v>0</v>
      </c>
      <c r="AW33" s="424">
        <v>0</v>
      </c>
      <c r="AX33" s="424">
        <v>0</v>
      </c>
      <c r="AY33" s="424">
        <v>-911.17</v>
      </c>
      <c r="AZ33" s="424">
        <v>0</v>
      </c>
      <c r="BA33" s="424">
        <v>0</v>
      </c>
      <c r="BB33" s="424">
        <v>0</v>
      </c>
      <c r="BC33" s="424">
        <v>0</v>
      </c>
      <c r="BD33" s="424">
        <v>0</v>
      </c>
      <c r="BE33" s="424">
        <v>0</v>
      </c>
      <c r="BF33" s="424">
        <v>0</v>
      </c>
      <c r="BG33" s="424">
        <v>0</v>
      </c>
      <c r="BH33" s="424">
        <v>0</v>
      </c>
      <c r="BI33" s="424">
        <v>0</v>
      </c>
      <c r="BJ33" s="426"/>
      <c r="BK33" s="352">
        <v>8796.83</v>
      </c>
      <c r="BL33" s="352"/>
      <c r="BM33" s="426"/>
      <c r="BN33" s="426"/>
      <c r="BO33" s="426"/>
      <c r="BP33" s="426"/>
      <c r="BQ33" s="426"/>
      <c r="BR33" s="426"/>
      <c r="BS33" s="426"/>
      <c r="BT33" s="426"/>
      <c r="BU33" s="426"/>
      <c r="BV33" s="426"/>
      <c r="BW33" s="426"/>
      <c r="BX33" s="431">
        <f t="shared" si="8"/>
        <v>0</v>
      </c>
      <c r="BY33" s="431">
        <f t="shared" si="10"/>
        <v>8796.83</v>
      </c>
      <c r="BZ33" s="889">
        <v>8796.83</v>
      </c>
      <c r="CA33" s="26">
        <f t="shared" si="9"/>
        <v>0</v>
      </c>
      <c r="CB33" s="20"/>
      <c r="CC33" s="1"/>
      <c r="CD33" s="1"/>
      <c r="CE33" s="1"/>
      <c r="CF33" s="1"/>
      <c r="CG33" s="1"/>
      <c r="CH33" s="1"/>
      <c r="CI33" s="1"/>
    </row>
    <row r="34" spans="1:87" ht="12.75">
      <c r="A34" s="422">
        <v>1405</v>
      </c>
      <c r="B34" s="5" t="s">
        <v>201</v>
      </c>
      <c r="C34" s="5"/>
      <c r="D34" s="424">
        <v>0</v>
      </c>
      <c r="E34" s="424">
        <v>0</v>
      </c>
      <c r="F34" s="424">
        <v>222737.73</v>
      </c>
      <c r="G34" s="424">
        <v>0</v>
      </c>
      <c r="H34" s="424">
        <v>0</v>
      </c>
      <c r="I34" s="424">
        <v>0</v>
      </c>
      <c r="J34" s="424">
        <v>0</v>
      </c>
      <c r="K34" s="424">
        <v>0</v>
      </c>
      <c r="L34" s="424">
        <v>0</v>
      </c>
      <c r="M34" s="424">
        <v>0</v>
      </c>
      <c r="N34" s="424">
        <v>0</v>
      </c>
      <c r="O34" s="424">
        <v>0</v>
      </c>
      <c r="P34" s="424">
        <v>1165769.42</v>
      </c>
      <c r="Q34" s="424">
        <v>71644</v>
      </c>
      <c r="R34" s="424">
        <v>0</v>
      </c>
      <c r="S34" s="424">
        <v>0</v>
      </c>
      <c r="T34" s="424">
        <v>165682.76999999999</v>
      </c>
      <c r="U34" s="424">
        <v>0</v>
      </c>
      <c r="V34" s="424">
        <v>0</v>
      </c>
      <c r="W34" s="424">
        <v>0</v>
      </c>
      <c r="X34" s="424">
        <v>134970</v>
      </c>
      <c r="Y34" s="424">
        <v>0</v>
      </c>
      <c r="Z34" s="424">
        <v>0</v>
      </c>
      <c r="AA34" s="424">
        <v>632709.84</v>
      </c>
      <c r="AB34" s="424">
        <v>0</v>
      </c>
      <c r="AC34" s="424">
        <v>0</v>
      </c>
      <c r="AD34" s="424">
        <v>0</v>
      </c>
      <c r="AE34" s="424">
        <v>0</v>
      </c>
      <c r="AF34" s="424">
        <v>0</v>
      </c>
      <c r="AG34" s="424">
        <v>0</v>
      </c>
      <c r="AH34" s="424">
        <v>0</v>
      </c>
      <c r="AI34" s="424">
        <v>0</v>
      </c>
      <c r="AJ34" s="424">
        <v>0</v>
      </c>
      <c r="AK34" s="424">
        <v>0</v>
      </c>
      <c r="AL34" s="424">
        <v>0</v>
      </c>
      <c r="AM34" s="424">
        <v>0</v>
      </c>
      <c r="AN34" s="424">
        <v>0</v>
      </c>
      <c r="AO34" s="424">
        <v>0</v>
      </c>
      <c r="AP34" s="424">
        <v>0</v>
      </c>
      <c r="AQ34" s="424">
        <v>0</v>
      </c>
      <c r="AR34" s="424">
        <v>0</v>
      </c>
      <c r="AS34" s="424">
        <v>0</v>
      </c>
      <c r="AT34" s="424">
        <v>0</v>
      </c>
      <c r="AU34" s="424">
        <v>0</v>
      </c>
      <c r="AV34" s="424">
        <v>0</v>
      </c>
      <c r="AW34" s="424">
        <v>0</v>
      </c>
      <c r="AX34" s="424">
        <v>0</v>
      </c>
      <c r="AY34" s="424">
        <v>0</v>
      </c>
      <c r="AZ34" s="424">
        <v>0</v>
      </c>
      <c r="BA34" s="424">
        <v>0</v>
      </c>
      <c r="BB34" s="424">
        <v>0</v>
      </c>
      <c r="BC34" s="424">
        <v>0</v>
      </c>
      <c r="BD34" s="424">
        <v>0</v>
      </c>
      <c r="BE34" s="424">
        <v>0</v>
      </c>
      <c r="BF34" s="424">
        <v>11603</v>
      </c>
      <c r="BG34" s="424">
        <v>0</v>
      </c>
      <c r="BH34" s="424">
        <v>0</v>
      </c>
      <c r="BI34" s="424">
        <v>0</v>
      </c>
      <c r="BJ34" s="426"/>
      <c r="BK34" s="352">
        <v>2405116.7599999998</v>
      </c>
      <c r="BL34" s="352"/>
      <c r="BM34" s="426"/>
      <c r="BN34" s="426"/>
      <c r="BO34" s="426"/>
      <c r="BP34" s="426"/>
      <c r="BQ34" s="426"/>
      <c r="BR34" s="426"/>
      <c r="BS34" s="426"/>
      <c r="BT34" s="426"/>
      <c r="BU34" s="426"/>
      <c r="BV34" s="426"/>
      <c r="BW34" s="426"/>
      <c r="BX34" s="431">
        <f t="shared" ref="BX34:BX35" si="11">SUM(BM34:BT34)</f>
        <v>0</v>
      </c>
      <c r="BY34" s="431">
        <f t="shared" ref="BY34:BY35" si="12">BK34+BX34</f>
        <v>2405116.7599999998</v>
      </c>
      <c r="BZ34" s="889">
        <v>2405116.7599999998</v>
      </c>
      <c r="CA34" s="26">
        <f t="shared" si="9"/>
        <v>0</v>
      </c>
      <c r="CB34" s="20"/>
      <c r="CC34" s="1"/>
      <c r="CD34" s="1"/>
      <c r="CE34" s="1"/>
      <c r="CF34" s="1"/>
      <c r="CG34" s="1"/>
      <c r="CH34" s="1"/>
      <c r="CI34" s="1"/>
    </row>
    <row r="35" spans="1:87" ht="12.75">
      <c r="A35" s="422">
        <v>1434</v>
      </c>
      <c r="B35" s="5" t="s">
        <v>203</v>
      </c>
      <c r="C35" s="5"/>
      <c r="D35" s="424">
        <v>0</v>
      </c>
      <c r="E35" s="424">
        <v>0</v>
      </c>
      <c r="F35" s="424">
        <v>0</v>
      </c>
      <c r="G35" s="424">
        <v>0</v>
      </c>
      <c r="H35" s="424">
        <v>0</v>
      </c>
      <c r="I35" s="424">
        <v>0</v>
      </c>
      <c r="J35" s="424">
        <v>0</v>
      </c>
      <c r="K35" s="424">
        <v>0</v>
      </c>
      <c r="L35" s="424">
        <v>0</v>
      </c>
      <c r="M35" s="424">
        <v>0</v>
      </c>
      <c r="N35" s="424">
        <v>0</v>
      </c>
      <c r="O35" s="424">
        <v>0</v>
      </c>
      <c r="P35" s="424">
        <v>0</v>
      </c>
      <c r="Q35" s="424">
        <v>0</v>
      </c>
      <c r="R35" s="424">
        <v>0</v>
      </c>
      <c r="S35" s="424">
        <v>0</v>
      </c>
      <c r="T35" s="424">
        <v>0</v>
      </c>
      <c r="U35" s="424">
        <v>0</v>
      </c>
      <c r="V35" s="424">
        <v>0</v>
      </c>
      <c r="W35" s="424">
        <v>0</v>
      </c>
      <c r="X35" s="424">
        <v>0</v>
      </c>
      <c r="Y35" s="424">
        <v>0</v>
      </c>
      <c r="Z35" s="424">
        <v>0</v>
      </c>
      <c r="AA35" s="424">
        <v>0</v>
      </c>
      <c r="AB35" s="424">
        <v>0</v>
      </c>
      <c r="AC35" s="424">
        <v>0</v>
      </c>
      <c r="AD35" s="424">
        <v>0</v>
      </c>
      <c r="AE35" s="424">
        <v>0</v>
      </c>
      <c r="AF35" s="424">
        <v>0</v>
      </c>
      <c r="AG35" s="424">
        <v>0</v>
      </c>
      <c r="AH35" s="424">
        <v>0</v>
      </c>
      <c r="AI35" s="424">
        <v>0</v>
      </c>
      <c r="AJ35" s="424">
        <v>0</v>
      </c>
      <c r="AK35" s="424">
        <v>0</v>
      </c>
      <c r="AL35" s="424">
        <v>0</v>
      </c>
      <c r="AM35" s="424">
        <v>0</v>
      </c>
      <c r="AN35" s="424">
        <v>0</v>
      </c>
      <c r="AO35" s="424">
        <v>0</v>
      </c>
      <c r="AP35" s="424">
        <v>0</v>
      </c>
      <c r="AQ35" s="424">
        <v>0</v>
      </c>
      <c r="AR35" s="424">
        <v>0</v>
      </c>
      <c r="AS35" s="424">
        <v>0</v>
      </c>
      <c r="AT35" s="424">
        <v>0</v>
      </c>
      <c r="AU35" s="424">
        <v>0</v>
      </c>
      <c r="AV35" s="424">
        <v>0</v>
      </c>
      <c r="AW35" s="424">
        <v>0</v>
      </c>
      <c r="AX35" s="424">
        <v>0</v>
      </c>
      <c r="AY35" s="424">
        <v>0</v>
      </c>
      <c r="AZ35" s="424">
        <v>0</v>
      </c>
      <c r="BA35" s="424">
        <v>0</v>
      </c>
      <c r="BB35" s="424">
        <v>0</v>
      </c>
      <c r="BC35" s="424">
        <v>0</v>
      </c>
      <c r="BD35" s="424">
        <v>0</v>
      </c>
      <c r="BE35" s="424">
        <v>0</v>
      </c>
      <c r="BF35" s="424">
        <v>0</v>
      </c>
      <c r="BG35" s="424">
        <v>0</v>
      </c>
      <c r="BH35" s="424">
        <v>0</v>
      </c>
      <c r="BI35" s="424">
        <v>0</v>
      </c>
      <c r="BJ35" s="426"/>
      <c r="BK35" s="352">
        <v>0</v>
      </c>
      <c r="BL35" s="352"/>
      <c r="BM35" s="426"/>
      <c r="BN35" s="426"/>
      <c r="BO35" s="426"/>
      <c r="BP35" s="426"/>
      <c r="BQ35" s="426"/>
      <c r="BR35" s="426"/>
      <c r="BS35" s="426"/>
      <c r="BT35" s="426"/>
      <c r="BU35" s="426"/>
      <c r="BV35" s="426"/>
      <c r="BW35" s="426"/>
      <c r="BX35" s="431">
        <f t="shared" si="11"/>
        <v>0</v>
      </c>
      <c r="BY35" s="431">
        <f t="shared" si="12"/>
        <v>0</v>
      </c>
      <c r="BZ35" s="889">
        <v>0</v>
      </c>
      <c r="CA35" s="26">
        <f t="shared" si="9"/>
        <v>0</v>
      </c>
      <c r="CB35" s="20"/>
      <c r="CC35" s="1"/>
      <c r="CD35" s="1"/>
      <c r="CE35" s="1"/>
      <c r="CF35" s="1"/>
      <c r="CG35" s="1"/>
      <c r="CH35" s="1"/>
      <c r="CI35" s="1"/>
    </row>
    <row r="36" spans="1:87" ht="12.75">
      <c r="A36" s="422">
        <v>1433</v>
      </c>
      <c r="B36" s="5" t="s">
        <v>204</v>
      </c>
      <c r="C36" s="5"/>
      <c r="D36" s="424">
        <v>0</v>
      </c>
      <c r="E36" s="424">
        <v>0</v>
      </c>
      <c r="F36" s="424">
        <v>0</v>
      </c>
      <c r="G36" s="424">
        <v>0</v>
      </c>
      <c r="H36" s="424">
        <v>0</v>
      </c>
      <c r="I36" s="424">
        <v>0</v>
      </c>
      <c r="J36" s="424">
        <v>0</v>
      </c>
      <c r="K36" s="424">
        <v>0</v>
      </c>
      <c r="L36" s="424">
        <v>0</v>
      </c>
      <c r="M36" s="424">
        <v>0</v>
      </c>
      <c r="N36" s="424">
        <v>0</v>
      </c>
      <c r="O36" s="424">
        <v>0</v>
      </c>
      <c r="P36" s="424">
        <v>0</v>
      </c>
      <c r="Q36" s="424">
        <v>0</v>
      </c>
      <c r="R36" s="424">
        <v>0</v>
      </c>
      <c r="S36" s="424">
        <v>0</v>
      </c>
      <c r="T36" s="424">
        <v>0</v>
      </c>
      <c r="U36" s="424">
        <v>0</v>
      </c>
      <c r="V36" s="424">
        <v>0</v>
      </c>
      <c r="W36" s="424">
        <v>0</v>
      </c>
      <c r="X36" s="424">
        <v>0</v>
      </c>
      <c r="Y36" s="424">
        <v>0</v>
      </c>
      <c r="Z36" s="424">
        <v>0</v>
      </c>
      <c r="AA36" s="424">
        <v>0</v>
      </c>
      <c r="AB36" s="424">
        <v>0</v>
      </c>
      <c r="AC36" s="424">
        <v>0</v>
      </c>
      <c r="AD36" s="424">
        <v>0</v>
      </c>
      <c r="AE36" s="424">
        <v>0</v>
      </c>
      <c r="AF36" s="424">
        <v>0</v>
      </c>
      <c r="AG36" s="424">
        <v>0</v>
      </c>
      <c r="AH36" s="424">
        <v>0</v>
      </c>
      <c r="AI36" s="424">
        <v>0</v>
      </c>
      <c r="AJ36" s="424">
        <v>0</v>
      </c>
      <c r="AK36" s="424">
        <v>0</v>
      </c>
      <c r="AL36" s="424">
        <v>0</v>
      </c>
      <c r="AM36" s="424">
        <v>0</v>
      </c>
      <c r="AN36" s="424">
        <v>0</v>
      </c>
      <c r="AO36" s="424">
        <v>0</v>
      </c>
      <c r="AP36" s="424">
        <v>0</v>
      </c>
      <c r="AQ36" s="424">
        <v>0</v>
      </c>
      <c r="AR36" s="424">
        <v>0</v>
      </c>
      <c r="AS36" s="424">
        <v>0</v>
      </c>
      <c r="AT36" s="424">
        <v>0</v>
      </c>
      <c r="AU36" s="424">
        <v>0</v>
      </c>
      <c r="AV36" s="424">
        <v>0</v>
      </c>
      <c r="AW36" s="424">
        <v>0</v>
      </c>
      <c r="AX36" s="424">
        <v>0</v>
      </c>
      <c r="AY36" s="424">
        <v>0</v>
      </c>
      <c r="AZ36" s="424">
        <v>0</v>
      </c>
      <c r="BA36" s="424">
        <v>0</v>
      </c>
      <c r="BB36" s="424">
        <v>0</v>
      </c>
      <c r="BC36" s="424">
        <v>0</v>
      </c>
      <c r="BD36" s="424">
        <v>0</v>
      </c>
      <c r="BE36" s="424">
        <v>0</v>
      </c>
      <c r="BF36" s="424">
        <v>0</v>
      </c>
      <c r="BG36" s="424">
        <v>0</v>
      </c>
      <c r="BH36" s="424">
        <v>0</v>
      </c>
      <c r="BI36" s="424">
        <v>0</v>
      </c>
      <c r="BJ36" s="426"/>
      <c r="BK36" s="352">
        <v>0</v>
      </c>
      <c r="BL36" s="352"/>
      <c r="BM36" s="426"/>
      <c r="BN36" s="426"/>
      <c r="BO36" s="426"/>
      <c r="BP36" s="426"/>
      <c r="BQ36" s="426"/>
      <c r="BR36" s="426"/>
      <c r="BS36" s="426"/>
      <c r="BT36" s="426"/>
      <c r="BU36" s="426"/>
      <c r="BV36" s="426"/>
      <c r="BW36" s="426"/>
      <c r="BX36" s="431">
        <f t="shared" si="8"/>
        <v>0</v>
      </c>
      <c r="BY36" s="431">
        <f t="shared" si="10"/>
        <v>0</v>
      </c>
      <c r="BZ36" s="889">
        <v>0</v>
      </c>
      <c r="CA36" s="26">
        <f t="shared" si="9"/>
        <v>0</v>
      </c>
      <c r="CB36" s="20"/>
      <c r="CC36" s="1"/>
      <c r="CD36" s="1"/>
      <c r="CE36" s="1"/>
      <c r="CF36" s="1"/>
      <c r="CG36" s="1"/>
      <c r="CH36" s="1"/>
      <c r="CI36" s="1"/>
    </row>
    <row r="37" spans="1:87" ht="12.75">
      <c r="A37" s="422">
        <v>1470</v>
      </c>
      <c r="B37" s="5" t="s">
        <v>211</v>
      </c>
      <c r="C37" s="5"/>
      <c r="D37" s="424">
        <v>3395480.29</v>
      </c>
      <c r="E37" s="424">
        <v>7914206.5300000003</v>
      </c>
      <c r="F37" s="424">
        <v>22791565.890000001</v>
      </c>
      <c r="G37" s="424">
        <v>1836668.88</v>
      </c>
      <c r="H37" s="424">
        <v>186875.05</v>
      </c>
      <c r="I37" s="424">
        <v>2360226.9</v>
      </c>
      <c r="J37" s="424">
        <v>1036964.02</v>
      </c>
      <c r="K37" s="424">
        <v>7821567.3200000003</v>
      </c>
      <c r="L37" s="424">
        <v>17916530.210000001</v>
      </c>
      <c r="M37" s="424">
        <v>6435966.7699999996</v>
      </c>
      <c r="N37" s="424">
        <v>3301058.84</v>
      </c>
      <c r="O37" s="424">
        <v>4376967.3499999996</v>
      </c>
      <c r="P37" s="424">
        <v>36804375.07</v>
      </c>
      <c r="Q37" s="424">
        <v>13719053.32</v>
      </c>
      <c r="R37" s="424">
        <v>1769538.85</v>
      </c>
      <c r="S37" s="424">
        <v>2009507.36</v>
      </c>
      <c r="T37" s="424">
        <v>937277.48</v>
      </c>
      <c r="U37" s="424">
        <v>1888595.38</v>
      </c>
      <c r="V37" s="424">
        <v>3246806.54</v>
      </c>
      <c r="W37" s="424">
        <v>1173156.18</v>
      </c>
      <c r="X37" s="424">
        <v>14568817.26</v>
      </c>
      <c r="Y37" s="424">
        <v>14494827.68</v>
      </c>
      <c r="Z37" s="424">
        <v>14921972.16</v>
      </c>
      <c r="AA37" s="424">
        <v>25615744.370000001</v>
      </c>
      <c r="AB37" s="424">
        <v>194800</v>
      </c>
      <c r="AC37" s="424">
        <v>5961119.4699999997</v>
      </c>
      <c r="AD37" s="424">
        <v>2103103.7999999998</v>
      </c>
      <c r="AE37" s="424">
        <v>315020.53000000003</v>
      </c>
      <c r="AF37" s="424">
        <v>21100932.890000001</v>
      </c>
      <c r="AG37" s="424">
        <v>2170652.31</v>
      </c>
      <c r="AH37" s="424">
        <v>189480</v>
      </c>
      <c r="AI37" s="424">
        <v>9305181.8499999996</v>
      </c>
      <c r="AJ37" s="424">
        <v>439872.79</v>
      </c>
      <c r="AK37" s="424">
        <v>4557176.28</v>
      </c>
      <c r="AL37" s="424">
        <v>3535857.05</v>
      </c>
      <c r="AM37" s="424">
        <v>2531409.59</v>
      </c>
      <c r="AN37" s="424">
        <v>386050</v>
      </c>
      <c r="AO37" s="424">
        <v>2012833.06</v>
      </c>
      <c r="AP37" s="424">
        <v>6720141.1500000004</v>
      </c>
      <c r="AQ37" s="424">
        <v>1293806.58</v>
      </c>
      <c r="AR37" s="424">
        <v>407679</v>
      </c>
      <c r="AS37" s="424">
        <v>34805</v>
      </c>
      <c r="AT37" s="424">
        <v>3141862.76</v>
      </c>
      <c r="AU37" s="424">
        <v>18663910.949999999</v>
      </c>
      <c r="AV37" s="424">
        <v>8992228.4700000007</v>
      </c>
      <c r="AW37" s="424">
        <v>6762481.2800000003</v>
      </c>
      <c r="AX37" s="424">
        <v>1343494.05</v>
      </c>
      <c r="AY37" s="424">
        <v>981101.02</v>
      </c>
      <c r="AZ37" s="424">
        <v>2814429.74</v>
      </c>
      <c r="BA37" s="424">
        <v>1461023.64</v>
      </c>
      <c r="BB37" s="424">
        <v>948255.27</v>
      </c>
      <c r="BC37" s="424">
        <v>726632.57</v>
      </c>
      <c r="BD37" s="424">
        <v>1006726.18</v>
      </c>
      <c r="BE37" s="424">
        <v>199996654.99000001</v>
      </c>
      <c r="BF37" s="424">
        <v>2490150.69</v>
      </c>
      <c r="BG37" s="424">
        <v>10065904.49</v>
      </c>
      <c r="BH37" s="424">
        <v>4584501.22</v>
      </c>
      <c r="BI37" s="424">
        <v>6504653.9400000004</v>
      </c>
      <c r="BJ37" s="426"/>
      <c r="BK37" s="352">
        <v>544267682.30999994</v>
      </c>
      <c r="BL37" s="352"/>
      <c r="BM37" s="426"/>
      <c r="BN37" s="426"/>
      <c r="BO37" s="426"/>
      <c r="BP37" s="426"/>
      <c r="BQ37" s="426"/>
      <c r="BR37" s="426"/>
      <c r="BS37" s="426"/>
      <c r="BT37" s="426"/>
      <c r="BU37" s="426"/>
      <c r="BV37" s="426"/>
      <c r="BW37" s="426"/>
      <c r="BX37" s="431">
        <f t="shared" si="8"/>
        <v>0</v>
      </c>
      <c r="BY37" s="431">
        <f t="shared" si="10"/>
        <v>544267682.30999994</v>
      </c>
      <c r="BZ37" s="889">
        <v>544267682.30999994</v>
      </c>
      <c r="CA37" s="26">
        <f t="shared" si="9"/>
        <v>0</v>
      </c>
      <c r="CB37" s="20"/>
      <c r="CC37" s="1"/>
      <c r="CD37" s="1"/>
      <c r="CE37" s="1"/>
      <c r="CF37" s="1"/>
      <c r="CG37" s="1"/>
      <c r="CH37" s="1"/>
      <c r="CI37" s="1"/>
    </row>
    <row r="38" spans="1:87" ht="12.75">
      <c r="A38" s="422">
        <v>1510</v>
      </c>
      <c r="B38" s="5" t="s">
        <v>469</v>
      </c>
      <c r="C38" s="5"/>
      <c r="D38" s="424">
        <v>76247952.670000002</v>
      </c>
      <c r="E38" s="424">
        <v>44766727.149999999</v>
      </c>
      <c r="F38" s="424">
        <v>131739489.29000001</v>
      </c>
      <c r="G38" s="424">
        <v>20027044</v>
      </c>
      <c r="H38" s="424">
        <v>14867413.050000001</v>
      </c>
      <c r="I38" s="424">
        <v>64226824.659999996</v>
      </c>
      <c r="J38" s="424">
        <v>40971287.659999996</v>
      </c>
      <c r="K38" s="424">
        <v>36547219.149999999</v>
      </c>
      <c r="L38" s="424">
        <v>217979808.88</v>
      </c>
      <c r="M38" s="424">
        <v>28562672.449999999</v>
      </c>
      <c r="N38" s="424">
        <v>75137566.75</v>
      </c>
      <c r="O38" s="424">
        <v>56839636.25</v>
      </c>
      <c r="P38" s="424">
        <v>571795433</v>
      </c>
      <c r="Q38" s="424">
        <v>27516353.800000001</v>
      </c>
      <c r="R38" s="424">
        <v>39489192.299999997</v>
      </c>
      <c r="S38" s="424">
        <v>29245481.43</v>
      </c>
      <c r="T38" s="424">
        <v>32363516.890000001</v>
      </c>
      <c r="U38" s="424">
        <v>40137098.630000003</v>
      </c>
      <c r="V38" s="424">
        <v>64751068.450000003</v>
      </c>
      <c r="W38" s="424">
        <v>35125711.649999999</v>
      </c>
      <c r="X38" s="424">
        <v>106051658.55</v>
      </c>
      <c r="Y38" s="424">
        <v>113320124.38</v>
      </c>
      <c r="Z38" s="424">
        <v>72296036.980000004</v>
      </c>
      <c r="AA38" s="424">
        <v>241881833.91</v>
      </c>
      <c r="AB38" s="424">
        <v>15232398.189999999</v>
      </c>
      <c r="AC38" s="424">
        <v>37770450.5</v>
      </c>
      <c r="AD38" s="424">
        <v>26239476.18</v>
      </c>
      <c r="AE38" s="424">
        <v>15354034.07</v>
      </c>
      <c r="AF38" s="424">
        <v>55444285.280000001</v>
      </c>
      <c r="AG38" s="424">
        <v>30587429.280000001</v>
      </c>
      <c r="AH38" s="424">
        <v>8073337.8799999999</v>
      </c>
      <c r="AI38" s="424">
        <v>17966511.640000001</v>
      </c>
      <c r="AJ38" s="424">
        <v>10601163.77</v>
      </c>
      <c r="AK38" s="424">
        <v>33513662.25</v>
      </c>
      <c r="AL38" s="424">
        <v>10216770.189999999</v>
      </c>
      <c r="AM38" s="424">
        <v>29654277.379999999</v>
      </c>
      <c r="AN38" s="424">
        <v>10787248.550000001</v>
      </c>
      <c r="AO38" s="424">
        <v>13497795.890000001</v>
      </c>
      <c r="AP38" s="424">
        <v>103087570.12</v>
      </c>
      <c r="AQ38" s="424">
        <v>43891394.420000002</v>
      </c>
      <c r="AR38" s="424">
        <v>27424452.539999999</v>
      </c>
      <c r="AS38" s="424">
        <v>5552249.1399999997</v>
      </c>
      <c r="AT38" s="424">
        <v>26724931.48</v>
      </c>
      <c r="AU38" s="424">
        <v>24358899.039999999</v>
      </c>
      <c r="AV38" s="424">
        <v>110174064.29000001</v>
      </c>
      <c r="AW38" s="424">
        <v>18034965.260000002</v>
      </c>
      <c r="AX38" s="424">
        <v>66526204.82</v>
      </c>
      <c r="AY38" s="424">
        <v>24121982.75</v>
      </c>
      <c r="AZ38" s="424">
        <v>48539393.009999998</v>
      </c>
      <c r="BA38" s="424">
        <v>16833151.629999999</v>
      </c>
      <c r="BB38" s="424">
        <v>25681481.219999999</v>
      </c>
      <c r="BC38" s="424">
        <v>12319251.619999999</v>
      </c>
      <c r="BD38" s="424">
        <v>29414475.920000002</v>
      </c>
      <c r="BE38" s="424">
        <v>513533504.02999997</v>
      </c>
      <c r="BF38" s="424">
        <v>35058872.170000002</v>
      </c>
      <c r="BG38" s="424">
        <v>20464685.710000001</v>
      </c>
      <c r="BH38" s="424">
        <v>41358933.07</v>
      </c>
      <c r="BI38" s="424">
        <v>11347076.390000001</v>
      </c>
      <c r="BJ38" s="426"/>
      <c r="BK38" s="352">
        <v>3701273531.6100001</v>
      </c>
      <c r="BL38" s="352"/>
      <c r="BM38" s="426"/>
      <c r="BN38" s="426"/>
      <c r="BO38" s="426"/>
      <c r="BP38" s="426"/>
      <c r="BQ38" s="426"/>
      <c r="BR38" s="426"/>
      <c r="BS38" s="426"/>
      <c r="BT38" s="426"/>
      <c r="BU38" s="426"/>
      <c r="BV38" s="426"/>
      <c r="BW38" s="426"/>
      <c r="BX38" s="431">
        <f t="shared" si="8"/>
        <v>0</v>
      </c>
      <c r="BY38" s="542">
        <f t="shared" si="10"/>
        <v>3701273531.6100001</v>
      </c>
      <c r="BZ38" s="889">
        <v>3701273531.6100001</v>
      </c>
      <c r="CA38" s="26">
        <f t="shared" si="9"/>
        <v>0</v>
      </c>
      <c r="CB38" s="20"/>
      <c r="CC38" s="1"/>
      <c r="CD38" s="1"/>
      <c r="CE38" s="1"/>
      <c r="CF38" s="1"/>
      <c r="CG38" s="1"/>
      <c r="CH38" s="1"/>
      <c r="CI38" s="1"/>
    </row>
    <row r="39" spans="1:87" ht="12.75">
      <c r="A39" s="535"/>
      <c r="B39" s="5" t="s">
        <v>213</v>
      </c>
      <c r="C39" s="5"/>
      <c r="D39" s="435">
        <v>79643432.959999993</v>
      </c>
      <c r="E39" s="435">
        <v>54198428.170000002</v>
      </c>
      <c r="F39" s="435">
        <v>154834494.90000001</v>
      </c>
      <c r="G39" s="435">
        <v>25162824.68</v>
      </c>
      <c r="H39" s="435">
        <v>16537788.1</v>
      </c>
      <c r="I39" s="435">
        <v>67651517.200000003</v>
      </c>
      <c r="J39" s="435">
        <v>57679994.109999999</v>
      </c>
      <c r="K39" s="435">
        <v>68453293.650000006</v>
      </c>
      <c r="L39" s="435">
        <v>236196749.18000001</v>
      </c>
      <c r="M39" s="435">
        <v>36069143.43</v>
      </c>
      <c r="N39" s="435">
        <v>80031983.75</v>
      </c>
      <c r="O39" s="435">
        <v>61557664.789999999</v>
      </c>
      <c r="P39" s="435">
        <v>609765577.49000001</v>
      </c>
      <c r="Q39" s="435">
        <v>41326783.789999999</v>
      </c>
      <c r="R39" s="435">
        <v>59455823.359999999</v>
      </c>
      <c r="S39" s="435">
        <v>44958705.469999999</v>
      </c>
      <c r="T39" s="435">
        <v>38347762.18</v>
      </c>
      <c r="U39" s="435">
        <v>59701757.770000003</v>
      </c>
      <c r="V39" s="435">
        <v>67997874.989999995</v>
      </c>
      <c r="W39" s="435">
        <v>36304739.960000001</v>
      </c>
      <c r="X39" s="435">
        <v>155724486.84999999</v>
      </c>
      <c r="Y39" s="435">
        <v>132647282.94</v>
      </c>
      <c r="Z39" s="435">
        <v>95217930.469999999</v>
      </c>
      <c r="AA39" s="435">
        <v>286867963.43000001</v>
      </c>
      <c r="AB39" s="435">
        <v>24868441.25</v>
      </c>
      <c r="AC39" s="435">
        <v>55628486.229999997</v>
      </c>
      <c r="AD39" s="435">
        <v>43923425.729999997</v>
      </c>
      <c r="AE39" s="435">
        <v>26822333.66</v>
      </c>
      <c r="AF39" s="435">
        <v>85120042.769999996</v>
      </c>
      <c r="AG39" s="435">
        <v>59190437.18</v>
      </c>
      <c r="AH39" s="435">
        <v>8645164.9700000007</v>
      </c>
      <c r="AI39" s="435">
        <v>27528912.359999999</v>
      </c>
      <c r="AJ39" s="435">
        <v>12905571.359999999</v>
      </c>
      <c r="AK39" s="435">
        <v>68800801.879999995</v>
      </c>
      <c r="AL39" s="435">
        <v>13752627.24</v>
      </c>
      <c r="AM39" s="435">
        <v>33158499.530000001</v>
      </c>
      <c r="AN39" s="435">
        <v>11786980.710000001</v>
      </c>
      <c r="AO39" s="435">
        <v>16719937.09</v>
      </c>
      <c r="AP39" s="435">
        <v>109856250.18000001</v>
      </c>
      <c r="AQ39" s="435">
        <v>46366218.229999997</v>
      </c>
      <c r="AR39" s="435">
        <v>27832131.539999999</v>
      </c>
      <c r="AS39" s="435">
        <v>5638600.29</v>
      </c>
      <c r="AT39" s="435">
        <v>53502229.460000001</v>
      </c>
      <c r="AU39" s="435">
        <v>47326176.57</v>
      </c>
      <c r="AV39" s="435">
        <v>122780902.5</v>
      </c>
      <c r="AW39" s="435">
        <v>27718093.66</v>
      </c>
      <c r="AX39" s="435">
        <v>109396627.61</v>
      </c>
      <c r="AY39" s="435">
        <v>39811618.359999999</v>
      </c>
      <c r="AZ39" s="435">
        <v>53744901.090000004</v>
      </c>
      <c r="BA39" s="435">
        <v>18294175.27</v>
      </c>
      <c r="BB39" s="435">
        <v>26629736.489999998</v>
      </c>
      <c r="BC39" s="435">
        <v>32088446.91</v>
      </c>
      <c r="BD39" s="435">
        <v>36104432.200000003</v>
      </c>
      <c r="BE39" s="435">
        <v>713530159.01999998</v>
      </c>
      <c r="BF39" s="435">
        <v>38556007.399999999</v>
      </c>
      <c r="BG39" s="435">
        <v>32567321.43</v>
      </c>
      <c r="BH39" s="435">
        <v>51897906.710000001</v>
      </c>
      <c r="BI39" s="435">
        <v>19784328.75</v>
      </c>
      <c r="BJ39" s="426"/>
      <c r="BK39" s="435">
        <v>4668611929.25</v>
      </c>
      <c r="BL39" s="435"/>
      <c r="BM39" s="435">
        <f>SUM(BM27:BM38)</f>
        <v>0</v>
      </c>
      <c r="BN39" s="435">
        <f>SUM(BN27:BN38)</f>
        <v>0</v>
      </c>
      <c r="BO39" s="435">
        <f>SUM(BO27:BO38)</f>
        <v>0</v>
      </c>
      <c r="BP39" s="435">
        <f>SUM(BP27:BP38)</f>
        <v>0</v>
      </c>
      <c r="BQ39" s="435">
        <f>SUM(BQ27:BQ38)</f>
        <v>0</v>
      </c>
      <c r="BR39" s="435">
        <f t="shared" ref="BR39:BT39" si="13">SUM(BR27:BR38)</f>
        <v>0</v>
      </c>
      <c r="BS39" s="435">
        <f t="shared" si="13"/>
        <v>0</v>
      </c>
      <c r="BT39" s="435">
        <f t="shared" si="13"/>
        <v>0</v>
      </c>
      <c r="BU39" s="435"/>
      <c r="BV39" s="435"/>
      <c r="BW39" s="435"/>
      <c r="BX39" s="435">
        <f>SUM(BX28:BX38)</f>
        <v>0</v>
      </c>
      <c r="BY39" s="431">
        <f t="shared" si="10"/>
        <v>4668611929.25</v>
      </c>
      <c r="BZ39" s="891">
        <f>SUM(BZ27:BZ38)</f>
        <v>4668611929.25</v>
      </c>
      <c r="CA39" s="26">
        <f t="shared" si="9"/>
        <v>0</v>
      </c>
      <c r="CB39" s="20"/>
      <c r="CC39" s="1"/>
      <c r="CD39" s="1"/>
      <c r="CE39" s="1"/>
      <c r="CF39" s="1"/>
      <c r="CG39" s="1"/>
      <c r="CH39" s="1"/>
      <c r="CI39" s="1"/>
    </row>
    <row r="40" spans="1:87" ht="12.75">
      <c r="A40" s="535"/>
      <c r="B40" s="5" t="s">
        <v>470</v>
      </c>
      <c r="C40" s="5"/>
      <c r="D40" s="435">
        <v>83317277.319999993</v>
      </c>
      <c r="E40" s="435">
        <v>75724514.579999998</v>
      </c>
      <c r="F40" s="435">
        <v>177949276.40000001</v>
      </c>
      <c r="G40" s="435">
        <v>32192566.890000001</v>
      </c>
      <c r="H40" s="435">
        <v>18763069.73</v>
      </c>
      <c r="I40" s="435">
        <v>75872826.459999993</v>
      </c>
      <c r="J40" s="435">
        <v>62993626.359999999</v>
      </c>
      <c r="K40" s="435">
        <v>85524877.840000004</v>
      </c>
      <c r="L40" s="435">
        <v>271972721.26999998</v>
      </c>
      <c r="M40" s="435">
        <v>39079846.640000001</v>
      </c>
      <c r="N40" s="435">
        <v>86790651.010000005</v>
      </c>
      <c r="O40" s="435">
        <v>67514334.849999994</v>
      </c>
      <c r="P40" s="435">
        <v>700687015.36000001</v>
      </c>
      <c r="Q40" s="435">
        <v>61509132.899999999</v>
      </c>
      <c r="R40" s="435">
        <v>72510623.140000001</v>
      </c>
      <c r="S40" s="435">
        <v>49334890.960000001</v>
      </c>
      <c r="T40" s="435">
        <v>51497151.140000001</v>
      </c>
      <c r="U40" s="435">
        <v>75691472.079999998</v>
      </c>
      <c r="V40" s="435">
        <v>77488182.890000001</v>
      </c>
      <c r="W40" s="435">
        <v>45952631.520000003</v>
      </c>
      <c r="X40" s="435">
        <v>195822192.78</v>
      </c>
      <c r="Y40" s="435">
        <v>145164474.61000001</v>
      </c>
      <c r="Z40" s="435">
        <v>116853944.25</v>
      </c>
      <c r="AA40" s="435">
        <v>332672991.38</v>
      </c>
      <c r="AB40" s="435">
        <v>28219918.91</v>
      </c>
      <c r="AC40" s="435">
        <v>67022133.740000002</v>
      </c>
      <c r="AD40" s="435">
        <v>50259781.490000002</v>
      </c>
      <c r="AE40" s="435">
        <v>31580367.609999999</v>
      </c>
      <c r="AF40" s="435">
        <v>99908409.879999995</v>
      </c>
      <c r="AG40" s="435">
        <v>65370723.82</v>
      </c>
      <c r="AH40" s="435">
        <v>9934626.2300000004</v>
      </c>
      <c r="AI40" s="435">
        <v>28977503.449999999</v>
      </c>
      <c r="AJ40" s="435">
        <v>15381401.119999999</v>
      </c>
      <c r="AK40" s="435">
        <v>84408300.340000004</v>
      </c>
      <c r="AL40" s="435">
        <v>15397349.35</v>
      </c>
      <c r="AM40" s="435">
        <v>39431266.200000003</v>
      </c>
      <c r="AN40" s="435">
        <v>13397644.710000001</v>
      </c>
      <c r="AO40" s="435">
        <v>23299580.530000001</v>
      </c>
      <c r="AP40" s="435">
        <v>125944593.65000001</v>
      </c>
      <c r="AQ40" s="435">
        <v>52506065.259999998</v>
      </c>
      <c r="AR40" s="435">
        <v>39607050.32</v>
      </c>
      <c r="AS40" s="435">
        <v>8046867.2999999998</v>
      </c>
      <c r="AT40" s="435">
        <v>58782101.829999998</v>
      </c>
      <c r="AU40" s="435">
        <v>51294666.689999998</v>
      </c>
      <c r="AV40" s="435">
        <v>134127504.54000001</v>
      </c>
      <c r="AW40" s="435">
        <v>33352762.84</v>
      </c>
      <c r="AX40" s="435">
        <v>122073679.98</v>
      </c>
      <c r="AY40" s="435">
        <v>45875817.619999997</v>
      </c>
      <c r="AZ40" s="435">
        <v>64494870.039999999</v>
      </c>
      <c r="BA40" s="435">
        <v>25447631.559999999</v>
      </c>
      <c r="BB40" s="435">
        <v>35888143.399999999</v>
      </c>
      <c r="BC40" s="435">
        <v>35921688.229999997</v>
      </c>
      <c r="BD40" s="435">
        <v>49440947.359999999</v>
      </c>
      <c r="BE40" s="435">
        <v>764458231.01999998</v>
      </c>
      <c r="BF40" s="435">
        <v>44829570.350000001</v>
      </c>
      <c r="BG40" s="435">
        <v>55986415.32</v>
      </c>
      <c r="BH40" s="435">
        <v>53849885.590000004</v>
      </c>
      <c r="BI40" s="435">
        <v>25946988.260000002</v>
      </c>
      <c r="BJ40" s="426"/>
      <c r="BK40" s="435">
        <v>5403344780.8999996</v>
      </c>
      <c r="BL40" s="435"/>
      <c r="BM40" s="435">
        <f t="shared" ref="BM40:BZ40" si="14">BM24+BM39</f>
        <v>7240440.8399999999</v>
      </c>
      <c r="BN40" s="435">
        <f t="shared" si="14"/>
        <v>0</v>
      </c>
      <c r="BO40" s="435">
        <f t="shared" si="14"/>
        <v>0</v>
      </c>
      <c r="BP40" s="435">
        <f t="shared" si="14"/>
        <v>0</v>
      </c>
      <c r="BQ40" s="435">
        <f t="shared" si="14"/>
        <v>0</v>
      </c>
      <c r="BR40" s="435">
        <f t="shared" ref="BR40:BT40" si="15">BR24+BR39</f>
        <v>0</v>
      </c>
      <c r="BS40" s="435">
        <f t="shared" si="15"/>
        <v>-701920</v>
      </c>
      <c r="BT40" s="435">
        <f t="shared" si="15"/>
        <v>0</v>
      </c>
      <c r="BU40" s="435"/>
      <c r="BV40" s="435"/>
      <c r="BW40" s="435"/>
      <c r="BX40" s="894">
        <f t="shared" si="14"/>
        <v>6538520.8399999999</v>
      </c>
      <c r="BY40" s="894">
        <f t="shared" si="14"/>
        <v>5409883301.7399998</v>
      </c>
      <c r="BZ40" s="892">
        <f t="shared" si="14"/>
        <v>5409883301.7399998</v>
      </c>
      <c r="CA40" s="26">
        <f t="shared" si="9"/>
        <v>0</v>
      </c>
      <c r="CB40" s="20"/>
      <c r="CC40" s="1"/>
      <c r="CD40" s="1"/>
      <c r="CE40" s="1"/>
      <c r="CF40" s="1"/>
      <c r="CG40" s="1"/>
      <c r="CH40" s="1"/>
      <c r="CI40" s="1"/>
    </row>
    <row r="41" spans="1:87" ht="12.75">
      <c r="A41" s="535"/>
      <c r="B41" s="5"/>
      <c r="C41" s="5"/>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1"/>
      <c r="CA41" s="1"/>
      <c r="CB41" s="20"/>
      <c r="CC41" s="1"/>
      <c r="CD41" s="1"/>
      <c r="CE41" s="1"/>
      <c r="CF41" s="1"/>
      <c r="CG41" s="1"/>
      <c r="CH41" s="1"/>
      <c r="CI41" s="1"/>
    </row>
    <row r="42" spans="1:87" ht="13.5" thickBot="1">
      <c r="B42" s="416" t="s">
        <v>215</v>
      </c>
      <c r="C42" s="5"/>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1"/>
      <c r="CA42" s="1"/>
      <c r="CB42" s="20"/>
      <c r="CC42" s="1"/>
      <c r="CD42" s="1"/>
      <c r="CE42" s="1"/>
      <c r="CF42" s="1"/>
      <c r="CG42" s="1"/>
      <c r="CH42" s="1"/>
      <c r="CI42" s="1"/>
    </row>
    <row r="43" spans="1:87" ht="13.5" thickTop="1">
      <c r="A43" s="422">
        <v>1242</v>
      </c>
      <c r="B43" s="5" t="s">
        <v>216</v>
      </c>
      <c r="C43" s="5"/>
      <c r="D43" s="426">
        <v>0</v>
      </c>
      <c r="E43" s="426">
        <v>0</v>
      </c>
      <c r="F43" s="426">
        <v>0</v>
      </c>
      <c r="G43" s="426">
        <v>0</v>
      </c>
      <c r="H43" s="426">
        <v>0</v>
      </c>
      <c r="I43" s="426">
        <v>0</v>
      </c>
      <c r="J43" s="426">
        <v>0</v>
      </c>
      <c r="K43" s="426">
        <v>0</v>
      </c>
      <c r="L43" s="426">
        <v>0</v>
      </c>
      <c r="M43" s="426">
        <v>0</v>
      </c>
      <c r="N43" s="426">
        <v>0</v>
      </c>
      <c r="O43" s="426">
        <v>0</v>
      </c>
      <c r="P43" s="426">
        <v>0</v>
      </c>
      <c r="Q43" s="426">
        <v>0</v>
      </c>
      <c r="R43" s="426">
        <v>0</v>
      </c>
      <c r="S43" s="426">
        <v>0</v>
      </c>
      <c r="T43" s="426">
        <v>0</v>
      </c>
      <c r="U43" s="426">
        <v>0</v>
      </c>
      <c r="V43" s="426">
        <v>0</v>
      </c>
      <c r="W43" s="426">
        <v>0</v>
      </c>
      <c r="X43" s="426">
        <v>0</v>
      </c>
      <c r="Y43" s="426">
        <v>0</v>
      </c>
      <c r="Z43" s="426">
        <v>0</v>
      </c>
      <c r="AA43" s="426">
        <v>0</v>
      </c>
      <c r="AB43" s="426">
        <v>0</v>
      </c>
      <c r="AC43" s="426">
        <v>0</v>
      </c>
      <c r="AD43" s="426">
        <v>0</v>
      </c>
      <c r="AE43" s="426">
        <v>0</v>
      </c>
      <c r="AF43" s="426">
        <v>0</v>
      </c>
      <c r="AG43" s="426">
        <v>0</v>
      </c>
      <c r="AH43" s="426">
        <v>0</v>
      </c>
      <c r="AI43" s="426">
        <v>0</v>
      </c>
      <c r="AJ43" s="426">
        <v>0</v>
      </c>
      <c r="AK43" s="426">
        <v>0</v>
      </c>
      <c r="AL43" s="426">
        <v>0</v>
      </c>
      <c r="AM43" s="426">
        <v>0</v>
      </c>
      <c r="AN43" s="426">
        <v>0</v>
      </c>
      <c r="AO43" s="426">
        <v>0</v>
      </c>
      <c r="AP43" s="426">
        <v>0</v>
      </c>
      <c r="AQ43" s="426">
        <v>0</v>
      </c>
      <c r="AR43" s="426">
        <v>0</v>
      </c>
      <c r="AS43" s="426">
        <v>0</v>
      </c>
      <c r="AT43" s="426">
        <v>0</v>
      </c>
      <c r="AU43" s="426">
        <v>0</v>
      </c>
      <c r="AV43" s="426">
        <v>0</v>
      </c>
      <c r="AW43" s="426">
        <v>0</v>
      </c>
      <c r="AX43" s="426">
        <v>0</v>
      </c>
      <c r="AY43" s="426">
        <v>0</v>
      </c>
      <c r="AZ43" s="426">
        <v>0</v>
      </c>
      <c r="BA43" s="426">
        <v>0</v>
      </c>
      <c r="BB43" s="426">
        <v>0</v>
      </c>
      <c r="BC43" s="426">
        <v>0</v>
      </c>
      <c r="BD43" s="426">
        <v>0</v>
      </c>
      <c r="BE43" s="426">
        <v>0</v>
      </c>
      <c r="BF43" s="426">
        <v>0</v>
      </c>
      <c r="BG43" s="426">
        <v>0</v>
      </c>
      <c r="BH43" s="426">
        <v>0</v>
      </c>
      <c r="BI43" s="426">
        <v>0</v>
      </c>
      <c r="BJ43" s="426"/>
      <c r="BK43" s="352">
        <v>0</v>
      </c>
      <c r="BL43" s="352"/>
      <c r="BM43" s="426"/>
      <c r="BN43" s="426"/>
      <c r="BO43" s="426"/>
      <c r="BP43" s="426"/>
      <c r="BQ43" s="426"/>
      <c r="BR43" s="426"/>
      <c r="BS43" s="426"/>
      <c r="BT43" s="426"/>
      <c r="BU43" s="426"/>
      <c r="BV43" s="426"/>
      <c r="BW43" s="426"/>
      <c r="BX43" s="431">
        <f t="shared" ref="BX43:BX46" si="16">SUM(BM43:BT43)</f>
        <v>0</v>
      </c>
      <c r="BY43" s="431">
        <f>BK43+BX43</f>
        <v>0</v>
      </c>
      <c r="BZ43" s="889">
        <v>0</v>
      </c>
      <c r="CA43" s="26">
        <f t="shared" ref="CA43:CA47" si="17">BY43-BZ43</f>
        <v>0</v>
      </c>
      <c r="CB43" s="20"/>
      <c r="CC43" s="1"/>
      <c r="CD43" s="1"/>
      <c r="CE43" s="1"/>
      <c r="CF43" s="1"/>
      <c r="CG43" s="1"/>
      <c r="CH43" s="1"/>
      <c r="CI43" s="1"/>
    </row>
    <row r="44" spans="1:87" ht="12.75">
      <c r="A44" s="422">
        <v>1237</v>
      </c>
      <c r="B44" s="5" t="s">
        <v>217</v>
      </c>
      <c r="C44" s="5"/>
      <c r="D44" s="426">
        <v>7731738</v>
      </c>
      <c r="E44" s="426">
        <v>7076943</v>
      </c>
      <c r="F44" s="426">
        <v>13888607</v>
      </c>
      <c r="G44" s="426">
        <v>4550528</v>
      </c>
      <c r="H44" s="426">
        <v>2974160</v>
      </c>
      <c r="I44" s="426">
        <v>7133642</v>
      </c>
      <c r="J44" s="426">
        <v>4528140</v>
      </c>
      <c r="K44" s="426">
        <v>9293480</v>
      </c>
      <c r="L44" s="426">
        <v>19583773</v>
      </c>
      <c r="M44" s="426">
        <v>4981286.6100000003</v>
      </c>
      <c r="N44" s="426">
        <v>12503098</v>
      </c>
      <c r="O44" s="426">
        <v>13963193</v>
      </c>
      <c r="P44" s="426">
        <v>38088369.079999998</v>
      </c>
      <c r="Q44" s="426">
        <v>6086583.0099999998</v>
      </c>
      <c r="R44" s="426">
        <v>10318838</v>
      </c>
      <c r="S44" s="426">
        <v>5840333</v>
      </c>
      <c r="T44" s="426">
        <v>7177289</v>
      </c>
      <c r="U44" s="426">
        <v>8136284</v>
      </c>
      <c r="V44" s="426">
        <v>12428489.210000001</v>
      </c>
      <c r="W44" s="426">
        <v>4148006</v>
      </c>
      <c r="X44" s="426">
        <v>28141291.43</v>
      </c>
      <c r="Y44" s="426">
        <v>17689795</v>
      </c>
      <c r="Z44" s="426">
        <v>12543563</v>
      </c>
      <c r="AA44" s="426">
        <v>20489931</v>
      </c>
      <c r="AB44" s="426">
        <v>3619218</v>
      </c>
      <c r="AC44" s="426">
        <v>4617118</v>
      </c>
      <c r="AD44" s="426">
        <v>5399333</v>
      </c>
      <c r="AE44" s="426">
        <v>4011586</v>
      </c>
      <c r="AF44" s="426">
        <v>10079515</v>
      </c>
      <c r="AG44" s="426">
        <v>7763531</v>
      </c>
      <c r="AH44" s="426">
        <v>2350110</v>
      </c>
      <c r="AI44" s="426">
        <v>3032521</v>
      </c>
      <c r="AJ44" s="426">
        <v>3243714</v>
      </c>
      <c r="AK44" s="426">
        <v>5944121</v>
      </c>
      <c r="AL44" s="426">
        <v>2656588</v>
      </c>
      <c r="AM44" s="426">
        <v>6908948.7400000002</v>
      </c>
      <c r="AN44" s="426">
        <v>1945524.84</v>
      </c>
      <c r="AO44" s="426">
        <v>4363852.24</v>
      </c>
      <c r="AP44" s="426">
        <v>16349436.890000001</v>
      </c>
      <c r="AQ44" s="426">
        <v>6331064.5300000003</v>
      </c>
      <c r="AR44" s="426">
        <v>6571337</v>
      </c>
      <c r="AS44" s="426">
        <v>1852751</v>
      </c>
      <c r="AT44" s="426">
        <v>6060173</v>
      </c>
      <c r="AU44" s="426">
        <v>4305809</v>
      </c>
      <c r="AV44" s="426">
        <v>13503432</v>
      </c>
      <c r="AW44" s="426">
        <v>3988132</v>
      </c>
      <c r="AX44" s="426">
        <v>9679180</v>
      </c>
      <c r="AY44" s="426">
        <v>4630129.68</v>
      </c>
      <c r="AZ44" s="426">
        <v>5734728</v>
      </c>
      <c r="BA44" s="426">
        <v>6428554.21</v>
      </c>
      <c r="BB44" s="426">
        <v>6974180</v>
      </c>
      <c r="BC44" s="426">
        <v>3439530</v>
      </c>
      <c r="BD44" s="426">
        <v>6161009</v>
      </c>
      <c r="BE44" s="426">
        <v>52495173</v>
      </c>
      <c r="BF44" s="426">
        <v>8299981</v>
      </c>
      <c r="BG44" s="426">
        <v>5246513</v>
      </c>
      <c r="BH44" s="426">
        <v>8290019</v>
      </c>
      <c r="BI44" s="426">
        <v>4092503</v>
      </c>
      <c r="BJ44" s="426"/>
      <c r="BK44" s="352">
        <v>525666676.47000003</v>
      </c>
      <c r="BL44" s="352"/>
      <c r="BM44" s="426"/>
      <c r="BN44" s="426"/>
      <c r="BO44" s="426"/>
      <c r="BP44" s="426"/>
      <c r="BQ44" s="426"/>
      <c r="BR44" s="426"/>
      <c r="BS44" s="426"/>
      <c r="BT44" s="426"/>
      <c r="BU44" s="426"/>
      <c r="BV44" s="426"/>
      <c r="BW44" s="426"/>
      <c r="BX44" s="431">
        <f t="shared" si="16"/>
        <v>0</v>
      </c>
      <c r="BY44" s="431">
        <f>BK44+BX44</f>
        <v>525666676.47000003</v>
      </c>
      <c r="BZ44" s="889">
        <v>525666676.47000003</v>
      </c>
      <c r="CA44" s="26">
        <f t="shared" si="17"/>
        <v>0</v>
      </c>
      <c r="CB44" s="20"/>
      <c r="CC44" s="1"/>
      <c r="CD44" s="1"/>
      <c r="CE44" s="1"/>
      <c r="CF44" s="1"/>
      <c r="CG44" s="1"/>
      <c r="CH44" s="1"/>
      <c r="CI44" s="1"/>
    </row>
    <row r="45" spans="1:87" ht="12.75">
      <c r="A45" s="422">
        <v>1240</v>
      </c>
      <c r="B45" s="5" t="s">
        <v>218</v>
      </c>
      <c r="C45" s="5"/>
      <c r="D45" s="424">
        <v>3430179</v>
      </c>
      <c r="E45" s="424">
        <v>3084147</v>
      </c>
      <c r="F45" s="424">
        <v>5905621</v>
      </c>
      <c r="G45" s="424">
        <v>1869544</v>
      </c>
      <c r="H45" s="424">
        <v>1086773</v>
      </c>
      <c r="I45" s="424">
        <v>3602631</v>
      </c>
      <c r="J45" s="424">
        <v>2290776</v>
      </c>
      <c r="K45" s="424">
        <v>4556240</v>
      </c>
      <c r="L45" s="424">
        <v>7944676</v>
      </c>
      <c r="M45" s="424">
        <v>2323818</v>
      </c>
      <c r="N45" s="424">
        <v>7622869</v>
      </c>
      <c r="O45" s="424">
        <v>8081216</v>
      </c>
      <c r="P45" s="424">
        <v>15266292.310000001</v>
      </c>
      <c r="Q45" s="424">
        <v>3141869</v>
      </c>
      <c r="R45" s="424">
        <v>6167926</v>
      </c>
      <c r="S45" s="424">
        <v>3482775</v>
      </c>
      <c r="T45" s="424">
        <v>3602311</v>
      </c>
      <c r="U45" s="424">
        <v>3898473</v>
      </c>
      <c r="V45" s="424">
        <v>8344436</v>
      </c>
      <c r="W45" s="424">
        <v>1459844</v>
      </c>
      <c r="X45" s="424">
        <v>15955755.369999999</v>
      </c>
      <c r="Y45" s="424">
        <v>9022889</v>
      </c>
      <c r="Z45" s="424">
        <v>5021129</v>
      </c>
      <c r="AA45" s="424">
        <v>8003393</v>
      </c>
      <c r="AB45" s="424">
        <v>2112733</v>
      </c>
      <c r="AC45" s="424">
        <v>1722284</v>
      </c>
      <c r="AD45" s="424">
        <v>2242842</v>
      </c>
      <c r="AE45" s="424">
        <v>2117868</v>
      </c>
      <c r="AF45" s="424">
        <v>3847876</v>
      </c>
      <c r="AG45" s="424">
        <v>3079053</v>
      </c>
      <c r="AH45" s="424">
        <v>1178406</v>
      </c>
      <c r="AI45" s="424">
        <v>1362563</v>
      </c>
      <c r="AJ45" s="424">
        <v>1885640</v>
      </c>
      <c r="AK45" s="424">
        <v>2329509</v>
      </c>
      <c r="AL45" s="424">
        <v>1390376</v>
      </c>
      <c r="AM45" s="424">
        <v>2626892.2200000002</v>
      </c>
      <c r="AN45" s="424">
        <v>987671</v>
      </c>
      <c r="AO45" s="424">
        <v>1704952</v>
      </c>
      <c r="AP45" s="424">
        <v>6748459</v>
      </c>
      <c r="AQ45" s="424">
        <v>2407882.63</v>
      </c>
      <c r="AR45" s="424">
        <v>2671063</v>
      </c>
      <c r="AS45" s="424">
        <v>840605</v>
      </c>
      <c r="AT45" s="424">
        <v>3440754</v>
      </c>
      <c r="AU45" s="424">
        <v>1827953</v>
      </c>
      <c r="AV45" s="424">
        <v>7737094</v>
      </c>
      <c r="AW45" s="424">
        <v>1753767</v>
      </c>
      <c r="AX45" s="424">
        <v>4498861</v>
      </c>
      <c r="AY45" s="424">
        <v>1653169</v>
      </c>
      <c r="AZ45" s="424">
        <v>2199139</v>
      </c>
      <c r="BA45" s="424">
        <v>2735054.11</v>
      </c>
      <c r="BB45" s="424">
        <v>3366576</v>
      </c>
      <c r="BC45" s="424">
        <v>2849536.13</v>
      </c>
      <c r="BD45" s="424">
        <v>2557576</v>
      </c>
      <c r="BE45" s="424">
        <v>27999471</v>
      </c>
      <c r="BF45" s="424">
        <v>4060790</v>
      </c>
      <c r="BG45" s="424">
        <v>1969357</v>
      </c>
      <c r="BH45" s="424">
        <v>3683212</v>
      </c>
      <c r="BI45" s="424">
        <v>1996365</v>
      </c>
      <c r="BJ45" s="426"/>
      <c r="BK45" s="352">
        <v>250750931.77000001</v>
      </c>
      <c r="BL45" s="352"/>
      <c r="BM45" s="426"/>
      <c r="BN45" s="426"/>
      <c r="BO45" s="426"/>
      <c r="BP45" s="426"/>
      <c r="BQ45" s="426"/>
      <c r="BR45" s="426"/>
      <c r="BS45" s="426"/>
      <c r="BT45" s="426"/>
      <c r="BU45" s="426"/>
      <c r="BV45" s="426"/>
      <c r="BW45" s="426"/>
      <c r="BX45" s="431">
        <f t="shared" si="16"/>
        <v>0</v>
      </c>
      <c r="BY45" s="431">
        <f>BK45+BX45</f>
        <v>250750931.77000001</v>
      </c>
      <c r="BZ45" s="889">
        <v>250750931.77000001</v>
      </c>
      <c r="CA45" s="26">
        <f t="shared" si="17"/>
        <v>0</v>
      </c>
      <c r="CB45" s="20"/>
      <c r="CC45" s="1"/>
      <c r="CD45" s="1"/>
      <c r="CE45" s="1"/>
      <c r="CF45" s="1"/>
      <c r="CG45" s="1"/>
      <c r="CH45" s="1"/>
      <c r="CI45" s="1"/>
    </row>
    <row r="46" spans="1:87" ht="12.75">
      <c r="A46" s="422">
        <v>1239</v>
      </c>
      <c r="B46" s="5" t="s">
        <v>2166</v>
      </c>
      <c r="C46" s="5"/>
      <c r="D46" s="424">
        <v>0</v>
      </c>
      <c r="E46" s="424">
        <v>0</v>
      </c>
      <c r="F46" s="424">
        <v>0</v>
      </c>
      <c r="G46" s="424">
        <v>0</v>
      </c>
      <c r="H46" s="424">
        <v>0</v>
      </c>
      <c r="I46" s="424">
        <v>0</v>
      </c>
      <c r="J46" s="424">
        <v>0</v>
      </c>
      <c r="K46" s="424">
        <v>0</v>
      </c>
      <c r="L46" s="424">
        <v>0</v>
      </c>
      <c r="M46" s="424">
        <v>0</v>
      </c>
      <c r="N46" s="424">
        <v>0</v>
      </c>
      <c r="O46" s="424">
        <v>0</v>
      </c>
      <c r="P46" s="424">
        <v>1164068.45</v>
      </c>
      <c r="Q46" s="424">
        <v>0</v>
      </c>
      <c r="R46" s="424">
        <v>0</v>
      </c>
      <c r="S46" s="424">
        <v>0</v>
      </c>
      <c r="T46" s="424">
        <v>0</v>
      </c>
      <c r="U46" s="424">
        <v>0</v>
      </c>
      <c r="V46" s="424">
        <v>0</v>
      </c>
      <c r="W46" s="424">
        <v>0</v>
      </c>
      <c r="X46" s="424">
        <v>0</v>
      </c>
      <c r="Y46" s="424">
        <v>0</v>
      </c>
      <c r="Z46" s="424">
        <v>0</v>
      </c>
      <c r="AA46" s="424">
        <v>0</v>
      </c>
      <c r="AB46" s="424">
        <v>0</v>
      </c>
      <c r="AC46" s="424">
        <v>0</v>
      </c>
      <c r="AD46" s="424">
        <v>0</v>
      </c>
      <c r="AE46" s="424">
        <v>0</v>
      </c>
      <c r="AF46" s="424">
        <v>0</v>
      </c>
      <c r="AG46" s="424">
        <v>0</v>
      </c>
      <c r="AH46" s="424">
        <v>0</v>
      </c>
      <c r="AI46" s="424">
        <v>0</v>
      </c>
      <c r="AJ46" s="424">
        <v>0</v>
      </c>
      <c r="AK46" s="424">
        <v>0</v>
      </c>
      <c r="AL46" s="424">
        <v>0</v>
      </c>
      <c r="AM46" s="424">
        <v>0</v>
      </c>
      <c r="AN46" s="424">
        <v>0</v>
      </c>
      <c r="AO46" s="424">
        <v>0</v>
      </c>
      <c r="AP46" s="424">
        <v>0</v>
      </c>
      <c r="AQ46" s="424">
        <v>0</v>
      </c>
      <c r="AR46" s="424">
        <v>0</v>
      </c>
      <c r="AS46" s="424">
        <v>0</v>
      </c>
      <c r="AT46" s="424">
        <v>0</v>
      </c>
      <c r="AU46" s="424">
        <v>0</v>
      </c>
      <c r="AV46" s="424">
        <v>0</v>
      </c>
      <c r="AW46" s="424">
        <v>0</v>
      </c>
      <c r="AX46" s="424">
        <v>0</v>
      </c>
      <c r="AY46" s="424">
        <v>0</v>
      </c>
      <c r="AZ46" s="424">
        <v>0</v>
      </c>
      <c r="BA46" s="424">
        <v>0</v>
      </c>
      <c r="BB46" s="424">
        <v>0</v>
      </c>
      <c r="BC46" s="424">
        <v>0</v>
      </c>
      <c r="BD46" s="424">
        <v>0</v>
      </c>
      <c r="BE46" s="424">
        <v>0</v>
      </c>
      <c r="BF46" s="424">
        <v>0</v>
      </c>
      <c r="BG46" s="424">
        <v>0</v>
      </c>
      <c r="BH46" s="424">
        <v>0</v>
      </c>
      <c r="BI46" s="424">
        <v>0</v>
      </c>
      <c r="BJ46" s="426"/>
      <c r="BK46" s="352">
        <v>1164068.45</v>
      </c>
      <c r="BL46" s="352"/>
      <c r="BM46" s="426"/>
      <c r="BN46" s="426"/>
      <c r="BO46" s="426"/>
      <c r="BP46" s="426"/>
      <c r="BQ46" s="426"/>
      <c r="BR46" s="426"/>
      <c r="BS46" s="426"/>
      <c r="BT46" s="426"/>
      <c r="BU46" s="426"/>
      <c r="BV46" s="426"/>
      <c r="BW46" s="426"/>
      <c r="BX46" s="431">
        <f t="shared" si="16"/>
        <v>0</v>
      </c>
      <c r="BY46" s="431">
        <f>BK46+BX46</f>
        <v>1164068.45</v>
      </c>
      <c r="BZ46" s="889">
        <v>1164068.45</v>
      </c>
      <c r="CA46" s="26">
        <f t="shared" si="17"/>
        <v>0</v>
      </c>
      <c r="CB46" s="20"/>
      <c r="CC46" s="1"/>
      <c r="CD46" s="1"/>
      <c r="CE46" s="1"/>
      <c r="CF46" s="1"/>
      <c r="CG46" s="1"/>
      <c r="CH46" s="1"/>
      <c r="CI46" s="1"/>
    </row>
    <row r="47" spans="1:87" ht="12.75">
      <c r="B47" s="5" t="s">
        <v>471</v>
      </c>
      <c r="C47" s="5"/>
      <c r="D47" s="435">
        <v>11161917</v>
      </c>
      <c r="E47" s="435">
        <v>10161090</v>
      </c>
      <c r="F47" s="435">
        <v>19794228</v>
      </c>
      <c r="G47" s="435">
        <v>6420072</v>
      </c>
      <c r="H47" s="435">
        <v>4060933</v>
      </c>
      <c r="I47" s="435">
        <v>10736273</v>
      </c>
      <c r="J47" s="435">
        <v>6818916</v>
      </c>
      <c r="K47" s="435">
        <v>13849720</v>
      </c>
      <c r="L47" s="435">
        <v>27528449</v>
      </c>
      <c r="M47" s="435">
        <v>7305104.6100000003</v>
      </c>
      <c r="N47" s="435">
        <v>20125967</v>
      </c>
      <c r="O47" s="435">
        <v>22044409</v>
      </c>
      <c r="P47" s="435">
        <v>54518729.840000004</v>
      </c>
      <c r="Q47" s="435">
        <v>9228452.0099999998</v>
      </c>
      <c r="R47" s="435">
        <v>16486764</v>
      </c>
      <c r="S47" s="435">
        <v>9323108</v>
      </c>
      <c r="T47" s="435">
        <v>10779600</v>
      </c>
      <c r="U47" s="435">
        <v>12034757</v>
      </c>
      <c r="V47" s="435">
        <v>20772925.210000001</v>
      </c>
      <c r="W47" s="435">
        <v>5607850</v>
      </c>
      <c r="X47" s="435">
        <v>44097046.799999997</v>
      </c>
      <c r="Y47" s="435">
        <v>26712684</v>
      </c>
      <c r="Z47" s="435">
        <v>17564692</v>
      </c>
      <c r="AA47" s="435">
        <v>28493324</v>
      </c>
      <c r="AB47" s="435">
        <v>5731951</v>
      </c>
      <c r="AC47" s="435">
        <v>6339402</v>
      </c>
      <c r="AD47" s="435">
        <v>7642175</v>
      </c>
      <c r="AE47" s="435">
        <v>6129454</v>
      </c>
      <c r="AF47" s="435">
        <v>13927391</v>
      </c>
      <c r="AG47" s="435">
        <v>10842584</v>
      </c>
      <c r="AH47" s="435">
        <v>3528516</v>
      </c>
      <c r="AI47" s="435">
        <v>4395084</v>
      </c>
      <c r="AJ47" s="435">
        <v>5129354</v>
      </c>
      <c r="AK47" s="435">
        <v>8273630</v>
      </c>
      <c r="AL47" s="435">
        <v>4046964</v>
      </c>
      <c r="AM47" s="435">
        <v>9535840.9600000009</v>
      </c>
      <c r="AN47" s="435">
        <v>2933195.84</v>
      </c>
      <c r="AO47" s="435">
        <v>6068804.2400000002</v>
      </c>
      <c r="AP47" s="435">
        <v>23097895.890000001</v>
      </c>
      <c r="AQ47" s="435">
        <v>8738947.1600000001</v>
      </c>
      <c r="AR47" s="435">
        <v>9242400</v>
      </c>
      <c r="AS47" s="435">
        <v>2693356</v>
      </c>
      <c r="AT47" s="435">
        <v>9500927</v>
      </c>
      <c r="AU47" s="435">
        <v>6133762</v>
      </c>
      <c r="AV47" s="435">
        <v>21240526</v>
      </c>
      <c r="AW47" s="435">
        <v>5741899</v>
      </c>
      <c r="AX47" s="435">
        <v>14178041</v>
      </c>
      <c r="AY47" s="435">
        <v>6283298.6799999997</v>
      </c>
      <c r="AZ47" s="435">
        <v>7933867</v>
      </c>
      <c r="BA47" s="435">
        <v>9163608.3200000003</v>
      </c>
      <c r="BB47" s="435">
        <v>10340756</v>
      </c>
      <c r="BC47" s="435">
        <v>6289066.1299999999</v>
      </c>
      <c r="BD47" s="435">
        <v>8718585</v>
      </c>
      <c r="BE47" s="435">
        <v>80494644</v>
      </c>
      <c r="BF47" s="435">
        <v>12360771</v>
      </c>
      <c r="BG47" s="435">
        <v>7215870</v>
      </c>
      <c r="BH47" s="435">
        <v>11973231</v>
      </c>
      <c r="BI47" s="435">
        <v>6088868</v>
      </c>
      <c r="BJ47" s="426"/>
      <c r="BK47" s="435">
        <v>777581676.69000006</v>
      </c>
      <c r="BL47" s="435"/>
      <c r="BM47" s="435">
        <f t="shared" ref="BM47:BZ47" si="18">SUM(BM43:BM46)</f>
        <v>0</v>
      </c>
      <c r="BN47" s="435">
        <f t="shared" si="18"/>
        <v>0</v>
      </c>
      <c r="BO47" s="435">
        <f t="shared" si="18"/>
        <v>0</v>
      </c>
      <c r="BP47" s="435">
        <f t="shared" si="18"/>
        <v>0</v>
      </c>
      <c r="BQ47" s="435">
        <f t="shared" si="18"/>
        <v>0</v>
      </c>
      <c r="BR47" s="435">
        <f t="shared" si="18"/>
        <v>0</v>
      </c>
      <c r="BS47" s="435">
        <f t="shared" si="18"/>
        <v>0</v>
      </c>
      <c r="BT47" s="435">
        <f t="shared" si="18"/>
        <v>0</v>
      </c>
      <c r="BU47" s="435"/>
      <c r="BV47" s="435"/>
      <c r="BW47" s="435"/>
      <c r="BX47" s="894">
        <f t="shared" si="18"/>
        <v>0</v>
      </c>
      <c r="BY47" s="894">
        <f t="shared" si="18"/>
        <v>777581676.69000006</v>
      </c>
      <c r="BZ47" s="893">
        <f t="shared" si="18"/>
        <v>777581676.69000006</v>
      </c>
      <c r="CA47" s="26">
        <f t="shared" si="17"/>
        <v>0</v>
      </c>
      <c r="CB47" s="20"/>
      <c r="CC47" s="1"/>
      <c r="CD47" s="1"/>
      <c r="CE47" s="1"/>
      <c r="CF47" s="1"/>
      <c r="CG47" s="1"/>
      <c r="CH47" s="1"/>
      <c r="CI47" s="1"/>
    </row>
    <row r="48" spans="1:87" ht="12.75">
      <c r="A48" s="535"/>
      <c r="B48" s="5"/>
      <c r="C48" s="5"/>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1"/>
      <c r="CA48" s="1"/>
      <c r="CB48" s="20"/>
      <c r="CC48" s="1"/>
      <c r="CD48" s="1"/>
      <c r="CE48" s="1"/>
      <c r="CF48" s="1"/>
      <c r="CG48" s="1"/>
      <c r="CH48" s="1"/>
      <c r="CI48" s="1"/>
    </row>
    <row r="49" spans="1:81" ht="13.5" thickBot="1">
      <c r="A49" s="535"/>
      <c r="B49" s="416" t="s">
        <v>221</v>
      </c>
      <c r="C49" s="20"/>
      <c r="D49" s="424" t="s">
        <v>128</v>
      </c>
      <c r="E49" s="424" t="s">
        <v>128</v>
      </c>
      <c r="F49" s="424" t="s">
        <v>128</v>
      </c>
      <c r="G49" s="424" t="s">
        <v>128</v>
      </c>
      <c r="H49" s="424" t="s">
        <v>128</v>
      </c>
      <c r="I49" s="424" t="s">
        <v>128</v>
      </c>
      <c r="J49" s="424" t="s">
        <v>128</v>
      </c>
      <c r="K49" s="424" t="s">
        <v>128</v>
      </c>
      <c r="L49" s="424" t="s">
        <v>128</v>
      </c>
      <c r="M49" s="424" t="s">
        <v>128</v>
      </c>
      <c r="N49" s="424" t="s">
        <v>128</v>
      </c>
      <c r="O49" s="424" t="s">
        <v>128</v>
      </c>
      <c r="P49" s="424" t="s">
        <v>128</v>
      </c>
      <c r="Q49" s="424" t="s">
        <v>128</v>
      </c>
      <c r="R49" s="424" t="s">
        <v>128</v>
      </c>
      <c r="S49" s="424" t="s">
        <v>128</v>
      </c>
      <c r="T49" s="424" t="s">
        <v>128</v>
      </c>
      <c r="U49" s="424" t="s">
        <v>128</v>
      </c>
      <c r="V49" s="424" t="s">
        <v>128</v>
      </c>
      <c r="W49" s="424" t="s">
        <v>128</v>
      </c>
      <c r="X49" s="424" t="s">
        <v>128</v>
      </c>
      <c r="Y49" s="424" t="s">
        <v>128</v>
      </c>
      <c r="Z49" s="424" t="s">
        <v>128</v>
      </c>
      <c r="AA49" s="424" t="s">
        <v>128</v>
      </c>
      <c r="AB49" s="424" t="s">
        <v>128</v>
      </c>
      <c r="AC49" s="424" t="s">
        <v>128</v>
      </c>
      <c r="AD49" s="424" t="s">
        <v>128</v>
      </c>
      <c r="AE49" s="424" t="s">
        <v>128</v>
      </c>
      <c r="AF49" s="424" t="s">
        <v>128</v>
      </c>
      <c r="AG49" s="424" t="s">
        <v>128</v>
      </c>
      <c r="AH49" s="424" t="s">
        <v>128</v>
      </c>
      <c r="AI49" s="424" t="s">
        <v>128</v>
      </c>
      <c r="AJ49" s="424" t="s">
        <v>128</v>
      </c>
      <c r="AK49" s="424" t="s">
        <v>128</v>
      </c>
      <c r="AL49" s="424" t="s">
        <v>128</v>
      </c>
      <c r="AM49" s="424" t="s">
        <v>128</v>
      </c>
      <c r="AN49" s="424" t="s">
        <v>128</v>
      </c>
      <c r="AO49" s="424" t="s">
        <v>128</v>
      </c>
      <c r="AP49" s="424" t="s">
        <v>128</v>
      </c>
      <c r="AQ49" s="424" t="s">
        <v>128</v>
      </c>
      <c r="AR49" s="424" t="s">
        <v>128</v>
      </c>
      <c r="AS49" s="424" t="s">
        <v>128</v>
      </c>
      <c r="AT49" s="424" t="s">
        <v>128</v>
      </c>
      <c r="AU49" s="424" t="s">
        <v>128</v>
      </c>
      <c r="AV49" s="424" t="s">
        <v>128</v>
      </c>
      <c r="AW49" s="424" t="s">
        <v>128</v>
      </c>
      <c r="AX49" s="424" t="s">
        <v>128</v>
      </c>
      <c r="AY49" s="424" t="s">
        <v>128</v>
      </c>
      <c r="AZ49" s="424" t="s">
        <v>128</v>
      </c>
      <c r="BA49" s="424" t="s">
        <v>128</v>
      </c>
      <c r="BB49" s="424" t="s">
        <v>128</v>
      </c>
      <c r="BC49" s="424" t="s">
        <v>128</v>
      </c>
      <c r="BD49" s="424" t="s">
        <v>128</v>
      </c>
      <c r="BE49" s="424" t="s">
        <v>128</v>
      </c>
      <c r="BF49" s="424" t="s">
        <v>128</v>
      </c>
      <c r="BG49" s="424" t="s">
        <v>128</v>
      </c>
      <c r="BH49" s="424" t="s">
        <v>128</v>
      </c>
      <c r="BI49" s="424" t="s">
        <v>128</v>
      </c>
      <c r="BJ49" s="424"/>
      <c r="BK49" s="429"/>
      <c r="BL49" s="429"/>
      <c r="BX49" s="431"/>
      <c r="BY49" s="431"/>
      <c r="CB49" s="20"/>
    </row>
    <row r="50" spans="1:81" ht="13.5" thickTop="1">
      <c r="A50" s="535"/>
      <c r="B50" s="7" t="s">
        <v>222</v>
      </c>
      <c r="C50" s="7"/>
      <c r="D50" s="424" t="s">
        <v>128</v>
      </c>
      <c r="E50" s="424" t="s">
        <v>128</v>
      </c>
      <c r="F50" s="424" t="s">
        <v>128</v>
      </c>
      <c r="G50" s="424" t="s">
        <v>128</v>
      </c>
      <c r="H50" s="424" t="s">
        <v>128</v>
      </c>
      <c r="I50" s="424" t="s">
        <v>128</v>
      </c>
      <c r="J50" s="424" t="s">
        <v>128</v>
      </c>
      <c r="K50" s="424" t="s">
        <v>128</v>
      </c>
      <c r="L50" s="424" t="s">
        <v>128</v>
      </c>
      <c r="M50" s="424" t="s">
        <v>128</v>
      </c>
      <c r="N50" s="424" t="s">
        <v>128</v>
      </c>
      <c r="O50" s="424" t="s">
        <v>128</v>
      </c>
      <c r="P50" s="424" t="s">
        <v>128</v>
      </c>
      <c r="Q50" s="424" t="s">
        <v>128</v>
      </c>
      <c r="R50" s="424" t="s">
        <v>128</v>
      </c>
      <c r="S50" s="424" t="s">
        <v>128</v>
      </c>
      <c r="T50" s="424" t="s">
        <v>128</v>
      </c>
      <c r="U50" s="424" t="s">
        <v>128</v>
      </c>
      <c r="V50" s="424" t="s">
        <v>128</v>
      </c>
      <c r="W50" s="424" t="s">
        <v>128</v>
      </c>
      <c r="X50" s="424" t="s">
        <v>128</v>
      </c>
      <c r="Y50" s="424" t="s">
        <v>128</v>
      </c>
      <c r="Z50" s="424" t="s">
        <v>128</v>
      </c>
      <c r="AA50" s="424" t="s">
        <v>128</v>
      </c>
      <c r="AB50" s="424" t="s">
        <v>128</v>
      </c>
      <c r="AC50" s="424" t="s">
        <v>128</v>
      </c>
      <c r="AD50" s="424" t="s">
        <v>128</v>
      </c>
      <c r="AE50" s="424" t="s">
        <v>128</v>
      </c>
      <c r="AF50" s="424" t="s">
        <v>128</v>
      </c>
      <c r="AG50" s="424" t="s">
        <v>128</v>
      </c>
      <c r="AH50" s="424" t="s">
        <v>128</v>
      </c>
      <c r="AI50" s="424" t="s">
        <v>128</v>
      </c>
      <c r="AJ50" s="424" t="s">
        <v>128</v>
      </c>
      <c r="AK50" s="424" t="s">
        <v>128</v>
      </c>
      <c r="AL50" s="424" t="s">
        <v>128</v>
      </c>
      <c r="AM50" s="424" t="s">
        <v>128</v>
      </c>
      <c r="AN50" s="424" t="s">
        <v>128</v>
      </c>
      <c r="AO50" s="424" t="s">
        <v>128</v>
      </c>
      <c r="AP50" s="424" t="s">
        <v>128</v>
      </c>
      <c r="AQ50" s="424" t="s">
        <v>128</v>
      </c>
      <c r="AR50" s="424" t="s">
        <v>128</v>
      </c>
      <c r="AS50" s="424" t="s">
        <v>128</v>
      </c>
      <c r="AT50" s="424" t="s">
        <v>128</v>
      </c>
      <c r="AU50" s="424" t="s">
        <v>128</v>
      </c>
      <c r="AV50" s="424" t="s">
        <v>128</v>
      </c>
      <c r="AW50" s="424" t="s">
        <v>128</v>
      </c>
      <c r="AX50" s="424" t="s">
        <v>128</v>
      </c>
      <c r="AY50" s="424" t="s">
        <v>128</v>
      </c>
      <c r="AZ50" s="424" t="s">
        <v>128</v>
      </c>
      <c r="BA50" s="424" t="s">
        <v>128</v>
      </c>
      <c r="BB50" s="424" t="s">
        <v>128</v>
      </c>
      <c r="BC50" s="424" t="s">
        <v>128</v>
      </c>
      <c r="BD50" s="424" t="s">
        <v>128</v>
      </c>
      <c r="BE50" s="424" t="s">
        <v>128</v>
      </c>
      <c r="BF50" s="424" t="s">
        <v>128</v>
      </c>
      <c r="BG50" s="424" t="s">
        <v>128</v>
      </c>
      <c r="BH50" s="424" t="s">
        <v>128</v>
      </c>
      <c r="BI50" s="424" t="s">
        <v>128</v>
      </c>
      <c r="BJ50" s="424"/>
      <c r="BK50" s="429"/>
      <c r="BL50" s="429"/>
      <c r="BX50" s="431"/>
      <c r="BY50" s="431"/>
      <c r="CB50" s="20"/>
      <c r="CC50" s="26" t="s">
        <v>128</v>
      </c>
    </row>
    <row r="51" spans="1:81" ht="12.75">
      <c r="A51" s="422">
        <v>1640</v>
      </c>
      <c r="B51" s="5" t="s">
        <v>223</v>
      </c>
      <c r="C51" s="1"/>
      <c r="D51" s="424">
        <v>2588776.23</v>
      </c>
      <c r="E51" s="424">
        <v>1824720.74</v>
      </c>
      <c r="F51" s="424">
        <v>1918870.95</v>
      </c>
      <c r="G51" s="424">
        <v>1313704.3500000001</v>
      </c>
      <c r="H51" s="424">
        <v>438134.05</v>
      </c>
      <c r="I51" s="424">
        <v>570062.86</v>
      </c>
      <c r="J51" s="424">
        <v>495939.71</v>
      </c>
      <c r="K51" s="424">
        <v>865860.84</v>
      </c>
      <c r="L51" s="424">
        <v>3039013.59</v>
      </c>
      <c r="M51" s="424">
        <v>1138723.52</v>
      </c>
      <c r="N51" s="424">
        <v>1342579.15</v>
      </c>
      <c r="O51" s="424">
        <v>1801610.34</v>
      </c>
      <c r="P51" s="424">
        <v>6466088.0800000001</v>
      </c>
      <c r="Q51" s="424">
        <v>1197313.97</v>
      </c>
      <c r="R51" s="424">
        <v>943474.83</v>
      </c>
      <c r="S51" s="424">
        <v>484389.38</v>
      </c>
      <c r="T51" s="424">
        <v>815508.1</v>
      </c>
      <c r="U51" s="424">
        <v>845099.72</v>
      </c>
      <c r="V51" s="424">
        <v>1397569.11</v>
      </c>
      <c r="W51" s="424">
        <v>725207.07</v>
      </c>
      <c r="X51" s="424">
        <v>1930163.43</v>
      </c>
      <c r="Y51" s="424">
        <v>673275.03</v>
      </c>
      <c r="Z51" s="424">
        <v>5156965.99</v>
      </c>
      <c r="AA51" s="424">
        <v>2008735.33</v>
      </c>
      <c r="AB51" s="424">
        <v>281369.96999999997</v>
      </c>
      <c r="AC51" s="424">
        <v>731739.13</v>
      </c>
      <c r="AD51" s="424">
        <v>847991.39</v>
      </c>
      <c r="AE51" s="424">
        <v>728821.58</v>
      </c>
      <c r="AF51" s="424">
        <v>2950948.44</v>
      </c>
      <c r="AG51" s="424">
        <v>1082427.7</v>
      </c>
      <c r="AH51" s="424">
        <v>283028.58</v>
      </c>
      <c r="AI51" s="424">
        <v>433807.48</v>
      </c>
      <c r="AJ51" s="424">
        <v>2222252.61</v>
      </c>
      <c r="AK51" s="424">
        <v>1071308.8899999999</v>
      </c>
      <c r="AL51" s="424">
        <v>252545.38</v>
      </c>
      <c r="AM51" s="424">
        <v>456827.95</v>
      </c>
      <c r="AN51" s="424">
        <v>146635.18</v>
      </c>
      <c r="AO51" s="424">
        <v>352971.61</v>
      </c>
      <c r="AP51" s="424">
        <v>1279808.23</v>
      </c>
      <c r="AQ51" s="424">
        <v>255848.91</v>
      </c>
      <c r="AR51" s="424">
        <v>948535.31</v>
      </c>
      <c r="AS51" s="424">
        <v>543572.93000000005</v>
      </c>
      <c r="AT51" s="424">
        <v>1072549.67</v>
      </c>
      <c r="AU51" s="424">
        <v>1682693.46</v>
      </c>
      <c r="AV51" s="424">
        <v>1311608.17</v>
      </c>
      <c r="AW51" s="424">
        <v>215565.45</v>
      </c>
      <c r="AX51" s="424">
        <v>1720345.9</v>
      </c>
      <c r="AY51" s="424">
        <v>787926.85</v>
      </c>
      <c r="AZ51" s="424">
        <v>900589.93</v>
      </c>
      <c r="BA51" s="424">
        <v>589789.02</v>
      </c>
      <c r="BB51" s="424">
        <v>1109632.48</v>
      </c>
      <c r="BC51" s="424">
        <v>353875.7</v>
      </c>
      <c r="BD51" s="424">
        <v>268110.12</v>
      </c>
      <c r="BE51" s="424">
        <v>20605372.460000001</v>
      </c>
      <c r="BF51" s="424">
        <v>985434.89</v>
      </c>
      <c r="BG51" s="424">
        <v>677844.29</v>
      </c>
      <c r="BH51" s="424">
        <v>1065132.23</v>
      </c>
      <c r="BI51" s="424">
        <v>767254.59</v>
      </c>
      <c r="BJ51" s="424"/>
      <c r="BK51" s="352">
        <v>88965952.849999994</v>
      </c>
      <c r="BL51" s="352"/>
      <c r="BX51" s="431">
        <f t="shared" ref="BX51:BX57" si="19">SUM(BM51:BT51)</f>
        <v>0</v>
      </c>
      <c r="BY51" s="431">
        <f t="shared" ref="BY51:BY57" si="20">BK51+BX51</f>
        <v>88965952.849999994</v>
      </c>
      <c r="BZ51" s="889">
        <v>88965952.849999994</v>
      </c>
      <c r="CA51" s="26">
        <f t="shared" ref="CA51:CA58" si="21">BY51-BZ51</f>
        <v>0</v>
      </c>
      <c r="CB51" s="20"/>
    </row>
    <row r="52" spans="1:81" ht="12.75">
      <c r="A52" s="422">
        <v>1740</v>
      </c>
      <c r="B52" s="5" t="s">
        <v>472</v>
      </c>
      <c r="C52" s="419"/>
      <c r="D52" s="424">
        <v>0</v>
      </c>
      <c r="E52" s="424">
        <v>0</v>
      </c>
      <c r="F52" s="424">
        <v>0</v>
      </c>
      <c r="G52" s="424">
        <v>0</v>
      </c>
      <c r="H52" s="424">
        <v>0</v>
      </c>
      <c r="I52" s="424">
        <v>0</v>
      </c>
      <c r="J52" s="424">
        <v>0</v>
      </c>
      <c r="K52" s="424">
        <v>0</v>
      </c>
      <c r="L52" s="424">
        <v>0</v>
      </c>
      <c r="M52" s="424">
        <v>0</v>
      </c>
      <c r="N52" s="424">
        <v>0</v>
      </c>
      <c r="O52" s="424">
        <v>0</v>
      </c>
      <c r="P52" s="424">
        <v>0</v>
      </c>
      <c r="Q52" s="424">
        <v>0</v>
      </c>
      <c r="R52" s="424">
        <v>0</v>
      </c>
      <c r="S52" s="424">
        <v>0</v>
      </c>
      <c r="T52" s="424">
        <v>0</v>
      </c>
      <c r="U52" s="424">
        <v>0</v>
      </c>
      <c r="V52" s="424">
        <v>0</v>
      </c>
      <c r="W52" s="424">
        <v>0</v>
      </c>
      <c r="X52" s="424">
        <v>0</v>
      </c>
      <c r="Y52" s="424">
        <v>0</v>
      </c>
      <c r="Z52" s="424">
        <v>0</v>
      </c>
      <c r="AA52" s="424">
        <v>0</v>
      </c>
      <c r="AB52" s="424">
        <v>0</v>
      </c>
      <c r="AC52" s="424">
        <v>0</v>
      </c>
      <c r="AD52" s="424">
        <v>0</v>
      </c>
      <c r="AE52" s="424">
        <v>0</v>
      </c>
      <c r="AF52" s="424">
        <v>0</v>
      </c>
      <c r="AG52" s="424">
        <v>0</v>
      </c>
      <c r="AH52" s="424">
        <v>0</v>
      </c>
      <c r="AI52" s="424">
        <v>0</v>
      </c>
      <c r="AJ52" s="424">
        <v>0</v>
      </c>
      <c r="AK52" s="424">
        <v>0</v>
      </c>
      <c r="AL52" s="424">
        <v>0</v>
      </c>
      <c r="AM52" s="424">
        <v>0</v>
      </c>
      <c r="AN52" s="424">
        <v>0</v>
      </c>
      <c r="AO52" s="424">
        <v>0</v>
      </c>
      <c r="AP52" s="424">
        <v>0</v>
      </c>
      <c r="AQ52" s="424">
        <v>0</v>
      </c>
      <c r="AR52" s="424">
        <v>0</v>
      </c>
      <c r="AS52" s="424">
        <v>0</v>
      </c>
      <c r="AT52" s="424">
        <v>0</v>
      </c>
      <c r="AU52" s="424">
        <v>0</v>
      </c>
      <c r="AV52" s="424">
        <v>0</v>
      </c>
      <c r="AW52" s="424">
        <v>0</v>
      </c>
      <c r="AX52" s="424">
        <v>0</v>
      </c>
      <c r="AY52" s="424">
        <v>0</v>
      </c>
      <c r="AZ52" s="424">
        <v>0</v>
      </c>
      <c r="BA52" s="424">
        <v>0</v>
      </c>
      <c r="BB52" s="424">
        <v>0</v>
      </c>
      <c r="BC52" s="424">
        <v>0</v>
      </c>
      <c r="BD52" s="424">
        <v>0</v>
      </c>
      <c r="BE52" s="424">
        <v>0</v>
      </c>
      <c r="BF52" s="424">
        <v>0</v>
      </c>
      <c r="BG52" s="424">
        <v>0</v>
      </c>
      <c r="BH52" s="424">
        <v>0</v>
      </c>
      <c r="BI52" s="424">
        <v>0</v>
      </c>
      <c r="BJ52" s="424"/>
      <c r="BK52" s="352">
        <v>0</v>
      </c>
      <c r="BL52" s="352"/>
      <c r="BX52" s="431">
        <f t="shared" si="19"/>
        <v>0</v>
      </c>
      <c r="BY52" s="431">
        <f t="shared" si="20"/>
        <v>0</v>
      </c>
      <c r="BZ52" s="889">
        <v>0</v>
      </c>
      <c r="CA52" s="26">
        <f t="shared" si="21"/>
        <v>0</v>
      </c>
      <c r="CB52" s="20"/>
    </row>
    <row r="53" spans="1:81" ht="12.75">
      <c r="A53" s="422">
        <v>1730</v>
      </c>
      <c r="B53" s="5" t="s">
        <v>473</v>
      </c>
      <c r="C53" s="419"/>
      <c r="D53" s="424">
        <v>0</v>
      </c>
      <c r="E53" s="424">
        <v>0</v>
      </c>
      <c r="F53" s="424">
        <v>0</v>
      </c>
      <c r="G53" s="424">
        <v>0</v>
      </c>
      <c r="H53" s="424">
        <v>0</v>
      </c>
      <c r="I53" s="424">
        <v>0</v>
      </c>
      <c r="J53" s="424">
        <v>0</v>
      </c>
      <c r="K53" s="424">
        <v>0</v>
      </c>
      <c r="L53" s="424">
        <v>0</v>
      </c>
      <c r="M53" s="424">
        <v>0</v>
      </c>
      <c r="N53" s="424">
        <v>0</v>
      </c>
      <c r="O53" s="424">
        <v>0</v>
      </c>
      <c r="P53" s="424">
        <v>0</v>
      </c>
      <c r="Q53" s="424">
        <v>0</v>
      </c>
      <c r="R53" s="424">
        <v>0</v>
      </c>
      <c r="S53" s="424">
        <v>0</v>
      </c>
      <c r="T53" s="424">
        <v>0</v>
      </c>
      <c r="U53" s="424">
        <v>0</v>
      </c>
      <c r="V53" s="424">
        <v>0</v>
      </c>
      <c r="W53" s="424">
        <v>0</v>
      </c>
      <c r="X53" s="424">
        <v>0</v>
      </c>
      <c r="Y53" s="424">
        <v>0</v>
      </c>
      <c r="Z53" s="424">
        <v>0</v>
      </c>
      <c r="AA53" s="424">
        <v>0</v>
      </c>
      <c r="AB53" s="424">
        <v>0</v>
      </c>
      <c r="AC53" s="424">
        <v>0</v>
      </c>
      <c r="AD53" s="424">
        <v>0</v>
      </c>
      <c r="AE53" s="424">
        <v>0</v>
      </c>
      <c r="AF53" s="424">
        <v>0</v>
      </c>
      <c r="AG53" s="424">
        <v>0</v>
      </c>
      <c r="AH53" s="424">
        <v>0</v>
      </c>
      <c r="AI53" s="424">
        <v>0</v>
      </c>
      <c r="AJ53" s="424">
        <v>0</v>
      </c>
      <c r="AK53" s="424">
        <v>0</v>
      </c>
      <c r="AL53" s="424">
        <v>0</v>
      </c>
      <c r="AM53" s="424">
        <v>0</v>
      </c>
      <c r="AN53" s="424">
        <v>0</v>
      </c>
      <c r="AO53" s="424">
        <v>0</v>
      </c>
      <c r="AP53" s="424">
        <v>0</v>
      </c>
      <c r="AQ53" s="424">
        <v>0</v>
      </c>
      <c r="AR53" s="424">
        <v>0</v>
      </c>
      <c r="AS53" s="424">
        <v>0</v>
      </c>
      <c r="AT53" s="424">
        <v>0</v>
      </c>
      <c r="AU53" s="424">
        <v>0</v>
      </c>
      <c r="AV53" s="424">
        <v>0</v>
      </c>
      <c r="AW53" s="424">
        <v>0</v>
      </c>
      <c r="AX53" s="424">
        <v>0</v>
      </c>
      <c r="AY53" s="424">
        <v>0</v>
      </c>
      <c r="AZ53" s="424">
        <v>0</v>
      </c>
      <c r="BA53" s="424">
        <v>0</v>
      </c>
      <c r="BB53" s="424">
        <v>0</v>
      </c>
      <c r="BC53" s="424">
        <v>0</v>
      </c>
      <c r="BD53" s="424">
        <v>0</v>
      </c>
      <c r="BE53" s="424">
        <v>0</v>
      </c>
      <c r="BF53" s="424">
        <v>0</v>
      </c>
      <c r="BG53" s="424">
        <v>0</v>
      </c>
      <c r="BH53" s="424">
        <v>0</v>
      </c>
      <c r="BI53" s="424">
        <v>0</v>
      </c>
      <c r="BJ53" s="424"/>
      <c r="BK53" s="352">
        <v>0</v>
      </c>
      <c r="BL53" s="352"/>
      <c r="BX53" s="431">
        <f t="shared" si="19"/>
        <v>0</v>
      </c>
      <c r="BY53" s="431">
        <f t="shared" si="20"/>
        <v>0</v>
      </c>
      <c r="BZ53" s="889">
        <v>0</v>
      </c>
      <c r="CA53" s="26">
        <f t="shared" si="21"/>
        <v>0</v>
      </c>
      <c r="CB53" s="20"/>
    </row>
    <row r="54" spans="1:81" ht="12.75">
      <c r="A54" s="422">
        <v>1760</v>
      </c>
      <c r="B54" s="5" t="s">
        <v>226</v>
      </c>
      <c r="C54" s="419"/>
      <c r="D54" s="424">
        <v>0</v>
      </c>
      <c r="E54" s="424">
        <v>0</v>
      </c>
      <c r="F54" s="424">
        <v>0</v>
      </c>
      <c r="G54" s="424">
        <v>0</v>
      </c>
      <c r="H54" s="424">
        <v>0</v>
      </c>
      <c r="I54" s="424">
        <v>0</v>
      </c>
      <c r="J54" s="424">
        <v>0</v>
      </c>
      <c r="K54" s="424">
        <v>0</v>
      </c>
      <c r="L54" s="424">
        <v>0</v>
      </c>
      <c r="M54" s="424">
        <v>0</v>
      </c>
      <c r="N54" s="424">
        <v>0</v>
      </c>
      <c r="O54" s="424">
        <v>0</v>
      </c>
      <c r="P54" s="424">
        <v>0</v>
      </c>
      <c r="Q54" s="424">
        <v>0</v>
      </c>
      <c r="R54" s="424">
        <v>0</v>
      </c>
      <c r="S54" s="424">
        <v>0</v>
      </c>
      <c r="T54" s="424">
        <v>0</v>
      </c>
      <c r="U54" s="424">
        <v>0</v>
      </c>
      <c r="V54" s="424">
        <v>0</v>
      </c>
      <c r="W54" s="424">
        <v>0</v>
      </c>
      <c r="X54" s="424">
        <v>0</v>
      </c>
      <c r="Y54" s="424">
        <v>0</v>
      </c>
      <c r="Z54" s="424">
        <v>0</v>
      </c>
      <c r="AA54" s="424">
        <v>0</v>
      </c>
      <c r="AB54" s="424">
        <v>0</v>
      </c>
      <c r="AC54" s="424">
        <v>0</v>
      </c>
      <c r="AD54" s="424">
        <v>0</v>
      </c>
      <c r="AE54" s="424">
        <v>0</v>
      </c>
      <c r="AF54" s="424">
        <v>0</v>
      </c>
      <c r="AG54" s="424">
        <v>0</v>
      </c>
      <c r="AH54" s="424">
        <v>0</v>
      </c>
      <c r="AI54" s="424">
        <v>0</v>
      </c>
      <c r="AJ54" s="424">
        <v>0</v>
      </c>
      <c r="AK54" s="424">
        <v>0</v>
      </c>
      <c r="AL54" s="424">
        <v>0</v>
      </c>
      <c r="AM54" s="424">
        <v>0</v>
      </c>
      <c r="AN54" s="424">
        <v>0</v>
      </c>
      <c r="AO54" s="424">
        <v>0</v>
      </c>
      <c r="AP54" s="424">
        <v>0</v>
      </c>
      <c r="AQ54" s="424">
        <v>0</v>
      </c>
      <c r="AR54" s="424">
        <v>0</v>
      </c>
      <c r="AS54" s="424">
        <v>0</v>
      </c>
      <c r="AT54" s="424">
        <v>0</v>
      </c>
      <c r="AU54" s="424">
        <v>0</v>
      </c>
      <c r="AV54" s="424">
        <v>0</v>
      </c>
      <c r="AW54" s="424">
        <v>0</v>
      </c>
      <c r="AX54" s="424">
        <v>0</v>
      </c>
      <c r="AY54" s="424">
        <v>0</v>
      </c>
      <c r="AZ54" s="424">
        <v>0</v>
      </c>
      <c r="BA54" s="424">
        <v>0</v>
      </c>
      <c r="BB54" s="424">
        <v>0</v>
      </c>
      <c r="BC54" s="424">
        <v>0</v>
      </c>
      <c r="BD54" s="424">
        <v>0</v>
      </c>
      <c r="BE54" s="424">
        <v>0</v>
      </c>
      <c r="BF54" s="424">
        <v>0</v>
      </c>
      <c r="BG54" s="424">
        <v>0</v>
      </c>
      <c r="BH54" s="424">
        <v>0</v>
      </c>
      <c r="BI54" s="424">
        <v>0</v>
      </c>
      <c r="BJ54" s="424"/>
      <c r="BK54" s="352">
        <v>0</v>
      </c>
      <c r="BL54" s="352"/>
      <c r="BM54" s="352">
        <v>7240440.8399999999</v>
      </c>
      <c r="BX54" s="431">
        <f t="shared" si="19"/>
        <v>7240440.8399999999</v>
      </c>
      <c r="BY54" s="431">
        <f t="shared" si="20"/>
        <v>7240440.8399999999</v>
      </c>
      <c r="BZ54" s="889">
        <v>7240440.8399999999</v>
      </c>
      <c r="CA54" s="26">
        <f t="shared" si="21"/>
        <v>0</v>
      </c>
      <c r="CB54" s="20"/>
    </row>
    <row r="55" spans="1:81" ht="12.75">
      <c r="A55" s="422">
        <v>1890</v>
      </c>
      <c r="B55" s="5" t="s">
        <v>227</v>
      </c>
      <c r="C55" s="419"/>
      <c r="D55" s="424">
        <v>386343.9</v>
      </c>
      <c r="E55" s="424">
        <v>381362.55</v>
      </c>
      <c r="F55" s="424">
        <v>458919.58</v>
      </c>
      <c r="G55" s="424">
        <v>84170.09</v>
      </c>
      <c r="H55" s="424">
        <v>148260.53</v>
      </c>
      <c r="I55" s="424">
        <v>455643.81</v>
      </c>
      <c r="J55" s="424">
        <v>495361.33</v>
      </c>
      <c r="K55" s="424">
        <v>254899.96</v>
      </c>
      <c r="L55" s="424">
        <v>2514294.7599999998</v>
      </c>
      <c r="M55" s="424">
        <v>149484.37</v>
      </c>
      <c r="N55" s="424">
        <v>264582.36</v>
      </c>
      <c r="O55" s="424">
        <v>255909.88</v>
      </c>
      <c r="P55" s="424">
        <v>3127015.03</v>
      </c>
      <c r="Q55" s="424">
        <v>209488.11</v>
      </c>
      <c r="R55" s="424">
        <v>154379.25</v>
      </c>
      <c r="S55" s="424">
        <v>60088.26</v>
      </c>
      <c r="T55" s="424">
        <v>236447.61</v>
      </c>
      <c r="U55" s="424">
        <v>181739.07</v>
      </c>
      <c r="V55" s="424">
        <v>709197.86</v>
      </c>
      <c r="W55" s="424">
        <v>151815.54999999999</v>
      </c>
      <c r="X55" s="424">
        <v>1322708.25</v>
      </c>
      <c r="Y55" s="424">
        <v>1782216.38</v>
      </c>
      <c r="Z55" s="424">
        <v>566774.81000000006</v>
      </c>
      <c r="AA55" s="424">
        <v>1013391.17</v>
      </c>
      <c r="AB55" s="424">
        <v>40870.480000000003</v>
      </c>
      <c r="AC55" s="424">
        <v>87023.4</v>
      </c>
      <c r="AD55" s="424">
        <v>250378.89</v>
      </c>
      <c r="AE55" s="424">
        <v>149869.28</v>
      </c>
      <c r="AF55" s="424">
        <v>939379.48</v>
      </c>
      <c r="AG55" s="424">
        <v>222183.13</v>
      </c>
      <c r="AH55" s="424">
        <v>12991.02</v>
      </c>
      <c r="AI55" s="424">
        <v>28170.32</v>
      </c>
      <c r="AJ55" s="424">
        <v>88470.28</v>
      </c>
      <c r="AK55" s="424">
        <v>197588.45</v>
      </c>
      <c r="AL55" s="424">
        <v>29910.240000000002</v>
      </c>
      <c r="AM55" s="424">
        <v>144709.31</v>
      </c>
      <c r="AN55" s="424">
        <v>25515.45</v>
      </c>
      <c r="AO55" s="424">
        <v>89645.66</v>
      </c>
      <c r="AP55" s="424">
        <v>889142.33</v>
      </c>
      <c r="AQ55" s="424">
        <v>46188.53</v>
      </c>
      <c r="AR55" s="424">
        <v>381272.89</v>
      </c>
      <c r="AS55" s="424">
        <v>86717.48</v>
      </c>
      <c r="AT55" s="424">
        <v>228218.68</v>
      </c>
      <c r="AU55" s="424">
        <v>84900.62</v>
      </c>
      <c r="AV55" s="424">
        <v>787973.57</v>
      </c>
      <c r="AW55" s="424">
        <v>79910.67</v>
      </c>
      <c r="AX55" s="424">
        <v>273286.40999999997</v>
      </c>
      <c r="AY55" s="424">
        <v>93222.31</v>
      </c>
      <c r="AZ55" s="424">
        <v>201149.15</v>
      </c>
      <c r="BA55" s="424">
        <v>391246.8</v>
      </c>
      <c r="BB55" s="424">
        <v>195321.39</v>
      </c>
      <c r="BC55" s="424">
        <v>52125.07</v>
      </c>
      <c r="BD55" s="424">
        <v>628036.72</v>
      </c>
      <c r="BE55" s="424">
        <v>2649171.5099999998</v>
      </c>
      <c r="BF55" s="424">
        <v>243160.48</v>
      </c>
      <c r="BG55" s="424">
        <v>96892.4</v>
      </c>
      <c r="BH55" s="424">
        <v>271815.01</v>
      </c>
      <c r="BI55" s="424">
        <v>94643.97</v>
      </c>
      <c r="BJ55" s="424"/>
      <c r="BK55" s="352">
        <v>25445595.850000001</v>
      </c>
      <c r="BL55" s="352"/>
      <c r="BX55" s="431">
        <f t="shared" si="19"/>
        <v>0</v>
      </c>
      <c r="BY55" s="431">
        <f t="shared" si="20"/>
        <v>25445595.850000001</v>
      </c>
      <c r="BZ55" s="889">
        <v>25445595.850000001</v>
      </c>
      <c r="CA55" s="26">
        <f t="shared" si="21"/>
        <v>0</v>
      </c>
      <c r="CB55" s="20"/>
    </row>
    <row r="56" spans="1:81" ht="12.75">
      <c r="A56" s="422">
        <v>1880</v>
      </c>
      <c r="B56" s="5" t="s">
        <v>228</v>
      </c>
      <c r="C56" s="419"/>
      <c r="D56" s="424">
        <v>345211.23</v>
      </c>
      <c r="E56" s="424">
        <v>19033.099999999999</v>
      </c>
      <c r="F56" s="424">
        <v>43517.32</v>
      </c>
      <c r="G56" s="424">
        <v>0</v>
      </c>
      <c r="H56" s="424">
        <v>2289.2600000000002</v>
      </c>
      <c r="I56" s="424">
        <v>99892.26</v>
      </c>
      <c r="J56" s="424">
        <v>-1188.96</v>
      </c>
      <c r="K56" s="424">
        <v>191250.95</v>
      </c>
      <c r="L56" s="424">
        <v>-2135.5</v>
      </c>
      <c r="M56" s="424">
        <v>0</v>
      </c>
      <c r="N56" s="424">
        <v>231341.23</v>
      </c>
      <c r="O56" s="424">
        <v>230699.17</v>
      </c>
      <c r="P56" s="424">
        <v>465481.55</v>
      </c>
      <c r="Q56" s="424">
        <v>145244.25</v>
      </c>
      <c r="R56" s="424">
        <v>143590.18</v>
      </c>
      <c r="S56" s="424">
        <v>60976.639999999999</v>
      </c>
      <c r="T56" s="424">
        <v>136490.70000000001</v>
      </c>
      <c r="U56" s="424">
        <v>202296.71</v>
      </c>
      <c r="V56" s="424">
        <v>69832.03</v>
      </c>
      <c r="W56" s="424">
        <v>943948.47</v>
      </c>
      <c r="X56" s="424">
        <v>159695.23000000001</v>
      </c>
      <c r="Y56" s="424">
        <v>-21463.439999999999</v>
      </c>
      <c r="Z56" s="424">
        <v>313787.94</v>
      </c>
      <c r="AA56" s="424">
        <v>92224.85</v>
      </c>
      <c r="AB56" s="424">
        <v>71484.88</v>
      </c>
      <c r="AC56" s="424">
        <v>6233</v>
      </c>
      <c r="AD56" s="424">
        <v>65240.639999999999</v>
      </c>
      <c r="AE56" s="424">
        <v>57188.3</v>
      </c>
      <c r="AF56" s="424">
        <v>73767.460000000006</v>
      </c>
      <c r="AG56" s="424">
        <v>124855.35</v>
      </c>
      <c r="AH56" s="424">
        <v>0</v>
      </c>
      <c r="AI56" s="424">
        <v>13785.18</v>
      </c>
      <c r="AJ56" s="424">
        <v>10084.549999999999</v>
      </c>
      <c r="AK56" s="424">
        <v>70153.899999999994</v>
      </c>
      <c r="AL56" s="424">
        <v>67715.95</v>
      </c>
      <c r="AM56" s="424">
        <v>0</v>
      </c>
      <c r="AN56" s="424">
        <v>0</v>
      </c>
      <c r="AO56" s="424">
        <v>64872.59</v>
      </c>
      <c r="AP56" s="424">
        <v>0</v>
      </c>
      <c r="AQ56" s="424">
        <v>77727</v>
      </c>
      <c r="AR56" s="424">
        <v>140.49</v>
      </c>
      <c r="AS56" s="424">
        <v>220323.47</v>
      </c>
      <c r="AT56" s="424">
        <v>363378.08</v>
      </c>
      <c r="AU56" s="424">
        <v>22133.9</v>
      </c>
      <c r="AV56" s="424">
        <v>646053.9</v>
      </c>
      <c r="AW56" s="424">
        <v>137592.95000000001</v>
      </c>
      <c r="AX56" s="424">
        <v>199157.26</v>
      </c>
      <c r="AY56" s="424">
        <v>149509.75</v>
      </c>
      <c r="AZ56" s="424">
        <v>21770.799999999999</v>
      </c>
      <c r="BA56" s="424">
        <v>22502.5</v>
      </c>
      <c r="BB56" s="424">
        <v>66779.31</v>
      </c>
      <c r="BC56" s="424">
        <v>7243.71</v>
      </c>
      <c r="BD56" s="424">
        <v>75722.509999999995</v>
      </c>
      <c r="BE56" s="424">
        <v>867065.77</v>
      </c>
      <c r="BF56" s="424">
        <v>253886.29</v>
      </c>
      <c r="BG56" s="424">
        <v>37723.94</v>
      </c>
      <c r="BH56" s="424">
        <v>348010.21</v>
      </c>
      <c r="BI56" s="424">
        <v>9748.2800000000007</v>
      </c>
      <c r="BJ56" s="424"/>
      <c r="BK56" s="352">
        <v>8023867.0899999999</v>
      </c>
      <c r="BL56" s="352"/>
      <c r="BX56" s="431">
        <f t="shared" si="19"/>
        <v>0</v>
      </c>
      <c r="BY56" s="431">
        <f t="shared" si="20"/>
        <v>8023867.0899999999</v>
      </c>
      <c r="BZ56" s="889">
        <v>8023867.0899999999</v>
      </c>
      <c r="CA56" s="26">
        <f t="shared" si="21"/>
        <v>0</v>
      </c>
      <c r="CB56" s="20"/>
    </row>
    <row r="57" spans="1:81" ht="12.75">
      <c r="A57" s="422">
        <v>1895</v>
      </c>
      <c r="B57" s="5" t="s">
        <v>229</v>
      </c>
      <c r="C57" s="5"/>
      <c r="D57" s="424">
        <v>228129.68</v>
      </c>
      <c r="E57" s="424">
        <v>282167.5</v>
      </c>
      <c r="F57" s="424">
        <v>914202.71</v>
      </c>
      <c r="G57" s="424">
        <v>248333.54</v>
      </c>
      <c r="H57" s="424">
        <v>88991.31</v>
      </c>
      <c r="I57" s="424">
        <v>379962.48</v>
      </c>
      <c r="J57" s="424">
        <v>481510.59</v>
      </c>
      <c r="K57" s="424">
        <v>611061.68999999994</v>
      </c>
      <c r="L57" s="424">
        <v>593713.55000000005</v>
      </c>
      <c r="M57" s="424">
        <v>214180.21</v>
      </c>
      <c r="N57" s="424">
        <v>801824.53</v>
      </c>
      <c r="O57" s="424">
        <v>769928.55</v>
      </c>
      <c r="P57" s="424">
        <v>4861979.37</v>
      </c>
      <c r="Q57" s="424">
        <v>367926.83</v>
      </c>
      <c r="R57" s="424">
        <v>307723.40999999997</v>
      </c>
      <c r="S57" s="424">
        <v>186776.18</v>
      </c>
      <c r="T57" s="424">
        <v>188127.68</v>
      </c>
      <c r="U57" s="424">
        <v>430415.11</v>
      </c>
      <c r="V57" s="424">
        <v>889719.92</v>
      </c>
      <c r="W57" s="424">
        <v>267017.59000000003</v>
      </c>
      <c r="X57" s="424">
        <v>1185493.07</v>
      </c>
      <c r="Y57" s="424">
        <v>1726076.54</v>
      </c>
      <c r="Z57" s="424">
        <v>667713.81999999995</v>
      </c>
      <c r="AA57" s="424">
        <v>2328146.6</v>
      </c>
      <c r="AB57" s="424">
        <v>161816.41</v>
      </c>
      <c r="AC57" s="424">
        <v>148281.56</v>
      </c>
      <c r="AD57" s="424">
        <v>236617.97</v>
      </c>
      <c r="AE57" s="424">
        <v>80242.03</v>
      </c>
      <c r="AF57" s="424">
        <v>711653.07</v>
      </c>
      <c r="AG57" s="424">
        <v>434158.9</v>
      </c>
      <c r="AH57" s="424">
        <v>64540.97</v>
      </c>
      <c r="AI57" s="424">
        <v>120015.96</v>
      </c>
      <c r="AJ57" s="424">
        <v>155033.32</v>
      </c>
      <c r="AK57" s="424">
        <v>256958.8</v>
      </c>
      <c r="AL57" s="424">
        <v>54820.35</v>
      </c>
      <c r="AM57" s="424">
        <v>442110.94</v>
      </c>
      <c r="AN57" s="424">
        <v>61816.44</v>
      </c>
      <c r="AO57" s="424">
        <v>276869.43</v>
      </c>
      <c r="AP57" s="424">
        <v>739792.48</v>
      </c>
      <c r="AQ57" s="424">
        <v>129272.26</v>
      </c>
      <c r="AR57" s="424">
        <v>147100.76999999999</v>
      </c>
      <c r="AS57" s="424">
        <v>139987.81</v>
      </c>
      <c r="AT57" s="424">
        <v>537026.26</v>
      </c>
      <c r="AU57" s="424">
        <v>301647.45</v>
      </c>
      <c r="AV57" s="424">
        <v>1865773.84</v>
      </c>
      <c r="AW57" s="424">
        <v>148724.5</v>
      </c>
      <c r="AX57" s="424">
        <v>633422.74</v>
      </c>
      <c r="AY57" s="424">
        <v>113267.05</v>
      </c>
      <c r="AZ57" s="424">
        <v>275597.65999999997</v>
      </c>
      <c r="BA57" s="424">
        <v>141585.51999999999</v>
      </c>
      <c r="BB57" s="424">
        <v>149001.18</v>
      </c>
      <c r="BC57" s="424">
        <v>87505.29</v>
      </c>
      <c r="BD57" s="424">
        <v>309999.78999999998</v>
      </c>
      <c r="BE57" s="424">
        <v>2364434.15</v>
      </c>
      <c r="BF57" s="424">
        <v>375712.39</v>
      </c>
      <c r="BG57" s="424">
        <v>297478.84999999998</v>
      </c>
      <c r="BH57" s="424">
        <v>480484.24</v>
      </c>
      <c r="BI57" s="424">
        <v>79552.820000000007</v>
      </c>
      <c r="BJ57" s="424"/>
      <c r="BK57" s="352">
        <v>31543425.66</v>
      </c>
      <c r="BL57" s="352"/>
      <c r="BM57" s="352"/>
      <c r="BN57" s="352"/>
      <c r="BO57" s="352"/>
      <c r="BP57" s="352"/>
      <c r="BQ57" s="352"/>
      <c r="BR57" s="352"/>
      <c r="BS57" s="352"/>
      <c r="BT57" s="352"/>
      <c r="BU57" s="352"/>
      <c r="BV57" s="352"/>
      <c r="BW57" s="352"/>
      <c r="BX57" s="431">
        <f t="shared" si="19"/>
        <v>0</v>
      </c>
      <c r="BY57" s="431">
        <f t="shared" si="20"/>
        <v>31543425.66</v>
      </c>
      <c r="BZ57" s="889">
        <v>31543425.66</v>
      </c>
      <c r="CA57" s="26">
        <f t="shared" si="21"/>
        <v>0</v>
      </c>
      <c r="CB57" s="20"/>
    </row>
    <row r="58" spans="1:81" ht="12.75">
      <c r="B58" s="5" t="s">
        <v>2167</v>
      </c>
      <c r="C58" s="5"/>
      <c r="D58" s="428">
        <v>3548461.04</v>
      </c>
      <c r="E58" s="428">
        <v>2507283.89</v>
      </c>
      <c r="F58" s="428">
        <v>3335510.56</v>
      </c>
      <c r="G58" s="428">
        <v>1646207.98</v>
      </c>
      <c r="H58" s="428">
        <v>677675.15</v>
      </c>
      <c r="I58" s="428">
        <v>1505561.41</v>
      </c>
      <c r="J58" s="428">
        <v>1471622.67</v>
      </c>
      <c r="K58" s="428">
        <v>1923073.44</v>
      </c>
      <c r="L58" s="428">
        <v>6144886.4000000004</v>
      </c>
      <c r="M58" s="428">
        <v>1502388.1</v>
      </c>
      <c r="N58" s="428">
        <v>2640327.27</v>
      </c>
      <c r="O58" s="428">
        <v>3058147.94</v>
      </c>
      <c r="P58" s="428">
        <v>14920564.029999999</v>
      </c>
      <c r="Q58" s="428">
        <v>1919973.16</v>
      </c>
      <c r="R58" s="428">
        <v>1549167.67</v>
      </c>
      <c r="S58" s="428">
        <v>792230.46</v>
      </c>
      <c r="T58" s="428">
        <v>1376574.09</v>
      </c>
      <c r="U58" s="428">
        <v>1659550.61</v>
      </c>
      <c r="V58" s="428">
        <v>3066318.92</v>
      </c>
      <c r="W58" s="428">
        <v>2087988.68</v>
      </c>
      <c r="X58" s="428">
        <v>4598059.9800000004</v>
      </c>
      <c r="Y58" s="428">
        <v>4160104.51</v>
      </c>
      <c r="Z58" s="428">
        <v>6705242.5599999996</v>
      </c>
      <c r="AA58" s="428">
        <v>5442497.9500000002</v>
      </c>
      <c r="AB58" s="428">
        <v>555541.74</v>
      </c>
      <c r="AC58" s="428">
        <v>973277.09</v>
      </c>
      <c r="AD58" s="428">
        <v>1400228.89</v>
      </c>
      <c r="AE58" s="428">
        <v>1016121.19</v>
      </c>
      <c r="AF58" s="428">
        <v>4675748.45</v>
      </c>
      <c r="AG58" s="428">
        <v>1863625.08</v>
      </c>
      <c r="AH58" s="428">
        <v>360560.57</v>
      </c>
      <c r="AI58" s="428">
        <v>595778.93999999994</v>
      </c>
      <c r="AJ58" s="428">
        <v>2475840.7599999998</v>
      </c>
      <c r="AK58" s="428">
        <v>1596010.04</v>
      </c>
      <c r="AL58" s="428">
        <v>404991.92</v>
      </c>
      <c r="AM58" s="428">
        <v>1043648.2</v>
      </c>
      <c r="AN58" s="428">
        <v>233967.07</v>
      </c>
      <c r="AO58" s="428">
        <v>784359.29</v>
      </c>
      <c r="AP58" s="428">
        <v>2908743.04</v>
      </c>
      <c r="AQ58" s="428">
        <v>509036.7</v>
      </c>
      <c r="AR58" s="428">
        <v>1477049.46</v>
      </c>
      <c r="AS58" s="428">
        <v>990601.69</v>
      </c>
      <c r="AT58" s="428">
        <v>2201172.69</v>
      </c>
      <c r="AU58" s="428">
        <v>2091375.43</v>
      </c>
      <c r="AV58" s="428">
        <v>4611409.4800000004</v>
      </c>
      <c r="AW58" s="428">
        <v>581793.56999999995</v>
      </c>
      <c r="AX58" s="428">
        <v>2826212.31</v>
      </c>
      <c r="AY58" s="428">
        <v>1143925.96</v>
      </c>
      <c r="AZ58" s="428">
        <v>1399107.54</v>
      </c>
      <c r="BA58" s="428">
        <v>1145123.8400000001</v>
      </c>
      <c r="BB58" s="428">
        <v>1520734.36</v>
      </c>
      <c r="BC58" s="428">
        <v>500749.77</v>
      </c>
      <c r="BD58" s="428">
        <v>1281869.1399999999</v>
      </c>
      <c r="BE58" s="428">
        <v>26486043.890000001</v>
      </c>
      <c r="BF58" s="428">
        <v>1858194.05</v>
      </c>
      <c r="BG58" s="428">
        <v>1109939.48</v>
      </c>
      <c r="BH58" s="428">
        <v>2165441.69</v>
      </c>
      <c r="BI58" s="428">
        <v>951199.66</v>
      </c>
      <c r="BJ58" s="424"/>
      <c r="BK58" s="428">
        <v>153978841.44999999</v>
      </c>
      <c r="BL58" s="428"/>
      <c r="BM58" s="428">
        <f t="shared" ref="BM58:BZ58" si="22">SUM(BM51:BM57)</f>
        <v>7240440.8399999999</v>
      </c>
      <c r="BN58" s="428">
        <f t="shared" si="22"/>
        <v>0</v>
      </c>
      <c r="BO58" s="428">
        <f t="shared" si="22"/>
        <v>0</v>
      </c>
      <c r="BP58" s="428">
        <f t="shared" si="22"/>
        <v>0</v>
      </c>
      <c r="BQ58" s="428">
        <f t="shared" si="22"/>
        <v>0</v>
      </c>
      <c r="BR58" s="428">
        <f t="shared" si="22"/>
        <v>0</v>
      </c>
      <c r="BS58" s="428">
        <f t="shared" si="22"/>
        <v>0</v>
      </c>
      <c r="BT58" s="428">
        <f t="shared" si="22"/>
        <v>0</v>
      </c>
      <c r="BU58" s="428"/>
      <c r="BV58" s="428"/>
      <c r="BW58" s="428"/>
      <c r="BX58" s="428">
        <f t="shared" si="22"/>
        <v>7240440.8399999999</v>
      </c>
      <c r="BY58" s="428">
        <f t="shared" si="22"/>
        <v>161219282.28999999</v>
      </c>
      <c r="BZ58" s="890">
        <f t="shared" si="22"/>
        <v>161219282.28999999</v>
      </c>
      <c r="CA58" s="26">
        <f t="shared" si="21"/>
        <v>0</v>
      </c>
      <c r="CB58" s="20"/>
    </row>
    <row r="59" spans="1:81" ht="12.75">
      <c r="B59" s="5"/>
      <c r="C59" s="5"/>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424"/>
      <c r="AM59" s="424"/>
      <c r="AN59" s="424"/>
      <c r="AO59" s="424"/>
      <c r="AP59" s="424"/>
      <c r="AQ59" s="424"/>
      <c r="AR59" s="424"/>
      <c r="AS59" s="424"/>
      <c r="AT59" s="424"/>
      <c r="AU59" s="424"/>
      <c r="AV59" s="424"/>
      <c r="AW59" s="424"/>
      <c r="AX59" s="424"/>
      <c r="AY59" s="424"/>
      <c r="AZ59" s="424"/>
      <c r="BA59" s="424"/>
      <c r="BB59" s="424"/>
      <c r="BC59" s="424"/>
      <c r="BD59" s="424"/>
      <c r="BE59" s="424"/>
      <c r="BF59" s="424"/>
      <c r="BG59" s="424"/>
      <c r="BH59" s="424"/>
      <c r="BI59" s="424"/>
      <c r="BJ59" s="424"/>
      <c r="BK59" s="352"/>
      <c r="BL59" s="352"/>
      <c r="BX59" s="431"/>
      <c r="BY59" s="431"/>
      <c r="CB59" s="20"/>
    </row>
    <row r="60" spans="1:81" ht="12.75">
      <c r="B60" s="7" t="s">
        <v>231</v>
      </c>
      <c r="C60" s="5"/>
      <c r="D60" s="424"/>
      <c r="E60" s="424"/>
      <c r="F60" s="424"/>
      <c r="G60" s="424"/>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K60" s="424"/>
      <c r="AL60" s="424"/>
      <c r="AM60" s="424"/>
      <c r="AN60" s="424"/>
      <c r="AO60" s="424"/>
      <c r="AP60" s="424"/>
      <c r="AQ60" s="424"/>
      <c r="AR60" s="424"/>
      <c r="AS60" s="424"/>
      <c r="AT60" s="424"/>
      <c r="AU60" s="424"/>
      <c r="AV60" s="424"/>
      <c r="AW60" s="424"/>
      <c r="AX60" s="424"/>
      <c r="AY60" s="424"/>
      <c r="AZ60" s="424"/>
      <c r="BA60" s="424"/>
      <c r="BB60" s="424"/>
      <c r="BC60" s="424"/>
      <c r="BD60" s="424"/>
      <c r="BE60" s="424"/>
      <c r="BF60" s="424"/>
      <c r="BG60" s="424"/>
      <c r="BH60" s="424"/>
      <c r="BI60" s="424"/>
      <c r="BJ60" s="424"/>
      <c r="BK60" s="352"/>
      <c r="BL60" s="352"/>
      <c r="BX60" s="431"/>
      <c r="BY60" s="431"/>
      <c r="CB60" s="20"/>
    </row>
    <row r="61" spans="1:81" ht="12.75">
      <c r="A61" s="422">
        <v>2080</v>
      </c>
      <c r="B61" s="5" t="s">
        <v>228</v>
      </c>
      <c r="C61" s="5"/>
      <c r="D61" s="424">
        <v>0</v>
      </c>
      <c r="E61" s="424">
        <v>0</v>
      </c>
      <c r="F61" s="424">
        <v>0</v>
      </c>
      <c r="G61" s="424">
        <v>0</v>
      </c>
      <c r="H61" s="424">
        <v>0</v>
      </c>
      <c r="I61" s="424">
        <v>0</v>
      </c>
      <c r="J61" s="424">
        <v>0</v>
      </c>
      <c r="K61" s="424">
        <v>0</v>
      </c>
      <c r="L61" s="424">
        <v>0</v>
      </c>
      <c r="M61" s="424">
        <v>0</v>
      </c>
      <c r="N61" s="424">
        <v>0</v>
      </c>
      <c r="O61" s="424">
        <v>0</v>
      </c>
      <c r="P61" s="424">
        <v>0</v>
      </c>
      <c r="Q61" s="424">
        <v>0</v>
      </c>
      <c r="R61" s="424">
        <v>0</v>
      </c>
      <c r="S61" s="424">
        <v>0</v>
      </c>
      <c r="T61" s="424">
        <v>0</v>
      </c>
      <c r="U61" s="424">
        <v>0</v>
      </c>
      <c r="V61" s="424">
        <v>0</v>
      </c>
      <c r="W61" s="424">
        <v>0</v>
      </c>
      <c r="X61" s="424">
        <v>0</v>
      </c>
      <c r="Y61" s="424">
        <v>172785.28</v>
      </c>
      <c r="Z61" s="424">
        <v>0</v>
      </c>
      <c r="AA61" s="424">
        <v>0</v>
      </c>
      <c r="AB61" s="424">
        <v>0</v>
      </c>
      <c r="AC61" s="424">
        <v>0</v>
      </c>
      <c r="AD61" s="424">
        <v>0</v>
      </c>
      <c r="AE61" s="424">
        <v>0</v>
      </c>
      <c r="AF61" s="424">
        <v>0</v>
      </c>
      <c r="AG61" s="424">
        <v>0</v>
      </c>
      <c r="AH61" s="424">
        <v>32255.06</v>
      </c>
      <c r="AI61" s="424">
        <v>0</v>
      </c>
      <c r="AJ61" s="424">
        <v>0</v>
      </c>
      <c r="AK61" s="424">
        <v>0</v>
      </c>
      <c r="AL61" s="424">
        <v>0</v>
      </c>
      <c r="AM61" s="424">
        <v>146425.65</v>
      </c>
      <c r="AN61" s="424">
        <v>0</v>
      </c>
      <c r="AO61" s="424">
        <v>0</v>
      </c>
      <c r="AP61" s="424">
        <v>0</v>
      </c>
      <c r="AQ61" s="424">
        <v>0</v>
      </c>
      <c r="AR61" s="424">
        <v>0</v>
      </c>
      <c r="AS61" s="424">
        <v>0</v>
      </c>
      <c r="AT61" s="424">
        <v>0</v>
      </c>
      <c r="AU61" s="424">
        <v>0</v>
      </c>
      <c r="AV61" s="424">
        <v>0</v>
      </c>
      <c r="AW61" s="424">
        <v>0</v>
      </c>
      <c r="AX61" s="424">
        <v>-25116</v>
      </c>
      <c r="AY61" s="424">
        <v>0</v>
      </c>
      <c r="AZ61" s="424">
        <v>583680.78</v>
      </c>
      <c r="BA61" s="424">
        <v>0</v>
      </c>
      <c r="BB61" s="424">
        <v>0</v>
      </c>
      <c r="BC61" s="424">
        <v>0</v>
      </c>
      <c r="BD61" s="424">
        <v>0</v>
      </c>
      <c r="BE61" s="424">
        <v>0</v>
      </c>
      <c r="BF61" s="424">
        <v>0</v>
      </c>
      <c r="BG61" s="424">
        <v>0</v>
      </c>
      <c r="BH61" s="424">
        <v>0</v>
      </c>
      <c r="BI61" s="424">
        <v>0</v>
      </c>
      <c r="BJ61" s="424"/>
      <c r="BK61" s="352">
        <v>910030.77</v>
      </c>
      <c r="BL61" s="352"/>
      <c r="BX61" s="431">
        <f t="shared" ref="BX61:BX63" si="23">SUM(BM61:BT61)</f>
        <v>0</v>
      </c>
      <c r="BY61" s="431">
        <f>BK61+BX61</f>
        <v>910030.77</v>
      </c>
      <c r="BZ61" s="889">
        <v>910030.77</v>
      </c>
      <c r="CA61" s="26">
        <f t="shared" ref="CA61:CA65" si="24">BY61-BZ61</f>
        <v>0</v>
      </c>
      <c r="CB61" s="20"/>
    </row>
    <row r="62" spans="1:81" ht="12.75">
      <c r="A62" s="422">
        <v>1950</v>
      </c>
      <c r="B62" s="5" t="s">
        <v>232</v>
      </c>
      <c r="C62" s="5"/>
      <c r="D62" s="424">
        <v>0</v>
      </c>
      <c r="E62" s="424">
        <v>0</v>
      </c>
      <c r="F62" s="424">
        <v>0</v>
      </c>
      <c r="G62" s="424">
        <v>0</v>
      </c>
      <c r="H62" s="424">
        <v>0</v>
      </c>
      <c r="I62" s="424">
        <v>0</v>
      </c>
      <c r="J62" s="424">
        <v>0</v>
      </c>
      <c r="K62" s="424">
        <v>0</v>
      </c>
      <c r="L62" s="424">
        <v>0</v>
      </c>
      <c r="M62" s="424">
        <v>0</v>
      </c>
      <c r="N62" s="424">
        <v>0</v>
      </c>
      <c r="O62" s="424">
        <v>0</v>
      </c>
      <c r="P62" s="424">
        <v>0</v>
      </c>
      <c r="Q62" s="424">
        <v>0</v>
      </c>
      <c r="R62" s="424">
        <v>0</v>
      </c>
      <c r="S62" s="424">
        <v>0</v>
      </c>
      <c r="T62" s="424">
        <v>0</v>
      </c>
      <c r="U62" s="424">
        <v>0</v>
      </c>
      <c r="V62" s="424">
        <v>0</v>
      </c>
      <c r="W62" s="424">
        <v>0</v>
      </c>
      <c r="X62" s="424">
        <v>0</v>
      </c>
      <c r="Y62" s="424">
        <v>0</v>
      </c>
      <c r="Z62" s="424">
        <v>0</v>
      </c>
      <c r="AA62" s="424">
        <v>0</v>
      </c>
      <c r="AB62" s="424">
        <v>0</v>
      </c>
      <c r="AC62" s="424">
        <v>0</v>
      </c>
      <c r="AD62" s="424">
        <v>0</v>
      </c>
      <c r="AE62" s="424">
        <v>0</v>
      </c>
      <c r="AF62" s="424">
        <v>0</v>
      </c>
      <c r="AG62" s="424">
        <v>0</v>
      </c>
      <c r="AH62" s="424">
        <v>0</v>
      </c>
      <c r="AI62" s="424">
        <v>0</v>
      </c>
      <c r="AJ62" s="424">
        <v>0</v>
      </c>
      <c r="AK62" s="424">
        <v>0</v>
      </c>
      <c r="AL62" s="424">
        <v>0</v>
      </c>
      <c r="AM62" s="424">
        <v>0</v>
      </c>
      <c r="AN62" s="424">
        <v>0</v>
      </c>
      <c r="AO62" s="424">
        <v>0</v>
      </c>
      <c r="AP62" s="424">
        <v>0</v>
      </c>
      <c r="AQ62" s="424">
        <v>0</v>
      </c>
      <c r="AR62" s="424">
        <v>0</v>
      </c>
      <c r="AS62" s="424">
        <v>0</v>
      </c>
      <c r="AT62" s="424">
        <v>0</v>
      </c>
      <c r="AU62" s="424">
        <v>0</v>
      </c>
      <c r="AV62" s="424">
        <v>0</v>
      </c>
      <c r="AW62" s="424">
        <v>0</v>
      </c>
      <c r="AX62" s="424">
        <v>0</v>
      </c>
      <c r="AY62" s="424">
        <v>0</v>
      </c>
      <c r="AZ62" s="424">
        <v>0</v>
      </c>
      <c r="BA62" s="424">
        <v>0</v>
      </c>
      <c r="BB62" s="424">
        <v>0</v>
      </c>
      <c r="BC62" s="424">
        <v>0</v>
      </c>
      <c r="BD62" s="424">
        <v>0</v>
      </c>
      <c r="BE62" s="424">
        <v>0</v>
      </c>
      <c r="BF62" s="424">
        <v>0</v>
      </c>
      <c r="BG62" s="424">
        <v>0</v>
      </c>
      <c r="BH62" s="424">
        <v>0</v>
      </c>
      <c r="BI62" s="424">
        <v>0</v>
      </c>
      <c r="BJ62" s="424"/>
      <c r="BK62" s="352">
        <v>0</v>
      </c>
      <c r="BL62" s="352"/>
      <c r="BX62" s="431">
        <f t="shared" si="23"/>
        <v>0</v>
      </c>
      <c r="BY62" s="431">
        <f>BK62+BX62</f>
        <v>0</v>
      </c>
      <c r="BZ62" s="889">
        <v>0</v>
      </c>
      <c r="CA62" s="26">
        <f t="shared" si="24"/>
        <v>0</v>
      </c>
      <c r="CB62" s="20"/>
    </row>
    <row r="63" spans="1:81" ht="12.75">
      <c r="A63" s="422">
        <v>1995</v>
      </c>
      <c r="B63" s="5" t="s">
        <v>233</v>
      </c>
      <c r="C63" s="5"/>
      <c r="D63" s="424">
        <v>29284483.030000001</v>
      </c>
      <c r="E63" s="424">
        <v>26675689.32</v>
      </c>
      <c r="F63" s="424">
        <v>55885994.899999999</v>
      </c>
      <c r="G63" s="424">
        <v>17502335.870000001</v>
      </c>
      <c r="H63" s="424">
        <v>10290911.279999999</v>
      </c>
      <c r="I63" s="424">
        <v>25324193.52</v>
      </c>
      <c r="J63" s="424">
        <v>18942146.489999998</v>
      </c>
      <c r="K63" s="424">
        <v>34187977.240000002</v>
      </c>
      <c r="L63" s="424">
        <v>73258413.329999998</v>
      </c>
      <c r="M63" s="424">
        <v>18172142.16</v>
      </c>
      <c r="N63" s="424">
        <v>49156837.439999998</v>
      </c>
      <c r="O63" s="424">
        <v>56441914.859999999</v>
      </c>
      <c r="P63" s="424">
        <v>163562413.99000001</v>
      </c>
      <c r="Q63" s="424">
        <v>23058916.989999998</v>
      </c>
      <c r="R63" s="424">
        <v>39139746.310000002</v>
      </c>
      <c r="S63" s="424">
        <v>20627848.719999999</v>
      </c>
      <c r="T63" s="424">
        <v>27482858.66</v>
      </c>
      <c r="U63" s="424">
        <v>32547184.82</v>
      </c>
      <c r="V63" s="424">
        <v>49059866.560000002</v>
      </c>
      <c r="W63" s="424">
        <v>27179080.82</v>
      </c>
      <c r="X63" s="424">
        <v>100752566.69</v>
      </c>
      <c r="Y63" s="424">
        <v>70944779.959999993</v>
      </c>
      <c r="Z63" s="424">
        <v>45601843.219999999</v>
      </c>
      <c r="AA63" s="424">
        <v>79665145.219999999</v>
      </c>
      <c r="AB63" s="424">
        <v>13832970.470000001</v>
      </c>
      <c r="AC63" s="424">
        <v>18836542.760000002</v>
      </c>
      <c r="AD63" s="424">
        <v>21878381.16</v>
      </c>
      <c r="AE63" s="424">
        <v>14906820.859999999</v>
      </c>
      <c r="AF63" s="424">
        <v>43191623.399999999</v>
      </c>
      <c r="AG63" s="424">
        <v>33719591.07</v>
      </c>
      <c r="AH63" s="424">
        <v>8992400.6199999992</v>
      </c>
      <c r="AI63" s="424">
        <v>11895934.92</v>
      </c>
      <c r="AJ63" s="424">
        <v>10727915.369999999</v>
      </c>
      <c r="AK63" s="424">
        <v>24148164.199999999</v>
      </c>
      <c r="AL63" s="424">
        <v>10875902.77</v>
      </c>
      <c r="AM63" s="424">
        <v>28329250.100000001</v>
      </c>
      <c r="AN63" s="424">
        <v>7727209.0199999996</v>
      </c>
      <c r="AO63" s="424">
        <v>16285264.699999999</v>
      </c>
      <c r="AP63" s="424">
        <v>65189070.439999998</v>
      </c>
      <c r="AQ63" s="424">
        <v>25781733.98</v>
      </c>
      <c r="AR63" s="424">
        <v>25557383.18</v>
      </c>
      <c r="AS63" s="424">
        <v>6901470.1699999999</v>
      </c>
      <c r="AT63" s="424">
        <v>24937047.59</v>
      </c>
      <c r="AU63" s="424">
        <v>16909810.32</v>
      </c>
      <c r="AV63" s="424">
        <v>66616719.149999999</v>
      </c>
      <c r="AW63" s="424">
        <v>15643711.109999999</v>
      </c>
      <c r="AX63" s="424">
        <v>39373944.049999997</v>
      </c>
      <c r="AY63" s="424">
        <v>17633676.710000001</v>
      </c>
      <c r="AZ63" s="424">
        <v>22570695.48</v>
      </c>
      <c r="BA63" s="424">
        <v>25720129.190000001</v>
      </c>
      <c r="BB63" s="424">
        <v>26900357.739999998</v>
      </c>
      <c r="BC63" s="424">
        <v>13389714.390000001</v>
      </c>
      <c r="BD63" s="424">
        <v>24646536.600000001</v>
      </c>
      <c r="BE63" s="424">
        <v>238376928.63999999</v>
      </c>
      <c r="BF63" s="424">
        <v>34095133.869999997</v>
      </c>
      <c r="BG63" s="424">
        <v>17509124.68</v>
      </c>
      <c r="BH63" s="424">
        <v>34281404.090000004</v>
      </c>
      <c r="BI63" s="424">
        <v>16288037.119999999</v>
      </c>
      <c r="BJ63" s="424"/>
      <c r="BK63" s="352">
        <v>2118415891.3199999</v>
      </c>
      <c r="BL63" s="352"/>
      <c r="BM63" s="352"/>
      <c r="BN63" s="352"/>
      <c r="BO63" s="352"/>
      <c r="BP63" s="352"/>
      <c r="BQ63" s="352"/>
      <c r="BR63" s="352"/>
      <c r="BS63" s="352"/>
      <c r="BT63" s="352"/>
      <c r="BU63" s="352"/>
      <c r="BV63" s="352"/>
      <c r="BW63" s="352"/>
      <c r="BX63" s="431">
        <f t="shared" si="23"/>
        <v>0</v>
      </c>
      <c r="BY63" s="431">
        <f>BK63+BX63</f>
        <v>2118415891.3199999</v>
      </c>
      <c r="BZ63" s="889">
        <v>2118415891.3199999</v>
      </c>
      <c r="CA63" s="26">
        <f t="shared" si="24"/>
        <v>0</v>
      </c>
      <c r="CB63" s="20"/>
    </row>
    <row r="64" spans="1:81" ht="12.75">
      <c r="A64" s="535"/>
      <c r="B64" s="5" t="s">
        <v>2168</v>
      </c>
      <c r="C64" s="5"/>
      <c r="D64" s="753">
        <v>29284483.030000001</v>
      </c>
      <c r="E64" s="753">
        <v>26675689.32</v>
      </c>
      <c r="F64" s="753">
        <v>55885994.899999999</v>
      </c>
      <c r="G64" s="753">
        <v>17502335.870000001</v>
      </c>
      <c r="H64" s="753">
        <v>10290911.279999999</v>
      </c>
      <c r="I64" s="753">
        <v>25324193.52</v>
      </c>
      <c r="J64" s="753">
        <v>18942146.489999998</v>
      </c>
      <c r="K64" s="753">
        <v>34187977.240000002</v>
      </c>
      <c r="L64" s="753">
        <v>73258413.329999998</v>
      </c>
      <c r="M64" s="753">
        <v>18172142.16</v>
      </c>
      <c r="N64" s="753">
        <v>49156837.439999998</v>
      </c>
      <c r="O64" s="753">
        <v>56441914.859999999</v>
      </c>
      <c r="P64" s="753">
        <v>163562413.99000001</v>
      </c>
      <c r="Q64" s="753">
        <v>23058916.989999998</v>
      </c>
      <c r="R64" s="753">
        <v>39139746.310000002</v>
      </c>
      <c r="S64" s="753">
        <v>20627848.719999999</v>
      </c>
      <c r="T64" s="753">
        <v>27482858.66</v>
      </c>
      <c r="U64" s="753">
        <v>32547184.82</v>
      </c>
      <c r="V64" s="753">
        <v>49059866.560000002</v>
      </c>
      <c r="W64" s="753">
        <v>27179080.82</v>
      </c>
      <c r="X64" s="753">
        <v>100752566.69</v>
      </c>
      <c r="Y64" s="753">
        <v>71117565.239999995</v>
      </c>
      <c r="Z64" s="753">
        <v>45601843.219999999</v>
      </c>
      <c r="AA64" s="753">
        <v>79665145.219999999</v>
      </c>
      <c r="AB64" s="753">
        <v>13832970.470000001</v>
      </c>
      <c r="AC64" s="753">
        <v>18836542.760000002</v>
      </c>
      <c r="AD64" s="753">
        <v>21878381.16</v>
      </c>
      <c r="AE64" s="753">
        <v>14906820.859999999</v>
      </c>
      <c r="AF64" s="753">
        <v>43191623.399999999</v>
      </c>
      <c r="AG64" s="753">
        <v>33719591.07</v>
      </c>
      <c r="AH64" s="753">
        <v>9024655.6799999997</v>
      </c>
      <c r="AI64" s="753">
        <v>11895934.92</v>
      </c>
      <c r="AJ64" s="753">
        <v>10727915.369999999</v>
      </c>
      <c r="AK64" s="753">
        <v>24148164.199999999</v>
      </c>
      <c r="AL64" s="753">
        <v>10875902.77</v>
      </c>
      <c r="AM64" s="753">
        <v>28475675.75</v>
      </c>
      <c r="AN64" s="753">
        <v>7727209.0199999996</v>
      </c>
      <c r="AO64" s="753">
        <v>16285264.699999999</v>
      </c>
      <c r="AP64" s="753">
        <v>65189070.439999998</v>
      </c>
      <c r="AQ64" s="753">
        <v>25781733.98</v>
      </c>
      <c r="AR64" s="753">
        <v>25557383.18</v>
      </c>
      <c r="AS64" s="753">
        <v>6901470.1699999999</v>
      </c>
      <c r="AT64" s="753">
        <v>24937047.59</v>
      </c>
      <c r="AU64" s="753">
        <v>16909810.32</v>
      </c>
      <c r="AV64" s="753">
        <v>66616719.149999999</v>
      </c>
      <c r="AW64" s="753">
        <v>15643711.109999999</v>
      </c>
      <c r="AX64" s="753">
        <v>39348828.049999997</v>
      </c>
      <c r="AY64" s="753">
        <v>17633676.710000001</v>
      </c>
      <c r="AZ64" s="753">
        <v>23154376.260000002</v>
      </c>
      <c r="BA64" s="753">
        <v>25720129.190000001</v>
      </c>
      <c r="BB64" s="753">
        <v>26900357.739999998</v>
      </c>
      <c r="BC64" s="753">
        <v>13389714.390000001</v>
      </c>
      <c r="BD64" s="753">
        <v>24646536.600000001</v>
      </c>
      <c r="BE64" s="753">
        <v>238376928.63999999</v>
      </c>
      <c r="BF64" s="753">
        <v>34095133.869999997</v>
      </c>
      <c r="BG64" s="753">
        <v>17509124.68</v>
      </c>
      <c r="BH64" s="753">
        <v>34281404.090000004</v>
      </c>
      <c r="BI64" s="753">
        <v>16288037.119999999</v>
      </c>
      <c r="BJ64" s="424"/>
      <c r="BK64" s="753">
        <v>2119325922.0899999</v>
      </c>
      <c r="BL64" s="753"/>
      <c r="BM64" s="753"/>
      <c r="BN64" s="753"/>
      <c r="BO64" s="753"/>
      <c r="BP64" s="753"/>
      <c r="BQ64" s="753"/>
      <c r="BR64" s="753"/>
      <c r="BS64" s="753"/>
      <c r="BT64" s="753"/>
      <c r="BU64" s="753"/>
      <c r="BV64" s="753"/>
      <c r="BW64" s="753"/>
      <c r="BX64" s="753">
        <f>SUM(BX61:BX63)</f>
        <v>0</v>
      </c>
      <c r="BY64" s="753">
        <f>SUM(BY61:BY63)</f>
        <v>2119325922.0899999</v>
      </c>
      <c r="BZ64" s="753">
        <f>SUM(BZ61:BZ63)</f>
        <v>2119325922.0899999</v>
      </c>
      <c r="CA64" s="26">
        <f t="shared" si="24"/>
        <v>0</v>
      </c>
      <c r="CB64" s="20"/>
    </row>
    <row r="65" spans="1:81" ht="12.75">
      <c r="A65" s="535"/>
      <c r="B65" s="5" t="s">
        <v>477</v>
      </c>
      <c r="C65" s="5"/>
      <c r="D65" s="428">
        <v>32832944.07</v>
      </c>
      <c r="E65" s="428">
        <v>29182973.210000001</v>
      </c>
      <c r="F65" s="428">
        <v>59221505.460000001</v>
      </c>
      <c r="G65" s="428">
        <v>19148543.850000001</v>
      </c>
      <c r="H65" s="428">
        <v>10968586.43</v>
      </c>
      <c r="I65" s="428">
        <v>26829754.93</v>
      </c>
      <c r="J65" s="428">
        <v>20413769.16</v>
      </c>
      <c r="K65" s="428">
        <v>36111050.68</v>
      </c>
      <c r="L65" s="428">
        <v>79403299.730000004</v>
      </c>
      <c r="M65" s="428">
        <v>19674530.260000002</v>
      </c>
      <c r="N65" s="428">
        <v>51797164.710000001</v>
      </c>
      <c r="O65" s="428">
        <v>59500062.799999997</v>
      </c>
      <c r="P65" s="428">
        <v>178482978.02000001</v>
      </c>
      <c r="Q65" s="428">
        <v>24978890.149999999</v>
      </c>
      <c r="R65" s="428">
        <v>40688913.979999997</v>
      </c>
      <c r="S65" s="428">
        <v>21420079.18</v>
      </c>
      <c r="T65" s="428">
        <v>28859432.75</v>
      </c>
      <c r="U65" s="428">
        <v>34206735.43</v>
      </c>
      <c r="V65" s="428">
        <v>52126185.479999997</v>
      </c>
      <c r="W65" s="428">
        <v>29267069.5</v>
      </c>
      <c r="X65" s="428">
        <v>105350626.67</v>
      </c>
      <c r="Y65" s="428">
        <v>75277669.75</v>
      </c>
      <c r="Z65" s="428">
        <v>52307085.780000001</v>
      </c>
      <c r="AA65" s="428">
        <v>85107643.170000002</v>
      </c>
      <c r="AB65" s="428">
        <v>14388512.210000001</v>
      </c>
      <c r="AC65" s="428">
        <v>19809819.850000001</v>
      </c>
      <c r="AD65" s="428">
        <v>23278610.050000001</v>
      </c>
      <c r="AE65" s="428">
        <v>15922942.050000001</v>
      </c>
      <c r="AF65" s="428">
        <v>47867371.850000001</v>
      </c>
      <c r="AG65" s="428">
        <v>35583216.149999999</v>
      </c>
      <c r="AH65" s="428">
        <v>9385216.25</v>
      </c>
      <c r="AI65" s="428">
        <v>12491713.859999999</v>
      </c>
      <c r="AJ65" s="428">
        <v>13203756.130000001</v>
      </c>
      <c r="AK65" s="428">
        <v>25744174.239999998</v>
      </c>
      <c r="AL65" s="428">
        <v>11280894.689999999</v>
      </c>
      <c r="AM65" s="428">
        <v>29519323.949999999</v>
      </c>
      <c r="AN65" s="428">
        <v>7961176.0899999999</v>
      </c>
      <c r="AO65" s="428">
        <v>17069623.989999998</v>
      </c>
      <c r="AP65" s="428">
        <v>68097813.480000004</v>
      </c>
      <c r="AQ65" s="428">
        <v>26290770.68</v>
      </c>
      <c r="AR65" s="428">
        <v>27034432.640000001</v>
      </c>
      <c r="AS65" s="428">
        <v>7892071.8600000003</v>
      </c>
      <c r="AT65" s="428">
        <v>27138220.280000001</v>
      </c>
      <c r="AU65" s="428">
        <v>19001185.75</v>
      </c>
      <c r="AV65" s="428">
        <v>71228128.629999995</v>
      </c>
      <c r="AW65" s="428">
        <v>16225504.68</v>
      </c>
      <c r="AX65" s="428">
        <v>42175040.359999999</v>
      </c>
      <c r="AY65" s="428">
        <v>18777602.670000002</v>
      </c>
      <c r="AZ65" s="428">
        <v>24553483.800000001</v>
      </c>
      <c r="BA65" s="428">
        <v>26865253.030000001</v>
      </c>
      <c r="BB65" s="428">
        <v>28421092.100000001</v>
      </c>
      <c r="BC65" s="428">
        <v>13890464.16</v>
      </c>
      <c r="BD65" s="428">
        <v>25928405.739999998</v>
      </c>
      <c r="BE65" s="428">
        <v>264862972.53</v>
      </c>
      <c r="BF65" s="428">
        <v>35953327.920000002</v>
      </c>
      <c r="BG65" s="428">
        <v>18619064.16</v>
      </c>
      <c r="BH65" s="428">
        <v>36446845.780000001</v>
      </c>
      <c r="BI65" s="428">
        <v>17239236.780000001</v>
      </c>
      <c r="BJ65" s="424"/>
      <c r="BK65" s="428">
        <v>2273304763.54</v>
      </c>
      <c r="BL65" s="428"/>
      <c r="BM65" s="428">
        <f t="shared" ref="BM65:BZ65" si="25">BM58+BM64</f>
        <v>7240440.8399999999</v>
      </c>
      <c r="BN65" s="428">
        <f t="shared" si="25"/>
        <v>0</v>
      </c>
      <c r="BO65" s="428">
        <f t="shared" si="25"/>
        <v>0</v>
      </c>
      <c r="BP65" s="428">
        <f t="shared" si="25"/>
        <v>0</v>
      </c>
      <c r="BQ65" s="428">
        <f t="shared" si="25"/>
        <v>0</v>
      </c>
      <c r="BR65" s="428">
        <f t="shared" si="25"/>
        <v>0</v>
      </c>
      <c r="BS65" s="428">
        <f t="shared" si="25"/>
        <v>0</v>
      </c>
      <c r="BT65" s="428">
        <f t="shared" si="25"/>
        <v>0</v>
      </c>
      <c r="BU65" s="428"/>
      <c r="BV65" s="428"/>
      <c r="BW65" s="428"/>
      <c r="BX65" s="895">
        <f t="shared" si="25"/>
        <v>7240440.8399999999</v>
      </c>
      <c r="BY65" s="895">
        <f t="shared" si="25"/>
        <v>2280545204.3800001</v>
      </c>
      <c r="BZ65" s="890">
        <f t="shared" si="25"/>
        <v>2280545204.3800001</v>
      </c>
      <c r="CA65" s="26">
        <f t="shared" si="24"/>
        <v>0</v>
      </c>
      <c r="CB65" s="20"/>
    </row>
    <row r="66" spans="1:81" ht="12.75">
      <c r="A66" s="535"/>
      <c r="B66" s="5"/>
      <c r="C66" s="5"/>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352"/>
      <c r="BL66" s="352"/>
      <c r="BX66" s="431"/>
      <c r="BY66" s="431"/>
      <c r="CB66" s="20"/>
    </row>
    <row r="67" spans="1:81" ht="13.5" thickBot="1">
      <c r="B67" s="416" t="s">
        <v>236</v>
      </c>
      <c r="C67" s="5"/>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352"/>
      <c r="BL67" s="352"/>
      <c r="BX67" s="431"/>
      <c r="BY67" s="431"/>
      <c r="CB67" s="20"/>
    </row>
    <row r="68" spans="1:81" ht="13.5" thickTop="1">
      <c r="A68" s="422">
        <v>2026</v>
      </c>
      <c r="B68" s="5" t="s">
        <v>478</v>
      </c>
      <c r="C68" s="5"/>
      <c r="D68" s="424">
        <v>0</v>
      </c>
      <c r="E68" s="424">
        <v>0</v>
      </c>
      <c r="F68" s="424">
        <v>0</v>
      </c>
      <c r="G68" s="424">
        <v>0</v>
      </c>
      <c r="H68" s="424">
        <v>0</v>
      </c>
      <c r="I68" s="424">
        <v>0</v>
      </c>
      <c r="J68" s="424">
        <v>0</v>
      </c>
      <c r="K68" s="424">
        <v>0</v>
      </c>
      <c r="L68" s="424">
        <v>0</v>
      </c>
      <c r="M68" s="424">
        <v>0</v>
      </c>
      <c r="N68" s="424">
        <v>0</v>
      </c>
      <c r="O68" s="424">
        <v>0</v>
      </c>
      <c r="P68" s="424">
        <v>0</v>
      </c>
      <c r="Q68" s="424">
        <v>0</v>
      </c>
      <c r="R68" s="424">
        <v>0</v>
      </c>
      <c r="S68" s="424">
        <v>0</v>
      </c>
      <c r="T68" s="424">
        <v>0</v>
      </c>
      <c r="U68" s="424">
        <v>0</v>
      </c>
      <c r="V68" s="424">
        <v>0</v>
      </c>
      <c r="W68" s="424">
        <v>0</v>
      </c>
      <c r="X68" s="424">
        <v>0</v>
      </c>
      <c r="Y68" s="424">
        <v>0</v>
      </c>
      <c r="Z68" s="424">
        <v>0</v>
      </c>
      <c r="AA68" s="424">
        <v>0</v>
      </c>
      <c r="AB68" s="424">
        <v>0</v>
      </c>
      <c r="AC68" s="424">
        <v>0</v>
      </c>
      <c r="AD68" s="424">
        <v>0</v>
      </c>
      <c r="AE68" s="424">
        <v>0</v>
      </c>
      <c r="AF68" s="424">
        <v>0</v>
      </c>
      <c r="AG68" s="424">
        <v>0</v>
      </c>
      <c r="AH68" s="424">
        <v>0</v>
      </c>
      <c r="AI68" s="424">
        <v>0</v>
      </c>
      <c r="AJ68" s="424">
        <v>0</v>
      </c>
      <c r="AK68" s="424">
        <v>0</v>
      </c>
      <c r="AL68" s="424">
        <v>0</v>
      </c>
      <c r="AM68" s="424">
        <v>0</v>
      </c>
      <c r="AN68" s="424">
        <v>0</v>
      </c>
      <c r="AO68" s="424">
        <v>0</v>
      </c>
      <c r="AP68" s="424">
        <v>0</v>
      </c>
      <c r="AQ68" s="424">
        <v>0</v>
      </c>
      <c r="AR68" s="424">
        <v>0</v>
      </c>
      <c r="AS68" s="424">
        <v>0</v>
      </c>
      <c r="AT68" s="424">
        <v>0</v>
      </c>
      <c r="AU68" s="424">
        <v>0</v>
      </c>
      <c r="AV68" s="424">
        <v>0</v>
      </c>
      <c r="AW68" s="424">
        <v>0</v>
      </c>
      <c r="AX68" s="424">
        <v>0</v>
      </c>
      <c r="AY68" s="424">
        <v>0</v>
      </c>
      <c r="AZ68" s="424">
        <v>0</v>
      </c>
      <c r="BA68" s="424">
        <v>0</v>
      </c>
      <c r="BB68" s="424">
        <v>0</v>
      </c>
      <c r="BC68" s="424">
        <v>0</v>
      </c>
      <c r="BD68" s="424">
        <v>0</v>
      </c>
      <c r="BE68" s="424">
        <v>0</v>
      </c>
      <c r="BF68" s="424">
        <v>0</v>
      </c>
      <c r="BG68" s="424">
        <v>0</v>
      </c>
      <c r="BH68" s="424">
        <v>0</v>
      </c>
      <c r="BI68" s="424">
        <v>0</v>
      </c>
      <c r="BJ68" s="426"/>
      <c r="BK68" s="352">
        <v>0</v>
      </c>
      <c r="BL68" s="352"/>
      <c r="BM68" s="424"/>
      <c r="BN68" s="424"/>
      <c r="BO68" s="424"/>
      <c r="BP68" s="424"/>
      <c r="BQ68" s="424"/>
      <c r="BR68" s="424"/>
      <c r="BS68" s="424"/>
      <c r="BT68" s="424"/>
      <c r="BU68" s="424"/>
      <c r="BV68" s="424"/>
      <c r="BW68" s="424"/>
      <c r="BX68" s="431">
        <f t="shared" ref="BX68:BX74" si="26">SUM(BM68:BT68)</f>
        <v>0</v>
      </c>
      <c r="BY68" s="431">
        <f t="shared" ref="BY68:BY74" si="27">BK68+BX68</f>
        <v>0</v>
      </c>
      <c r="BZ68" s="889">
        <v>0</v>
      </c>
      <c r="CA68" s="26">
        <f t="shared" ref="CA68:CA75" si="28">BY68-BZ68</f>
        <v>0</v>
      </c>
      <c r="CB68" s="20"/>
      <c r="CC68" s="1"/>
    </row>
    <row r="69" spans="1:81" ht="12.75">
      <c r="A69" s="422">
        <v>1768</v>
      </c>
      <c r="B69" s="5" t="s">
        <v>238</v>
      </c>
      <c r="C69" s="5"/>
      <c r="D69" s="424">
        <v>0</v>
      </c>
      <c r="E69" s="424">
        <v>0</v>
      </c>
      <c r="F69" s="424">
        <v>0</v>
      </c>
      <c r="G69" s="424">
        <v>0</v>
      </c>
      <c r="H69" s="424">
        <v>0</v>
      </c>
      <c r="I69" s="424">
        <v>0</v>
      </c>
      <c r="J69" s="424">
        <v>0</v>
      </c>
      <c r="K69" s="424">
        <v>0</v>
      </c>
      <c r="L69" s="424">
        <v>0</v>
      </c>
      <c r="M69" s="424">
        <v>0</v>
      </c>
      <c r="N69" s="424">
        <v>0</v>
      </c>
      <c r="O69" s="424">
        <v>0</v>
      </c>
      <c r="P69" s="424">
        <v>0</v>
      </c>
      <c r="Q69" s="424">
        <v>0</v>
      </c>
      <c r="R69" s="424">
        <v>0</v>
      </c>
      <c r="S69" s="424">
        <v>0</v>
      </c>
      <c r="T69" s="424">
        <v>0</v>
      </c>
      <c r="U69" s="424">
        <v>0</v>
      </c>
      <c r="V69" s="424">
        <v>0</v>
      </c>
      <c r="W69" s="424">
        <v>0</v>
      </c>
      <c r="X69" s="424">
        <v>0</v>
      </c>
      <c r="Y69" s="424">
        <v>0</v>
      </c>
      <c r="Z69" s="424">
        <v>0</v>
      </c>
      <c r="AA69" s="424">
        <v>0</v>
      </c>
      <c r="AB69" s="424">
        <v>0</v>
      </c>
      <c r="AC69" s="424">
        <v>0</v>
      </c>
      <c r="AD69" s="424">
        <v>0</v>
      </c>
      <c r="AE69" s="424">
        <v>0</v>
      </c>
      <c r="AF69" s="424">
        <v>0</v>
      </c>
      <c r="AG69" s="424">
        <v>0</v>
      </c>
      <c r="AH69" s="424">
        <v>0</v>
      </c>
      <c r="AI69" s="424">
        <v>0</v>
      </c>
      <c r="AJ69" s="424">
        <v>0</v>
      </c>
      <c r="AK69" s="424">
        <v>0</v>
      </c>
      <c r="AL69" s="424">
        <v>0</v>
      </c>
      <c r="AM69" s="424">
        <v>0</v>
      </c>
      <c r="AN69" s="424">
        <v>0</v>
      </c>
      <c r="AO69" s="424">
        <v>0</v>
      </c>
      <c r="AP69" s="424">
        <v>0</v>
      </c>
      <c r="AQ69" s="424">
        <v>0</v>
      </c>
      <c r="AR69" s="424">
        <v>0</v>
      </c>
      <c r="AS69" s="424">
        <v>0</v>
      </c>
      <c r="AT69" s="424">
        <v>0</v>
      </c>
      <c r="AU69" s="424">
        <v>0</v>
      </c>
      <c r="AV69" s="424">
        <v>0</v>
      </c>
      <c r="AW69" s="424">
        <v>0</v>
      </c>
      <c r="AX69" s="424">
        <v>0</v>
      </c>
      <c r="AY69" s="424">
        <v>0</v>
      </c>
      <c r="AZ69" s="424">
        <v>0</v>
      </c>
      <c r="BA69" s="424">
        <v>0</v>
      </c>
      <c r="BB69" s="424">
        <v>0</v>
      </c>
      <c r="BC69" s="424">
        <v>0</v>
      </c>
      <c r="BD69" s="424">
        <v>0</v>
      </c>
      <c r="BE69" s="424">
        <v>0</v>
      </c>
      <c r="BF69" s="424">
        <v>0</v>
      </c>
      <c r="BG69" s="424">
        <v>0</v>
      </c>
      <c r="BH69" s="424">
        <v>0</v>
      </c>
      <c r="BI69" s="424">
        <v>0</v>
      </c>
      <c r="BJ69" s="426"/>
      <c r="BK69" s="352">
        <v>0</v>
      </c>
      <c r="BL69" s="352"/>
      <c r="BM69" s="424"/>
      <c r="BN69" s="424"/>
      <c r="BO69" s="424"/>
      <c r="BP69" s="424"/>
      <c r="BQ69" s="424"/>
      <c r="BR69" s="424"/>
      <c r="BS69" s="424"/>
      <c r="BT69" s="424"/>
      <c r="BU69" s="424"/>
      <c r="BV69" s="424"/>
      <c r="BW69" s="424"/>
      <c r="BX69" s="431">
        <f t="shared" si="26"/>
        <v>0</v>
      </c>
      <c r="BY69" s="431">
        <f t="shared" si="27"/>
        <v>0</v>
      </c>
      <c r="BZ69" s="889">
        <v>0</v>
      </c>
      <c r="CA69" s="26">
        <f t="shared" si="28"/>
        <v>0</v>
      </c>
      <c r="CB69" s="20"/>
      <c r="CC69" s="1"/>
    </row>
    <row r="70" spans="1:81" ht="12.75">
      <c r="A70" s="422">
        <v>1772</v>
      </c>
      <c r="B70" s="5" t="s">
        <v>2169</v>
      </c>
      <c r="C70" s="5"/>
      <c r="D70" s="424">
        <v>0</v>
      </c>
      <c r="E70" s="424">
        <v>0</v>
      </c>
      <c r="F70" s="424">
        <v>0</v>
      </c>
      <c r="G70" s="424">
        <v>0</v>
      </c>
      <c r="H70" s="424">
        <v>0</v>
      </c>
      <c r="I70" s="424">
        <v>0</v>
      </c>
      <c r="J70" s="424">
        <v>0</v>
      </c>
      <c r="K70" s="424">
        <v>0</v>
      </c>
      <c r="L70" s="424">
        <v>0</v>
      </c>
      <c r="M70" s="424">
        <v>0</v>
      </c>
      <c r="N70" s="424">
        <v>0</v>
      </c>
      <c r="O70" s="424">
        <v>0</v>
      </c>
      <c r="P70" s="424">
        <v>0</v>
      </c>
      <c r="Q70" s="424">
        <v>0</v>
      </c>
      <c r="R70" s="424">
        <v>0</v>
      </c>
      <c r="S70" s="424">
        <v>0</v>
      </c>
      <c r="T70" s="424">
        <v>0</v>
      </c>
      <c r="U70" s="424">
        <v>0</v>
      </c>
      <c r="V70" s="424">
        <v>0</v>
      </c>
      <c r="W70" s="424">
        <v>0</v>
      </c>
      <c r="X70" s="424">
        <v>0</v>
      </c>
      <c r="Y70" s="424">
        <v>0</v>
      </c>
      <c r="Z70" s="424">
        <v>0</v>
      </c>
      <c r="AA70" s="424">
        <v>0</v>
      </c>
      <c r="AB70" s="424">
        <v>0</v>
      </c>
      <c r="AC70" s="424">
        <v>0</v>
      </c>
      <c r="AD70" s="424">
        <v>0</v>
      </c>
      <c r="AE70" s="424">
        <v>0</v>
      </c>
      <c r="AF70" s="424">
        <v>0</v>
      </c>
      <c r="AG70" s="424">
        <v>0</v>
      </c>
      <c r="AH70" s="424">
        <v>0</v>
      </c>
      <c r="AI70" s="424">
        <v>0</v>
      </c>
      <c r="AJ70" s="424">
        <v>0</v>
      </c>
      <c r="AK70" s="424">
        <v>0</v>
      </c>
      <c r="AL70" s="424">
        <v>0</v>
      </c>
      <c r="AM70" s="424">
        <v>0</v>
      </c>
      <c r="AN70" s="424">
        <v>0</v>
      </c>
      <c r="AO70" s="424">
        <v>0</v>
      </c>
      <c r="AP70" s="424">
        <v>0</v>
      </c>
      <c r="AQ70" s="424">
        <v>0</v>
      </c>
      <c r="AR70" s="424">
        <v>0</v>
      </c>
      <c r="AS70" s="424">
        <v>0</v>
      </c>
      <c r="AT70" s="424">
        <v>0</v>
      </c>
      <c r="AU70" s="424">
        <v>0</v>
      </c>
      <c r="AV70" s="424">
        <v>0</v>
      </c>
      <c r="AW70" s="424">
        <v>0</v>
      </c>
      <c r="AX70" s="424">
        <v>0</v>
      </c>
      <c r="AY70" s="424">
        <v>0</v>
      </c>
      <c r="AZ70" s="424">
        <v>0</v>
      </c>
      <c r="BA70" s="424">
        <v>0</v>
      </c>
      <c r="BB70" s="424">
        <v>0</v>
      </c>
      <c r="BC70" s="424">
        <v>0</v>
      </c>
      <c r="BD70" s="424">
        <v>0</v>
      </c>
      <c r="BE70" s="424">
        <v>0</v>
      </c>
      <c r="BF70" s="424">
        <v>0</v>
      </c>
      <c r="BG70" s="424">
        <v>0</v>
      </c>
      <c r="BH70" s="424">
        <v>0</v>
      </c>
      <c r="BI70" s="424">
        <v>0</v>
      </c>
      <c r="BJ70" s="426"/>
      <c r="BK70" s="352">
        <v>0</v>
      </c>
      <c r="BL70" s="352"/>
      <c r="BM70" s="424"/>
      <c r="BN70" s="424"/>
      <c r="BO70" s="424"/>
      <c r="BP70" s="424"/>
      <c r="BQ70" s="424"/>
      <c r="BR70" s="424"/>
      <c r="BS70" s="424"/>
      <c r="BT70" s="424"/>
      <c r="BU70" s="424"/>
      <c r="BV70" s="424"/>
      <c r="BW70" s="424"/>
      <c r="BX70" s="431">
        <f t="shared" ref="BX70" si="29">SUM(BM70:BT70)</f>
        <v>0</v>
      </c>
      <c r="BY70" s="431">
        <f t="shared" si="27"/>
        <v>0</v>
      </c>
      <c r="BZ70" s="889">
        <v>0</v>
      </c>
      <c r="CA70" s="26">
        <f t="shared" si="28"/>
        <v>0</v>
      </c>
      <c r="CB70" s="20"/>
      <c r="CC70" s="1"/>
    </row>
    <row r="71" spans="1:81" ht="12.75">
      <c r="A71" s="422">
        <v>1767</v>
      </c>
      <c r="B71" s="5" t="s">
        <v>240</v>
      </c>
      <c r="C71" s="5"/>
      <c r="D71" s="424">
        <v>295327</v>
      </c>
      <c r="E71" s="424">
        <v>156222</v>
      </c>
      <c r="F71" s="424">
        <v>581078</v>
      </c>
      <c r="G71" s="424">
        <v>157444</v>
      </c>
      <c r="H71" s="424">
        <v>66669</v>
      </c>
      <c r="I71" s="424">
        <v>306314</v>
      </c>
      <c r="J71" s="424">
        <v>93059</v>
      </c>
      <c r="K71" s="424">
        <v>194083</v>
      </c>
      <c r="L71" s="424">
        <v>802061</v>
      </c>
      <c r="M71" s="424">
        <v>100827</v>
      </c>
      <c r="N71" s="424">
        <v>253808</v>
      </c>
      <c r="O71" s="424">
        <v>539519</v>
      </c>
      <c r="P71" s="424">
        <v>3830492</v>
      </c>
      <c r="Q71" s="424">
        <v>207143</v>
      </c>
      <c r="R71" s="424">
        <v>599565</v>
      </c>
      <c r="S71" s="424">
        <v>117011</v>
      </c>
      <c r="T71" s="424">
        <v>154282</v>
      </c>
      <c r="U71" s="424">
        <v>183505</v>
      </c>
      <c r="V71" s="424">
        <v>257004</v>
      </c>
      <c r="W71" s="424">
        <v>275942</v>
      </c>
      <c r="X71" s="424">
        <v>567032</v>
      </c>
      <c r="Y71" s="424">
        <v>636381</v>
      </c>
      <c r="Z71" s="424">
        <v>286701</v>
      </c>
      <c r="AA71" s="424">
        <v>623892</v>
      </c>
      <c r="AB71" s="424">
        <v>300367</v>
      </c>
      <c r="AC71" s="424">
        <v>284422</v>
      </c>
      <c r="AD71" s="424">
        <v>237446</v>
      </c>
      <c r="AE71" s="424">
        <v>82256</v>
      </c>
      <c r="AF71" s="424">
        <v>819121</v>
      </c>
      <c r="AG71" s="424">
        <v>821116</v>
      </c>
      <c r="AH71" s="424">
        <v>78212</v>
      </c>
      <c r="AI71" s="424">
        <v>287124</v>
      </c>
      <c r="AJ71" s="424">
        <v>62344</v>
      </c>
      <c r="AK71" s="424">
        <v>401493</v>
      </c>
      <c r="AL71" s="424">
        <v>168682</v>
      </c>
      <c r="AM71" s="424">
        <v>554260</v>
      </c>
      <c r="AN71" s="424">
        <v>145341</v>
      </c>
      <c r="AO71" s="424">
        <v>132898</v>
      </c>
      <c r="AP71" s="424">
        <v>890211</v>
      </c>
      <c r="AQ71" s="424">
        <v>389601</v>
      </c>
      <c r="AR71" s="424">
        <v>381836</v>
      </c>
      <c r="AS71" s="424">
        <v>126286</v>
      </c>
      <c r="AT71" s="424">
        <v>126135</v>
      </c>
      <c r="AU71" s="424">
        <v>115215</v>
      </c>
      <c r="AV71" s="424">
        <v>291922</v>
      </c>
      <c r="AW71" s="424">
        <v>174994</v>
      </c>
      <c r="AX71" s="424">
        <v>197062</v>
      </c>
      <c r="AY71" s="424">
        <v>237434</v>
      </c>
      <c r="AZ71" s="424">
        <v>238915</v>
      </c>
      <c r="BA71" s="424">
        <v>325440</v>
      </c>
      <c r="BB71" s="424">
        <v>218795</v>
      </c>
      <c r="BC71" s="424">
        <v>72728</v>
      </c>
      <c r="BD71" s="424">
        <v>585526</v>
      </c>
      <c r="BE71" s="424">
        <v>2295730</v>
      </c>
      <c r="BF71" s="424">
        <v>454278</v>
      </c>
      <c r="BG71" s="424">
        <v>100044</v>
      </c>
      <c r="BH71" s="424">
        <v>267226</v>
      </c>
      <c r="BI71" s="424">
        <v>171261</v>
      </c>
      <c r="BJ71" s="426"/>
      <c r="BK71" s="352">
        <v>23321082</v>
      </c>
      <c r="BL71" s="352"/>
      <c r="BM71" s="424"/>
      <c r="BN71" s="424"/>
      <c r="BO71" s="424"/>
      <c r="BP71" s="424"/>
      <c r="BQ71" s="424"/>
      <c r="BR71" s="424"/>
      <c r="BS71" s="424"/>
      <c r="BT71" s="424"/>
      <c r="BU71" s="424"/>
      <c r="BV71" s="424"/>
      <c r="BW71" s="424"/>
      <c r="BX71" s="431">
        <f t="shared" si="26"/>
        <v>0</v>
      </c>
      <c r="BY71" s="431">
        <f t="shared" si="27"/>
        <v>23321082</v>
      </c>
      <c r="BZ71" s="889">
        <v>23320782</v>
      </c>
      <c r="CA71" s="26">
        <f t="shared" si="28"/>
        <v>300</v>
      </c>
      <c r="CB71" s="20"/>
    </row>
    <row r="72" spans="1:81" ht="12.75">
      <c r="A72" s="422">
        <v>1771</v>
      </c>
      <c r="B72" s="5" t="s">
        <v>241</v>
      </c>
      <c r="C72" s="5"/>
      <c r="D72" s="424">
        <v>9171874</v>
      </c>
      <c r="E72" s="424">
        <v>8154712</v>
      </c>
      <c r="F72" s="424">
        <v>16153597</v>
      </c>
      <c r="G72" s="424">
        <v>4664584</v>
      </c>
      <c r="H72" s="424">
        <v>3104221</v>
      </c>
      <c r="I72" s="424">
        <v>6676255</v>
      </c>
      <c r="J72" s="424">
        <v>4569369</v>
      </c>
      <c r="K72" s="424">
        <v>9604086</v>
      </c>
      <c r="L72" s="424">
        <v>21983194</v>
      </c>
      <c r="M72" s="424">
        <v>4652353</v>
      </c>
      <c r="N72" s="424">
        <v>12055087</v>
      </c>
      <c r="O72" s="424">
        <v>15066230</v>
      </c>
      <c r="P72" s="424">
        <v>53204806</v>
      </c>
      <c r="Q72" s="424">
        <v>6698594</v>
      </c>
      <c r="R72" s="424">
        <v>12748283</v>
      </c>
      <c r="S72" s="424">
        <v>5496388</v>
      </c>
      <c r="T72" s="424">
        <v>7978778</v>
      </c>
      <c r="U72" s="424">
        <v>9203879</v>
      </c>
      <c r="V72" s="424">
        <v>13957474</v>
      </c>
      <c r="W72" s="424">
        <v>6463321</v>
      </c>
      <c r="X72" s="424">
        <v>26447409</v>
      </c>
      <c r="Y72" s="424">
        <v>19205161</v>
      </c>
      <c r="Z72" s="424">
        <v>14534156</v>
      </c>
      <c r="AA72" s="424">
        <v>24996993</v>
      </c>
      <c r="AB72" s="424">
        <v>5156515</v>
      </c>
      <c r="AC72" s="424">
        <v>5962535</v>
      </c>
      <c r="AD72" s="424">
        <v>6427315</v>
      </c>
      <c r="AE72" s="424">
        <v>4095742</v>
      </c>
      <c r="AF72" s="424">
        <v>12130257</v>
      </c>
      <c r="AG72" s="424">
        <v>11286900</v>
      </c>
      <c r="AH72" s="424">
        <v>2510828</v>
      </c>
      <c r="AI72" s="424">
        <v>4594284</v>
      </c>
      <c r="AJ72" s="424">
        <v>3612548</v>
      </c>
      <c r="AK72" s="424">
        <v>6910574</v>
      </c>
      <c r="AL72" s="424">
        <v>2981394</v>
      </c>
      <c r="AM72" s="424">
        <v>10485836</v>
      </c>
      <c r="AN72" s="424">
        <v>2521498</v>
      </c>
      <c r="AO72" s="424">
        <v>4883885</v>
      </c>
      <c r="AP72" s="424">
        <v>21263717</v>
      </c>
      <c r="AQ72" s="424">
        <v>7826979</v>
      </c>
      <c r="AR72" s="424">
        <v>8733249</v>
      </c>
      <c r="AS72" s="424">
        <v>2858112</v>
      </c>
      <c r="AT72" s="424">
        <v>6590163</v>
      </c>
      <c r="AU72" s="424">
        <v>4837457</v>
      </c>
      <c r="AV72" s="424">
        <v>13877381</v>
      </c>
      <c r="AW72" s="424">
        <v>4463637</v>
      </c>
      <c r="AX72" s="424">
        <v>9184051</v>
      </c>
      <c r="AY72" s="424">
        <v>6201444</v>
      </c>
      <c r="AZ72" s="424">
        <v>7278256</v>
      </c>
      <c r="BA72" s="424">
        <v>8440546</v>
      </c>
      <c r="BB72" s="424">
        <v>8709419</v>
      </c>
      <c r="BC72" s="424">
        <v>3736337</v>
      </c>
      <c r="BD72" s="424">
        <v>10515814</v>
      </c>
      <c r="BE72" s="424">
        <v>56299456</v>
      </c>
      <c r="BF72" s="424">
        <v>9849894</v>
      </c>
      <c r="BG72" s="424">
        <v>5324926</v>
      </c>
      <c r="BH72" s="424">
        <v>8603577</v>
      </c>
      <c r="BI72" s="424">
        <v>5148889</v>
      </c>
      <c r="BJ72" s="426"/>
      <c r="BK72" s="352">
        <v>610094219</v>
      </c>
      <c r="BL72" s="352"/>
      <c r="BM72" s="424"/>
      <c r="BN72" s="424"/>
      <c r="BO72" s="424"/>
      <c r="BP72" s="424"/>
      <c r="BQ72" s="424"/>
      <c r="BR72" s="424"/>
      <c r="BS72" s="424"/>
      <c r="BT72" s="424"/>
      <c r="BU72" s="424"/>
      <c r="BV72" s="424"/>
      <c r="BW72" s="424"/>
      <c r="BX72" s="431">
        <f t="shared" si="26"/>
        <v>0</v>
      </c>
      <c r="BY72" s="431">
        <f t="shared" si="27"/>
        <v>610094219</v>
      </c>
      <c r="BZ72" s="889">
        <v>610094519</v>
      </c>
      <c r="CA72" s="26">
        <f t="shared" si="28"/>
        <v>-300</v>
      </c>
      <c r="CB72" s="20"/>
    </row>
    <row r="73" spans="1:81" ht="12.75">
      <c r="A73" s="422">
        <v>1773</v>
      </c>
      <c r="B73" s="5" t="s">
        <v>2170</v>
      </c>
      <c r="C73" s="5"/>
      <c r="D73" s="424">
        <v>0</v>
      </c>
      <c r="E73" s="424">
        <v>0</v>
      </c>
      <c r="F73" s="424">
        <v>456237.73</v>
      </c>
      <c r="G73" s="424">
        <v>0</v>
      </c>
      <c r="H73" s="424">
        <v>0</v>
      </c>
      <c r="I73" s="424">
        <v>0</v>
      </c>
      <c r="J73" s="424">
        <v>0</v>
      </c>
      <c r="K73" s="424">
        <v>0</v>
      </c>
      <c r="L73" s="424">
        <v>0</v>
      </c>
      <c r="M73" s="424">
        <v>19039</v>
      </c>
      <c r="N73" s="424">
        <v>0</v>
      </c>
      <c r="O73" s="424">
        <v>0</v>
      </c>
      <c r="P73" s="424">
        <v>1316071.81</v>
      </c>
      <c r="Q73" s="424">
        <v>94269</v>
      </c>
      <c r="R73" s="424">
        <v>0</v>
      </c>
      <c r="S73" s="424">
        <v>0</v>
      </c>
      <c r="T73" s="424">
        <v>190102.77</v>
      </c>
      <c r="U73" s="424">
        <v>0</v>
      </c>
      <c r="V73" s="424">
        <v>0</v>
      </c>
      <c r="W73" s="424">
        <v>0</v>
      </c>
      <c r="X73" s="424">
        <v>215111.17</v>
      </c>
      <c r="Y73" s="424">
        <v>0</v>
      </c>
      <c r="Z73" s="424">
        <v>0</v>
      </c>
      <c r="AA73" s="424">
        <v>614030.81000000006</v>
      </c>
      <c r="AB73" s="424">
        <v>0</v>
      </c>
      <c r="AC73" s="424">
        <v>0</v>
      </c>
      <c r="AD73" s="424">
        <v>0</v>
      </c>
      <c r="AE73" s="424">
        <v>0</v>
      </c>
      <c r="AF73" s="424">
        <v>0</v>
      </c>
      <c r="AG73" s="424">
        <v>0</v>
      </c>
      <c r="AH73" s="424">
        <v>0</v>
      </c>
      <c r="AI73" s="424">
        <v>0</v>
      </c>
      <c r="AJ73" s="424">
        <v>0</v>
      </c>
      <c r="AK73" s="424">
        <v>0</v>
      </c>
      <c r="AL73" s="424">
        <v>0</v>
      </c>
      <c r="AM73" s="424">
        <v>0</v>
      </c>
      <c r="AN73" s="424">
        <v>0</v>
      </c>
      <c r="AO73" s="424">
        <v>0</v>
      </c>
      <c r="AP73" s="424">
        <v>0</v>
      </c>
      <c r="AQ73" s="424">
        <v>0</v>
      </c>
      <c r="AR73" s="424">
        <v>0</v>
      </c>
      <c r="AS73" s="424">
        <v>0</v>
      </c>
      <c r="AT73" s="424">
        <v>0</v>
      </c>
      <c r="AU73" s="424">
        <v>0</v>
      </c>
      <c r="AV73" s="424">
        <v>0</v>
      </c>
      <c r="AW73" s="424">
        <v>0</v>
      </c>
      <c r="AX73" s="424">
        <v>0</v>
      </c>
      <c r="AY73" s="424">
        <v>0</v>
      </c>
      <c r="AZ73" s="424">
        <v>0</v>
      </c>
      <c r="BA73" s="424">
        <v>0</v>
      </c>
      <c r="BB73" s="424">
        <v>0</v>
      </c>
      <c r="BC73" s="424">
        <v>0</v>
      </c>
      <c r="BD73" s="424">
        <v>0</v>
      </c>
      <c r="BE73" s="424">
        <v>0</v>
      </c>
      <c r="BF73" s="424">
        <v>22506</v>
      </c>
      <c r="BG73" s="424">
        <v>0</v>
      </c>
      <c r="BH73" s="424">
        <v>0</v>
      </c>
      <c r="BI73" s="424">
        <v>0</v>
      </c>
      <c r="BJ73" s="426"/>
      <c r="BK73" s="352">
        <v>2927368.29</v>
      </c>
      <c r="BL73" s="352"/>
      <c r="BM73" s="424"/>
      <c r="BN73" s="424"/>
      <c r="BO73" s="424"/>
      <c r="BP73" s="424"/>
      <c r="BQ73" s="424"/>
      <c r="BR73" s="424"/>
      <c r="BS73" s="424"/>
      <c r="BT73" s="424"/>
      <c r="BU73" s="424"/>
      <c r="BV73" s="424"/>
      <c r="BW73" s="424"/>
      <c r="BX73" s="431">
        <f t="shared" ref="BX73" si="30">SUM(BM73:BT73)</f>
        <v>0</v>
      </c>
      <c r="BY73" s="431">
        <f t="shared" si="27"/>
        <v>2927368.29</v>
      </c>
      <c r="BZ73" s="889">
        <v>2927368.29</v>
      </c>
      <c r="CA73" s="26">
        <f t="shared" si="28"/>
        <v>0</v>
      </c>
      <c r="CB73" s="20"/>
    </row>
    <row r="74" spans="1:81" ht="12.75">
      <c r="A74" s="422">
        <v>1769</v>
      </c>
      <c r="B74" s="5" t="s">
        <v>2171</v>
      </c>
      <c r="C74" s="5"/>
      <c r="D74" s="424">
        <v>0</v>
      </c>
      <c r="E74" s="424">
        <v>0</v>
      </c>
      <c r="F74" s="424">
        <v>0</v>
      </c>
      <c r="G74" s="424">
        <v>0</v>
      </c>
      <c r="H74" s="424">
        <v>0</v>
      </c>
      <c r="I74" s="424">
        <v>0</v>
      </c>
      <c r="J74" s="424">
        <v>0</v>
      </c>
      <c r="K74" s="424">
        <v>0</v>
      </c>
      <c r="L74" s="424">
        <v>0</v>
      </c>
      <c r="M74" s="424">
        <v>0</v>
      </c>
      <c r="N74" s="424">
        <v>0</v>
      </c>
      <c r="O74" s="424">
        <v>0</v>
      </c>
      <c r="P74" s="424">
        <v>0</v>
      </c>
      <c r="Q74" s="424">
        <v>0</v>
      </c>
      <c r="R74" s="424">
        <v>0</v>
      </c>
      <c r="S74" s="424">
        <v>0</v>
      </c>
      <c r="T74" s="424">
        <v>0</v>
      </c>
      <c r="U74" s="424">
        <v>0</v>
      </c>
      <c r="V74" s="424">
        <v>0</v>
      </c>
      <c r="W74" s="424">
        <v>0</v>
      </c>
      <c r="X74" s="424">
        <v>0</v>
      </c>
      <c r="Y74" s="424">
        <v>0</v>
      </c>
      <c r="Z74" s="424">
        <v>0</v>
      </c>
      <c r="AA74" s="424">
        <v>0</v>
      </c>
      <c r="AB74" s="424">
        <v>0</v>
      </c>
      <c r="AC74" s="424">
        <v>0</v>
      </c>
      <c r="AD74" s="424">
        <v>0</v>
      </c>
      <c r="AE74" s="424">
        <v>0</v>
      </c>
      <c r="AF74" s="424">
        <v>0</v>
      </c>
      <c r="AG74" s="424">
        <v>0</v>
      </c>
      <c r="AH74" s="424">
        <v>0</v>
      </c>
      <c r="AI74" s="424">
        <v>0</v>
      </c>
      <c r="AJ74" s="424">
        <v>0</v>
      </c>
      <c r="AK74" s="424">
        <v>0</v>
      </c>
      <c r="AL74" s="424">
        <v>0</v>
      </c>
      <c r="AM74" s="424">
        <v>0</v>
      </c>
      <c r="AN74" s="424">
        <v>0</v>
      </c>
      <c r="AO74" s="424">
        <v>0</v>
      </c>
      <c r="AP74" s="424">
        <v>0</v>
      </c>
      <c r="AQ74" s="424">
        <v>0</v>
      </c>
      <c r="AR74" s="424">
        <v>0</v>
      </c>
      <c r="AS74" s="424">
        <v>0</v>
      </c>
      <c r="AT74" s="424">
        <v>0</v>
      </c>
      <c r="AU74" s="424">
        <v>0</v>
      </c>
      <c r="AV74" s="424">
        <v>0</v>
      </c>
      <c r="AW74" s="424">
        <v>0</v>
      </c>
      <c r="AX74" s="424">
        <v>0</v>
      </c>
      <c r="AY74" s="424">
        <v>0</v>
      </c>
      <c r="AZ74" s="424">
        <v>0</v>
      </c>
      <c r="BA74" s="424">
        <v>0</v>
      </c>
      <c r="BB74" s="424">
        <v>0</v>
      </c>
      <c r="BC74" s="424">
        <v>0</v>
      </c>
      <c r="BD74" s="424">
        <v>0</v>
      </c>
      <c r="BE74" s="424">
        <v>0</v>
      </c>
      <c r="BF74" s="424">
        <v>0</v>
      </c>
      <c r="BG74" s="424">
        <v>0</v>
      </c>
      <c r="BH74" s="424">
        <v>0</v>
      </c>
      <c r="BI74" s="424">
        <v>0</v>
      </c>
      <c r="BJ74" s="426"/>
      <c r="BK74" s="352">
        <v>0</v>
      </c>
      <c r="BL74" s="352"/>
      <c r="BM74" s="424"/>
      <c r="BN74" s="424"/>
      <c r="BO74" s="424"/>
      <c r="BP74" s="424"/>
      <c r="BQ74" s="424"/>
      <c r="BR74" s="424"/>
      <c r="BS74" s="424"/>
      <c r="BT74" s="424"/>
      <c r="BU74" s="424"/>
      <c r="BV74" s="424"/>
      <c r="BW74" s="424"/>
      <c r="BX74" s="431">
        <f t="shared" si="26"/>
        <v>0</v>
      </c>
      <c r="BY74" s="431">
        <f t="shared" si="27"/>
        <v>0</v>
      </c>
      <c r="BZ74" s="889">
        <v>0</v>
      </c>
      <c r="CA74" s="26">
        <f t="shared" si="28"/>
        <v>0</v>
      </c>
      <c r="CB74" s="20"/>
    </row>
    <row r="75" spans="1:81" ht="12.75">
      <c r="B75" s="5" t="s">
        <v>479</v>
      </c>
      <c r="C75" s="5"/>
      <c r="D75" s="428">
        <v>9467201</v>
      </c>
      <c r="E75" s="428">
        <v>8310934</v>
      </c>
      <c r="F75" s="428">
        <v>17190912.73</v>
      </c>
      <c r="G75" s="428">
        <v>4822028</v>
      </c>
      <c r="H75" s="428">
        <v>3170890</v>
      </c>
      <c r="I75" s="428">
        <v>6982569</v>
      </c>
      <c r="J75" s="428">
        <v>4662428</v>
      </c>
      <c r="K75" s="428">
        <v>9798169</v>
      </c>
      <c r="L75" s="428">
        <v>22785255</v>
      </c>
      <c r="M75" s="428">
        <v>4772219</v>
      </c>
      <c r="N75" s="428">
        <v>12308895</v>
      </c>
      <c r="O75" s="428">
        <v>15605749</v>
      </c>
      <c r="P75" s="428">
        <v>58351369.810000002</v>
      </c>
      <c r="Q75" s="428">
        <v>7000006</v>
      </c>
      <c r="R75" s="428">
        <v>13347848</v>
      </c>
      <c r="S75" s="428">
        <v>5613399</v>
      </c>
      <c r="T75" s="428">
        <v>8323162.7699999996</v>
      </c>
      <c r="U75" s="428">
        <v>9387384</v>
      </c>
      <c r="V75" s="428">
        <v>14214478</v>
      </c>
      <c r="W75" s="428">
        <v>6739263</v>
      </c>
      <c r="X75" s="428">
        <v>27229552.170000002</v>
      </c>
      <c r="Y75" s="428">
        <v>19841542</v>
      </c>
      <c r="Z75" s="428">
        <v>14820857</v>
      </c>
      <c r="AA75" s="428">
        <v>26234915.809999999</v>
      </c>
      <c r="AB75" s="428">
        <v>5456882</v>
      </c>
      <c r="AC75" s="428">
        <v>6246957</v>
      </c>
      <c r="AD75" s="428">
        <v>6664761</v>
      </c>
      <c r="AE75" s="428">
        <v>4177998</v>
      </c>
      <c r="AF75" s="428">
        <v>12949378</v>
      </c>
      <c r="AG75" s="428">
        <v>12108016</v>
      </c>
      <c r="AH75" s="428">
        <v>2589040</v>
      </c>
      <c r="AI75" s="428">
        <v>4881408</v>
      </c>
      <c r="AJ75" s="428">
        <v>3674892</v>
      </c>
      <c r="AK75" s="428">
        <v>7312067</v>
      </c>
      <c r="AL75" s="428">
        <v>3150076</v>
      </c>
      <c r="AM75" s="428">
        <v>11040096</v>
      </c>
      <c r="AN75" s="428">
        <v>2666839</v>
      </c>
      <c r="AO75" s="428">
        <v>5016783</v>
      </c>
      <c r="AP75" s="428">
        <v>22153928</v>
      </c>
      <c r="AQ75" s="428">
        <v>8216580</v>
      </c>
      <c r="AR75" s="428">
        <v>9115085</v>
      </c>
      <c r="AS75" s="428">
        <v>2984398</v>
      </c>
      <c r="AT75" s="428">
        <v>6716298</v>
      </c>
      <c r="AU75" s="428">
        <v>4952672</v>
      </c>
      <c r="AV75" s="428">
        <v>14169303</v>
      </c>
      <c r="AW75" s="428">
        <v>4638631</v>
      </c>
      <c r="AX75" s="428">
        <v>9381113</v>
      </c>
      <c r="AY75" s="428">
        <v>6438878</v>
      </c>
      <c r="AZ75" s="428">
        <v>7517171</v>
      </c>
      <c r="BA75" s="428">
        <v>8765986</v>
      </c>
      <c r="BB75" s="428">
        <v>8928214</v>
      </c>
      <c r="BC75" s="428">
        <v>3809065</v>
      </c>
      <c r="BD75" s="428">
        <v>11101340</v>
      </c>
      <c r="BE75" s="428">
        <v>58595186</v>
      </c>
      <c r="BF75" s="428">
        <v>10326678</v>
      </c>
      <c r="BG75" s="428">
        <v>5424970</v>
      </c>
      <c r="BH75" s="428">
        <v>8870803</v>
      </c>
      <c r="BI75" s="428">
        <v>5320150</v>
      </c>
      <c r="BJ75" s="424"/>
      <c r="BK75" s="428">
        <v>636342669.28999996</v>
      </c>
      <c r="BL75" s="428"/>
      <c r="BM75" s="428">
        <f t="shared" ref="BM75:BZ75" si="31">SUM(BM68:BM74)</f>
        <v>0</v>
      </c>
      <c r="BN75" s="428">
        <f t="shared" si="31"/>
        <v>0</v>
      </c>
      <c r="BO75" s="428">
        <f t="shared" si="31"/>
        <v>0</v>
      </c>
      <c r="BP75" s="428">
        <f t="shared" si="31"/>
        <v>0</v>
      </c>
      <c r="BQ75" s="428">
        <f t="shared" ref="BQ75:BT75" si="32">BQ67+BQ74</f>
        <v>0</v>
      </c>
      <c r="BR75" s="428">
        <f t="shared" si="32"/>
        <v>0</v>
      </c>
      <c r="BS75" s="428">
        <f t="shared" si="32"/>
        <v>0</v>
      </c>
      <c r="BT75" s="428">
        <f t="shared" si="32"/>
        <v>0</v>
      </c>
      <c r="BU75" s="428"/>
      <c r="BV75" s="428"/>
      <c r="BW75" s="428"/>
      <c r="BX75" s="428">
        <f t="shared" si="31"/>
        <v>0</v>
      </c>
      <c r="BY75" s="895">
        <f t="shared" si="31"/>
        <v>636342669.28999996</v>
      </c>
      <c r="BZ75" s="890">
        <f t="shared" si="31"/>
        <v>636342669.28999996</v>
      </c>
      <c r="CA75" s="26">
        <f t="shared" si="28"/>
        <v>0</v>
      </c>
      <c r="CB75" s="20"/>
    </row>
    <row r="76" spans="1:81" ht="12.75">
      <c r="A76" s="535"/>
      <c r="B76" s="5"/>
      <c r="C76" s="5"/>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352"/>
      <c r="BL76" s="352"/>
      <c r="BX76" s="431"/>
      <c r="BY76" s="431"/>
      <c r="CB76" s="20"/>
    </row>
    <row r="77" spans="1:81" ht="13.5" thickBot="1">
      <c r="A77" s="535"/>
      <c r="B77" s="416" t="s">
        <v>2172</v>
      </c>
      <c r="C77" s="7"/>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352"/>
      <c r="BL77" s="352"/>
      <c r="BX77" s="431"/>
      <c r="BY77" s="431"/>
      <c r="CB77" s="20"/>
    </row>
    <row r="78" spans="1:81" ht="13.5" thickTop="1">
      <c r="A78" s="422">
        <v>2130</v>
      </c>
      <c r="B78" s="5" t="s">
        <v>246</v>
      </c>
      <c r="C78" s="7"/>
      <c r="D78" s="424">
        <v>75340801.909999996</v>
      </c>
      <c r="E78" s="424">
        <v>52680933.68</v>
      </c>
      <c r="F78" s="424">
        <v>153959661.27000001</v>
      </c>
      <c r="G78" s="424">
        <v>21863712.879999999</v>
      </c>
      <c r="H78" s="424">
        <v>15050800.6</v>
      </c>
      <c r="I78" s="424">
        <v>66285454.560000002</v>
      </c>
      <c r="J78" s="424">
        <v>40692990.68</v>
      </c>
      <c r="K78" s="424">
        <v>43550927.859999999</v>
      </c>
      <c r="L78" s="424">
        <v>233487199.59</v>
      </c>
      <c r="M78" s="424">
        <v>34824266.090000004</v>
      </c>
      <c r="N78" s="424">
        <v>75807397.549999997</v>
      </c>
      <c r="O78" s="424">
        <v>60677129.560000002</v>
      </c>
      <c r="P78" s="424">
        <v>597877517.33000004</v>
      </c>
      <c r="Q78" s="424">
        <v>40965408.119999997</v>
      </c>
      <c r="R78" s="424">
        <v>40961555.439999998</v>
      </c>
      <c r="S78" s="424">
        <v>31147568.960000001</v>
      </c>
      <c r="T78" s="424">
        <v>33099952.93</v>
      </c>
      <c r="U78" s="424">
        <v>41372862.009999998</v>
      </c>
      <c r="V78" s="424">
        <v>64963380.990000002</v>
      </c>
      <c r="W78" s="424">
        <v>23184506.16</v>
      </c>
      <c r="X78" s="424">
        <v>120115383.13</v>
      </c>
      <c r="Y78" s="424">
        <v>125018081.78</v>
      </c>
      <c r="Z78" s="424">
        <v>86190329.939999998</v>
      </c>
      <c r="AA78" s="424">
        <v>261551251.44</v>
      </c>
      <c r="AB78" s="424">
        <v>15350126.939999999</v>
      </c>
      <c r="AC78" s="424">
        <v>43714909.969999999</v>
      </c>
      <c r="AD78" s="424">
        <v>27931440.789999999</v>
      </c>
      <c r="AE78" s="424">
        <v>0</v>
      </c>
      <c r="AF78" s="424">
        <v>71713536.859999999</v>
      </c>
      <c r="AG78" s="424">
        <v>30626847.530000001</v>
      </c>
      <c r="AH78" s="424">
        <v>8244487.8799999999</v>
      </c>
      <c r="AI78" s="424">
        <v>27141583.260000002</v>
      </c>
      <c r="AJ78" s="424">
        <v>11041036.560000001</v>
      </c>
      <c r="AK78" s="424">
        <v>37496790.530000001</v>
      </c>
      <c r="AL78" s="424">
        <v>13662072.24</v>
      </c>
      <c r="AM78" s="424">
        <v>31691796.120000001</v>
      </c>
      <c r="AN78" s="424">
        <v>11159754.550000001</v>
      </c>
      <c r="AO78" s="424">
        <v>15390511.720000001</v>
      </c>
      <c r="AP78" s="424">
        <v>109807711.27</v>
      </c>
      <c r="AQ78" s="424">
        <v>45185201</v>
      </c>
      <c r="AR78" s="424">
        <v>27832131.539999999</v>
      </c>
      <c r="AS78" s="424">
        <v>5241128.1399999997</v>
      </c>
      <c r="AT78" s="424">
        <v>27543434.739999998</v>
      </c>
      <c r="AU78" s="424">
        <v>41583370.82</v>
      </c>
      <c r="AV78" s="424">
        <v>103886519.2</v>
      </c>
      <c r="AW78" s="424">
        <v>24724390.539999999</v>
      </c>
      <c r="AX78" s="424">
        <v>67479661.849999994</v>
      </c>
      <c r="AY78" s="424">
        <v>25205713.109999999</v>
      </c>
      <c r="AZ78" s="424">
        <v>51098711.119999997</v>
      </c>
      <c r="BA78" s="424">
        <v>18281478.27</v>
      </c>
      <c r="BB78" s="424">
        <v>26629736.489999998</v>
      </c>
      <c r="BC78" s="424">
        <v>12912844.189999999</v>
      </c>
      <c r="BD78" s="424">
        <v>30421202.100000001</v>
      </c>
      <c r="BE78" s="424">
        <v>661510215.66999996</v>
      </c>
      <c r="BF78" s="424">
        <v>37173184.859999999</v>
      </c>
      <c r="BG78" s="424">
        <v>29846542.199999999</v>
      </c>
      <c r="BH78" s="424">
        <v>44815838.130000003</v>
      </c>
      <c r="BI78" s="424">
        <v>17851730.329999998</v>
      </c>
      <c r="BJ78" s="424"/>
      <c r="BK78" s="352">
        <v>4094864714.98</v>
      </c>
      <c r="BL78" s="352"/>
      <c r="BM78" s="424"/>
      <c r="BN78" s="424"/>
      <c r="BO78" s="424"/>
      <c r="BP78" s="424"/>
      <c r="BQ78" s="424"/>
      <c r="BR78" s="424"/>
      <c r="BS78" s="424"/>
      <c r="BT78" s="424"/>
      <c r="BU78" s="424"/>
      <c r="BV78" s="424"/>
      <c r="BW78" s="424"/>
      <c r="BX78" s="431">
        <f t="shared" ref="BX78:BX89" si="33">SUM(BM78:BT78)</f>
        <v>0</v>
      </c>
      <c r="BY78" s="431">
        <f>BK78+BX78</f>
        <v>4094864714.98</v>
      </c>
      <c r="BZ78" s="1">
        <f>ROUND(BY78/1000,0)+CA78</f>
        <v>4094865</v>
      </c>
      <c r="CB78" s="20"/>
    </row>
    <row r="79" spans="1:81" ht="12.75">
      <c r="B79" s="1" t="s">
        <v>249</v>
      </c>
      <c r="C79" s="1"/>
      <c r="D79" s="424">
        <v>0</v>
      </c>
      <c r="E79" s="424">
        <v>0</v>
      </c>
      <c r="F79" s="424">
        <v>0</v>
      </c>
      <c r="G79" s="424">
        <v>0</v>
      </c>
      <c r="H79" s="424">
        <v>0</v>
      </c>
      <c r="I79" s="424">
        <v>0</v>
      </c>
      <c r="J79" s="424">
        <v>0</v>
      </c>
      <c r="K79" s="424">
        <v>0</v>
      </c>
      <c r="L79" s="424">
        <v>0</v>
      </c>
      <c r="M79" s="424">
        <v>0</v>
      </c>
      <c r="N79" s="424">
        <v>0</v>
      </c>
      <c r="O79" s="424">
        <v>0</v>
      </c>
      <c r="P79" s="424">
        <v>0</v>
      </c>
      <c r="Q79" s="424">
        <v>0</v>
      </c>
      <c r="R79" s="424">
        <v>0</v>
      </c>
      <c r="S79" s="424">
        <v>0</v>
      </c>
      <c r="T79" s="424">
        <v>0</v>
      </c>
      <c r="U79" s="424">
        <v>0</v>
      </c>
      <c r="V79" s="424">
        <v>0</v>
      </c>
      <c r="W79" s="424">
        <v>0</v>
      </c>
      <c r="X79" s="424">
        <v>0</v>
      </c>
      <c r="Y79" s="424">
        <v>0</v>
      </c>
      <c r="Z79" s="424">
        <v>0</v>
      </c>
      <c r="AA79" s="424">
        <v>0</v>
      </c>
      <c r="AB79" s="424">
        <v>0</v>
      </c>
      <c r="AC79" s="424">
        <v>0</v>
      </c>
      <c r="AD79" s="424">
        <v>0</v>
      </c>
      <c r="AE79" s="424">
        <v>0</v>
      </c>
      <c r="AF79" s="424">
        <v>0</v>
      </c>
      <c r="AG79" s="424">
        <v>0</v>
      </c>
      <c r="AH79" s="424">
        <v>0</v>
      </c>
      <c r="AI79" s="424">
        <v>0</v>
      </c>
      <c r="AJ79" s="424">
        <v>0</v>
      </c>
      <c r="AK79" s="424">
        <v>0</v>
      </c>
      <c r="AL79" s="424">
        <v>0</v>
      </c>
      <c r="AM79" s="424">
        <v>0</v>
      </c>
      <c r="AN79" s="424">
        <v>0</v>
      </c>
      <c r="AO79" s="424">
        <v>0</v>
      </c>
      <c r="AP79" s="424">
        <v>0</v>
      </c>
      <c r="AQ79" s="424">
        <v>0</v>
      </c>
      <c r="AR79" s="424">
        <v>0</v>
      </c>
      <c r="AS79" s="424">
        <v>0</v>
      </c>
      <c r="AT79" s="424">
        <v>0</v>
      </c>
      <c r="AU79" s="424">
        <v>0</v>
      </c>
      <c r="AV79" s="424">
        <v>0</v>
      </c>
      <c r="AW79" s="424">
        <v>0</v>
      </c>
      <c r="AX79" s="424">
        <v>0</v>
      </c>
      <c r="AY79" s="424">
        <v>0</v>
      </c>
      <c r="AZ79" s="424">
        <v>0</v>
      </c>
      <c r="BA79" s="424">
        <v>0</v>
      </c>
      <c r="BB79" s="424">
        <v>0</v>
      </c>
      <c r="BC79" s="424">
        <v>0</v>
      </c>
      <c r="BD79" s="424">
        <v>0</v>
      </c>
      <c r="BE79" s="424">
        <v>0</v>
      </c>
      <c r="BF79" s="424">
        <v>0</v>
      </c>
      <c r="BG79" s="424">
        <v>0</v>
      </c>
      <c r="BH79" s="424">
        <v>0</v>
      </c>
      <c r="BI79" s="424">
        <v>0</v>
      </c>
      <c r="BJ79" s="424"/>
      <c r="BK79" s="352">
        <v>0</v>
      </c>
      <c r="BL79" s="352"/>
      <c r="BX79" s="431">
        <f t="shared" si="33"/>
        <v>0</v>
      </c>
      <c r="BY79" s="431"/>
      <c r="BZ79" s="431"/>
      <c r="CB79" s="20"/>
    </row>
    <row r="80" spans="1:81" ht="12.75">
      <c r="B80" s="417" t="s">
        <v>2173</v>
      </c>
      <c r="C80" s="419"/>
      <c r="D80" s="424">
        <v>0</v>
      </c>
      <c r="E80" s="424">
        <v>0</v>
      </c>
      <c r="F80" s="424">
        <v>0</v>
      </c>
      <c r="G80" s="424">
        <v>0</v>
      </c>
      <c r="H80" s="424">
        <v>0</v>
      </c>
      <c r="I80" s="424">
        <v>0</v>
      </c>
      <c r="J80" s="424">
        <v>0</v>
      </c>
      <c r="K80" s="424">
        <v>0</v>
      </c>
      <c r="L80" s="424">
        <v>0</v>
      </c>
      <c r="M80" s="424">
        <v>0</v>
      </c>
      <c r="N80" s="424">
        <v>0</v>
      </c>
      <c r="O80" s="424">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4">
        <v>0</v>
      </c>
      <c r="AI80" s="424">
        <v>0</v>
      </c>
      <c r="AJ80" s="424">
        <v>0</v>
      </c>
      <c r="AK80" s="424">
        <v>0</v>
      </c>
      <c r="AL80" s="424">
        <v>0</v>
      </c>
      <c r="AM80" s="424">
        <v>0</v>
      </c>
      <c r="AN80" s="424">
        <v>0</v>
      </c>
      <c r="AO80" s="424">
        <v>0</v>
      </c>
      <c r="AP80" s="424">
        <v>0</v>
      </c>
      <c r="AQ80" s="424">
        <v>0</v>
      </c>
      <c r="AR80" s="424">
        <v>0</v>
      </c>
      <c r="AS80" s="424">
        <v>0</v>
      </c>
      <c r="AT80" s="424">
        <v>0</v>
      </c>
      <c r="AU80" s="424">
        <v>0</v>
      </c>
      <c r="AV80" s="424">
        <v>0</v>
      </c>
      <c r="AW80" s="424">
        <v>0</v>
      </c>
      <c r="AX80" s="424">
        <v>0</v>
      </c>
      <c r="AY80" s="424">
        <v>0</v>
      </c>
      <c r="AZ80" s="424">
        <v>0</v>
      </c>
      <c r="BA80" s="424">
        <v>0</v>
      </c>
      <c r="BB80" s="424">
        <v>0</v>
      </c>
      <c r="BC80" s="424">
        <v>0</v>
      </c>
      <c r="BD80" s="424">
        <v>0</v>
      </c>
      <c r="BE80" s="424">
        <v>0</v>
      </c>
      <c r="BF80" s="424">
        <v>0</v>
      </c>
      <c r="BG80" s="424">
        <v>0</v>
      </c>
      <c r="BH80" s="424">
        <v>0</v>
      </c>
      <c r="BI80" s="424">
        <v>0</v>
      </c>
      <c r="BJ80" s="424"/>
      <c r="BK80" s="352">
        <v>0</v>
      </c>
      <c r="BL80" s="352"/>
      <c r="BX80" s="431">
        <f t="shared" si="33"/>
        <v>0</v>
      </c>
      <c r="BY80" s="431"/>
      <c r="BZ80" s="431"/>
      <c r="CB80" s="20"/>
    </row>
    <row r="81" spans="1:80" ht="12.75">
      <c r="A81" s="422">
        <v>2141</v>
      </c>
      <c r="B81" s="419" t="s">
        <v>2174</v>
      </c>
      <c r="C81" s="419"/>
      <c r="D81" s="424">
        <v>1839.13</v>
      </c>
      <c r="E81" s="424">
        <v>181563.07</v>
      </c>
      <c r="F81" s="424">
        <v>2250</v>
      </c>
      <c r="G81" s="424">
        <v>2861456</v>
      </c>
      <c r="H81" s="424">
        <v>0</v>
      </c>
      <c r="I81" s="424">
        <v>0</v>
      </c>
      <c r="J81" s="424">
        <v>0</v>
      </c>
      <c r="K81" s="424">
        <v>0</v>
      </c>
      <c r="L81" s="424">
        <v>0</v>
      </c>
      <c r="M81" s="424">
        <v>0</v>
      </c>
      <c r="N81" s="424">
        <v>0</v>
      </c>
      <c r="O81" s="424">
        <v>59683.59</v>
      </c>
      <c r="P81" s="424">
        <v>0</v>
      </c>
      <c r="Q81" s="424">
        <v>0</v>
      </c>
      <c r="R81" s="424">
        <v>4444778.3499999996</v>
      </c>
      <c r="S81" s="424">
        <v>0</v>
      </c>
      <c r="T81" s="424">
        <v>2948454.89</v>
      </c>
      <c r="U81" s="424">
        <v>0</v>
      </c>
      <c r="V81" s="424">
        <v>0</v>
      </c>
      <c r="W81" s="424">
        <v>0</v>
      </c>
      <c r="X81" s="424">
        <v>39050</v>
      </c>
      <c r="Y81" s="424">
        <v>1120507.49</v>
      </c>
      <c r="Z81" s="424">
        <v>4180474.33</v>
      </c>
      <c r="AA81" s="424">
        <v>0</v>
      </c>
      <c r="AB81" s="424">
        <v>1930789.16</v>
      </c>
      <c r="AC81" s="424">
        <v>10843059.810000001</v>
      </c>
      <c r="AD81" s="424">
        <v>2213500</v>
      </c>
      <c r="AE81" s="424">
        <v>0</v>
      </c>
      <c r="AF81" s="424">
        <v>0</v>
      </c>
      <c r="AG81" s="424">
        <v>0</v>
      </c>
      <c r="AH81" s="424">
        <v>0</v>
      </c>
      <c r="AI81" s="424">
        <v>0</v>
      </c>
      <c r="AJ81" s="424">
        <v>164656.44</v>
      </c>
      <c r="AK81" s="424">
        <v>3647368.75</v>
      </c>
      <c r="AL81" s="424">
        <v>0</v>
      </c>
      <c r="AM81" s="424">
        <v>0</v>
      </c>
      <c r="AN81" s="424">
        <v>759154.64</v>
      </c>
      <c r="AO81" s="424">
        <v>0</v>
      </c>
      <c r="AP81" s="424">
        <v>0</v>
      </c>
      <c r="AQ81" s="424">
        <v>0</v>
      </c>
      <c r="AR81" s="424">
        <v>0</v>
      </c>
      <c r="AS81" s="424">
        <v>0</v>
      </c>
      <c r="AT81" s="424">
        <v>0</v>
      </c>
      <c r="AU81" s="424">
        <v>198056.36</v>
      </c>
      <c r="AV81" s="424">
        <v>233574.55</v>
      </c>
      <c r="AW81" s="424">
        <v>0</v>
      </c>
      <c r="AX81" s="424">
        <v>15448175.220000001</v>
      </c>
      <c r="AY81" s="424">
        <v>0</v>
      </c>
      <c r="AZ81" s="424">
        <v>25500</v>
      </c>
      <c r="BA81" s="424">
        <v>0</v>
      </c>
      <c r="BB81" s="424">
        <v>0</v>
      </c>
      <c r="BC81" s="424">
        <v>3500</v>
      </c>
      <c r="BD81" s="424">
        <v>0</v>
      </c>
      <c r="BE81" s="424">
        <v>0</v>
      </c>
      <c r="BF81" s="424">
        <v>0</v>
      </c>
      <c r="BG81" s="424">
        <v>59339</v>
      </c>
      <c r="BH81" s="424">
        <v>1928085.84</v>
      </c>
      <c r="BI81" s="424">
        <v>187821.8</v>
      </c>
      <c r="BJ81" s="424"/>
      <c r="BK81" s="352">
        <v>53482638.420000002</v>
      </c>
      <c r="BL81" s="352"/>
      <c r="BM81" s="424"/>
      <c r="BN81" s="424"/>
      <c r="BO81" s="424"/>
      <c r="BP81" s="424"/>
      <c r="BQ81" s="424"/>
      <c r="BR81" s="424"/>
      <c r="BS81" s="424"/>
      <c r="BT81" s="424"/>
      <c r="BU81" s="424"/>
      <c r="BV81" s="424"/>
      <c r="BW81" s="424"/>
      <c r="BX81" s="431">
        <f t="shared" si="33"/>
        <v>0</v>
      </c>
      <c r="BY81" s="431">
        <f>BK81+BX81</f>
        <v>53482638.420000002</v>
      </c>
      <c r="BZ81" s="1">
        <f>ROUND(BY81/1000,0)+CA81</f>
        <v>53483</v>
      </c>
      <c r="CB81" s="20"/>
    </row>
    <row r="82" spans="1:80" ht="12.75">
      <c r="A82" s="422">
        <v>2142</v>
      </c>
      <c r="B82" s="419" t="s">
        <v>2175</v>
      </c>
      <c r="C82" s="419"/>
      <c r="D82" s="424">
        <v>0</v>
      </c>
      <c r="E82" s="424">
        <v>29992.21</v>
      </c>
      <c r="F82" s="424">
        <v>0</v>
      </c>
      <c r="G82" s="424">
        <v>0</v>
      </c>
      <c r="H82" s="424">
        <v>0</v>
      </c>
      <c r="I82" s="424">
        <v>1500</v>
      </c>
      <c r="J82" s="424">
        <v>0</v>
      </c>
      <c r="K82" s="424">
        <v>0</v>
      </c>
      <c r="L82" s="424">
        <v>0</v>
      </c>
      <c r="M82" s="424">
        <v>0</v>
      </c>
      <c r="N82" s="424">
        <v>0</v>
      </c>
      <c r="O82" s="424">
        <v>6137.33</v>
      </c>
      <c r="P82" s="424">
        <v>0</v>
      </c>
      <c r="Q82" s="424">
        <v>0</v>
      </c>
      <c r="R82" s="424">
        <v>0</v>
      </c>
      <c r="S82" s="424">
        <v>0</v>
      </c>
      <c r="T82" s="424">
        <v>0</v>
      </c>
      <c r="U82" s="424">
        <v>0</v>
      </c>
      <c r="V82" s="424">
        <v>0</v>
      </c>
      <c r="W82" s="424">
        <v>0</v>
      </c>
      <c r="X82" s="424">
        <v>0</v>
      </c>
      <c r="Y82" s="424">
        <v>0</v>
      </c>
      <c r="Z82" s="424">
        <v>0</v>
      </c>
      <c r="AA82" s="424">
        <v>0</v>
      </c>
      <c r="AB82" s="424">
        <v>0</v>
      </c>
      <c r="AC82" s="424">
        <v>0</v>
      </c>
      <c r="AD82" s="424">
        <v>0</v>
      </c>
      <c r="AE82" s="424">
        <v>0</v>
      </c>
      <c r="AF82" s="424">
        <v>0</v>
      </c>
      <c r="AG82" s="424">
        <v>0</v>
      </c>
      <c r="AH82" s="424">
        <v>0</v>
      </c>
      <c r="AI82" s="424">
        <v>0</v>
      </c>
      <c r="AJ82" s="424">
        <v>0</v>
      </c>
      <c r="AK82" s="424">
        <v>0</v>
      </c>
      <c r="AL82" s="424">
        <v>0</v>
      </c>
      <c r="AM82" s="424">
        <v>0</v>
      </c>
      <c r="AN82" s="424">
        <v>0</v>
      </c>
      <c r="AO82" s="424">
        <v>0</v>
      </c>
      <c r="AP82" s="424">
        <v>0</v>
      </c>
      <c r="AQ82" s="424">
        <v>0</v>
      </c>
      <c r="AR82" s="424">
        <v>0</v>
      </c>
      <c r="AS82" s="424">
        <v>0</v>
      </c>
      <c r="AT82" s="424">
        <v>0</v>
      </c>
      <c r="AU82" s="424">
        <v>0</v>
      </c>
      <c r="AV82" s="424">
        <v>0</v>
      </c>
      <c r="AW82" s="424">
        <v>0</v>
      </c>
      <c r="AX82" s="424">
        <v>6957232.8600000003</v>
      </c>
      <c r="AY82" s="424">
        <v>0</v>
      </c>
      <c r="AZ82" s="424">
        <v>0</v>
      </c>
      <c r="BA82" s="424">
        <v>0</v>
      </c>
      <c r="BB82" s="424">
        <v>0</v>
      </c>
      <c r="BC82" s="424">
        <v>0</v>
      </c>
      <c r="BD82" s="424">
        <v>0</v>
      </c>
      <c r="BE82" s="424">
        <v>0</v>
      </c>
      <c r="BF82" s="424">
        <v>0</v>
      </c>
      <c r="BG82" s="424">
        <v>0</v>
      </c>
      <c r="BH82" s="424">
        <v>0</v>
      </c>
      <c r="BI82" s="424">
        <v>0</v>
      </c>
      <c r="BJ82" s="424"/>
      <c r="BK82" s="352">
        <v>6994862.4000000004</v>
      </c>
      <c r="BL82" s="352"/>
      <c r="BM82" s="424"/>
      <c r="BN82" s="424"/>
      <c r="BO82" s="424"/>
      <c r="BP82" s="424"/>
      <c r="BQ82" s="424"/>
      <c r="BR82" s="424"/>
      <c r="BS82" s="424"/>
      <c r="BT82" s="424"/>
      <c r="BU82" s="424"/>
      <c r="BV82" s="424"/>
      <c r="BW82" s="424"/>
      <c r="BX82" s="431">
        <f t="shared" si="33"/>
        <v>0</v>
      </c>
      <c r="BY82" s="431">
        <f>BK82+BX82</f>
        <v>6994862.4000000004</v>
      </c>
      <c r="BZ82" s="1">
        <f>ROUND(BY82/1000,0)+CA82</f>
        <v>6995</v>
      </c>
      <c r="CB82" s="20"/>
    </row>
    <row r="83" spans="1:80" ht="12.75">
      <c r="A83" s="422">
        <v>2143</v>
      </c>
      <c r="B83" s="419" t="s">
        <v>2176</v>
      </c>
      <c r="C83" s="419"/>
      <c r="D83" s="424">
        <v>0</v>
      </c>
      <c r="E83" s="424">
        <v>0</v>
      </c>
      <c r="F83" s="424">
        <v>0</v>
      </c>
      <c r="G83" s="424">
        <v>0</v>
      </c>
      <c r="H83" s="424">
        <v>0</v>
      </c>
      <c r="I83" s="424">
        <v>0</v>
      </c>
      <c r="J83" s="424">
        <v>0</v>
      </c>
      <c r="K83" s="424">
        <v>117581.6</v>
      </c>
      <c r="L83" s="424">
        <v>0</v>
      </c>
      <c r="M83" s="424">
        <v>0</v>
      </c>
      <c r="N83" s="424">
        <v>0</v>
      </c>
      <c r="O83" s="424">
        <v>0</v>
      </c>
      <c r="P83" s="424">
        <v>0</v>
      </c>
      <c r="Q83" s="424">
        <v>0</v>
      </c>
      <c r="R83" s="424">
        <v>0</v>
      </c>
      <c r="S83" s="424">
        <v>0</v>
      </c>
      <c r="T83" s="424">
        <v>0</v>
      </c>
      <c r="U83" s="424">
        <v>0</v>
      </c>
      <c r="V83" s="424">
        <v>0</v>
      </c>
      <c r="W83" s="424">
        <v>0</v>
      </c>
      <c r="X83" s="424">
        <v>0</v>
      </c>
      <c r="Y83" s="424">
        <v>0</v>
      </c>
      <c r="Z83" s="424">
        <v>0</v>
      </c>
      <c r="AA83" s="424">
        <v>0</v>
      </c>
      <c r="AB83" s="424">
        <v>0</v>
      </c>
      <c r="AC83" s="424">
        <v>0</v>
      </c>
      <c r="AD83" s="424">
        <v>126676.83</v>
      </c>
      <c r="AE83" s="424">
        <v>24815610.550000001</v>
      </c>
      <c r="AF83" s="424">
        <v>0</v>
      </c>
      <c r="AG83" s="424">
        <v>0</v>
      </c>
      <c r="AH83" s="424">
        <v>0</v>
      </c>
      <c r="AI83" s="424">
        <v>0</v>
      </c>
      <c r="AJ83" s="424">
        <v>203898.03</v>
      </c>
      <c r="AK83" s="424">
        <v>73511.17</v>
      </c>
      <c r="AL83" s="424">
        <v>0</v>
      </c>
      <c r="AM83" s="424">
        <v>0</v>
      </c>
      <c r="AN83" s="424">
        <v>0</v>
      </c>
      <c r="AO83" s="424">
        <v>0</v>
      </c>
      <c r="AP83" s="424">
        <v>0</v>
      </c>
      <c r="AQ83" s="424">
        <v>0</v>
      </c>
      <c r="AR83" s="424">
        <v>0</v>
      </c>
      <c r="AS83" s="424">
        <v>0</v>
      </c>
      <c r="AT83" s="424">
        <v>0</v>
      </c>
      <c r="AU83" s="424">
        <v>0</v>
      </c>
      <c r="AV83" s="424">
        <v>24000</v>
      </c>
      <c r="AW83" s="424">
        <v>0</v>
      </c>
      <c r="AX83" s="424">
        <v>0</v>
      </c>
      <c r="AY83" s="424">
        <v>0</v>
      </c>
      <c r="AZ83" s="424">
        <v>0</v>
      </c>
      <c r="BA83" s="424">
        <v>0</v>
      </c>
      <c r="BB83" s="424">
        <v>0</v>
      </c>
      <c r="BC83" s="424">
        <v>0</v>
      </c>
      <c r="BD83" s="424">
        <v>0</v>
      </c>
      <c r="BE83" s="424">
        <v>0</v>
      </c>
      <c r="BF83" s="424">
        <v>16000</v>
      </c>
      <c r="BG83" s="424">
        <v>0</v>
      </c>
      <c r="BH83" s="424">
        <v>1513323.55</v>
      </c>
      <c r="BI83" s="424">
        <v>0</v>
      </c>
      <c r="BJ83" s="424"/>
      <c r="BK83" s="352">
        <v>26890601.73</v>
      </c>
      <c r="BL83" s="352"/>
      <c r="BM83" s="424"/>
      <c r="BN83" s="424"/>
      <c r="BO83" s="424"/>
      <c r="BP83" s="424"/>
      <c r="BQ83" s="424"/>
      <c r="BR83" s="424"/>
      <c r="BS83" s="424"/>
      <c r="BT83" s="424"/>
      <c r="BU83" s="424"/>
      <c r="BV83" s="424"/>
      <c r="BW83" s="424"/>
      <c r="BX83" s="431">
        <f t="shared" si="33"/>
        <v>0</v>
      </c>
      <c r="BY83" s="431">
        <f>BK83+BX83</f>
        <v>26890601.73</v>
      </c>
      <c r="BZ83" s="1">
        <f>ROUND(BY83/1000,0)+CA83</f>
        <v>26891</v>
      </c>
      <c r="CB83" s="20"/>
    </row>
    <row r="84" spans="1:80" ht="12.75">
      <c r="B84" s="417" t="s">
        <v>2177</v>
      </c>
      <c r="C84" s="419"/>
      <c r="D84" s="424">
        <v>0</v>
      </c>
      <c r="E84" s="424">
        <v>0</v>
      </c>
      <c r="F84" s="424">
        <v>0</v>
      </c>
      <c r="G84" s="424">
        <v>0</v>
      </c>
      <c r="H84" s="424">
        <v>0</v>
      </c>
      <c r="I84" s="424">
        <v>0</v>
      </c>
      <c r="J84" s="424">
        <v>0</v>
      </c>
      <c r="K84" s="424">
        <v>0</v>
      </c>
      <c r="L84" s="424">
        <v>0</v>
      </c>
      <c r="M84" s="424">
        <v>0</v>
      </c>
      <c r="N84" s="424">
        <v>0</v>
      </c>
      <c r="O84" s="424">
        <v>0</v>
      </c>
      <c r="P84" s="424">
        <v>0</v>
      </c>
      <c r="Q84" s="424">
        <v>0</v>
      </c>
      <c r="R84" s="424">
        <v>0</v>
      </c>
      <c r="S84" s="424">
        <v>0</v>
      </c>
      <c r="T84" s="424">
        <v>0</v>
      </c>
      <c r="U84" s="424">
        <v>0</v>
      </c>
      <c r="V84" s="424">
        <v>0</v>
      </c>
      <c r="W84" s="424">
        <v>0</v>
      </c>
      <c r="X84" s="424">
        <v>0</v>
      </c>
      <c r="Y84" s="424">
        <v>0</v>
      </c>
      <c r="Z84" s="424">
        <v>0</v>
      </c>
      <c r="AA84" s="424">
        <v>0</v>
      </c>
      <c r="AB84" s="424">
        <v>0</v>
      </c>
      <c r="AC84" s="424">
        <v>0</v>
      </c>
      <c r="AD84" s="424">
        <v>0</v>
      </c>
      <c r="AE84" s="424">
        <v>0</v>
      </c>
      <c r="AF84" s="424">
        <v>0</v>
      </c>
      <c r="AG84" s="424">
        <v>0</v>
      </c>
      <c r="AH84" s="424">
        <v>0</v>
      </c>
      <c r="AI84" s="424">
        <v>0</v>
      </c>
      <c r="AJ84" s="424">
        <v>0</v>
      </c>
      <c r="AK84" s="424">
        <v>0</v>
      </c>
      <c r="AL84" s="424">
        <v>0</v>
      </c>
      <c r="AM84" s="424">
        <v>0</v>
      </c>
      <c r="AN84" s="424">
        <v>0</v>
      </c>
      <c r="AO84" s="424">
        <v>0</v>
      </c>
      <c r="AP84" s="424">
        <v>0</v>
      </c>
      <c r="AQ84" s="424">
        <v>0</v>
      </c>
      <c r="AR84" s="424">
        <v>0</v>
      </c>
      <c r="AS84" s="424">
        <v>0</v>
      </c>
      <c r="AT84" s="424">
        <v>0</v>
      </c>
      <c r="AU84" s="424">
        <v>0</v>
      </c>
      <c r="AV84" s="424">
        <v>0</v>
      </c>
      <c r="AW84" s="424">
        <v>0</v>
      </c>
      <c r="AX84" s="424">
        <v>0</v>
      </c>
      <c r="AY84" s="424">
        <v>0</v>
      </c>
      <c r="AZ84" s="424">
        <v>0</v>
      </c>
      <c r="BA84" s="424">
        <v>0</v>
      </c>
      <c r="BB84" s="424">
        <v>0</v>
      </c>
      <c r="BC84" s="424">
        <v>0</v>
      </c>
      <c r="BD84" s="424">
        <v>0</v>
      </c>
      <c r="BE84" s="424">
        <v>0</v>
      </c>
      <c r="BF84" s="424">
        <v>0</v>
      </c>
      <c r="BG84" s="424">
        <v>0</v>
      </c>
      <c r="BH84" s="424">
        <v>0</v>
      </c>
      <c r="BI84" s="424">
        <v>0</v>
      </c>
      <c r="BJ84" s="424"/>
      <c r="BK84" s="352">
        <v>0</v>
      </c>
      <c r="BL84" s="352"/>
      <c r="BX84" s="431">
        <f t="shared" si="33"/>
        <v>0</v>
      </c>
      <c r="BY84" s="431"/>
      <c r="BZ84" s="431"/>
      <c r="CB84" s="20"/>
    </row>
    <row r="85" spans="1:80" ht="12.75">
      <c r="A85" s="422">
        <v>2151</v>
      </c>
      <c r="B85" s="419" t="s">
        <v>2174</v>
      </c>
      <c r="C85" s="419"/>
      <c r="D85" s="424">
        <v>0</v>
      </c>
      <c r="E85" s="424">
        <v>0</v>
      </c>
      <c r="F85" s="424">
        <v>9444.67</v>
      </c>
      <c r="G85" s="424">
        <v>1181802.6599999999</v>
      </c>
      <c r="H85" s="424">
        <v>118920.53</v>
      </c>
      <c r="I85" s="424">
        <v>2269103.59</v>
      </c>
      <c r="J85" s="424">
        <v>239392.43</v>
      </c>
      <c r="K85" s="424">
        <v>228822.9</v>
      </c>
      <c r="L85" s="424">
        <v>75012.28</v>
      </c>
      <c r="M85" s="424">
        <v>0</v>
      </c>
      <c r="N85" s="424">
        <v>73238.850000000006</v>
      </c>
      <c r="O85" s="424">
        <v>0</v>
      </c>
      <c r="P85" s="424">
        <v>0</v>
      </c>
      <c r="Q85" s="424">
        <v>86834.38</v>
      </c>
      <c r="R85" s="424">
        <v>1212833</v>
      </c>
      <c r="S85" s="424">
        <v>817024.5</v>
      </c>
      <c r="T85" s="424">
        <v>442369.37</v>
      </c>
      <c r="U85" s="424">
        <v>49744.45</v>
      </c>
      <c r="V85" s="424">
        <v>1142032.1499999999</v>
      </c>
      <c r="W85" s="424">
        <v>32164.94</v>
      </c>
      <c r="X85" s="424">
        <v>34943.08</v>
      </c>
      <c r="Y85" s="424">
        <v>735490.38</v>
      </c>
      <c r="Z85" s="424">
        <v>2891703.74</v>
      </c>
      <c r="AA85" s="424">
        <v>6450</v>
      </c>
      <c r="AB85" s="424">
        <v>591181.30000000005</v>
      </c>
      <c r="AC85" s="424">
        <v>1889958.95</v>
      </c>
      <c r="AD85" s="424">
        <v>13899623.529999999</v>
      </c>
      <c r="AE85" s="424">
        <v>20020.97</v>
      </c>
      <c r="AF85" s="424">
        <v>0</v>
      </c>
      <c r="AG85" s="424">
        <v>17680.580000000002</v>
      </c>
      <c r="AH85" s="424">
        <v>2432.16</v>
      </c>
      <c r="AI85" s="424">
        <v>0</v>
      </c>
      <c r="AJ85" s="424">
        <v>76436.7</v>
      </c>
      <c r="AK85" s="424">
        <v>2268415.27</v>
      </c>
      <c r="AL85" s="424">
        <v>0</v>
      </c>
      <c r="AM85" s="424">
        <v>409600.82</v>
      </c>
      <c r="AN85" s="424">
        <v>119914.21</v>
      </c>
      <c r="AO85" s="424">
        <v>0</v>
      </c>
      <c r="AP85" s="424">
        <v>58239.01</v>
      </c>
      <c r="AQ85" s="424">
        <v>575.1</v>
      </c>
      <c r="AR85" s="424">
        <v>0</v>
      </c>
      <c r="AS85" s="424">
        <v>122689.97</v>
      </c>
      <c r="AT85" s="424">
        <v>18946.37</v>
      </c>
      <c r="AU85" s="424">
        <v>84481.62</v>
      </c>
      <c r="AV85" s="424">
        <v>0</v>
      </c>
      <c r="AW85" s="424">
        <v>108791.29</v>
      </c>
      <c r="AX85" s="424">
        <v>6001635.6799999997</v>
      </c>
      <c r="AY85" s="424">
        <v>647510.64</v>
      </c>
      <c r="AZ85" s="424">
        <v>101990.76</v>
      </c>
      <c r="BA85" s="424">
        <v>2594432.7599999998</v>
      </c>
      <c r="BB85" s="424">
        <v>0</v>
      </c>
      <c r="BC85" s="424">
        <v>0</v>
      </c>
      <c r="BD85" s="424">
        <v>10909.38</v>
      </c>
      <c r="BE85" s="424">
        <v>971145.97</v>
      </c>
      <c r="BF85" s="424">
        <v>12383.27</v>
      </c>
      <c r="BG85" s="424">
        <v>976654.26</v>
      </c>
      <c r="BH85" s="424">
        <v>1481411.03</v>
      </c>
      <c r="BI85" s="424">
        <v>16471.52</v>
      </c>
      <c r="BJ85" s="424"/>
      <c r="BK85" s="352">
        <v>44150861.020000003</v>
      </c>
      <c r="BL85" s="352"/>
      <c r="BM85" s="424"/>
      <c r="BN85" s="424"/>
      <c r="BO85" s="424"/>
      <c r="BP85" s="424"/>
      <c r="BQ85" s="424"/>
      <c r="BR85" s="424"/>
      <c r="BS85" s="424"/>
      <c r="BT85" s="424"/>
      <c r="BU85" s="424"/>
      <c r="BV85" s="424"/>
      <c r="BW85" s="424"/>
      <c r="BX85" s="431">
        <f t="shared" si="33"/>
        <v>0</v>
      </c>
      <c r="BY85" s="431">
        <f t="shared" ref="BY85:BY90" si="34">BK85+BX85</f>
        <v>44150861.020000003</v>
      </c>
      <c r="BZ85" s="1">
        <f>ROUND(BY85/1000,0)+CA85</f>
        <v>44151</v>
      </c>
      <c r="CB85" s="20"/>
    </row>
    <row r="86" spans="1:80" ht="12.75">
      <c r="A86" s="422">
        <v>2152</v>
      </c>
      <c r="B86" s="419" t="s">
        <v>2175</v>
      </c>
      <c r="C86" s="419"/>
      <c r="D86" s="424">
        <v>0</v>
      </c>
      <c r="E86" s="424">
        <v>0</v>
      </c>
      <c r="F86" s="424">
        <v>0</v>
      </c>
      <c r="G86" s="424">
        <v>1629.06</v>
      </c>
      <c r="H86" s="424">
        <v>0</v>
      </c>
      <c r="I86" s="424">
        <v>13766.83</v>
      </c>
      <c r="J86" s="424">
        <v>90604.24</v>
      </c>
      <c r="K86" s="424">
        <v>0</v>
      </c>
      <c r="L86" s="424">
        <v>0</v>
      </c>
      <c r="M86" s="424">
        <v>70160.66</v>
      </c>
      <c r="N86" s="424">
        <v>0</v>
      </c>
      <c r="O86" s="424">
        <v>0</v>
      </c>
      <c r="P86" s="424">
        <v>417.54</v>
      </c>
      <c r="Q86" s="424">
        <v>0</v>
      </c>
      <c r="R86" s="424">
        <v>0</v>
      </c>
      <c r="S86" s="424">
        <v>1743.9</v>
      </c>
      <c r="T86" s="424">
        <v>42843.37</v>
      </c>
      <c r="U86" s="424">
        <v>11634.82</v>
      </c>
      <c r="V86" s="424">
        <v>13877.1</v>
      </c>
      <c r="W86" s="424">
        <v>0</v>
      </c>
      <c r="X86" s="424">
        <v>291624.28000000003</v>
      </c>
      <c r="Y86" s="424">
        <v>211185.98</v>
      </c>
      <c r="Z86" s="424">
        <v>0</v>
      </c>
      <c r="AA86" s="424">
        <v>0</v>
      </c>
      <c r="AB86" s="424">
        <v>0</v>
      </c>
      <c r="AC86" s="424">
        <v>0</v>
      </c>
      <c r="AD86" s="424">
        <v>77723.95</v>
      </c>
      <c r="AE86" s="424">
        <v>5636.74</v>
      </c>
      <c r="AF86" s="424">
        <v>0</v>
      </c>
      <c r="AG86" s="424">
        <v>5715.24</v>
      </c>
      <c r="AH86" s="424">
        <v>78176.009999999995</v>
      </c>
      <c r="AI86" s="424">
        <v>1992.05</v>
      </c>
      <c r="AJ86" s="424">
        <v>3683.57</v>
      </c>
      <c r="AK86" s="424">
        <v>0</v>
      </c>
      <c r="AL86" s="424">
        <v>0</v>
      </c>
      <c r="AM86" s="424">
        <v>0</v>
      </c>
      <c r="AN86" s="424">
        <v>28121.46</v>
      </c>
      <c r="AO86" s="424">
        <v>0</v>
      </c>
      <c r="AP86" s="424">
        <v>0</v>
      </c>
      <c r="AQ86" s="424">
        <v>0</v>
      </c>
      <c r="AR86" s="424">
        <v>0</v>
      </c>
      <c r="AS86" s="424">
        <v>6152.87</v>
      </c>
      <c r="AT86" s="424">
        <v>0</v>
      </c>
      <c r="AU86" s="424">
        <v>32924.65</v>
      </c>
      <c r="AV86" s="424">
        <v>19102.419999999998</v>
      </c>
      <c r="AW86" s="424">
        <v>14251.26</v>
      </c>
      <c r="AX86" s="424">
        <v>6888.94</v>
      </c>
      <c r="AY86" s="424">
        <v>13815.05</v>
      </c>
      <c r="AZ86" s="424">
        <v>47061.59</v>
      </c>
      <c r="BA86" s="424">
        <v>0</v>
      </c>
      <c r="BB86" s="424">
        <v>0</v>
      </c>
      <c r="BC86" s="424">
        <v>0</v>
      </c>
      <c r="BD86" s="424">
        <v>14782.25</v>
      </c>
      <c r="BE86" s="424">
        <v>0</v>
      </c>
      <c r="BF86" s="424">
        <v>0</v>
      </c>
      <c r="BG86" s="424">
        <v>11399</v>
      </c>
      <c r="BH86" s="424">
        <v>0</v>
      </c>
      <c r="BI86" s="424">
        <v>55411.3</v>
      </c>
      <c r="BJ86" s="424"/>
      <c r="BK86" s="352">
        <v>1172326.1299999999</v>
      </c>
      <c r="BL86" s="352"/>
      <c r="BM86" s="424"/>
      <c r="BN86" s="424"/>
      <c r="BO86" s="424"/>
      <c r="BP86" s="424"/>
      <c r="BQ86" s="424"/>
      <c r="BR86" s="424"/>
      <c r="BS86" s="424"/>
      <c r="BT86" s="424"/>
      <c r="BU86" s="424"/>
      <c r="BV86" s="424"/>
      <c r="BW86" s="424"/>
      <c r="BX86" s="431">
        <f t="shared" si="33"/>
        <v>0</v>
      </c>
      <c r="BY86" s="431">
        <f t="shared" si="34"/>
        <v>1172326.1299999999</v>
      </c>
      <c r="BZ86" s="1">
        <f>ROUND(BY86/1000,0)+CA86</f>
        <v>1172</v>
      </c>
      <c r="CB86" s="20"/>
    </row>
    <row r="87" spans="1:80" ht="12.75">
      <c r="A87" s="422">
        <v>2153</v>
      </c>
      <c r="B87" s="419" t="s">
        <v>2178</v>
      </c>
      <c r="C87" s="419"/>
      <c r="D87" s="424">
        <v>0</v>
      </c>
      <c r="E87" s="424">
        <v>15933260.369999999</v>
      </c>
      <c r="F87" s="424">
        <v>5022056.08</v>
      </c>
      <c r="G87" s="424">
        <v>2667909.7799999998</v>
      </c>
      <c r="H87" s="424">
        <v>2045891.38</v>
      </c>
      <c r="I87" s="424">
        <v>2335283.08</v>
      </c>
      <c r="J87" s="424">
        <v>16520150.09</v>
      </c>
      <c r="K87" s="424">
        <v>28233041.449999999</v>
      </c>
      <c r="L87" s="424">
        <v>3749157.82</v>
      </c>
      <c r="M87" s="424">
        <v>1117430.7</v>
      </c>
      <c r="N87" s="424">
        <v>1074734.51</v>
      </c>
      <c r="O87" s="424">
        <v>620371.80000000005</v>
      </c>
      <c r="P87" s="424">
        <v>3552618.87</v>
      </c>
      <c r="Q87" s="424">
        <v>12854672.800000001</v>
      </c>
      <c r="R87" s="424">
        <v>9850246.5299999993</v>
      </c>
      <c r="S87" s="424">
        <v>13638384.140000001</v>
      </c>
      <c r="T87" s="424">
        <v>1990059.66</v>
      </c>
      <c r="U87" s="424">
        <v>17290546.640000001</v>
      </c>
      <c r="V87" s="424">
        <v>0</v>
      </c>
      <c r="W87" s="424">
        <v>3492464.76</v>
      </c>
      <c r="X87" s="424">
        <v>33234951.219999999</v>
      </c>
      <c r="Y87" s="424">
        <v>2764195.37</v>
      </c>
      <c r="Z87" s="424">
        <v>1602646.34</v>
      </c>
      <c r="AA87" s="424">
        <v>16684715.460000001</v>
      </c>
      <c r="AB87" s="424">
        <v>7441532.9699999997</v>
      </c>
      <c r="AC87" s="424">
        <v>1085501.77</v>
      </c>
      <c r="AD87" s="424">
        <v>370942.23</v>
      </c>
      <c r="AE87" s="424">
        <v>1852222.71</v>
      </c>
      <c r="AF87" s="424">
        <v>0</v>
      </c>
      <c r="AG87" s="424">
        <v>26498234.420000002</v>
      </c>
      <c r="AH87" s="424">
        <v>402092.03</v>
      </c>
      <c r="AI87" s="424">
        <v>-1108268.51</v>
      </c>
      <c r="AJ87" s="424">
        <v>310302.34999999998</v>
      </c>
      <c r="AK87" s="424">
        <v>7779530.04</v>
      </c>
      <c r="AL87" s="424">
        <v>0</v>
      </c>
      <c r="AM87" s="424">
        <v>606648</v>
      </c>
      <c r="AN87" s="424">
        <v>1896.85</v>
      </c>
      <c r="AO87" s="424">
        <v>5777602.6900000004</v>
      </c>
      <c r="AP87" s="424">
        <v>0</v>
      </c>
      <c r="AQ87" s="424">
        <v>823591.15</v>
      </c>
      <c r="AR87" s="424">
        <v>0</v>
      </c>
      <c r="AS87" s="424">
        <v>0</v>
      </c>
      <c r="AT87" s="424">
        <v>23884618.41</v>
      </c>
      <c r="AU87" s="424">
        <v>5550471.6699999999</v>
      </c>
      <c r="AV87" s="424">
        <v>0</v>
      </c>
      <c r="AW87" s="424">
        <v>2855674.2</v>
      </c>
      <c r="AX87" s="424">
        <v>384910.12</v>
      </c>
      <c r="AY87" s="424">
        <v>13503886.630000001</v>
      </c>
      <c r="AZ87" s="424">
        <v>1950420.83</v>
      </c>
      <c r="BA87" s="424">
        <v>0</v>
      </c>
      <c r="BB87" s="424">
        <v>0</v>
      </c>
      <c r="BC87" s="424">
        <v>19903891.030000001</v>
      </c>
      <c r="BD87" s="424">
        <v>2090240.31</v>
      </c>
      <c r="BE87" s="424">
        <v>17277477.780000001</v>
      </c>
      <c r="BF87" s="424">
        <v>2406937.5</v>
      </c>
      <c r="BG87" s="424">
        <v>15437033.550000001</v>
      </c>
      <c r="BH87" s="424">
        <v>0</v>
      </c>
      <c r="BI87" s="424">
        <v>1096673.68</v>
      </c>
      <c r="BJ87" s="424"/>
      <c r="BK87" s="352">
        <v>354458853.25999999</v>
      </c>
      <c r="BL87" s="352"/>
      <c r="BM87" s="424"/>
      <c r="BN87" s="424"/>
      <c r="BO87" s="424"/>
      <c r="BP87" s="424"/>
      <c r="BQ87" s="424"/>
      <c r="BR87" s="424"/>
      <c r="BS87" s="424"/>
      <c r="BT87" s="424"/>
      <c r="BU87" s="424"/>
      <c r="BV87" s="424"/>
      <c r="BW87" s="424"/>
      <c r="BX87" s="431">
        <f t="shared" si="33"/>
        <v>0</v>
      </c>
      <c r="BY87" s="431">
        <f t="shared" si="34"/>
        <v>354458853.25999999</v>
      </c>
      <c r="BZ87" s="1">
        <f>ROUND(BY87/1000,0)+CA87</f>
        <v>354459</v>
      </c>
      <c r="CB87" s="20"/>
    </row>
    <row r="88" spans="1:80" ht="12.75">
      <c r="A88" s="422">
        <v>2154</v>
      </c>
      <c r="B88" s="419" t="s">
        <v>2176</v>
      </c>
      <c r="C88" s="419"/>
      <c r="D88" s="424">
        <v>0</v>
      </c>
      <c r="E88" s="424">
        <v>20952.919999999998</v>
      </c>
      <c r="F88" s="424">
        <v>1977990.46</v>
      </c>
      <c r="G88" s="424">
        <v>275326.21000000002</v>
      </c>
      <c r="H88" s="424">
        <v>62811.27</v>
      </c>
      <c r="I88" s="424">
        <v>1890566.74</v>
      </c>
      <c r="J88" s="424">
        <v>614225.01</v>
      </c>
      <c r="K88" s="424">
        <v>3578523.52</v>
      </c>
      <c r="L88" s="424">
        <v>2869932.14</v>
      </c>
      <c r="M88" s="424">
        <v>636451.03</v>
      </c>
      <c r="N88" s="424">
        <v>38757.660000000003</v>
      </c>
      <c r="O88" s="424">
        <v>0</v>
      </c>
      <c r="P88" s="424">
        <v>0.06</v>
      </c>
      <c r="Q88" s="424">
        <v>1705521.23</v>
      </c>
      <c r="R88" s="424">
        <v>661533.36</v>
      </c>
      <c r="S88" s="424">
        <v>1574.34</v>
      </c>
      <c r="T88" s="424">
        <v>2771604.95</v>
      </c>
      <c r="U88" s="424">
        <v>1096612.8</v>
      </c>
      <c r="V88" s="424">
        <v>66888.009999999995</v>
      </c>
      <c r="W88" s="424">
        <v>493767.03</v>
      </c>
      <c r="X88" s="424">
        <v>9550009.8300000001</v>
      </c>
      <c r="Y88" s="424">
        <v>1798087.05</v>
      </c>
      <c r="Z88" s="424">
        <v>479729.14</v>
      </c>
      <c r="AA88" s="424">
        <v>5141593.97</v>
      </c>
      <c r="AB88" s="424">
        <v>0</v>
      </c>
      <c r="AC88" s="424">
        <v>542287.81000000006</v>
      </c>
      <c r="AD88" s="424">
        <v>1295866.48</v>
      </c>
      <c r="AE88" s="424">
        <v>1236331.48</v>
      </c>
      <c r="AF88" s="424">
        <v>12180456.359999999</v>
      </c>
      <c r="AG88" s="424">
        <v>1157877.3799999999</v>
      </c>
      <c r="AH88" s="424">
        <v>67435.92</v>
      </c>
      <c r="AI88" s="424">
        <v>409915.57</v>
      </c>
      <c r="AJ88" s="424">
        <v>595161.86</v>
      </c>
      <c r="AK88" s="424">
        <v>3644455.77</v>
      </c>
      <c r="AL88" s="424">
        <v>241981.99</v>
      </c>
      <c r="AM88" s="424">
        <v>983021.66</v>
      </c>
      <c r="AN88" s="424">
        <v>81821.05</v>
      </c>
      <c r="AO88" s="424">
        <v>295305.37</v>
      </c>
      <c r="AP88" s="424">
        <v>736520.99</v>
      </c>
      <c r="AQ88" s="424">
        <v>1149209.46</v>
      </c>
      <c r="AR88" s="424">
        <v>4257716.82</v>
      </c>
      <c r="AS88" s="424">
        <v>454044.15</v>
      </c>
      <c r="AT88" s="424">
        <v>1044067.78</v>
      </c>
      <c r="AU88" s="424">
        <v>504200.08</v>
      </c>
      <c r="AV88" s="424">
        <v>80672.710000000006</v>
      </c>
      <c r="AW88" s="424">
        <v>846582.33</v>
      </c>
      <c r="AX88" s="424">
        <v>15498954.369999999</v>
      </c>
      <c r="AY88" s="424">
        <v>898111.7</v>
      </c>
      <c r="AZ88" s="424">
        <v>1823197.49</v>
      </c>
      <c r="BA88" s="424">
        <v>0</v>
      </c>
      <c r="BB88" s="424">
        <v>1450372.03</v>
      </c>
      <c r="BC88" s="424">
        <v>544601.31000000006</v>
      </c>
      <c r="BD88" s="424">
        <v>0</v>
      </c>
      <c r="BE88" s="424">
        <v>1984793.82</v>
      </c>
      <c r="BF88" s="424">
        <v>593180.47</v>
      </c>
      <c r="BG88" s="424">
        <v>691897.57</v>
      </c>
      <c r="BH88" s="424">
        <v>1089891.49</v>
      </c>
      <c r="BI88" s="424">
        <v>598468.80000000005</v>
      </c>
      <c r="BJ88" s="424"/>
      <c r="BK88" s="352">
        <v>92710860.799999997</v>
      </c>
      <c r="BL88" s="352"/>
      <c r="BM88" s="424"/>
      <c r="BN88" s="424"/>
      <c r="BO88" s="424"/>
      <c r="BP88" s="424"/>
      <c r="BQ88" s="424"/>
      <c r="BR88" s="424"/>
      <c r="BS88" s="424"/>
      <c r="BT88" s="424"/>
      <c r="BU88" s="424"/>
      <c r="BV88" s="424"/>
      <c r="BW88" s="424"/>
      <c r="BX88" s="431">
        <f t="shared" si="33"/>
        <v>0</v>
      </c>
      <c r="BY88" s="431">
        <f t="shared" si="34"/>
        <v>92710860.799999997</v>
      </c>
      <c r="BZ88" s="1">
        <f>ROUND(BY88/1000,0)+CA88</f>
        <v>92711</v>
      </c>
      <c r="CB88" s="20"/>
    </row>
    <row r="89" spans="1:80" ht="12.75">
      <c r="A89" s="422">
        <v>2180</v>
      </c>
      <c r="B89" s="5" t="s">
        <v>261</v>
      </c>
      <c r="C89" s="1"/>
      <c r="D89" s="424">
        <v>-23163591.789999999</v>
      </c>
      <c r="E89" s="424">
        <v>-20455004.879999999</v>
      </c>
      <c r="F89" s="424">
        <v>-39640316.270000003</v>
      </c>
      <c r="G89" s="424">
        <v>-14209769.550000001</v>
      </c>
      <c r="H89" s="424">
        <v>-8593897.4800000004</v>
      </c>
      <c r="I89" s="424">
        <v>-19998899.27</v>
      </c>
      <c r="J89" s="424">
        <v>-13421017.25</v>
      </c>
      <c r="K89" s="424">
        <v>-22243519.170000002</v>
      </c>
      <c r="L89" s="424">
        <v>-42868686.289999999</v>
      </c>
      <c r="M89" s="424">
        <v>-14710106.49</v>
      </c>
      <c r="N89" s="424">
        <v>-34183570.270000003</v>
      </c>
      <c r="O89" s="424">
        <v>-46910390.229999997</v>
      </c>
      <c r="P89" s="424">
        <v>-83059156.430000007</v>
      </c>
      <c r="Q89" s="424">
        <v>-16853747.77</v>
      </c>
      <c r="R89" s="424">
        <v>-22170321.52</v>
      </c>
      <c r="S89" s="424">
        <v>-13981775.060000001</v>
      </c>
      <c r="T89" s="424">
        <v>-16201129.550000001</v>
      </c>
      <c r="U89" s="424">
        <v>-15689291.07</v>
      </c>
      <c r="V89" s="424">
        <v>-34265733.630000003</v>
      </c>
      <c r="W89" s="424">
        <v>-11648753.869999999</v>
      </c>
      <c r="X89" s="424">
        <v>-55926900.799999997</v>
      </c>
      <c r="Y89" s="424">
        <v>-54889601.189999998</v>
      </c>
      <c r="Z89" s="424">
        <v>-28054190.02</v>
      </c>
      <c r="AA89" s="424">
        <v>-33560254.469999999</v>
      </c>
      <c r="AB89" s="424">
        <v>-11207154.67</v>
      </c>
      <c r="AC89" s="424">
        <v>-10770959.42</v>
      </c>
      <c r="AD89" s="424">
        <v>-17957188.370000001</v>
      </c>
      <c r="AE89" s="424">
        <v>-10320940.890000001</v>
      </c>
      <c r="AF89" s="424">
        <v>-30874942.190000001</v>
      </c>
      <c r="AG89" s="424">
        <v>-29784279.48</v>
      </c>
      <c r="AH89" s="424">
        <v>-7305738.0199999996</v>
      </c>
      <c r="AI89" s="424">
        <v>-10445756.779999999</v>
      </c>
      <c r="AJ89" s="424">
        <v>-8763068.5199999996</v>
      </c>
      <c r="AK89" s="424">
        <v>4715617.57</v>
      </c>
      <c r="AL89" s="424">
        <v>-8890711.5700000003</v>
      </c>
      <c r="AM89" s="424">
        <v>-25283379.390000001</v>
      </c>
      <c r="AN89" s="424">
        <v>-6447837.2999999998</v>
      </c>
      <c r="AO89" s="424">
        <v>-14181442</v>
      </c>
      <c r="AP89" s="424">
        <v>-51811723.210000001</v>
      </c>
      <c r="AQ89" s="424">
        <v>-20420914.969999999</v>
      </c>
      <c r="AR89" s="424">
        <v>-19389915.68</v>
      </c>
      <c r="AS89" s="424">
        <v>-5960261.6900000004</v>
      </c>
      <c r="AT89" s="424">
        <v>-18062556.75</v>
      </c>
      <c r="AU89" s="424">
        <v>-14478934.26</v>
      </c>
      <c r="AV89" s="424">
        <v>-34273269.969999999</v>
      </c>
      <c r="AW89" s="424">
        <v>-10319163.460000001</v>
      </c>
      <c r="AX89" s="424">
        <v>-27081891.420000002</v>
      </c>
      <c r="AY89" s="424">
        <v>-13326401.5</v>
      </c>
      <c r="AZ89" s="424">
        <v>-14688799.550000001</v>
      </c>
      <c r="BA89" s="424">
        <v>-21895910.18</v>
      </c>
      <c r="BB89" s="424">
        <v>-19200515.219999999</v>
      </c>
      <c r="BC89" s="424">
        <v>-8853611.3300000001</v>
      </c>
      <c r="BD89" s="424">
        <v>-11407347.42</v>
      </c>
      <c r="BE89" s="424">
        <v>-160248916.75</v>
      </c>
      <c r="BF89" s="424">
        <v>-29291350.670000002</v>
      </c>
      <c r="BG89" s="424">
        <v>-7864614.4199999999</v>
      </c>
      <c r="BH89" s="424">
        <v>-30323082.23</v>
      </c>
      <c r="BI89" s="424">
        <v>-10330107.949999999</v>
      </c>
      <c r="BJ89" s="424"/>
      <c r="BK89" s="352">
        <v>-1403446693.98</v>
      </c>
      <c r="BL89" s="352"/>
      <c r="BM89" s="424"/>
      <c r="BN89" s="424"/>
      <c r="BO89" s="424"/>
      <c r="BP89" s="424"/>
      <c r="BQ89" s="424"/>
      <c r="BR89" s="424"/>
      <c r="BS89" s="424"/>
      <c r="BT89" s="424"/>
      <c r="BU89" s="424"/>
      <c r="BV89" s="424"/>
      <c r="BW89" s="424"/>
      <c r="BX89" s="431">
        <f t="shared" si="33"/>
        <v>0</v>
      </c>
      <c r="BY89" s="431">
        <f t="shared" si="34"/>
        <v>-1403446693.98</v>
      </c>
      <c r="BZ89" s="1">
        <f>ROUND(BY89/1000,0)+CA89</f>
        <v>-1403447</v>
      </c>
      <c r="CB89" s="20"/>
    </row>
    <row r="90" spans="1:80" ht="13.5" thickBot="1">
      <c r="A90" s="422">
        <v>2190</v>
      </c>
      <c r="B90" s="5" t="s">
        <v>2179</v>
      </c>
      <c r="C90" s="5"/>
      <c r="D90" s="425">
        <v>52179049.25</v>
      </c>
      <c r="E90" s="425">
        <v>48391697.369999997</v>
      </c>
      <c r="F90" s="425">
        <v>121331086.20999999</v>
      </c>
      <c r="G90" s="425">
        <v>14642067.039999999</v>
      </c>
      <c r="H90" s="425">
        <v>8684526.3000000007</v>
      </c>
      <c r="I90" s="425">
        <v>52796775.530000001</v>
      </c>
      <c r="J90" s="425">
        <v>44736345.200000003</v>
      </c>
      <c r="K90" s="425">
        <v>53465378.159999996</v>
      </c>
      <c r="L90" s="425">
        <v>197312615.53999999</v>
      </c>
      <c r="M90" s="425">
        <v>21938201.989999998</v>
      </c>
      <c r="N90" s="425">
        <v>42810558.299999997</v>
      </c>
      <c r="O90" s="425">
        <v>14452932.050000001</v>
      </c>
      <c r="P90" s="425">
        <v>518371397.37</v>
      </c>
      <c r="Q90" s="425">
        <v>38758688.759999998</v>
      </c>
      <c r="R90" s="425">
        <v>34960625.159999996</v>
      </c>
      <c r="S90" s="425">
        <v>31624520.780000001</v>
      </c>
      <c r="T90" s="425">
        <v>25094155.620000001</v>
      </c>
      <c r="U90" s="425">
        <v>44132109.649999999</v>
      </c>
      <c r="V90" s="425">
        <v>31920444.620000001</v>
      </c>
      <c r="W90" s="425">
        <v>15554149.02</v>
      </c>
      <c r="X90" s="425">
        <v>107339060.73999999</v>
      </c>
      <c r="Y90" s="425">
        <v>76757946.859999999</v>
      </c>
      <c r="Z90" s="425">
        <v>67290693.469999999</v>
      </c>
      <c r="AA90" s="425">
        <v>249823756.40000001</v>
      </c>
      <c r="AB90" s="425">
        <v>14106475.699999999</v>
      </c>
      <c r="AC90" s="425">
        <v>47304758.890000001</v>
      </c>
      <c r="AD90" s="425">
        <v>27958585.440000001</v>
      </c>
      <c r="AE90" s="425">
        <v>17608881.559999999</v>
      </c>
      <c r="AF90" s="425">
        <v>53019051.030000001</v>
      </c>
      <c r="AG90" s="425">
        <v>28522075.670000002</v>
      </c>
      <c r="AH90" s="425">
        <v>1488885.98</v>
      </c>
      <c r="AI90" s="425">
        <v>15999465.59</v>
      </c>
      <c r="AJ90" s="425">
        <v>3632106.99</v>
      </c>
      <c r="AK90" s="425">
        <v>59625689.100000001</v>
      </c>
      <c r="AL90" s="425">
        <v>5013342.66</v>
      </c>
      <c r="AM90" s="425">
        <v>8407687.2100000009</v>
      </c>
      <c r="AN90" s="425">
        <v>5702825.46</v>
      </c>
      <c r="AO90" s="425">
        <v>7281977.7800000003</v>
      </c>
      <c r="AP90" s="425">
        <v>58790748.060000002</v>
      </c>
      <c r="AQ90" s="425">
        <v>26737661.739999998</v>
      </c>
      <c r="AR90" s="425">
        <v>12699932.68</v>
      </c>
      <c r="AS90" s="425">
        <v>-136246.56</v>
      </c>
      <c r="AT90" s="425">
        <v>34428510.549999997</v>
      </c>
      <c r="AU90" s="425">
        <v>33474570.940000001</v>
      </c>
      <c r="AV90" s="425">
        <v>69970598.909999996</v>
      </c>
      <c r="AW90" s="425">
        <v>18230526.16</v>
      </c>
      <c r="AX90" s="425">
        <v>84695567.620000005</v>
      </c>
      <c r="AY90" s="425">
        <v>26942635.629999999</v>
      </c>
      <c r="AZ90" s="425">
        <v>40358082.240000002</v>
      </c>
      <c r="BA90" s="425">
        <v>-1019999.15</v>
      </c>
      <c r="BB90" s="425">
        <v>8879593.3000000007</v>
      </c>
      <c r="BC90" s="425">
        <v>24511225.199999999</v>
      </c>
      <c r="BD90" s="425">
        <v>21129786.620000001</v>
      </c>
      <c r="BE90" s="425">
        <v>521494716.49000001</v>
      </c>
      <c r="BF90" s="425">
        <v>10910335.43</v>
      </c>
      <c r="BG90" s="425">
        <v>39158251.159999996</v>
      </c>
      <c r="BH90" s="425">
        <v>20505467.809999999</v>
      </c>
      <c r="BI90" s="425">
        <v>9476469.4800000004</v>
      </c>
      <c r="BJ90" s="426"/>
      <c r="BK90" s="425">
        <v>3271279024.7600002</v>
      </c>
      <c r="BL90" s="425"/>
      <c r="BM90" s="425">
        <f t="shared" ref="BM90:BS90" si="35">SUM(BM78,BM81:BM83,BM85:BM88,BM89)</f>
        <v>0</v>
      </c>
      <c r="BN90" s="425">
        <f t="shared" si="35"/>
        <v>0</v>
      </c>
      <c r="BO90" s="425">
        <f t="shared" si="35"/>
        <v>0</v>
      </c>
      <c r="BP90" s="425">
        <f t="shared" si="35"/>
        <v>0</v>
      </c>
      <c r="BQ90" s="425">
        <f t="shared" si="35"/>
        <v>0</v>
      </c>
      <c r="BR90" s="425">
        <f t="shared" si="35"/>
        <v>0</v>
      </c>
      <c r="BS90" s="425">
        <f t="shared" si="35"/>
        <v>0</v>
      </c>
      <c r="BT90" s="425">
        <f>SUM(BT78,BT81:BT83,BT85:BT88,BT89)</f>
        <v>0</v>
      </c>
      <c r="BU90" s="425"/>
      <c r="BV90" s="425"/>
      <c r="BW90" s="425"/>
      <c r="BX90" s="755">
        <f>(BX65-BX40)*-1</f>
        <v>-701920</v>
      </c>
      <c r="BY90" s="755">
        <f t="shared" si="34"/>
        <v>3270577104.7600002</v>
      </c>
      <c r="BZ90" s="474">
        <v>2025968</v>
      </c>
      <c r="CB90" s="20"/>
    </row>
    <row r="91" spans="1:80" ht="13.5" thickTop="1">
      <c r="A91" s="535"/>
      <c r="B91" s="5"/>
      <c r="C91" s="5"/>
      <c r="D91" s="1" t="s">
        <v>128</v>
      </c>
      <c r="E91" s="1" t="s">
        <v>128</v>
      </c>
      <c r="F91" s="1" t="s">
        <v>128</v>
      </c>
      <c r="G91" s="1" t="s">
        <v>128</v>
      </c>
      <c r="H91" s="1" t="s">
        <v>128</v>
      </c>
      <c r="I91" s="1" t="s">
        <v>128</v>
      </c>
      <c r="J91" s="1" t="s">
        <v>128</v>
      </c>
      <c r="K91" s="1" t="s">
        <v>128</v>
      </c>
      <c r="L91" s="1" t="s">
        <v>128</v>
      </c>
      <c r="M91" s="1" t="s">
        <v>128</v>
      </c>
      <c r="N91" s="1" t="s">
        <v>128</v>
      </c>
      <c r="O91" s="1" t="s">
        <v>128</v>
      </c>
      <c r="P91" s="1" t="s">
        <v>128</v>
      </c>
      <c r="Q91" s="1" t="s">
        <v>128</v>
      </c>
      <c r="R91" s="1" t="s">
        <v>128</v>
      </c>
      <c r="S91" s="1" t="s">
        <v>128</v>
      </c>
      <c r="T91" s="1" t="s">
        <v>128</v>
      </c>
      <c r="U91" s="1" t="s">
        <v>128</v>
      </c>
      <c r="V91" s="1" t="s">
        <v>128</v>
      </c>
      <c r="W91" s="1" t="s">
        <v>128</v>
      </c>
      <c r="X91" s="1" t="s">
        <v>128</v>
      </c>
      <c r="Y91" s="1" t="s">
        <v>128</v>
      </c>
      <c r="Z91" s="1" t="s">
        <v>128</v>
      </c>
      <c r="AA91" s="1" t="s">
        <v>128</v>
      </c>
      <c r="AB91" s="1" t="s">
        <v>128</v>
      </c>
      <c r="AC91" s="1" t="s">
        <v>128</v>
      </c>
      <c r="AD91" s="1" t="s">
        <v>128</v>
      </c>
      <c r="AE91" s="1" t="s">
        <v>128</v>
      </c>
      <c r="AF91" s="1" t="s">
        <v>128</v>
      </c>
      <c r="AG91" s="1" t="s">
        <v>128</v>
      </c>
      <c r="AH91" s="1" t="s">
        <v>128</v>
      </c>
      <c r="AI91" s="1" t="s">
        <v>128</v>
      </c>
      <c r="AJ91" s="1" t="s">
        <v>128</v>
      </c>
      <c r="AK91" s="1" t="s">
        <v>128</v>
      </c>
      <c r="AL91" s="1" t="s">
        <v>128</v>
      </c>
      <c r="AM91" s="1" t="s">
        <v>128</v>
      </c>
      <c r="AN91" s="1" t="s">
        <v>128</v>
      </c>
      <c r="AO91" s="1" t="s">
        <v>128</v>
      </c>
      <c r="AP91" s="1" t="s">
        <v>128</v>
      </c>
      <c r="AQ91" s="1" t="s">
        <v>128</v>
      </c>
      <c r="AR91" s="1" t="s">
        <v>128</v>
      </c>
      <c r="AS91" s="1" t="s">
        <v>128</v>
      </c>
      <c r="AT91" s="1" t="s">
        <v>128</v>
      </c>
      <c r="AU91" s="1" t="s">
        <v>128</v>
      </c>
      <c r="AV91" s="1" t="s">
        <v>128</v>
      </c>
      <c r="AW91" s="1" t="s">
        <v>128</v>
      </c>
      <c r="AX91" s="1" t="s">
        <v>128</v>
      </c>
      <c r="AY91" s="1" t="s">
        <v>128</v>
      </c>
      <c r="AZ91" s="1" t="s">
        <v>128</v>
      </c>
      <c r="BA91" s="1" t="s">
        <v>128</v>
      </c>
      <c r="BB91" s="1" t="s">
        <v>128</v>
      </c>
      <c r="BC91" s="1" t="s">
        <v>128</v>
      </c>
      <c r="BD91" s="1" t="s">
        <v>128</v>
      </c>
      <c r="BE91" s="1" t="s">
        <v>128</v>
      </c>
      <c r="BF91" s="1" t="s">
        <v>128</v>
      </c>
      <c r="BG91" s="1" t="s">
        <v>128</v>
      </c>
      <c r="BH91" s="1" t="s">
        <v>128</v>
      </c>
      <c r="BI91" s="1" t="s">
        <v>128</v>
      </c>
      <c r="BJ91" s="1"/>
      <c r="BK91" s="1" t="s">
        <v>128</v>
      </c>
      <c r="BL91" s="1"/>
      <c r="BM91" s="1" t="s">
        <v>128</v>
      </c>
      <c r="BN91" s="1">
        <f>+BN40+BN47+BN65+BN75+BN90</f>
        <v>0</v>
      </c>
      <c r="BO91" s="1">
        <f>+BO40+BO47+BO65+BO75+BO90</f>
        <v>0</v>
      </c>
      <c r="BP91" s="1">
        <f>+BP40+BP47+BP65+BP75+BP90</f>
        <v>0</v>
      </c>
      <c r="BQ91" s="1">
        <f>+BQ40+BQ47+BQ65+BQ75+BQ90</f>
        <v>0</v>
      </c>
      <c r="BR91" s="1"/>
      <c r="BS91" s="1"/>
      <c r="BT91" s="1"/>
      <c r="BU91" s="1"/>
      <c r="BV91" s="1"/>
      <c r="BW91" s="1"/>
      <c r="BX91" s="1" t="s">
        <v>128</v>
      </c>
      <c r="BY91" s="1" t="s">
        <v>128</v>
      </c>
      <c r="BZ91" s="1">
        <v>0</v>
      </c>
      <c r="CB91" s="20"/>
    </row>
    <row r="92" spans="1:80" ht="13.5">
      <c r="A92" s="535"/>
      <c r="B92" s="5">
        <v>0</v>
      </c>
      <c r="C92" s="5"/>
      <c r="D92" s="328" t="str">
        <f t="shared" ref="D92:AI92" si="36">IF((D40+D47)-(D65+D75+D90)&lt;0.00005,"In Bal.","NOT BALANCED")</f>
        <v>In Bal.</v>
      </c>
      <c r="E92" s="328" t="str">
        <f t="shared" si="36"/>
        <v>In Bal.</v>
      </c>
      <c r="F92" s="328" t="str">
        <f t="shared" si="36"/>
        <v>In Bal.</v>
      </c>
      <c r="G92" s="328" t="str">
        <f t="shared" si="36"/>
        <v>In Bal.</v>
      </c>
      <c r="H92" s="328" t="str">
        <f t="shared" si="36"/>
        <v>In Bal.</v>
      </c>
      <c r="I92" s="328" t="str">
        <f t="shared" si="36"/>
        <v>In Bal.</v>
      </c>
      <c r="J92" s="328" t="str">
        <f t="shared" si="36"/>
        <v>In Bal.</v>
      </c>
      <c r="K92" s="328" t="str">
        <f t="shared" si="36"/>
        <v>In Bal.</v>
      </c>
      <c r="L92" s="328" t="str">
        <f t="shared" si="36"/>
        <v>In Bal.</v>
      </c>
      <c r="M92" s="328" t="str">
        <f t="shared" si="36"/>
        <v>In Bal.</v>
      </c>
      <c r="N92" s="328" t="str">
        <f t="shared" si="36"/>
        <v>In Bal.</v>
      </c>
      <c r="O92" s="328" t="str">
        <f t="shared" si="36"/>
        <v>In Bal.</v>
      </c>
      <c r="P92" s="328" t="str">
        <f t="shared" si="36"/>
        <v>In Bal.</v>
      </c>
      <c r="Q92" s="328" t="str">
        <f t="shared" si="36"/>
        <v>In Bal.</v>
      </c>
      <c r="R92" s="328" t="str">
        <f t="shared" si="36"/>
        <v>In Bal.</v>
      </c>
      <c r="S92" s="328" t="str">
        <f t="shared" si="36"/>
        <v>In Bal.</v>
      </c>
      <c r="T92" s="328" t="str">
        <f t="shared" si="36"/>
        <v>In Bal.</v>
      </c>
      <c r="U92" s="328" t="str">
        <f t="shared" si="36"/>
        <v>In Bal.</v>
      </c>
      <c r="V92" s="328" t="str">
        <f t="shared" si="36"/>
        <v>In Bal.</v>
      </c>
      <c r="W92" s="328" t="str">
        <f t="shared" si="36"/>
        <v>In Bal.</v>
      </c>
      <c r="X92" s="328" t="str">
        <f t="shared" si="36"/>
        <v>In Bal.</v>
      </c>
      <c r="Y92" s="328" t="str">
        <f t="shared" si="36"/>
        <v>In Bal.</v>
      </c>
      <c r="Z92" s="328" t="str">
        <f t="shared" si="36"/>
        <v>In Bal.</v>
      </c>
      <c r="AA92" s="328" t="str">
        <f t="shared" si="36"/>
        <v>In Bal.</v>
      </c>
      <c r="AB92" s="328" t="str">
        <f t="shared" si="36"/>
        <v>In Bal.</v>
      </c>
      <c r="AC92" s="328" t="str">
        <f t="shared" si="36"/>
        <v>In Bal.</v>
      </c>
      <c r="AD92" s="328" t="str">
        <f t="shared" si="36"/>
        <v>In Bal.</v>
      </c>
      <c r="AE92" s="328" t="str">
        <f t="shared" si="36"/>
        <v>In Bal.</v>
      </c>
      <c r="AF92" s="328" t="str">
        <f t="shared" si="36"/>
        <v>In Bal.</v>
      </c>
      <c r="AG92" s="328" t="str">
        <f t="shared" si="36"/>
        <v>In Bal.</v>
      </c>
      <c r="AH92" s="328" t="str">
        <f t="shared" si="36"/>
        <v>In Bal.</v>
      </c>
      <c r="AI92" s="328" t="str">
        <f t="shared" si="36"/>
        <v>In Bal.</v>
      </c>
      <c r="AJ92" s="328" t="str">
        <f t="shared" ref="AJ92:BI92" si="37">IF((AJ40+AJ47)-(AJ65+AJ75+AJ90)&lt;0.00005,"In Bal.","NOT BALANCED")</f>
        <v>In Bal.</v>
      </c>
      <c r="AK92" s="328" t="str">
        <f t="shared" si="37"/>
        <v>In Bal.</v>
      </c>
      <c r="AL92" s="328" t="str">
        <f t="shared" si="37"/>
        <v>In Bal.</v>
      </c>
      <c r="AM92" s="328" t="str">
        <f t="shared" si="37"/>
        <v>In Bal.</v>
      </c>
      <c r="AN92" s="328" t="str">
        <f t="shared" si="37"/>
        <v>In Bal.</v>
      </c>
      <c r="AO92" s="328" t="str">
        <f t="shared" si="37"/>
        <v>In Bal.</v>
      </c>
      <c r="AP92" s="328" t="str">
        <f t="shared" si="37"/>
        <v>In Bal.</v>
      </c>
      <c r="AQ92" s="328" t="str">
        <f t="shared" si="37"/>
        <v>In Bal.</v>
      </c>
      <c r="AR92" s="328" t="str">
        <f t="shared" si="37"/>
        <v>In Bal.</v>
      </c>
      <c r="AS92" s="328" t="str">
        <f t="shared" si="37"/>
        <v>In Bal.</v>
      </c>
      <c r="AT92" s="328" t="str">
        <f t="shared" si="37"/>
        <v>In Bal.</v>
      </c>
      <c r="AU92" s="328" t="str">
        <f t="shared" si="37"/>
        <v>In Bal.</v>
      </c>
      <c r="AV92" s="328" t="str">
        <f t="shared" si="37"/>
        <v>In Bal.</v>
      </c>
      <c r="AW92" s="328" t="str">
        <f t="shared" si="37"/>
        <v>In Bal.</v>
      </c>
      <c r="AX92" s="328" t="str">
        <f t="shared" si="37"/>
        <v>In Bal.</v>
      </c>
      <c r="AY92" s="328" t="str">
        <f t="shared" si="37"/>
        <v>In Bal.</v>
      </c>
      <c r="AZ92" s="328" t="str">
        <f t="shared" si="37"/>
        <v>In Bal.</v>
      </c>
      <c r="BA92" s="328" t="str">
        <f t="shared" si="37"/>
        <v>In Bal.</v>
      </c>
      <c r="BB92" s="328" t="str">
        <f t="shared" si="37"/>
        <v>In Bal.</v>
      </c>
      <c r="BC92" s="328" t="str">
        <f t="shared" si="37"/>
        <v>In Bal.</v>
      </c>
      <c r="BD92" s="328" t="str">
        <f t="shared" si="37"/>
        <v>In Bal.</v>
      </c>
      <c r="BE92" s="328" t="str">
        <f t="shared" si="37"/>
        <v>In Bal.</v>
      </c>
      <c r="BF92" s="328" t="str">
        <f t="shared" si="37"/>
        <v>In Bal.</v>
      </c>
      <c r="BG92" s="328" t="str">
        <f t="shared" si="37"/>
        <v>In Bal.</v>
      </c>
      <c r="BH92" s="328" t="str">
        <f t="shared" si="37"/>
        <v>In Bal.</v>
      </c>
      <c r="BI92" s="328" t="str">
        <f t="shared" si="37"/>
        <v>In Bal.</v>
      </c>
      <c r="BJ92" s="328"/>
      <c r="BK92" s="328" t="str">
        <f t="shared" ref="BK92:BX92" si="38">IF((BK40+BK47)-(BK65+BK75+BK90)&lt;0.00005,"In Bal.","NOT BALANCED")</f>
        <v>In Bal.</v>
      </c>
      <c r="BL92" s="328"/>
      <c r="BM92" s="328" t="str">
        <f t="shared" si="38"/>
        <v>In Bal.</v>
      </c>
      <c r="BN92" s="328" t="str">
        <f t="shared" si="38"/>
        <v>In Bal.</v>
      </c>
      <c r="BO92" s="328" t="str">
        <f t="shared" si="38"/>
        <v>In Bal.</v>
      </c>
      <c r="BP92" s="328" t="str">
        <f t="shared" si="38"/>
        <v>In Bal.</v>
      </c>
      <c r="BQ92" s="328" t="str">
        <f t="shared" si="38"/>
        <v>In Bal.</v>
      </c>
      <c r="BR92" s="328" t="str">
        <f t="shared" si="38"/>
        <v>In Bal.</v>
      </c>
      <c r="BS92" s="328" t="str">
        <f t="shared" si="38"/>
        <v>In Bal.</v>
      </c>
      <c r="BT92" s="328" t="str">
        <f t="shared" si="38"/>
        <v>In Bal.</v>
      </c>
      <c r="BU92" s="328" t="str">
        <f t="shared" si="38"/>
        <v>In Bal.</v>
      </c>
      <c r="BV92" s="328" t="str">
        <f t="shared" si="38"/>
        <v>In Bal.</v>
      </c>
      <c r="BW92" s="328" t="str">
        <f t="shared" si="38"/>
        <v>In Bal.</v>
      </c>
      <c r="BX92" s="328" t="str">
        <f t="shared" si="38"/>
        <v>In Bal.</v>
      </c>
      <c r="BY92" s="328" t="s">
        <v>128</v>
      </c>
      <c r="BZ92" s="328" t="s">
        <v>128</v>
      </c>
      <c r="CB92" s="20"/>
    </row>
    <row r="93" spans="1:80" ht="13.5">
      <c r="A93" s="535"/>
      <c r="B93" s="5"/>
      <c r="C93" s="5"/>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438"/>
      <c r="CB93" s="20"/>
    </row>
    <row r="94" spans="1:80" ht="12.75">
      <c r="A94" s="535"/>
      <c r="B94" s="5"/>
      <c r="C94" s="5"/>
      <c r="D94" s="426"/>
      <c r="E94" s="426"/>
      <c r="F94" s="426"/>
      <c r="G94" s="426"/>
      <c r="H94" s="42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9" t="s">
        <v>128</v>
      </c>
      <c r="BL94" s="429"/>
      <c r="CB94" s="20"/>
    </row>
    <row r="95" spans="1:80" ht="12.75">
      <c r="A95" s="535"/>
      <c r="B95" s="7" t="s">
        <v>267</v>
      </c>
      <c r="C95" s="7"/>
      <c r="D95" s="424"/>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9" t="s">
        <v>128</v>
      </c>
      <c r="BL95" s="429"/>
      <c r="CB95" s="20"/>
    </row>
    <row r="96" spans="1:80" ht="12.75">
      <c r="A96" s="535"/>
      <c r="B96" s="7" t="s">
        <v>268</v>
      </c>
      <c r="C96" s="7"/>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9"/>
      <c r="BL96" s="429"/>
      <c r="CB96" s="20">
        <f>BY90-BY141</f>
        <v>52495055</v>
      </c>
    </row>
    <row r="97" spans="1:87" ht="12.75">
      <c r="A97" s="422">
        <v>2320</v>
      </c>
      <c r="B97" s="5" t="s">
        <v>269</v>
      </c>
      <c r="C97" s="5"/>
      <c r="D97" s="424">
        <v>3083901.73</v>
      </c>
      <c r="E97" s="424">
        <v>2727726.64</v>
      </c>
      <c r="F97" s="424">
        <v>5883894.4400000004</v>
      </c>
      <c r="G97" s="424">
        <v>1139606.52</v>
      </c>
      <c r="H97" s="424">
        <v>485457.14</v>
      </c>
      <c r="I97" s="424">
        <v>1790829.21</v>
      </c>
      <c r="J97" s="424">
        <v>1058605.48</v>
      </c>
      <c r="K97" s="424">
        <v>2748596.54</v>
      </c>
      <c r="L97" s="424">
        <v>10227935.68</v>
      </c>
      <c r="M97" s="424">
        <v>1416712.41</v>
      </c>
      <c r="N97" s="424">
        <v>4993296.1399999997</v>
      </c>
      <c r="O97" s="424">
        <v>4345833.4000000004</v>
      </c>
      <c r="P97" s="424">
        <v>24633825.550000001</v>
      </c>
      <c r="Q97" s="424">
        <v>2755102.63</v>
      </c>
      <c r="R97" s="424">
        <v>3813354.93</v>
      </c>
      <c r="S97" s="424">
        <v>1809251.35</v>
      </c>
      <c r="T97" s="424">
        <v>2986568.43</v>
      </c>
      <c r="U97" s="424">
        <v>2436183.7999999998</v>
      </c>
      <c r="V97" s="424">
        <v>7546336.4199999999</v>
      </c>
      <c r="W97" s="424">
        <v>708635.01</v>
      </c>
      <c r="X97" s="424">
        <v>14849735.439999999</v>
      </c>
      <c r="Y97" s="424">
        <v>8176621.6200000001</v>
      </c>
      <c r="Z97" s="424">
        <v>4885428.46</v>
      </c>
      <c r="AA97" s="424">
        <v>7100871.21</v>
      </c>
      <c r="AB97" s="424">
        <v>434248.37</v>
      </c>
      <c r="AC97" s="424">
        <v>577363.22</v>
      </c>
      <c r="AD97" s="424">
        <v>605113.43000000005</v>
      </c>
      <c r="AE97" s="424">
        <v>671954.59</v>
      </c>
      <c r="AF97" s="424">
        <v>3714890.56</v>
      </c>
      <c r="AG97" s="424">
        <v>1444919.05</v>
      </c>
      <c r="AH97" s="424">
        <v>253332.87</v>
      </c>
      <c r="AI97" s="424">
        <v>337955.24</v>
      </c>
      <c r="AJ97" s="424">
        <v>526065.13</v>
      </c>
      <c r="AK97" s="424">
        <v>2690869.22</v>
      </c>
      <c r="AL97" s="424">
        <v>614331.42000000004</v>
      </c>
      <c r="AM97" s="424">
        <v>2440770.73</v>
      </c>
      <c r="AN97" s="424">
        <v>274105.8</v>
      </c>
      <c r="AO97" s="424">
        <v>1014206.63</v>
      </c>
      <c r="AP97" s="424">
        <v>5878889.3799999999</v>
      </c>
      <c r="AQ97" s="424">
        <v>1273248.56</v>
      </c>
      <c r="AR97" s="424">
        <v>1064754</v>
      </c>
      <c r="AS97" s="424">
        <v>73347.92</v>
      </c>
      <c r="AT97" s="424">
        <v>1113036.8999999999</v>
      </c>
      <c r="AU97" s="424">
        <v>1047557.45</v>
      </c>
      <c r="AV97" s="424">
        <v>9217559.5600000005</v>
      </c>
      <c r="AW97" s="424">
        <v>879194.88</v>
      </c>
      <c r="AX97" s="424">
        <v>3105937.32</v>
      </c>
      <c r="AY97" s="424">
        <v>625164.93999999994</v>
      </c>
      <c r="AZ97" s="424">
        <v>1852273.75</v>
      </c>
      <c r="BA97" s="424">
        <v>1532685.73</v>
      </c>
      <c r="BB97" s="424">
        <v>1263106.9099999999</v>
      </c>
      <c r="BC97" s="424">
        <v>565381.21</v>
      </c>
      <c r="BD97" s="424">
        <v>1090164.72</v>
      </c>
      <c r="BE97" s="424">
        <v>29086750.199999999</v>
      </c>
      <c r="BF97" s="424">
        <v>2455116.0699999998</v>
      </c>
      <c r="BG97" s="424">
        <v>1076795.17</v>
      </c>
      <c r="BH97" s="424">
        <v>1454618.34</v>
      </c>
      <c r="BI97" s="424">
        <v>955911.52</v>
      </c>
      <c r="BJ97" s="424"/>
      <c r="BK97" s="352">
        <v>202815930.97</v>
      </c>
      <c r="BL97" s="352"/>
      <c r="BX97" s="431">
        <f>SUM(BL97:BW97)</f>
        <v>0</v>
      </c>
      <c r="BY97" s="431">
        <f t="shared" ref="BY97:BY103" si="39">BK97+BX97</f>
        <v>202815930.97</v>
      </c>
      <c r="BZ97" s="1">
        <f>ROUND(BY97/1000,0)+CA97</f>
        <v>202816</v>
      </c>
      <c r="CB97" s="20"/>
    </row>
    <row r="98" spans="1:87" ht="12.75">
      <c r="A98" s="422">
        <v>2360</v>
      </c>
      <c r="B98" s="5" t="s">
        <v>482</v>
      </c>
      <c r="C98" s="5"/>
      <c r="D98" s="424">
        <v>196368.49</v>
      </c>
      <c r="E98" s="424">
        <v>1657196.17</v>
      </c>
      <c r="F98" s="424">
        <v>0</v>
      </c>
      <c r="G98" s="424">
        <v>0</v>
      </c>
      <c r="H98" s="424">
        <v>0</v>
      </c>
      <c r="I98" s="424">
        <v>0</v>
      </c>
      <c r="J98" s="424">
        <v>0</v>
      </c>
      <c r="K98" s="424">
        <v>0</v>
      </c>
      <c r="L98" s="424">
        <v>0</v>
      </c>
      <c r="M98" s="424">
        <v>0</v>
      </c>
      <c r="N98" s="424">
        <v>0</v>
      </c>
      <c r="O98" s="424">
        <v>0</v>
      </c>
      <c r="P98" s="424">
        <v>0</v>
      </c>
      <c r="Q98" s="424">
        <v>0</v>
      </c>
      <c r="R98" s="424">
        <v>0</v>
      </c>
      <c r="S98" s="424">
        <v>447535.96</v>
      </c>
      <c r="T98" s="424">
        <v>0</v>
      </c>
      <c r="U98" s="424">
        <v>0</v>
      </c>
      <c r="V98" s="424">
        <v>453481.52</v>
      </c>
      <c r="W98" s="424">
        <v>234418.47</v>
      </c>
      <c r="X98" s="424">
        <v>0</v>
      </c>
      <c r="Y98" s="424">
        <v>0</v>
      </c>
      <c r="Z98" s="424">
        <v>0</v>
      </c>
      <c r="AA98" s="424">
        <v>0</v>
      </c>
      <c r="AB98" s="424">
        <v>0</v>
      </c>
      <c r="AC98" s="424">
        <v>554930.39</v>
      </c>
      <c r="AD98" s="424">
        <v>0</v>
      </c>
      <c r="AE98" s="424">
        <v>0</v>
      </c>
      <c r="AF98" s="424">
        <v>12942.64</v>
      </c>
      <c r="AG98" s="424">
        <v>924758.72</v>
      </c>
      <c r="AH98" s="424">
        <v>0</v>
      </c>
      <c r="AI98" s="424">
        <v>0</v>
      </c>
      <c r="AJ98" s="424">
        <v>0</v>
      </c>
      <c r="AK98" s="424">
        <v>0</v>
      </c>
      <c r="AL98" s="424">
        <v>0</v>
      </c>
      <c r="AM98" s="424">
        <v>7255.43</v>
      </c>
      <c r="AN98" s="424">
        <v>0</v>
      </c>
      <c r="AO98" s="424">
        <v>0</v>
      </c>
      <c r="AP98" s="424">
        <v>0</v>
      </c>
      <c r="AQ98" s="424">
        <v>0</v>
      </c>
      <c r="AR98" s="424">
        <v>2425918.2799999998</v>
      </c>
      <c r="AS98" s="424">
        <v>3882.42</v>
      </c>
      <c r="AT98" s="424">
        <v>639561.56000000006</v>
      </c>
      <c r="AU98" s="424">
        <v>0</v>
      </c>
      <c r="AV98" s="424">
        <v>0</v>
      </c>
      <c r="AW98" s="424">
        <v>16223.08</v>
      </c>
      <c r="AX98" s="424">
        <v>0</v>
      </c>
      <c r="AY98" s="424">
        <v>0</v>
      </c>
      <c r="AZ98" s="424">
        <v>127869.75</v>
      </c>
      <c r="BA98" s="424">
        <v>0</v>
      </c>
      <c r="BB98" s="424">
        <v>0</v>
      </c>
      <c r="BC98" s="424">
        <v>0</v>
      </c>
      <c r="BD98" s="424">
        <v>0</v>
      </c>
      <c r="BE98" s="424">
        <v>1031149.53</v>
      </c>
      <c r="BF98" s="424">
        <v>0</v>
      </c>
      <c r="BG98" s="424">
        <v>0</v>
      </c>
      <c r="BH98" s="424">
        <v>96349.93</v>
      </c>
      <c r="BI98" s="424">
        <v>0</v>
      </c>
      <c r="BJ98" s="424"/>
      <c r="BK98" s="352">
        <v>8829842.3399999999</v>
      </c>
      <c r="BL98" s="352"/>
      <c r="BM98" s="352"/>
      <c r="BN98" s="352"/>
      <c r="BO98" s="352"/>
      <c r="BP98" s="352"/>
      <c r="BQ98" s="352"/>
      <c r="BR98" s="352"/>
      <c r="BS98" s="352"/>
      <c r="BT98" s="352"/>
      <c r="BU98" s="352"/>
      <c r="BV98" s="352"/>
      <c r="BW98" s="352"/>
      <c r="BX98" s="431">
        <f>SUM(BL98:BW98)</f>
        <v>0</v>
      </c>
      <c r="BY98" s="431">
        <f t="shared" si="39"/>
        <v>8829842.3399999999</v>
      </c>
      <c r="BZ98" s="1">
        <f>ROUND(BY98/1000,0)+CA98</f>
        <v>8830</v>
      </c>
      <c r="CA98" s="1"/>
      <c r="CB98" s="20"/>
    </row>
    <row r="99" spans="1:87" ht="12.75">
      <c r="A99" s="422">
        <v>2380</v>
      </c>
      <c r="B99" s="5" t="s">
        <v>272</v>
      </c>
      <c r="C99" s="5"/>
      <c r="D99" s="424">
        <v>2689.45</v>
      </c>
      <c r="E99" s="424">
        <v>279721.65999999997</v>
      </c>
      <c r="F99" s="424">
        <v>0</v>
      </c>
      <c r="G99" s="424">
        <v>0</v>
      </c>
      <c r="H99" s="424">
        <v>0</v>
      </c>
      <c r="I99" s="424">
        <v>309205</v>
      </c>
      <c r="J99" s="424">
        <v>385411.96</v>
      </c>
      <c r="K99" s="424">
        <v>1032802.53</v>
      </c>
      <c r="L99" s="424">
        <v>0</v>
      </c>
      <c r="M99" s="424">
        <v>67022.509999999995</v>
      </c>
      <c r="N99" s="424">
        <v>80000</v>
      </c>
      <c r="O99" s="424">
        <v>0</v>
      </c>
      <c r="P99" s="424">
        <v>0</v>
      </c>
      <c r="Q99" s="424">
        <v>0</v>
      </c>
      <c r="R99" s="424">
        <v>0</v>
      </c>
      <c r="S99" s="424">
        <v>183660</v>
      </c>
      <c r="T99" s="424">
        <v>0</v>
      </c>
      <c r="U99" s="424">
        <v>386947.32</v>
      </c>
      <c r="V99" s="424">
        <v>842615.4</v>
      </c>
      <c r="W99" s="424">
        <v>0</v>
      </c>
      <c r="X99" s="424">
        <v>0</v>
      </c>
      <c r="Y99" s="424">
        <v>0</v>
      </c>
      <c r="Z99" s="424">
        <v>2027488.62</v>
      </c>
      <c r="AA99" s="424">
        <v>0</v>
      </c>
      <c r="AB99" s="424">
        <v>0</v>
      </c>
      <c r="AC99" s="424">
        <v>421908.46</v>
      </c>
      <c r="AD99" s="424">
        <v>0</v>
      </c>
      <c r="AE99" s="424">
        <v>0</v>
      </c>
      <c r="AF99" s="424">
        <v>0</v>
      </c>
      <c r="AG99" s="424">
        <v>0</v>
      </c>
      <c r="AH99" s="424">
        <v>0</v>
      </c>
      <c r="AI99" s="424">
        <v>0</v>
      </c>
      <c r="AJ99" s="424">
        <v>0</v>
      </c>
      <c r="AK99" s="424">
        <v>0</v>
      </c>
      <c r="AL99" s="424">
        <v>0</v>
      </c>
      <c r="AM99" s="424">
        <v>179436.23</v>
      </c>
      <c r="AN99" s="424">
        <v>0</v>
      </c>
      <c r="AO99" s="424">
        <v>0</v>
      </c>
      <c r="AP99" s="424">
        <v>0</v>
      </c>
      <c r="AQ99" s="424">
        <v>0</v>
      </c>
      <c r="AR99" s="424">
        <v>60781.22</v>
      </c>
      <c r="AS99" s="424">
        <v>526244.5</v>
      </c>
      <c r="AT99" s="424">
        <v>0</v>
      </c>
      <c r="AU99" s="424">
        <v>0</v>
      </c>
      <c r="AV99" s="424">
        <v>1387607.18</v>
      </c>
      <c r="AW99" s="424">
        <v>13889.88</v>
      </c>
      <c r="AX99" s="424">
        <v>0</v>
      </c>
      <c r="AY99" s="424">
        <v>0</v>
      </c>
      <c r="AZ99" s="424">
        <v>9638.86</v>
      </c>
      <c r="BA99" s="424">
        <v>300744.07</v>
      </c>
      <c r="BB99" s="424">
        <v>333270.90999999997</v>
      </c>
      <c r="BC99" s="424">
        <v>0</v>
      </c>
      <c r="BD99" s="424">
        <v>299038.48</v>
      </c>
      <c r="BE99" s="424">
        <v>521130.78</v>
      </c>
      <c r="BF99" s="424">
        <v>0</v>
      </c>
      <c r="BG99" s="424">
        <v>0</v>
      </c>
      <c r="BH99" s="424">
        <v>0</v>
      </c>
      <c r="BI99" s="424">
        <v>0</v>
      </c>
      <c r="BJ99" s="424"/>
      <c r="BK99" s="352">
        <v>9651255.0199999996</v>
      </c>
      <c r="BL99" s="352"/>
      <c r="BX99" s="431">
        <f t="shared" ref="BX99:BX103" si="40">SUM(BL99:BW99)</f>
        <v>0</v>
      </c>
      <c r="BY99" s="431">
        <f t="shared" si="39"/>
        <v>9651255.0199999996</v>
      </c>
      <c r="BZ99" s="1">
        <f>ROUND(BY99/1000,0)+CA99</f>
        <v>9651</v>
      </c>
      <c r="CB99" s="20"/>
    </row>
    <row r="100" spans="1:87" ht="12.75">
      <c r="A100" s="422">
        <v>2400</v>
      </c>
      <c r="B100" s="5" t="s">
        <v>274</v>
      </c>
      <c r="C100" s="5"/>
      <c r="D100" s="424">
        <v>0</v>
      </c>
      <c r="E100" s="424">
        <v>0</v>
      </c>
      <c r="F100" s="424">
        <v>0</v>
      </c>
      <c r="G100" s="424">
        <v>0</v>
      </c>
      <c r="H100" s="424">
        <v>0</v>
      </c>
      <c r="I100" s="424">
        <v>0</v>
      </c>
      <c r="J100" s="424">
        <v>0</v>
      </c>
      <c r="K100" s="424">
        <v>0</v>
      </c>
      <c r="L100" s="424">
        <v>0</v>
      </c>
      <c r="M100" s="424">
        <v>0</v>
      </c>
      <c r="N100" s="424">
        <v>0</v>
      </c>
      <c r="O100" s="424">
        <v>0</v>
      </c>
      <c r="P100" s="424">
        <v>0</v>
      </c>
      <c r="Q100" s="424">
        <v>0</v>
      </c>
      <c r="R100" s="424">
        <v>0</v>
      </c>
      <c r="S100" s="424">
        <v>0</v>
      </c>
      <c r="T100" s="424">
        <v>0</v>
      </c>
      <c r="U100" s="424">
        <v>0</v>
      </c>
      <c r="V100" s="424">
        <v>0</v>
      </c>
      <c r="W100" s="424">
        <v>0</v>
      </c>
      <c r="X100" s="424">
        <v>0</v>
      </c>
      <c r="Y100" s="424">
        <v>0</v>
      </c>
      <c r="Z100" s="424">
        <v>0</v>
      </c>
      <c r="AA100" s="424">
        <v>0</v>
      </c>
      <c r="AB100" s="424">
        <v>0</v>
      </c>
      <c r="AC100" s="424">
        <v>0</v>
      </c>
      <c r="AD100" s="424">
        <v>0</v>
      </c>
      <c r="AE100" s="424">
        <v>0</v>
      </c>
      <c r="AF100" s="424">
        <v>0</v>
      </c>
      <c r="AG100" s="424">
        <v>0</v>
      </c>
      <c r="AH100" s="424">
        <v>0</v>
      </c>
      <c r="AI100" s="424">
        <v>0</v>
      </c>
      <c r="AJ100" s="424">
        <v>0</v>
      </c>
      <c r="AK100" s="424">
        <v>0</v>
      </c>
      <c r="AL100" s="424">
        <v>0</v>
      </c>
      <c r="AM100" s="424">
        <v>117100</v>
      </c>
      <c r="AN100" s="424">
        <v>0</v>
      </c>
      <c r="AO100" s="424">
        <v>0</v>
      </c>
      <c r="AP100" s="424">
        <v>0</v>
      </c>
      <c r="AQ100" s="424">
        <v>0</v>
      </c>
      <c r="AR100" s="424">
        <v>0</v>
      </c>
      <c r="AS100" s="424">
        <v>0</v>
      </c>
      <c r="AT100" s="424">
        <v>0</v>
      </c>
      <c r="AU100" s="424">
        <v>0</v>
      </c>
      <c r="AV100" s="424">
        <v>0</v>
      </c>
      <c r="AW100" s="424">
        <v>0</v>
      </c>
      <c r="AX100" s="424">
        <v>0</v>
      </c>
      <c r="AY100" s="424">
        <v>0</v>
      </c>
      <c r="AZ100" s="424">
        <v>0</v>
      </c>
      <c r="BA100" s="424">
        <v>0</v>
      </c>
      <c r="BB100" s="424">
        <v>0</v>
      </c>
      <c r="BC100" s="424">
        <v>40000</v>
      </c>
      <c r="BD100" s="424">
        <v>0</v>
      </c>
      <c r="BE100" s="424">
        <v>943119.19</v>
      </c>
      <c r="BF100" s="424">
        <v>0</v>
      </c>
      <c r="BG100" s="424">
        <v>0</v>
      </c>
      <c r="BH100" s="424">
        <v>0</v>
      </c>
      <c r="BI100" s="424">
        <v>0</v>
      </c>
      <c r="BJ100" s="424"/>
      <c r="BK100" s="352">
        <v>1100219.19</v>
      </c>
      <c r="BL100" s="352"/>
      <c r="BX100" s="431">
        <f t="shared" si="40"/>
        <v>0</v>
      </c>
      <c r="BY100" s="431">
        <f t="shared" si="39"/>
        <v>1100219.19</v>
      </c>
      <c r="BZ100" s="1">
        <f>ROUND(BY100/1000,0)+CA100</f>
        <v>1100</v>
      </c>
      <c r="CB100" s="20"/>
    </row>
    <row r="101" spans="1:87" ht="12.75">
      <c r="A101" s="422">
        <v>2310</v>
      </c>
      <c r="B101" s="5" t="s">
        <v>276</v>
      </c>
      <c r="C101" s="5"/>
      <c r="D101" s="424">
        <v>267140.7</v>
      </c>
      <c r="E101" s="424">
        <v>125409.99</v>
      </c>
      <c r="F101" s="424">
        <v>1423884.1</v>
      </c>
      <c r="G101" s="424">
        <v>1525850.61</v>
      </c>
      <c r="H101" s="424">
        <v>356979.85</v>
      </c>
      <c r="I101" s="424">
        <v>234040.22</v>
      </c>
      <c r="J101" s="424">
        <v>681375.5</v>
      </c>
      <c r="K101" s="424">
        <v>1725275.26</v>
      </c>
      <c r="L101" s="424">
        <v>10892573.48</v>
      </c>
      <c r="M101" s="424">
        <v>147117.44</v>
      </c>
      <c r="N101" s="424">
        <v>2757684.14</v>
      </c>
      <c r="O101" s="424">
        <v>853017.46</v>
      </c>
      <c r="P101" s="424">
        <v>8566254.9299999997</v>
      </c>
      <c r="Q101" s="424">
        <v>328786.37</v>
      </c>
      <c r="R101" s="424">
        <v>1818229.77</v>
      </c>
      <c r="S101" s="424">
        <v>147150.48000000001</v>
      </c>
      <c r="T101" s="424">
        <v>268771.09999999998</v>
      </c>
      <c r="U101" s="424">
        <v>847233.55</v>
      </c>
      <c r="V101" s="424">
        <v>660823.18000000005</v>
      </c>
      <c r="W101" s="424">
        <v>382810.52</v>
      </c>
      <c r="X101" s="424">
        <v>4109811.76</v>
      </c>
      <c r="Y101" s="424">
        <v>6257311.2999999998</v>
      </c>
      <c r="Z101" s="424">
        <v>2700943.79</v>
      </c>
      <c r="AA101" s="424">
        <v>5404466.7999999998</v>
      </c>
      <c r="AB101" s="424">
        <v>174489.95</v>
      </c>
      <c r="AC101" s="424">
        <v>831365.31</v>
      </c>
      <c r="AD101" s="424">
        <v>1277364.44</v>
      </c>
      <c r="AE101" s="424">
        <v>162473.32999999999</v>
      </c>
      <c r="AF101" s="424">
        <v>508801.42</v>
      </c>
      <c r="AG101" s="424">
        <v>245949.04</v>
      </c>
      <c r="AH101" s="424">
        <v>169650.12</v>
      </c>
      <c r="AI101" s="424">
        <v>31591.83</v>
      </c>
      <c r="AJ101" s="424">
        <v>505234.81</v>
      </c>
      <c r="AK101" s="424">
        <v>710116.67</v>
      </c>
      <c r="AL101" s="424">
        <v>46706.37</v>
      </c>
      <c r="AM101" s="424">
        <v>1407046.5</v>
      </c>
      <c r="AN101" s="424">
        <v>95106.73</v>
      </c>
      <c r="AO101" s="424">
        <v>441837.05</v>
      </c>
      <c r="AP101" s="424">
        <v>1795506.53</v>
      </c>
      <c r="AQ101" s="424">
        <v>952611.05</v>
      </c>
      <c r="AR101" s="424">
        <v>429967.48</v>
      </c>
      <c r="AS101" s="424">
        <v>100369.38</v>
      </c>
      <c r="AT101" s="424">
        <v>221555.8</v>
      </c>
      <c r="AU101" s="424">
        <v>419482.33</v>
      </c>
      <c r="AV101" s="424">
        <v>2026942.83</v>
      </c>
      <c r="AW101" s="424">
        <v>315194.38</v>
      </c>
      <c r="AX101" s="424">
        <v>468465.41</v>
      </c>
      <c r="AY101" s="424">
        <v>939097.07</v>
      </c>
      <c r="AZ101" s="424">
        <v>155543.31</v>
      </c>
      <c r="BA101" s="424">
        <v>861964.42</v>
      </c>
      <c r="BB101" s="424">
        <v>393665.68</v>
      </c>
      <c r="BC101" s="424">
        <v>39551.800000000003</v>
      </c>
      <c r="BD101" s="424">
        <v>481582.76</v>
      </c>
      <c r="BE101" s="424">
        <v>1370543.92</v>
      </c>
      <c r="BF101" s="424">
        <v>640644.92000000004</v>
      </c>
      <c r="BG101" s="424">
        <v>408489.56</v>
      </c>
      <c r="BH101" s="424">
        <v>1366497.61</v>
      </c>
      <c r="BI101" s="424">
        <v>559773.98</v>
      </c>
      <c r="BJ101" s="424"/>
      <c r="BK101" s="352">
        <v>73038126.090000004</v>
      </c>
      <c r="BL101" s="352"/>
      <c r="BX101" s="431">
        <f t="shared" si="40"/>
        <v>0</v>
      </c>
      <c r="BY101" s="431">
        <f t="shared" si="39"/>
        <v>73038126.090000004</v>
      </c>
      <c r="BZ101" s="1">
        <f>ROUND(BY101/1000,0)+CA101</f>
        <v>73038</v>
      </c>
      <c r="CB101" s="20"/>
    </row>
    <row r="102" spans="1:87" ht="12.75">
      <c r="A102" s="422">
        <v>2311</v>
      </c>
      <c r="B102" s="5" t="s">
        <v>277</v>
      </c>
      <c r="C102" s="5"/>
      <c r="D102" s="424">
        <v>0</v>
      </c>
      <c r="E102" s="424">
        <v>0</v>
      </c>
      <c r="F102" s="424">
        <v>387045.96</v>
      </c>
      <c r="G102" s="424">
        <v>0</v>
      </c>
      <c r="H102" s="424">
        <v>0</v>
      </c>
      <c r="I102" s="424">
        <v>0</v>
      </c>
      <c r="J102" s="424">
        <v>0</v>
      </c>
      <c r="K102" s="424">
        <v>0</v>
      </c>
      <c r="L102" s="424">
        <v>0</v>
      </c>
      <c r="M102" s="424">
        <v>0</v>
      </c>
      <c r="N102" s="424">
        <v>0</v>
      </c>
      <c r="O102" s="424">
        <v>0</v>
      </c>
      <c r="P102" s="424">
        <v>276197.18</v>
      </c>
      <c r="Q102" s="424">
        <v>0</v>
      </c>
      <c r="R102" s="424">
        <v>0</v>
      </c>
      <c r="S102" s="424">
        <v>0</v>
      </c>
      <c r="T102" s="424">
        <v>0</v>
      </c>
      <c r="U102" s="424">
        <v>0</v>
      </c>
      <c r="V102" s="424">
        <v>0</v>
      </c>
      <c r="W102" s="424">
        <v>0</v>
      </c>
      <c r="X102" s="424">
        <v>118426.17</v>
      </c>
      <c r="Y102" s="424">
        <v>0</v>
      </c>
      <c r="Z102" s="424">
        <v>0</v>
      </c>
      <c r="AA102" s="424">
        <v>88072.98</v>
      </c>
      <c r="AB102" s="424">
        <v>0</v>
      </c>
      <c r="AC102" s="424">
        <v>0</v>
      </c>
      <c r="AD102" s="424">
        <v>0</v>
      </c>
      <c r="AE102" s="424">
        <v>0</v>
      </c>
      <c r="AF102" s="424">
        <v>0</v>
      </c>
      <c r="AG102" s="424">
        <v>0</v>
      </c>
      <c r="AH102" s="424">
        <v>0</v>
      </c>
      <c r="AI102" s="424">
        <v>0</v>
      </c>
      <c r="AJ102" s="424">
        <v>0</v>
      </c>
      <c r="AK102" s="424">
        <v>0</v>
      </c>
      <c r="AL102" s="424">
        <v>0</v>
      </c>
      <c r="AM102" s="424">
        <v>0</v>
      </c>
      <c r="AN102" s="424">
        <v>0</v>
      </c>
      <c r="AO102" s="424">
        <v>0</v>
      </c>
      <c r="AP102" s="424">
        <v>0</v>
      </c>
      <c r="AQ102" s="424">
        <v>0</v>
      </c>
      <c r="AR102" s="424">
        <v>0</v>
      </c>
      <c r="AS102" s="424">
        <v>0</v>
      </c>
      <c r="AT102" s="424">
        <v>0</v>
      </c>
      <c r="AU102" s="424">
        <v>0</v>
      </c>
      <c r="AV102" s="424">
        <v>0</v>
      </c>
      <c r="AW102" s="424">
        <v>0</v>
      </c>
      <c r="AX102" s="424">
        <v>0</v>
      </c>
      <c r="AY102" s="424">
        <v>0</v>
      </c>
      <c r="AZ102" s="424">
        <v>0</v>
      </c>
      <c r="BA102" s="424">
        <v>0</v>
      </c>
      <c r="BB102" s="424">
        <v>0</v>
      </c>
      <c r="BC102" s="424">
        <v>30767.35</v>
      </c>
      <c r="BD102" s="424">
        <v>0</v>
      </c>
      <c r="BE102" s="424">
        <v>0</v>
      </c>
      <c r="BF102" s="424">
        <v>0</v>
      </c>
      <c r="BG102" s="424">
        <v>0</v>
      </c>
      <c r="BH102" s="424">
        <v>0</v>
      </c>
      <c r="BI102" s="424">
        <v>0</v>
      </c>
      <c r="BJ102" s="424"/>
      <c r="BK102" s="352">
        <v>900509.64</v>
      </c>
      <c r="BL102" s="352"/>
      <c r="BX102" s="431">
        <f t="shared" si="40"/>
        <v>0</v>
      </c>
      <c r="BY102" s="431"/>
      <c r="BZ102" s="1"/>
      <c r="CB102" s="20"/>
    </row>
    <row r="103" spans="1:87" ht="12.75">
      <c r="A103" s="422">
        <v>2450</v>
      </c>
      <c r="B103" s="5" t="s">
        <v>278</v>
      </c>
      <c r="C103" s="5"/>
      <c r="D103" s="424">
        <v>216109.67</v>
      </c>
      <c r="E103" s="424">
        <v>578.01</v>
      </c>
      <c r="F103" s="424">
        <v>5547.89</v>
      </c>
      <c r="G103" s="424">
        <v>405.76</v>
      </c>
      <c r="H103" s="424">
        <v>46208.92</v>
      </c>
      <c r="I103" s="424">
        <v>378059.51</v>
      </c>
      <c r="J103" s="424">
        <v>117242.11</v>
      </c>
      <c r="K103" s="424">
        <v>856104.49</v>
      </c>
      <c r="L103" s="424">
        <v>800560.9</v>
      </c>
      <c r="M103" s="424">
        <v>177839.21</v>
      </c>
      <c r="N103" s="424">
        <v>88119.51</v>
      </c>
      <c r="O103" s="424">
        <v>0</v>
      </c>
      <c r="P103" s="424">
        <v>73553.289999999994</v>
      </c>
      <c r="Q103" s="424">
        <v>297.14999999999998</v>
      </c>
      <c r="R103" s="424">
        <v>181466.75</v>
      </c>
      <c r="S103" s="424">
        <v>21221.57</v>
      </c>
      <c r="T103" s="424">
        <v>118587.93</v>
      </c>
      <c r="U103" s="424">
        <v>256492.26</v>
      </c>
      <c r="V103" s="424">
        <v>773230.09</v>
      </c>
      <c r="W103" s="424">
        <v>51322</v>
      </c>
      <c r="X103" s="424">
        <v>357729.62</v>
      </c>
      <c r="Y103" s="424">
        <v>617.54</v>
      </c>
      <c r="Z103" s="424">
        <v>96429.8</v>
      </c>
      <c r="AA103" s="424">
        <v>101925.45</v>
      </c>
      <c r="AB103" s="424">
        <v>102732.13</v>
      </c>
      <c r="AC103" s="424">
        <v>382345.83</v>
      </c>
      <c r="AD103" s="424">
        <v>1978</v>
      </c>
      <c r="AE103" s="424">
        <v>35842.629999999997</v>
      </c>
      <c r="AF103" s="424">
        <v>133098.28</v>
      </c>
      <c r="AG103" s="424">
        <v>43133.61</v>
      </c>
      <c r="AH103" s="424">
        <v>38197.919999999998</v>
      </c>
      <c r="AI103" s="424">
        <v>6189.38</v>
      </c>
      <c r="AJ103" s="424">
        <v>29685.69</v>
      </c>
      <c r="AK103" s="424">
        <v>0</v>
      </c>
      <c r="AL103" s="424">
        <v>85697.87</v>
      </c>
      <c r="AM103" s="424">
        <v>16650</v>
      </c>
      <c r="AN103" s="424">
        <v>2730</v>
      </c>
      <c r="AO103" s="424">
        <v>42394.67</v>
      </c>
      <c r="AP103" s="424">
        <v>210475.25</v>
      </c>
      <c r="AQ103" s="424">
        <v>294197.55</v>
      </c>
      <c r="AR103" s="424">
        <v>269368.12</v>
      </c>
      <c r="AS103" s="424">
        <v>1909.45</v>
      </c>
      <c r="AT103" s="424">
        <v>202331.8</v>
      </c>
      <c r="AU103" s="424">
        <v>53463.39</v>
      </c>
      <c r="AV103" s="424">
        <v>347334.35</v>
      </c>
      <c r="AW103" s="424">
        <v>5174.53</v>
      </c>
      <c r="AX103" s="424">
        <v>411168.54</v>
      </c>
      <c r="AY103" s="424">
        <v>69088.77</v>
      </c>
      <c r="AZ103" s="424">
        <v>116301.1</v>
      </c>
      <c r="BA103" s="424">
        <v>345954.67</v>
      </c>
      <c r="BB103" s="424">
        <v>11443.14</v>
      </c>
      <c r="BC103" s="424">
        <v>0</v>
      </c>
      <c r="BD103" s="424">
        <v>45564.33</v>
      </c>
      <c r="BE103" s="424">
        <v>57089</v>
      </c>
      <c r="BF103" s="424">
        <v>9004</v>
      </c>
      <c r="BG103" s="424">
        <v>0</v>
      </c>
      <c r="BH103" s="424">
        <v>15505.65</v>
      </c>
      <c r="BI103" s="424">
        <v>50115.41</v>
      </c>
      <c r="BJ103" s="424"/>
      <c r="BK103" s="352">
        <v>8155814.4900000002</v>
      </c>
      <c r="BL103" s="352"/>
      <c r="BX103" s="431">
        <f t="shared" si="40"/>
        <v>0</v>
      </c>
      <c r="BY103" s="431">
        <f t="shared" si="39"/>
        <v>8155814.4900000002</v>
      </c>
      <c r="BZ103" s="1">
        <f>ROUND(BY103/1000,0)+CA103</f>
        <v>8156</v>
      </c>
      <c r="CB103" s="20"/>
    </row>
    <row r="104" spans="1:87" ht="12.75">
      <c r="B104" s="5" t="s">
        <v>279</v>
      </c>
      <c r="C104" s="5"/>
      <c r="D104" s="428">
        <v>3766210.04</v>
      </c>
      <c r="E104" s="428">
        <v>4790632.47</v>
      </c>
      <c r="F104" s="428">
        <v>7700372.3899999997</v>
      </c>
      <c r="G104" s="428">
        <v>2665862.89</v>
      </c>
      <c r="H104" s="428">
        <v>888645.91</v>
      </c>
      <c r="I104" s="428">
        <v>2712133.94</v>
      </c>
      <c r="J104" s="428">
        <v>2242635.0499999998</v>
      </c>
      <c r="K104" s="428">
        <v>6362778.8200000003</v>
      </c>
      <c r="L104" s="428">
        <v>21921070.059999999</v>
      </c>
      <c r="M104" s="428">
        <v>1808691.57</v>
      </c>
      <c r="N104" s="428">
        <v>7919099.79</v>
      </c>
      <c r="O104" s="428">
        <v>5198850.8600000003</v>
      </c>
      <c r="P104" s="428">
        <v>33549830.949999999</v>
      </c>
      <c r="Q104" s="428">
        <v>3084186.15</v>
      </c>
      <c r="R104" s="428">
        <v>5813051.4500000002</v>
      </c>
      <c r="S104" s="428">
        <v>2608819.36</v>
      </c>
      <c r="T104" s="428">
        <v>3373927.46</v>
      </c>
      <c r="U104" s="428">
        <v>3926856.93</v>
      </c>
      <c r="V104" s="428">
        <v>10276486.609999999</v>
      </c>
      <c r="W104" s="428">
        <v>1377186</v>
      </c>
      <c r="X104" s="428">
        <v>19435702.989999998</v>
      </c>
      <c r="Y104" s="428">
        <v>14434550.460000001</v>
      </c>
      <c r="Z104" s="428">
        <v>9710290.6699999999</v>
      </c>
      <c r="AA104" s="428">
        <v>12695336.439999999</v>
      </c>
      <c r="AB104" s="428">
        <v>711470.45</v>
      </c>
      <c r="AC104" s="428">
        <v>2767913.21</v>
      </c>
      <c r="AD104" s="428">
        <v>1884455.87</v>
      </c>
      <c r="AE104" s="428">
        <v>870270.55</v>
      </c>
      <c r="AF104" s="428">
        <v>4369732.9000000004</v>
      </c>
      <c r="AG104" s="428">
        <v>2658760.42</v>
      </c>
      <c r="AH104" s="428">
        <v>461180.91</v>
      </c>
      <c r="AI104" s="428">
        <v>375736.45</v>
      </c>
      <c r="AJ104" s="428">
        <v>1060985.6299999999</v>
      </c>
      <c r="AK104" s="428">
        <v>3400985.89</v>
      </c>
      <c r="AL104" s="428">
        <v>746735.66</v>
      </c>
      <c r="AM104" s="428">
        <v>4168258.89</v>
      </c>
      <c r="AN104" s="428">
        <v>371942.53</v>
      </c>
      <c r="AO104" s="428">
        <v>1498438.35</v>
      </c>
      <c r="AP104" s="428">
        <v>7884871.1600000001</v>
      </c>
      <c r="AQ104" s="428">
        <v>2520057.16</v>
      </c>
      <c r="AR104" s="428">
        <v>4250789.0999999996</v>
      </c>
      <c r="AS104" s="428">
        <v>705753.67</v>
      </c>
      <c r="AT104" s="428">
        <v>2176486.06</v>
      </c>
      <c r="AU104" s="428">
        <v>1520503.17</v>
      </c>
      <c r="AV104" s="428">
        <v>12979443.92</v>
      </c>
      <c r="AW104" s="428">
        <v>1229676.75</v>
      </c>
      <c r="AX104" s="428">
        <v>3985571.27</v>
      </c>
      <c r="AY104" s="428">
        <v>1633350.78</v>
      </c>
      <c r="AZ104" s="428">
        <v>2261626.77</v>
      </c>
      <c r="BA104" s="428">
        <v>3041348.89</v>
      </c>
      <c r="BB104" s="428">
        <v>2001486.64</v>
      </c>
      <c r="BC104" s="428">
        <v>675700.36</v>
      </c>
      <c r="BD104" s="428">
        <v>1916350.29</v>
      </c>
      <c r="BE104" s="428">
        <v>33009782.620000001</v>
      </c>
      <c r="BF104" s="428">
        <v>3104764.99</v>
      </c>
      <c r="BG104" s="428">
        <v>1485284.73</v>
      </c>
      <c r="BH104" s="428">
        <v>2932971.53</v>
      </c>
      <c r="BI104" s="428">
        <v>1565800.91</v>
      </c>
      <c r="BJ104" s="424"/>
      <c r="BK104" s="428">
        <v>304491697.74000001</v>
      </c>
      <c r="BL104" s="428"/>
      <c r="BM104" s="428">
        <f t="shared" ref="BM104:BZ104" si="41">SUM(BM97:BM103)</f>
        <v>0</v>
      </c>
      <c r="BN104" s="428">
        <f t="shared" si="41"/>
        <v>0</v>
      </c>
      <c r="BO104" s="428">
        <f t="shared" si="41"/>
        <v>0</v>
      </c>
      <c r="BP104" s="428">
        <f t="shared" si="41"/>
        <v>0</v>
      </c>
      <c r="BQ104" s="428">
        <f t="shared" si="41"/>
        <v>0</v>
      </c>
      <c r="BR104" s="428">
        <f t="shared" si="41"/>
        <v>0</v>
      </c>
      <c r="BS104" s="428">
        <f t="shared" si="41"/>
        <v>0</v>
      </c>
      <c r="BT104" s="428">
        <f t="shared" si="41"/>
        <v>0</v>
      </c>
      <c r="BU104" s="428">
        <f t="shared" si="41"/>
        <v>0</v>
      </c>
      <c r="BV104" s="428">
        <f t="shared" si="41"/>
        <v>0</v>
      </c>
      <c r="BW104" s="428">
        <f t="shared" si="41"/>
        <v>0</v>
      </c>
      <c r="BX104" s="428">
        <f t="shared" si="41"/>
        <v>0</v>
      </c>
      <c r="BY104" s="428">
        <f t="shared" si="41"/>
        <v>303591188.10000002</v>
      </c>
      <c r="BZ104" s="473">
        <f t="shared" si="41"/>
        <v>303591</v>
      </c>
      <c r="CB104" s="20"/>
    </row>
    <row r="105" spans="1:87" ht="12.75">
      <c r="B105" s="7" t="s">
        <v>280</v>
      </c>
      <c r="C105" s="5"/>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352"/>
      <c r="BL105" s="352"/>
      <c r="BX105" s="431"/>
      <c r="BY105" s="431"/>
      <c r="CB105" s="20"/>
    </row>
    <row r="106" spans="1:87" ht="12.75">
      <c r="B106" s="7" t="s">
        <v>281</v>
      </c>
      <c r="C106" s="5"/>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352"/>
      <c r="BL106" s="352"/>
      <c r="BX106" s="431"/>
      <c r="BY106" s="431"/>
      <c r="CB106" s="20"/>
    </row>
    <row r="107" spans="1:87" ht="12.75">
      <c r="A107" s="422">
        <v>2490</v>
      </c>
      <c r="B107" s="5" t="s">
        <v>282</v>
      </c>
      <c r="C107" s="5"/>
      <c r="D107" s="424">
        <v>23492324.420000002</v>
      </c>
      <c r="E107" s="424">
        <v>17467764.530000001</v>
      </c>
      <c r="F107" s="424">
        <v>38511048.969999999</v>
      </c>
      <c r="G107" s="424">
        <v>12882779.1</v>
      </c>
      <c r="H107" s="424">
        <v>8602212.8499999996</v>
      </c>
      <c r="I107" s="424">
        <v>19631196.649999999</v>
      </c>
      <c r="J107" s="424">
        <v>13777089.5</v>
      </c>
      <c r="K107" s="424">
        <v>26771937.829999998</v>
      </c>
      <c r="L107" s="424">
        <v>53206435.530000001</v>
      </c>
      <c r="M107" s="424">
        <v>14312245.49</v>
      </c>
      <c r="N107" s="424">
        <v>32817030.870000001</v>
      </c>
      <c r="O107" s="424">
        <v>36893876.859999999</v>
      </c>
      <c r="P107" s="424">
        <v>97846238.629999995</v>
      </c>
      <c r="Q107" s="424">
        <v>17815328.899999999</v>
      </c>
      <c r="R107" s="424">
        <v>24673916.18</v>
      </c>
      <c r="S107" s="424">
        <v>16676659.92</v>
      </c>
      <c r="T107" s="424">
        <v>21019366.920000002</v>
      </c>
      <c r="U107" s="424">
        <v>23204018.309999999</v>
      </c>
      <c r="V107" s="424">
        <v>35490332.469999999</v>
      </c>
      <c r="W107" s="424">
        <v>11449531.33</v>
      </c>
      <c r="X107" s="424">
        <v>75438549.140000001</v>
      </c>
      <c r="Y107" s="424">
        <v>49661973.009999998</v>
      </c>
      <c r="Z107" s="424">
        <v>33934131.520000003</v>
      </c>
      <c r="AA107" s="424">
        <v>59262960.219999999</v>
      </c>
      <c r="AB107" s="424">
        <v>8324228.8799999999</v>
      </c>
      <c r="AC107" s="424">
        <v>10822134.67</v>
      </c>
      <c r="AD107" s="424">
        <v>14711438.92</v>
      </c>
      <c r="AE107" s="424">
        <v>11121053.439999999</v>
      </c>
      <c r="AF107" s="424">
        <v>26807075.52</v>
      </c>
      <c r="AG107" s="424">
        <v>19674530.670000002</v>
      </c>
      <c r="AH107" s="424">
        <v>7437056.3200000003</v>
      </c>
      <c r="AI107" s="424">
        <v>7814697.8300000001</v>
      </c>
      <c r="AJ107" s="424">
        <v>9940343.4499999993</v>
      </c>
      <c r="AK107" s="424">
        <v>18058536.66</v>
      </c>
      <c r="AL107" s="424">
        <v>7127017.4699999997</v>
      </c>
      <c r="AM107" s="424">
        <v>16821747.140000001</v>
      </c>
      <c r="AN107" s="424">
        <v>5650771.46</v>
      </c>
      <c r="AO107" s="424">
        <v>11261646.300000001</v>
      </c>
      <c r="AP107" s="424">
        <v>42200504.909999996</v>
      </c>
      <c r="AQ107" s="424">
        <v>17448689.59</v>
      </c>
      <c r="AR107" s="424">
        <v>16931772.210000001</v>
      </c>
      <c r="AS107" s="424">
        <v>5296548.67</v>
      </c>
      <c r="AT107" s="424">
        <v>17213491.600000001</v>
      </c>
      <c r="AU107" s="424">
        <v>12041855.029999999</v>
      </c>
      <c r="AV107" s="424">
        <v>39271936.390000001</v>
      </c>
      <c r="AW107" s="424">
        <v>11652820.92</v>
      </c>
      <c r="AX107" s="424">
        <v>26237511.09</v>
      </c>
      <c r="AY107" s="424">
        <v>10526122.060000001</v>
      </c>
      <c r="AZ107" s="424">
        <v>15258058.460000001</v>
      </c>
      <c r="BA107" s="424">
        <v>16405210.9</v>
      </c>
      <c r="BB107" s="424">
        <v>17859911.079999998</v>
      </c>
      <c r="BC107" s="424">
        <v>8655688.5999999996</v>
      </c>
      <c r="BD107" s="424">
        <v>15839488.710000001</v>
      </c>
      <c r="BE107" s="424">
        <v>145091787.62</v>
      </c>
      <c r="BF107" s="424">
        <v>21746791.949999999</v>
      </c>
      <c r="BG107" s="424">
        <v>12101378.34</v>
      </c>
      <c r="BH107" s="424">
        <v>22031416.789999999</v>
      </c>
      <c r="BI107" s="424">
        <v>11378788.6</v>
      </c>
      <c r="BJ107" s="424"/>
      <c r="BK107" s="352">
        <v>1425601001.4000001</v>
      </c>
      <c r="BL107" s="352"/>
      <c r="BX107" s="431">
        <f t="shared" ref="BX107:BX112" si="42">SUM(BL107:BW107)</f>
        <v>0</v>
      </c>
      <c r="BY107" s="431">
        <f t="shared" ref="BY107:BY140" si="43">BK107+BX107</f>
        <v>1425601001.4000001</v>
      </c>
      <c r="BZ107" s="1">
        <f t="shared" ref="BZ107:BZ114" si="44">ROUND(BY107/1000,0)+CA107</f>
        <v>1425601</v>
      </c>
      <c r="CB107" s="20"/>
    </row>
    <row r="108" spans="1:87" ht="12.75">
      <c r="A108" s="422">
        <v>2510</v>
      </c>
      <c r="B108" s="5" t="s">
        <v>283</v>
      </c>
      <c r="C108" s="5"/>
      <c r="D108" s="424">
        <v>6102644.4699999997</v>
      </c>
      <c r="E108" s="424">
        <v>2661128.91</v>
      </c>
      <c r="F108" s="424">
        <v>5201099.91</v>
      </c>
      <c r="G108" s="424">
        <v>2924148.19</v>
      </c>
      <c r="H108" s="424">
        <v>2241125.33</v>
      </c>
      <c r="I108" s="424">
        <v>3265948.84</v>
      </c>
      <c r="J108" s="424">
        <v>2021646.56</v>
      </c>
      <c r="K108" s="424">
        <v>3425263.2</v>
      </c>
      <c r="L108" s="424">
        <v>10530438.93</v>
      </c>
      <c r="M108" s="424">
        <v>2288394.67</v>
      </c>
      <c r="N108" s="424">
        <v>2514642.0699999998</v>
      </c>
      <c r="O108" s="424">
        <v>5899765.2800000003</v>
      </c>
      <c r="P108" s="424">
        <v>15606539.41</v>
      </c>
      <c r="Q108" s="424">
        <v>3523553.01</v>
      </c>
      <c r="R108" s="424">
        <v>4385354.21</v>
      </c>
      <c r="S108" s="424">
        <v>2154724.4</v>
      </c>
      <c r="T108" s="424">
        <v>2338640.79</v>
      </c>
      <c r="U108" s="424">
        <v>3752415.37</v>
      </c>
      <c r="V108" s="424">
        <v>5059542.3899999997</v>
      </c>
      <c r="W108" s="424">
        <v>2895507.33</v>
      </c>
      <c r="X108" s="424">
        <v>18038434.609999999</v>
      </c>
      <c r="Y108" s="424">
        <v>10239960.5</v>
      </c>
      <c r="Z108" s="424">
        <v>5557419.5199999996</v>
      </c>
      <c r="AA108" s="424">
        <v>12751881.51</v>
      </c>
      <c r="AB108" s="424">
        <v>882328.42</v>
      </c>
      <c r="AC108" s="424">
        <v>1051027.28</v>
      </c>
      <c r="AD108" s="424">
        <v>3833976.12</v>
      </c>
      <c r="AE108" s="424">
        <v>1251568.48</v>
      </c>
      <c r="AF108" s="424">
        <v>2211000.1800000002</v>
      </c>
      <c r="AG108" s="424">
        <v>5952232.0099999998</v>
      </c>
      <c r="AH108" s="424">
        <v>850330.28</v>
      </c>
      <c r="AI108" s="424">
        <v>1342922.95</v>
      </c>
      <c r="AJ108" s="424">
        <v>3603737.58</v>
      </c>
      <c r="AK108" s="424">
        <v>4242763.13</v>
      </c>
      <c r="AL108" s="424">
        <v>1344595.48</v>
      </c>
      <c r="AM108" s="424">
        <v>2907177.17</v>
      </c>
      <c r="AN108" s="424">
        <v>703381.84</v>
      </c>
      <c r="AO108" s="424">
        <v>2031715.49</v>
      </c>
      <c r="AP108" s="424">
        <v>7306023.0599999996</v>
      </c>
      <c r="AQ108" s="424">
        <v>1733779.27</v>
      </c>
      <c r="AR108" s="424">
        <v>2519206.62</v>
      </c>
      <c r="AS108" s="424">
        <v>1569577.34</v>
      </c>
      <c r="AT108" s="424">
        <v>2231483.9700000002</v>
      </c>
      <c r="AU108" s="424">
        <v>2397068.85</v>
      </c>
      <c r="AV108" s="424">
        <v>4890173.6399999997</v>
      </c>
      <c r="AW108" s="424">
        <v>2743365.09</v>
      </c>
      <c r="AX108" s="424">
        <v>3126320.61</v>
      </c>
      <c r="AY108" s="424">
        <v>3155699.91</v>
      </c>
      <c r="AZ108" s="424">
        <v>2089675.39</v>
      </c>
      <c r="BA108" s="424">
        <v>1319223.82</v>
      </c>
      <c r="BB108" s="424">
        <v>5074416.9400000004</v>
      </c>
      <c r="BC108" s="424">
        <v>983503.58</v>
      </c>
      <c r="BD108" s="424">
        <v>2502500.54</v>
      </c>
      <c r="BE108" s="424">
        <v>14681292.550000001</v>
      </c>
      <c r="BF108" s="424">
        <v>3590934.68</v>
      </c>
      <c r="BG108" s="424">
        <v>2546341.9900000002</v>
      </c>
      <c r="BH108" s="424">
        <v>2574540.1</v>
      </c>
      <c r="BI108" s="424">
        <v>2245006.4300000002</v>
      </c>
      <c r="BJ108" s="424"/>
      <c r="BK108" s="352">
        <v>236869110.19999999</v>
      </c>
      <c r="BL108" s="352"/>
      <c r="BX108" s="431">
        <f t="shared" si="42"/>
        <v>0</v>
      </c>
      <c r="BY108" s="431">
        <f t="shared" si="43"/>
        <v>236869110.19999999</v>
      </c>
      <c r="BZ108" s="1">
        <f t="shared" si="44"/>
        <v>236869</v>
      </c>
      <c r="CB108" s="20"/>
    </row>
    <row r="109" spans="1:87" ht="12.75">
      <c r="A109" s="422">
        <v>2520</v>
      </c>
      <c r="B109" s="5" t="s">
        <v>284</v>
      </c>
      <c r="C109" s="5"/>
      <c r="D109" s="424">
        <v>5797611.6699999999</v>
      </c>
      <c r="E109" s="424">
        <v>4440542.5999999996</v>
      </c>
      <c r="F109" s="424">
        <v>7663242.9100000001</v>
      </c>
      <c r="G109" s="424">
        <v>2159855.86</v>
      </c>
      <c r="H109" s="424">
        <v>2188337.2000000002</v>
      </c>
      <c r="I109" s="424">
        <v>4125290.31</v>
      </c>
      <c r="J109" s="424">
        <v>3530298.19</v>
      </c>
      <c r="K109" s="424">
        <v>5273828.26</v>
      </c>
      <c r="L109" s="424">
        <v>17968580.890000001</v>
      </c>
      <c r="M109" s="424">
        <v>2120034.86</v>
      </c>
      <c r="N109" s="424">
        <v>6151178.1699999999</v>
      </c>
      <c r="O109" s="424">
        <v>4977064.46</v>
      </c>
      <c r="P109" s="424">
        <v>34009534.170000002</v>
      </c>
      <c r="Q109" s="424">
        <v>4049061.2</v>
      </c>
      <c r="R109" s="424">
        <v>3890239.72</v>
      </c>
      <c r="S109" s="424">
        <v>3196229.05</v>
      </c>
      <c r="T109" s="424">
        <v>6010192.4900000002</v>
      </c>
      <c r="U109" s="424">
        <v>5037795.8099999996</v>
      </c>
      <c r="V109" s="424">
        <v>7101452.0899999999</v>
      </c>
      <c r="W109" s="424">
        <v>2344251.7200000002</v>
      </c>
      <c r="X109" s="424">
        <v>16297021.77</v>
      </c>
      <c r="Y109" s="424">
        <v>12937868.619999999</v>
      </c>
      <c r="Z109" s="424">
        <v>8310755.6799999997</v>
      </c>
      <c r="AA109" s="424">
        <v>13030921.41</v>
      </c>
      <c r="AB109" s="424">
        <v>1671198.87</v>
      </c>
      <c r="AC109" s="424">
        <v>3053360.3</v>
      </c>
      <c r="AD109" s="424">
        <v>3234157.34</v>
      </c>
      <c r="AE109" s="424">
        <v>2124118.0499999998</v>
      </c>
      <c r="AF109" s="424">
        <v>4920494.8600000003</v>
      </c>
      <c r="AG109" s="424">
        <v>4508242.16</v>
      </c>
      <c r="AH109" s="424">
        <v>844986.37</v>
      </c>
      <c r="AI109" s="424">
        <v>1675207.39</v>
      </c>
      <c r="AJ109" s="424">
        <v>2702810.6</v>
      </c>
      <c r="AK109" s="424">
        <v>3409492.28</v>
      </c>
      <c r="AL109" s="424">
        <v>1314413.27</v>
      </c>
      <c r="AM109" s="424">
        <v>2419940.2999999998</v>
      </c>
      <c r="AN109" s="424">
        <v>760433.04</v>
      </c>
      <c r="AO109" s="424">
        <v>2063784.5</v>
      </c>
      <c r="AP109" s="424">
        <v>9297145.6699999999</v>
      </c>
      <c r="AQ109" s="424">
        <v>3068536.43</v>
      </c>
      <c r="AR109" s="424">
        <v>1799099.41</v>
      </c>
      <c r="AS109" s="424">
        <v>1165432.1599999999</v>
      </c>
      <c r="AT109" s="424">
        <v>4976987.9400000004</v>
      </c>
      <c r="AU109" s="424">
        <v>1647889.84</v>
      </c>
      <c r="AV109" s="424">
        <v>10922594.65</v>
      </c>
      <c r="AW109" s="424">
        <v>1823710.76</v>
      </c>
      <c r="AX109" s="424">
        <v>5093089.26</v>
      </c>
      <c r="AY109" s="424">
        <v>4570438.24</v>
      </c>
      <c r="AZ109" s="424">
        <v>3126377.94</v>
      </c>
      <c r="BA109" s="424">
        <v>3248209.85</v>
      </c>
      <c r="BB109" s="424">
        <v>4446645.96</v>
      </c>
      <c r="BC109" s="424">
        <v>1307760.44</v>
      </c>
      <c r="BD109" s="424">
        <v>4154748.46</v>
      </c>
      <c r="BE109" s="424">
        <v>24740782.559999999</v>
      </c>
      <c r="BF109" s="424">
        <v>3987053.16</v>
      </c>
      <c r="BG109" s="424">
        <v>2263993.96</v>
      </c>
      <c r="BH109" s="424">
        <v>4520855.4000000004</v>
      </c>
      <c r="BI109" s="424">
        <v>2787895.63</v>
      </c>
      <c r="BJ109" s="424"/>
      <c r="BK109" s="352">
        <v>316263076.16000003</v>
      </c>
      <c r="BL109" s="352"/>
      <c r="BX109" s="431">
        <f t="shared" si="42"/>
        <v>0</v>
      </c>
      <c r="BY109" s="431">
        <f t="shared" si="43"/>
        <v>316263076.16000003</v>
      </c>
      <c r="BZ109" s="1">
        <f t="shared" si="44"/>
        <v>316263</v>
      </c>
      <c r="CB109" s="20"/>
    </row>
    <row r="110" spans="1:87" ht="12.75">
      <c r="A110" s="422">
        <v>2590</v>
      </c>
      <c r="B110" s="5" t="s">
        <v>285</v>
      </c>
      <c r="C110" s="5"/>
      <c r="D110" s="424">
        <v>4211354.34</v>
      </c>
      <c r="E110" s="424">
        <v>2132815.31</v>
      </c>
      <c r="F110" s="424">
        <v>4197843.13</v>
      </c>
      <c r="G110" s="424">
        <v>3454544.16</v>
      </c>
      <c r="H110" s="424">
        <v>1846508.77</v>
      </c>
      <c r="I110" s="424">
        <v>3755888.03</v>
      </c>
      <c r="J110" s="424">
        <v>2031809.32</v>
      </c>
      <c r="K110" s="424">
        <v>4506957.09</v>
      </c>
      <c r="L110" s="424">
        <v>8399589.2699999996</v>
      </c>
      <c r="M110" s="424">
        <v>3015867.88</v>
      </c>
      <c r="N110" s="424">
        <v>5978513.0199999996</v>
      </c>
      <c r="O110" s="424">
        <v>6465270.9900000002</v>
      </c>
      <c r="P110" s="424">
        <v>21886074.309999999</v>
      </c>
      <c r="Q110" s="424">
        <v>4054959.65</v>
      </c>
      <c r="R110" s="424">
        <v>7078003.3200000003</v>
      </c>
      <c r="S110" s="424">
        <v>1783561.19</v>
      </c>
      <c r="T110" s="424">
        <v>3853876.83</v>
      </c>
      <c r="U110" s="424">
        <v>5208904.1500000004</v>
      </c>
      <c r="V110" s="424">
        <v>8000163.7199999997</v>
      </c>
      <c r="W110" s="424">
        <v>2677193.66</v>
      </c>
      <c r="X110" s="424">
        <v>19029958.16</v>
      </c>
      <c r="Y110" s="424">
        <v>17050731.359999999</v>
      </c>
      <c r="Z110" s="424">
        <v>3609273.57</v>
      </c>
      <c r="AA110" s="424">
        <v>13573284.93</v>
      </c>
      <c r="AB110" s="424">
        <v>1327397.5</v>
      </c>
      <c r="AC110" s="424">
        <v>2071563.05</v>
      </c>
      <c r="AD110" s="424">
        <v>2443957.87</v>
      </c>
      <c r="AE110" s="424">
        <v>2191917.5499999998</v>
      </c>
      <c r="AF110" s="424">
        <v>4035985.69</v>
      </c>
      <c r="AG110" s="424">
        <v>3304499.43</v>
      </c>
      <c r="AH110" s="424">
        <v>802901.68</v>
      </c>
      <c r="AI110" s="424">
        <v>1266949.52</v>
      </c>
      <c r="AJ110" s="424">
        <v>1340945.1299999999</v>
      </c>
      <c r="AK110" s="424">
        <v>3110925.12</v>
      </c>
      <c r="AL110" s="424">
        <v>980345.09</v>
      </c>
      <c r="AM110" s="424">
        <v>3471412.88</v>
      </c>
      <c r="AN110" s="424">
        <v>382108.47</v>
      </c>
      <c r="AO110" s="424">
        <v>1737237.69</v>
      </c>
      <c r="AP110" s="424">
        <v>10973694.49</v>
      </c>
      <c r="AQ110" s="424">
        <v>3153095.19</v>
      </c>
      <c r="AR110" s="424">
        <v>2633933.91</v>
      </c>
      <c r="AS110" s="424">
        <v>737155.91</v>
      </c>
      <c r="AT110" s="424">
        <v>4904335.93</v>
      </c>
      <c r="AU110" s="424">
        <v>1831896.1</v>
      </c>
      <c r="AV110" s="424">
        <v>11426492.08</v>
      </c>
      <c r="AW110" s="424">
        <v>2351176.2999999998</v>
      </c>
      <c r="AX110" s="424">
        <v>5457858.0199999996</v>
      </c>
      <c r="AY110" s="424">
        <v>2455435.27</v>
      </c>
      <c r="AZ110" s="424">
        <v>2648645.15</v>
      </c>
      <c r="BA110" s="424">
        <v>2748943.46</v>
      </c>
      <c r="BB110" s="424">
        <v>3587683.05</v>
      </c>
      <c r="BC110" s="424">
        <v>1111031.8</v>
      </c>
      <c r="BD110" s="424">
        <v>2495359.0499999998</v>
      </c>
      <c r="BE110" s="424">
        <v>34385988.149999999</v>
      </c>
      <c r="BF110" s="424">
        <v>6153247.2599999998</v>
      </c>
      <c r="BG110" s="424">
        <v>2271233.46</v>
      </c>
      <c r="BH110" s="424">
        <v>2640414.5699999998</v>
      </c>
      <c r="BI110" s="424">
        <v>2335484.73</v>
      </c>
      <c r="BJ110" s="424"/>
      <c r="BK110" s="352">
        <v>292574196.70999998</v>
      </c>
      <c r="BL110" s="352"/>
      <c r="BX110" s="431">
        <f t="shared" si="42"/>
        <v>0</v>
      </c>
      <c r="BY110" s="431">
        <f t="shared" si="43"/>
        <v>292574196.70999998</v>
      </c>
      <c r="BZ110" s="1">
        <f t="shared" si="44"/>
        <v>292574</v>
      </c>
      <c r="CB110" s="20"/>
    </row>
    <row r="111" spans="1:87" ht="12.75">
      <c r="A111" s="422">
        <v>2522</v>
      </c>
      <c r="B111" s="5" t="s">
        <v>286</v>
      </c>
      <c r="C111" s="5"/>
      <c r="D111" s="424">
        <v>814576.21</v>
      </c>
      <c r="E111" s="424">
        <v>757659.4</v>
      </c>
      <c r="F111" s="424">
        <v>1597043.6</v>
      </c>
      <c r="G111" s="424">
        <v>433672.4</v>
      </c>
      <c r="H111" s="424">
        <v>230764.22</v>
      </c>
      <c r="I111" s="424">
        <v>736548.8</v>
      </c>
      <c r="J111" s="424">
        <v>813261.08</v>
      </c>
      <c r="K111" s="424">
        <v>932907.89</v>
      </c>
      <c r="L111" s="424">
        <v>3228157.38</v>
      </c>
      <c r="M111" s="424">
        <v>567605.92000000004</v>
      </c>
      <c r="N111" s="424">
        <v>984659.16</v>
      </c>
      <c r="O111" s="424">
        <v>1581036.28</v>
      </c>
      <c r="P111" s="424">
        <v>4239333.01</v>
      </c>
      <c r="Q111" s="424">
        <v>532136.51</v>
      </c>
      <c r="R111" s="424">
        <v>785648.99</v>
      </c>
      <c r="S111" s="424">
        <v>683045.67</v>
      </c>
      <c r="T111" s="424">
        <v>1096498.82</v>
      </c>
      <c r="U111" s="424">
        <v>837452.95</v>
      </c>
      <c r="V111" s="424">
        <v>1059897.6499999999</v>
      </c>
      <c r="W111" s="424">
        <v>602699.12</v>
      </c>
      <c r="X111" s="424">
        <v>2529633.58</v>
      </c>
      <c r="Y111" s="424">
        <v>2085288.48</v>
      </c>
      <c r="Z111" s="424">
        <v>1214612.9099999999</v>
      </c>
      <c r="AA111" s="424">
        <v>2641364.66</v>
      </c>
      <c r="AB111" s="424">
        <v>408940.01</v>
      </c>
      <c r="AC111" s="424">
        <v>512261.77</v>
      </c>
      <c r="AD111" s="424">
        <v>722656.05</v>
      </c>
      <c r="AE111" s="424">
        <v>298221.81</v>
      </c>
      <c r="AF111" s="424">
        <v>832644.47</v>
      </c>
      <c r="AG111" s="424">
        <v>717206.39</v>
      </c>
      <c r="AH111" s="424">
        <v>264061.03000000003</v>
      </c>
      <c r="AI111" s="424">
        <v>362462.21</v>
      </c>
      <c r="AJ111" s="424">
        <v>289347.64</v>
      </c>
      <c r="AK111" s="424">
        <v>596571.36</v>
      </c>
      <c r="AL111" s="424">
        <v>311189.33</v>
      </c>
      <c r="AM111" s="424">
        <v>752975.95</v>
      </c>
      <c r="AN111" s="424">
        <v>136919.25</v>
      </c>
      <c r="AO111" s="424">
        <v>429908.04</v>
      </c>
      <c r="AP111" s="424">
        <v>1247378.46</v>
      </c>
      <c r="AQ111" s="424">
        <v>627765.28</v>
      </c>
      <c r="AR111" s="424">
        <v>542928.23</v>
      </c>
      <c r="AS111" s="424">
        <v>237433.02</v>
      </c>
      <c r="AT111" s="424">
        <v>527637.68999999994</v>
      </c>
      <c r="AU111" s="424">
        <v>567825.15</v>
      </c>
      <c r="AV111" s="424">
        <v>1146555.32</v>
      </c>
      <c r="AW111" s="424">
        <v>444468.02</v>
      </c>
      <c r="AX111" s="424">
        <v>1011341.99</v>
      </c>
      <c r="AY111" s="424">
        <v>426553.98</v>
      </c>
      <c r="AZ111" s="424">
        <v>704130.79</v>
      </c>
      <c r="BA111" s="424">
        <v>289788.05</v>
      </c>
      <c r="BB111" s="424">
        <v>485305.27</v>
      </c>
      <c r="BC111" s="424">
        <v>323639.61</v>
      </c>
      <c r="BD111" s="424">
        <v>585142.65</v>
      </c>
      <c r="BE111" s="424">
        <v>3945322.75</v>
      </c>
      <c r="BF111" s="424">
        <v>776111.19</v>
      </c>
      <c r="BG111" s="424">
        <v>563954.73</v>
      </c>
      <c r="BH111" s="424">
        <v>1015386.33</v>
      </c>
      <c r="BI111" s="424">
        <v>380740.43</v>
      </c>
      <c r="BJ111" s="424"/>
      <c r="BK111" s="352">
        <v>53470278.939999998</v>
      </c>
      <c r="BL111" s="352"/>
      <c r="BM111" s="352"/>
      <c r="BN111" s="352"/>
      <c r="BO111" s="352"/>
      <c r="BQ111" s="352"/>
      <c r="BR111" s="352"/>
      <c r="BS111" s="352"/>
      <c r="BT111" s="352"/>
      <c r="BU111" s="352"/>
      <c r="BV111" s="352"/>
      <c r="BW111" s="352"/>
      <c r="BX111" s="431">
        <f t="shared" si="42"/>
        <v>0</v>
      </c>
      <c r="BY111" s="431">
        <f t="shared" si="43"/>
        <v>53470278.939999998</v>
      </c>
      <c r="BZ111" s="1">
        <f t="shared" si="44"/>
        <v>53470</v>
      </c>
      <c r="CB111" s="20"/>
    </row>
    <row r="112" spans="1:87" ht="12.75">
      <c r="A112" s="422">
        <v>2560</v>
      </c>
      <c r="B112" s="5" t="s">
        <v>287</v>
      </c>
      <c r="C112" s="5"/>
      <c r="D112" s="424">
        <v>2238767.02</v>
      </c>
      <c r="E112" s="424">
        <v>2022023.35</v>
      </c>
      <c r="F112" s="424">
        <v>4276355.2300000004</v>
      </c>
      <c r="G112" s="424">
        <v>854328.83</v>
      </c>
      <c r="H112" s="424">
        <v>582722.87</v>
      </c>
      <c r="I112" s="424">
        <v>2402982.81</v>
      </c>
      <c r="J112" s="424">
        <v>1653215.44</v>
      </c>
      <c r="K112" s="424">
        <v>2100008.64</v>
      </c>
      <c r="L112" s="424">
        <v>6277057.0199999996</v>
      </c>
      <c r="M112" s="424">
        <v>965787.31</v>
      </c>
      <c r="N112" s="424">
        <v>2547153.27</v>
      </c>
      <c r="O112" s="424">
        <v>2549662.85</v>
      </c>
      <c r="P112" s="424">
        <v>21283039.079999998</v>
      </c>
      <c r="Q112" s="424">
        <v>1597510.38</v>
      </c>
      <c r="R112" s="424">
        <v>2365342.89</v>
      </c>
      <c r="S112" s="424">
        <v>1665601.86</v>
      </c>
      <c r="T112" s="424">
        <v>1581417.94</v>
      </c>
      <c r="U112" s="424">
        <v>2036918.03</v>
      </c>
      <c r="V112" s="424">
        <v>2669382.4300000002</v>
      </c>
      <c r="W112" s="424">
        <v>1321365.5900000001</v>
      </c>
      <c r="X112" s="424">
        <v>4067932.17</v>
      </c>
      <c r="Y112" s="424">
        <v>4984888.54</v>
      </c>
      <c r="Z112" s="424">
        <v>1375244.19</v>
      </c>
      <c r="AA112" s="424">
        <v>10048437.380000001</v>
      </c>
      <c r="AB112" s="424">
        <v>699538.67</v>
      </c>
      <c r="AC112" s="424">
        <v>1344807.43</v>
      </c>
      <c r="AD112" s="424">
        <v>1232488.6200000001</v>
      </c>
      <c r="AE112" s="424">
        <v>685726.91</v>
      </c>
      <c r="AF112" s="424">
        <v>3068052.91</v>
      </c>
      <c r="AG112" s="424">
        <v>1823108.63</v>
      </c>
      <c r="AH112" s="424">
        <v>483886.2</v>
      </c>
      <c r="AI112" s="424">
        <v>539945.25</v>
      </c>
      <c r="AJ112" s="424">
        <v>423943.28</v>
      </c>
      <c r="AK112" s="424">
        <v>1353090.71</v>
      </c>
      <c r="AL112" s="424">
        <v>440767.38</v>
      </c>
      <c r="AM112" s="424">
        <v>1563724.42</v>
      </c>
      <c r="AN112" s="424">
        <v>346371.01</v>
      </c>
      <c r="AO112" s="424">
        <v>602549.81000000006</v>
      </c>
      <c r="AP112" s="424">
        <v>2730581.44</v>
      </c>
      <c r="AQ112" s="424">
        <v>1326354.18</v>
      </c>
      <c r="AR112" s="424">
        <v>1296504.77</v>
      </c>
      <c r="AS112" s="424">
        <v>406194.3</v>
      </c>
      <c r="AT112" s="424">
        <v>1713819.45</v>
      </c>
      <c r="AU112" s="424">
        <v>1304633.8700000001</v>
      </c>
      <c r="AV112" s="424">
        <v>2786838.47</v>
      </c>
      <c r="AW112" s="424">
        <v>958608.84</v>
      </c>
      <c r="AX112" s="424">
        <v>2190833.4900000002</v>
      </c>
      <c r="AY112" s="424">
        <v>965132.48</v>
      </c>
      <c r="AZ112" s="424">
        <v>1270664.1299999999</v>
      </c>
      <c r="BA112" s="424">
        <v>1028140.33</v>
      </c>
      <c r="BB112" s="424">
        <v>1054904.54</v>
      </c>
      <c r="BC112" s="424">
        <v>619169.23</v>
      </c>
      <c r="BD112" s="424">
        <v>1163152.79</v>
      </c>
      <c r="BE112" s="424">
        <v>15657554.02</v>
      </c>
      <c r="BF112" s="424">
        <v>1746119.08</v>
      </c>
      <c r="BG112" s="424">
        <v>912586.57</v>
      </c>
      <c r="BH112" s="424">
        <v>1910399.25</v>
      </c>
      <c r="BI112" s="424">
        <v>617717.07999999996</v>
      </c>
      <c r="BJ112" s="427"/>
      <c r="BK112" s="352">
        <v>139735054.66</v>
      </c>
      <c r="BL112" s="352"/>
      <c r="BM112" s="427" t="s">
        <v>128</v>
      </c>
      <c r="BN112" s="427" t="s">
        <v>128</v>
      </c>
      <c r="BO112" s="427"/>
      <c r="BP112" s="427"/>
      <c r="BQ112" s="427"/>
      <c r="BR112" s="427"/>
      <c r="BS112" s="427"/>
      <c r="BT112" s="427"/>
      <c r="BU112" s="427"/>
      <c r="BV112" s="427"/>
      <c r="BW112" s="427"/>
      <c r="BX112" s="431">
        <f t="shared" si="42"/>
        <v>0</v>
      </c>
      <c r="BY112" s="431">
        <f t="shared" si="43"/>
        <v>139735054.66</v>
      </c>
      <c r="BZ112" s="1">
        <f t="shared" si="44"/>
        <v>139735</v>
      </c>
      <c r="CA112" s="1"/>
      <c r="CB112" s="20"/>
      <c r="CC112" s="1"/>
      <c r="CD112" s="1"/>
      <c r="CE112" s="1"/>
      <c r="CF112" s="1"/>
      <c r="CG112" s="1"/>
      <c r="CH112" s="1"/>
      <c r="CI112" s="1"/>
    </row>
    <row r="113" spans="1:87" ht="12.75">
      <c r="A113" s="535"/>
      <c r="B113" s="5" t="s">
        <v>288</v>
      </c>
      <c r="C113" s="7"/>
      <c r="D113" s="884">
        <v>42657278.130000003</v>
      </c>
      <c r="E113" s="884">
        <v>29481934.100000001</v>
      </c>
      <c r="F113" s="884">
        <v>61446633.75</v>
      </c>
      <c r="G113" s="884">
        <v>22709328.539999999</v>
      </c>
      <c r="H113" s="884">
        <v>15691671.24</v>
      </c>
      <c r="I113" s="884">
        <v>33917855.439999998</v>
      </c>
      <c r="J113" s="884">
        <v>23827320.09</v>
      </c>
      <c r="K113" s="884">
        <v>43010902.909999996</v>
      </c>
      <c r="L113" s="884">
        <v>99610259.019999996</v>
      </c>
      <c r="M113" s="884">
        <v>23269936.129999999</v>
      </c>
      <c r="N113" s="884">
        <v>50993176.560000002</v>
      </c>
      <c r="O113" s="884">
        <v>58366676.719999999</v>
      </c>
      <c r="P113" s="884">
        <v>194870758.61000001</v>
      </c>
      <c r="Q113" s="884">
        <v>31572549.649999999</v>
      </c>
      <c r="R113" s="884">
        <v>43178505.310000002</v>
      </c>
      <c r="S113" s="884">
        <v>26159822.09</v>
      </c>
      <c r="T113" s="884">
        <v>35899993.789999999</v>
      </c>
      <c r="U113" s="884">
        <v>40077504.619999997</v>
      </c>
      <c r="V113" s="884">
        <v>59380770.75</v>
      </c>
      <c r="W113" s="884">
        <v>21290548.75</v>
      </c>
      <c r="X113" s="884">
        <v>135401529.43000001</v>
      </c>
      <c r="Y113" s="884">
        <v>96960710.510000005</v>
      </c>
      <c r="Z113" s="884">
        <v>54001437.390000001</v>
      </c>
      <c r="AA113" s="884">
        <v>111308850.11</v>
      </c>
      <c r="AB113" s="884">
        <v>13313632.35</v>
      </c>
      <c r="AC113" s="884">
        <v>18855154.5</v>
      </c>
      <c r="AD113" s="884">
        <v>26178674.920000002</v>
      </c>
      <c r="AE113" s="884">
        <v>17672606.239999998</v>
      </c>
      <c r="AF113" s="884">
        <v>41875253.630000003</v>
      </c>
      <c r="AG113" s="884">
        <v>35979819.289999999</v>
      </c>
      <c r="AH113" s="884">
        <v>10683221.880000001</v>
      </c>
      <c r="AI113" s="884">
        <v>13002185.15</v>
      </c>
      <c r="AJ113" s="884">
        <v>18301127.68</v>
      </c>
      <c r="AK113" s="884">
        <v>30771379.260000002</v>
      </c>
      <c r="AL113" s="884">
        <v>11518328.02</v>
      </c>
      <c r="AM113" s="884">
        <v>27936977.859999999</v>
      </c>
      <c r="AN113" s="884">
        <v>7979985.0700000003</v>
      </c>
      <c r="AO113" s="884">
        <v>18126841.829999998</v>
      </c>
      <c r="AP113" s="884">
        <v>73755328.030000001</v>
      </c>
      <c r="AQ113" s="884">
        <v>27358219.940000001</v>
      </c>
      <c r="AR113" s="884">
        <v>25723445.149999999</v>
      </c>
      <c r="AS113" s="884">
        <v>9412341.4000000004</v>
      </c>
      <c r="AT113" s="884">
        <v>31567756.579999998</v>
      </c>
      <c r="AU113" s="884">
        <v>19791168.84</v>
      </c>
      <c r="AV113" s="884">
        <v>70444590.549999997</v>
      </c>
      <c r="AW113" s="884">
        <v>19974149.93</v>
      </c>
      <c r="AX113" s="884">
        <v>43116954.460000001</v>
      </c>
      <c r="AY113" s="884">
        <v>22099381.940000001</v>
      </c>
      <c r="AZ113" s="884">
        <v>25097551.859999999</v>
      </c>
      <c r="BA113" s="884">
        <v>25039516.41</v>
      </c>
      <c r="BB113" s="884">
        <v>32508866.84</v>
      </c>
      <c r="BC113" s="884">
        <v>13000793.26</v>
      </c>
      <c r="BD113" s="884">
        <v>26740392.199999999</v>
      </c>
      <c r="BE113" s="884">
        <v>238502727.65000001</v>
      </c>
      <c r="BF113" s="884">
        <v>38000257.32</v>
      </c>
      <c r="BG113" s="884">
        <v>20659489.050000001</v>
      </c>
      <c r="BH113" s="884">
        <v>34693012.439999998</v>
      </c>
      <c r="BI113" s="884">
        <v>19745632.899999999</v>
      </c>
      <c r="BJ113" s="427"/>
      <c r="BK113" s="884">
        <v>2464512718.0700002</v>
      </c>
      <c r="BL113" s="884"/>
      <c r="BM113" s="884">
        <f t="shared" ref="BM113:BW113" si="45">SUM(BM107:BM112)</f>
        <v>0</v>
      </c>
      <c r="BN113" s="884">
        <f t="shared" si="45"/>
        <v>0</v>
      </c>
      <c r="BO113" s="884">
        <f t="shared" si="45"/>
        <v>0</v>
      </c>
      <c r="BP113" s="884">
        <f t="shared" si="45"/>
        <v>0</v>
      </c>
      <c r="BQ113" s="884">
        <f t="shared" si="45"/>
        <v>0</v>
      </c>
      <c r="BR113" s="884">
        <f t="shared" ref="BR113:BT113" si="46">SUM(BR107:BR112)</f>
        <v>0</v>
      </c>
      <c r="BS113" s="884">
        <f t="shared" si="46"/>
        <v>0</v>
      </c>
      <c r="BT113" s="884">
        <f t="shared" si="46"/>
        <v>0</v>
      </c>
      <c r="BU113" s="884">
        <f t="shared" si="45"/>
        <v>0</v>
      </c>
      <c r="BV113" s="884">
        <f t="shared" si="45"/>
        <v>0</v>
      </c>
      <c r="BW113" s="884">
        <f t="shared" si="45"/>
        <v>0</v>
      </c>
      <c r="BX113" s="884">
        <f>SUM(BX107:BX112)</f>
        <v>0</v>
      </c>
      <c r="BY113" s="884">
        <f t="shared" si="43"/>
        <v>2464512718.0700002</v>
      </c>
      <c r="BZ113" s="885">
        <f t="shared" si="44"/>
        <v>2464513</v>
      </c>
      <c r="CA113" s="1"/>
      <c r="CB113" s="20"/>
      <c r="CC113" s="1"/>
      <c r="CD113" s="1"/>
      <c r="CE113" s="1"/>
      <c r="CF113" s="1"/>
      <c r="CG113" s="1"/>
      <c r="CH113" s="1"/>
      <c r="CI113" s="1"/>
    </row>
    <row r="114" spans="1:87" ht="12.75">
      <c r="A114" s="535"/>
      <c r="B114" s="5" t="s">
        <v>2180</v>
      </c>
      <c r="C114" s="7"/>
      <c r="D114" s="428">
        <v>-38891068.090000004</v>
      </c>
      <c r="E114" s="428">
        <v>-24691301.629999999</v>
      </c>
      <c r="F114" s="428">
        <v>-53746261.359999999</v>
      </c>
      <c r="G114" s="428">
        <v>-20043465.649999999</v>
      </c>
      <c r="H114" s="428">
        <v>-14803025.33</v>
      </c>
      <c r="I114" s="428">
        <v>-31205721.5</v>
      </c>
      <c r="J114" s="428">
        <v>-21584685.039999999</v>
      </c>
      <c r="K114" s="428">
        <v>-36648124.090000004</v>
      </c>
      <c r="L114" s="428">
        <v>-77689188.959999993</v>
      </c>
      <c r="M114" s="428">
        <v>-21461244.559999999</v>
      </c>
      <c r="N114" s="428">
        <v>-43074076.770000003</v>
      </c>
      <c r="O114" s="428">
        <v>-53167825.859999999</v>
      </c>
      <c r="P114" s="428">
        <v>-161320927.66</v>
      </c>
      <c r="Q114" s="428">
        <v>-28488363.5</v>
      </c>
      <c r="R114" s="428">
        <v>-37365453.859999999</v>
      </c>
      <c r="S114" s="428">
        <v>-23551002.73</v>
      </c>
      <c r="T114" s="428">
        <v>-32526066.329999998</v>
      </c>
      <c r="U114" s="428">
        <v>-36150647.689999998</v>
      </c>
      <c r="V114" s="428">
        <v>-49104284.140000001</v>
      </c>
      <c r="W114" s="428">
        <v>-19913362.75</v>
      </c>
      <c r="X114" s="428">
        <v>-115965826.44</v>
      </c>
      <c r="Y114" s="428">
        <v>-82526160.049999997</v>
      </c>
      <c r="Z114" s="428">
        <v>-44291146.719999999</v>
      </c>
      <c r="AA114" s="428">
        <v>-98613513.670000002</v>
      </c>
      <c r="AB114" s="428">
        <v>-12602161.9</v>
      </c>
      <c r="AC114" s="428">
        <v>-16087241.289999999</v>
      </c>
      <c r="AD114" s="428">
        <v>-24294219.050000001</v>
      </c>
      <c r="AE114" s="428">
        <v>-16802335.690000001</v>
      </c>
      <c r="AF114" s="428">
        <v>-37505520.729999997</v>
      </c>
      <c r="AG114" s="428">
        <v>-33321058.870000001</v>
      </c>
      <c r="AH114" s="428">
        <v>-10222040.970000001</v>
      </c>
      <c r="AI114" s="428">
        <v>-12626448.699999999</v>
      </c>
      <c r="AJ114" s="428">
        <v>-17240142.050000001</v>
      </c>
      <c r="AK114" s="428">
        <v>-27370393.370000001</v>
      </c>
      <c r="AL114" s="428">
        <v>-10771592.359999999</v>
      </c>
      <c r="AM114" s="428">
        <v>-23768718.969999999</v>
      </c>
      <c r="AN114" s="428">
        <v>-7608042.54</v>
      </c>
      <c r="AO114" s="428">
        <v>-16628403.48</v>
      </c>
      <c r="AP114" s="428">
        <v>-65870456.869999997</v>
      </c>
      <c r="AQ114" s="428">
        <v>-24838162.780000001</v>
      </c>
      <c r="AR114" s="428">
        <v>-21472656.050000001</v>
      </c>
      <c r="AS114" s="428">
        <v>-8706587.7300000004</v>
      </c>
      <c r="AT114" s="428">
        <v>-29391270.52</v>
      </c>
      <c r="AU114" s="428">
        <v>-18270665.670000002</v>
      </c>
      <c r="AV114" s="428">
        <v>-57465146.630000003</v>
      </c>
      <c r="AW114" s="428">
        <v>-18744473.18</v>
      </c>
      <c r="AX114" s="428">
        <v>-39131383.189999998</v>
      </c>
      <c r="AY114" s="428">
        <v>-20466031.16</v>
      </c>
      <c r="AZ114" s="428">
        <v>-22835925.09</v>
      </c>
      <c r="BA114" s="428">
        <v>-21998167.52</v>
      </c>
      <c r="BB114" s="428">
        <v>-30507380.199999999</v>
      </c>
      <c r="BC114" s="428">
        <v>-12325092.9</v>
      </c>
      <c r="BD114" s="428">
        <v>-24824041.91</v>
      </c>
      <c r="BE114" s="428">
        <v>-205492945.03</v>
      </c>
      <c r="BF114" s="428">
        <v>-34895492.329999998</v>
      </c>
      <c r="BG114" s="428">
        <v>-19174204.32</v>
      </c>
      <c r="BH114" s="428">
        <v>-31760040.91</v>
      </c>
      <c r="BI114" s="428">
        <v>-18179831.989999998</v>
      </c>
      <c r="BJ114" s="424"/>
      <c r="BK114" s="428">
        <v>-2160021020.3299999</v>
      </c>
      <c r="BL114" s="428"/>
      <c r="BM114" s="428">
        <f t="shared" ref="BM114:BW114" si="47">BM104+BM113</f>
        <v>0</v>
      </c>
      <c r="BN114" s="428">
        <f t="shared" si="47"/>
        <v>0</v>
      </c>
      <c r="BO114" s="428">
        <f t="shared" si="47"/>
        <v>0</v>
      </c>
      <c r="BP114" s="428">
        <f t="shared" si="47"/>
        <v>0</v>
      </c>
      <c r="BQ114" s="428">
        <f t="shared" si="47"/>
        <v>0</v>
      </c>
      <c r="BR114" s="428">
        <f t="shared" ref="BR114:BT114" si="48">BR104+BR113</f>
        <v>0</v>
      </c>
      <c r="BS114" s="428">
        <f t="shared" si="48"/>
        <v>0</v>
      </c>
      <c r="BT114" s="428">
        <f t="shared" si="48"/>
        <v>0</v>
      </c>
      <c r="BU114" s="428">
        <f t="shared" si="47"/>
        <v>0</v>
      </c>
      <c r="BV114" s="428">
        <f t="shared" si="47"/>
        <v>0</v>
      </c>
      <c r="BW114" s="428">
        <f t="shared" si="47"/>
        <v>0</v>
      </c>
      <c r="BX114" s="428">
        <f>BX104+BX113</f>
        <v>0</v>
      </c>
      <c r="BY114" s="428">
        <f t="shared" si="43"/>
        <v>-2160021020.3299999</v>
      </c>
      <c r="BZ114" s="473">
        <f t="shared" si="44"/>
        <v>-2160021</v>
      </c>
      <c r="CA114" s="1"/>
      <c r="CB114" s="20"/>
      <c r="CC114" s="1"/>
      <c r="CD114" s="1"/>
      <c r="CE114" s="1"/>
      <c r="CF114" s="1"/>
      <c r="CG114" s="1"/>
      <c r="CH114" s="1"/>
      <c r="CI114" s="1"/>
    </row>
    <row r="115" spans="1:87" ht="12.75">
      <c r="A115" s="535"/>
      <c r="B115" s="7" t="s">
        <v>290</v>
      </c>
      <c r="C115" s="5"/>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424"/>
      <c r="AV115" s="424"/>
      <c r="AW115" s="424"/>
      <c r="AX115" s="424"/>
      <c r="AY115" s="424"/>
      <c r="AZ115" s="424"/>
      <c r="BA115" s="424"/>
      <c r="BB115" s="424"/>
      <c r="BC115" s="424"/>
      <c r="BD115" s="424"/>
      <c r="BE115" s="424"/>
      <c r="BF115" s="424"/>
      <c r="BG115" s="424"/>
      <c r="BH115" s="424"/>
      <c r="BI115" s="424"/>
      <c r="BJ115" s="424"/>
      <c r="BK115" s="352"/>
      <c r="BL115" s="352"/>
      <c r="BX115" s="431"/>
      <c r="BY115" s="431"/>
      <c r="CB115" s="20"/>
    </row>
    <row r="116" spans="1:87" ht="12.75">
      <c r="A116" s="422">
        <v>2690</v>
      </c>
      <c r="B116" s="5" t="s">
        <v>485</v>
      </c>
      <c r="C116" s="5"/>
      <c r="D116" s="424">
        <v>22608963.829999998</v>
      </c>
      <c r="E116" s="424">
        <v>18538195.16</v>
      </c>
      <c r="F116" s="424">
        <v>34140383.359999999</v>
      </c>
      <c r="G116" s="424">
        <v>11615016.1</v>
      </c>
      <c r="H116" s="424">
        <v>9363348.3100000005</v>
      </c>
      <c r="I116" s="424">
        <v>15697324.1</v>
      </c>
      <c r="J116" s="424">
        <v>11706414.84</v>
      </c>
      <c r="K116" s="424">
        <v>23208029.059999999</v>
      </c>
      <c r="L116" s="424">
        <v>44035318.880000003</v>
      </c>
      <c r="M116" s="424">
        <v>11818113.939999999</v>
      </c>
      <c r="N116" s="424">
        <v>26374332.539999999</v>
      </c>
      <c r="O116" s="424">
        <v>27471038.199999999</v>
      </c>
      <c r="P116" s="424">
        <v>73520999.239999995</v>
      </c>
      <c r="Q116" s="424">
        <v>17262719.359999999</v>
      </c>
      <c r="R116" s="424">
        <v>21526579.129999999</v>
      </c>
      <c r="S116" s="424">
        <v>16276927.560000001</v>
      </c>
      <c r="T116" s="424">
        <v>17941281.719999999</v>
      </c>
      <c r="U116" s="424">
        <v>22148519.920000002</v>
      </c>
      <c r="V116" s="424">
        <v>25049039.649999999</v>
      </c>
      <c r="W116" s="424">
        <v>11924616.41</v>
      </c>
      <c r="X116" s="424">
        <v>64239081.18</v>
      </c>
      <c r="Y116" s="424">
        <v>36543190.609999999</v>
      </c>
      <c r="Z116" s="424">
        <v>28851331.469999999</v>
      </c>
      <c r="AA116" s="424">
        <v>52082173.609999999</v>
      </c>
      <c r="AB116" s="424">
        <v>7644505.5300000003</v>
      </c>
      <c r="AC116" s="424">
        <v>9441544.7699999996</v>
      </c>
      <c r="AD116" s="424">
        <v>12465633.07</v>
      </c>
      <c r="AE116" s="424">
        <v>10457105.58</v>
      </c>
      <c r="AF116" s="424">
        <v>23207554.579999998</v>
      </c>
      <c r="AG116" s="424">
        <v>20954973.140000001</v>
      </c>
      <c r="AH116" s="424">
        <v>7020312.8099999996</v>
      </c>
      <c r="AI116" s="424">
        <v>7799333.6500000004</v>
      </c>
      <c r="AJ116" s="424">
        <v>9418489.4900000002</v>
      </c>
      <c r="AK116" s="424">
        <v>16704808.039999999</v>
      </c>
      <c r="AL116" s="424">
        <v>7264596.7199999997</v>
      </c>
      <c r="AM116" s="424">
        <v>16321094.949999999</v>
      </c>
      <c r="AN116" s="424">
        <v>5807768.1200000001</v>
      </c>
      <c r="AO116" s="424">
        <v>10478055.35</v>
      </c>
      <c r="AP116" s="424">
        <v>37729506.32</v>
      </c>
      <c r="AQ116" s="424">
        <v>15678197.640000001</v>
      </c>
      <c r="AR116" s="424">
        <v>16045995.65</v>
      </c>
      <c r="AS116" s="424">
        <v>6031139.0899999999</v>
      </c>
      <c r="AT116" s="424">
        <v>18208512.52</v>
      </c>
      <c r="AU116" s="424">
        <v>10819363</v>
      </c>
      <c r="AV116" s="424">
        <v>42088164.420000002</v>
      </c>
      <c r="AW116" s="424">
        <v>13119939.91</v>
      </c>
      <c r="AX116" s="424">
        <v>21896605.91</v>
      </c>
      <c r="AY116" s="424">
        <v>11177201.32</v>
      </c>
      <c r="AZ116" s="424">
        <v>14929581.689999999</v>
      </c>
      <c r="BA116" s="424">
        <v>18239997.670000002</v>
      </c>
      <c r="BB116" s="424">
        <v>19100867.440000001</v>
      </c>
      <c r="BC116" s="424">
        <v>8554248.0800000001</v>
      </c>
      <c r="BD116" s="424">
        <v>17427317.5</v>
      </c>
      <c r="BE116" s="424">
        <v>101014912.39</v>
      </c>
      <c r="BF116" s="424">
        <v>16372768.359999999</v>
      </c>
      <c r="BG116" s="424">
        <v>11611542.289999999</v>
      </c>
      <c r="BH116" s="424">
        <v>17311545.940000001</v>
      </c>
      <c r="BI116" s="424">
        <v>11160639.74</v>
      </c>
      <c r="BJ116" s="424"/>
      <c r="BK116" s="352">
        <v>1237446760.8599999</v>
      </c>
      <c r="BL116" s="352"/>
      <c r="BW116" s="26" t="s">
        <v>128</v>
      </c>
      <c r="BX116" s="431">
        <f t="shared" ref="BX116:BX127" si="49">SUM(BL116:BW116)</f>
        <v>0</v>
      </c>
      <c r="BY116" s="431">
        <f t="shared" si="43"/>
        <v>1237446760.8599999</v>
      </c>
      <c r="BZ116" s="1">
        <f t="shared" ref="BZ116:BZ124" si="50">ROUND(BY116/1000,0)+CA116</f>
        <v>1237447</v>
      </c>
      <c r="CB116" s="20"/>
    </row>
    <row r="117" spans="1:87" ht="12.75">
      <c r="A117" s="752" t="s">
        <v>292</v>
      </c>
      <c r="B117" s="5" t="s">
        <v>293</v>
      </c>
      <c r="C117" s="5"/>
      <c r="D117" s="424">
        <v>0</v>
      </c>
      <c r="E117" s="424">
        <v>0</v>
      </c>
      <c r="F117" s="424">
        <v>0</v>
      </c>
      <c r="G117" s="424">
        <v>0</v>
      </c>
      <c r="H117" s="424">
        <v>0</v>
      </c>
      <c r="I117" s="424">
        <v>0</v>
      </c>
      <c r="J117" s="424">
        <v>0</v>
      </c>
      <c r="K117" s="424">
        <v>0</v>
      </c>
      <c r="L117" s="424">
        <v>237416.37</v>
      </c>
      <c r="M117" s="424">
        <v>0</v>
      </c>
      <c r="N117" s="424">
        <v>165807.32</v>
      </c>
      <c r="O117" s="424">
        <v>2473669.96</v>
      </c>
      <c r="P117" s="424">
        <v>610099.82999999996</v>
      </c>
      <c r="Q117" s="424">
        <v>0</v>
      </c>
      <c r="R117" s="424">
        <v>0</v>
      </c>
      <c r="S117" s="424">
        <v>0</v>
      </c>
      <c r="T117" s="424">
        <v>518566.03</v>
      </c>
      <c r="U117" s="424">
        <v>0</v>
      </c>
      <c r="V117" s="424">
        <v>208997.44</v>
      </c>
      <c r="W117" s="424">
        <v>0</v>
      </c>
      <c r="X117" s="424">
        <v>0</v>
      </c>
      <c r="Y117" s="424">
        <v>0</v>
      </c>
      <c r="Z117" s="424">
        <v>0</v>
      </c>
      <c r="AA117" s="424">
        <v>0</v>
      </c>
      <c r="AB117" s="424">
        <v>258548.3</v>
      </c>
      <c r="AC117" s="424">
        <v>157326.68</v>
      </c>
      <c r="AD117" s="424">
        <v>0</v>
      </c>
      <c r="AE117" s="424">
        <v>145107.62</v>
      </c>
      <c r="AF117" s="424">
        <v>0</v>
      </c>
      <c r="AG117" s="424">
        <v>0</v>
      </c>
      <c r="AH117" s="424">
        <v>73835.31</v>
      </c>
      <c r="AI117" s="424">
        <v>17750.03</v>
      </c>
      <c r="AJ117" s="424">
        <v>0</v>
      </c>
      <c r="AK117" s="424">
        <v>0</v>
      </c>
      <c r="AL117" s="424">
        <v>89963.9</v>
      </c>
      <c r="AM117" s="424">
        <v>0</v>
      </c>
      <c r="AN117" s="424">
        <v>28583</v>
      </c>
      <c r="AO117" s="424">
        <v>0</v>
      </c>
      <c r="AP117" s="424">
        <v>0</v>
      </c>
      <c r="AQ117" s="424">
        <v>0</v>
      </c>
      <c r="AR117" s="424">
        <v>0</v>
      </c>
      <c r="AS117" s="424">
        <v>71679.210000000006</v>
      </c>
      <c r="AT117" s="424">
        <v>179</v>
      </c>
      <c r="AU117" s="424">
        <v>0</v>
      </c>
      <c r="AV117" s="424">
        <v>1463515.78</v>
      </c>
      <c r="AW117" s="424">
        <v>0</v>
      </c>
      <c r="AX117" s="424">
        <v>0</v>
      </c>
      <c r="AY117" s="424">
        <v>0</v>
      </c>
      <c r="AZ117" s="424">
        <v>157</v>
      </c>
      <c r="BA117" s="424">
        <v>0</v>
      </c>
      <c r="BB117" s="424">
        <v>0</v>
      </c>
      <c r="BC117" s="424">
        <v>0</v>
      </c>
      <c r="BD117" s="424">
        <v>0</v>
      </c>
      <c r="BE117" s="424">
        <v>4698746.04</v>
      </c>
      <c r="BF117" s="424">
        <v>1802053.23</v>
      </c>
      <c r="BG117" s="424">
        <v>0</v>
      </c>
      <c r="BH117" s="424">
        <v>378159.4</v>
      </c>
      <c r="BI117" s="424">
        <v>0</v>
      </c>
      <c r="BJ117" s="424"/>
      <c r="BK117" s="352">
        <v>13400161.449999999</v>
      </c>
      <c r="BL117" s="352"/>
      <c r="BW117" s="26" t="s">
        <v>128</v>
      </c>
      <c r="BX117" s="431">
        <f t="shared" si="49"/>
        <v>0</v>
      </c>
      <c r="BY117" s="431">
        <f t="shared" si="43"/>
        <v>13400161.449999999</v>
      </c>
      <c r="BZ117" s="1">
        <f t="shared" si="50"/>
        <v>13400</v>
      </c>
      <c r="CB117" s="20"/>
    </row>
    <row r="118" spans="1:87" ht="12.75">
      <c r="A118" s="422">
        <v>2691</v>
      </c>
      <c r="B118" s="5" t="s">
        <v>294</v>
      </c>
      <c r="C118" s="5"/>
      <c r="D118" s="424">
        <v>3933316</v>
      </c>
      <c r="E118" s="424">
        <v>4876906.54</v>
      </c>
      <c r="F118" s="424">
        <v>7842646</v>
      </c>
      <c r="G118" s="424">
        <v>3167469.56</v>
      </c>
      <c r="H118" s="424">
        <v>1277008</v>
      </c>
      <c r="I118" s="424">
        <v>5869680</v>
      </c>
      <c r="J118" s="424">
        <v>4398585</v>
      </c>
      <c r="K118" s="424">
        <v>4765106.67</v>
      </c>
      <c r="L118" s="424">
        <v>12028028</v>
      </c>
      <c r="M118" s="424">
        <v>2846000</v>
      </c>
      <c r="N118" s="424">
        <v>5263960.88</v>
      </c>
      <c r="O118" s="424">
        <v>7094568.1200000001</v>
      </c>
      <c r="P118" s="424">
        <v>43160906</v>
      </c>
      <c r="Q118" s="424">
        <v>3058872</v>
      </c>
      <c r="R118" s="424">
        <v>3677225.52</v>
      </c>
      <c r="S118" s="424">
        <v>2885797</v>
      </c>
      <c r="T118" s="424">
        <v>4304125.2</v>
      </c>
      <c r="U118" s="424">
        <v>4259213</v>
      </c>
      <c r="V118" s="424">
        <v>10252139.310000001</v>
      </c>
      <c r="W118" s="424">
        <v>1790744</v>
      </c>
      <c r="X118" s="424">
        <v>14213903</v>
      </c>
      <c r="Y118" s="424">
        <v>11038588</v>
      </c>
      <c r="Z118" s="424">
        <v>6147560.96</v>
      </c>
      <c r="AA118" s="424">
        <v>18107500</v>
      </c>
      <c r="AB118" s="424">
        <v>1475713.62</v>
      </c>
      <c r="AC118" s="424">
        <v>3200422</v>
      </c>
      <c r="AD118" s="424">
        <v>2947969.46</v>
      </c>
      <c r="AE118" s="424">
        <v>1979694.96</v>
      </c>
      <c r="AF118" s="424">
        <v>4922276.04</v>
      </c>
      <c r="AG118" s="424">
        <v>2764890.4</v>
      </c>
      <c r="AH118" s="424">
        <v>1146777</v>
      </c>
      <c r="AI118" s="424">
        <v>1207329</v>
      </c>
      <c r="AJ118" s="424">
        <v>1191000</v>
      </c>
      <c r="AK118" s="424">
        <v>4499438</v>
      </c>
      <c r="AL118" s="424">
        <v>850800</v>
      </c>
      <c r="AM118" s="424">
        <v>2593573</v>
      </c>
      <c r="AN118" s="424">
        <v>710924.15</v>
      </c>
      <c r="AO118" s="424">
        <v>1691138.68</v>
      </c>
      <c r="AP118" s="424">
        <v>6434185</v>
      </c>
      <c r="AQ118" s="424">
        <v>2947583.09</v>
      </c>
      <c r="AR118" s="424">
        <v>2840661</v>
      </c>
      <c r="AS118" s="424">
        <v>1136393.49</v>
      </c>
      <c r="AT118" s="424">
        <v>2650000</v>
      </c>
      <c r="AU118" s="424">
        <v>2164473</v>
      </c>
      <c r="AV118" s="424">
        <v>6930590</v>
      </c>
      <c r="AW118" s="424">
        <v>1669056</v>
      </c>
      <c r="AX118" s="424">
        <v>5153671.42</v>
      </c>
      <c r="AY118" s="424">
        <v>1566381.19</v>
      </c>
      <c r="AZ118" s="424">
        <v>2964559</v>
      </c>
      <c r="BA118" s="424">
        <v>1539988.08</v>
      </c>
      <c r="BB118" s="424">
        <v>3191836.39</v>
      </c>
      <c r="BC118" s="424">
        <v>1230647</v>
      </c>
      <c r="BD118" s="424">
        <v>2600268.84</v>
      </c>
      <c r="BE118" s="424">
        <v>29531154</v>
      </c>
      <c r="BF118" s="424">
        <v>4628663</v>
      </c>
      <c r="BG118" s="424">
        <v>2683610</v>
      </c>
      <c r="BH118" s="424">
        <v>5113541.08</v>
      </c>
      <c r="BI118" s="424">
        <v>2467674.23</v>
      </c>
      <c r="BJ118" s="424"/>
      <c r="BK118" s="352">
        <v>306886730.88</v>
      </c>
      <c r="BL118" s="352"/>
      <c r="BW118" s="26" t="s">
        <v>128</v>
      </c>
      <c r="BX118" s="431">
        <f t="shared" si="49"/>
        <v>0</v>
      </c>
      <c r="BY118" s="431">
        <f t="shared" si="43"/>
        <v>306886730.88</v>
      </c>
      <c r="BZ118" s="1">
        <f t="shared" si="50"/>
        <v>306887</v>
      </c>
      <c r="CB118" s="20"/>
    </row>
    <row r="119" spans="1:87" ht="12.75">
      <c r="A119" s="422">
        <v>2692</v>
      </c>
      <c r="B119" s="5" t="s">
        <v>487</v>
      </c>
      <c r="C119" s="5"/>
      <c r="D119" s="424">
        <v>11134617.859999999</v>
      </c>
      <c r="E119" s="424">
        <v>3552168.84</v>
      </c>
      <c r="F119" s="424">
        <v>12839169.73</v>
      </c>
      <c r="G119" s="424">
        <v>5808270.8700000001</v>
      </c>
      <c r="H119" s="424">
        <v>3594885.19</v>
      </c>
      <c r="I119" s="424">
        <v>5393973.9500000002</v>
      </c>
      <c r="J119" s="424">
        <v>4248023.3899999997</v>
      </c>
      <c r="K119" s="424">
        <v>8290348.5199999996</v>
      </c>
      <c r="L119" s="424">
        <v>18927080.359999999</v>
      </c>
      <c r="M119" s="424">
        <v>4045734.95</v>
      </c>
      <c r="N119" s="424">
        <v>6589381.6200000001</v>
      </c>
      <c r="O119" s="424">
        <v>15624349.779999999</v>
      </c>
      <c r="P119" s="424">
        <v>42267234.119999997</v>
      </c>
      <c r="Q119" s="424">
        <v>8345862.8799999999</v>
      </c>
      <c r="R119" s="424">
        <v>8211389.75</v>
      </c>
      <c r="S119" s="424">
        <v>2613184.7000000002</v>
      </c>
      <c r="T119" s="424">
        <v>7569800.96</v>
      </c>
      <c r="U119" s="424">
        <v>9775933.75</v>
      </c>
      <c r="V119" s="424">
        <v>9234942.2699999996</v>
      </c>
      <c r="W119" s="424">
        <v>5213082.75</v>
      </c>
      <c r="X119" s="424">
        <v>38171394.060000002</v>
      </c>
      <c r="Y119" s="424">
        <v>34510229.759999998</v>
      </c>
      <c r="Z119" s="424">
        <v>10429748.210000001</v>
      </c>
      <c r="AA119" s="424">
        <v>28160042.530000001</v>
      </c>
      <c r="AB119" s="424">
        <v>3941984.02</v>
      </c>
      <c r="AC119" s="424">
        <v>2262164</v>
      </c>
      <c r="AD119" s="424">
        <v>6218915.5800000001</v>
      </c>
      <c r="AE119" s="424">
        <v>4868932.8099999996</v>
      </c>
      <c r="AF119" s="424">
        <v>9046133.5500000007</v>
      </c>
      <c r="AG119" s="424">
        <v>7536921.04</v>
      </c>
      <c r="AH119" s="424">
        <v>1578891.81</v>
      </c>
      <c r="AI119" s="424">
        <v>3325200.7</v>
      </c>
      <c r="AJ119" s="424">
        <v>4864295.32</v>
      </c>
      <c r="AK119" s="424">
        <v>5027832.1900000004</v>
      </c>
      <c r="AL119" s="424">
        <v>2209165.4500000002</v>
      </c>
      <c r="AM119" s="424">
        <v>4739938.6399999997</v>
      </c>
      <c r="AN119" s="424">
        <v>576595.15</v>
      </c>
      <c r="AO119" s="424">
        <v>2007664.76</v>
      </c>
      <c r="AP119" s="424">
        <v>20456472.079999998</v>
      </c>
      <c r="AQ119" s="424">
        <v>4841766.8</v>
      </c>
      <c r="AR119" s="424">
        <v>4324948.05</v>
      </c>
      <c r="AS119" s="424">
        <v>1140898.74</v>
      </c>
      <c r="AT119" s="424">
        <v>7307710.1299999999</v>
      </c>
      <c r="AU119" s="424">
        <v>3906105.41</v>
      </c>
      <c r="AV119" s="424">
        <v>9329774.5299999993</v>
      </c>
      <c r="AW119" s="424">
        <v>4592484.22</v>
      </c>
      <c r="AX119" s="424">
        <v>8432118.6699999999</v>
      </c>
      <c r="AY119" s="424">
        <v>8074483.4299999997</v>
      </c>
      <c r="AZ119" s="424">
        <v>5828616.0599999996</v>
      </c>
      <c r="BA119" s="424">
        <v>4012778.87</v>
      </c>
      <c r="BB119" s="424">
        <v>6931717.4299999997</v>
      </c>
      <c r="BC119" s="424">
        <v>2670578.0699999998</v>
      </c>
      <c r="BD119" s="424">
        <v>6009259.5</v>
      </c>
      <c r="BE119" s="424">
        <v>38243011.57</v>
      </c>
      <c r="BF119" s="424">
        <v>9072560.9100000001</v>
      </c>
      <c r="BG119" s="424">
        <v>3510753.47</v>
      </c>
      <c r="BH119" s="424">
        <v>5591873.8600000003</v>
      </c>
      <c r="BI119" s="424">
        <v>3930288.9</v>
      </c>
      <c r="BJ119" s="424"/>
      <c r="BK119" s="352">
        <v>520963686.51999998</v>
      </c>
      <c r="BL119" s="352"/>
      <c r="BS119" s="383">
        <v>3890667</v>
      </c>
      <c r="BV119" s="26" t="s">
        <v>128</v>
      </c>
      <c r="BW119" s="26" t="s">
        <v>128</v>
      </c>
      <c r="BX119" s="431">
        <f t="shared" si="49"/>
        <v>3890667</v>
      </c>
      <c r="BY119" s="431">
        <f t="shared" si="43"/>
        <v>524854353.51999998</v>
      </c>
      <c r="BZ119" s="1">
        <f t="shared" si="50"/>
        <v>524854</v>
      </c>
      <c r="CB119" s="20"/>
    </row>
    <row r="120" spans="1:87" ht="12.75">
      <c r="A120" s="422">
        <v>2701</v>
      </c>
      <c r="B120" s="5" t="s">
        <v>2181</v>
      </c>
      <c r="C120" s="5"/>
      <c r="D120" s="424">
        <v>0</v>
      </c>
      <c r="E120" s="424">
        <v>0</v>
      </c>
      <c r="F120" s="424">
        <v>3861445.51</v>
      </c>
      <c r="G120" s="424">
        <v>0</v>
      </c>
      <c r="H120" s="424">
        <v>890233.13</v>
      </c>
      <c r="I120" s="424">
        <v>848152.04</v>
      </c>
      <c r="J120" s="424">
        <v>167184.89000000001</v>
      </c>
      <c r="K120" s="424">
        <v>0</v>
      </c>
      <c r="L120" s="424">
        <v>2403962.9</v>
      </c>
      <c r="M120" s="424">
        <v>964447.32</v>
      </c>
      <c r="N120" s="424">
        <v>5578734.3899999997</v>
      </c>
      <c r="O120" s="424">
        <v>2299246.2999999998</v>
      </c>
      <c r="P120" s="424">
        <v>12842575.34</v>
      </c>
      <c r="Q120" s="424">
        <v>2201036.1800000002</v>
      </c>
      <c r="R120" s="424">
        <v>5307606.66</v>
      </c>
      <c r="S120" s="424">
        <v>1461146.13</v>
      </c>
      <c r="T120" s="424">
        <v>1602280.34</v>
      </c>
      <c r="U120" s="424">
        <v>2115584.89</v>
      </c>
      <c r="V120" s="424">
        <v>4371573.84</v>
      </c>
      <c r="W120" s="424">
        <v>762841.58</v>
      </c>
      <c r="X120" s="424">
        <v>3471403.69</v>
      </c>
      <c r="Y120" s="424">
        <v>0</v>
      </c>
      <c r="Z120" s="424">
        <v>743294.72</v>
      </c>
      <c r="AA120" s="424">
        <v>5504066.3799999999</v>
      </c>
      <c r="AB120" s="424">
        <v>1089524.01</v>
      </c>
      <c r="AC120" s="424">
        <v>646562.41</v>
      </c>
      <c r="AD120" s="424">
        <v>526857.07999999996</v>
      </c>
      <c r="AE120" s="424">
        <v>476336.43</v>
      </c>
      <c r="AF120" s="424">
        <v>4322233.49</v>
      </c>
      <c r="AG120" s="424">
        <v>1461469.83</v>
      </c>
      <c r="AH120" s="424">
        <v>469161.32</v>
      </c>
      <c r="AI120" s="424">
        <v>1636149.23</v>
      </c>
      <c r="AJ120" s="424">
        <v>776279.77</v>
      </c>
      <c r="AK120" s="424">
        <v>849030.51</v>
      </c>
      <c r="AL120" s="424">
        <v>783394.25</v>
      </c>
      <c r="AM120" s="424">
        <v>3129462.05</v>
      </c>
      <c r="AN120" s="424">
        <v>439292.23</v>
      </c>
      <c r="AO120" s="424">
        <v>3178063</v>
      </c>
      <c r="AP120" s="424">
        <v>8540144.7899999991</v>
      </c>
      <c r="AQ120" s="424">
        <v>206225.85</v>
      </c>
      <c r="AR120" s="424">
        <v>0</v>
      </c>
      <c r="AS120" s="424">
        <v>160319.17000000001</v>
      </c>
      <c r="AT120" s="424">
        <v>3423932.04</v>
      </c>
      <c r="AU120" s="424">
        <v>711993.66</v>
      </c>
      <c r="AV120" s="424">
        <v>4153516.16</v>
      </c>
      <c r="AW120" s="424">
        <v>2002615.83</v>
      </c>
      <c r="AX120" s="424">
        <v>643342.28</v>
      </c>
      <c r="AY120" s="424">
        <v>653929.09</v>
      </c>
      <c r="AZ120" s="424">
        <v>985217.06</v>
      </c>
      <c r="BA120" s="424">
        <v>1230151.8</v>
      </c>
      <c r="BB120" s="424">
        <v>3427874.74</v>
      </c>
      <c r="BC120" s="424">
        <v>0</v>
      </c>
      <c r="BD120" s="424">
        <v>0</v>
      </c>
      <c r="BE120" s="424">
        <v>14230939.359999999</v>
      </c>
      <c r="BF120" s="424">
        <v>3060091.16</v>
      </c>
      <c r="BG120" s="424">
        <v>1111791.25</v>
      </c>
      <c r="BH120" s="424">
        <v>21414.5</v>
      </c>
      <c r="BI120" s="424">
        <v>1118000.02</v>
      </c>
      <c r="BJ120" s="424"/>
      <c r="BK120" s="352">
        <v>122862130.59999999</v>
      </c>
      <c r="BL120" s="352"/>
      <c r="BX120" s="431">
        <f t="shared" si="49"/>
        <v>0</v>
      </c>
      <c r="BY120" s="431">
        <f t="shared" si="43"/>
        <v>122862130.59999999</v>
      </c>
      <c r="BZ120" s="1">
        <f t="shared" si="50"/>
        <v>122862</v>
      </c>
      <c r="CB120" s="20"/>
    </row>
    <row r="121" spans="1:87" ht="12.75">
      <c r="A121" s="422">
        <v>2710</v>
      </c>
      <c r="B121" s="5" t="s">
        <v>299</v>
      </c>
      <c r="C121" s="5"/>
      <c r="D121" s="424">
        <v>879498.02</v>
      </c>
      <c r="E121" s="424">
        <v>212801.51</v>
      </c>
      <c r="F121" s="424">
        <v>622862.53</v>
      </c>
      <c r="G121" s="424">
        <v>369778.39</v>
      </c>
      <c r="H121" s="424">
        <v>0</v>
      </c>
      <c r="I121" s="424">
        <v>2210580</v>
      </c>
      <c r="J121" s="424">
        <v>436696.29</v>
      </c>
      <c r="K121" s="424">
        <v>823292.88</v>
      </c>
      <c r="L121" s="424">
        <v>967088.79</v>
      </c>
      <c r="M121" s="424">
        <v>1218192.3799999999</v>
      </c>
      <c r="N121" s="424">
        <v>192874.96</v>
      </c>
      <c r="O121" s="424">
        <v>21200</v>
      </c>
      <c r="P121" s="424">
        <v>4685721.92</v>
      </c>
      <c r="Q121" s="424">
        <v>0</v>
      </c>
      <c r="R121" s="424">
        <v>121899</v>
      </c>
      <c r="S121" s="424">
        <v>566537.80000000005</v>
      </c>
      <c r="T121" s="424">
        <v>808498.42</v>
      </c>
      <c r="U121" s="424">
        <v>644937.05000000005</v>
      </c>
      <c r="V121" s="424">
        <v>703675.57</v>
      </c>
      <c r="W121" s="424">
        <v>107827.96</v>
      </c>
      <c r="X121" s="424">
        <v>0</v>
      </c>
      <c r="Y121" s="424">
        <v>2037241.64</v>
      </c>
      <c r="Z121" s="424">
        <v>641219.41</v>
      </c>
      <c r="AA121" s="424">
        <v>237933.28</v>
      </c>
      <c r="AB121" s="424">
        <v>223490.64</v>
      </c>
      <c r="AC121" s="424">
        <v>1181927.3500000001</v>
      </c>
      <c r="AD121" s="424">
        <v>867447.61</v>
      </c>
      <c r="AE121" s="424">
        <v>12167.53</v>
      </c>
      <c r="AF121" s="424">
        <v>125747.41</v>
      </c>
      <c r="AG121" s="424">
        <v>184329.5</v>
      </c>
      <c r="AH121" s="424">
        <v>48177.72</v>
      </c>
      <c r="AI121" s="424">
        <v>10000</v>
      </c>
      <c r="AJ121" s="424">
        <v>129046.18</v>
      </c>
      <c r="AK121" s="424">
        <v>755428.51</v>
      </c>
      <c r="AL121" s="424">
        <v>17908.95</v>
      </c>
      <c r="AM121" s="424">
        <v>401712.92</v>
      </c>
      <c r="AN121" s="424">
        <v>264383.74</v>
      </c>
      <c r="AO121" s="424">
        <v>0</v>
      </c>
      <c r="AP121" s="424">
        <v>248402.57</v>
      </c>
      <c r="AQ121" s="424">
        <v>2172784.7000000002</v>
      </c>
      <c r="AR121" s="424">
        <v>346454.11</v>
      </c>
      <c r="AS121" s="424">
        <v>102204.9</v>
      </c>
      <c r="AT121" s="424">
        <v>169389.48</v>
      </c>
      <c r="AU121" s="424">
        <v>40672</v>
      </c>
      <c r="AV121" s="424">
        <v>0</v>
      </c>
      <c r="AW121" s="424">
        <v>132419.82</v>
      </c>
      <c r="AX121" s="424">
        <v>2134842.1800000002</v>
      </c>
      <c r="AY121" s="424">
        <v>797077.54</v>
      </c>
      <c r="AZ121" s="424">
        <v>128566.8</v>
      </c>
      <c r="BA121" s="424">
        <v>417222.15</v>
      </c>
      <c r="BB121" s="424">
        <v>108184.08</v>
      </c>
      <c r="BC121" s="424">
        <v>101854</v>
      </c>
      <c r="BD121" s="424">
        <v>0</v>
      </c>
      <c r="BE121" s="424">
        <v>2626733.13</v>
      </c>
      <c r="BF121" s="424">
        <v>812746.27</v>
      </c>
      <c r="BG121" s="424">
        <v>2520700.6</v>
      </c>
      <c r="BH121" s="424">
        <v>2544618.7799999998</v>
      </c>
      <c r="BI121" s="424">
        <v>0</v>
      </c>
      <c r="BJ121" s="424"/>
      <c r="BK121" s="352">
        <v>38136998.969999999</v>
      </c>
      <c r="BL121" s="352"/>
      <c r="BX121" s="431">
        <f t="shared" si="49"/>
        <v>0</v>
      </c>
      <c r="BY121" s="431">
        <f t="shared" si="43"/>
        <v>38136998.969999999</v>
      </c>
      <c r="BZ121" s="1">
        <f t="shared" si="50"/>
        <v>38137</v>
      </c>
      <c r="CB121" s="20"/>
    </row>
    <row r="122" spans="1:87" ht="12.75">
      <c r="A122" s="422">
        <v>2711</v>
      </c>
      <c r="B122" s="5" t="s">
        <v>300</v>
      </c>
      <c r="C122" s="5"/>
      <c r="D122" s="424">
        <v>125524</v>
      </c>
      <c r="E122" s="424">
        <v>111444</v>
      </c>
      <c r="F122" s="424">
        <v>229477</v>
      </c>
      <c r="G122" s="424">
        <v>73989</v>
      </c>
      <c r="H122" s="424">
        <v>43159</v>
      </c>
      <c r="I122" s="424">
        <v>105758</v>
      </c>
      <c r="J122" s="424">
        <v>70325</v>
      </c>
      <c r="K122" s="424">
        <v>136011</v>
      </c>
      <c r="L122" s="424">
        <v>311282.65000000002</v>
      </c>
      <c r="M122" s="424">
        <v>76228</v>
      </c>
      <c r="N122" s="424">
        <v>198051</v>
      </c>
      <c r="O122" s="424">
        <v>239586</v>
      </c>
      <c r="P122" s="424">
        <v>676573</v>
      </c>
      <c r="Q122" s="424">
        <v>96083</v>
      </c>
      <c r="R122" s="424">
        <v>167365</v>
      </c>
      <c r="S122" s="424">
        <v>87437</v>
      </c>
      <c r="T122" s="424">
        <v>115849</v>
      </c>
      <c r="U122" s="424">
        <v>142238</v>
      </c>
      <c r="V122" s="424">
        <v>201950</v>
      </c>
      <c r="W122" s="424">
        <v>64170</v>
      </c>
      <c r="X122" s="424">
        <v>464647</v>
      </c>
      <c r="Y122" s="424">
        <v>292149</v>
      </c>
      <c r="Z122" s="424">
        <v>184730</v>
      </c>
      <c r="AA122" s="424">
        <v>322257</v>
      </c>
      <c r="AB122" s="424">
        <v>59675</v>
      </c>
      <c r="AC122" s="424">
        <v>79314</v>
      </c>
      <c r="AD122" s="424">
        <v>91733</v>
      </c>
      <c r="AE122" s="424">
        <v>62238</v>
      </c>
      <c r="AF122" s="424">
        <v>171733</v>
      </c>
      <c r="AG122" s="424">
        <v>134730</v>
      </c>
      <c r="AH122" s="424">
        <v>38267</v>
      </c>
      <c r="AI122" s="424">
        <v>50488</v>
      </c>
      <c r="AJ122" s="424">
        <v>43953</v>
      </c>
      <c r="AK122" s="424">
        <v>102762</v>
      </c>
      <c r="AL122" s="424">
        <v>47004</v>
      </c>
      <c r="AM122" s="424">
        <v>117022</v>
      </c>
      <c r="AN122" s="424">
        <v>33231</v>
      </c>
      <c r="AO122" s="424">
        <v>66101</v>
      </c>
      <c r="AP122" s="424">
        <v>279965</v>
      </c>
      <c r="AQ122" s="424">
        <v>111011</v>
      </c>
      <c r="AR122" s="424">
        <v>110199</v>
      </c>
      <c r="AS122" s="424">
        <v>28989</v>
      </c>
      <c r="AT122" s="424">
        <v>96011</v>
      </c>
      <c r="AU122" s="424">
        <v>72040</v>
      </c>
      <c r="AV122" s="424">
        <v>229459</v>
      </c>
      <c r="AW122" s="424">
        <v>66950</v>
      </c>
      <c r="AX122" s="424">
        <v>148593</v>
      </c>
      <c r="AY122" s="424">
        <v>73700.600000000006</v>
      </c>
      <c r="AZ122" s="424">
        <v>93773</v>
      </c>
      <c r="BA122" s="424">
        <v>109134</v>
      </c>
      <c r="BB122" s="424">
        <v>114188</v>
      </c>
      <c r="BC122" s="424">
        <v>57130</v>
      </c>
      <c r="BD122" s="424">
        <v>103502</v>
      </c>
      <c r="BE122" s="424">
        <v>874985</v>
      </c>
      <c r="BF122" s="424">
        <v>146986</v>
      </c>
      <c r="BG122" s="424">
        <v>72744</v>
      </c>
      <c r="BH122" s="424">
        <v>139134</v>
      </c>
      <c r="BI122" s="424">
        <v>70054</v>
      </c>
      <c r="BJ122" s="424"/>
      <c r="BK122" s="352">
        <v>8633081.25</v>
      </c>
      <c r="BL122" s="352"/>
      <c r="BX122" s="431">
        <f t="shared" si="49"/>
        <v>0</v>
      </c>
      <c r="BY122" s="431">
        <f t="shared" si="43"/>
        <v>8633081.25</v>
      </c>
      <c r="BZ122" s="1">
        <f t="shared" si="50"/>
        <v>8633</v>
      </c>
      <c r="CB122" s="20"/>
    </row>
    <row r="123" spans="1:87" ht="12.75">
      <c r="A123" s="422">
        <v>2760</v>
      </c>
      <c r="B123" s="5" t="s">
        <v>301</v>
      </c>
      <c r="C123" s="5"/>
      <c r="D123" s="424">
        <v>65593.61</v>
      </c>
      <c r="E123" s="424">
        <v>336535.01</v>
      </c>
      <c r="F123" s="424">
        <v>406139.84</v>
      </c>
      <c r="G123" s="424">
        <v>335089.03000000003</v>
      </c>
      <c r="H123" s="424">
        <v>0</v>
      </c>
      <c r="I123" s="424">
        <v>25662.73</v>
      </c>
      <c r="J123" s="424">
        <v>192065.94</v>
      </c>
      <c r="K123" s="424">
        <v>287698.5</v>
      </c>
      <c r="L123" s="424">
        <v>403222.4</v>
      </c>
      <c r="M123" s="424">
        <v>25518.06</v>
      </c>
      <c r="N123" s="424">
        <v>72604.56</v>
      </c>
      <c r="O123" s="424">
        <v>40235.449999999997</v>
      </c>
      <c r="P123" s="424">
        <v>1234320.8500000001</v>
      </c>
      <c r="Q123" s="424">
        <v>460948.36</v>
      </c>
      <c r="R123" s="424">
        <v>1071997.92</v>
      </c>
      <c r="S123" s="424">
        <v>132451.42000000001</v>
      </c>
      <c r="T123" s="424">
        <v>496430.42</v>
      </c>
      <c r="U123" s="424">
        <v>685192.61</v>
      </c>
      <c r="V123" s="424">
        <v>0</v>
      </c>
      <c r="W123" s="424">
        <v>180310.24</v>
      </c>
      <c r="X123" s="424">
        <v>1100730.1399999999</v>
      </c>
      <c r="Y123" s="424">
        <v>113670.72</v>
      </c>
      <c r="Z123" s="424">
        <v>863181.41</v>
      </c>
      <c r="AA123" s="424">
        <v>1073724.8799999999</v>
      </c>
      <c r="AB123" s="424">
        <v>204826.91</v>
      </c>
      <c r="AC123" s="424">
        <v>1044175.61</v>
      </c>
      <c r="AD123" s="424">
        <v>1401458.53</v>
      </c>
      <c r="AE123" s="424">
        <v>227368.85</v>
      </c>
      <c r="AF123" s="424">
        <v>158221.34</v>
      </c>
      <c r="AG123" s="424">
        <v>663025.4</v>
      </c>
      <c r="AH123" s="424">
        <v>29741.1</v>
      </c>
      <c r="AI123" s="424">
        <v>13127.71</v>
      </c>
      <c r="AJ123" s="424">
        <v>30521.89</v>
      </c>
      <c r="AK123" s="424">
        <v>2307261.3199999998</v>
      </c>
      <c r="AL123" s="424">
        <v>4489.0600000000004</v>
      </c>
      <c r="AM123" s="424">
        <v>31008.02</v>
      </c>
      <c r="AN123" s="424">
        <v>57134.38</v>
      </c>
      <c r="AO123" s="424">
        <v>16128.54</v>
      </c>
      <c r="AP123" s="424">
        <v>335428.09000000003</v>
      </c>
      <c r="AQ123" s="424">
        <v>54828.69</v>
      </c>
      <c r="AR123" s="424">
        <v>85728.44</v>
      </c>
      <c r="AS123" s="424">
        <v>3845.64</v>
      </c>
      <c r="AT123" s="424">
        <v>431852.3</v>
      </c>
      <c r="AU123" s="424">
        <v>129469.45</v>
      </c>
      <c r="AV123" s="424">
        <v>81109.09</v>
      </c>
      <c r="AW123" s="424">
        <v>10376.23</v>
      </c>
      <c r="AX123" s="424">
        <v>1772200.38</v>
      </c>
      <c r="AY123" s="424">
        <v>238728.4</v>
      </c>
      <c r="AZ123" s="424">
        <v>223553.07</v>
      </c>
      <c r="BA123" s="424">
        <v>29134.29</v>
      </c>
      <c r="BB123" s="424">
        <v>56606.12</v>
      </c>
      <c r="BC123" s="424">
        <v>14898.77</v>
      </c>
      <c r="BD123" s="424">
        <v>607138.21</v>
      </c>
      <c r="BE123" s="424">
        <v>187861.45</v>
      </c>
      <c r="BF123" s="424">
        <v>116657.59</v>
      </c>
      <c r="BG123" s="424">
        <v>559248.82999999996</v>
      </c>
      <c r="BH123" s="424">
        <v>466893.49</v>
      </c>
      <c r="BI123" s="424">
        <v>51908.61</v>
      </c>
      <c r="BJ123" s="424"/>
      <c r="BK123" s="352">
        <v>21249279.899999999</v>
      </c>
      <c r="BL123" s="352"/>
      <c r="BM123" s="352">
        <v>379122.99</v>
      </c>
      <c r="BV123" s="26" t="s">
        <v>128</v>
      </c>
      <c r="BX123" s="431">
        <f t="shared" si="49"/>
        <v>379122.99</v>
      </c>
      <c r="BY123" s="431">
        <f t="shared" si="43"/>
        <v>21628402.890000001</v>
      </c>
      <c r="BZ123" s="1">
        <f t="shared" si="50"/>
        <v>21628</v>
      </c>
      <c r="CB123" s="20"/>
    </row>
    <row r="124" spans="1:87" ht="12.75">
      <c r="A124" s="422">
        <v>2720</v>
      </c>
      <c r="B124" s="5" t="s">
        <v>2182</v>
      </c>
      <c r="C124" s="5"/>
      <c r="D124" s="424">
        <v>0</v>
      </c>
      <c r="E124" s="424">
        <v>0</v>
      </c>
      <c r="F124" s="424">
        <v>-23786.41</v>
      </c>
      <c r="G124" s="424">
        <v>0</v>
      </c>
      <c r="H124" s="424">
        <v>-822</v>
      </c>
      <c r="I124" s="424">
        <v>0</v>
      </c>
      <c r="J124" s="424">
        <v>0</v>
      </c>
      <c r="K124" s="424">
        <v>0</v>
      </c>
      <c r="L124" s="424">
        <v>-46999</v>
      </c>
      <c r="M124" s="424">
        <v>0</v>
      </c>
      <c r="N124" s="424">
        <v>-96932.15</v>
      </c>
      <c r="O124" s="424">
        <v>0</v>
      </c>
      <c r="P124" s="424">
        <v>-720617.18</v>
      </c>
      <c r="Q124" s="424">
        <v>-25074</v>
      </c>
      <c r="R124" s="424">
        <v>0</v>
      </c>
      <c r="S124" s="424">
        <v>0</v>
      </c>
      <c r="T124" s="424">
        <v>-16249.01</v>
      </c>
      <c r="U124" s="424">
        <v>-13926</v>
      </c>
      <c r="V124" s="424">
        <v>0</v>
      </c>
      <c r="W124" s="424">
        <v>-2138</v>
      </c>
      <c r="X124" s="424">
        <v>0</v>
      </c>
      <c r="Y124" s="424">
        <v>0</v>
      </c>
      <c r="Z124" s="424">
        <v>0</v>
      </c>
      <c r="AA124" s="424">
        <v>-58184.480000000003</v>
      </c>
      <c r="AB124" s="424">
        <v>0</v>
      </c>
      <c r="AC124" s="424">
        <v>0</v>
      </c>
      <c r="AD124" s="424">
        <v>-10430.76</v>
      </c>
      <c r="AE124" s="424">
        <v>0</v>
      </c>
      <c r="AF124" s="424">
        <v>-130036.35</v>
      </c>
      <c r="AG124" s="424">
        <v>-34978.92</v>
      </c>
      <c r="AH124" s="424">
        <v>-943</v>
      </c>
      <c r="AI124" s="424">
        <v>-818.66</v>
      </c>
      <c r="AJ124" s="424">
        <v>0</v>
      </c>
      <c r="AK124" s="424">
        <v>-13128</v>
      </c>
      <c r="AL124" s="424">
        <v>0</v>
      </c>
      <c r="AM124" s="424">
        <v>0</v>
      </c>
      <c r="AN124" s="424">
        <v>-681.72</v>
      </c>
      <c r="AO124" s="424">
        <v>0</v>
      </c>
      <c r="AP124" s="424">
        <v>0</v>
      </c>
      <c r="AQ124" s="424">
        <v>0</v>
      </c>
      <c r="AR124" s="424">
        <v>0</v>
      </c>
      <c r="AS124" s="424">
        <v>0</v>
      </c>
      <c r="AT124" s="424">
        <v>0</v>
      </c>
      <c r="AU124" s="424">
        <v>0</v>
      </c>
      <c r="AV124" s="424">
        <v>0</v>
      </c>
      <c r="AW124" s="424">
        <v>-5392</v>
      </c>
      <c r="AX124" s="424">
        <v>0</v>
      </c>
      <c r="AY124" s="424">
        <v>0</v>
      </c>
      <c r="AZ124" s="424">
        <v>0</v>
      </c>
      <c r="BA124" s="424">
        <v>0</v>
      </c>
      <c r="BB124" s="424">
        <v>0</v>
      </c>
      <c r="BC124" s="424">
        <v>-7901</v>
      </c>
      <c r="BD124" s="424">
        <v>0</v>
      </c>
      <c r="BE124" s="424">
        <v>-1501180.19</v>
      </c>
      <c r="BF124" s="424">
        <v>-23556</v>
      </c>
      <c r="BG124" s="424">
        <v>0</v>
      </c>
      <c r="BH124" s="424">
        <v>0</v>
      </c>
      <c r="BI124" s="424">
        <v>0</v>
      </c>
      <c r="BJ124" s="424"/>
      <c r="BK124" s="352">
        <v>-2733774.83</v>
      </c>
      <c r="BL124" s="352"/>
      <c r="BX124" s="431">
        <f t="shared" si="49"/>
        <v>0</v>
      </c>
      <c r="BY124" s="431">
        <f t="shared" si="43"/>
        <v>-2733774.83</v>
      </c>
      <c r="BZ124" s="1">
        <f t="shared" si="50"/>
        <v>-2734</v>
      </c>
      <c r="CB124" s="20"/>
    </row>
    <row r="125" spans="1:87" ht="12.75">
      <c r="A125" s="422">
        <v>2721</v>
      </c>
      <c r="B125" s="5" t="s">
        <v>303</v>
      </c>
      <c r="C125" s="5"/>
      <c r="D125" s="424">
        <v>0</v>
      </c>
      <c r="E125" s="424">
        <v>0</v>
      </c>
      <c r="F125" s="424">
        <v>51589.06</v>
      </c>
      <c r="G125" s="424">
        <v>0</v>
      </c>
      <c r="H125" s="424">
        <v>0</v>
      </c>
      <c r="I125" s="424">
        <v>0</v>
      </c>
      <c r="J125" s="424">
        <v>0</v>
      </c>
      <c r="K125" s="424">
        <v>0</v>
      </c>
      <c r="L125" s="424">
        <v>0</v>
      </c>
      <c r="M125" s="424">
        <v>0</v>
      </c>
      <c r="N125" s="424">
        <v>0</v>
      </c>
      <c r="O125" s="424">
        <v>0</v>
      </c>
      <c r="P125" s="424">
        <v>48541.83</v>
      </c>
      <c r="Q125" s="424">
        <v>3512</v>
      </c>
      <c r="R125" s="424">
        <v>0</v>
      </c>
      <c r="S125" s="424">
        <v>0</v>
      </c>
      <c r="T125" s="424">
        <v>8643.7999999999993</v>
      </c>
      <c r="U125" s="424">
        <v>0</v>
      </c>
      <c r="V125" s="424">
        <v>0</v>
      </c>
      <c r="W125" s="424">
        <v>0</v>
      </c>
      <c r="X125" s="424">
        <v>6156</v>
      </c>
      <c r="Y125" s="424">
        <v>0</v>
      </c>
      <c r="Z125" s="424">
        <v>0</v>
      </c>
      <c r="AA125" s="424">
        <v>17680.12</v>
      </c>
      <c r="AB125" s="424">
        <v>0</v>
      </c>
      <c r="AC125" s="424">
        <v>0</v>
      </c>
      <c r="AD125" s="424">
        <v>0</v>
      </c>
      <c r="AE125" s="424">
        <v>0</v>
      </c>
      <c r="AF125" s="424">
        <v>0</v>
      </c>
      <c r="AG125" s="424">
        <v>0</v>
      </c>
      <c r="AH125" s="424">
        <v>0</v>
      </c>
      <c r="AI125" s="424">
        <v>0</v>
      </c>
      <c r="AJ125" s="424">
        <v>0</v>
      </c>
      <c r="AK125" s="424">
        <v>0</v>
      </c>
      <c r="AL125" s="424">
        <v>0</v>
      </c>
      <c r="AM125" s="424">
        <v>0</v>
      </c>
      <c r="AN125" s="424">
        <v>0</v>
      </c>
      <c r="AO125" s="424">
        <v>0</v>
      </c>
      <c r="AP125" s="424">
        <v>0</v>
      </c>
      <c r="AQ125" s="424">
        <v>0</v>
      </c>
      <c r="AR125" s="424">
        <v>0</v>
      </c>
      <c r="AS125" s="424">
        <v>0</v>
      </c>
      <c r="AT125" s="424">
        <v>0</v>
      </c>
      <c r="AU125" s="424">
        <v>0</v>
      </c>
      <c r="AV125" s="424">
        <v>0</v>
      </c>
      <c r="AW125" s="424">
        <v>0</v>
      </c>
      <c r="AX125" s="424">
        <v>0</v>
      </c>
      <c r="AY125" s="424">
        <v>0</v>
      </c>
      <c r="AZ125" s="424">
        <v>0</v>
      </c>
      <c r="BA125" s="424">
        <v>0</v>
      </c>
      <c r="BB125" s="424">
        <v>0</v>
      </c>
      <c r="BC125" s="424" t="s">
        <v>2075</v>
      </c>
      <c r="BD125" s="424">
        <v>0</v>
      </c>
      <c r="BE125" s="424">
        <v>0</v>
      </c>
      <c r="BF125" s="424">
        <v>0</v>
      </c>
      <c r="BG125" s="424">
        <v>0</v>
      </c>
      <c r="BH125" s="424">
        <v>0</v>
      </c>
      <c r="BI125" s="424">
        <v>0</v>
      </c>
      <c r="BJ125" s="424"/>
      <c r="BK125" s="352">
        <v>136122.81</v>
      </c>
      <c r="BL125" s="352"/>
      <c r="BX125" s="431">
        <f t="shared" si="49"/>
        <v>0</v>
      </c>
      <c r="BY125" s="431"/>
      <c r="BZ125" s="1"/>
      <c r="CB125" s="20"/>
    </row>
    <row r="126" spans="1:87" ht="12.75">
      <c r="A126" s="422">
        <v>2800</v>
      </c>
      <c r="B126" s="5" t="s">
        <v>304</v>
      </c>
      <c r="C126" s="5"/>
      <c r="D126" s="424">
        <v>0</v>
      </c>
      <c r="E126" s="424">
        <v>42009.36</v>
      </c>
      <c r="F126" s="424">
        <v>56801.4</v>
      </c>
      <c r="G126" s="424">
        <v>23592.62</v>
      </c>
      <c r="H126" s="424">
        <v>3642.25</v>
      </c>
      <c r="I126" s="424">
        <v>177160.42</v>
      </c>
      <c r="J126" s="424">
        <v>225464.67</v>
      </c>
      <c r="K126" s="424">
        <v>0</v>
      </c>
      <c r="L126" s="424">
        <v>202360.05</v>
      </c>
      <c r="M126" s="424">
        <v>15381.66</v>
      </c>
      <c r="N126" s="424">
        <v>0</v>
      </c>
      <c r="O126" s="424">
        <v>22129.8</v>
      </c>
      <c r="P126" s="424">
        <v>321242.18</v>
      </c>
      <c r="Q126" s="424">
        <v>0</v>
      </c>
      <c r="R126" s="424">
        <v>0</v>
      </c>
      <c r="S126" s="424">
        <v>36734.44</v>
      </c>
      <c r="T126" s="424">
        <v>0</v>
      </c>
      <c r="U126" s="424">
        <v>0</v>
      </c>
      <c r="V126" s="424">
        <v>0</v>
      </c>
      <c r="W126" s="424">
        <v>50262.17</v>
      </c>
      <c r="X126" s="424">
        <v>47238.64</v>
      </c>
      <c r="Y126" s="424">
        <v>215613.7</v>
      </c>
      <c r="Z126" s="424">
        <v>161113.07999999999</v>
      </c>
      <c r="AA126" s="424">
        <v>0</v>
      </c>
      <c r="AB126" s="424">
        <v>15734.9</v>
      </c>
      <c r="AC126" s="424">
        <v>0</v>
      </c>
      <c r="AD126" s="424">
        <v>40000</v>
      </c>
      <c r="AE126" s="424">
        <v>0</v>
      </c>
      <c r="AF126" s="424">
        <v>298301.78000000003</v>
      </c>
      <c r="AG126" s="424">
        <v>0</v>
      </c>
      <c r="AH126" s="424">
        <v>0</v>
      </c>
      <c r="AI126" s="424">
        <v>0</v>
      </c>
      <c r="AJ126" s="424">
        <v>4.7300000000000004</v>
      </c>
      <c r="AK126" s="424">
        <v>33000</v>
      </c>
      <c r="AL126" s="424">
        <v>0</v>
      </c>
      <c r="AM126" s="424">
        <v>86185.04</v>
      </c>
      <c r="AN126" s="424">
        <v>0</v>
      </c>
      <c r="AO126" s="424">
        <v>0</v>
      </c>
      <c r="AP126" s="424">
        <v>0</v>
      </c>
      <c r="AQ126" s="424">
        <v>13393.42</v>
      </c>
      <c r="AR126" s="424">
        <v>365929.8</v>
      </c>
      <c r="AS126" s="424">
        <v>52953.84</v>
      </c>
      <c r="AT126" s="424">
        <v>0</v>
      </c>
      <c r="AU126" s="424">
        <v>33090.58</v>
      </c>
      <c r="AV126" s="424">
        <v>0</v>
      </c>
      <c r="AW126" s="424">
        <v>0</v>
      </c>
      <c r="AX126" s="424">
        <v>272187.73</v>
      </c>
      <c r="AY126" s="424">
        <v>0</v>
      </c>
      <c r="AZ126" s="424">
        <v>0</v>
      </c>
      <c r="BA126" s="424">
        <v>383728.48</v>
      </c>
      <c r="BB126" s="424">
        <v>0</v>
      </c>
      <c r="BC126" s="424">
        <v>21795.07</v>
      </c>
      <c r="BD126" s="424">
        <v>212091.54</v>
      </c>
      <c r="BE126" s="424">
        <v>77504.11</v>
      </c>
      <c r="BF126" s="424">
        <v>112253.59</v>
      </c>
      <c r="BG126" s="424">
        <v>17992.46</v>
      </c>
      <c r="BH126" s="424">
        <v>0</v>
      </c>
      <c r="BI126" s="424">
        <v>177343.63</v>
      </c>
      <c r="BJ126" s="424"/>
      <c r="BK126" s="352">
        <v>3814237.14</v>
      </c>
      <c r="BL126" s="352"/>
      <c r="BX126" s="431">
        <f t="shared" si="49"/>
        <v>0</v>
      </c>
      <c r="BY126" s="431">
        <f t="shared" si="43"/>
        <v>3814237.14</v>
      </c>
      <c r="BZ126" s="1">
        <f t="shared" ref="BZ126:BZ137" si="51">ROUND(BY126/1000,0)+CA126</f>
        <v>3814</v>
      </c>
      <c r="CB126" s="20"/>
    </row>
    <row r="127" spans="1:87" ht="12.75">
      <c r="A127" s="422">
        <v>2810</v>
      </c>
      <c r="B127" s="5" t="s">
        <v>305</v>
      </c>
      <c r="C127" s="5"/>
      <c r="D127" s="424">
        <v>0</v>
      </c>
      <c r="E127" s="424">
        <v>-42239.74</v>
      </c>
      <c r="F127" s="424">
        <v>-121180.76</v>
      </c>
      <c r="G127" s="424">
        <v>0</v>
      </c>
      <c r="H127" s="424">
        <v>-3776.49</v>
      </c>
      <c r="I127" s="424">
        <v>-70882.960000000006</v>
      </c>
      <c r="J127" s="424">
        <v>0</v>
      </c>
      <c r="K127" s="424">
        <v>-93582.07</v>
      </c>
      <c r="L127" s="424">
        <v>-363709.81</v>
      </c>
      <c r="M127" s="424">
        <v>0</v>
      </c>
      <c r="N127" s="424">
        <v>-91384.75</v>
      </c>
      <c r="O127" s="424">
        <v>0</v>
      </c>
      <c r="P127" s="424">
        <v>-616484.06000000006</v>
      </c>
      <c r="Q127" s="424">
        <v>-197216.49</v>
      </c>
      <c r="R127" s="424">
        <v>-62237.72</v>
      </c>
      <c r="S127" s="424">
        <v>0</v>
      </c>
      <c r="T127" s="424">
        <v>-131395.46</v>
      </c>
      <c r="U127" s="424">
        <v>-1093925.74</v>
      </c>
      <c r="V127" s="424">
        <v>0</v>
      </c>
      <c r="W127" s="424">
        <v>-505242.44</v>
      </c>
      <c r="X127" s="424">
        <v>-329857.25</v>
      </c>
      <c r="Y127" s="424">
        <v>0</v>
      </c>
      <c r="Z127" s="424">
        <v>-115400.02</v>
      </c>
      <c r="AA127" s="424">
        <v>-18682.419999999998</v>
      </c>
      <c r="AB127" s="424">
        <v>0</v>
      </c>
      <c r="AC127" s="424">
        <v>-12418.93</v>
      </c>
      <c r="AD127" s="424">
        <v>-126131.77</v>
      </c>
      <c r="AE127" s="424">
        <v>-2821.28</v>
      </c>
      <c r="AF127" s="424">
        <v>0</v>
      </c>
      <c r="AG127" s="424">
        <v>-69063.17</v>
      </c>
      <c r="AH127" s="424">
        <v>-15138.79</v>
      </c>
      <c r="AI127" s="424">
        <v>-1998.41</v>
      </c>
      <c r="AJ127" s="424">
        <v>0</v>
      </c>
      <c r="AK127" s="424">
        <v>-25515.42</v>
      </c>
      <c r="AL127" s="424">
        <v>-7890.29</v>
      </c>
      <c r="AM127" s="424">
        <v>-55007.83</v>
      </c>
      <c r="AN127" s="424">
        <v>-4912.5600000000004</v>
      </c>
      <c r="AO127" s="424">
        <v>-34419.199999999997</v>
      </c>
      <c r="AP127" s="424">
        <v>-258790.61</v>
      </c>
      <c r="AQ127" s="424">
        <v>0</v>
      </c>
      <c r="AR127" s="424">
        <v>0</v>
      </c>
      <c r="AS127" s="424">
        <v>0</v>
      </c>
      <c r="AT127" s="424">
        <v>-75054.460000000006</v>
      </c>
      <c r="AU127" s="424">
        <v>0</v>
      </c>
      <c r="AV127" s="424">
        <v>-1254676.06</v>
      </c>
      <c r="AW127" s="424">
        <v>0</v>
      </c>
      <c r="AX127" s="424">
        <v>-129956.18</v>
      </c>
      <c r="AY127" s="424">
        <v>-81176.960000000006</v>
      </c>
      <c r="AZ127" s="424">
        <v>-102306.9</v>
      </c>
      <c r="BA127" s="424">
        <v>-6992.13</v>
      </c>
      <c r="BB127" s="424">
        <v>-63399.03</v>
      </c>
      <c r="BC127" s="424">
        <v>0</v>
      </c>
      <c r="BD127" s="424">
        <v>-9669.08</v>
      </c>
      <c r="BE127" s="424">
        <v>-3997952.78</v>
      </c>
      <c r="BF127" s="424">
        <v>-3779.88</v>
      </c>
      <c r="BG127" s="424">
        <v>-6639</v>
      </c>
      <c r="BH127" s="424">
        <v>-61755.86</v>
      </c>
      <c r="BI127" s="424">
        <v>-186149.54</v>
      </c>
      <c r="BJ127" s="424"/>
      <c r="BK127" s="352">
        <v>-10450814.300000001</v>
      </c>
      <c r="BL127" s="352"/>
      <c r="BM127" s="432">
        <v>-379122.99</v>
      </c>
      <c r="BN127" s="432"/>
      <c r="BO127" s="432"/>
      <c r="BP127" s="432"/>
      <c r="BQ127" s="432"/>
      <c r="BR127" s="352"/>
      <c r="BS127" s="352"/>
      <c r="BT127" s="352"/>
      <c r="BU127" s="352"/>
      <c r="BV127" s="352"/>
      <c r="BW127" s="352"/>
      <c r="BX127" s="431">
        <f t="shared" si="49"/>
        <v>-379122.99</v>
      </c>
      <c r="BY127" s="431">
        <f t="shared" si="43"/>
        <v>-10829937.289999999</v>
      </c>
      <c r="BZ127" s="1">
        <f t="shared" si="51"/>
        <v>-10830</v>
      </c>
      <c r="CB127" s="20"/>
    </row>
    <row r="128" spans="1:87" ht="12.75">
      <c r="B128" s="5" t="s">
        <v>2183</v>
      </c>
      <c r="C128" s="419"/>
      <c r="D128" s="428">
        <v>38747513.32</v>
      </c>
      <c r="E128" s="428">
        <v>27627820.68</v>
      </c>
      <c r="F128" s="428">
        <v>59905547.259999998</v>
      </c>
      <c r="G128" s="428">
        <v>21393205.57</v>
      </c>
      <c r="H128" s="428">
        <v>15167677.390000001</v>
      </c>
      <c r="I128" s="428">
        <v>30257408.280000001</v>
      </c>
      <c r="J128" s="428">
        <v>21444760.02</v>
      </c>
      <c r="K128" s="428">
        <v>37416904.560000002</v>
      </c>
      <c r="L128" s="428">
        <v>79105051.590000004</v>
      </c>
      <c r="M128" s="428">
        <v>21009616.309999999</v>
      </c>
      <c r="N128" s="428">
        <v>44247430.369999997</v>
      </c>
      <c r="O128" s="428">
        <v>55286023.609999999</v>
      </c>
      <c r="P128" s="428">
        <v>178031113.06999999</v>
      </c>
      <c r="Q128" s="428">
        <v>31206743.289999999</v>
      </c>
      <c r="R128" s="428">
        <v>40021825.259999998</v>
      </c>
      <c r="S128" s="428">
        <v>24060216.050000001</v>
      </c>
      <c r="T128" s="428">
        <v>33217831.420000002</v>
      </c>
      <c r="U128" s="428">
        <v>38663767.479999997</v>
      </c>
      <c r="V128" s="428">
        <v>50022318.079999998</v>
      </c>
      <c r="W128" s="428">
        <v>19586474.670000002</v>
      </c>
      <c r="X128" s="428">
        <v>121384696.45999999</v>
      </c>
      <c r="Y128" s="428">
        <v>84750683.430000007</v>
      </c>
      <c r="Z128" s="428">
        <v>47906779.240000002</v>
      </c>
      <c r="AA128" s="428">
        <v>105428510.90000001</v>
      </c>
      <c r="AB128" s="428">
        <v>14914002.93</v>
      </c>
      <c r="AC128" s="428">
        <v>18001017.890000001</v>
      </c>
      <c r="AD128" s="428">
        <v>24423451.800000001</v>
      </c>
      <c r="AE128" s="428">
        <v>18226130.5</v>
      </c>
      <c r="AF128" s="428">
        <v>42122164.840000004</v>
      </c>
      <c r="AG128" s="428">
        <v>33596297.219999999</v>
      </c>
      <c r="AH128" s="428">
        <v>10389082.279999999</v>
      </c>
      <c r="AI128" s="428">
        <v>14056561.25</v>
      </c>
      <c r="AJ128" s="428">
        <v>16453590.380000001</v>
      </c>
      <c r="AK128" s="428">
        <v>30240917.149999999</v>
      </c>
      <c r="AL128" s="428">
        <v>11259432.039999999</v>
      </c>
      <c r="AM128" s="428">
        <v>27364988.789999999</v>
      </c>
      <c r="AN128" s="428">
        <v>7912317.4900000002</v>
      </c>
      <c r="AO128" s="428">
        <v>17402732.129999999</v>
      </c>
      <c r="AP128" s="428">
        <v>73765313.239999995</v>
      </c>
      <c r="AQ128" s="428">
        <v>26025791.190000001</v>
      </c>
      <c r="AR128" s="428">
        <v>24119916.050000001</v>
      </c>
      <c r="AS128" s="428">
        <v>8728423.0800000001</v>
      </c>
      <c r="AT128" s="428">
        <v>32212532.010000002</v>
      </c>
      <c r="AU128" s="428">
        <v>17877207.100000001</v>
      </c>
      <c r="AV128" s="428">
        <v>63021452.920000002</v>
      </c>
      <c r="AW128" s="428">
        <v>21588450.010000002</v>
      </c>
      <c r="AX128" s="428">
        <v>40323605.390000001</v>
      </c>
      <c r="AY128" s="428">
        <v>22500324.609999999</v>
      </c>
      <c r="AZ128" s="428">
        <v>25051716.780000001</v>
      </c>
      <c r="BA128" s="428">
        <v>25955143.210000001</v>
      </c>
      <c r="BB128" s="428">
        <v>32867875.170000002</v>
      </c>
      <c r="BC128" s="428">
        <v>12643249.99</v>
      </c>
      <c r="BD128" s="428">
        <v>26949908.510000002</v>
      </c>
      <c r="BE128" s="428">
        <v>185986714.08000001</v>
      </c>
      <c r="BF128" s="428">
        <v>36097444.229999997</v>
      </c>
      <c r="BG128" s="428">
        <v>22081743.899999999</v>
      </c>
      <c r="BH128" s="428">
        <v>31505425.190000001</v>
      </c>
      <c r="BI128" s="428">
        <v>18789759.59</v>
      </c>
      <c r="BJ128" s="424"/>
      <c r="BK128" s="428">
        <v>2260344601.25</v>
      </c>
      <c r="BL128" s="428"/>
      <c r="BM128" s="428">
        <f t="shared" ref="BM128:BX128" si="52">SUM(BM116:BM127)</f>
        <v>0</v>
      </c>
      <c r="BN128" s="428">
        <f t="shared" si="52"/>
        <v>0</v>
      </c>
      <c r="BO128" s="428">
        <f t="shared" si="52"/>
        <v>0</v>
      </c>
      <c r="BP128" s="428">
        <f t="shared" si="52"/>
        <v>0</v>
      </c>
      <c r="BQ128" s="428">
        <f t="shared" si="52"/>
        <v>0</v>
      </c>
      <c r="BR128" s="428"/>
      <c r="BS128" s="428">
        <f>SUM(BS116:BS127)</f>
        <v>3890667</v>
      </c>
      <c r="BT128" s="428">
        <f t="shared" ref="BT128:BW128" si="53">SUM(BT116:BT127)</f>
        <v>0</v>
      </c>
      <c r="BU128" s="428">
        <f t="shared" si="53"/>
        <v>0</v>
      </c>
      <c r="BV128" s="428">
        <f t="shared" si="53"/>
        <v>0</v>
      </c>
      <c r="BW128" s="428">
        <f t="shared" si="53"/>
        <v>0</v>
      </c>
      <c r="BX128" s="428">
        <f t="shared" si="52"/>
        <v>3890667</v>
      </c>
      <c r="BY128" s="428">
        <f t="shared" si="43"/>
        <v>2264235268.25</v>
      </c>
      <c r="BZ128" s="473">
        <f t="shared" si="51"/>
        <v>2264235</v>
      </c>
      <c r="CB128" s="20"/>
    </row>
    <row r="129" spans="1:81" ht="12.75">
      <c r="B129" s="5" t="s">
        <v>2184</v>
      </c>
      <c r="C129" s="5"/>
      <c r="D129" s="424">
        <v>-143554.76999999999</v>
      </c>
      <c r="E129" s="424">
        <v>2936519.05</v>
      </c>
      <c r="F129" s="424">
        <v>6159285.9000000004</v>
      </c>
      <c r="G129" s="424">
        <v>1349739.92</v>
      </c>
      <c r="H129" s="424">
        <v>364652.06</v>
      </c>
      <c r="I129" s="424">
        <v>-948313.22</v>
      </c>
      <c r="J129" s="424">
        <v>-139925.01999999999</v>
      </c>
      <c r="K129" s="424">
        <v>768780.47</v>
      </c>
      <c r="L129" s="424">
        <v>1415862.63</v>
      </c>
      <c r="M129" s="424">
        <v>-451628.25</v>
      </c>
      <c r="N129" s="424">
        <v>1173353.6000000001</v>
      </c>
      <c r="O129" s="424">
        <v>2118197.75</v>
      </c>
      <c r="P129" s="424">
        <v>16710185.41</v>
      </c>
      <c r="Q129" s="424">
        <v>2718379.79</v>
      </c>
      <c r="R129" s="424">
        <v>2656371.4</v>
      </c>
      <c r="S129" s="424">
        <v>509213.32</v>
      </c>
      <c r="T129" s="424">
        <v>691765.09</v>
      </c>
      <c r="U129" s="424">
        <v>2513119.79</v>
      </c>
      <c r="V129" s="424">
        <v>918033.94</v>
      </c>
      <c r="W129" s="424">
        <v>-326888.08</v>
      </c>
      <c r="X129" s="424">
        <v>5418870.0199999996</v>
      </c>
      <c r="Y129" s="424">
        <v>2224523.38</v>
      </c>
      <c r="Z129" s="424">
        <v>3615632.52</v>
      </c>
      <c r="AA129" s="424">
        <v>6814997.2300000004</v>
      </c>
      <c r="AB129" s="424">
        <v>2311841.0299999998</v>
      </c>
      <c r="AC129" s="424">
        <v>1913776.6</v>
      </c>
      <c r="AD129" s="424">
        <v>129232.75</v>
      </c>
      <c r="AE129" s="424">
        <v>1423794.81</v>
      </c>
      <c r="AF129" s="424">
        <v>4616644.1100000003</v>
      </c>
      <c r="AG129" s="424">
        <v>275238.34999999998</v>
      </c>
      <c r="AH129" s="424">
        <v>167041.31</v>
      </c>
      <c r="AI129" s="424">
        <v>1430112.55</v>
      </c>
      <c r="AJ129" s="424">
        <v>-786551.67</v>
      </c>
      <c r="AK129" s="424">
        <v>2870523.78</v>
      </c>
      <c r="AL129" s="424">
        <v>487839.68</v>
      </c>
      <c r="AM129" s="424">
        <v>3596269.82</v>
      </c>
      <c r="AN129" s="424">
        <v>304274.95</v>
      </c>
      <c r="AO129" s="424">
        <v>774328.65</v>
      </c>
      <c r="AP129" s="424">
        <v>7894856.3700000001</v>
      </c>
      <c r="AQ129" s="424">
        <v>1187628.4099999999</v>
      </c>
      <c r="AR129" s="424">
        <v>2647260</v>
      </c>
      <c r="AS129" s="424">
        <v>21835.35</v>
      </c>
      <c r="AT129" s="424">
        <v>2821261.49</v>
      </c>
      <c r="AU129" s="424">
        <v>-393458.57</v>
      </c>
      <c r="AV129" s="424">
        <v>5556306.29</v>
      </c>
      <c r="AW129" s="424">
        <v>2843976.83</v>
      </c>
      <c r="AX129" s="424">
        <v>1192222.2</v>
      </c>
      <c r="AY129" s="424">
        <v>2034293.45</v>
      </c>
      <c r="AZ129" s="424">
        <v>2215791.69</v>
      </c>
      <c r="BA129" s="424">
        <v>3956975.69</v>
      </c>
      <c r="BB129" s="424">
        <v>2360494.9700000002</v>
      </c>
      <c r="BC129" s="424">
        <v>318157.09000000003</v>
      </c>
      <c r="BD129" s="424">
        <v>2125866.6</v>
      </c>
      <c r="BE129" s="424">
        <v>-19506230.949999999</v>
      </c>
      <c r="BF129" s="424">
        <v>1201951.8999999999</v>
      </c>
      <c r="BG129" s="424">
        <v>2907539.58</v>
      </c>
      <c r="BH129" s="424">
        <v>-254615.72</v>
      </c>
      <c r="BI129" s="424">
        <v>609927.6</v>
      </c>
      <c r="BJ129" s="424"/>
      <c r="BK129" s="424">
        <v>100323580.92</v>
      </c>
      <c r="BL129" s="424"/>
      <c r="BM129" s="424">
        <f t="shared" ref="BM129:BX129" si="54">BM114+BM128</f>
        <v>0</v>
      </c>
      <c r="BN129" s="424">
        <f t="shared" si="54"/>
        <v>0</v>
      </c>
      <c r="BO129" s="424">
        <f t="shared" si="54"/>
        <v>0</v>
      </c>
      <c r="BP129" s="424">
        <f t="shared" si="54"/>
        <v>0</v>
      </c>
      <c r="BQ129" s="424">
        <f t="shared" si="54"/>
        <v>0</v>
      </c>
      <c r="BR129" s="424">
        <f t="shared" si="54"/>
        <v>0</v>
      </c>
      <c r="BS129" s="424">
        <f t="shared" si="54"/>
        <v>3890667</v>
      </c>
      <c r="BT129" s="424">
        <f t="shared" ref="BT129:BW129" si="55">BT114+BT128</f>
        <v>0</v>
      </c>
      <c r="BU129" s="424">
        <f t="shared" si="55"/>
        <v>0</v>
      </c>
      <c r="BV129" s="424">
        <f t="shared" si="55"/>
        <v>0</v>
      </c>
      <c r="BW129" s="424">
        <f t="shared" si="55"/>
        <v>0</v>
      </c>
      <c r="BX129" s="424">
        <f t="shared" si="54"/>
        <v>3890667</v>
      </c>
      <c r="BY129" s="424">
        <f t="shared" si="43"/>
        <v>104214247.92</v>
      </c>
      <c r="BZ129" s="475">
        <f t="shared" si="51"/>
        <v>104214</v>
      </c>
      <c r="CB129" s="20"/>
    </row>
    <row r="130" spans="1:81" ht="12.75">
      <c r="A130" s="422">
        <v>2870</v>
      </c>
      <c r="B130" s="5" t="s">
        <v>308</v>
      </c>
      <c r="C130" s="7"/>
      <c r="D130" s="424">
        <v>0</v>
      </c>
      <c r="E130" s="424">
        <v>314155.15999999997</v>
      </c>
      <c r="F130" s="424">
        <v>154663.76999999999</v>
      </c>
      <c r="G130" s="424">
        <v>428376.69</v>
      </c>
      <c r="H130" s="424">
        <v>506849.66</v>
      </c>
      <c r="I130" s="424">
        <v>804891.36</v>
      </c>
      <c r="J130" s="424">
        <v>482448.84</v>
      </c>
      <c r="K130" s="424">
        <v>890728.07</v>
      </c>
      <c r="L130" s="424">
        <v>1807143.11</v>
      </c>
      <c r="M130" s="424">
        <v>501157.84</v>
      </c>
      <c r="N130" s="424">
        <v>548778.68000000005</v>
      </c>
      <c r="O130" s="424">
        <v>878956.31</v>
      </c>
      <c r="P130" s="424">
        <v>4298229.03</v>
      </c>
      <c r="Q130" s="424">
        <v>1483860.26</v>
      </c>
      <c r="R130" s="424">
        <v>739468.06</v>
      </c>
      <c r="S130" s="424">
        <v>100200</v>
      </c>
      <c r="T130" s="424">
        <v>1131538.46</v>
      </c>
      <c r="U130" s="424">
        <v>1769470.56</v>
      </c>
      <c r="V130" s="424">
        <v>1527031.04</v>
      </c>
      <c r="W130" s="424">
        <v>532887.09</v>
      </c>
      <c r="X130" s="424">
        <v>13780104.01</v>
      </c>
      <c r="Y130" s="424">
        <v>612786.22</v>
      </c>
      <c r="Z130" s="424">
        <v>4376729.3</v>
      </c>
      <c r="AA130" s="424">
        <v>1091987.6200000001</v>
      </c>
      <c r="AB130" s="424">
        <v>27695.45</v>
      </c>
      <c r="AC130" s="424">
        <v>168749.58</v>
      </c>
      <c r="AD130" s="424">
        <v>3069055.84</v>
      </c>
      <c r="AE130" s="424">
        <v>1111964.48</v>
      </c>
      <c r="AF130" s="424">
        <v>558643.61</v>
      </c>
      <c r="AG130" s="424">
        <v>5907447.8099999996</v>
      </c>
      <c r="AH130" s="424">
        <v>244194.57</v>
      </c>
      <c r="AI130" s="424">
        <v>751325.88</v>
      </c>
      <c r="AJ130" s="424">
        <v>1708592.07</v>
      </c>
      <c r="AK130" s="424">
        <v>819000.53</v>
      </c>
      <c r="AL130" s="424">
        <v>415545.59</v>
      </c>
      <c r="AM130" s="424">
        <v>390483.6</v>
      </c>
      <c r="AN130" s="424">
        <v>369773.57</v>
      </c>
      <c r="AO130" s="424">
        <v>3170000</v>
      </c>
      <c r="AP130" s="424">
        <v>1932007.24</v>
      </c>
      <c r="AQ130" s="424">
        <v>531634.09</v>
      </c>
      <c r="AR130" s="424">
        <v>2897155.66</v>
      </c>
      <c r="AS130" s="424">
        <v>261011.87</v>
      </c>
      <c r="AT130" s="424">
        <v>11341569.83</v>
      </c>
      <c r="AU130" s="424">
        <v>1865748.84</v>
      </c>
      <c r="AV130" s="424">
        <v>0</v>
      </c>
      <c r="AW130" s="424">
        <v>1775074.18</v>
      </c>
      <c r="AX130" s="424">
        <v>102229.98</v>
      </c>
      <c r="AY130" s="424">
        <v>45697.97</v>
      </c>
      <c r="AZ130" s="424">
        <v>213635.07</v>
      </c>
      <c r="BA130" s="424">
        <v>525202.26</v>
      </c>
      <c r="BB130" s="424">
        <v>1175435.78</v>
      </c>
      <c r="BC130" s="424">
        <v>199338.26</v>
      </c>
      <c r="BD130" s="424">
        <v>1368540.33</v>
      </c>
      <c r="BE130" s="424">
        <v>2065714.32</v>
      </c>
      <c r="BF130" s="424">
        <v>708773.75</v>
      </c>
      <c r="BG130" s="424">
        <v>9171848.7799999993</v>
      </c>
      <c r="BH130" s="424">
        <v>1299729.2</v>
      </c>
      <c r="BI130" s="424">
        <v>4332111.66</v>
      </c>
      <c r="BJ130" s="424"/>
      <c r="BK130" s="352">
        <v>99287372.790000007</v>
      </c>
      <c r="BL130" s="352"/>
      <c r="BX130" s="431">
        <f t="shared" ref="BX130:BX135" si="56">SUM(BL130:BW130)</f>
        <v>0</v>
      </c>
      <c r="BY130" s="431">
        <f t="shared" si="43"/>
        <v>99287372.790000007</v>
      </c>
      <c r="BZ130" s="1">
        <f t="shared" si="51"/>
        <v>99287</v>
      </c>
      <c r="CB130" s="20"/>
    </row>
    <row r="131" spans="1:81" ht="12.75">
      <c r="A131" s="422">
        <v>2860</v>
      </c>
      <c r="B131" s="5" t="s">
        <v>2185</v>
      </c>
      <c r="C131" s="7"/>
      <c r="D131" s="424">
        <v>9925403.0700000003</v>
      </c>
      <c r="E131" s="424">
        <v>2366415.31</v>
      </c>
      <c r="F131" s="424">
        <v>0</v>
      </c>
      <c r="G131" s="424">
        <v>279000</v>
      </c>
      <c r="H131" s="424">
        <v>278883.95</v>
      </c>
      <c r="I131" s="424">
        <v>1021046.61</v>
      </c>
      <c r="J131" s="424">
        <v>260450</v>
      </c>
      <c r="K131" s="424">
        <v>229989.82</v>
      </c>
      <c r="L131" s="424">
        <v>506067.1</v>
      </c>
      <c r="M131" s="424">
        <v>1103147.75</v>
      </c>
      <c r="N131" s="424">
        <v>605058.4</v>
      </c>
      <c r="O131" s="424">
        <v>1198157.72</v>
      </c>
      <c r="P131" s="424">
        <v>10247504.91</v>
      </c>
      <c r="Q131" s="424">
        <v>433000</v>
      </c>
      <c r="R131" s="424">
        <v>485032.14</v>
      </c>
      <c r="S131" s="424">
        <v>904191.91</v>
      </c>
      <c r="T131" s="424">
        <v>499999.8</v>
      </c>
      <c r="U131" s="424">
        <v>524096.08</v>
      </c>
      <c r="V131" s="424">
        <v>0</v>
      </c>
      <c r="W131" s="424">
        <v>878254.5</v>
      </c>
      <c r="X131" s="424">
        <v>6882922.4100000001</v>
      </c>
      <c r="Y131" s="424">
        <v>7928724.5999999996</v>
      </c>
      <c r="Z131" s="424">
        <v>2464663.15</v>
      </c>
      <c r="AA131" s="424">
        <v>1859832.31</v>
      </c>
      <c r="AB131" s="424">
        <v>92032.38</v>
      </c>
      <c r="AC131" s="424">
        <v>387073.66</v>
      </c>
      <c r="AD131" s="424">
        <v>518178.96</v>
      </c>
      <c r="AE131" s="424">
        <v>300000</v>
      </c>
      <c r="AF131" s="424">
        <v>4471210.4800000004</v>
      </c>
      <c r="AG131" s="424">
        <v>292952.59999999998</v>
      </c>
      <c r="AH131" s="424">
        <v>60000</v>
      </c>
      <c r="AI131" s="424">
        <v>0</v>
      </c>
      <c r="AJ131" s="424">
        <v>152450</v>
      </c>
      <c r="AK131" s="424">
        <v>2073711.12</v>
      </c>
      <c r="AL131" s="424">
        <v>265027.74</v>
      </c>
      <c r="AM131" s="424">
        <v>275000</v>
      </c>
      <c r="AN131" s="424">
        <v>6075.85</v>
      </c>
      <c r="AO131" s="424">
        <v>1259956.6599999999</v>
      </c>
      <c r="AP131" s="424">
        <v>845005.7</v>
      </c>
      <c r="AQ131" s="424">
        <v>408567.32</v>
      </c>
      <c r="AR131" s="424">
        <v>0</v>
      </c>
      <c r="AS131" s="424">
        <v>158363.75</v>
      </c>
      <c r="AT131" s="424">
        <v>1000000</v>
      </c>
      <c r="AU131" s="424">
        <v>1450073.58</v>
      </c>
      <c r="AV131" s="424">
        <v>2935564.85</v>
      </c>
      <c r="AW131" s="424">
        <v>28449.200000000001</v>
      </c>
      <c r="AX131" s="424">
        <v>5669337.0599999996</v>
      </c>
      <c r="AY131" s="424">
        <v>330494</v>
      </c>
      <c r="AZ131" s="424">
        <v>323537.07</v>
      </c>
      <c r="BA131" s="424">
        <v>31201.62</v>
      </c>
      <c r="BB131" s="424">
        <v>84857.68</v>
      </c>
      <c r="BC131" s="424">
        <v>0</v>
      </c>
      <c r="BD131" s="424">
        <v>1823102.92</v>
      </c>
      <c r="BE131" s="424">
        <v>117805833.42</v>
      </c>
      <c r="BF131" s="424">
        <v>788914.41</v>
      </c>
      <c r="BG131" s="424">
        <v>1000000</v>
      </c>
      <c r="BH131" s="424">
        <v>19698.919999999998</v>
      </c>
      <c r="BI131" s="424">
        <v>891415.77</v>
      </c>
      <c r="BJ131" s="424"/>
      <c r="BK131" s="352">
        <v>196629928.25999999</v>
      </c>
      <c r="BL131" s="352"/>
      <c r="BX131" s="431">
        <f t="shared" si="56"/>
        <v>0</v>
      </c>
      <c r="BY131" s="431">
        <f t="shared" si="43"/>
        <v>196629928.25999999</v>
      </c>
      <c r="BZ131" s="1">
        <f t="shared" si="51"/>
        <v>196630</v>
      </c>
      <c r="CB131" s="20"/>
    </row>
    <row r="132" spans="1:81" ht="12.75">
      <c r="A132" s="422">
        <v>2880</v>
      </c>
      <c r="B132" s="5" t="s">
        <v>488</v>
      </c>
      <c r="C132" s="419"/>
      <c r="D132" s="424">
        <v>100499.95</v>
      </c>
      <c r="E132" s="424">
        <v>50006.17</v>
      </c>
      <c r="F132" s="424">
        <v>486566.66</v>
      </c>
      <c r="G132" s="424">
        <v>1472392.97</v>
      </c>
      <c r="H132" s="424">
        <v>1500000</v>
      </c>
      <c r="I132" s="424">
        <v>2955.59</v>
      </c>
      <c r="J132" s="424">
        <v>1742383.58</v>
      </c>
      <c r="K132" s="424">
        <v>11743717.84</v>
      </c>
      <c r="L132" s="424">
        <v>155478.1</v>
      </c>
      <c r="M132" s="424">
        <v>0</v>
      </c>
      <c r="N132" s="424">
        <v>14338</v>
      </c>
      <c r="O132" s="424">
        <v>103162.23</v>
      </c>
      <c r="P132" s="424">
        <v>0</v>
      </c>
      <c r="Q132" s="424">
        <v>1859169.07</v>
      </c>
      <c r="R132" s="424">
        <v>92957.77</v>
      </c>
      <c r="S132" s="424">
        <v>12581462.289999999</v>
      </c>
      <c r="T132" s="424">
        <v>12300.69</v>
      </c>
      <c r="U132" s="424">
        <v>123638.88</v>
      </c>
      <c r="V132" s="424">
        <v>44176.59</v>
      </c>
      <c r="W132" s="424">
        <v>73686</v>
      </c>
      <c r="X132" s="424">
        <v>0</v>
      </c>
      <c r="Y132" s="424">
        <v>361298.41</v>
      </c>
      <c r="Z132" s="424">
        <v>149976</v>
      </c>
      <c r="AA132" s="424">
        <v>14000021.34</v>
      </c>
      <c r="AB132" s="424">
        <v>7455388.9800000004</v>
      </c>
      <c r="AC132" s="424">
        <v>156332</v>
      </c>
      <c r="AD132" s="424">
        <v>744656.41</v>
      </c>
      <c r="AE132" s="424">
        <v>998094</v>
      </c>
      <c r="AF132" s="424">
        <v>3146043.33</v>
      </c>
      <c r="AG132" s="424">
        <v>13760803.710000001</v>
      </c>
      <c r="AH132" s="424">
        <v>117536.5</v>
      </c>
      <c r="AI132" s="424">
        <v>348923.71</v>
      </c>
      <c r="AJ132" s="424">
        <v>63250</v>
      </c>
      <c r="AK132" s="424">
        <v>100568.95</v>
      </c>
      <c r="AL132" s="424">
        <v>18113.72</v>
      </c>
      <c r="AM132" s="424">
        <v>45048.3</v>
      </c>
      <c r="AN132" s="424">
        <v>0</v>
      </c>
      <c r="AO132" s="424">
        <v>2075953</v>
      </c>
      <c r="AP132" s="424">
        <v>0</v>
      </c>
      <c r="AQ132" s="424">
        <v>23898.49</v>
      </c>
      <c r="AR132" s="424">
        <v>0</v>
      </c>
      <c r="AS132" s="424">
        <v>0</v>
      </c>
      <c r="AT132" s="424">
        <v>108057.06</v>
      </c>
      <c r="AU132" s="424">
        <v>13889403.029999999</v>
      </c>
      <c r="AV132" s="424">
        <v>170498.28</v>
      </c>
      <c r="AW132" s="424">
        <v>4163090.92</v>
      </c>
      <c r="AX132" s="424">
        <v>145768.51999999999</v>
      </c>
      <c r="AY132" s="424">
        <v>30000</v>
      </c>
      <c r="AZ132" s="424">
        <v>437447.79</v>
      </c>
      <c r="BA132" s="424">
        <v>84792.15</v>
      </c>
      <c r="BB132" s="424">
        <v>15600</v>
      </c>
      <c r="BC132" s="424">
        <v>19450000</v>
      </c>
      <c r="BD132" s="424">
        <v>0</v>
      </c>
      <c r="BE132" s="424">
        <v>646376</v>
      </c>
      <c r="BF132" s="424">
        <v>206206</v>
      </c>
      <c r="BG132" s="424">
        <v>1293733.9099999999</v>
      </c>
      <c r="BH132" s="424">
        <v>209695.46</v>
      </c>
      <c r="BI132" s="424">
        <v>26362.75</v>
      </c>
      <c r="BJ132" s="424"/>
      <c r="BK132" s="352">
        <v>116601831.09999999</v>
      </c>
      <c r="BL132" s="352"/>
      <c r="BS132" s="26">
        <v>-7250699</v>
      </c>
      <c r="BV132" s="26">
        <v>0</v>
      </c>
      <c r="BW132" s="26" t="s">
        <v>128</v>
      </c>
      <c r="BX132" s="431">
        <f t="shared" si="56"/>
        <v>-7250699</v>
      </c>
      <c r="BY132" s="431">
        <f t="shared" si="43"/>
        <v>109351132.09999999</v>
      </c>
      <c r="BZ132" s="1">
        <f t="shared" si="51"/>
        <v>109351</v>
      </c>
      <c r="CB132" s="20"/>
    </row>
    <row r="133" spans="1:81" ht="12.75">
      <c r="A133" s="422">
        <v>2890</v>
      </c>
      <c r="B133" s="5" t="s">
        <v>312</v>
      </c>
      <c r="C133" s="419"/>
      <c r="D133" s="424">
        <v>0</v>
      </c>
      <c r="E133" s="424">
        <v>0</v>
      </c>
      <c r="F133" s="424">
        <v>5993069.8300000001</v>
      </c>
      <c r="G133" s="424">
        <v>0</v>
      </c>
      <c r="H133" s="424">
        <v>15000</v>
      </c>
      <c r="I133" s="424">
        <v>45069.14</v>
      </c>
      <c r="J133" s="424">
        <v>0</v>
      </c>
      <c r="K133" s="424">
        <v>110200</v>
      </c>
      <c r="L133" s="424">
        <v>0</v>
      </c>
      <c r="M133" s="424">
        <v>178306</v>
      </c>
      <c r="N133" s="424">
        <v>0</v>
      </c>
      <c r="O133" s="424">
        <v>130765.6</v>
      </c>
      <c r="P133" s="424">
        <v>1014387.57</v>
      </c>
      <c r="Q133" s="424">
        <v>260000</v>
      </c>
      <c r="R133" s="424">
        <v>0</v>
      </c>
      <c r="S133" s="424">
        <v>14570.78</v>
      </c>
      <c r="T133" s="424">
        <v>0</v>
      </c>
      <c r="U133" s="424">
        <v>247528.13</v>
      </c>
      <c r="V133" s="424">
        <v>0</v>
      </c>
      <c r="W133" s="424">
        <v>306082</v>
      </c>
      <c r="X133" s="424">
        <v>549710</v>
      </c>
      <c r="Y133" s="424">
        <v>259860.03</v>
      </c>
      <c r="Z133" s="424">
        <v>252836.94</v>
      </c>
      <c r="AA133" s="424">
        <v>2343099.83</v>
      </c>
      <c r="AB133" s="424">
        <v>0</v>
      </c>
      <c r="AC133" s="424">
        <v>1615465.41</v>
      </c>
      <c r="AD133" s="424">
        <v>129007.87</v>
      </c>
      <c r="AE133" s="424">
        <v>15999.62</v>
      </c>
      <c r="AF133" s="424">
        <v>447772</v>
      </c>
      <c r="AG133" s="424">
        <v>1329500</v>
      </c>
      <c r="AH133" s="424">
        <v>0</v>
      </c>
      <c r="AI133" s="424">
        <v>1937067.26</v>
      </c>
      <c r="AJ133" s="424">
        <v>0</v>
      </c>
      <c r="AK133" s="424">
        <v>179409</v>
      </c>
      <c r="AL133" s="424">
        <v>0</v>
      </c>
      <c r="AM133" s="424">
        <v>506150</v>
      </c>
      <c r="AN133" s="424">
        <v>0</v>
      </c>
      <c r="AO133" s="424">
        <v>0</v>
      </c>
      <c r="AP133" s="424">
        <v>4676551.9400000004</v>
      </c>
      <c r="AQ133" s="424">
        <v>0</v>
      </c>
      <c r="AR133" s="424">
        <v>26901</v>
      </c>
      <c r="AS133" s="424">
        <v>0</v>
      </c>
      <c r="AT133" s="424">
        <v>1107066.8899999999</v>
      </c>
      <c r="AU133" s="424">
        <v>0</v>
      </c>
      <c r="AV133" s="424">
        <v>0</v>
      </c>
      <c r="AW133" s="424">
        <v>0</v>
      </c>
      <c r="AX133" s="424">
        <v>0</v>
      </c>
      <c r="AY133" s="424">
        <v>59620.800000000003</v>
      </c>
      <c r="AZ133" s="424">
        <v>6510</v>
      </c>
      <c r="BA133" s="424">
        <v>0</v>
      </c>
      <c r="BB133" s="424">
        <v>0</v>
      </c>
      <c r="BC133" s="424">
        <v>0</v>
      </c>
      <c r="BD133" s="424">
        <v>0</v>
      </c>
      <c r="BE133" s="424">
        <v>160350</v>
      </c>
      <c r="BF133" s="424">
        <v>220000</v>
      </c>
      <c r="BG133" s="424">
        <v>35700</v>
      </c>
      <c r="BH133" s="424">
        <v>861088.07</v>
      </c>
      <c r="BI133" s="424">
        <v>0</v>
      </c>
      <c r="BJ133" s="424"/>
      <c r="BK133" s="352">
        <v>25034645.710000001</v>
      </c>
      <c r="BL133" s="352"/>
      <c r="BX133" s="431">
        <f t="shared" si="56"/>
        <v>0</v>
      </c>
      <c r="BY133" s="431">
        <f t="shared" si="43"/>
        <v>25034645.710000001</v>
      </c>
      <c r="BZ133" s="1">
        <f t="shared" si="51"/>
        <v>25035</v>
      </c>
      <c r="CB133" s="20"/>
    </row>
    <row r="134" spans="1:81" ht="12.75">
      <c r="A134" s="422">
        <v>2900</v>
      </c>
      <c r="B134" s="5" t="s">
        <v>313</v>
      </c>
      <c r="C134" s="5"/>
      <c r="D134" s="424">
        <v>0</v>
      </c>
      <c r="E134" s="424">
        <v>0</v>
      </c>
      <c r="F134" s="424">
        <v>0</v>
      </c>
      <c r="G134" s="424">
        <v>109707.42</v>
      </c>
      <c r="H134" s="424">
        <v>0</v>
      </c>
      <c r="I134" s="424">
        <v>0</v>
      </c>
      <c r="J134" s="424">
        <v>0</v>
      </c>
      <c r="K134" s="424">
        <v>0</v>
      </c>
      <c r="L134" s="424">
        <v>0</v>
      </c>
      <c r="M134" s="424">
        <v>0</v>
      </c>
      <c r="N134" s="424">
        <v>0</v>
      </c>
      <c r="O134" s="424">
        <v>0</v>
      </c>
      <c r="P134" s="424">
        <v>0</v>
      </c>
      <c r="Q134" s="424">
        <v>0</v>
      </c>
      <c r="R134" s="424">
        <v>171564</v>
      </c>
      <c r="S134" s="424">
        <v>0</v>
      </c>
      <c r="T134" s="424">
        <v>121585.45</v>
      </c>
      <c r="U134" s="424">
        <v>0</v>
      </c>
      <c r="V134" s="424">
        <v>0</v>
      </c>
      <c r="W134" s="424">
        <v>0</v>
      </c>
      <c r="X134" s="424">
        <v>0</v>
      </c>
      <c r="Y134" s="424">
        <v>0</v>
      </c>
      <c r="Z134" s="424">
        <v>108420.7</v>
      </c>
      <c r="AA134" s="424">
        <v>0</v>
      </c>
      <c r="AB134" s="424">
        <v>70508.88</v>
      </c>
      <c r="AC134" s="424">
        <v>523993.67</v>
      </c>
      <c r="AD134" s="424">
        <v>0</v>
      </c>
      <c r="AE134" s="424">
        <v>0</v>
      </c>
      <c r="AF134" s="424">
        <v>0</v>
      </c>
      <c r="AG134" s="424">
        <v>0</v>
      </c>
      <c r="AH134" s="424">
        <v>0</v>
      </c>
      <c r="AI134" s="424">
        <v>0</v>
      </c>
      <c r="AJ134" s="424">
        <v>0</v>
      </c>
      <c r="AK134" s="424">
        <v>181920.65</v>
      </c>
      <c r="AL134" s="424">
        <v>0</v>
      </c>
      <c r="AM134" s="424">
        <v>0</v>
      </c>
      <c r="AN134" s="424">
        <v>47000</v>
      </c>
      <c r="AO134" s="424">
        <v>0</v>
      </c>
      <c r="AP134" s="424">
        <v>0</v>
      </c>
      <c r="AQ134" s="424">
        <v>0</v>
      </c>
      <c r="AR134" s="424">
        <v>0</v>
      </c>
      <c r="AS134" s="424">
        <v>0</v>
      </c>
      <c r="AT134" s="424">
        <v>0</v>
      </c>
      <c r="AU134" s="424">
        <v>240</v>
      </c>
      <c r="AV134" s="424">
        <v>0</v>
      </c>
      <c r="AW134" s="424">
        <v>0</v>
      </c>
      <c r="AX134" s="424">
        <v>349626.32</v>
      </c>
      <c r="AY134" s="424">
        <v>0</v>
      </c>
      <c r="AZ134" s="424">
        <v>0</v>
      </c>
      <c r="BA134" s="424">
        <v>0</v>
      </c>
      <c r="BB134" s="424">
        <v>0</v>
      </c>
      <c r="BC134" s="424">
        <v>0</v>
      </c>
      <c r="BD134" s="424">
        <v>0</v>
      </c>
      <c r="BE134" s="424">
        <v>0</v>
      </c>
      <c r="BF134" s="424">
        <v>0</v>
      </c>
      <c r="BG134" s="424">
        <v>0</v>
      </c>
      <c r="BH134" s="424">
        <v>57906.83</v>
      </c>
      <c r="BI134" s="424">
        <v>0</v>
      </c>
      <c r="BJ134" s="424"/>
      <c r="BK134" s="352">
        <v>1742473.92</v>
      </c>
      <c r="BL134" s="352"/>
      <c r="BX134" s="431">
        <f t="shared" si="56"/>
        <v>0</v>
      </c>
      <c r="BY134" s="431">
        <f t="shared" si="43"/>
        <v>1742473.92</v>
      </c>
      <c r="BZ134" s="1">
        <f t="shared" si="51"/>
        <v>1742</v>
      </c>
      <c r="CA134" s="1">
        <v>0</v>
      </c>
      <c r="CB134" s="20"/>
    </row>
    <row r="135" spans="1:81" ht="12.75">
      <c r="A135" s="422">
        <v>2950</v>
      </c>
      <c r="B135" s="5" t="s">
        <v>314</v>
      </c>
      <c r="C135" s="5"/>
      <c r="D135" s="424">
        <v>0</v>
      </c>
      <c r="E135" s="424">
        <v>0</v>
      </c>
      <c r="F135" s="424">
        <v>0</v>
      </c>
      <c r="G135" s="424">
        <v>0</v>
      </c>
      <c r="H135" s="424">
        <v>0</v>
      </c>
      <c r="I135" s="424">
        <v>0</v>
      </c>
      <c r="J135" s="424">
        <v>0</v>
      </c>
      <c r="K135" s="424">
        <v>0</v>
      </c>
      <c r="L135" s="424">
        <v>0</v>
      </c>
      <c r="M135" s="424">
        <v>0</v>
      </c>
      <c r="N135" s="424">
        <v>0</v>
      </c>
      <c r="O135" s="424">
        <v>0</v>
      </c>
      <c r="P135" s="424">
        <v>0</v>
      </c>
      <c r="Q135" s="424">
        <v>0</v>
      </c>
      <c r="R135" s="424">
        <v>0</v>
      </c>
      <c r="S135" s="424">
        <v>0</v>
      </c>
      <c r="T135" s="424">
        <v>0</v>
      </c>
      <c r="U135" s="424">
        <v>0</v>
      </c>
      <c r="V135" s="424">
        <v>0</v>
      </c>
      <c r="W135" s="424">
        <v>0</v>
      </c>
      <c r="X135" s="424">
        <v>0</v>
      </c>
      <c r="Y135" s="424">
        <v>0</v>
      </c>
      <c r="Z135" s="424">
        <v>0</v>
      </c>
      <c r="AA135" s="424">
        <v>0</v>
      </c>
      <c r="AB135" s="424">
        <v>0</v>
      </c>
      <c r="AC135" s="424">
        <v>0</v>
      </c>
      <c r="AD135" s="424">
        <v>0</v>
      </c>
      <c r="AE135" s="424">
        <v>0</v>
      </c>
      <c r="AF135" s="424">
        <v>0</v>
      </c>
      <c r="AG135" s="424">
        <v>0</v>
      </c>
      <c r="AH135" s="424">
        <v>0</v>
      </c>
      <c r="AI135" s="424">
        <v>0</v>
      </c>
      <c r="AJ135" s="424">
        <v>0</v>
      </c>
      <c r="AK135" s="424">
        <v>0</v>
      </c>
      <c r="AL135" s="424">
        <v>0</v>
      </c>
      <c r="AM135" s="424">
        <v>0</v>
      </c>
      <c r="AN135" s="424">
        <v>0</v>
      </c>
      <c r="AO135" s="424">
        <v>0</v>
      </c>
      <c r="AP135" s="424">
        <v>0</v>
      </c>
      <c r="AQ135" s="424">
        <v>0</v>
      </c>
      <c r="AR135" s="424">
        <v>0</v>
      </c>
      <c r="AS135" s="424">
        <v>0</v>
      </c>
      <c r="AT135" s="424">
        <v>0</v>
      </c>
      <c r="AU135" s="424">
        <v>0</v>
      </c>
      <c r="AV135" s="424">
        <v>0</v>
      </c>
      <c r="AW135" s="424">
        <v>0</v>
      </c>
      <c r="AX135" s="424">
        <v>0</v>
      </c>
      <c r="AY135" s="424">
        <v>0</v>
      </c>
      <c r="AZ135" s="424">
        <v>0</v>
      </c>
      <c r="BA135" s="424">
        <v>0</v>
      </c>
      <c r="BB135" s="424">
        <v>0</v>
      </c>
      <c r="BC135" s="424">
        <v>0</v>
      </c>
      <c r="BD135" s="424">
        <v>0</v>
      </c>
      <c r="BE135" s="424">
        <v>0</v>
      </c>
      <c r="BF135" s="424">
        <v>0</v>
      </c>
      <c r="BG135" s="424">
        <v>0</v>
      </c>
      <c r="BH135" s="424">
        <v>0</v>
      </c>
      <c r="BI135" s="424">
        <v>0</v>
      </c>
      <c r="BJ135" s="424"/>
      <c r="BK135" s="352">
        <v>0</v>
      </c>
      <c r="BL135" s="352"/>
      <c r="BX135" s="431">
        <f t="shared" si="56"/>
        <v>0</v>
      </c>
      <c r="BY135" s="431">
        <f t="shared" si="43"/>
        <v>0</v>
      </c>
      <c r="BZ135" s="1">
        <f t="shared" si="51"/>
        <v>0</v>
      </c>
      <c r="CA135" s="1">
        <v>0</v>
      </c>
      <c r="CB135" s="20"/>
    </row>
    <row r="136" spans="1:81" ht="12.75">
      <c r="A136" s="422">
        <v>2951</v>
      </c>
      <c r="B136" s="5" t="s">
        <v>315</v>
      </c>
      <c r="C136" s="5"/>
      <c r="D136" s="424">
        <v>0</v>
      </c>
      <c r="E136" s="424">
        <v>0</v>
      </c>
      <c r="F136" s="424">
        <v>0</v>
      </c>
      <c r="G136" s="424">
        <v>0</v>
      </c>
      <c r="H136" s="424">
        <v>0</v>
      </c>
      <c r="I136" s="424">
        <v>0</v>
      </c>
      <c r="J136" s="424">
        <v>0</v>
      </c>
      <c r="K136" s="424">
        <v>0</v>
      </c>
      <c r="L136" s="424">
        <v>0</v>
      </c>
      <c r="M136" s="424">
        <v>0</v>
      </c>
      <c r="N136" s="424">
        <v>0</v>
      </c>
      <c r="O136" s="424">
        <v>0</v>
      </c>
      <c r="P136" s="424">
        <v>0</v>
      </c>
      <c r="Q136" s="424">
        <v>0</v>
      </c>
      <c r="R136" s="424">
        <v>0</v>
      </c>
      <c r="S136" s="424">
        <v>0</v>
      </c>
      <c r="T136" s="424">
        <v>0</v>
      </c>
      <c r="U136" s="424">
        <v>0</v>
      </c>
      <c r="V136" s="424">
        <v>0</v>
      </c>
      <c r="W136" s="424">
        <v>0</v>
      </c>
      <c r="X136" s="424">
        <v>0</v>
      </c>
      <c r="Y136" s="424">
        <v>0</v>
      </c>
      <c r="Z136" s="424">
        <v>0</v>
      </c>
      <c r="AA136" s="424">
        <v>0</v>
      </c>
      <c r="AB136" s="424">
        <v>0</v>
      </c>
      <c r="AC136" s="424">
        <v>0</v>
      </c>
      <c r="AD136" s="424">
        <v>0</v>
      </c>
      <c r="AE136" s="424">
        <v>0</v>
      </c>
      <c r="AF136" s="424">
        <v>0</v>
      </c>
      <c r="AG136" s="424">
        <v>0</v>
      </c>
      <c r="AH136" s="424">
        <v>0</v>
      </c>
      <c r="AI136" s="424">
        <v>0</v>
      </c>
      <c r="AJ136" s="424">
        <v>0</v>
      </c>
      <c r="AK136" s="424">
        <v>0</v>
      </c>
      <c r="AL136" s="424">
        <v>0</v>
      </c>
      <c r="AM136" s="424">
        <v>0</v>
      </c>
      <c r="AN136" s="424">
        <v>0</v>
      </c>
      <c r="AO136" s="424">
        <v>0</v>
      </c>
      <c r="AP136" s="424">
        <v>0</v>
      </c>
      <c r="AQ136" s="424">
        <v>0</v>
      </c>
      <c r="AR136" s="424">
        <v>0</v>
      </c>
      <c r="AS136" s="424">
        <v>0</v>
      </c>
      <c r="AT136" s="424">
        <v>0</v>
      </c>
      <c r="AU136" s="424">
        <v>0</v>
      </c>
      <c r="AV136" s="424">
        <v>0</v>
      </c>
      <c r="AW136" s="424">
        <v>0</v>
      </c>
      <c r="AX136" s="424">
        <v>0</v>
      </c>
      <c r="AY136" s="424">
        <v>0</v>
      </c>
      <c r="AZ136" s="424">
        <v>0</v>
      </c>
      <c r="BA136" s="424">
        <v>0</v>
      </c>
      <c r="BB136" s="424">
        <v>0</v>
      </c>
      <c r="BC136" s="424">
        <v>0</v>
      </c>
      <c r="BD136" s="424">
        <v>0</v>
      </c>
      <c r="BE136" s="424">
        <v>0</v>
      </c>
      <c r="BF136" s="424">
        <v>0</v>
      </c>
      <c r="BG136" s="424">
        <v>0</v>
      </c>
      <c r="BH136" s="424">
        <v>0</v>
      </c>
      <c r="BI136" s="424">
        <v>0</v>
      </c>
      <c r="BJ136" s="424"/>
      <c r="BK136" s="432">
        <v>0</v>
      </c>
      <c r="BL136" s="432"/>
      <c r="BM136" s="432"/>
      <c r="BN136" s="432"/>
      <c r="BO136" s="432"/>
      <c r="BP136" s="432"/>
      <c r="BQ136" s="432"/>
      <c r="BR136" s="352"/>
      <c r="BS136" s="896">
        <v>0</v>
      </c>
      <c r="BT136" s="352"/>
      <c r="BU136" s="352"/>
      <c r="BV136" s="352"/>
      <c r="BW136" s="352"/>
      <c r="BX136" s="431">
        <v>0</v>
      </c>
      <c r="BY136" s="431">
        <f t="shared" si="43"/>
        <v>0</v>
      </c>
      <c r="BZ136" s="1">
        <f t="shared" si="51"/>
        <v>0</v>
      </c>
      <c r="CB136" s="20"/>
    </row>
    <row r="137" spans="1:81" ht="12.75">
      <c r="B137" s="5" t="s">
        <v>316</v>
      </c>
      <c r="C137" s="5"/>
      <c r="D137" s="753">
        <v>9882348.25</v>
      </c>
      <c r="E137" s="753">
        <v>5667095.6900000004</v>
      </c>
      <c r="F137" s="753">
        <v>12793586.16</v>
      </c>
      <c r="G137" s="753">
        <v>3639217</v>
      </c>
      <c r="H137" s="753">
        <v>2665385.67</v>
      </c>
      <c r="I137" s="753">
        <v>925649.48</v>
      </c>
      <c r="J137" s="753">
        <v>2345357.4</v>
      </c>
      <c r="K137" s="753">
        <v>13743416.199999999</v>
      </c>
      <c r="L137" s="753">
        <v>3884550.94</v>
      </c>
      <c r="M137" s="753">
        <v>1330983.3400000001</v>
      </c>
      <c r="N137" s="753">
        <v>2341528.6800000002</v>
      </c>
      <c r="O137" s="753">
        <v>4429239.6100000003</v>
      </c>
      <c r="P137" s="753">
        <v>32270306.920000002</v>
      </c>
      <c r="Q137" s="753">
        <v>6754409.1200000001</v>
      </c>
      <c r="R137" s="753">
        <v>4145393.37</v>
      </c>
      <c r="S137" s="753">
        <v>14109638.300000001</v>
      </c>
      <c r="T137" s="753">
        <v>2457189.4900000002</v>
      </c>
      <c r="U137" s="753">
        <v>5177853.4400000004</v>
      </c>
      <c r="V137" s="753">
        <v>2489241.5699999998</v>
      </c>
      <c r="W137" s="753">
        <v>1464021.51</v>
      </c>
      <c r="X137" s="753">
        <v>26631606.440000001</v>
      </c>
      <c r="Y137" s="753">
        <v>11387192.640000001</v>
      </c>
      <c r="Z137" s="753">
        <v>10968258.609999999</v>
      </c>
      <c r="AA137" s="753">
        <v>26109938.329999998</v>
      </c>
      <c r="AB137" s="753">
        <v>9957466.7200000007</v>
      </c>
      <c r="AC137" s="753">
        <v>4765390.92</v>
      </c>
      <c r="AD137" s="753">
        <v>4590131.83</v>
      </c>
      <c r="AE137" s="753">
        <v>3849852.91</v>
      </c>
      <c r="AF137" s="753">
        <v>13240313.529999999</v>
      </c>
      <c r="AG137" s="753">
        <v>21565942.469999999</v>
      </c>
      <c r="AH137" s="753">
        <v>588772.38</v>
      </c>
      <c r="AI137" s="753">
        <v>4467429.4000000004</v>
      </c>
      <c r="AJ137" s="753">
        <v>1137740.3999999999</v>
      </c>
      <c r="AK137" s="753">
        <v>6225134.0300000003</v>
      </c>
      <c r="AL137" s="753">
        <v>1186526.73</v>
      </c>
      <c r="AM137" s="753">
        <v>4812951.72</v>
      </c>
      <c r="AN137" s="753">
        <v>727124.37</v>
      </c>
      <c r="AO137" s="753">
        <v>7280238.3099999996</v>
      </c>
      <c r="AP137" s="753">
        <v>15348421.25</v>
      </c>
      <c r="AQ137" s="753">
        <v>2151728.31</v>
      </c>
      <c r="AR137" s="753">
        <v>5571316.6600000001</v>
      </c>
      <c r="AS137" s="753">
        <v>441210.97</v>
      </c>
      <c r="AT137" s="753">
        <v>16377955.27</v>
      </c>
      <c r="AU137" s="753">
        <v>16812006.879999999</v>
      </c>
      <c r="AV137" s="753">
        <v>8662369.4199999999</v>
      </c>
      <c r="AW137" s="753">
        <v>8810591.1300000008</v>
      </c>
      <c r="AX137" s="753">
        <v>7459184.0800000001</v>
      </c>
      <c r="AY137" s="753">
        <v>2500106.2200000002</v>
      </c>
      <c r="AZ137" s="753">
        <v>3196921.62</v>
      </c>
      <c r="BA137" s="753">
        <v>4598171.72</v>
      </c>
      <c r="BB137" s="753">
        <v>3636388.43</v>
      </c>
      <c r="BC137" s="753">
        <v>19967495.350000001</v>
      </c>
      <c r="BD137" s="753">
        <v>5317509.8499999996</v>
      </c>
      <c r="BE137" s="753">
        <v>101172042.79000001</v>
      </c>
      <c r="BF137" s="753">
        <v>3125846.06</v>
      </c>
      <c r="BG137" s="753">
        <v>14408822.27</v>
      </c>
      <c r="BH137" s="753">
        <v>2193502.7599999998</v>
      </c>
      <c r="BI137" s="753">
        <v>5859817.7800000003</v>
      </c>
      <c r="BJ137" s="424"/>
      <c r="BK137" s="753">
        <v>539619832.70000005</v>
      </c>
      <c r="BL137" s="753">
        <v>0</v>
      </c>
      <c r="BM137" s="753">
        <f t="shared" ref="BM137:BQ137" si="57">SUM(BM129:BM136)</f>
        <v>0</v>
      </c>
      <c r="BN137" s="753">
        <f t="shared" si="57"/>
        <v>0</v>
      </c>
      <c r="BO137" s="753">
        <f t="shared" si="57"/>
        <v>0</v>
      </c>
      <c r="BP137" s="753">
        <f t="shared" si="57"/>
        <v>0</v>
      </c>
      <c r="BQ137" s="753">
        <f t="shared" si="57"/>
        <v>0</v>
      </c>
      <c r="BR137" s="753">
        <f>SUM(BR129:BR136)</f>
        <v>0</v>
      </c>
      <c r="BS137" s="753">
        <f>SUM(BS129:BS136)</f>
        <v>-3360032</v>
      </c>
      <c r="BT137" s="753">
        <f t="shared" ref="BT137:BW137" si="58">SUM(BT129:BT136)</f>
        <v>0</v>
      </c>
      <c r="BU137" s="753">
        <f t="shared" si="58"/>
        <v>0</v>
      </c>
      <c r="BV137" s="753">
        <f t="shared" si="58"/>
        <v>0</v>
      </c>
      <c r="BW137" s="753">
        <f t="shared" si="58"/>
        <v>0</v>
      </c>
      <c r="BX137" s="753">
        <f>SUM(BX129:BX136)</f>
        <v>-3360032</v>
      </c>
      <c r="BY137" s="897">
        <f t="shared" si="43"/>
        <v>536259800.69999999</v>
      </c>
      <c r="BZ137" s="886">
        <f t="shared" si="51"/>
        <v>536260</v>
      </c>
      <c r="CB137" s="20"/>
    </row>
    <row r="138" spans="1:81" ht="12.75">
      <c r="B138" s="7" t="s">
        <v>245</v>
      </c>
      <c r="C138" s="5"/>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s="424"/>
      <c r="AF138" s="424"/>
      <c r="AG138" s="424"/>
      <c r="AH138" s="424"/>
      <c r="AI138" s="424"/>
      <c r="AJ138" s="424"/>
      <c r="AK138" s="424"/>
      <c r="AL138" s="424"/>
      <c r="AM138" s="424"/>
      <c r="AN138" s="424"/>
      <c r="AO138" s="424"/>
      <c r="AP138" s="424"/>
      <c r="AQ138" s="424"/>
      <c r="AR138" s="424"/>
      <c r="AS138" s="424"/>
      <c r="AT138" s="424"/>
      <c r="AU138" s="424"/>
      <c r="AV138" s="424"/>
      <c r="AW138" s="424"/>
      <c r="AX138" s="424"/>
      <c r="AY138" s="424"/>
      <c r="AZ138" s="424"/>
      <c r="BA138" s="424"/>
      <c r="BB138" s="424"/>
      <c r="BC138" s="424"/>
      <c r="BD138" s="424"/>
      <c r="BE138" s="424"/>
      <c r="BF138" s="424"/>
      <c r="BG138" s="424"/>
      <c r="BH138" s="424"/>
      <c r="BI138" s="424"/>
      <c r="BJ138" s="424"/>
      <c r="BK138" s="352"/>
      <c r="BL138" s="352"/>
      <c r="BX138" s="431"/>
      <c r="BY138" s="898"/>
      <c r="CB138" s="20"/>
    </row>
    <row r="139" spans="1:81" ht="12.75">
      <c r="A139" s="422">
        <v>2980</v>
      </c>
      <c r="B139" s="5" t="s">
        <v>317</v>
      </c>
      <c r="C139" s="5"/>
      <c r="D139" s="424">
        <v>41498609.57</v>
      </c>
      <c r="E139" s="424">
        <v>42740235.369999997</v>
      </c>
      <c r="F139" s="424">
        <v>107500847.11</v>
      </c>
      <c r="G139" s="424">
        <v>10812696.789999999</v>
      </c>
      <c r="H139" s="424">
        <v>6019140.6299999999</v>
      </c>
      <c r="I139" s="424">
        <v>51871126.049999997</v>
      </c>
      <c r="J139" s="424">
        <v>27390987.800000001</v>
      </c>
      <c r="K139" s="424">
        <v>39628823.890000001</v>
      </c>
      <c r="L139" s="424">
        <v>193428064.59999999</v>
      </c>
      <c r="M139" s="424">
        <v>19279972.27</v>
      </c>
      <c r="N139" s="424">
        <v>40469029.619999997</v>
      </c>
      <c r="O139" s="424">
        <v>10543281.699999999</v>
      </c>
      <c r="P139" s="424">
        <v>486742343.33999997</v>
      </c>
      <c r="Q139" s="424">
        <v>21110173.640000001</v>
      </c>
      <c r="R139" s="424">
        <v>30815231.789999999</v>
      </c>
      <c r="S139" s="424">
        <v>17591421.370000001</v>
      </c>
      <c r="T139" s="424">
        <v>22671407.02</v>
      </c>
      <c r="U139" s="424">
        <v>38954256.210000001</v>
      </c>
      <c r="V139" s="424">
        <v>30941429.690000001</v>
      </c>
      <c r="W139" s="424">
        <v>14678562.210000001</v>
      </c>
      <c r="X139" s="424">
        <v>80707454.299999997</v>
      </c>
      <c r="Y139" s="424">
        <v>65617102.630000003</v>
      </c>
      <c r="Z139" s="424">
        <v>57429811.509999998</v>
      </c>
      <c r="AA139" s="424">
        <v>223199212.83000001</v>
      </c>
      <c r="AB139" s="424">
        <v>4149008.98</v>
      </c>
      <c r="AC139" s="424">
        <v>42539367.969999999</v>
      </c>
      <c r="AD139" s="424">
        <v>23368453.609999999</v>
      </c>
      <c r="AE139" s="424">
        <v>13759028.65</v>
      </c>
      <c r="AF139" s="424">
        <v>39485898.329999998</v>
      </c>
      <c r="AG139" s="424">
        <v>6956133.2000000002</v>
      </c>
      <c r="AH139" s="424">
        <v>900113.6</v>
      </c>
      <c r="AI139" s="424">
        <v>11532036.189999999</v>
      </c>
      <c r="AJ139" s="424">
        <v>2494366.59</v>
      </c>
      <c r="AK139" s="424">
        <v>53400555.07</v>
      </c>
      <c r="AL139" s="424">
        <v>3826815.93</v>
      </c>
      <c r="AM139" s="424">
        <v>5394735.4900000002</v>
      </c>
      <c r="AN139" s="424">
        <v>5020412.91</v>
      </c>
      <c r="AO139" s="424">
        <v>1739.47</v>
      </c>
      <c r="AP139" s="424">
        <v>43442326.810000002</v>
      </c>
      <c r="AQ139" s="424">
        <v>25153761.949999999</v>
      </c>
      <c r="AR139" s="424">
        <v>7128616.0199999996</v>
      </c>
      <c r="AS139" s="424">
        <v>-577457.53</v>
      </c>
      <c r="AT139" s="424">
        <v>18625272.710000001</v>
      </c>
      <c r="AU139" s="424">
        <v>16662564.060000001</v>
      </c>
      <c r="AV139" s="424">
        <v>61187420.369999997</v>
      </c>
      <c r="AW139" s="424">
        <v>9419935.0299999993</v>
      </c>
      <c r="AX139" s="424">
        <v>77044337.340000004</v>
      </c>
      <c r="AY139" s="424">
        <v>24351560.960000001</v>
      </c>
      <c r="AZ139" s="424">
        <v>37161160.619999997</v>
      </c>
      <c r="BA139" s="424">
        <v>-5618170.8700000001</v>
      </c>
      <c r="BB139" s="424">
        <v>5243204.87</v>
      </c>
      <c r="BC139" s="424">
        <v>4614921.72</v>
      </c>
      <c r="BD139" s="424">
        <v>15812276.77</v>
      </c>
      <c r="BE139" s="424">
        <v>420322673.69999999</v>
      </c>
      <c r="BF139" s="424">
        <v>7784489.3700000001</v>
      </c>
      <c r="BG139" s="424">
        <v>24749428.890000001</v>
      </c>
      <c r="BH139" s="424">
        <v>18311965.050000001</v>
      </c>
      <c r="BI139" s="424">
        <v>3637001.4</v>
      </c>
      <c r="BJ139" s="424"/>
      <c r="BK139" s="352">
        <v>2708927177.1700001</v>
      </c>
      <c r="BL139" s="352">
        <v>-24732000</v>
      </c>
      <c r="BM139" s="352"/>
      <c r="BN139" s="352"/>
      <c r="BO139" s="352"/>
      <c r="BP139" s="352"/>
      <c r="BQ139" s="352"/>
      <c r="BR139" s="352"/>
      <c r="BS139" s="352">
        <v>-25104943</v>
      </c>
      <c r="BT139" s="352">
        <v>0</v>
      </c>
      <c r="BU139" s="352">
        <v>0</v>
      </c>
      <c r="BV139" s="352">
        <v>0</v>
      </c>
      <c r="BW139" s="352">
        <v>0</v>
      </c>
      <c r="BX139" s="431">
        <f t="shared" ref="BX139:BX141" si="59">SUM(BL139:BW139)</f>
        <v>-49836943</v>
      </c>
      <c r="BY139" s="899">
        <f>BK139+BX139</f>
        <v>2659090234.1700001</v>
      </c>
      <c r="BZ139" s="1">
        <f>ROUND(BY139/1000,0)+CA139</f>
        <v>2659090</v>
      </c>
      <c r="CA139" s="1">
        <v>0</v>
      </c>
      <c r="CB139" s="20"/>
    </row>
    <row r="140" spans="1:81" ht="12.75">
      <c r="A140" s="422">
        <v>2990</v>
      </c>
      <c r="B140" s="5" t="s">
        <v>318</v>
      </c>
      <c r="C140" s="5"/>
      <c r="D140" s="424">
        <v>798091.43</v>
      </c>
      <c r="E140" s="424">
        <v>-15633.69</v>
      </c>
      <c r="F140" s="424">
        <v>1036652.94</v>
      </c>
      <c r="G140" s="424">
        <v>190153.25</v>
      </c>
      <c r="H140" s="424">
        <v>0</v>
      </c>
      <c r="I140" s="424">
        <v>0</v>
      </c>
      <c r="J140" s="424">
        <v>15000000</v>
      </c>
      <c r="K140" s="424">
        <v>93138.07</v>
      </c>
      <c r="L140" s="424">
        <v>0</v>
      </c>
      <c r="M140" s="424">
        <v>1327246.3799999999</v>
      </c>
      <c r="N140" s="424">
        <v>0</v>
      </c>
      <c r="O140" s="424">
        <v>-519589.26</v>
      </c>
      <c r="P140" s="424">
        <v>-641252.89</v>
      </c>
      <c r="Q140" s="424">
        <v>10894106</v>
      </c>
      <c r="R140" s="424">
        <v>0</v>
      </c>
      <c r="S140" s="424">
        <v>-76538.89</v>
      </c>
      <c r="T140" s="424">
        <v>-34440.89</v>
      </c>
      <c r="U140" s="424">
        <v>0</v>
      </c>
      <c r="V140" s="424">
        <v>-1510226.64</v>
      </c>
      <c r="W140" s="424">
        <v>-588434.69999999995</v>
      </c>
      <c r="X140" s="424">
        <v>0</v>
      </c>
      <c r="Y140" s="424">
        <v>-246348.41</v>
      </c>
      <c r="Z140" s="424">
        <v>-1107376.6499999999</v>
      </c>
      <c r="AA140" s="424">
        <v>514605.24</v>
      </c>
      <c r="AB140" s="424">
        <v>0</v>
      </c>
      <c r="AC140" s="424">
        <v>0</v>
      </c>
      <c r="AD140" s="424">
        <v>0</v>
      </c>
      <c r="AE140" s="424">
        <v>0</v>
      </c>
      <c r="AF140" s="424">
        <v>292839.17</v>
      </c>
      <c r="AG140" s="424">
        <v>0</v>
      </c>
      <c r="AH140" s="424">
        <v>0</v>
      </c>
      <c r="AI140" s="424">
        <v>0</v>
      </c>
      <c r="AJ140" s="424">
        <v>0</v>
      </c>
      <c r="AK140" s="424">
        <v>0</v>
      </c>
      <c r="AL140" s="424">
        <v>0</v>
      </c>
      <c r="AM140" s="424">
        <v>-1800000</v>
      </c>
      <c r="AN140" s="424">
        <v>-44711.82</v>
      </c>
      <c r="AO140" s="424">
        <v>0</v>
      </c>
      <c r="AP140" s="424">
        <v>0</v>
      </c>
      <c r="AQ140" s="424">
        <v>-567828.52</v>
      </c>
      <c r="AR140" s="424">
        <v>0</v>
      </c>
      <c r="AS140" s="424">
        <v>0</v>
      </c>
      <c r="AT140" s="424">
        <v>-574717.43000000005</v>
      </c>
      <c r="AU140" s="424">
        <v>0</v>
      </c>
      <c r="AV140" s="424">
        <v>120809.12</v>
      </c>
      <c r="AW140" s="424">
        <v>0</v>
      </c>
      <c r="AX140" s="424">
        <v>192046.2</v>
      </c>
      <c r="AY140" s="424">
        <v>90968.45</v>
      </c>
      <c r="AZ140" s="424">
        <v>0</v>
      </c>
      <c r="BA140" s="424">
        <v>0</v>
      </c>
      <c r="BB140" s="424">
        <v>0</v>
      </c>
      <c r="BC140" s="424">
        <v>-71191.87</v>
      </c>
      <c r="BD140" s="424">
        <v>0</v>
      </c>
      <c r="BE140" s="424">
        <v>0</v>
      </c>
      <c r="BF140" s="424">
        <v>0</v>
      </c>
      <c r="BG140" s="424">
        <v>0</v>
      </c>
      <c r="BH140" s="424">
        <v>0</v>
      </c>
      <c r="BI140" s="424">
        <v>-20349.7</v>
      </c>
      <c r="BJ140" s="424"/>
      <c r="BK140" s="352">
        <v>22732014.890000001</v>
      </c>
      <c r="BL140" s="352"/>
      <c r="BM140" s="352"/>
      <c r="BN140" s="352"/>
      <c r="BO140" s="352"/>
      <c r="BP140" s="352"/>
      <c r="BQ140" s="352"/>
      <c r="BR140" s="352"/>
      <c r="BS140" s="352"/>
      <c r="BT140" s="352"/>
      <c r="BU140" s="352"/>
      <c r="BV140" s="352"/>
      <c r="BW140" s="352"/>
      <c r="BX140" s="431">
        <f t="shared" si="59"/>
        <v>0</v>
      </c>
      <c r="BY140" s="898">
        <f t="shared" si="43"/>
        <v>22732014.890000001</v>
      </c>
      <c r="BZ140" s="1">
        <f>ROUND(BY140/1000,0)+CA140</f>
        <v>22732</v>
      </c>
      <c r="CB140" s="431"/>
      <c r="CC140" s="431"/>
    </row>
    <row r="141" spans="1:81" ht="13.5" thickBot="1">
      <c r="B141" s="5" t="s">
        <v>319</v>
      </c>
      <c r="C141" s="5"/>
      <c r="D141" s="436">
        <v>52179049.25</v>
      </c>
      <c r="E141" s="436">
        <v>48391697.369999997</v>
      </c>
      <c r="F141" s="436">
        <v>121331086.20999999</v>
      </c>
      <c r="G141" s="436">
        <v>14642067.039999999</v>
      </c>
      <c r="H141" s="436">
        <v>8684526.3000000007</v>
      </c>
      <c r="I141" s="436">
        <v>52796775.530000001</v>
      </c>
      <c r="J141" s="436">
        <v>44736345.200000003</v>
      </c>
      <c r="K141" s="436">
        <v>53465378.159999996</v>
      </c>
      <c r="L141" s="436">
        <v>197312615.53999999</v>
      </c>
      <c r="M141" s="436">
        <v>21938201.989999998</v>
      </c>
      <c r="N141" s="436">
        <v>42810558.299999997</v>
      </c>
      <c r="O141" s="436">
        <v>14452932.050000001</v>
      </c>
      <c r="P141" s="436">
        <v>518371397.37</v>
      </c>
      <c r="Q141" s="436">
        <v>38758688.759999998</v>
      </c>
      <c r="R141" s="436">
        <v>34960625.159999996</v>
      </c>
      <c r="S141" s="436">
        <v>31624520.780000001</v>
      </c>
      <c r="T141" s="436">
        <v>25094155.620000001</v>
      </c>
      <c r="U141" s="436">
        <v>44132109.649999999</v>
      </c>
      <c r="V141" s="436">
        <v>31920444.620000001</v>
      </c>
      <c r="W141" s="436">
        <v>15554149.02</v>
      </c>
      <c r="X141" s="436">
        <v>107339060.73999999</v>
      </c>
      <c r="Y141" s="436">
        <v>76757946.859999999</v>
      </c>
      <c r="Z141" s="436">
        <v>67290693.469999999</v>
      </c>
      <c r="AA141" s="436">
        <v>249823756.40000001</v>
      </c>
      <c r="AB141" s="436">
        <v>14106475.699999999</v>
      </c>
      <c r="AC141" s="436">
        <v>47304758.890000001</v>
      </c>
      <c r="AD141" s="436">
        <v>27958585.440000001</v>
      </c>
      <c r="AE141" s="436">
        <v>17608881.559999999</v>
      </c>
      <c r="AF141" s="436">
        <v>53019051.030000001</v>
      </c>
      <c r="AG141" s="436">
        <v>28522075.670000002</v>
      </c>
      <c r="AH141" s="436">
        <v>1488885.98</v>
      </c>
      <c r="AI141" s="436">
        <v>15999465.59</v>
      </c>
      <c r="AJ141" s="436">
        <v>3632106.99</v>
      </c>
      <c r="AK141" s="436">
        <v>59625689.100000001</v>
      </c>
      <c r="AL141" s="436">
        <v>5013342.66</v>
      </c>
      <c r="AM141" s="436">
        <v>8407687.2100000009</v>
      </c>
      <c r="AN141" s="436">
        <v>5702825.46</v>
      </c>
      <c r="AO141" s="436">
        <v>7281977.7800000003</v>
      </c>
      <c r="AP141" s="436">
        <v>58790748.060000002</v>
      </c>
      <c r="AQ141" s="436">
        <v>26737661.739999998</v>
      </c>
      <c r="AR141" s="436">
        <v>12699932.68</v>
      </c>
      <c r="AS141" s="436">
        <v>-136246.56</v>
      </c>
      <c r="AT141" s="436">
        <v>34428510.549999997</v>
      </c>
      <c r="AU141" s="436">
        <v>33474570.940000001</v>
      </c>
      <c r="AV141" s="436">
        <v>69970598.909999996</v>
      </c>
      <c r="AW141" s="436">
        <v>18230526.16</v>
      </c>
      <c r="AX141" s="436">
        <v>84695567.620000005</v>
      </c>
      <c r="AY141" s="436">
        <v>26942635.629999999</v>
      </c>
      <c r="AZ141" s="436">
        <v>40358082.240000002</v>
      </c>
      <c r="BA141" s="436">
        <v>-1019999.15</v>
      </c>
      <c r="BB141" s="436">
        <v>8879593.3000000007</v>
      </c>
      <c r="BC141" s="436">
        <v>24511225.199999999</v>
      </c>
      <c r="BD141" s="436">
        <v>21129786.620000001</v>
      </c>
      <c r="BE141" s="436">
        <v>521494716.49000001</v>
      </c>
      <c r="BF141" s="436">
        <v>10910335.43</v>
      </c>
      <c r="BG141" s="436">
        <v>39158251.159999996</v>
      </c>
      <c r="BH141" s="436">
        <v>20505467.809999999</v>
      </c>
      <c r="BI141" s="436">
        <v>9476469.4800000004</v>
      </c>
      <c r="BJ141" s="424"/>
      <c r="BK141" s="436">
        <v>3271279024.7600002</v>
      </c>
      <c r="BL141" s="436">
        <f t="shared" ref="BL141:BQ141" si="60">SUM(BL137,BL139:BL140)</f>
        <v>-24732000</v>
      </c>
      <c r="BM141" s="436">
        <f>SUM(BM137,BM139:BM140)</f>
        <v>0</v>
      </c>
      <c r="BN141" s="436">
        <f t="shared" si="60"/>
        <v>0</v>
      </c>
      <c r="BO141" s="436">
        <f t="shared" si="60"/>
        <v>0</v>
      </c>
      <c r="BP141" s="436">
        <f t="shared" si="60"/>
        <v>0</v>
      </c>
      <c r="BQ141" s="436">
        <f t="shared" si="60"/>
        <v>0</v>
      </c>
      <c r="BR141" s="436">
        <f t="shared" ref="BR141:BS141" si="61">SUM(BR137,BR139:BR140)</f>
        <v>0</v>
      </c>
      <c r="BS141" s="436">
        <f t="shared" si="61"/>
        <v>-28464975</v>
      </c>
      <c r="BT141" s="436">
        <f t="shared" ref="BT141:BW141" si="62">SUM(BT137,BT139:BT140)</f>
        <v>0</v>
      </c>
      <c r="BU141" s="436">
        <f t="shared" si="62"/>
        <v>0</v>
      </c>
      <c r="BV141" s="436">
        <f t="shared" si="62"/>
        <v>0</v>
      </c>
      <c r="BW141" s="436">
        <f t="shared" si="62"/>
        <v>0</v>
      </c>
      <c r="BX141" s="436">
        <f t="shared" si="59"/>
        <v>-53196975</v>
      </c>
      <c r="BY141" s="754">
        <f>BK141+BX141</f>
        <v>3218082049.7600002</v>
      </c>
      <c r="BZ141" s="476">
        <f>ROUND(BY141/1000,0)+CA141</f>
        <v>3218082</v>
      </c>
      <c r="CB141" s="20"/>
      <c r="CC141" s="431"/>
    </row>
    <row r="142" spans="1:81" ht="13.5" thickTop="1">
      <c r="B142" s="1"/>
      <c r="C142" s="1"/>
      <c r="D142" s="1">
        <f>D141-D90</f>
        <v>0</v>
      </c>
      <c r="E142" s="1">
        <f t="shared" ref="E142:BI142" si="63">E141-E90</f>
        <v>0</v>
      </c>
      <c r="F142" s="1">
        <f t="shared" si="63"/>
        <v>0</v>
      </c>
      <c r="G142" s="1">
        <f t="shared" si="63"/>
        <v>0</v>
      </c>
      <c r="H142" s="1">
        <f t="shared" si="63"/>
        <v>0</v>
      </c>
      <c r="I142" s="1">
        <f t="shared" si="63"/>
        <v>0</v>
      </c>
      <c r="J142" s="1">
        <f t="shared" si="63"/>
        <v>0</v>
      </c>
      <c r="K142" s="1">
        <f t="shared" si="63"/>
        <v>0</v>
      </c>
      <c r="L142" s="1">
        <f t="shared" si="63"/>
        <v>0</v>
      </c>
      <c r="M142" s="1">
        <f t="shared" si="63"/>
        <v>0</v>
      </c>
      <c r="N142" s="1">
        <f t="shared" si="63"/>
        <v>0</v>
      </c>
      <c r="O142" s="1">
        <f t="shared" si="63"/>
        <v>0</v>
      </c>
      <c r="P142" s="1">
        <f t="shared" si="63"/>
        <v>0</v>
      </c>
      <c r="Q142" s="1">
        <f t="shared" si="63"/>
        <v>0</v>
      </c>
      <c r="R142" s="1">
        <f t="shared" si="63"/>
        <v>0</v>
      </c>
      <c r="S142" s="1">
        <f t="shared" si="63"/>
        <v>0</v>
      </c>
      <c r="T142" s="1">
        <f t="shared" si="63"/>
        <v>0</v>
      </c>
      <c r="U142" s="1">
        <f t="shared" si="63"/>
        <v>0</v>
      </c>
      <c r="V142" s="1">
        <f t="shared" si="63"/>
        <v>0</v>
      </c>
      <c r="W142" s="1">
        <f t="shared" si="63"/>
        <v>0</v>
      </c>
      <c r="X142" s="1">
        <f t="shared" si="63"/>
        <v>0</v>
      </c>
      <c r="Y142" s="1">
        <f t="shared" si="63"/>
        <v>0</v>
      </c>
      <c r="Z142" s="1">
        <f t="shared" si="63"/>
        <v>0</v>
      </c>
      <c r="AA142" s="1">
        <f t="shared" si="63"/>
        <v>0</v>
      </c>
      <c r="AB142" s="1">
        <f t="shared" si="63"/>
        <v>0</v>
      </c>
      <c r="AC142" s="1">
        <f t="shared" si="63"/>
        <v>0</v>
      </c>
      <c r="AD142" s="1">
        <f t="shared" si="63"/>
        <v>0</v>
      </c>
      <c r="AE142" s="1">
        <f t="shared" si="63"/>
        <v>0</v>
      </c>
      <c r="AF142" s="1">
        <f t="shared" si="63"/>
        <v>0</v>
      </c>
      <c r="AG142" s="1">
        <f t="shared" si="63"/>
        <v>0</v>
      </c>
      <c r="AH142" s="1">
        <f t="shared" si="63"/>
        <v>0</v>
      </c>
      <c r="AI142" s="1">
        <f t="shared" si="63"/>
        <v>0</v>
      </c>
      <c r="AJ142" s="1">
        <f t="shared" si="63"/>
        <v>0</v>
      </c>
      <c r="AK142" s="1">
        <f t="shared" si="63"/>
        <v>0</v>
      </c>
      <c r="AL142" s="1">
        <f t="shared" si="63"/>
        <v>0</v>
      </c>
      <c r="AM142" s="1">
        <f t="shared" si="63"/>
        <v>0</v>
      </c>
      <c r="AN142" s="1">
        <f t="shared" si="63"/>
        <v>0</v>
      </c>
      <c r="AO142" s="1">
        <f t="shared" si="63"/>
        <v>0</v>
      </c>
      <c r="AP142" s="1">
        <f t="shared" si="63"/>
        <v>0</v>
      </c>
      <c r="AQ142" s="1">
        <f t="shared" si="63"/>
        <v>0</v>
      </c>
      <c r="AR142" s="1">
        <f t="shared" si="63"/>
        <v>0</v>
      </c>
      <c r="AS142" s="1">
        <f t="shared" si="63"/>
        <v>0</v>
      </c>
      <c r="AT142" s="1">
        <f t="shared" si="63"/>
        <v>0</v>
      </c>
      <c r="AU142" s="1">
        <f t="shared" si="63"/>
        <v>0</v>
      </c>
      <c r="AV142" s="1">
        <f t="shared" si="63"/>
        <v>0</v>
      </c>
      <c r="AW142" s="1">
        <f t="shared" si="63"/>
        <v>0</v>
      </c>
      <c r="AX142" s="1">
        <f t="shared" si="63"/>
        <v>0</v>
      </c>
      <c r="AY142" s="1">
        <f t="shared" si="63"/>
        <v>0</v>
      </c>
      <c r="AZ142" s="1">
        <f t="shared" si="63"/>
        <v>0</v>
      </c>
      <c r="BA142" s="1">
        <f t="shared" si="63"/>
        <v>0</v>
      </c>
      <c r="BB142" s="1">
        <f t="shared" si="63"/>
        <v>0</v>
      </c>
      <c r="BC142" s="1">
        <f t="shared" si="63"/>
        <v>0</v>
      </c>
      <c r="BD142" s="1">
        <f t="shared" si="63"/>
        <v>0</v>
      </c>
      <c r="BE142" s="1">
        <f t="shared" si="63"/>
        <v>0</v>
      </c>
      <c r="BF142" s="1">
        <f t="shared" si="63"/>
        <v>0</v>
      </c>
      <c r="BG142" s="1">
        <f t="shared" si="63"/>
        <v>0</v>
      </c>
      <c r="BH142" s="1">
        <f t="shared" si="63"/>
        <v>0</v>
      </c>
      <c r="BI142" s="1">
        <f t="shared" si="63"/>
        <v>0</v>
      </c>
      <c r="BJ142" s="1"/>
      <c r="BK142" s="1" t="s">
        <v>128</v>
      </c>
      <c r="BL142" s="1"/>
      <c r="BM142" s="1">
        <f t="shared" ref="BM142:BQ142" si="64">BM141-BM90</f>
        <v>0</v>
      </c>
      <c r="BN142" s="1">
        <f t="shared" si="64"/>
        <v>0</v>
      </c>
      <c r="BO142" s="1">
        <f t="shared" si="64"/>
        <v>0</v>
      </c>
      <c r="BP142" s="1">
        <f t="shared" si="64"/>
        <v>0</v>
      </c>
      <c r="BQ142" s="1">
        <f t="shared" si="64"/>
        <v>0</v>
      </c>
      <c r="BR142" s="1">
        <f t="shared" ref="BR142:BT142" si="65">BR141-BR90</f>
        <v>0</v>
      </c>
      <c r="BS142" s="1" t="s">
        <v>128</v>
      </c>
      <c r="BT142" s="1">
        <f t="shared" si="65"/>
        <v>0</v>
      </c>
      <c r="BU142" s="1"/>
      <c r="BV142" s="1"/>
      <c r="BW142" s="1"/>
      <c r="BX142" s="1" t="s">
        <v>128</v>
      </c>
      <c r="BY142" s="1" t="s">
        <v>128</v>
      </c>
      <c r="BZ142" s="1" t="s">
        <v>128</v>
      </c>
      <c r="CC142" s="431"/>
    </row>
    <row r="143" spans="1:81" ht="13.5">
      <c r="A143" s="535"/>
      <c r="B143" s="1"/>
      <c r="C143" s="1"/>
      <c r="D143" s="42" t="str">
        <f>IF(D90=D141,"In Bal.","NOT BALANCED")</f>
        <v>In Bal.</v>
      </c>
      <c r="E143" s="42" t="str">
        <f t="shared" ref="E143:BI143" si="66">IF(E90=E141,"In Bal.","NOT BALANCED")</f>
        <v>In Bal.</v>
      </c>
      <c r="F143" s="42" t="str">
        <f t="shared" si="66"/>
        <v>In Bal.</v>
      </c>
      <c r="G143" s="42" t="str">
        <f t="shared" si="66"/>
        <v>In Bal.</v>
      </c>
      <c r="H143" s="42" t="str">
        <f t="shared" si="66"/>
        <v>In Bal.</v>
      </c>
      <c r="I143" s="42" t="str">
        <f t="shared" si="66"/>
        <v>In Bal.</v>
      </c>
      <c r="J143" s="42" t="str">
        <f t="shared" si="66"/>
        <v>In Bal.</v>
      </c>
      <c r="K143" s="42" t="str">
        <f t="shared" si="66"/>
        <v>In Bal.</v>
      </c>
      <c r="L143" s="42" t="str">
        <f t="shared" si="66"/>
        <v>In Bal.</v>
      </c>
      <c r="M143" s="42" t="str">
        <f t="shared" si="66"/>
        <v>In Bal.</v>
      </c>
      <c r="N143" s="42" t="str">
        <f t="shared" si="66"/>
        <v>In Bal.</v>
      </c>
      <c r="O143" s="42" t="str">
        <f t="shared" si="66"/>
        <v>In Bal.</v>
      </c>
      <c r="P143" s="42" t="str">
        <f t="shared" si="66"/>
        <v>In Bal.</v>
      </c>
      <c r="Q143" s="42" t="str">
        <f t="shared" si="66"/>
        <v>In Bal.</v>
      </c>
      <c r="R143" s="42" t="str">
        <f t="shared" si="66"/>
        <v>In Bal.</v>
      </c>
      <c r="S143" s="42" t="str">
        <f t="shared" si="66"/>
        <v>In Bal.</v>
      </c>
      <c r="T143" s="42" t="str">
        <f t="shared" si="66"/>
        <v>In Bal.</v>
      </c>
      <c r="U143" s="42" t="str">
        <f t="shared" si="66"/>
        <v>In Bal.</v>
      </c>
      <c r="V143" s="42" t="str">
        <f t="shared" si="66"/>
        <v>In Bal.</v>
      </c>
      <c r="W143" s="42" t="str">
        <f t="shared" si="66"/>
        <v>In Bal.</v>
      </c>
      <c r="X143" s="42" t="str">
        <f t="shared" si="66"/>
        <v>In Bal.</v>
      </c>
      <c r="Y143" s="42" t="str">
        <f t="shared" si="66"/>
        <v>In Bal.</v>
      </c>
      <c r="Z143" s="42" t="str">
        <f t="shared" si="66"/>
        <v>In Bal.</v>
      </c>
      <c r="AA143" s="42" t="str">
        <f t="shared" si="66"/>
        <v>In Bal.</v>
      </c>
      <c r="AB143" s="42" t="str">
        <f t="shared" si="66"/>
        <v>In Bal.</v>
      </c>
      <c r="AC143" s="42" t="str">
        <f t="shared" si="66"/>
        <v>In Bal.</v>
      </c>
      <c r="AD143" s="42" t="str">
        <f t="shared" si="66"/>
        <v>In Bal.</v>
      </c>
      <c r="AE143" s="42" t="str">
        <f t="shared" si="66"/>
        <v>In Bal.</v>
      </c>
      <c r="AF143" s="42" t="str">
        <f t="shared" si="66"/>
        <v>In Bal.</v>
      </c>
      <c r="AG143" s="42" t="str">
        <f t="shared" si="66"/>
        <v>In Bal.</v>
      </c>
      <c r="AH143" s="42" t="str">
        <f t="shared" si="66"/>
        <v>In Bal.</v>
      </c>
      <c r="AI143" s="42" t="str">
        <f t="shared" si="66"/>
        <v>In Bal.</v>
      </c>
      <c r="AJ143" s="42" t="str">
        <f t="shared" si="66"/>
        <v>In Bal.</v>
      </c>
      <c r="AK143" s="42" t="str">
        <f t="shared" si="66"/>
        <v>In Bal.</v>
      </c>
      <c r="AL143" s="42" t="str">
        <f t="shared" si="66"/>
        <v>In Bal.</v>
      </c>
      <c r="AM143" s="42" t="str">
        <f t="shared" si="66"/>
        <v>In Bal.</v>
      </c>
      <c r="AN143" s="42" t="str">
        <f t="shared" si="66"/>
        <v>In Bal.</v>
      </c>
      <c r="AO143" s="42" t="str">
        <f t="shared" si="66"/>
        <v>In Bal.</v>
      </c>
      <c r="AP143" s="42" t="str">
        <f t="shared" si="66"/>
        <v>In Bal.</v>
      </c>
      <c r="AQ143" s="42" t="str">
        <f t="shared" si="66"/>
        <v>In Bal.</v>
      </c>
      <c r="AR143" s="42" t="str">
        <f t="shared" si="66"/>
        <v>In Bal.</v>
      </c>
      <c r="AS143" s="42" t="str">
        <f t="shared" si="66"/>
        <v>In Bal.</v>
      </c>
      <c r="AT143" s="42" t="str">
        <f t="shared" si="66"/>
        <v>In Bal.</v>
      </c>
      <c r="AU143" s="42" t="str">
        <f t="shared" si="66"/>
        <v>In Bal.</v>
      </c>
      <c r="AV143" s="42" t="str">
        <f t="shared" si="66"/>
        <v>In Bal.</v>
      </c>
      <c r="AW143" s="42" t="str">
        <f t="shared" si="66"/>
        <v>In Bal.</v>
      </c>
      <c r="AX143" s="42" t="str">
        <f t="shared" si="66"/>
        <v>In Bal.</v>
      </c>
      <c r="AY143" s="42" t="str">
        <f t="shared" si="66"/>
        <v>In Bal.</v>
      </c>
      <c r="AZ143" s="42" t="str">
        <f t="shared" si="66"/>
        <v>In Bal.</v>
      </c>
      <c r="BA143" s="42" t="str">
        <f t="shared" si="66"/>
        <v>In Bal.</v>
      </c>
      <c r="BB143" s="42" t="str">
        <f t="shared" si="66"/>
        <v>In Bal.</v>
      </c>
      <c r="BC143" s="42" t="str">
        <f t="shared" si="66"/>
        <v>In Bal.</v>
      </c>
      <c r="BD143" s="42" t="str">
        <f t="shared" si="66"/>
        <v>In Bal.</v>
      </c>
      <c r="BE143" s="42" t="str">
        <f t="shared" si="66"/>
        <v>In Bal.</v>
      </c>
      <c r="BF143" s="42" t="str">
        <f t="shared" si="66"/>
        <v>In Bal.</v>
      </c>
      <c r="BG143" s="42" t="str">
        <f t="shared" si="66"/>
        <v>In Bal.</v>
      </c>
      <c r="BH143" s="42" t="str">
        <f t="shared" si="66"/>
        <v>In Bal.</v>
      </c>
      <c r="BI143" s="42" t="str">
        <f t="shared" si="66"/>
        <v>In Bal.</v>
      </c>
      <c r="BJ143" s="1126"/>
      <c r="BK143" s="42" t="str">
        <f>IF(ROUND(BK90,2)=ROUND(BK141,2),"In Bal.","NOT BALANCED")</f>
        <v>In Bal.</v>
      </c>
      <c r="BL143" s="42"/>
      <c r="BM143" s="42" t="s">
        <v>128</v>
      </c>
      <c r="BN143" s="42" t="s">
        <v>128</v>
      </c>
      <c r="BO143" s="42" t="s">
        <v>128</v>
      </c>
      <c r="BP143" s="42" t="s">
        <v>128</v>
      </c>
      <c r="BQ143" s="42" t="s">
        <v>128</v>
      </c>
      <c r="BR143" s="42" t="s">
        <v>128</v>
      </c>
      <c r="BS143" s="42" t="s">
        <v>128</v>
      </c>
      <c r="BT143" s="42" t="s">
        <v>128</v>
      </c>
      <c r="BU143" s="42" t="s">
        <v>128</v>
      </c>
      <c r="BV143" s="42" t="s">
        <v>128</v>
      </c>
      <c r="BW143" s="42" t="s">
        <v>128</v>
      </c>
      <c r="BX143" s="42" t="s">
        <v>128</v>
      </c>
      <c r="BY143" s="42" t="s">
        <v>128</v>
      </c>
      <c r="BZ143" s="42" t="s">
        <v>128</v>
      </c>
    </row>
    <row r="144" spans="1:81" ht="12.75">
      <c r="A144" s="535"/>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429"/>
      <c r="BL144" s="429"/>
    </row>
    <row r="145" spans="1:79" ht="12.75">
      <c r="A145" s="535"/>
      <c r="B145" s="757" t="s">
        <v>2076</v>
      </c>
      <c r="BK145" s="429"/>
      <c r="BL145" s="429"/>
    </row>
    <row r="146" spans="1:79" ht="12.75">
      <c r="A146" s="535"/>
      <c r="BK146" s="429"/>
      <c r="BL146" s="429" t="s">
        <v>128</v>
      </c>
    </row>
    <row r="147" spans="1:79" ht="12.75">
      <c r="A147" s="535"/>
      <c r="BK147" s="429"/>
      <c r="BL147" s="429"/>
    </row>
    <row r="148" spans="1:79" ht="12.75">
      <c r="A148" s="535"/>
      <c r="D148" s="1126"/>
      <c r="E148" s="1126"/>
      <c r="F148" s="1126"/>
      <c r="G148" s="1126"/>
      <c r="H148" s="1126"/>
      <c r="I148" s="1126"/>
      <c r="J148" s="1126"/>
      <c r="K148" s="1126"/>
      <c r="L148" s="1126"/>
      <c r="M148" s="1126"/>
      <c r="N148" s="1126"/>
      <c r="O148" s="1126"/>
      <c r="P148" s="1126"/>
      <c r="Q148" s="1126"/>
      <c r="R148" s="1126"/>
      <c r="S148" s="1126"/>
      <c r="T148" s="1126"/>
      <c r="U148" s="1126"/>
      <c r="V148" s="1126"/>
      <c r="W148" s="1126"/>
      <c r="X148" s="1126"/>
      <c r="Y148" s="1126"/>
      <c r="Z148" s="1126"/>
      <c r="AA148" s="1126"/>
      <c r="AB148" s="1126"/>
      <c r="AC148" s="1126"/>
      <c r="AD148" s="1126"/>
      <c r="AE148" s="1126"/>
      <c r="AF148" s="1126"/>
      <c r="AG148" s="1126"/>
      <c r="AH148" s="1126"/>
      <c r="AI148" s="1126"/>
      <c r="AJ148" s="1126"/>
      <c r="AK148" s="1126"/>
      <c r="AL148" s="1126"/>
      <c r="AM148" s="1126"/>
      <c r="AN148" s="1126"/>
      <c r="AO148" s="1126"/>
      <c r="AP148" s="1126"/>
      <c r="AQ148" s="1126"/>
      <c r="AR148" s="1126"/>
      <c r="AS148" s="1126"/>
      <c r="AT148" s="1126"/>
      <c r="AU148" s="1126"/>
      <c r="AV148" s="1126"/>
      <c r="AW148" s="1126"/>
      <c r="AX148" s="1126"/>
      <c r="AY148" s="1126"/>
      <c r="AZ148" s="1126"/>
      <c r="BA148" s="1126"/>
      <c r="BB148" s="1126"/>
      <c r="BC148" s="1126"/>
      <c r="BD148" s="1126"/>
      <c r="BE148" s="1126"/>
      <c r="BF148" s="1126"/>
      <c r="BG148" s="1126"/>
      <c r="BH148" s="1126"/>
      <c r="BI148" s="1126"/>
      <c r="BK148" s="1126"/>
      <c r="BL148" s="1126"/>
      <c r="BX148" s="1126"/>
      <c r="BY148" s="1349"/>
      <c r="BZ148" s="1349"/>
    </row>
    <row r="149" spans="1:79" ht="12.75">
      <c r="A149" s="535"/>
      <c r="D149" s="1126"/>
      <c r="E149" s="1126"/>
      <c r="F149" s="1126"/>
      <c r="G149" s="1126"/>
      <c r="H149" s="1126"/>
      <c r="I149" s="1126"/>
      <c r="J149" s="1126"/>
      <c r="K149" s="1126"/>
      <c r="L149" s="1126"/>
      <c r="M149" s="1126"/>
      <c r="N149" s="1126"/>
      <c r="O149" s="1126"/>
      <c r="P149" s="1126"/>
      <c r="Q149" s="1126"/>
      <c r="R149" s="1126"/>
      <c r="S149" s="1126"/>
      <c r="T149" s="1126"/>
      <c r="U149" s="1126"/>
      <c r="V149" s="1126"/>
      <c r="W149" s="1126"/>
      <c r="X149" s="1126"/>
      <c r="Y149" s="1126"/>
      <c r="Z149" s="1126"/>
      <c r="AA149" s="1126"/>
      <c r="AB149" s="1126"/>
      <c r="AC149" s="1126"/>
      <c r="AD149" s="1126"/>
      <c r="AE149" s="1126"/>
      <c r="AF149" s="1126"/>
      <c r="AG149" s="1126"/>
      <c r="AH149" s="1126"/>
      <c r="AI149" s="1126"/>
      <c r="AJ149" s="1126"/>
      <c r="AK149" s="1126"/>
      <c r="AL149" s="1126"/>
      <c r="AM149" s="1126"/>
      <c r="AN149" s="1126"/>
      <c r="AO149" s="1126"/>
      <c r="AP149" s="1126"/>
      <c r="AQ149" s="1126"/>
      <c r="AR149" s="1126"/>
      <c r="AS149" s="1126"/>
      <c r="AT149" s="1126"/>
      <c r="AU149" s="1126"/>
      <c r="AV149" s="1126"/>
      <c r="AW149" s="1126"/>
      <c r="AX149" s="1126"/>
      <c r="AY149" s="1126"/>
      <c r="AZ149" s="1126"/>
      <c r="BA149" s="1126"/>
      <c r="BB149" s="1126"/>
      <c r="BC149" s="1126"/>
      <c r="BD149" s="1126"/>
      <c r="BE149" s="1126"/>
      <c r="BF149" s="1126"/>
      <c r="BG149" s="1126"/>
      <c r="BH149" s="1126"/>
      <c r="BI149" s="1126"/>
      <c r="BK149" s="1126"/>
      <c r="BL149" s="1126"/>
      <c r="BX149" s="1126"/>
      <c r="BY149" s="1126"/>
      <c r="BZ149" s="439"/>
    </row>
    <row r="150" spans="1:79" ht="12.75">
      <c r="A150" s="535"/>
      <c r="D150" s="1126"/>
      <c r="E150" s="1126"/>
      <c r="F150" s="1126"/>
      <c r="G150" s="1126"/>
      <c r="H150" s="1126"/>
      <c r="I150" s="1126"/>
      <c r="J150" s="1126"/>
      <c r="K150" s="1126"/>
      <c r="L150" s="1126"/>
      <c r="M150" s="1126"/>
      <c r="N150" s="1126"/>
      <c r="O150" s="1126"/>
      <c r="P150" s="1126"/>
      <c r="Q150" s="1126"/>
      <c r="R150" s="1126"/>
      <c r="S150" s="1126"/>
      <c r="T150" s="1126"/>
      <c r="U150" s="1126"/>
      <c r="V150" s="1126"/>
      <c r="W150" s="1126"/>
      <c r="X150" s="1126"/>
      <c r="Y150" s="1126"/>
      <c r="Z150" s="1126"/>
      <c r="AA150" s="1126"/>
      <c r="AB150" s="1126"/>
      <c r="AC150" s="1126"/>
      <c r="AD150" s="1126"/>
      <c r="AE150" s="1126"/>
      <c r="AF150" s="1126"/>
      <c r="AG150" s="1126"/>
      <c r="AH150" s="1126"/>
      <c r="AI150" s="1126"/>
      <c r="AJ150" s="1126"/>
      <c r="AK150" s="1126"/>
      <c r="AL150" s="1126"/>
      <c r="AM150" s="1126"/>
      <c r="AN150" s="1126"/>
      <c r="AO150" s="1126"/>
      <c r="AP150" s="1126"/>
      <c r="AQ150" s="1126"/>
      <c r="AR150" s="1126"/>
      <c r="AS150" s="1126"/>
      <c r="AT150" s="1126"/>
      <c r="AU150" s="1126"/>
      <c r="AV150" s="1126"/>
      <c r="AW150" s="1126"/>
      <c r="AX150" s="1126"/>
      <c r="AY150" s="1126"/>
      <c r="AZ150" s="1126"/>
      <c r="BA150" s="1126"/>
      <c r="BB150" s="1126"/>
      <c r="BC150" s="1126"/>
      <c r="BD150" s="1126"/>
      <c r="BE150" s="1126"/>
      <c r="BF150" s="1126"/>
      <c r="BG150" s="1126"/>
      <c r="BH150" s="1126"/>
      <c r="BI150" s="1126"/>
      <c r="BK150" s="1126"/>
      <c r="BL150" s="1126"/>
      <c r="BX150" s="1126"/>
      <c r="BY150" s="431"/>
      <c r="BZ150" s="440"/>
      <c r="CA150" s="431"/>
    </row>
    <row r="151" spans="1:79" ht="12.75">
      <c r="A151" s="535"/>
      <c r="D151" s="1126"/>
      <c r="E151" s="1126"/>
      <c r="F151" s="1126"/>
      <c r="G151" s="1126"/>
      <c r="H151" s="1126"/>
      <c r="I151" s="1126"/>
      <c r="J151" s="1126"/>
      <c r="K151" s="1126"/>
      <c r="L151" s="1126"/>
      <c r="M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6"/>
      <c r="AM151" s="1126"/>
      <c r="AN151" s="1126"/>
      <c r="AO151" s="1126"/>
      <c r="AP151" s="1126"/>
      <c r="AQ151" s="1126"/>
      <c r="AR151" s="1126"/>
      <c r="AS151" s="1126"/>
      <c r="AT151" s="1126"/>
      <c r="AU151" s="1126"/>
      <c r="AV151" s="1126"/>
      <c r="AW151" s="1126"/>
      <c r="AX151" s="1126"/>
      <c r="AY151" s="1126"/>
      <c r="AZ151" s="1126"/>
      <c r="BA151" s="1126"/>
      <c r="BB151" s="1126"/>
      <c r="BC151" s="1126"/>
      <c r="BD151" s="1126"/>
      <c r="BE151" s="1126"/>
      <c r="BF151" s="1126"/>
      <c r="BG151" s="1126"/>
      <c r="BH151" s="1126"/>
      <c r="BI151" s="1126"/>
      <c r="BJ151" s="1126"/>
      <c r="BK151" s="1126"/>
      <c r="BL151" s="1126"/>
      <c r="BY151" s="1"/>
      <c r="BZ151" s="20"/>
      <c r="CA151" s="431"/>
    </row>
    <row r="152" spans="1:79" ht="12.75">
      <c r="A152" s="535"/>
      <c r="D152" s="1126"/>
      <c r="E152" s="1126"/>
      <c r="F152" s="1126"/>
      <c r="G152" s="1126"/>
      <c r="H152" s="1126"/>
      <c r="I152" s="1126"/>
      <c r="J152" s="1126"/>
      <c r="K152" s="1126"/>
      <c r="L152" s="1126"/>
      <c r="M152" s="1126"/>
      <c r="N152" s="1126"/>
      <c r="O152" s="1126"/>
      <c r="P152" s="1126"/>
      <c r="Q152" s="1126"/>
      <c r="R152" s="1126"/>
      <c r="S152" s="1126"/>
      <c r="T152" s="1126"/>
      <c r="U152" s="1126"/>
      <c r="V152" s="1126"/>
      <c r="W152" s="1126"/>
      <c r="X152" s="1126"/>
      <c r="Y152" s="1126"/>
      <c r="Z152" s="1126"/>
      <c r="AA152" s="1126"/>
      <c r="AB152" s="1126"/>
      <c r="AC152" s="1126"/>
      <c r="AD152" s="1126"/>
      <c r="AE152" s="1126"/>
      <c r="AF152" s="1126"/>
      <c r="AG152" s="1126"/>
      <c r="AH152" s="1126"/>
      <c r="AI152" s="1126"/>
      <c r="AJ152" s="1126"/>
      <c r="AK152" s="1126"/>
      <c r="AL152" s="1126"/>
      <c r="AM152" s="1126"/>
      <c r="AN152" s="1126"/>
      <c r="AO152" s="1126"/>
      <c r="AP152" s="1126"/>
      <c r="AQ152" s="1126"/>
      <c r="AR152" s="1126"/>
      <c r="AS152" s="1126"/>
      <c r="AT152" s="1126"/>
      <c r="AU152" s="1126"/>
      <c r="AV152" s="1126"/>
      <c r="AW152" s="1126"/>
      <c r="AX152" s="1126"/>
      <c r="AY152" s="1126"/>
      <c r="AZ152" s="1126"/>
      <c r="BA152" s="1126"/>
      <c r="BB152" s="1126"/>
      <c r="BC152" s="1126"/>
      <c r="BD152" s="1126"/>
      <c r="BE152" s="1126"/>
      <c r="BF152" s="1126"/>
      <c r="BG152" s="1126"/>
      <c r="BH152" s="1126"/>
      <c r="BI152" s="1126"/>
      <c r="BJ152" s="1126"/>
      <c r="BK152" s="1126"/>
      <c r="BL152" s="1126"/>
      <c r="BY152" s="1"/>
      <c r="CA152" s="431"/>
    </row>
    <row r="153" spans="1:79" ht="12.75">
      <c r="A153" s="535"/>
      <c r="D153" s="1126"/>
      <c r="E153" s="1126"/>
      <c r="F153" s="1126"/>
      <c r="G153" s="1126"/>
      <c r="H153" s="1126"/>
      <c r="I153" s="1126"/>
      <c r="J153" s="1126"/>
      <c r="K153" s="1126"/>
      <c r="L153" s="1126"/>
      <c r="M153" s="1126"/>
      <c r="N153" s="1126"/>
      <c r="O153" s="1126"/>
      <c r="P153" s="1126"/>
      <c r="Q153" s="1126"/>
      <c r="R153" s="1126"/>
      <c r="S153" s="1126"/>
      <c r="T153" s="1126"/>
      <c r="U153" s="1126"/>
      <c r="V153" s="1126"/>
      <c r="W153" s="1126"/>
      <c r="X153" s="1126"/>
      <c r="Y153" s="1126"/>
      <c r="Z153" s="1126"/>
      <c r="AA153" s="1126"/>
      <c r="AB153" s="1126"/>
      <c r="AC153" s="1126"/>
      <c r="AD153" s="1126"/>
      <c r="AE153" s="1126"/>
      <c r="AF153" s="1126"/>
      <c r="AG153" s="1126"/>
      <c r="AH153" s="1126"/>
      <c r="AI153" s="1126"/>
      <c r="AJ153" s="1126"/>
      <c r="AK153" s="1126"/>
      <c r="AL153" s="1126"/>
      <c r="AM153" s="1126"/>
      <c r="AN153" s="1126"/>
      <c r="AO153" s="1126"/>
      <c r="AP153" s="1126"/>
      <c r="AQ153" s="1126"/>
      <c r="AR153" s="1126"/>
      <c r="AS153" s="1126"/>
      <c r="AT153" s="1126"/>
      <c r="AU153" s="1126"/>
      <c r="AV153" s="1126"/>
      <c r="AW153" s="1126"/>
      <c r="AX153" s="1126"/>
      <c r="AY153" s="1126"/>
      <c r="AZ153" s="1126"/>
      <c r="BA153" s="1126"/>
      <c r="BB153" s="1126"/>
      <c r="BC153" s="1126"/>
      <c r="BD153" s="1126"/>
      <c r="BE153" s="1126"/>
      <c r="BF153" s="1126"/>
      <c r="BG153" s="1126"/>
      <c r="BH153" s="1126"/>
      <c r="BI153" s="1126"/>
      <c r="BK153" s="1126"/>
      <c r="BL153" s="1126"/>
    </row>
    <row r="154" spans="1:79" ht="12.75">
      <c r="A154" s="535"/>
      <c r="D154" s="1126"/>
      <c r="E154" s="1126"/>
      <c r="F154" s="1126"/>
      <c r="G154" s="1126"/>
      <c r="H154" s="1126"/>
      <c r="I154" s="1126"/>
      <c r="J154" s="1126"/>
      <c r="K154" s="1126"/>
      <c r="L154" s="1126"/>
      <c r="M154" s="1126"/>
      <c r="N154" s="1126"/>
      <c r="O154" s="1126"/>
      <c r="P154" s="1126"/>
      <c r="Q154" s="1126"/>
      <c r="R154" s="1126"/>
      <c r="S154" s="1126"/>
      <c r="T154" s="1126"/>
      <c r="U154" s="1126"/>
      <c r="V154" s="1126"/>
      <c r="W154" s="1126"/>
      <c r="X154" s="1126"/>
      <c r="Y154" s="1126"/>
      <c r="Z154" s="1126"/>
      <c r="AA154" s="1126"/>
      <c r="AB154" s="1126"/>
      <c r="AC154" s="1126"/>
      <c r="AD154" s="1126"/>
      <c r="AE154" s="1126"/>
      <c r="AF154" s="1126"/>
      <c r="AG154" s="1126"/>
      <c r="AH154" s="1126"/>
      <c r="AI154" s="1126"/>
      <c r="AJ154" s="1126"/>
      <c r="AK154" s="1126"/>
      <c r="AL154" s="1126"/>
      <c r="AM154" s="1126"/>
      <c r="AN154" s="1126"/>
      <c r="AO154" s="1126"/>
      <c r="AP154" s="1126"/>
      <c r="AQ154" s="1126"/>
      <c r="AR154" s="1126"/>
      <c r="AS154" s="1126"/>
      <c r="AT154" s="1126"/>
      <c r="AU154" s="1126"/>
      <c r="AV154" s="1126"/>
      <c r="AW154" s="1126"/>
      <c r="AX154" s="1126"/>
      <c r="AY154" s="1126"/>
      <c r="AZ154" s="1126"/>
      <c r="BA154" s="1126"/>
      <c r="BB154" s="1126"/>
      <c r="BC154" s="1126"/>
      <c r="BD154" s="1126"/>
      <c r="BE154" s="1126"/>
      <c r="BF154" s="1126"/>
      <c r="BG154" s="1126"/>
      <c r="BH154" s="1126"/>
      <c r="BI154" s="1126"/>
      <c r="BJ154" s="1126"/>
      <c r="BK154" s="1126"/>
      <c r="BL154" s="1126"/>
    </row>
    <row r="155" spans="1:79" ht="12.75">
      <c r="A155" s="535"/>
      <c r="D155" s="1126"/>
      <c r="E155" s="1126"/>
      <c r="F155" s="1126"/>
      <c r="G155" s="1126"/>
      <c r="H155" s="1126"/>
      <c r="I155" s="1126"/>
      <c r="J155" s="1126"/>
      <c r="K155" s="1126"/>
      <c r="L155" s="1126"/>
      <c r="M155" s="1126"/>
      <c r="N155" s="1126"/>
      <c r="O155" s="1126"/>
      <c r="P155" s="1126"/>
      <c r="Q155" s="1126"/>
      <c r="R155" s="1126"/>
      <c r="S155" s="1126"/>
      <c r="T155" s="1126"/>
      <c r="U155" s="1126"/>
      <c r="V155" s="1126"/>
      <c r="W155" s="1126"/>
      <c r="X155" s="1126"/>
      <c r="Y155" s="1126"/>
      <c r="Z155" s="1126"/>
      <c r="AA155" s="1126"/>
      <c r="AB155" s="1126"/>
      <c r="AC155" s="1126"/>
      <c r="AD155" s="1126"/>
      <c r="AE155" s="1126"/>
      <c r="AF155" s="1126"/>
      <c r="AG155" s="1126"/>
      <c r="AH155" s="1126"/>
      <c r="AI155" s="1126"/>
      <c r="AJ155" s="1126"/>
      <c r="AK155" s="1126"/>
      <c r="AL155" s="1126"/>
      <c r="AM155" s="1126"/>
      <c r="AN155" s="1126"/>
      <c r="AO155" s="1126"/>
      <c r="AP155" s="1126"/>
      <c r="AQ155" s="1126"/>
      <c r="AR155" s="1126"/>
      <c r="AS155" s="1126"/>
      <c r="AT155" s="1126"/>
      <c r="AU155" s="1126"/>
      <c r="AV155" s="1126"/>
      <c r="AW155" s="1126"/>
      <c r="AX155" s="1126"/>
      <c r="AY155" s="1126"/>
      <c r="AZ155" s="1126"/>
      <c r="BA155" s="1126"/>
      <c r="BB155" s="1126"/>
      <c r="BC155" s="1126"/>
      <c r="BD155" s="1126"/>
      <c r="BE155" s="1126"/>
      <c r="BF155" s="1126"/>
      <c r="BG155" s="1126"/>
      <c r="BH155" s="1126"/>
      <c r="BI155" s="1126"/>
      <c r="BK155" s="1126"/>
      <c r="BL155" s="1126"/>
    </row>
    <row r="156" spans="1:79" ht="12.75">
      <c r="A156" s="535"/>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429"/>
      <c r="BL156" s="429"/>
    </row>
    <row r="157" spans="1:79" ht="12.75">
      <c r="A157" s="535"/>
      <c r="D157" s="1126"/>
      <c r="E157" s="1126"/>
      <c r="F157" s="1126"/>
      <c r="G157" s="1126"/>
      <c r="H157" s="1126"/>
      <c r="I157" s="1126"/>
      <c r="J157" s="1126"/>
      <c r="K157" s="1126"/>
      <c r="L157" s="1126"/>
      <c r="M157" s="1126"/>
      <c r="N157" s="1126"/>
      <c r="O157" s="1126"/>
      <c r="P157" s="1126"/>
      <c r="Q157" s="1126"/>
      <c r="R157" s="1126"/>
      <c r="S157" s="1126"/>
      <c r="T157" s="1126"/>
      <c r="U157" s="1126"/>
      <c r="V157" s="1126"/>
      <c r="W157" s="1126"/>
      <c r="X157" s="1126"/>
      <c r="Y157" s="1126"/>
      <c r="Z157" s="1126"/>
      <c r="AA157" s="1126"/>
      <c r="AB157" s="1126"/>
      <c r="AC157" s="1126"/>
      <c r="AD157" s="1126"/>
      <c r="AE157" s="1126"/>
      <c r="AF157" s="1126"/>
      <c r="AG157" s="1126"/>
      <c r="AH157" s="1126"/>
      <c r="AI157" s="1126"/>
      <c r="AJ157" s="1126"/>
      <c r="AK157" s="1126"/>
      <c r="AL157" s="1126"/>
      <c r="AM157" s="1126"/>
      <c r="AN157" s="1126"/>
      <c r="AO157" s="1126"/>
      <c r="AP157" s="1126"/>
      <c r="AQ157" s="1126"/>
      <c r="AR157" s="1126"/>
      <c r="AS157" s="1126"/>
      <c r="AT157" s="1126"/>
      <c r="AU157" s="1126"/>
      <c r="AV157" s="1126"/>
      <c r="AW157" s="1126"/>
      <c r="AX157" s="1126"/>
      <c r="AY157" s="1126"/>
      <c r="AZ157" s="1126"/>
      <c r="BA157" s="1126"/>
      <c r="BB157" s="1126"/>
      <c r="BC157" s="1126"/>
      <c r="BD157" s="1126"/>
      <c r="BE157" s="1126"/>
      <c r="BF157" s="1126"/>
      <c r="BG157" s="1126"/>
      <c r="BH157" s="1126"/>
      <c r="BI157" s="1126"/>
      <c r="BJ157" s="1126"/>
      <c r="BK157" s="1126"/>
      <c r="BL157" s="1126"/>
    </row>
    <row r="158" spans="1:79" ht="12.75">
      <c r="A158" s="535"/>
      <c r="BK158" s="429"/>
      <c r="BL158" s="429"/>
    </row>
    <row r="159" spans="1:79" ht="12.75">
      <c r="A159" s="535"/>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433"/>
      <c r="AF159" s="433"/>
      <c r="AG159" s="433"/>
      <c r="AH159" s="433"/>
      <c r="AI159" s="433"/>
      <c r="AJ159" s="433"/>
      <c r="AK159" s="433"/>
      <c r="AL159" s="433"/>
      <c r="AM159" s="433"/>
      <c r="AN159" s="433"/>
      <c r="AO159" s="433"/>
      <c r="AP159" s="433"/>
      <c r="AQ159" s="433"/>
      <c r="AR159" s="433"/>
      <c r="AS159" s="433"/>
      <c r="AT159" s="433"/>
      <c r="AU159" s="433"/>
      <c r="AV159" s="433"/>
      <c r="AW159" s="433"/>
      <c r="AX159" s="433"/>
      <c r="AY159" s="433"/>
      <c r="AZ159" s="433"/>
      <c r="BA159" s="433"/>
      <c r="BB159" s="433"/>
      <c r="BC159" s="433"/>
      <c r="BD159" s="433"/>
      <c r="BE159" s="433"/>
      <c r="BF159" s="433"/>
      <c r="BG159" s="433"/>
      <c r="BH159" s="433"/>
      <c r="BI159" s="433"/>
      <c r="BJ159" s="433"/>
      <c r="BK159" s="352"/>
      <c r="BL159" s="352"/>
    </row>
    <row r="160" spans="1:79" ht="12.75">
      <c r="A160" s="535"/>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433"/>
      <c r="AF160" s="433"/>
      <c r="AG160" s="433"/>
      <c r="AH160" s="433"/>
      <c r="AI160" s="433"/>
      <c r="AJ160" s="433"/>
      <c r="AK160" s="433"/>
      <c r="AL160" s="433"/>
      <c r="AM160" s="433"/>
      <c r="AN160" s="433"/>
      <c r="AO160" s="433"/>
      <c r="AP160" s="433"/>
      <c r="AQ160" s="433"/>
      <c r="AR160" s="433"/>
      <c r="AS160" s="433"/>
      <c r="AT160" s="433"/>
      <c r="AU160" s="433"/>
      <c r="AV160" s="433"/>
      <c r="AW160" s="433"/>
      <c r="AX160" s="433"/>
      <c r="AY160" s="433"/>
      <c r="AZ160" s="433"/>
      <c r="BA160" s="433"/>
      <c r="BB160" s="433"/>
      <c r="BC160" s="433"/>
      <c r="BD160" s="433"/>
      <c r="BE160" s="433"/>
      <c r="BF160" s="433"/>
      <c r="BG160" s="433"/>
      <c r="BH160" s="433"/>
      <c r="BI160" s="433"/>
      <c r="BJ160" s="433"/>
      <c r="BK160" s="352"/>
      <c r="BL160" s="352"/>
    </row>
    <row r="161" spans="1:77" ht="12.75">
      <c r="A161" s="535"/>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433"/>
      <c r="AL161" s="433"/>
      <c r="AM161" s="433"/>
      <c r="AN161" s="433"/>
      <c r="AO161" s="433"/>
      <c r="AP161" s="433"/>
      <c r="AQ161" s="433"/>
      <c r="AR161" s="433"/>
      <c r="AS161" s="433"/>
      <c r="AT161" s="433"/>
      <c r="AU161" s="433"/>
      <c r="AV161" s="433"/>
      <c r="AW161" s="433"/>
      <c r="AX161" s="433"/>
      <c r="AY161" s="433"/>
      <c r="AZ161" s="433"/>
      <c r="BA161" s="433"/>
      <c r="BB161" s="433"/>
      <c r="BC161" s="433"/>
      <c r="BD161" s="433"/>
      <c r="BE161" s="433"/>
      <c r="BF161" s="433"/>
      <c r="BG161" s="433"/>
      <c r="BH161" s="433"/>
      <c r="BI161" s="433"/>
      <c r="BJ161" s="433"/>
      <c r="BK161" s="352"/>
      <c r="BL161" s="352"/>
    </row>
    <row r="162" spans="1:77" ht="12.75">
      <c r="A162" s="535"/>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c r="AJ162" s="433"/>
      <c r="AK162" s="433"/>
      <c r="AL162" s="433"/>
      <c r="AM162" s="433"/>
      <c r="AN162" s="433"/>
      <c r="AO162" s="433"/>
      <c r="AP162" s="433"/>
      <c r="AQ162" s="433"/>
      <c r="AR162" s="433"/>
      <c r="AS162" s="433"/>
      <c r="AT162" s="433"/>
      <c r="AU162" s="433"/>
      <c r="AV162" s="433"/>
      <c r="AW162" s="433"/>
      <c r="AX162" s="433"/>
      <c r="AY162" s="433"/>
      <c r="AZ162" s="433"/>
      <c r="BA162" s="433"/>
      <c r="BB162" s="433"/>
      <c r="BC162" s="433"/>
      <c r="BD162" s="433"/>
      <c r="BE162" s="433"/>
      <c r="BF162" s="433"/>
      <c r="BG162" s="433"/>
      <c r="BH162" s="433"/>
      <c r="BI162" s="433"/>
      <c r="BJ162" s="433"/>
      <c r="BK162" s="433"/>
      <c r="BL162" s="433"/>
    </row>
    <row r="163" spans="1:77" ht="12.75">
      <c r="A163" s="535"/>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433"/>
      <c r="AE163" s="433"/>
      <c r="AF163" s="433"/>
      <c r="AG163" s="433"/>
      <c r="AH163" s="433"/>
      <c r="AI163" s="433"/>
      <c r="AJ163" s="433"/>
      <c r="AK163" s="433"/>
      <c r="AL163" s="433"/>
      <c r="AM163" s="433"/>
      <c r="AN163" s="433"/>
      <c r="AO163" s="433"/>
      <c r="AP163" s="433"/>
      <c r="AQ163" s="433"/>
      <c r="AR163" s="433"/>
      <c r="AS163" s="433"/>
      <c r="AT163" s="433"/>
      <c r="AU163" s="433"/>
      <c r="AV163" s="433"/>
      <c r="AW163" s="433"/>
      <c r="AX163" s="433"/>
      <c r="AY163" s="433"/>
      <c r="AZ163" s="433"/>
      <c r="BA163" s="433"/>
      <c r="BB163" s="433"/>
      <c r="BC163" s="433"/>
      <c r="BD163" s="433"/>
      <c r="BE163" s="433"/>
      <c r="BF163" s="433"/>
      <c r="BG163" s="433"/>
      <c r="BH163" s="433"/>
      <c r="BI163" s="433"/>
      <c r="BJ163" s="433"/>
      <c r="BK163" s="433"/>
      <c r="BL163" s="433"/>
    </row>
    <row r="164" spans="1:77" ht="12.75">
      <c r="A164" s="535"/>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433"/>
      <c r="AF164" s="433"/>
      <c r="AG164" s="433"/>
      <c r="AH164" s="433"/>
      <c r="AI164" s="433"/>
      <c r="AJ164" s="433"/>
      <c r="AK164" s="433"/>
      <c r="AL164" s="433"/>
      <c r="AM164" s="433"/>
      <c r="AN164" s="433"/>
      <c r="AO164" s="433"/>
      <c r="AP164" s="433"/>
      <c r="AQ164" s="433"/>
      <c r="AR164" s="433"/>
      <c r="AS164" s="433"/>
      <c r="AT164" s="433"/>
      <c r="AU164" s="433"/>
      <c r="AV164" s="433"/>
      <c r="AW164" s="433"/>
      <c r="AX164" s="433"/>
      <c r="AY164" s="433"/>
      <c r="AZ164" s="433"/>
      <c r="BA164" s="433"/>
      <c r="BB164" s="433"/>
      <c r="BC164" s="433"/>
      <c r="BD164" s="433"/>
      <c r="BE164" s="433"/>
      <c r="BF164" s="433"/>
      <c r="BG164" s="433"/>
      <c r="BH164" s="433"/>
      <c r="BI164" s="433"/>
      <c r="BJ164" s="433"/>
      <c r="BK164" s="352"/>
      <c r="BL164" s="352"/>
    </row>
    <row r="165" spans="1:77" ht="12.75">
      <c r="A165" s="535"/>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K165" s="433"/>
      <c r="AL165" s="433"/>
      <c r="AM165" s="433"/>
      <c r="AN165" s="433"/>
      <c r="AO165" s="433"/>
      <c r="AP165" s="433"/>
      <c r="AQ165" s="433"/>
      <c r="AR165" s="433"/>
      <c r="AS165" s="433"/>
      <c r="AT165" s="433"/>
      <c r="AU165" s="433"/>
      <c r="AV165" s="433"/>
      <c r="AW165" s="433"/>
      <c r="AX165" s="433"/>
      <c r="AY165" s="433"/>
      <c r="AZ165" s="433"/>
      <c r="BA165" s="433"/>
      <c r="BB165" s="433"/>
      <c r="BC165" s="433"/>
      <c r="BD165" s="433"/>
      <c r="BE165" s="433"/>
      <c r="BF165" s="433"/>
      <c r="BG165" s="433"/>
      <c r="BH165" s="433"/>
      <c r="BI165" s="433"/>
      <c r="BJ165" s="433"/>
      <c r="BK165" s="433"/>
      <c r="BL165" s="433"/>
    </row>
    <row r="166" spans="1:77" ht="12.75">
      <c r="A166" s="535"/>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K166" s="433"/>
      <c r="AL166" s="433"/>
      <c r="AM166" s="433"/>
      <c r="AN166" s="433"/>
      <c r="AO166" s="433"/>
      <c r="AP166" s="433"/>
      <c r="AQ166" s="433"/>
      <c r="AR166" s="433"/>
      <c r="AS166" s="433"/>
      <c r="AT166" s="433"/>
      <c r="AU166" s="433"/>
      <c r="AV166" s="433"/>
      <c r="AW166" s="433"/>
      <c r="AX166" s="433"/>
      <c r="AY166" s="433"/>
      <c r="AZ166" s="433"/>
      <c r="BA166" s="433"/>
      <c r="BB166" s="433"/>
      <c r="BC166" s="433"/>
      <c r="BD166" s="433"/>
      <c r="BE166" s="433"/>
      <c r="BF166" s="433"/>
      <c r="BG166" s="433"/>
      <c r="BH166" s="433"/>
      <c r="BI166" s="433"/>
      <c r="BJ166" s="433"/>
      <c r="BK166" s="433"/>
      <c r="BL166" s="433"/>
      <c r="BY166" s="352">
        <v>0</v>
      </c>
    </row>
    <row r="167" spans="1:77" ht="12.75">
      <c r="A167" s="535"/>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row>
    <row r="168" spans="1:77">
      <c r="A168" s="535"/>
    </row>
    <row r="169" spans="1:77">
      <c r="A169" s="535"/>
    </row>
    <row r="170" spans="1:77">
      <c r="A170" s="535"/>
    </row>
    <row r="171" spans="1:77">
      <c r="A171" s="535"/>
    </row>
    <row r="172" spans="1:77">
      <c r="A172" s="535"/>
    </row>
    <row r="173" spans="1:77">
      <c r="A173" s="535"/>
    </row>
    <row r="174" spans="1:77">
      <c r="A174" s="535"/>
    </row>
    <row r="175" spans="1:77">
      <c r="A175" s="535"/>
    </row>
    <row r="176" spans="1:77">
      <c r="A176" s="535"/>
    </row>
    <row r="177" spans="1:1">
      <c r="A177" s="535"/>
    </row>
    <row r="178" spans="1:1">
      <c r="A178" s="535"/>
    </row>
    <row r="179" spans="1:1">
      <c r="A179" s="535"/>
    </row>
    <row r="180" spans="1:1">
      <c r="A180" s="535"/>
    </row>
    <row r="181" spans="1:1">
      <c r="A181" s="535"/>
    </row>
    <row r="182" spans="1:1">
      <c r="A182" s="535"/>
    </row>
    <row r="183" spans="1:1">
      <c r="A183" s="535"/>
    </row>
    <row r="184" spans="1:1">
      <c r="A184" s="535"/>
    </row>
    <row r="185" spans="1:1">
      <c r="A185" s="535"/>
    </row>
    <row r="186" spans="1:1">
      <c r="A186" s="535"/>
    </row>
    <row r="187" spans="1:1">
      <c r="A187" s="535"/>
    </row>
    <row r="188" spans="1:1">
      <c r="A188" s="535"/>
    </row>
    <row r="189" spans="1:1">
      <c r="A189" s="535"/>
    </row>
    <row r="190" spans="1:1">
      <c r="A190" s="535"/>
    </row>
    <row r="191" spans="1:1">
      <c r="A191" s="535"/>
    </row>
    <row r="192" spans="1:1">
      <c r="A192" s="535"/>
    </row>
    <row r="193" spans="1:1">
      <c r="A193" s="535"/>
    </row>
    <row r="194" spans="1:1">
      <c r="A194" s="535"/>
    </row>
    <row r="195" spans="1:1">
      <c r="A195" s="535"/>
    </row>
    <row r="196" spans="1:1">
      <c r="A196" s="535"/>
    </row>
    <row r="197" spans="1:1">
      <c r="A197" s="535"/>
    </row>
    <row r="198" spans="1:1">
      <c r="A198" s="535"/>
    </row>
    <row r="199" spans="1:1">
      <c r="A199" s="535"/>
    </row>
    <row r="200" spans="1:1">
      <c r="A200" s="535"/>
    </row>
    <row r="201" spans="1:1">
      <c r="A201" s="535"/>
    </row>
    <row r="202" spans="1:1">
      <c r="A202" s="535"/>
    </row>
    <row r="203" spans="1:1">
      <c r="A203" s="535"/>
    </row>
    <row r="204" spans="1:1">
      <c r="A204" s="535"/>
    </row>
    <row r="205" spans="1:1">
      <c r="A205" s="535"/>
    </row>
    <row r="206" spans="1:1">
      <c r="A206" s="535"/>
    </row>
    <row r="207" spans="1:1">
      <c r="A207" s="535"/>
    </row>
    <row r="208" spans="1:1">
      <c r="A208" s="535"/>
    </row>
    <row r="209" spans="1:1">
      <c r="A209" s="535"/>
    </row>
    <row r="210" spans="1:1">
      <c r="A210" s="535"/>
    </row>
    <row r="211" spans="1:1">
      <c r="A211" s="535"/>
    </row>
    <row r="212" spans="1:1">
      <c r="A212" s="535"/>
    </row>
  </sheetData>
  <sheetProtection algorithmName="SHA-512" hashValue="JtENhvo3RlJfJvOyRy827EYOEqvitYohiC/aRxNp0t+nuoLqv0xh3huLkGJb8FivglLqv6NRHoe37AcNq10lZA==" saltValue="7UXg4lfN9I22u1P6B2356Q==" spinCount="100000" sheet="1" autoFilter="0"/>
  <mergeCells count="1">
    <mergeCell ref="BY148:BZ148"/>
  </mergeCells>
  <pageMargins left="0.7" right="0.7" top="0.75" bottom="0.75" header="0.3" footer="0.3"/>
  <pageSetup orientation="portrait" r:id="rId1"/>
  <ignoredErrors>
    <ignoredError sqref="BY137 BY128:BY129 BY113:BY114" formula="1"/>
    <ignoredError sqref="BX9:BX33 BX36:BX69 BX34:BX35 BX74:BX89 BX71:BX72 BX70 BX73 BX93:BX96 BX91 BX104:BX106 BX128:BX129 BX97:BX103 BX115 BX107:BX111 BX116:BX127 BX138 BX130:BX135 BX139:BX14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08B3-5953-43BB-8B5D-2D6FF50B527C}">
  <sheetPr codeName="Sheet45">
    <tabColor rgb="FFFFFF00"/>
  </sheetPr>
  <dimension ref="A1:AS1000"/>
  <sheetViews>
    <sheetView topLeftCell="A170" workbookViewId="0">
      <selection activeCell="G477" sqref="G477"/>
    </sheetView>
  </sheetViews>
  <sheetFormatPr defaultColWidth="9.33203125" defaultRowHeight="11.25"/>
  <cols>
    <col min="1" max="16384" width="9.33203125" style="1070"/>
  </cols>
  <sheetData>
    <row r="1" spans="1:45" ht="17.25">
      <c r="A1" s="1067" t="s">
        <v>2259</v>
      </c>
      <c r="B1" s="1068"/>
      <c r="C1" s="1068"/>
      <c r="D1" s="1068"/>
      <c r="E1" s="1068"/>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row>
    <row r="2" spans="1:45">
      <c r="A2" s="1069"/>
      <c r="B2" s="1069"/>
      <c r="C2" s="1069"/>
      <c r="D2" s="1069"/>
      <c r="E2" s="1069" t="s">
        <v>335</v>
      </c>
      <c r="F2" s="1069" t="s">
        <v>2260</v>
      </c>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ht="75">
      <c r="A3" s="1071" t="s">
        <v>2261</v>
      </c>
      <c r="B3" s="1071" t="s">
        <v>2262</v>
      </c>
      <c r="C3" s="1069"/>
      <c r="D3" s="1069"/>
      <c r="E3" s="1072" t="s">
        <v>2263</v>
      </c>
      <c r="F3" s="1072" t="s">
        <v>2264</v>
      </c>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1069"/>
      <c r="AO3" s="1069"/>
      <c r="AP3" s="1069"/>
      <c r="AQ3" s="1069"/>
      <c r="AR3" s="1069"/>
      <c r="AS3" s="1069"/>
    </row>
    <row r="4" spans="1:45" ht="15">
      <c r="A4" s="1073" t="s">
        <v>1340</v>
      </c>
      <c r="B4" s="1073" t="s">
        <v>2265</v>
      </c>
      <c r="C4" s="1069"/>
      <c r="D4" s="1069"/>
      <c r="E4" s="1074"/>
      <c r="F4" s="1075"/>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row>
    <row r="5" spans="1:45" ht="15">
      <c r="A5" s="1073" t="s">
        <v>1340</v>
      </c>
      <c r="B5" s="1073" t="s">
        <v>2266</v>
      </c>
      <c r="C5" s="1069"/>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row>
    <row r="6" spans="1:45" ht="15">
      <c r="A6" s="1073" t="s">
        <v>1340</v>
      </c>
      <c r="B6" s="1073" t="s">
        <v>2267</v>
      </c>
      <c r="C6" s="1069"/>
      <c r="D6" s="1069"/>
      <c r="E6" s="1069"/>
      <c r="F6" s="1069"/>
      <c r="G6" s="1069"/>
      <c r="H6" s="1069"/>
      <c r="I6" s="1069"/>
      <c r="J6" s="1069"/>
      <c r="K6" s="1069"/>
      <c r="L6" s="1069"/>
      <c r="M6" s="1069"/>
      <c r="N6" s="1069"/>
      <c r="O6" s="1069"/>
      <c r="P6" s="1069"/>
      <c r="Q6" s="1069"/>
      <c r="R6" s="1069"/>
      <c r="S6" s="1069"/>
      <c r="T6" s="1069"/>
      <c r="U6" s="1069"/>
      <c r="V6" s="1069" t="e">
        <f>IF(COLUMNS($A$5:V$5)&lt;=#REF!,INDEX(TableDiv[[GASB]:[GASB]],_xlfn.AGGREGATE(15,3,(TableDiv[[Agency]:[Agency]]=#REF!)/(TableDiv[[Agency]:[Agency]]=#REF!)*(ROW(TableDiv[[Agency]:[Agency]])-ROW(TableDiv[[#Headers],[Agency]])),COLUMNS($A$5:V$5))),"")</f>
        <v>#REF!</v>
      </c>
      <c r="W6" s="1069"/>
      <c r="X6" s="1069" t="e">
        <f>IF(COLUMNS($A$5:X$5)&lt;=#REF!,INDEX(TableDiv[[GASB]:[GASB]],_xlfn.AGGREGATE(15,3,(TableDiv[[Agency]:[Agency]]=#REF!)/(TableDiv[[Agency]:[Agency]]=#REF!)*(ROW(TableDiv[[Agency]:[Agency]])-ROW(TableDiv[[#Headers],[Agency]])),COLUMNS($A$5:X$5))),"")</f>
        <v>#REF!</v>
      </c>
      <c r="Y6" s="1069" t="e">
        <f>IF(COLUMNS($A$5:Y$5)&lt;=#REF!,INDEX(TableDiv[[GASB]:[GASB]],_xlfn.AGGREGATE(15,3,(TableDiv[[Agency]:[Agency]]=#REF!)/(TableDiv[[Agency]:[Agency]]=#REF!)*(ROW(TableDiv[[Agency]:[Agency]])-ROW(TableDiv[[#Headers],[GASB]])),COLUMNS($A$5:Y$5))),"")</f>
        <v>#REF!</v>
      </c>
      <c r="Z6" s="1069"/>
      <c r="AA6" s="1069"/>
      <c r="AB6" s="1069"/>
      <c r="AC6" s="1069"/>
      <c r="AD6" s="1069"/>
      <c r="AE6" s="1069"/>
      <c r="AF6" s="1069"/>
      <c r="AG6" s="1069"/>
      <c r="AH6" s="1069"/>
      <c r="AI6" s="1069"/>
      <c r="AJ6" s="1069"/>
      <c r="AK6" s="1069"/>
      <c r="AL6" s="1069"/>
      <c r="AM6" s="1069"/>
      <c r="AN6" s="1069"/>
      <c r="AO6" s="1069"/>
      <c r="AP6" s="1069"/>
      <c r="AQ6" s="1069"/>
      <c r="AR6" s="1069"/>
      <c r="AS6" s="1069"/>
    </row>
    <row r="7" spans="1:45" ht="15">
      <c r="A7" s="1073" t="s">
        <v>1347</v>
      </c>
      <c r="B7" s="1073" t="s">
        <v>2265</v>
      </c>
      <c r="C7" s="1069"/>
      <c r="D7" s="1076" t="s">
        <v>2268</v>
      </c>
      <c r="E7" s="1077"/>
      <c r="F7" s="1069"/>
      <c r="G7" s="1069"/>
      <c r="H7" s="1069"/>
      <c r="I7" s="1069"/>
      <c r="J7" s="1069"/>
      <c r="K7" s="1069"/>
      <c r="L7" s="1069"/>
      <c r="M7" s="1069"/>
      <c r="N7" s="1069"/>
      <c r="O7" s="1069"/>
      <c r="P7" s="1069"/>
      <c r="Q7" s="1069"/>
      <c r="R7" s="1069"/>
      <c r="S7" s="1069"/>
      <c r="T7" s="1069"/>
      <c r="U7" s="1069"/>
      <c r="V7" s="1069"/>
      <c r="W7" s="1069"/>
      <c r="X7" s="1069" t="e">
        <f>IF(COLUMNS($A$5:X$5)&lt;=#REF!,INDEX(TableDiv[[GASB]:[GASB]],_xlfn.AGGREGATE(15,3,(TableDiv[[Agency]:[Agency]]=#REF!)/(TableDiv[[Agency]:[Agency]]=#REF!)*(ROW(TableDiv[[Agency]:[Agency]])-ROW(TableDiv[[#Headers],[Agency]])),COLUMNS($A$5:X$5))),"")</f>
        <v>#REF!</v>
      </c>
      <c r="Y7" s="1069" t="e">
        <f>IF(COLUMNS($A$5:Y$5)&lt;=#REF!,INDEX(TableDiv[[GASB]:[GASB]],_xlfn.AGGREGATE(15,3,(TableDiv[[Agency]:[Agency]]=#REF!)/(TableDiv[[Agency]:[Agency]]=#REF!)*(ROW(TableDiv[[Agency]:[Agency]])-ROW(TableDiv[[#Headers],[GASB]])),COLUMNS($A$5:Y$5))),"")</f>
        <v>#REF!</v>
      </c>
      <c r="Z7" s="1069" t="e">
        <f>IF(COLUMNS($A$6:Z6)&lt;=#REF!,INDEX(TableDiv[[GASB]:[GASB]],_xlfn.AGGREGATE(15,3,(TableDiv[[Agency]:[Agency]]=#REF!)/(TableDiv[[Agency]:[Agency]]=#REF!)*(ROW(TableDiv[[Agency]:[Agency]])-ROW(TableDiv[[#Headers],[Agency]])),COLUMNS($A$6:Z6))),"")</f>
        <v>#REF!</v>
      </c>
      <c r="AA7" s="1069" t="e">
        <f>IF(COLUMNS($A$6:AA6)&lt;=#REF!,INDEX(TableDiv[[GASB]:[GASB]],_xlfn.AGGREGATE(15,3,(TableDiv[[Agency]:[Agency]]=#REF!)/(TableDiv[[Agency]:[Agency]]=#REF!)*(ROW(TableDiv[[Agency]:[Agency]])-ROW(TableDiv[[#Headers],[GASB]])),COLUMNS($A$6:AA6))),"")</f>
        <v>#REF!</v>
      </c>
      <c r="AB7" s="1069"/>
      <c r="AC7" s="1069"/>
      <c r="AD7" s="1069"/>
      <c r="AE7" s="1069"/>
      <c r="AF7" s="1069"/>
      <c r="AG7" s="1069"/>
      <c r="AH7" s="1069"/>
      <c r="AI7" s="1069"/>
      <c r="AJ7" s="1069"/>
      <c r="AK7" s="1069"/>
      <c r="AL7" s="1069"/>
      <c r="AM7" s="1069"/>
      <c r="AN7" s="1069"/>
      <c r="AO7" s="1069"/>
      <c r="AP7" s="1069"/>
      <c r="AQ7" s="1069"/>
      <c r="AR7" s="1069"/>
      <c r="AS7" s="1069"/>
    </row>
    <row r="8" spans="1:45" ht="15">
      <c r="A8" s="1073" t="s">
        <v>1347</v>
      </c>
      <c r="B8" s="1073" t="s">
        <v>2266</v>
      </c>
      <c r="C8" s="1069"/>
      <c r="D8" s="1069">
        <f>COUNTIF(TableDiv[Agency],E8)</f>
        <v>3</v>
      </c>
      <c r="E8" s="1078" t="str" cm="1">
        <f t="array" ref="E8">IFERROR(INDEX(TableDiv[Agency],MATCH(0,INDEX(COUNTIF($E$7:E7,TableDiv[Agency]),),0)),"")</f>
        <v>0100</v>
      </c>
      <c r="F8" s="1069" t="str" cm="1">
        <f t="array" ref="F8">IF($D8&lt;COLUMNS($F$7:F$7),"",INDEX(TableDiv[[GASB]:[GASB]],_xlfn.AGGREGATE(15,3,(TableDiv[[Agency]:[Agency]]=$E8)/(TableDiv[[Agency]:[Agency]]=$E8)*(ROW(TableDiv[Agency])-ROW(TableDiv[[#Headers],[Agency]])),COLUMNS($F$7:F$7))))</f>
        <v>11000G</v>
      </c>
      <c r="G8" s="1069" t="str" cm="1">
        <f t="array" ref="G8">IF($D8&lt;COLUMNS($F$7:G$7),"",INDEX(TableDiv[[GASB]:[GASB]],_xlfn.AGGREGATE(15,3,(TableDiv[[Agency]:[Agency]]=$E8)/(TableDiv[[Agency]:[Agency]]=$E8)*(ROW(TableDiv[Agency])-ROW(TableDiv[[#Headers],[Agency]])),COLUMNS($F$7:G$7))))</f>
        <v>11020G</v>
      </c>
      <c r="H8" s="1069" t="str" cm="1">
        <f t="array" ref="H8">IF($D8&lt;COLUMNS($F$7:H$7),"",INDEX(TableDiv[[GASB]:[GASB]],_xlfn.AGGREGATE(15,3,(TableDiv[[Agency]:[Agency]]=$E8)/(TableDiv[[Agency]:[Agency]]=$E8)*(ROW(TableDiv[Agency])-ROW(TableDiv[[#Headers],[Agency]])),COLUMNS($F$7:H$7))))</f>
        <v>14000G</v>
      </c>
      <c r="I8" s="1069" t="str" cm="1">
        <f t="array" ref="I8">IF($D8&lt;COLUMNS($F$7:I$7),"",INDEX(TableDiv[[GASB]:[GASB]],_xlfn.AGGREGATE(15,3,(TableDiv[[Agency]:[Agency]]=$E8)/(TableDiv[[Agency]:[Agency]]=$E8)*(ROW(TableDiv[Agency])-ROW(TableDiv[[#Headers],[Agency]])),COLUMNS($F$7:I$7))))</f>
        <v/>
      </c>
      <c r="J8" s="1069" t="str" cm="1">
        <f t="array" ref="J8">IF($D8&lt;COLUMNS($F$7:J$7),"",INDEX(TableDiv[[GASB]:[GASB]],_xlfn.AGGREGATE(15,3,(TableDiv[[Agency]:[Agency]]=$E8)/(TableDiv[[Agency]:[Agency]]=$E8)*(ROW(TableDiv[Agency])-ROW(TableDiv[[#Headers],[Agency]])),COLUMNS($F$7:J$7))))</f>
        <v/>
      </c>
      <c r="K8" s="1069" t="str" cm="1">
        <f t="array" ref="K8">IF($D8&lt;COLUMNS($F$7:K$7),"",INDEX(TableDiv[[GASB]:[GASB]],_xlfn.AGGREGATE(15,3,(TableDiv[[Agency]:[Agency]]=$E8)/(TableDiv[[Agency]:[Agency]]=$E8)*(ROW(TableDiv[Agency])-ROW(TableDiv[[#Headers],[Agency]])),COLUMNS($F$7:K$7))))</f>
        <v/>
      </c>
      <c r="L8" s="1069" t="str" cm="1">
        <f t="array" ref="L8">IF($D8&lt;COLUMNS($F$7:L$7),"",INDEX(TableDiv[[GASB]:[GASB]],_xlfn.AGGREGATE(15,3,(TableDiv[[Agency]:[Agency]]=$E8)/(TableDiv[[Agency]:[Agency]]=$E8)*(ROW(TableDiv[Agency])-ROW(TableDiv[[#Headers],[Agency]])),COLUMNS($F$7:L$7))))</f>
        <v/>
      </c>
      <c r="M8" s="1069" t="str" cm="1">
        <f t="array" ref="M8">IF($D8&lt;COLUMNS($F$7:M$7),"",INDEX(TableDiv[[GASB]:[GASB]],_xlfn.AGGREGATE(15,3,(TableDiv[[Agency]:[Agency]]=$E8)/(TableDiv[[Agency]:[Agency]]=$E8)*(ROW(TableDiv[Agency])-ROW(TableDiv[[#Headers],[Agency]])),COLUMNS($F$7:M$7))))</f>
        <v/>
      </c>
      <c r="N8" s="1069" t="str" cm="1">
        <f t="array" ref="N8">IF($D8&lt;COLUMNS($F$7:N$7),"",INDEX(TableDiv[[GASB]:[GASB]],_xlfn.AGGREGATE(15,3,(TableDiv[[Agency]:[Agency]]=$E8)/(TableDiv[[Agency]:[Agency]]=$E8)*(ROW(TableDiv[Agency])-ROW(TableDiv[[#Headers],[Agency]])),COLUMNS($F$7:N$7))))</f>
        <v/>
      </c>
      <c r="O8" s="1069" t="str" cm="1">
        <f t="array" ref="O8">IF($D8&lt;COLUMNS($F$7:O$7),"",INDEX(TableDiv[[GASB]:[GASB]],_xlfn.AGGREGATE(15,3,(TableDiv[[Agency]:[Agency]]=$E8)/(TableDiv[[Agency]:[Agency]]=$E8)*(ROW(TableDiv[Agency])-ROW(TableDiv[[#Headers],[Agency]])),COLUMNS($F$7:O$7))))</f>
        <v/>
      </c>
      <c r="P8" s="1069" t="str" cm="1">
        <f t="array" ref="P8">IF($D8&lt;COLUMNS($F$7:P$7),"",INDEX(TableDiv[[GASB]:[GASB]],_xlfn.AGGREGATE(15,3,(TableDiv[[Agency]:[Agency]]=$E8)/(TableDiv[[Agency]:[Agency]]=$E8)*(ROW(TableDiv[Agency])-ROW(TableDiv[[#Headers],[Agency]])),COLUMNS($F$7:P$7))))</f>
        <v/>
      </c>
      <c r="Q8" s="1069" t="str" cm="1">
        <f t="array" ref="Q8">IF($D8&lt;COLUMNS($F$7:Q$7),"",INDEX(TableDiv[[GASB]:[GASB]],_xlfn.AGGREGATE(15,3,(TableDiv[[Agency]:[Agency]]=$E8)/(TableDiv[[Agency]:[Agency]]=$E8)*(ROW(TableDiv[Agency])-ROW(TableDiv[[#Headers],[Agency]])),COLUMNS($F$7:Q$7))))</f>
        <v/>
      </c>
      <c r="R8" s="1069" t="str" cm="1">
        <f t="array" ref="R8">IF($D8&lt;COLUMNS($F$7:R$7),"",INDEX(TableDiv[[GASB]:[GASB]],_xlfn.AGGREGATE(15,3,(TableDiv[[Agency]:[Agency]]=$E8)/(TableDiv[[Agency]:[Agency]]=$E8)*(ROW(TableDiv[Agency])-ROW(TableDiv[[#Headers],[Agency]])),COLUMNS($F$7:R$7))))</f>
        <v/>
      </c>
      <c r="S8" s="1069" t="str" cm="1">
        <f t="array" ref="S8">IF($D8&lt;COLUMNS($F$7:S$7),"",INDEX(TableDiv[[GASB]:[GASB]],_xlfn.AGGREGATE(15,3,(TableDiv[[Agency]:[Agency]]=$E8)/(TableDiv[[Agency]:[Agency]]=$E8)*(ROW(TableDiv[Agency])-ROW(TableDiv[[#Headers],[Agency]])),COLUMNS($F$7:S$7))))</f>
        <v/>
      </c>
      <c r="T8" s="1069" t="str" cm="1">
        <f t="array" ref="T8">IF($D8&lt;COLUMNS($F$7:T$7),"",INDEX(TableDiv[[GASB]:[GASB]],_xlfn.AGGREGATE(15,3,(TableDiv[[Agency]:[Agency]]=$E8)/(TableDiv[[Agency]:[Agency]]=$E8)*(ROW(TableDiv[Agency])-ROW(TableDiv[[#Headers],[Agency]])),COLUMNS($F$7:T$7))))</f>
        <v/>
      </c>
      <c r="U8" s="1069" t="str" cm="1">
        <f t="array" ref="U8">IF($D8&lt;COLUMNS($F$7:U$7),"",INDEX(TableDiv[[GASB]:[GASB]],_xlfn.AGGREGATE(15,3,(TableDiv[[Agency]:[Agency]]=$E8)/(TableDiv[[Agency]:[Agency]]=$E8)*(ROW(TableDiv[Agency])-ROW(TableDiv[[#Headers],[Agency]])),COLUMNS($F$7:U$7))))</f>
        <v/>
      </c>
      <c r="V8" s="1069" t="str" cm="1">
        <f t="array" ref="V8">IF($D8&lt;COLUMNS($F$7:V$7),"",INDEX(TableDiv[[GASB]:[GASB]],_xlfn.AGGREGATE(15,3,(TableDiv[[Agency]:[Agency]]=$E8)/(TableDiv[[Agency]:[Agency]]=$E8)*(ROW(TableDiv[Agency])-ROW(TableDiv[[#Headers],[Agency]])),COLUMNS($F$7:V$7))))</f>
        <v/>
      </c>
      <c r="W8" s="1069" t="str" cm="1">
        <f t="array" ref="W8">IF($D8&lt;COLUMNS($F$7:W$7),"",INDEX(TableDiv[[GASB]:[GASB]],_xlfn.AGGREGATE(15,3,(TableDiv[[Agency]:[Agency]]=$E8)/(TableDiv[[Agency]:[Agency]]=$E8)*(ROW(TableDiv[Agency])-ROW(TableDiv[[#Headers],[Agency]])),COLUMNS($F$7:W$7))))</f>
        <v/>
      </c>
      <c r="X8" s="1069" t="str" cm="1">
        <f t="array" ref="X8">IF($D8&lt;COLUMNS($F$7:X$7),"",INDEX(TableDiv[[GASB]:[GASB]],_xlfn.AGGREGATE(15,3,(TableDiv[[Agency]:[Agency]]=$E8)/(TableDiv[[Agency]:[Agency]]=$E8)*(ROW(TableDiv[Agency])-ROW(TableDiv[[#Headers],[Agency]])),COLUMNS($F$7:X$7))))</f>
        <v/>
      </c>
      <c r="Y8" s="1069" t="str" cm="1">
        <f t="array" ref="Y8">IF($D8&lt;COLUMNS($F$7:Y$7),"",INDEX(TableDiv[[GASB]:[GASB]],_xlfn.AGGREGATE(15,3,(TableDiv[[Agency]:[Agency]]=$E8)/(TableDiv[[Agency]:[Agency]]=$E8)*(ROW(TableDiv[Agency])-ROW(TableDiv[[#Headers],[Agency]])),COLUMNS($F$7:Y$7))))</f>
        <v/>
      </c>
      <c r="Z8" s="1069" t="str" cm="1">
        <f t="array" ref="Z8">IF($D8&lt;COLUMNS($F$7:Z$7),"",INDEX(TableDiv[[GASB]:[GASB]],_xlfn.AGGREGATE(15,3,(TableDiv[[Agency]:[Agency]]=$E8)/(TableDiv[[Agency]:[Agency]]=$E8)*(ROW(TableDiv[Agency])-ROW(TableDiv[[#Headers],[Agency]])),COLUMNS($F$7:Z$7))))</f>
        <v/>
      </c>
      <c r="AA8" s="1069" t="str" cm="1">
        <f t="array" ref="AA8">IF($D8&lt;COLUMNS($F$7:AA$7),"",INDEX(TableDiv[[GASB]:[GASB]],_xlfn.AGGREGATE(15,3,(TableDiv[[Agency]:[Agency]]=$E8)/(TableDiv[[Agency]:[Agency]]=$E8)*(ROW(TableDiv[Agency])-ROW(TableDiv[[#Headers],[Agency]])),COLUMNS($F$7:AA$7))))</f>
        <v/>
      </c>
      <c r="AB8" s="1069" t="str" cm="1">
        <f t="array" ref="AB8">IF($D8&lt;COLUMNS($F$7:AB$7),"",INDEX(TableDiv[[GASB]:[GASB]],_xlfn.AGGREGATE(15,3,(TableDiv[[Agency]:[Agency]]=$E8)/(TableDiv[[Agency]:[Agency]]=$E8)*(ROW(TableDiv[Agency])-ROW(TableDiv[[#Headers],[Agency]])),COLUMNS($F$7:AB$7))))</f>
        <v/>
      </c>
      <c r="AC8" s="1069" t="str" cm="1">
        <f t="array" ref="AC8">IF($D8&lt;COLUMNS($F$7:AC$7),"",INDEX(TableDiv[[GASB]:[GASB]],_xlfn.AGGREGATE(15,3,(TableDiv[[Agency]:[Agency]]=$E8)/(TableDiv[[Agency]:[Agency]]=$E8)*(ROW(TableDiv[Agency])-ROW(TableDiv[[#Headers],[Agency]])),COLUMNS($F$7:AC$7))))</f>
        <v/>
      </c>
      <c r="AD8" s="1069" t="str" cm="1">
        <f t="array" ref="AD8">IF($D8&lt;COLUMNS($F$7:AD$7),"",INDEX(TableDiv[[GASB]:[GASB]],_xlfn.AGGREGATE(15,3,(TableDiv[[Agency]:[Agency]]=$E8)/(TableDiv[[Agency]:[Agency]]=$E8)*(ROW(TableDiv[Agency])-ROW(TableDiv[[#Headers],[Agency]])),COLUMNS($F$7:AD$7))))</f>
        <v/>
      </c>
      <c r="AE8" s="1069" t="str" cm="1">
        <f t="array" ref="AE8">IF($D8&lt;COLUMNS($F$7:AE$7),"",INDEX(TableDiv[[GASB]:[GASB]],_xlfn.AGGREGATE(15,3,(TableDiv[[Agency]:[Agency]]=$E8)/(TableDiv[[Agency]:[Agency]]=$E8)*(ROW(TableDiv[Agency])-ROW(TableDiv[[#Headers],[Agency]])),COLUMNS($F$7:AE$7))))</f>
        <v/>
      </c>
      <c r="AF8" s="1069" t="str" cm="1">
        <f t="array" ref="AF8">IF($D8&lt;COLUMNS($F$7:AF$7),"",INDEX(TableDiv[[GASB]:[GASB]],_xlfn.AGGREGATE(15,3,(TableDiv[[Agency]:[Agency]]=$E8)/(TableDiv[[Agency]:[Agency]]=$E8)*(ROW(TableDiv[Agency])-ROW(TableDiv[[#Headers],[Agency]])),COLUMNS($F$7:AF$7))))</f>
        <v/>
      </c>
      <c r="AG8" s="1069" t="str" cm="1">
        <f t="array" ref="AG8">IF($D8&lt;COLUMNS($F$7:AG$7),"",INDEX(TableDiv[[GASB]:[GASB]],_xlfn.AGGREGATE(15,3,(TableDiv[[Agency]:[Agency]]=$E8)/(TableDiv[[Agency]:[Agency]]=$E8)*(ROW(TableDiv[Agency])-ROW(TableDiv[[#Headers],[Agency]])),COLUMNS($F$7:AG$7))))</f>
        <v/>
      </c>
      <c r="AH8" s="1069" t="str" cm="1">
        <f t="array" ref="AH8">IF($D8&lt;COLUMNS($F$7:AH$7),"",INDEX(TableDiv[[GASB]:[GASB]],_xlfn.AGGREGATE(15,3,(TableDiv[[Agency]:[Agency]]=$E8)/(TableDiv[[Agency]:[Agency]]=$E8)*(ROW(TableDiv[Agency])-ROW(TableDiv[[#Headers],[Agency]])),COLUMNS($F$7:AH$7))))</f>
        <v/>
      </c>
      <c r="AI8" s="1069" t="str" cm="1">
        <f t="array" ref="AI8">IF($D8&lt;COLUMNS($F$7:AI$7),"",INDEX(TableDiv[[GASB]:[GASB]],_xlfn.AGGREGATE(15,3,(TableDiv[[Agency]:[Agency]]=$E8)/(TableDiv[[Agency]:[Agency]]=$E8)*(ROW(TableDiv[Agency])-ROW(TableDiv[[#Headers],[Agency]])),COLUMNS($F$7:AI$7))))</f>
        <v/>
      </c>
      <c r="AJ8" s="1069" t="str" cm="1">
        <f t="array" ref="AJ8">IF($D8&lt;COLUMNS($F$7:AJ$7),"",INDEX(TableDiv[[GASB]:[GASB]],_xlfn.AGGREGATE(15,3,(TableDiv[[Agency]:[Agency]]=$E8)/(TableDiv[[Agency]:[Agency]]=$E8)*(ROW(TableDiv[Agency])-ROW(TableDiv[[#Headers],[Agency]])),COLUMNS($F$7:AJ$7))))</f>
        <v/>
      </c>
      <c r="AK8" s="1069" t="str" cm="1">
        <f t="array" ref="AK8">IF($D8&lt;COLUMNS($F$7:AK$7),"",INDEX(TableDiv[[GASB]:[GASB]],_xlfn.AGGREGATE(15,3,(TableDiv[[Agency]:[Agency]]=$E8)/(TableDiv[[Agency]:[Agency]]=$E8)*(ROW(TableDiv[Agency])-ROW(TableDiv[[#Headers],[Agency]])),COLUMNS($F$7:AK$7))))</f>
        <v/>
      </c>
      <c r="AL8" s="1069" t="str" cm="1">
        <f t="array" ref="AL8">IF($D8&lt;COLUMNS($F$7:AL$7),"",INDEX(TableDiv[[GASB]:[GASB]],_xlfn.AGGREGATE(15,3,(TableDiv[[Agency]:[Agency]]=$E8)/(TableDiv[[Agency]:[Agency]]=$E8)*(ROW(TableDiv[Agency])-ROW(TableDiv[[#Headers],[Agency]])),COLUMNS($F$7:AL$7))))</f>
        <v/>
      </c>
      <c r="AM8" s="1069" t="str" cm="1">
        <f t="array" ref="AM8">IF($D8&lt;COLUMNS($F$7:AM$7),"",INDEX(TableDiv[[GASB]:[GASB]],_xlfn.AGGREGATE(15,3,(TableDiv[[Agency]:[Agency]]=$E8)/(TableDiv[[Agency]:[Agency]]=$E8)*(ROW(TableDiv[Agency])-ROW(TableDiv[[#Headers],[Agency]])),COLUMNS($F$7:AM$7))))</f>
        <v/>
      </c>
      <c r="AN8" s="1069"/>
      <c r="AO8" s="1069"/>
      <c r="AP8" s="1069"/>
      <c r="AQ8" s="1069"/>
      <c r="AR8" s="1069"/>
      <c r="AS8" s="1069"/>
    </row>
    <row r="9" spans="1:45" ht="15">
      <c r="A9" s="1073" t="s">
        <v>1347</v>
      </c>
      <c r="B9" s="1073" t="s">
        <v>2269</v>
      </c>
      <c r="C9" s="1069"/>
      <c r="D9" s="1069">
        <f>COUNTIF(TableDiv[Agency],E9)</f>
        <v>8</v>
      </c>
      <c r="E9" s="1078" t="str" cm="1">
        <f t="array" ref="E9">IFERROR(INDEX(TableDiv[Agency],MATCH(0,INDEX(COUNTIF($E$7:E8,TableDiv[Agency]),),0)),"")</f>
        <v>0200</v>
      </c>
      <c r="F9" s="1069" t="str" cm="1">
        <f t="array" ref="F9">IF($D9&lt;COLUMNS($F$7:F$7),"",INDEX(TableDiv[[GASB]:[GASB]],_xlfn.AGGREGATE(15,3,(TableDiv[[Agency]:[Agency]]=$E9)/(TableDiv[[Agency]:[Agency]]=$E9)*(ROW(TableDiv[Agency])-ROW(TableDiv[[#Headers],[Agency]])),COLUMNS($F$7:F$7))))</f>
        <v>11000G</v>
      </c>
      <c r="G9" s="1069" t="str" cm="1">
        <f t="array" ref="G9">IF($D9&lt;COLUMNS($F$7:G$7),"",INDEX(TableDiv[[GASB]:[GASB]],_xlfn.AGGREGATE(15,3,(TableDiv[[Agency]:[Agency]]=$E9)/(TableDiv[[Agency]:[Agency]]=$E9)*(ROW(TableDiv[Agency])-ROW(TableDiv[[#Headers],[Agency]])),COLUMNS($F$7:G$7))))</f>
        <v>11020G</v>
      </c>
      <c r="H9" s="1069" t="str" cm="1">
        <f t="array" ref="H9">IF($D9&lt;COLUMNS($F$7:H$7),"",INDEX(TableDiv[[GASB]:[GASB]],_xlfn.AGGREGATE(15,3,(TableDiv[[Agency]:[Agency]]=$E9)/(TableDiv[[Agency]:[Agency]]=$E9)*(ROW(TableDiv[Agency])-ROW(TableDiv[[#Headers],[Agency]])),COLUMNS($F$7:H$7))))</f>
        <v>11210G</v>
      </c>
      <c r="I9" s="1069" t="str" cm="1">
        <f t="array" ref="I9">IF($D9&lt;COLUMNS($F$7:I$7),"",INDEX(TableDiv[[GASB]:[GASB]],_xlfn.AGGREGATE(15,3,(TableDiv[[Agency]:[Agency]]=$E9)/(TableDiv[[Agency]:[Agency]]=$E9)*(ROW(TableDiv[Agency])-ROW(TableDiv[[#Headers],[Agency]])),COLUMNS($F$7:I$7))))</f>
        <v>12000G</v>
      </c>
      <c r="J9" s="1069" t="str" cm="1">
        <f t="array" ref="J9">IF($D9&lt;COLUMNS($F$7:J$7),"",INDEX(TableDiv[[GASB]:[GASB]],_xlfn.AGGREGATE(15,3,(TableDiv[[Agency]:[Agency]]=$E9)/(TableDiv[[Agency]:[Agency]]=$E9)*(ROW(TableDiv[Agency])-ROW(TableDiv[[#Headers],[Agency]])),COLUMNS($F$7:J$7))))</f>
        <v>13980G</v>
      </c>
      <c r="K9" s="1069" t="str" cm="1">
        <f t="array" ref="K9">IF($D9&lt;COLUMNS($F$7:K$7),"",INDEX(TableDiv[[GASB]:[GASB]],_xlfn.AGGREGATE(15,3,(TableDiv[[Agency]:[Agency]]=$E9)/(TableDiv[[Agency]:[Agency]]=$E9)*(ROW(TableDiv[Agency])-ROW(TableDiv[[#Headers],[Agency]])),COLUMNS($F$7:K$7))))</f>
        <v>14000G</v>
      </c>
      <c r="L9" s="1069" t="str" cm="1">
        <f t="array" ref="L9">IF($D9&lt;COLUMNS($F$7:L$7),"",INDEX(TableDiv[[GASB]:[GASB]],_xlfn.AGGREGATE(15,3,(TableDiv[[Agency]:[Agency]]=$E9)/(TableDiv[[Agency]:[Agency]]=$E9)*(ROW(TableDiv[Agency])-ROW(TableDiv[[#Headers],[Agency]])),COLUMNS($F$7:L$7))))</f>
        <v>35020G</v>
      </c>
      <c r="M9" s="1069" t="str" cm="1">
        <f t="array" ref="M9">IF($D9&lt;COLUMNS($F$7:M$7),"",INDEX(TableDiv[[GASB]:[GASB]],_xlfn.AGGREGATE(15,3,(TableDiv[[Agency]:[Agency]]=$E9)/(TableDiv[[Agency]:[Agency]]=$E9)*(ROW(TableDiv[Agency])-ROW(TableDiv[[#Headers],[Agency]])),COLUMNS($F$7:M$7))))</f>
        <v>39140G</v>
      </c>
      <c r="N9" s="1069" t="str" cm="1">
        <f t="array" ref="N9">IF($D9&lt;COLUMNS($F$7:N$7),"",INDEX(TableDiv[[GASB]:[GASB]],_xlfn.AGGREGATE(15,3,(TableDiv[[Agency]:[Agency]]=$E9)/(TableDiv[[Agency]:[Agency]]=$E9)*(ROW(TableDiv[Agency])-ROW(TableDiv[[#Headers],[Agency]])),COLUMNS($F$7:N$7))))</f>
        <v/>
      </c>
      <c r="O9" s="1069" t="str" cm="1">
        <f t="array" ref="O9">IF($D9&lt;COLUMNS($F$7:O$7),"",INDEX(TableDiv[[GASB]:[GASB]],_xlfn.AGGREGATE(15,3,(TableDiv[[Agency]:[Agency]]=$E9)/(TableDiv[[Agency]:[Agency]]=$E9)*(ROW(TableDiv[Agency])-ROW(TableDiv[[#Headers],[Agency]])),COLUMNS($F$7:O$7))))</f>
        <v/>
      </c>
      <c r="P9" s="1069" t="str" cm="1">
        <f t="array" ref="P9">IF($D9&lt;COLUMNS($F$7:P$7),"",INDEX(TableDiv[[GASB]:[GASB]],_xlfn.AGGREGATE(15,3,(TableDiv[[Agency]:[Agency]]=$E9)/(TableDiv[[Agency]:[Agency]]=$E9)*(ROW(TableDiv[Agency])-ROW(TableDiv[[#Headers],[Agency]])),COLUMNS($F$7:P$7))))</f>
        <v/>
      </c>
      <c r="Q9" s="1069" t="str" cm="1">
        <f t="array" ref="Q9">IF($D9&lt;COLUMNS($F$7:Q$7),"",INDEX(TableDiv[[GASB]:[GASB]],_xlfn.AGGREGATE(15,3,(TableDiv[[Agency]:[Agency]]=$E9)/(TableDiv[[Agency]:[Agency]]=$E9)*(ROW(TableDiv[Agency])-ROW(TableDiv[[#Headers],[Agency]])),COLUMNS($F$7:Q$7))))</f>
        <v/>
      </c>
      <c r="R9" s="1069" t="str" cm="1">
        <f t="array" ref="R9">IF($D9&lt;COLUMNS($F$7:R$7),"",INDEX(TableDiv[[GASB]:[GASB]],_xlfn.AGGREGATE(15,3,(TableDiv[[Agency]:[Agency]]=$E9)/(TableDiv[[Agency]:[Agency]]=$E9)*(ROW(TableDiv[Agency])-ROW(TableDiv[[#Headers],[Agency]])),COLUMNS($F$7:R$7))))</f>
        <v/>
      </c>
      <c r="S9" s="1069" t="str" cm="1">
        <f t="array" ref="S9">IF($D9&lt;COLUMNS($F$7:S$7),"",INDEX(TableDiv[[GASB]:[GASB]],_xlfn.AGGREGATE(15,3,(TableDiv[[Agency]:[Agency]]=$E9)/(TableDiv[[Agency]:[Agency]]=$E9)*(ROW(TableDiv[Agency])-ROW(TableDiv[[#Headers],[Agency]])),COLUMNS($F$7:S$7))))</f>
        <v/>
      </c>
      <c r="T9" s="1069" t="str" cm="1">
        <f t="array" ref="T9">IF($D9&lt;COLUMNS($F$7:T$7),"",INDEX(TableDiv[[GASB]:[GASB]],_xlfn.AGGREGATE(15,3,(TableDiv[[Agency]:[Agency]]=$E9)/(TableDiv[[Agency]:[Agency]]=$E9)*(ROW(TableDiv[Agency])-ROW(TableDiv[[#Headers],[Agency]])),COLUMNS($F$7:T$7))))</f>
        <v/>
      </c>
      <c r="U9" s="1069" t="str" cm="1">
        <f t="array" ref="U9">IF($D9&lt;COLUMNS($F$7:U$7),"",INDEX(TableDiv[[GASB]:[GASB]],_xlfn.AGGREGATE(15,3,(TableDiv[[Agency]:[Agency]]=$E9)/(TableDiv[[Agency]:[Agency]]=$E9)*(ROW(TableDiv[Agency])-ROW(TableDiv[[#Headers],[Agency]])),COLUMNS($F$7:U$7))))</f>
        <v/>
      </c>
      <c r="V9" s="1069" t="str" cm="1">
        <f t="array" ref="V9">IF($D9&lt;COLUMNS($F$7:V$7),"",INDEX(TableDiv[[GASB]:[GASB]],_xlfn.AGGREGATE(15,3,(TableDiv[[Agency]:[Agency]]=$E9)/(TableDiv[[Agency]:[Agency]]=$E9)*(ROW(TableDiv[Agency])-ROW(TableDiv[[#Headers],[Agency]])),COLUMNS($F$7:V$7))))</f>
        <v/>
      </c>
      <c r="W9" s="1069" t="str" cm="1">
        <f t="array" ref="W9">IF($D9&lt;COLUMNS($F$7:W$7),"",INDEX(TableDiv[[GASB]:[GASB]],_xlfn.AGGREGATE(15,3,(TableDiv[[Agency]:[Agency]]=$E9)/(TableDiv[[Agency]:[Agency]]=$E9)*(ROW(TableDiv[Agency])-ROW(TableDiv[[#Headers],[Agency]])),COLUMNS($F$7:W$7))))</f>
        <v/>
      </c>
      <c r="X9" s="1069" t="str" cm="1">
        <f t="array" ref="X9">IF($D9&lt;COLUMNS($F$7:X$7),"",INDEX(TableDiv[[GASB]:[GASB]],_xlfn.AGGREGATE(15,3,(TableDiv[[Agency]:[Agency]]=$E9)/(TableDiv[[Agency]:[Agency]]=$E9)*(ROW(TableDiv[Agency])-ROW(TableDiv[[#Headers],[Agency]])),COLUMNS($F$7:X$7))))</f>
        <v/>
      </c>
      <c r="Y9" s="1069" t="str" cm="1">
        <f t="array" ref="Y9">IF($D9&lt;COLUMNS($F$7:Y$7),"",INDEX(TableDiv[[GASB]:[GASB]],_xlfn.AGGREGATE(15,3,(TableDiv[[Agency]:[Agency]]=$E9)/(TableDiv[[Agency]:[Agency]]=$E9)*(ROW(TableDiv[Agency])-ROW(TableDiv[[#Headers],[Agency]])),COLUMNS($F$7:Y$7))))</f>
        <v/>
      </c>
      <c r="Z9" s="1069" t="str" cm="1">
        <f t="array" ref="Z9">IF($D9&lt;COLUMNS($F$7:Z$7),"",INDEX(TableDiv[[GASB]:[GASB]],_xlfn.AGGREGATE(15,3,(TableDiv[[Agency]:[Agency]]=$E9)/(TableDiv[[Agency]:[Agency]]=$E9)*(ROW(TableDiv[Agency])-ROW(TableDiv[[#Headers],[Agency]])),COLUMNS($F$7:Z$7))))</f>
        <v/>
      </c>
      <c r="AA9" s="1069" t="str" cm="1">
        <f t="array" ref="AA9">IF($D9&lt;COLUMNS($F$7:AA$7),"",INDEX(TableDiv[[GASB]:[GASB]],_xlfn.AGGREGATE(15,3,(TableDiv[[Agency]:[Agency]]=$E9)/(TableDiv[[Agency]:[Agency]]=$E9)*(ROW(TableDiv[Agency])-ROW(TableDiv[[#Headers],[Agency]])),COLUMNS($F$7:AA$7))))</f>
        <v/>
      </c>
      <c r="AB9" s="1069" t="str" cm="1">
        <f t="array" ref="AB9">IF($D9&lt;COLUMNS($F$7:AB$7),"",INDEX(TableDiv[[GASB]:[GASB]],_xlfn.AGGREGATE(15,3,(TableDiv[[Agency]:[Agency]]=$E9)/(TableDiv[[Agency]:[Agency]]=$E9)*(ROW(TableDiv[Agency])-ROW(TableDiv[[#Headers],[Agency]])),COLUMNS($F$7:AB$7))))</f>
        <v/>
      </c>
      <c r="AC9" s="1069" t="str" cm="1">
        <f t="array" ref="AC9">IF($D9&lt;COLUMNS($F$7:AC$7),"",INDEX(TableDiv[[GASB]:[GASB]],_xlfn.AGGREGATE(15,3,(TableDiv[[Agency]:[Agency]]=$E9)/(TableDiv[[Agency]:[Agency]]=$E9)*(ROW(TableDiv[Agency])-ROW(TableDiv[[#Headers],[Agency]])),COLUMNS($F$7:AC$7))))</f>
        <v/>
      </c>
      <c r="AD9" s="1069" t="str" cm="1">
        <f t="array" ref="AD9">IF($D9&lt;COLUMNS($F$7:AD$7),"",INDEX(TableDiv[[GASB]:[GASB]],_xlfn.AGGREGATE(15,3,(TableDiv[[Agency]:[Agency]]=$E9)/(TableDiv[[Agency]:[Agency]]=$E9)*(ROW(TableDiv[Agency])-ROW(TableDiv[[#Headers],[Agency]])),COLUMNS($F$7:AD$7))))</f>
        <v/>
      </c>
      <c r="AE9" s="1069" t="str" cm="1">
        <f t="array" ref="AE9">IF($D9&lt;COLUMNS($F$7:AE$7),"",INDEX(TableDiv[[GASB]:[GASB]],_xlfn.AGGREGATE(15,3,(TableDiv[[Agency]:[Agency]]=$E9)/(TableDiv[[Agency]:[Agency]]=$E9)*(ROW(TableDiv[Agency])-ROW(TableDiv[[#Headers],[Agency]])),COLUMNS($F$7:AE$7))))</f>
        <v/>
      </c>
      <c r="AF9" s="1069" t="str" cm="1">
        <f t="array" ref="AF9">IF($D9&lt;COLUMNS($F$7:AF$7),"",INDEX(TableDiv[[GASB]:[GASB]],_xlfn.AGGREGATE(15,3,(TableDiv[[Agency]:[Agency]]=$E9)/(TableDiv[[Agency]:[Agency]]=$E9)*(ROW(TableDiv[Agency])-ROW(TableDiv[[#Headers],[Agency]])),COLUMNS($F$7:AF$7))))</f>
        <v/>
      </c>
      <c r="AG9" s="1069" t="str" cm="1">
        <f t="array" ref="AG9">IF($D9&lt;COLUMNS($F$7:AG$7),"",INDEX(TableDiv[[GASB]:[GASB]],_xlfn.AGGREGATE(15,3,(TableDiv[[Agency]:[Agency]]=$E9)/(TableDiv[[Agency]:[Agency]]=$E9)*(ROW(TableDiv[Agency])-ROW(TableDiv[[#Headers],[Agency]])),COLUMNS($F$7:AG$7))))</f>
        <v/>
      </c>
      <c r="AH9" s="1069" t="str" cm="1">
        <f t="array" ref="AH9">IF($D9&lt;COLUMNS($F$7:AH$7),"",INDEX(TableDiv[[GASB]:[GASB]],_xlfn.AGGREGATE(15,3,(TableDiv[[Agency]:[Agency]]=$E9)/(TableDiv[[Agency]:[Agency]]=$E9)*(ROW(TableDiv[Agency])-ROW(TableDiv[[#Headers],[Agency]])),COLUMNS($F$7:AH$7))))</f>
        <v/>
      </c>
      <c r="AI9" s="1069" t="str" cm="1">
        <f t="array" ref="AI9">IF($D9&lt;COLUMNS($F$7:AI$7),"",INDEX(TableDiv[[GASB]:[GASB]],_xlfn.AGGREGATE(15,3,(TableDiv[[Agency]:[Agency]]=$E9)/(TableDiv[[Agency]:[Agency]]=$E9)*(ROW(TableDiv[Agency])-ROW(TableDiv[[#Headers],[Agency]])),COLUMNS($F$7:AI$7))))</f>
        <v/>
      </c>
      <c r="AJ9" s="1069" t="str" cm="1">
        <f t="array" ref="AJ9">IF($D9&lt;COLUMNS($F$7:AJ$7),"",INDEX(TableDiv[[GASB]:[GASB]],_xlfn.AGGREGATE(15,3,(TableDiv[[Agency]:[Agency]]=$E9)/(TableDiv[[Agency]:[Agency]]=$E9)*(ROW(TableDiv[Agency])-ROW(TableDiv[[#Headers],[Agency]])),COLUMNS($F$7:AJ$7))))</f>
        <v/>
      </c>
      <c r="AK9" s="1069" t="str" cm="1">
        <f t="array" ref="AK9">IF($D9&lt;COLUMNS($F$7:AK$7),"",INDEX(TableDiv[[GASB]:[GASB]],_xlfn.AGGREGATE(15,3,(TableDiv[[Agency]:[Agency]]=$E9)/(TableDiv[[Agency]:[Agency]]=$E9)*(ROW(TableDiv[Agency])-ROW(TableDiv[[#Headers],[Agency]])),COLUMNS($F$7:AK$7))))</f>
        <v/>
      </c>
      <c r="AL9" s="1069" t="str" cm="1">
        <f t="array" ref="AL9">IF($D9&lt;COLUMNS($F$7:AL$7),"",INDEX(TableDiv[[GASB]:[GASB]],_xlfn.AGGREGATE(15,3,(TableDiv[[Agency]:[Agency]]=$E9)/(TableDiv[[Agency]:[Agency]]=$E9)*(ROW(TableDiv[Agency])-ROW(TableDiv[[#Headers],[Agency]])),COLUMNS($F$7:AL$7))))</f>
        <v/>
      </c>
      <c r="AM9" s="1069" t="str" cm="1">
        <f t="array" ref="AM9">IF($D9&lt;COLUMNS($F$7:AM$7),"",INDEX(TableDiv[[GASB]:[GASB]],_xlfn.AGGREGATE(15,3,(TableDiv[[Agency]:[Agency]]=$E9)/(TableDiv[[Agency]:[Agency]]=$E9)*(ROW(TableDiv[Agency])-ROW(TableDiv[[#Headers],[Agency]])),COLUMNS($F$7:AM$7))))</f>
        <v/>
      </c>
      <c r="AN9" s="1069"/>
      <c r="AO9" s="1069"/>
      <c r="AP9" s="1069"/>
      <c r="AQ9" s="1069"/>
      <c r="AR9" s="1069"/>
      <c r="AS9" s="1069"/>
    </row>
    <row r="10" spans="1:45" ht="15">
      <c r="A10" s="1073" t="s">
        <v>1347</v>
      </c>
      <c r="B10" s="1073" t="s">
        <v>2270</v>
      </c>
      <c r="C10" s="1069"/>
      <c r="D10" s="1069">
        <f>COUNTIF(TableDiv[Agency],E10)</f>
        <v>10</v>
      </c>
      <c r="E10" s="1078" t="str" cm="1">
        <f t="array" ref="E10">IFERROR(INDEX(TableDiv[Agency],MATCH(0,INDEX(COUNTIF($E$7:E9,TableDiv[Agency]),),0)),"")</f>
        <v>0300</v>
      </c>
      <c r="F10" s="1069" t="str" cm="1">
        <f t="array" ref="F10">IF($D10&lt;COLUMNS($F$7:F$7),"",INDEX(TableDiv[[GASB]:[GASB]],_xlfn.AGGREGATE(15,3,(TableDiv[[Agency]:[Agency]]=$E10)/(TableDiv[[Agency]:[Agency]]=$E10)*(ROW(TableDiv[Agency])-ROW(TableDiv[[#Headers],[Agency]])),COLUMNS($F$7:F$7))))</f>
        <v>11000G</v>
      </c>
      <c r="G10" s="1069" t="str" cm="1">
        <f t="array" ref="G10">IF($D10&lt;COLUMNS($F$7:G$7),"",INDEX(TableDiv[[GASB]:[GASB]],_xlfn.AGGREGATE(15,3,(TableDiv[[Agency]:[Agency]]=$E10)/(TableDiv[[Agency]:[Agency]]=$E10)*(ROW(TableDiv[Agency])-ROW(TableDiv[[#Headers],[Agency]])),COLUMNS($F$7:G$7))))</f>
        <v>11020G</v>
      </c>
      <c r="H10" s="1069" t="str" cm="1">
        <f t="array" ref="H10">IF($D10&lt;COLUMNS($F$7:H$7),"",INDEX(TableDiv[[GASB]:[GASB]],_xlfn.AGGREGATE(15,3,(TableDiv[[Agency]:[Agency]]=$E10)/(TableDiv[[Agency]:[Agency]]=$E10)*(ROW(TableDiv[Agency])-ROW(TableDiv[[#Headers],[Agency]])),COLUMNS($F$7:H$7))))</f>
        <v>11030G</v>
      </c>
      <c r="I10" s="1069" t="str" cm="1">
        <f t="array" ref="I10">IF($D10&lt;COLUMNS($F$7:I$7),"",INDEX(TableDiv[[GASB]:[GASB]],_xlfn.AGGREGATE(15,3,(TableDiv[[Agency]:[Agency]]=$E10)/(TableDiv[[Agency]:[Agency]]=$E10)*(ROW(TableDiv[Agency])-ROW(TableDiv[[#Headers],[Agency]])),COLUMNS($F$7:I$7))))</f>
        <v>11140G</v>
      </c>
      <c r="J10" s="1069" t="str" cm="1">
        <f t="array" ref="J10">IF($D10&lt;COLUMNS($F$7:J$7),"",INDEX(TableDiv[[GASB]:[GASB]],_xlfn.AGGREGATE(15,3,(TableDiv[[Agency]:[Agency]]=$E10)/(TableDiv[[Agency]:[Agency]]=$E10)*(ROW(TableDiv[Agency])-ROW(TableDiv[[#Headers],[Agency]])),COLUMNS($F$7:J$7))))</f>
        <v>11220G</v>
      </c>
      <c r="K10" s="1069" t="str" cm="1">
        <f t="array" ref="K10">IF($D10&lt;COLUMNS($F$7:K$7),"",INDEX(TableDiv[[GASB]:[GASB]],_xlfn.AGGREGATE(15,3,(TableDiv[[Agency]:[Agency]]=$E10)/(TableDiv[[Agency]:[Agency]]=$E10)*(ROW(TableDiv[Agency])-ROW(TableDiv[[#Headers],[Agency]])),COLUMNS($F$7:K$7))))</f>
        <v>12000G</v>
      </c>
      <c r="L10" s="1069" t="str" cm="1">
        <f t="array" ref="L10">IF($D10&lt;COLUMNS($F$7:L$7),"",INDEX(TableDiv[[GASB]:[GASB]],_xlfn.AGGREGATE(15,3,(TableDiv[[Agency]:[Agency]]=$E10)/(TableDiv[[Agency]:[Agency]]=$E10)*(ROW(TableDiv[Agency])-ROW(TableDiv[[#Headers],[Agency]])),COLUMNS($F$7:L$7))))</f>
        <v>14240G</v>
      </c>
      <c r="M10" s="1069" t="str" cm="1">
        <f t="array" ref="M10">IF($D10&lt;COLUMNS($F$7:M$7),"",INDEX(TableDiv[[GASB]:[GASB]],_xlfn.AGGREGATE(15,3,(TableDiv[[Agency]:[Agency]]=$E10)/(TableDiv[[Agency]:[Agency]]=$E10)*(ROW(TableDiv[Agency])-ROW(TableDiv[[#Headers],[Agency]])),COLUMNS($F$7:M$7))))</f>
        <v>14290G</v>
      </c>
      <c r="N10" s="1069" t="str" cm="1">
        <f t="array" ref="N10">IF($D10&lt;COLUMNS($F$7:N$7),"",INDEX(TableDiv[[GASB]:[GASB]],_xlfn.AGGREGATE(15,3,(TableDiv[[Agency]:[Agency]]=$E10)/(TableDiv[[Agency]:[Agency]]=$E10)*(ROW(TableDiv[Agency])-ROW(TableDiv[[#Headers],[Agency]])),COLUMNS($F$7:N$7))))</f>
        <v>14300G</v>
      </c>
      <c r="O10" s="1069" t="str" cm="1">
        <f t="array" ref="O10">IF($D10&lt;COLUMNS($F$7:O$7),"",INDEX(TableDiv[[GASB]:[GASB]],_xlfn.AGGREGATE(15,3,(TableDiv[[Agency]:[Agency]]=$E10)/(TableDiv[[Agency]:[Agency]]=$E10)*(ROW(TableDiv[Agency])-ROW(TableDiv[[#Headers],[Agency]])),COLUMNS($F$7:O$7))))</f>
        <v>39230G</v>
      </c>
      <c r="P10" s="1069" t="str" cm="1">
        <f t="array" ref="P10">IF($D10&lt;COLUMNS($F$7:P$7),"",INDEX(TableDiv[[GASB]:[GASB]],_xlfn.AGGREGATE(15,3,(TableDiv[[Agency]:[Agency]]=$E10)/(TableDiv[[Agency]:[Agency]]=$E10)*(ROW(TableDiv[Agency])-ROW(TableDiv[[#Headers],[Agency]])),COLUMNS($F$7:P$7))))</f>
        <v/>
      </c>
      <c r="Q10" s="1069" t="str" cm="1">
        <f t="array" ref="Q10">IF($D10&lt;COLUMNS($F$7:Q$7),"",INDEX(TableDiv[[GASB]:[GASB]],_xlfn.AGGREGATE(15,3,(TableDiv[[Agency]:[Agency]]=$E10)/(TableDiv[[Agency]:[Agency]]=$E10)*(ROW(TableDiv[Agency])-ROW(TableDiv[[#Headers],[Agency]])),COLUMNS($F$7:Q$7))))</f>
        <v/>
      </c>
      <c r="R10" s="1069" t="str" cm="1">
        <f t="array" ref="R10">IF($D10&lt;COLUMNS($F$7:R$7),"",INDEX(TableDiv[[GASB]:[GASB]],_xlfn.AGGREGATE(15,3,(TableDiv[[Agency]:[Agency]]=$E10)/(TableDiv[[Agency]:[Agency]]=$E10)*(ROW(TableDiv[Agency])-ROW(TableDiv[[#Headers],[Agency]])),COLUMNS($F$7:R$7))))</f>
        <v/>
      </c>
      <c r="S10" s="1069" t="str" cm="1">
        <f t="array" ref="S10">IF($D10&lt;COLUMNS($F$7:S$7),"",INDEX(TableDiv[[GASB]:[GASB]],_xlfn.AGGREGATE(15,3,(TableDiv[[Agency]:[Agency]]=$E10)/(TableDiv[[Agency]:[Agency]]=$E10)*(ROW(TableDiv[Agency])-ROW(TableDiv[[#Headers],[Agency]])),COLUMNS($F$7:S$7))))</f>
        <v/>
      </c>
      <c r="T10" s="1069" t="str" cm="1">
        <f t="array" ref="T10">IF($D10&lt;COLUMNS($F$7:T$7),"",INDEX(TableDiv[[GASB]:[GASB]],_xlfn.AGGREGATE(15,3,(TableDiv[[Agency]:[Agency]]=$E10)/(TableDiv[[Agency]:[Agency]]=$E10)*(ROW(TableDiv[Agency])-ROW(TableDiv[[#Headers],[Agency]])),COLUMNS($F$7:T$7))))</f>
        <v/>
      </c>
      <c r="U10" s="1069" t="str" cm="1">
        <f t="array" ref="U10">IF($D10&lt;COLUMNS($F$7:U$7),"",INDEX(TableDiv[[GASB]:[GASB]],_xlfn.AGGREGATE(15,3,(TableDiv[[Agency]:[Agency]]=$E10)/(TableDiv[[Agency]:[Agency]]=$E10)*(ROW(TableDiv[Agency])-ROW(TableDiv[[#Headers],[Agency]])),COLUMNS($F$7:U$7))))</f>
        <v/>
      </c>
      <c r="V10" s="1069" t="str" cm="1">
        <f t="array" ref="V10">IF($D10&lt;COLUMNS($F$7:V$7),"",INDEX(TableDiv[[GASB]:[GASB]],_xlfn.AGGREGATE(15,3,(TableDiv[[Agency]:[Agency]]=$E10)/(TableDiv[[Agency]:[Agency]]=$E10)*(ROW(TableDiv[Agency])-ROW(TableDiv[[#Headers],[Agency]])),COLUMNS($F$7:V$7))))</f>
        <v/>
      </c>
      <c r="W10" s="1069" t="str" cm="1">
        <f t="array" ref="W10">IF($D10&lt;COLUMNS($F$7:W$7),"",INDEX(TableDiv[[GASB]:[GASB]],_xlfn.AGGREGATE(15,3,(TableDiv[[Agency]:[Agency]]=$E10)/(TableDiv[[Agency]:[Agency]]=$E10)*(ROW(TableDiv[Agency])-ROW(TableDiv[[#Headers],[Agency]])),COLUMNS($F$7:W$7))))</f>
        <v/>
      </c>
      <c r="X10" s="1069" t="str" cm="1">
        <f t="array" ref="X10">IF($D10&lt;COLUMNS($F$7:X$7),"",INDEX(TableDiv[[GASB]:[GASB]],_xlfn.AGGREGATE(15,3,(TableDiv[[Agency]:[Agency]]=$E10)/(TableDiv[[Agency]:[Agency]]=$E10)*(ROW(TableDiv[Agency])-ROW(TableDiv[[#Headers],[Agency]])),COLUMNS($F$7:X$7))))</f>
        <v/>
      </c>
      <c r="Y10" s="1069" t="str" cm="1">
        <f t="array" ref="Y10">IF($D10&lt;COLUMNS($F$7:Y$7),"",INDEX(TableDiv[[GASB]:[GASB]],_xlfn.AGGREGATE(15,3,(TableDiv[[Agency]:[Agency]]=$E10)/(TableDiv[[Agency]:[Agency]]=$E10)*(ROW(TableDiv[Agency])-ROW(TableDiv[[#Headers],[Agency]])),COLUMNS($F$7:Y$7))))</f>
        <v/>
      </c>
      <c r="Z10" s="1069" t="str" cm="1">
        <f t="array" ref="Z10">IF($D10&lt;COLUMNS($F$7:Z$7),"",INDEX(TableDiv[[GASB]:[GASB]],_xlfn.AGGREGATE(15,3,(TableDiv[[Agency]:[Agency]]=$E10)/(TableDiv[[Agency]:[Agency]]=$E10)*(ROW(TableDiv[Agency])-ROW(TableDiv[[#Headers],[Agency]])),COLUMNS($F$7:Z$7))))</f>
        <v/>
      </c>
      <c r="AA10" s="1069" t="str" cm="1">
        <f t="array" ref="AA10">IF($D10&lt;COLUMNS($F$7:AA$7),"",INDEX(TableDiv[[GASB]:[GASB]],_xlfn.AGGREGATE(15,3,(TableDiv[[Agency]:[Agency]]=$E10)/(TableDiv[[Agency]:[Agency]]=$E10)*(ROW(TableDiv[Agency])-ROW(TableDiv[[#Headers],[Agency]])),COLUMNS($F$7:AA$7))))</f>
        <v/>
      </c>
      <c r="AB10" s="1069" t="str" cm="1">
        <f t="array" ref="AB10">IF($D10&lt;COLUMNS($F$7:AB$7),"",INDEX(TableDiv[[GASB]:[GASB]],_xlfn.AGGREGATE(15,3,(TableDiv[[Agency]:[Agency]]=$E10)/(TableDiv[[Agency]:[Agency]]=$E10)*(ROW(TableDiv[Agency])-ROW(TableDiv[[#Headers],[Agency]])),COLUMNS($F$7:AB$7))))</f>
        <v/>
      </c>
      <c r="AC10" s="1069" t="str" cm="1">
        <f t="array" ref="AC10">IF($D10&lt;COLUMNS($F$7:AC$7),"",INDEX(TableDiv[[GASB]:[GASB]],_xlfn.AGGREGATE(15,3,(TableDiv[[Agency]:[Agency]]=$E10)/(TableDiv[[Agency]:[Agency]]=$E10)*(ROW(TableDiv[Agency])-ROW(TableDiv[[#Headers],[Agency]])),COLUMNS($F$7:AC$7))))</f>
        <v/>
      </c>
      <c r="AD10" s="1069" t="str" cm="1">
        <f t="array" ref="AD10">IF($D10&lt;COLUMNS($F$7:AD$7),"",INDEX(TableDiv[[GASB]:[GASB]],_xlfn.AGGREGATE(15,3,(TableDiv[[Agency]:[Agency]]=$E10)/(TableDiv[[Agency]:[Agency]]=$E10)*(ROW(TableDiv[Agency])-ROW(TableDiv[[#Headers],[Agency]])),COLUMNS($F$7:AD$7))))</f>
        <v/>
      </c>
      <c r="AE10" s="1069" t="str" cm="1">
        <f t="array" ref="AE10">IF($D10&lt;COLUMNS($F$7:AE$7),"",INDEX(TableDiv[[GASB]:[GASB]],_xlfn.AGGREGATE(15,3,(TableDiv[[Agency]:[Agency]]=$E10)/(TableDiv[[Agency]:[Agency]]=$E10)*(ROW(TableDiv[Agency])-ROW(TableDiv[[#Headers],[Agency]])),COLUMNS($F$7:AE$7))))</f>
        <v/>
      </c>
      <c r="AF10" s="1069" t="str" cm="1">
        <f t="array" ref="AF10">IF($D10&lt;COLUMNS($F$7:AF$7),"",INDEX(TableDiv[[GASB]:[GASB]],_xlfn.AGGREGATE(15,3,(TableDiv[[Agency]:[Agency]]=$E10)/(TableDiv[[Agency]:[Agency]]=$E10)*(ROW(TableDiv[Agency])-ROW(TableDiv[[#Headers],[Agency]])),COLUMNS($F$7:AF$7))))</f>
        <v/>
      </c>
      <c r="AG10" s="1069" t="str" cm="1">
        <f t="array" ref="AG10">IF($D10&lt;COLUMNS($F$7:AG$7),"",INDEX(TableDiv[[GASB]:[GASB]],_xlfn.AGGREGATE(15,3,(TableDiv[[Agency]:[Agency]]=$E10)/(TableDiv[[Agency]:[Agency]]=$E10)*(ROW(TableDiv[Agency])-ROW(TableDiv[[#Headers],[Agency]])),COLUMNS($F$7:AG$7))))</f>
        <v/>
      </c>
      <c r="AH10" s="1069" t="str" cm="1">
        <f t="array" ref="AH10">IF($D10&lt;COLUMNS($F$7:AH$7),"",INDEX(TableDiv[[GASB]:[GASB]],_xlfn.AGGREGATE(15,3,(TableDiv[[Agency]:[Agency]]=$E10)/(TableDiv[[Agency]:[Agency]]=$E10)*(ROW(TableDiv[Agency])-ROW(TableDiv[[#Headers],[Agency]])),COLUMNS($F$7:AH$7))))</f>
        <v/>
      </c>
      <c r="AI10" s="1069" t="str" cm="1">
        <f t="array" ref="AI10">IF($D10&lt;COLUMNS($F$7:AI$7),"",INDEX(TableDiv[[GASB]:[GASB]],_xlfn.AGGREGATE(15,3,(TableDiv[[Agency]:[Agency]]=$E10)/(TableDiv[[Agency]:[Agency]]=$E10)*(ROW(TableDiv[Agency])-ROW(TableDiv[[#Headers],[Agency]])),COLUMNS($F$7:AI$7))))</f>
        <v/>
      </c>
      <c r="AJ10" s="1069" t="str" cm="1">
        <f t="array" ref="AJ10">IF($D10&lt;COLUMNS($F$7:AJ$7),"",INDEX(TableDiv[[GASB]:[GASB]],_xlfn.AGGREGATE(15,3,(TableDiv[[Agency]:[Agency]]=$E10)/(TableDiv[[Agency]:[Agency]]=$E10)*(ROW(TableDiv[Agency])-ROW(TableDiv[[#Headers],[Agency]])),COLUMNS($F$7:AJ$7))))</f>
        <v/>
      </c>
      <c r="AK10" s="1069" t="str" cm="1">
        <f t="array" ref="AK10">IF($D10&lt;COLUMNS($F$7:AK$7),"",INDEX(TableDiv[[GASB]:[GASB]],_xlfn.AGGREGATE(15,3,(TableDiv[[Agency]:[Agency]]=$E10)/(TableDiv[[Agency]:[Agency]]=$E10)*(ROW(TableDiv[Agency])-ROW(TableDiv[[#Headers],[Agency]])),COLUMNS($F$7:AK$7))))</f>
        <v/>
      </c>
      <c r="AL10" s="1069" t="str" cm="1">
        <f t="array" ref="AL10">IF($D10&lt;COLUMNS($F$7:AL$7),"",INDEX(TableDiv[[GASB]:[GASB]],_xlfn.AGGREGATE(15,3,(TableDiv[[Agency]:[Agency]]=$E10)/(TableDiv[[Agency]:[Agency]]=$E10)*(ROW(TableDiv[Agency])-ROW(TableDiv[[#Headers],[Agency]])),COLUMNS($F$7:AL$7))))</f>
        <v/>
      </c>
      <c r="AM10" s="1069" t="str" cm="1">
        <f t="array" ref="AM10">IF($D10&lt;COLUMNS($F$7:AM$7),"",INDEX(TableDiv[[GASB]:[GASB]],_xlfn.AGGREGATE(15,3,(TableDiv[[Agency]:[Agency]]=$E10)/(TableDiv[[Agency]:[Agency]]=$E10)*(ROW(TableDiv[Agency])-ROW(TableDiv[[#Headers],[Agency]])),COLUMNS($F$7:AM$7))))</f>
        <v/>
      </c>
      <c r="AN10" s="1069"/>
      <c r="AO10" s="1069"/>
      <c r="AP10" s="1069"/>
      <c r="AQ10" s="1069"/>
      <c r="AR10" s="1069"/>
      <c r="AS10" s="1069"/>
    </row>
    <row r="11" spans="1:45" ht="15">
      <c r="A11" s="1073" t="s">
        <v>1347</v>
      </c>
      <c r="B11" s="1073" t="s">
        <v>2271</v>
      </c>
      <c r="C11" s="1069"/>
      <c r="D11" s="1069">
        <f>COUNTIF(TableDiv[Agency],E11)</f>
        <v>1</v>
      </c>
      <c r="E11" s="1078" t="str" cm="1">
        <f t="array" ref="E11">IFERROR(INDEX(TableDiv[Agency],MATCH(0,INDEX(COUNTIF($E$7:E10,TableDiv[Agency]),),0)),"")</f>
        <v>0400</v>
      </c>
      <c r="F11" s="1069" t="str" cm="1">
        <f t="array" ref="F11">IF($D11&lt;COLUMNS($F$7:F$7),"",INDEX(TableDiv[[GASB]:[GASB]],_xlfn.AGGREGATE(15,3,(TableDiv[[Agency]:[Agency]]=$E11)/(TableDiv[[Agency]:[Agency]]=$E11)*(ROW(TableDiv[Agency])-ROW(TableDiv[[#Headers],[Agency]])),COLUMNS($F$7:F$7))))</f>
        <v>11000G</v>
      </c>
      <c r="G11" s="1069" t="str" cm="1">
        <f t="array" ref="G11">IF($D11&lt;COLUMNS($F$7:G$7),"",INDEX(TableDiv[[GASB]:[GASB]],_xlfn.AGGREGATE(15,3,(TableDiv[[Agency]:[Agency]]=$E11)/(TableDiv[[Agency]:[Agency]]=$E11)*(ROW(TableDiv[Agency])-ROW(TableDiv[[#Headers],[Agency]])),COLUMNS($F$7:G$7))))</f>
        <v/>
      </c>
      <c r="H11" s="1069" t="str" cm="1">
        <f t="array" ref="H11">IF($D11&lt;COLUMNS($F$7:H$7),"",INDEX(TableDiv[[GASB]:[GASB]],_xlfn.AGGREGATE(15,3,(TableDiv[[Agency]:[Agency]]=$E11)/(TableDiv[[Agency]:[Agency]]=$E11)*(ROW(TableDiv[Agency])-ROW(TableDiv[[#Headers],[Agency]])),COLUMNS($F$7:H$7))))</f>
        <v/>
      </c>
      <c r="I11" s="1069" t="str" cm="1">
        <f t="array" ref="I11">IF($D11&lt;COLUMNS($F$7:I$7),"",INDEX(TableDiv[[GASB]:[GASB]],_xlfn.AGGREGATE(15,3,(TableDiv[[Agency]:[Agency]]=$E11)/(TableDiv[[Agency]:[Agency]]=$E11)*(ROW(TableDiv[Agency])-ROW(TableDiv[[#Headers],[Agency]])),COLUMNS($F$7:I$7))))</f>
        <v/>
      </c>
      <c r="J11" s="1069" t="str" cm="1">
        <f t="array" ref="J11">IF($D11&lt;COLUMNS($F$7:J$7),"",INDEX(TableDiv[[GASB]:[GASB]],_xlfn.AGGREGATE(15,3,(TableDiv[[Agency]:[Agency]]=$E11)/(TableDiv[[Agency]:[Agency]]=$E11)*(ROW(TableDiv[Agency])-ROW(TableDiv[[#Headers],[Agency]])),COLUMNS($F$7:J$7))))</f>
        <v/>
      </c>
      <c r="K11" s="1069" t="str" cm="1">
        <f t="array" ref="K11">IF($D11&lt;COLUMNS($F$7:K$7),"",INDEX(TableDiv[[GASB]:[GASB]],_xlfn.AGGREGATE(15,3,(TableDiv[[Agency]:[Agency]]=$E11)/(TableDiv[[Agency]:[Agency]]=$E11)*(ROW(TableDiv[Agency])-ROW(TableDiv[[#Headers],[Agency]])),COLUMNS($F$7:K$7))))</f>
        <v/>
      </c>
      <c r="L11" s="1069" t="str" cm="1">
        <f t="array" ref="L11">IF($D11&lt;COLUMNS($F$7:L$7),"",INDEX(TableDiv[[GASB]:[GASB]],_xlfn.AGGREGATE(15,3,(TableDiv[[Agency]:[Agency]]=$E11)/(TableDiv[[Agency]:[Agency]]=$E11)*(ROW(TableDiv[Agency])-ROW(TableDiv[[#Headers],[Agency]])),COLUMNS($F$7:L$7))))</f>
        <v/>
      </c>
      <c r="M11" s="1069" t="str" cm="1">
        <f t="array" ref="M11">IF($D11&lt;COLUMNS($F$7:M$7),"",INDEX(TableDiv[[GASB]:[GASB]],_xlfn.AGGREGATE(15,3,(TableDiv[[Agency]:[Agency]]=$E11)/(TableDiv[[Agency]:[Agency]]=$E11)*(ROW(TableDiv[Agency])-ROW(TableDiv[[#Headers],[Agency]])),COLUMNS($F$7:M$7))))</f>
        <v/>
      </c>
      <c r="N11" s="1069" t="str" cm="1">
        <f t="array" ref="N11">IF($D11&lt;COLUMNS($F$7:N$7),"",INDEX(TableDiv[[GASB]:[GASB]],_xlfn.AGGREGATE(15,3,(TableDiv[[Agency]:[Agency]]=$E11)/(TableDiv[[Agency]:[Agency]]=$E11)*(ROW(TableDiv[Agency])-ROW(TableDiv[[#Headers],[Agency]])),COLUMNS($F$7:N$7))))</f>
        <v/>
      </c>
      <c r="O11" s="1069" t="str" cm="1">
        <f t="array" ref="O11">IF($D11&lt;COLUMNS($F$7:O$7),"",INDEX(TableDiv[[GASB]:[GASB]],_xlfn.AGGREGATE(15,3,(TableDiv[[Agency]:[Agency]]=$E11)/(TableDiv[[Agency]:[Agency]]=$E11)*(ROW(TableDiv[Agency])-ROW(TableDiv[[#Headers],[Agency]])),COLUMNS($F$7:O$7))))</f>
        <v/>
      </c>
      <c r="P11" s="1069" t="str" cm="1">
        <f t="array" ref="P11">IF($D11&lt;COLUMNS($F$7:P$7),"",INDEX(TableDiv[[GASB]:[GASB]],_xlfn.AGGREGATE(15,3,(TableDiv[[Agency]:[Agency]]=$E11)/(TableDiv[[Agency]:[Agency]]=$E11)*(ROW(TableDiv[Agency])-ROW(TableDiv[[#Headers],[Agency]])),COLUMNS($F$7:P$7))))</f>
        <v/>
      </c>
      <c r="Q11" s="1069" t="str" cm="1">
        <f t="array" ref="Q11">IF($D11&lt;COLUMNS($F$7:Q$7),"",INDEX(TableDiv[[GASB]:[GASB]],_xlfn.AGGREGATE(15,3,(TableDiv[[Agency]:[Agency]]=$E11)/(TableDiv[[Agency]:[Agency]]=$E11)*(ROW(TableDiv[Agency])-ROW(TableDiv[[#Headers],[Agency]])),COLUMNS($F$7:Q$7))))</f>
        <v/>
      </c>
      <c r="R11" s="1069" t="str" cm="1">
        <f t="array" ref="R11">IF($D11&lt;COLUMNS($F$7:R$7),"",INDEX(TableDiv[[GASB]:[GASB]],_xlfn.AGGREGATE(15,3,(TableDiv[[Agency]:[Agency]]=$E11)/(TableDiv[[Agency]:[Agency]]=$E11)*(ROW(TableDiv[Agency])-ROW(TableDiv[[#Headers],[Agency]])),COLUMNS($F$7:R$7))))</f>
        <v/>
      </c>
      <c r="S11" s="1069" t="str" cm="1">
        <f t="array" ref="S11">IF($D11&lt;COLUMNS($F$7:S$7),"",INDEX(TableDiv[[GASB]:[GASB]],_xlfn.AGGREGATE(15,3,(TableDiv[[Agency]:[Agency]]=$E11)/(TableDiv[[Agency]:[Agency]]=$E11)*(ROW(TableDiv[Agency])-ROW(TableDiv[[#Headers],[Agency]])),COLUMNS($F$7:S$7))))</f>
        <v/>
      </c>
      <c r="T11" s="1069" t="str" cm="1">
        <f t="array" ref="T11">IF($D11&lt;COLUMNS($F$7:T$7),"",INDEX(TableDiv[[GASB]:[GASB]],_xlfn.AGGREGATE(15,3,(TableDiv[[Agency]:[Agency]]=$E11)/(TableDiv[[Agency]:[Agency]]=$E11)*(ROW(TableDiv[Agency])-ROW(TableDiv[[#Headers],[Agency]])),COLUMNS($F$7:T$7))))</f>
        <v/>
      </c>
      <c r="U11" s="1069" t="str" cm="1">
        <f t="array" ref="U11">IF($D11&lt;COLUMNS($F$7:U$7),"",INDEX(TableDiv[[GASB]:[GASB]],_xlfn.AGGREGATE(15,3,(TableDiv[[Agency]:[Agency]]=$E11)/(TableDiv[[Agency]:[Agency]]=$E11)*(ROW(TableDiv[Agency])-ROW(TableDiv[[#Headers],[Agency]])),COLUMNS($F$7:U$7))))</f>
        <v/>
      </c>
      <c r="V11" s="1069" t="str" cm="1">
        <f t="array" ref="V11">IF($D11&lt;COLUMNS($F$7:V$7),"",INDEX(TableDiv[[GASB]:[GASB]],_xlfn.AGGREGATE(15,3,(TableDiv[[Agency]:[Agency]]=$E11)/(TableDiv[[Agency]:[Agency]]=$E11)*(ROW(TableDiv[Agency])-ROW(TableDiv[[#Headers],[Agency]])),COLUMNS($F$7:V$7))))</f>
        <v/>
      </c>
      <c r="W11" s="1069" t="str" cm="1">
        <f t="array" ref="W11">IF($D11&lt;COLUMNS($F$7:W$7),"",INDEX(TableDiv[[GASB]:[GASB]],_xlfn.AGGREGATE(15,3,(TableDiv[[Agency]:[Agency]]=$E11)/(TableDiv[[Agency]:[Agency]]=$E11)*(ROW(TableDiv[Agency])-ROW(TableDiv[[#Headers],[Agency]])),COLUMNS($F$7:W$7))))</f>
        <v/>
      </c>
      <c r="X11" s="1069" t="str" cm="1">
        <f t="array" ref="X11">IF($D11&lt;COLUMNS($F$7:X$7),"",INDEX(TableDiv[[GASB]:[GASB]],_xlfn.AGGREGATE(15,3,(TableDiv[[Agency]:[Agency]]=$E11)/(TableDiv[[Agency]:[Agency]]=$E11)*(ROW(TableDiv[Agency])-ROW(TableDiv[[#Headers],[Agency]])),COLUMNS($F$7:X$7))))</f>
        <v/>
      </c>
      <c r="Y11" s="1069" t="str" cm="1">
        <f t="array" ref="Y11">IF($D11&lt;COLUMNS($F$7:Y$7),"",INDEX(TableDiv[[GASB]:[GASB]],_xlfn.AGGREGATE(15,3,(TableDiv[[Agency]:[Agency]]=$E11)/(TableDiv[[Agency]:[Agency]]=$E11)*(ROW(TableDiv[Agency])-ROW(TableDiv[[#Headers],[Agency]])),COLUMNS($F$7:Y$7))))</f>
        <v/>
      </c>
      <c r="Z11" s="1069" t="str" cm="1">
        <f t="array" ref="Z11">IF($D11&lt;COLUMNS($F$7:Z$7),"",INDEX(TableDiv[[GASB]:[GASB]],_xlfn.AGGREGATE(15,3,(TableDiv[[Agency]:[Agency]]=$E11)/(TableDiv[[Agency]:[Agency]]=$E11)*(ROW(TableDiv[Agency])-ROW(TableDiv[[#Headers],[Agency]])),COLUMNS($F$7:Z$7))))</f>
        <v/>
      </c>
      <c r="AA11" s="1069" t="str" cm="1">
        <f t="array" ref="AA11">IF($D11&lt;COLUMNS($F$7:AA$7),"",INDEX(TableDiv[[GASB]:[GASB]],_xlfn.AGGREGATE(15,3,(TableDiv[[Agency]:[Agency]]=$E11)/(TableDiv[[Agency]:[Agency]]=$E11)*(ROW(TableDiv[Agency])-ROW(TableDiv[[#Headers],[Agency]])),COLUMNS($F$7:AA$7))))</f>
        <v/>
      </c>
      <c r="AB11" s="1069" t="str" cm="1">
        <f t="array" ref="AB11">IF($D11&lt;COLUMNS($F$7:AB$7),"",INDEX(TableDiv[[GASB]:[GASB]],_xlfn.AGGREGATE(15,3,(TableDiv[[Agency]:[Agency]]=$E11)/(TableDiv[[Agency]:[Agency]]=$E11)*(ROW(TableDiv[Agency])-ROW(TableDiv[[#Headers],[Agency]])),COLUMNS($F$7:AB$7))))</f>
        <v/>
      </c>
      <c r="AC11" s="1069" t="str" cm="1">
        <f t="array" ref="AC11">IF($D11&lt;COLUMNS($F$7:AC$7),"",INDEX(TableDiv[[GASB]:[GASB]],_xlfn.AGGREGATE(15,3,(TableDiv[[Agency]:[Agency]]=$E11)/(TableDiv[[Agency]:[Agency]]=$E11)*(ROW(TableDiv[Agency])-ROW(TableDiv[[#Headers],[Agency]])),COLUMNS($F$7:AC$7))))</f>
        <v/>
      </c>
      <c r="AD11" s="1069" t="str" cm="1">
        <f t="array" ref="AD11">IF($D11&lt;COLUMNS($F$7:AD$7),"",INDEX(TableDiv[[GASB]:[GASB]],_xlfn.AGGREGATE(15,3,(TableDiv[[Agency]:[Agency]]=$E11)/(TableDiv[[Agency]:[Agency]]=$E11)*(ROW(TableDiv[Agency])-ROW(TableDiv[[#Headers],[Agency]])),COLUMNS($F$7:AD$7))))</f>
        <v/>
      </c>
      <c r="AE11" s="1069" t="str" cm="1">
        <f t="array" ref="AE11">IF($D11&lt;COLUMNS($F$7:AE$7),"",INDEX(TableDiv[[GASB]:[GASB]],_xlfn.AGGREGATE(15,3,(TableDiv[[Agency]:[Agency]]=$E11)/(TableDiv[[Agency]:[Agency]]=$E11)*(ROW(TableDiv[Agency])-ROW(TableDiv[[#Headers],[Agency]])),COLUMNS($F$7:AE$7))))</f>
        <v/>
      </c>
      <c r="AF11" s="1069" t="str" cm="1">
        <f t="array" ref="AF11">IF($D11&lt;COLUMNS($F$7:AF$7),"",INDEX(TableDiv[[GASB]:[GASB]],_xlfn.AGGREGATE(15,3,(TableDiv[[Agency]:[Agency]]=$E11)/(TableDiv[[Agency]:[Agency]]=$E11)*(ROW(TableDiv[Agency])-ROW(TableDiv[[#Headers],[Agency]])),COLUMNS($F$7:AF$7))))</f>
        <v/>
      </c>
      <c r="AG11" s="1069" t="str" cm="1">
        <f t="array" ref="AG11">IF($D11&lt;COLUMNS($F$7:AG$7),"",INDEX(TableDiv[[GASB]:[GASB]],_xlfn.AGGREGATE(15,3,(TableDiv[[Agency]:[Agency]]=$E11)/(TableDiv[[Agency]:[Agency]]=$E11)*(ROW(TableDiv[Agency])-ROW(TableDiv[[#Headers],[Agency]])),COLUMNS($F$7:AG$7))))</f>
        <v/>
      </c>
      <c r="AH11" s="1069" t="str" cm="1">
        <f t="array" ref="AH11">IF($D11&lt;COLUMNS($F$7:AH$7),"",INDEX(TableDiv[[GASB]:[GASB]],_xlfn.AGGREGATE(15,3,(TableDiv[[Agency]:[Agency]]=$E11)/(TableDiv[[Agency]:[Agency]]=$E11)*(ROW(TableDiv[Agency])-ROW(TableDiv[[#Headers],[Agency]])),COLUMNS($F$7:AH$7))))</f>
        <v/>
      </c>
      <c r="AI11" s="1069" t="str" cm="1">
        <f t="array" ref="AI11">IF($D11&lt;COLUMNS($F$7:AI$7),"",INDEX(TableDiv[[GASB]:[GASB]],_xlfn.AGGREGATE(15,3,(TableDiv[[Agency]:[Agency]]=$E11)/(TableDiv[[Agency]:[Agency]]=$E11)*(ROW(TableDiv[Agency])-ROW(TableDiv[[#Headers],[Agency]])),COLUMNS($F$7:AI$7))))</f>
        <v/>
      </c>
      <c r="AJ11" s="1069" t="str" cm="1">
        <f t="array" ref="AJ11">IF($D11&lt;COLUMNS($F$7:AJ$7),"",INDEX(TableDiv[[GASB]:[GASB]],_xlfn.AGGREGATE(15,3,(TableDiv[[Agency]:[Agency]]=$E11)/(TableDiv[[Agency]:[Agency]]=$E11)*(ROW(TableDiv[Agency])-ROW(TableDiv[[#Headers],[Agency]])),COLUMNS($F$7:AJ$7))))</f>
        <v/>
      </c>
      <c r="AK11" s="1069" t="str" cm="1">
        <f t="array" ref="AK11">IF($D11&lt;COLUMNS($F$7:AK$7),"",INDEX(TableDiv[[GASB]:[GASB]],_xlfn.AGGREGATE(15,3,(TableDiv[[Agency]:[Agency]]=$E11)/(TableDiv[[Agency]:[Agency]]=$E11)*(ROW(TableDiv[Agency])-ROW(TableDiv[[#Headers],[Agency]])),COLUMNS($F$7:AK$7))))</f>
        <v/>
      </c>
      <c r="AL11" s="1069" t="str" cm="1">
        <f t="array" ref="AL11">IF($D11&lt;COLUMNS($F$7:AL$7),"",INDEX(TableDiv[[GASB]:[GASB]],_xlfn.AGGREGATE(15,3,(TableDiv[[Agency]:[Agency]]=$E11)/(TableDiv[[Agency]:[Agency]]=$E11)*(ROW(TableDiv[Agency])-ROW(TableDiv[[#Headers],[Agency]])),COLUMNS($F$7:AL$7))))</f>
        <v/>
      </c>
      <c r="AM11" s="1069" t="str" cm="1">
        <f t="array" ref="AM11">IF($D11&lt;COLUMNS($F$7:AM$7),"",INDEX(TableDiv[[GASB]:[GASB]],_xlfn.AGGREGATE(15,3,(TableDiv[[Agency]:[Agency]]=$E11)/(TableDiv[[Agency]:[Agency]]=$E11)*(ROW(TableDiv[Agency])-ROW(TableDiv[[#Headers],[Agency]])),COLUMNS($F$7:AM$7))))</f>
        <v/>
      </c>
      <c r="AN11" s="1069"/>
      <c r="AO11" s="1069"/>
      <c r="AP11" s="1069"/>
      <c r="AQ11" s="1069"/>
      <c r="AR11" s="1069"/>
      <c r="AS11" s="1069"/>
    </row>
    <row r="12" spans="1:45" ht="15">
      <c r="A12" s="1073" t="s">
        <v>1347</v>
      </c>
      <c r="B12" s="1073" t="s">
        <v>2267</v>
      </c>
      <c r="C12" s="1069"/>
      <c r="D12" s="1069">
        <f>COUNTIF(TableDiv[Agency],E12)</f>
        <v>3</v>
      </c>
      <c r="E12" s="1078" t="str" cm="1">
        <f t="array" ref="E12">IFERROR(INDEX(TableDiv[Agency],MATCH(0,INDEX(COUNTIF($E$7:E11,TableDiv[Agency]),),0)),"")</f>
        <v>0500</v>
      </c>
      <c r="F12" s="1069" t="str" cm="1">
        <f t="array" ref="F12">IF($D12&lt;COLUMNS($F$7:F$7),"",INDEX(TableDiv[[GASB]:[GASB]],_xlfn.AGGREGATE(15,3,(TableDiv[[Agency]:[Agency]]=$E12)/(TableDiv[[Agency]:[Agency]]=$E12)*(ROW(TableDiv[Agency])-ROW(TableDiv[[#Headers],[Agency]])),COLUMNS($F$7:F$7))))</f>
        <v>11000G</v>
      </c>
      <c r="G12" s="1069" t="str" cm="1">
        <f t="array" ref="G12">IF($D12&lt;COLUMNS($F$7:G$7),"",INDEX(TableDiv[[GASB]:[GASB]],_xlfn.AGGREGATE(15,3,(TableDiv[[Agency]:[Agency]]=$E12)/(TableDiv[[Agency]:[Agency]]=$E12)*(ROW(TableDiv[Agency])-ROW(TableDiv[[#Headers],[Agency]])),COLUMNS($F$7:G$7))))</f>
        <v>11030G</v>
      </c>
      <c r="H12" s="1069" t="str" cm="1">
        <f t="array" ref="H12">IF($D12&lt;COLUMNS($F$7:H$7),"",INDEX(TableDiv[[GASB]:[GASB]],_xlfn.AGGREGATE(15,3,(TableDiv[[Agency]:[Agency]]=$E12)/(TableDiv[[Agency]:[Agency]]=$E12)*(ROW(TableDiv[Agency])-ROW(TableDiv[[#Headers],[Agency]])),COLUMNS($F$7:H$7))))</f>
        <v>12000G</v>
      </c>
      <c r="I12" s="1069" t="str" cm="1">
        <f t="array" ref="I12">IF($D12&lt;COLUMNS($F$7:I$7),"",INDEX(TableDiv[[GASB]:[GASB]],_xlfn.AGGREGATE(15,3,(TableDiv[[Agency]:[Agency]]=$E12)/(TableDiv[[Agency]:[Agency]]=$E12)*(ROW(TableDiv[Agency])-ROW(TableDiv[[#Headers],[Agency]])),COLUMNS($F$7:I$7))))</f>
        <v/>
      </c>
      <c r="J12" s="1069" t="str" cm="1">
        <f t="array" ref="J12">IF($D12&lt;COLUMNS($F$7:J$7),"",INDEX(TableDiv[[GASB]:[GASB]],_xlfn.AGGREGATE(15,3,(TableDiv[[Agency]:[Agency]]=$E12)/(TableDiv[[Agency]:[Agency]]=$E12)*(ROW(TableDiv[Agency])-ROW(TableDiv[[#Headers],[Agency]])),COLUMNS($F$7:J$7))))</f>
        <v/>
      </c>
      <c r="K12" s="1069" t="str" cm="1">
        <f t="array" ref="K12">IF($D12&lt;COLUMNS($F$7:K$7),"",INDEX(TableDiv[[GASB]:[GASB]],_xlfn.AGGREGATE(15,3,(TableDiv[[Agency]:[Agency]]=$E12)/(TableDiv[[Agency]:[Agency]]=$E12)*(ROW(TableDiv[Agency])-ROW(TableDiv[[#Headers],[Agency]])),COLUMNS($F$7:K$7))))</f>
        <v/>
      </c>
      <c r="L12" s="1069" t="str" cm="1">
        <f t="array" ref="L12">IF($D12&lt;COLUMNS($F$7:L$7),"",INDEX(TableDiv[[GASB]:[GASB]],_xlfn.AGGREGATE(15,3,(TableDiv[[Agency]:[Agency]]=$E12)/(TableDiv[[Agency]:[Agency]]=$E12)*(ROW(TableDiv[Agency])-ROW(TableDiv[[#Headers],[Agency]])),COLUMNS($F$7:L$7))))</f>
        <v/>
      </c>
      <c r="M12" s="1069" t="str" cm="1">
        <f t="array" ref="M12">IF($D12&lt;COLUMNS($F$7:M$7),"",INDEX(TableDiv[[GASB]:[GASB]],_xlfn.AGGREGATE(15,3,(TableDiv[[Agency]:[Agency]]=$E12)/(TableDiv[[Agency]:[Agency]]=$E12)*(ROW(TableDiv[Agency])-ROW(TableDiv[[#Headers],[Agency]])),COLUMNS($F$7:M$7))))</f>
        <v/>
      </c>
      <c r="N12" s="1069" t="str" cm="1">
        <f t="array" ref="N12">IF($D12&lt;COLUMNS($F$7:N$7),"",INDEX(TableDiv[[GASB]:[GASB]],_xlfn.AGGREGATE(15,3,(TableDiv[[Agency]:[Agency]]=$E12)/(TableDiv[[Agency]:[Agency]]=$E12)*(ROW(TableDiv[Agency])-ROW(TableDiv[[#Headers],[Agency]])),COLUMNS($F$7:N$7))))</f>
        <v/>
      </c>
      <c r="O12" s="1069" t="str" cm="1">
        <f t="array" ref="O12">IF($D12&lt;COLUMNS($F$7:O$7),"",INDEX(TableDiv[[GASB]:[GASB]],_xlfn.AGGREGATE(15,3,(TableDiv[[Agency]:[Agency]]=$E12)/(TableDiv[[Agency]:[Agency]]=$E12)*(ROW(TableDiv[Agency])-ROW(TableDiv[[#Headers],[Agency]])),COLUMNS($F$7:O$7))))</f>
        <v/>
      </c>
      <c r="P12" s="1069" t="str" cm="1">
        <f t="array" ref="P12">IF($D12&lt;COLUMNS($F$7:P$7),"",INDEX(TableDiv[[GASB]:[GASB]],_xlfn.AGGREGATE(15,3,(TableDiv[[Agency]:[Agency]]=$E12)/(TableDiv[[Agency]:[Agency]]=$E12)*(ROW(TableDiv[Agency])-ROW(TableDiv[[#Headers],[Agency]])),COLUMNS($F$7:P$7))))</f>
        <v/>
      </c>
      <c r="Q12" s="1069" t="str" cm="1">
        <f t="array" ref="Q12">IF($D12&lt;COLUMNS($F$7:Q$7),"",INDEX(TableDiv[[GASB]:[GASB]],_xlfn.AGGREGATE(15,3,(TableDiv[[Agency]:[Agency]]=$E12)/(TableDiv[[Agency]:[Agency]]=$E12)*(ROW(TableDiv[Agency])-ROW(TableDiv[[#Headers],[Agency]])),COLUMNS($F$7:Q$7))))</f>
        <v/>
      </c>
      <c r="R12" s="1069" t="str" cm="1">
        <f t="array" ref="R12">IF($D12&lt;COLUMNS($F$7:R$7),"",INDEX(TableDiv[[GASB]:[GASB]],_xlfn.AGGREGATE(15,3,(TableDiv[[Agency]:[Agency]]=$E12)/(TableDiv[[Agency]:[Agency]]=$E12)*(ROW(TableDiv[Agency])-ROW(TableDiv[[#Headers],[Agency]])),COLUMNS($F$7:R$7))))</f>
        <v/>
      </c>
      <c r="S12" s="1069" t="str" cm="1">
        <f t="array" ref="S12">IF($D12&lt;COLUMNS($F$7:S$7),"",INDEX(TableDiv[[GASB]:[GASB]],_xlfn.AGGREGATE(15,3,(TableDiv[[Agency]:[Agency]]=$E12)/(TableDiv[[Agency]:[Agency]]=$E12)*(ROW(TableDiv[Agency])-ROW(TableDiv[[#Headers],[Agency]])),COLUMNS($F$7:S$7))))</f>
        <v/>
      </c>
      <c r="T12" s="1069" t="str" cm="1">
        <f t="array" ref="T12">IF($D12&lt;COLUMNS($F$7:T$7),"",INDEX(TableDiv[[GASB]:[GASB]],_xlfn.AGGREGATE(15,3,(TableDiv[[Agency]:[Agency]]=$E12)/(TableDiv[[Agency]:[Agency]]=$E12)*(ROW(TableDiv[Agency])-ROW(TableDiv[[#Headers],[Agency]])),COLUMNS($F$7:T$7))))</f>
        <v/>
      </c>
      <c r="U12" s="1069" t="str" cm="1">
        <f t="array" ref="U12">IF($D12&lt;COLUMNS($F$7:U$7),"",INDEX(TableDiv[[GASB]:[GASB]],_xlfn.AGGREGATE(15,3,(TableDiv[[Agency]:[Agency]]=$E12)/(TableDiv[[Agency]:[Agency]]=$E12)*(ROW(TableDiv[Agency])-ROW(TableDiv[[#Headers],[Agency]])),COLUMNS($F$7:U$7))))</f>
        <v/>
      </c>
      <c r="V12" s="1069" t="str" cm="1">
        <f t="array" ref="V12">IF($D12&lt;COLUMNS($F$7:V$7),"",INDEX(TableDiv[[GASB]:[GASB]],_xlfn.AGGREGATE(15,3,(TableDiv[[Agency]:[Agency]]=$E12)/(TableDiv[[Agency]:[Agency]]=$E12)*(ROW(TableDiv[Agency])-ROW(TableDiv[[#Headers],[Agency]])),COLUMNS($F$7:V$7))))</f>
        <v/>
      </c>
      <c r="W12" s="1069" t="str" cm="1">
        <f t="array" ref="W12">IF($D12&lt;COLUMNS($F$7:W$7),"",INDEX(TableDiv[[GASB]:[GASB]],_xlfn.AGGREGATE(15,3,(TableDiv[[Agency]:[Agency]]=$E12)/(TableDiv[[Agency]:[Agency]]=$E12)*(ROW(TableDiv[Agency])-ROW(TableDiv[[#Headers],[Agency]])),COLUMNS($F$7:W$7))))</f>
        <v/>
      </c>
      <c r="X12" s="1069" t="str" cm="1">
        <f t="array" ref="X12">IF($D12&lt;COLUMNS($F$7:X$7),"",INDEX(TableDiv[[GASB]:[GASB]],_xlfn.AGGREGATE(15,3,(TableDiv[[Agency]:[Agency]]=$E12)/(TableDiv[[Agency]:[Agency]]=$E12)*(ROW(TableDiv[Agency])-ROW(TableDiv[[#Headers],[Agency]])),COLUMNS($F$7:X$7))))</f>
        <v/>
      </c>
      <c r="Y12" s="1069" t="str" cm="1">
        <f t="array" ref="Y12">IF($D12&lt;COLUMNS($F$7:Y$7),"",INDEX(TableDiv[[GASB]:[GASB]],_xlfn.AGGREGATE(15,3,(TableDiv[[Agency]:[Agency]]=$E12)/(TableDiv[[Agency]:[Agency]]=$E12)*(ROW(TableDiv[Agency])-ROW(TableDiv[[#Headers],[Agency]])),COLUMNS($F$7:Y$7))))</f>
        <v/>
      </c>
      <c r="Z12" s="1069" t="str" cm="1">
        <f t="array" ref="Z12">IF($D12&lt;COLUMNS($F$7:Z$7),"",INDEX(TableDiv[[GASB]:[GASB]],_xlfn.AGGREGATE(15,3,(TableDiv[[Agency]:[Agency]]=$E12)/(TableDiv[[Agency]:[Agency]]=$E12)*(ROW(TableDiv[Agency])-ROW(TableDiv[[#Headers],[Agency]])),COLUMNS($F$7:Z$7))))</f>
        <v/>
      </c>
      <c r="AA12" s="1069" t="str" cm="1">
        <f t="array" ref="AA12">IF($D12&lt;COLUMNS($F$7:AA$7),"",INDEX(TableDiv[[GASB]:[GASB]],_xlfn.AGGREGATE(15,3,(TableDiv[[Agency]:[Agency]]=$E12)/(TableDiv[[Agency]:[Agency]]=$E12)*(ROW(TableDiv[Agency])-ROW(TableDiv[[#Headers],[Agency]])),COLUMNS($F$7:AA$7))))</f>
        <v/>
      </c>
      <c r="AB12" s="1069" t="str" cm="1">
        <f t="array" ref="AB12">IF($D12&lt;COLUMNS($F$7:AB$7),"",INDEX(TableDiv[[GASB]:[GASB]],_xlfn.AGGREGATE(15,3,(TableDiv[[Agency]:[Agency]]=$E12)/(TableDiv[[Agency]:[Agency]]=$E12)*(ROW(TableDiv[Agency])-ROW(TableDiv[[#Headers],[Agency]])),COLUMNS($F$7:AB$7))))</f>
        <v/>
      </c>
      <c r="AC12" s="1069" t="str" cm="1">
        <f t="array" ref="AC12">IF($D12&lt;COLUMNS($F$7:AC$7),"",INDEX(TableDiv[[GASB]:[GASB]],_xlfn.AGGREGATE(15,3,(TableDiv[[Agency]:[Agency]]=$E12)/(TableDiv[[Agency]:[Agency]]=$E12)*(ROW(TableDiv[Agency])-ROW(TableDiv[[#Headers],[Agency]])),COLUMNS($F$7:AC$7))))</f>
        <v/>
      </c>
      <c r="AD12" s="1069" t="str" cm="1">
        <f t="array" ref="AD12">IF($D12&lt;COLUMNS($F$7:AD$7),"",INDEX(TableDiv[[GASB]:[GASB]],_xlfn.AGGREGATE(15,3,(TableDiv[[Agency]:[Agency]]=$E12)/(TableDiv[[Agency]:[Agency]]=$E12)*(ROW(TableDiv[Agency])-ROW(TableDiv[[#Headers],[Agency]])),COLUMNS($F$7:AD$7))))</f>
        <v/>
      </c>
      <c r="AE12" s="1069" t="str" cm="1">
        <f t="array" ref="AE12">IF($D12&lt;COLUMNS($F$7:AE$7),"",INDEX(TableDiv[[GASB]:[GASB]],_xlfn.AGGREGATE(15,3,(TableDiv[[Agency]:[Agency]]=$E12)/(TableDiv[[Agency]:[Agency]]=$E12)*(ROW(TableDiv[Agency])-ROW(TableDiv[[#Headers],[Agency]])),COLUMNS($F$7:AE$7))))</f>
        <v/>
      </c>
      <c r="AF12" s="1069" t="str" cm="1">
        <f t="array" ref="AF12">IF($D12&lt;COLUMNS($F$7:AF$7),"",INDEX(TableDiv[[GASB]:[GASB]],_xlfn.AGGREGATE(15,3,(TableDiv[[Agency]:[Agency]]=$E12)/(TableDiv[[Agency]:[Agency]]=$E12)*(ROW(TableDiv[Agency])-ROW(TableDiv[[#Headers],[Agency]])),COLUMNS($F$7:AF$7))))</f>
        <v/>
      </c>
      <c r="AG12" s="1069" t="str" cm="1">
        <f t="array" ref="AG12">IF($D12&lt;COLUMNS($F$7:AG$7),"",INDEX(TableDiv[[GASB]:[GASB]],_xlfn.AGGREGATE(15,3,(TableDiv[[Agency]:[Agency]]=$E12)/(TableDiv[[Agency]:[Agency]]=$E12)*(ROW(TableDiv[Agency])-ROW(TableDiv[[#Headers],[Agency]])),COLUMNS($F$7:AG$7))))</f>
        <v/>
      </c>
      <c r="AH12" s="1069" t="str" cm="1">
        <f t="array" ref="AH12">IF($D12&lt;COLUMNS($F$7:AH$7),"",INDEX(TableDiv[[GASB]:[GASB]],_xlfn.AGGREGATE(15,3,(TableDiv[[Agency]:[Agency]]=$E12)/(TableDiv[[Agency]:[Agency]]=$E12)*(ROW(TableDiv[Agency])-ROW(TableDiv[[#Headers],[Agency]])),COLUMNS($F$7:AH$7))))</f>
        <v/>
      </c>
      <c r="AI12" s="1069" t="str" cm="1">
        <f t="array" ref="AI12">IF($D12&lt;COLUMNS($F$7:AI$7),"",INDEX(TableDiv[[GASB]:[GASB]],_xlfn.AGGREGATE(15,3,(TableDiv[[Agency]:[Agency]]=$E12)/(TableDiv[[Agency]:[Agency]]=$E12)*(ROW(TableDiv[Agency])-ROW(TableDiv[[#Headers],[Agency]])),COLUMNS($F$7:AI$7))))</f>
        <v/>
      </c>
      <c r="AJ12" s="1069" t="str" cm="1">
        <f t="array" ref="AJ12">IF($D12&lt;COLUMNS($F$7:AJ$7),"",INDEX(TableDiv[[GASB]:[GASB]],_xlfn.AGGREGATE(15,3,(TableDiv[[Agency]:[Agency]]=$E12)/(TableDiv[[Agency]:[Agency]]=$E12)*(ROW(TableDiv[Agency])-ROW(TableDiv[[#Headers],[Agency]])),COLUMNS($F$7:AJ$7))))</f>
        <v/>
      </c>
      <c r="AK12" s="1069" t="str" cm="1">
        <f t="array" ref="AK12">IF($D12&lt;COLUMNS($F$7:AK$7),"",INDEX(TableDiv[[GASB]:[GASB]],_xlfn.AGGREGATE(15,3,(TableDiv[[Agency]:[Agency]]=$E12)/(TableDiv[[Agency]:[Agency]]=$E12)*(ROW(TableDiv[Agency])-ROW(TableDiv[[#Headers],[Agency]])),COLUMNS($F$7:AK$7))))</f>
        <v/>
      </c>
      <c r="AL12" s="1069" t="str" cm="1">
        <f t="array" ref="AL12">IF($D12&lt;COLUMNS($F$7:AL$7),"",INDEX(TableDiv[[GASB]:[GASB]],_xlfn.AGGREGATE(15,3,(TableDiv[[Agency]:[Agency]]=$E12)/(TableDiv[[Agency]:[Agency]]=$E12)*(ROW(TableDiv[Agency])-ROW(TableDiv[[#Headers],[Agency]])),COLUMNS($F$7:AL$7))))</f>
        <v/>
      </c>
      <c r="AM12" s="1069" t="str" cm="1">
        <f t="array" ref="AM12">IF($D12&lt;COLUMNS($F$7:AM$7),"",INDEX(TableDiv[[GASB]:[GASB]],_xlfn.AGGREGATE(15,3,(TableDiv[[Agency]:[Agency]]=$E12)/(TableDiv[[Agency]:[Agency]]=$E12)*(ROW(TableDiv[Agency])-ROW(TableDiv[[#Headers],[Agency]])),COLUMNS($F$7:AM$7))))</f>
        <v/>
      </c>
      <c r="AN12" s="1069"/>
      <c r="AO12" s="1069"/>
      <c r="AP12" s="1069"/>
      <c r="AQ12" s="1069"/>
      <c r="AR12" s="1069"/>
      <c r="AS12" s="1069"/>
    </row>
    <row r="13" spans="1:45" ht="15">
      <c r="A13" s="1073" t="s">
        <v>1347</v>
      </c>
      <c r="B13" s="1073" t="s">
        <v>2272</v>
      </c>
      <c r="C13" s="1069"/>
      <c r="D13" s="1069">
        <f>COUNTIF(TableDiv[Agency],E13)</f>
        <v>2</v>
      </c>
      <c r="E13" s="1078" t="str" cm="1">
        <f t="array" ref="E13">IFERROR(INDEX(TableDiv[Agency],MATCH(0,INDEX(COUNTIF($E$7:E12,TableDiv[Agency]),),0)),"")</f>
        <v>0600</v>
      </c>
      <c r="F13" s="1069" t="str" cm="1">
        <f t="array" ref="F13">IF($D13&lt;COLUMNS($F$7:F$7),"",INDEX(TableDiv[[GASB]:[GASB]],_xlfn.AGGREGATE(15,3,(TableDiv[[Agency]:[Agency]]=$E13)/(TableDiv[[Agency]:[Agency]]=$E13)*(ROW(TableDiv[Agency])-ROW(TableDiv[[#Headers],[Agency]])),COLUMNS($F$7:F$7))))</f>
        <v>11000G</v>
      </c>
      <c r="G13" s="1069" t="str" cm="1">
        <f t="array" ref="G13">IF($D13&lt;COLUMNS($F$7:G$7),"",INDEX(TableDiv[[GASB]:[GASB]],_xlfn.AGGREGATE(15,3,(TableDiv[[Agency]:[Agency]]=$E13)/(TableDiv[[Agency]:[Agency]]=$E13)*(ROW(TableDiv[Agency])-ROW(TableDiv[[#Headers],[Agency]])),COLUMNS($F$7:G$7))))</f>
        <v>11020G</v>
      </c>
      <c r="H13" s="1069" t="str" cm="1">
        <f t="array" ref="H13">IF($D13&lt;COLUMNS($F$7:H$7),"",INDEX(TableDiv[[GASB]:[GASB]],_xlfn.AGGREGATE(15,3,(TableDiv[[Agency]:[Agency]]=$E13)/(TableDiv[[Agency]:[Agency]]=$E13)*(ROW(TableDiv[Agency])-ROW(TableDiv[[#Headers],[Agency]])),COLUMNS($F$7:H$7))))</f>
        <v/>
      </c>
      <c r="I13" s="1069" t="str" cm="1">
        <f t="array" ref="I13">IF($D13&lt;COLUMNS($F$7:I$7),"",INDEX(TableDiv[[GASB]:[GASB]],_xlfn.AGGREGATE(15,3,(TableDiv[[Agency]:[Agency]]=$E13)/(TableDiv[[Agency]:[Agency]]=$E13)*(ROW(TableDiv[Agency])-ROW(TableDiv[[#Headers],[Agency]])),COLUMNS($F$7:I$7))))</f>
        <v/>
      </c>
      <c r="J13" s="1069" t="str" cm="1">
        <f t="array" ref="J13">IF($D13&lt;COLUMNS($F$7:J$7),"",INDEX(TableDiv[[GASB]:[GASB]],_xlfn.AGGREGATE(15,3,(TableDiv[[Agency]:[Agency]]=$E13)/(TableDiv[[Agency]:[Agency]]=$E13)*(ROW(TableDiv[Agency])-ROW(TableDiv[[#Headers],[Agency]])),COLUMNS($F$7:J$7))))</f>
        <v/>
      </c>
      <c r="K13" s="1069" t="str" cm="1">
        <f t="array" ref="K13">IF($D13&lt;COLUMNS($F$7:K$7),"",INDEX(TableDiv[[GASB]:[GASB]],_xlfn.AGGREGATE(15,3,(TableDiv[[Agency]:[Agency]]=$E13)/(TableDiv[[Agency]:[Agency]]=$E13)*(ROW(TableDiv[Agency])-ROW(TableDiv[[#Headers],[Agency]])),COLUMNS($F$7:K$7))))</f>
        <v/>
      </c>
      <c r="L13" s="1069" t="str" cm="1">
        <f t="array" ref="L13">IF($D13&lt;COLUMNS($F$7:L$7),"",INDEX(TableDiv[[GASB]:[GASB]],_xlfn.AGGREGATE(15,3,(TableDiv[[Agency]:[Agency]]=$E13)/(TableDiv[[Agency]:[Agency]]=$E13)*(ROW(TableDiv[Agency])-ROW(TableDiv[[#Headers],[Agency]])),COLUMNS($F$7:L$7))))</f>
        <v/>
      </c>
      <c r="M13" s="1069" t="str" cm="1">
        <f t="array" ref="M13">IF($D13&lt;COLUMNS($F$7:M$7),"",INDEX(TableDiv[[GASB]:[GASB]],_xlfn.AGGREGATE(15,3,(TableDiv[[Agency]:[Agency]]=$E13)/(TableDiv[[Agency]:[Agency]]=$E13)*(ROW(TableDiv[Agency])-ROW(TableDiv[[#Headers],[Agency]])),COLUMNS($F$7:M$7))))</f>
        <v/>
      </c>
      <c r="N13" s="1069" t="str" cm="1">
        <f t="array" ref="N13">IF($D13&lt;COLUMNS($F$7:N$7),"",INDEX(TableDiv[[GASB]:[GASB]],_xlfn.AGGREGATE(15,3,(TableDiv[[Agency]:[Agency]]=$E13)/(TableDiv[[Agency]:[Agency]]=$E13)*(ROW(TableDiv[Agency])-ROW(TableDiv[[#Headers],[Agency]])),COLUMNS($F$7:N$7))))</f>
        <v/>
      </c>
      <c r="O13" s="1069" t="str" cm="1">
        <f t="array" ref="O13">IF($D13&lt;COLUMNS($F$7:O$7),"",INDEX(TableDiv[[GASB]:[GASB]],_xlfn.AGGREGATE(15,3,(TableDiv[[Agency]:[Agency]]=$E13)/(TableDiv[[Agency]:[Agency]]=$E13)*(ROW(TableDiv[Agency])-ROW(TableDiv[[#Headers],[Agency]])),COLUMNS($F$7:O$7))))</f>
        <v/>
      </c>
      <c r="P13" s="1069" t="str" cm="1">
        <f t="array" ref="P13">IF($D13&lt;COLUMNS($F$7:P$7),"",INDEX(TableDiv[[GASB]:[GASB]],_xlfn.AGGREGATE(15,3,(TableDiv[[Agency]:[Agency]]=$E13)/(TableDiv[[Agency]:[Agency]]=$E13)*(ROW(TableDiv[Agency])-ROW(TableDiv[[#Headers],[Agency]])),COLUMNS($F$7:P$7))))</f>
        <v/>
      </c>
      <c r="Q13" s="1069" t="str" cm="1">
        <f t="array" ref="Q13">IF($D13&lt;COLUMNS($F$7:Q$7),"",INDEX(TableDiv[[GASB]:[GASB]],_xlfn.AGGREGATE(15,3,(TableDiv[[Agency]:[Agency]]=$E13)/(TableDiv[[Agency]:[Agency]]=$E13)*(ROW(TableDiv[Agency])-ROW(TableDiv[[#Headers],[Agency]])),COLUMNS($F$7:Q$7))))</f>
        <v/>
      </c>
      <c r="R13" s="1069" t="str" cm="1">
        <f t="array" ref="R13">IF($D13&lt;COLUMNS($F$7:R$7),"",INDEX(TableDiv[[GASB]:[GASB]],_xlfn.AGGREGATE(15,3,(TableDiv[[Agency]:[Agency]]=$E13)/(TableDiv[[Agency]:[Agency]]=$E13)*(ROW(TableDiv[Agency])-ROW(TableDiv[[#Headers],[Agency]])),COLUMNS($F$7:R$7))))</f>
        <v/>
      </c>
      <c r="S13" s="1069" t="str" cm="1">
        <f t="array" ref="S13">IF($D13&lt;COLUMNS($F$7:S$7),"",INDEX(TableDiv[[GASB]:[GASB]],_xlfn.AGGREGATE(15,3,(TableDiv[[Agency]:[Agency]]=$E13)/(TableDiv[[Agency]:[Agency]]=$E13)*(ROW(TableDiv[Agency])-ROW(TableDiv[[#Headers],[Agency]])),COLUMNS($F$7:S$7))))</f>
        <v/>
      </c>
      <c r="T13" s="1069" t="str" cm="1">
        <f t="array" ref="T13">IF($D13&lt;COLUMNS($F$7:T$7),"",INDEX(TableDiv[[GASB]:[GASB]],_xlfn.AGGREGATE(15,3,(TableDiv[[Agency]:[Agency]]=$E13)/(TableDiv[[Agency]:[Agency]]=$E13)*(ROW(TableDiv[Agency])-ROW(TableDiv[[#Headers],[Agency]])),COLUMNS($F$7:T$7))))</f>
        <v/>
      </c>
      <c r="U13" s="1069" t="str" cm="1">
        <f t="array" ref="U13">IF($D13&lt;COLUMNS($F$7:U$7),"",INDEX(TableDiv[[GASB]:[GASB]],_xlfn.AGGREGATE(15,3,(TableDiv[[Agency]:[Agency]]=$E13)/(TableDiv[[Agency]:[Agency]]=$E13)*(ROW(TableDiv[Agency])-ROW(TableDiv[[#Headers],[Agency]])),COLUMNS($F$7:U$7))))</f>
        <v/>
      </c>
      <c r="V13" s="1069" t="str" cm="1">
        <f t="array" ref="V13">IF($D13&lt;COLUMNS($F$7:V$7),"",INDEX(TableDiv[[GASB]:[GASB]],_xlfn.AGGREGATE(15,3,(TableDiv[[Agency]:[Agency]]=$E13)/(TableDiv[[Agency]:[Agency]]=$E13)*(ROW(TableDiv[Agency])-ROW(TableDiv[[#Headers],[Agency]])),COLUMNS($F$7:V$7))))</f>
        <v/>
      </c>
      <c r="W13" s="1069" t="str" cm="1">
        <f t="array" ref="W13">IF($D13&lt;COLUMNS($F$7:W$7),"",INDEX(TableDiv[[GASB]:[GASB]],_xlfn.AGGREGATE(15,3,(TableDiv[[Agency]:[Agency]]=$E13)/(TableDiv[[Agency]:[Agency]]=$E13)*(ROW(TableDiv[Agency])-ROW(TableDiv[[#Headers],[Agency]])),COLUMNS($F$7:W$7))))</f>
        <v/>
      </c>
      <c r="X13" s="1069" t="str" cm="1">
        <f t="array" ref="X13">IF($D13&lt;COLUMNS($F$7:X$7),"",INDEX(TableDiv[[GASB]:[GASB]],_xlfn.AGGREGATE(15,3,(TableDiv[[Agency]:[Agency]]=$E13)/(TableDiv[[Agency]:[Agency]]=$E13)*(ROW(TableDiv[Agency])-ROW(TableDiv[[#Headers],[Agency]])),COLUMNS($F$7:X$7))))</f>
        <v/>
      </c>
      <c r="Y13" s="1069" t="str" cm="1">
        <f t="array" ref="Y13">IF($D13&lt;COLUMNS($F$7:Y$7),"",INDEX(TableDiv[[GASB]:[GASB]],_xlfn.AGGREGATE(15,3,(TableDiv[[Agency]:[Agency]]=$E13)/(TableDiv[[Agency]:[Agency]]=$E13)*(ROW(TableDiv[Agency])-ROW(TableDiv[[#Headers],[Agency]])),COLUMNS($F$7:Y$7))))</f>
        <v/>
      </c>
      <c r="Z13" s="1069" t="str" cm="1">
        <f t="array" ref="Z13">IF($D13&lt;COLUMNS($F$7:Z$7),"",INDEX(TableDiv[[GASB]:[GASB]],_xlfn.AGGREGATE(15,3,(TableDiv[[Agency]:[Agency]]=$E13)/(TableDiv[[Agency]:[Agency]]=$E13)*(ROW(TableDiv[Agency])-ROW(TableDiv[[#Headers],[Agency]])),COLUMNS($F$7:Z$7))))</f>
        <v/>
      </c>
      <c r="AA13" s="1069" t="str" cm="1">
        <f t="array" ref="AA13">IF($D13&lt;COLUMNS($F$7:AA$7),"",INDEX(TableDiv[[GASB]:[GASB]],_xlfn.AGGREGATE(15,3,(TableDiv[[Agency]:[Agency]]=$E13)/(TableDiv[[Agency]:[Agency]]=$E13)*(ROW(TableDiv[Agency])-ROW(TableDiv[[#Headers],[Agency]])),COLUMNS($F$7:AA$7))))</f>
        <v/>
      </c>
      <c r="AB13" s="1069" t="str" cm="1">
        <f t="array" ref="AB13">IF($D13&lt;COLUMNS($F$7:AB$7),"",INDEX(TableDiv[[GASB]:[GASB]],_xlfn.AGGREGATE(15,3,(TableDiv[[Agency]:[Agency]]=$E13)/(TableDiv[[Agency]:[Agency]]=$E13)*(ROW(TableDiv[Agency])-ROW(TableDiv[[#Headers],[Agency]])),COLUMNS($F$7:AB$7))))</f>
        <v/>
      </c>
      <c r="AC13" s="1069" t="str" cm="1">
        <f t="array" ref="AC13">IF($D13&lt;COLUMNS($F$7:AC$7),"",INDEX(TableDiv[[GASB]:[GASB]],_xlfn.AGGREGATE(15,3,(TableDiv[[Agency]:[Agency]]=$E13)/(TableDiv[[Agency]:[Agency]]=$E13)*(ROW(TableDiv[Agency])-ROW(TableDiv[[#Headers],[Agency]])),COLUMNS($F$7:AC$7))))</f>
        <v/>
      </c>
      <c r="AD13" s="1069" t="str" cm="1">
        <f t="array" ref="AD13">IF($D13&lt;COLUMNS($F$7:AD$7),"",INDEX(TableDiv[[GASB]:[GASB]],_xlfn.AGGREGATE(15,3,(TableDiv[[Agency]:[Agency]]=$E13)/(TableDiv[[Agency]:[Agency]]=$E13)*(ROW(TableDiv[Agency])-ROW(TableDiv[[#Headers],[Agency]])),COLUMNS($F$7:AD$7))))</f>
        <v/>
      </c>
      <c r="AE13" s="1069" t="str" cm="1">
        <f t="array" ref="AE13">IF($D13&lt;COLUMNS($F$7:AE$7),"",INDEX(TableDiv[[GASB]:[GASB]],_xlfn.AGGREGATE(15,3,(TableDiv[[Agency]:[Agency]]=$E13)/(TableDiv[[Agency]:[Agency]]=$E13)*(ROW(TableDiv[Agency])-ROW(TableDiv[[#Headers],[Agency]])),COLUMNS($F$7:AE$7))))</f>
        <v/>
      </c>
      <c r="AF13" s="1069" t="str" cm="1">
        <f t="array" ref="AF13">IF($D13&lt;COLUMNS($F$7:AF$7),"",INDEX(TableDiv[[GASB]:[GASB]],_xlfn.AGGREGATE(15,3,(TableDiv[[Agency]:[Agency]]=$E13)/(TableDiv[[Agency]:[Agency]]=$E13)*(ROW(TableDiv[Agency])-ROW(TableDiv[[#Headers],[Agency]])),COLUMNS($F$7:AF$7))))</f>
        <v/>
      </c>
      <c r="AG13" s="1069" t="str" cm="1">
        <f t="array" ref="AG13">IF($D13&lt;COLUMNS($F$7:AG$7),"",INDEX(TableDiv[[GASB]:[GASB]],_xlfn.AGGREGATE(15,3,(TableDiv[[Agency]:[Agency]]=$E13)/(TableDiv[[Agency]:[Agency]]=$E13)*(ROW(TableDiv[Agency])-ROW(TableDiv[[#Headers],[Agency]])),COLUMNS($F$7:AG$7))))</f>
        <v/>
      </c>
      <c r="AH13" s="1069" t="str" cm="1">
        <f t="array" ref="AH13">IF($D13&lt;COLUMNS($F$7:AH$7),"",INDEX(TableDiv[[GASB]:[GASB]],_xlfn.AGGREGATE(15,3,(TableDiv[[Agency]:[Agency]]=$E13)/(TableDiv[[Agency]:[Agency]]=$E13)*(ROW(TableDiv[Agency])-ROW(TableDiv[[#Headers],[Agency]])),COLUMNS($F$7:AH$7))))</f>
        <v/>
      </c>
      <c r="AI13" s="1069" t="str" cm="1">
        <f t="array" ref="AI13">IF($D13&lt;COLUMNS($F$7:AI$7),"",INDEX(TableDiv[[GASB]:[GASB]],_xlfn.AGGREGATE(15,3,(TableDiv[[Agency]:[Agency]]=$E13)/(TableDiv[[Agency]:[Agency]]=$E13)*(ROW(TableDiv[Agency])-ROW(TableDiv[[#Headers],[Agency]])),COLUMNS($F$7:AI$7))))</f>
        <v/>
      </c>
      <c r="AJ13" s="1069" t="str" cm="1">
        <f t="array" ref="AJ13">IF($D13&lt;COLUMNS($F$7:AJ$7),"",INDEX(TableDiv[[GASB]:[GASB]],_xlfn.AGGREGATE(15,3,(TableDiv[[Agency]:[Agency]]=$E13)/(TableDiv[[Agency]:[Agency]]=$E13)*(ROW(TableDiv[Agency])-ROW(TableDiv[[#Headers],[Agency]])),COLUMNS($F$7:AJ$7))))</f>
        <v/>
      </c>
      <c r="AK13" s="1069" t="str" cm="1">
        <f t="array" ref="AK13">IF($D13&lt;COLUMNS($F$7:AK$7),"",INDEX(TableDiv[[GASB]:[GASB]],_xlfn.AGGREGATE(15,3,(TableDiv[[Agency]:[Agency]]=$E13)/(TableDiv[[Agency]:[Agency]]=$E13)*(ROW(TableDiv[Agency])-ROW(TableDiv[[#Headers],[Agency]])),COLUMNS($F$7:AK$7))))</f>
        <v/>
      </c>
      <c r="AL13" s="1069" t="str" cm="1">
        <f t="array" ref="AL13">IF($D13&lt;COLUMNS($F$7:AL$7),"",INDEX(TableDiv[[GASB]:[GASB]],_xlfn.AGGREGATE(15,3,(TableDiv[[Agency]:[Agency]]=$E13)/(TableDiv[[Agency]:[Agency]]=$E13)*(ROW(TableDiv[Agency])-ROW(TableDiv[[#Headers],[Agency]])),COLUMNS($F$7:AL$7))))</f>
        <v/>
      </c>
      <c r="AM13" s="1069" t="str" cm="1">
        <f t="array" ref="AM13">IF($D13&lt;COLUMNS($F$7:AM$7),"",INDEX(TableDiv[[GASB]:[GASB]],_xlfn.AGGREGATE(15,3,(TableDiv[[Agency]:[Agency]]=$E13)/(TableDiv[[Agency]:[Agency]]=$E13)*(ROW(TableDiv[Agency])-ROW(TableDiv[[#Headers],[Agency]])),COLUMNS($F$7:AM$7))))</f>
        <v/>
      </c>
      <c r="AN13" s="1069"/>
      <c r="AO13" s="1069"/>
      <c r="AP13" s="1069"/>
      <c r="AQ13" s="1069"/>
      <c r="AR13" s="1069"/>
      <c r="AS13" s="1069"/>
    </row>
    <row r="14" spans="1:45" ht="15">
      <c r="A14" s="1073" t="s">
        <v>1347</v>
      </c>
      <c r="B14" s="1073" t="s">
        <v>2273</v>
      </c>
      <c r="C14" s="1069"/>
      <c r="D14" s="1069">
        <f>COUNTIF(TableDiv[Agency],E14)</f>
        <v>32</v>
      </c>
      <c r="E14" s="1078" t="str" cm="1">
        <f t="array" ref="E14">IFERROR(INDEX(TableDiv[Agency],MATCH(0,INDEX(COUNTIF($E$7:E13,TableDiv[Agency]),),0)),"")</f>
        <v>0700</v>
      </c>
      <c r="F14" s="1069" t="str" cm="1">
        <f t="array" ref="F14">IF($D14&lt;COLUMNS($F$7:F$7),"",INDEX(TableDiv[[GASB]:[GASB]],_xlfn.AGGREGATE(15,3,(TableDiv[[Agency]:[Agency]]=$E14)/(TableDiv[[Agency]:[Agency]]=$E14)*(ROW(TableDiv[Agency])-ROW(TableDiv[[#Headers],[Agency]])),COLUMNS($F$7:F$7))))</f>
        <v>11000G</v>
      </c>
      <c r="G14" s="1069" t="str" cm="1">
        <f t="array" ref="G14">IF($D14&lt;COLUMNS($F$7:G$7),"",INDEX(TableDiv[[GASB]:[GASB]],_xlfn.AGGREGATE(15,3,(TableDiv[[Agency]:[Agency]]=$E14)/(TableDiv[[Agency]:[Agency]]=$E14)*(ROW(TableDiv[Agency])-ROW(TableDiv[[#Headers],[Agency]])),COLUMNS($F$7:G$7))))</f>
        <v>11020G</v>
      </c>
      <c r="H14" s="1069" t="str" cm="1">
        <f t="array" ref="H14">IF($D14&lt;COLUMNS($F$7:H$7),"",INDEX(TableDiv[[GASB]:[GASB]],_xlfn.AGGREGATE(15,3,(TableDiv[[Agency]:[Agency]]=$E14)/(TableDiv[[Agency]:[Agency]]=$E14)*(ROW(TableDiv[Agency])-ROW(TableDiv[[#Headers],[Agency]])),COLUMNS($F$7:H$7))))</f>
        <v>11060G</v>
      </c>
      <c r="I14" s="1069" t="str" cm="1">
        <f t="array" ref="I14">IF($D14&lt;COLUMNS($F$7:I$7),"",INDEX(TableDiv[[GASB]:[GASB]],_xlfn.AGGREGATE(15,3,(TableDiv[[Agency]:[Agency]]=$E14)/(TableDiv[[Agency]:[Agency]]=$E14)*(ROW(TableDiv[Agency])-ROW(TableDiv[[#Headers],[Agency]])),COLUMNS($F$7:I$7))))</f>
        <v>11120G</v>
      </c>
      <c r="J14" s="1069" t="str" cm="1">
        <f t="array" ref="J14">IF($D14&lt;COLUMNS($F$7:J$7),"",INDEX(TableDiv[[GASB]:[GASB]],_xlfn.AGGREGATE(15,3,(TableDiv[[Agency]:[Agency]]=$E14)/(TableDiv[[Agency]:[Agency]]=$E14)*(ROW(TableDiv[Agency])-ROW(TableDiv[[#Headers],[Agency]])),COLUMNS($F$7:J$7))))</f>
        <v>11230G</v>
      </c>
      <c r="K14" s="1069" t="str" cm="1">
        <f t="array" ref="K14">IF($D14&lt;COLUMNS($F$7:K$7),"",INDEX(TableDiv[[GASB]:[GASB]],_xlfn.AGGREGATE(15,3,(TableDiv[[Agency]:[Agency]]=$E14)/(TableDiv[[Agency]:[Agency]]=$E14)*(ROW(TableDiv[Agency])-ROW(TableDiv[[#Headers],[Agency]])),COLUMNS($F$7:K$7))))</f>
        <v>12000G</v>
      </c>
      <c r="L14" s="1069" t="str" cm="1">
        <f t="array" ref="L14">IF($D14&lt;COLUMNS($F$7:L$7),"",INDEX(TableDiv[[GASB]:[GASB]],_xlfn.AGGREGATE(15,3,(TableDiv[[Agency]:[Agency]]=$E14)/(TableDiv[[Agency]:[Agency]]=$E14)*(ROW(TableDiv[Agency])-ROW(TableDiv[[#Headers],[Agency]])),COLUMNS($F$7:L$7))))</f>
        <v>13710G</v>
      </c>
      <c r="M14" s="1069" t="str" cm="1">
        <f t="array" ref="M14">IF($D14&lt;COLUMNS($F$7:M$7),"",INDEX(TableDiv[[GASB]:[GASB]],_xlfn.AGGREGATE(15,3,(TableDiv[[Agency]:[Agency]]=$E14)/(TableDiv[[Agency]:[Agency]]=$E14)*(ROW(TableDiv[Agency])-ROW(TableDiv[[#Headers],[Agency]])),COLUMNS($F$7:M$7))))</f>
        <v>13940G</v>
      </c>
      <c r="N14" s="1069" t="str" cm="1">
        <f t="array" ref="N14">IF($D14&lt;COLUMNS($F$7:N$7),"",INDEX(TableDiv[[GASB]:[GASB]],_xlfn.AGGREGATE(15,3,(TableDiv[[Agency]:[Agency]]=$E14)/(TableDiv[[Agency]:[Agency]]=$E14)*(ROW(TableDiv[Agency])-ROW(TableDiv[[#Headers],[Agency]])),COLUMNS($F$7:N$7))))</f>
        <v>14240G</v>
      </c>
      <c r="O14" s="1069" t="str" cm="1">
        <f t="array" ref="O14">IF($D14&lt;COLUMNS($F$7:O$7),"",INDEX(TableDiv[[GASB]:[GASB]],_xlfn.AGGREGATE(15,3,(TableDiv[[Agency]:[Agency]]=$E14)/(TableDiv[[Agency]:[Agency]]=$E14)*(ROW(TableDiv[Agency])-ROW(TableDiv[[#Headers],[Agency]])),COLUMNS($F$7:O$7))))</f>
        <v>14290G</v>
      </c>
      <c r="P14" s="1069" t="str" cm="1">
        <f t="array" ref="P14">IF($D14&lt;COLUMNS($F$7:P$7),"",INDEX(TableDiv[[GASB]:[GASB]],_xlfn.AGGREGATE(15,3,(TableDiv[[Agency]:[Agency]]=$E14)/(TableDiv[[Agency]:[Agency]]=$E14)*(ROW(TableDiv[Agency])-ROW(TableDiv[[#Headers],[Agency]])),COLUMNS($F$7:P$7))))</f>
        <v>14300G</v>
      </c>
      <c r="Q14" s="1069" t="str" cm="1">
        <f t="array" ref="Q14">IF($D14&lt;COLUMNS($F$7:Q$7),"",INDEX(TableDiv[[GASB]:[GASB]],_xlfn.AGGREGATE(15,3,(TableDiv[[Agency]:[Agency]]=$E14)/(TableDiv[[Agency]:[Agency]]=$E14)*(ROW(TableDiv[Agency])-ROW(TableDiv[[#Headers],[Agency]])),COLUMNS($F$7:Q$7))))</f>
        <v>25350G</v>
      </c>
      <c r="R14" s="1069" t="str" cm="1">
        <f t="array" ref="R14">IF($D14&lt;COLUMNS($F$7:R$7),"",INDEX(TableDiv[[GASB]:[GASB]],_xlfn.AGGREGATE(15,3,(TableDiv[[Agency]:[Agency]]=$E14)/(TableDiv[[Agency]:[Agency]]=$E14)*(ROW(TableDiv[Agency])-ROW(TableDiv[[#Headers],[Agency]])),COLUMNS($F$7:R$7))))</f>
        <v>25360G</v>
      </c>
      <c r="S14" s="1069" t="str" cm="1">
        <f t="array" ref="S14">IF($D14&lt;COLUMNS($F$7:S$7),"",INDEX(TableDiv[[GASB]:[GASB]],_xlfn.AGGREGATE(15,3,(TableDiv[[Agency]:[Agency]]=$E14)/(TableDiv[[Agency]:[Agency]]=$E14)*(ROW(TableDiv[Agency])-ROW(TableDiv[[#Headers],[Agency]])),COLUMNS($F$7:S$7))))</f>
        <v>25370G</v>
      </c>
      <c r="T14" s="1069" t="str" cm="1">
        <f t="array" ref="T14">IF($D14&lt;COLUMNS($F$7:T$7),"",INDEX(TableDiv[[GASB]:[GASB]],_xlfn.AGGREGATE(15,3,(TableDiv[[Agency]:[Agency]]=$E14)/(TableDiv[[Agency]:[Agency]]=$E14)*(ROW(TableDiv[Agency])-ROW(TableDiv[[#Headers],[Agency]])),COLUMNS($F$7:T$7))))</f>
        <v>26290G</v>
      </c>
      <c r="U14" s="1069" t="str" cm="1">
        <f t="array" ref="U14">IF($D14&lt;COLUMNS($F$7:U$7),"",INDEX(TableDiv[[GASB]:[GASB]],_xlfn.AGGREGATE(15,3,(TableDiv[[Agency]:[Agency]]=$E14)/(TableDiv[[Agency]:[Agency]]=$E14)*(ROW(TableDiv[Agency])-ROW(TableDiv[[#Headers],[Agency]])),COLUMNS($F$7:U$7))))</f>
        <v>33110G</v>
      </c>
      <c r="V14" s="1069" t="str" cm="1">
        <f t="array" ref="V14">IF($D14&lt;COLUMNS($F$7:V$7),"",INDEX(TableDiv[[GASB]:[GASB]],_xlfn.AGGREGATE(15,3,(TableDiv[[Agency]:[Agency]]=$E14)/(TableDiv[[Agency]:[Agency]]=$E14)*(ROW(TableDiv[Agency])-ROW(TableDiv[[#Headers],[Agency]])),COLUMNS($F$7:V$7))))</f>
        <v>33120G</v>
      </c>
      <c r="W14" s="1069" t="str" cm="1">
        <f t="array" ref="W14">IF($D14&lt;COLUMNS($F$7:W$7),"",INDEX(TableDiv[[GASB]:[GASB]],_xlfn.AGGREGATE(15,3,(TableDiv[[Agency]:[Agency]]=$E14)/(TableDiv[[Agency]:[Agency]]=$E14)*(ROW(TableDiv[Agency])-ROW(TableDiv[[#Headers],[Agency]])),COLUMNS($F$7:W$7))))</f>
        <v>33140G</v>
      </c>
      <c r="X14" s="1069" t="str" cm="1">
        <f t="array" ref="X14">IF($D14&lt;COLUMNS($F$7:X$7),"",INDEX(TableDiv[[GASB]:[GASB]],_xlfn.AGGREGATE(15,3,(TableDiv[[Agency]:[Agency]]=$E14)/(TableDiv[[Agency]:[Agency]]=$E14)*(ROW(TableDiv[Agency])-ROW(TableDiv[[#Headers],[Agency]])),COLUMNS($F$7:X$7))))</f>
        <v>33150G</v>
      </c>
      <c r="Y14" s="1069" t="str" cm="1">
        <f t="array" ref="Y14">IF($D14&lt;COLUMNS($F$7:Y$7),"",INDEX(TableDiv[[GASB]:[GASB]],_xlfn.AGGREGATE(15,3,(TableDiv[[Agency]:[Agency]]=$E14)/(TableDiv[[Agency]:[Agency]]=$E14)*(ROW(TableDiv[Agency])-ROW(TableDiv[[#Headers],[Agency]])),COLUMNS($F$7:Y$7))))</f>
        <v>33160G</v>
      </c>
      <c r="Z14" s="1069" t="str" cm="1">
        <f t="array" ref="Z14">IF($D14&lt;COLUMNS($F$7:Z$7),"",INDEX(TableDiv[[GASB]:[GASB]],_xlfn.AGGREGATE(15,3,(TableDiv[[Agency]:[Agency]]=$E14)/(TableDiv[[Agency]:[Agency]]=$E14)*(ROW(TableDiv[Agency])-ROW(TableDiv[[#Headers],[Agency]])),COLUMNS($F$7:Z$7))))</f>
        <v>33170G</v>
      </c>
      <c r="AA14" s="1069" t="str" cm="1">
        <f t="array" ref="AA14">IF($D14&lt;COLUMNS($F$7:AA$7),"",INDEX(TableDiv[[GASB]:[GASB]],_xlfn.AGGREGATE(15,3,(TableDiv[[Agency]:[Agency]]=$E14)/(TableDiv[[Agency]:[Agency]]=$E14)*(ROW(TableDiv[Agency])-ROW(TableDiv[[#Headers],[Agency]])),COLUMNS($F$7:AA$7))))</f>
        <v>33190G</v>
      </c>
      <c r="AB14" s="1069" t="str" cm="1">
        <f t="array" ref="AB14">IF($D14&lt;COLUMNS($F$7:AB$7),"",INDEX(TableDiv[[GASB]:[GASB]],_xlfn.AGGREGATE(15,3,(TableDiv[[Agency]:[Agency]]=$E14)/(TableDiv[[Agency]:[Agency]]=$E14)*(ROW(TableDiv[Agency])-ROW(TableDiv[[#Headers],[Agency]])),COLUMNS($F$7:AB$7))))</f>
        <v>33210G</v>
      </c>
      <c r="AC14" s="1069" t="str" cm="1">
        <f t="array" ref="AC14">IF($D14&lt;COLUMNS($F$7:AC$7),"",INDEX(TableDiv[[GASB]:[GASB]],_xlfn.AGGREGATE(15,3,(TableDiv[[Agency]:[Agency]]=$E14)/(TableDiv[[Agency]:[Agency]]=$E14)*(ROW(TableDiv[Agency])-ROW(TableDiv[[#Headers],[Agency]])),COLUMNS($F$7:AC$7))))</f>
        <v>33220G</v>
      </c>
      <c r="AD14" s="1069" t="str" cm="1">
        <f t="array" ref="AD14">IF($D14&lt;COLUMNS($F$7:AD$7),"",INDEX(TableDiv[[GASB]:[GASB]],_xlfn.AGGREGATE(15,3,(TableDiv[[Agency]:[Agency]]=$E14)/(TableDiv[[Agency]:[Agency]]=$E14)*(ROW(TableDiv[Agency])-ROW(TableDiv[[#Headers],[Agency]])),COLUMNS($F$7:AD$7))))</f>
        <v>33250G</v>
      </c>
      <c r="AE14" s="1069" t="str" cm="1">
        <f t="array" ref="AE14">IF($D14&lt;COLUMNS($F$7:AE$7),"",INDEX(TableDiv[[GASB]:[GASB]],_xlfn.AGGREGATE(15,3,(TableDiv[[Agency]:[Agency]]=$E14)/(TableDiv[[Agency]:[Agency]]=$E14)*(ROW(TableDiv[Agency])-ROW(TableDiv[[#Headers],[Agency]])),COLUMNS($F$7:AE$7))))</f>
        <v>34010G</v>
      </c>
      <c r="AF14" s="1069" t="str" cm="1">
        <f t="array" ref="AF14">IF($D14&lt;COLUMNS($F$7:AF$7),"",INDEX(TableDiv[[GASB]:[GASB]],_xlfn.AGGREGATE(15,3,(TableDiv[[Agency]:[Agency]]=$E14)/(TableDiv[[Agency]:[Agency]]=$E14)*(ROW(TableDiv[Agency])-ROW(TableDiv[[#Headers],[Agency]])),COLUMNS($F$7:AF$7))))</f>
        <v>35000G</v>
      </c>
      <c r="AG14" s="1069" t="str" cm="1">
        <f t="array" ref="AG14">IF($D14&lt;COLUMNS($F$7:AG$7),"",INDEX(TableDiv[[GASB]:[GASB]],_xlfn.AGGREGATE(15,3,(TableDiv[[Agency]:[Agency]]=$E14)/(TableDiv[[Agency]:[Agency]]=$E14)*(ROW(TableDiv[Agency])-ROW(TableDiv[[#Headers],[Agency]])),COLUMNS($F$7:AG$7))))</f>
        <v>39000G</v>
      </c>
      <c r="AH14" s="1069" t="str" cm="1">
        <f t="array" ref="AH14">IF($D14&lt;COLUMNS($F$7:AH$7),"",INDEX(TableDiv[[GASB]:[GASB]],_xlfn.AGGREGATE(15,3,(TableDiv[[Agency]:[Agency]]=$E14)/(TableDiv[[Agency]:[Agency]]=$E14)*(ROW(TableDiv[Agency])-ROW(TableDiv[[#Headers],[Agency]])),COLUMNS($F$7:AH$7))))</f>
        <v>39190G</v>
      </c>
      <c r="AI14" s="1069" t="str" cm="1">
        <f t="array" ref="AI14">IF($D14&lt;COLUMNS($F$7:AI$7),"",INDEX(TableDiv[[GASB]:[GASB]],_xlfn.AGGREGATE(15,3,(TableDiv[[Agency]:[Agency]]=$E14)/(TableDiv[[Agency]:[Agency]]=$E14)*(ROW(TableDiv[Agency])-ROW(TableDiv[[#Headers],[Agency]])),COLUMNS($F$7:AI$7))))</f>
        <v>39200G</v>
      </c>
      <c r="AJ14" s="1069" t="str" cm="1">
        <f t="array" ref="AJ14">IF($D14&lt;COLUMNS($F$7:AJ$7),"",INDEX(TableDiv[[GASB]:[GASB]],_xlfn.AGGREGATE(15,3,(TableDiv[[Agency]:[Agency]]=$E14)/(TableDiv[[Agency]:[Agency]]=$E14)*(ROW(TableDiv[Agency])-ROW(TableDiv[[#Headers],[Agency]])),COLUMNS($F$7:AJ$7))))</f>
        <v>39210G</v>
      </c>
      <c r="AK14" s="1069" t="str" cm="1">
        <f t="array" ref="AK14">IF($D14&lt;COLUMNS($F$7:AK$7),"",INDEX(TableDiv[[GASB]:[GASB]],_xlfn.AGGREGATE(15,3,(TableDiv[[Agency]:[Agency]]=$E14)/(TableDiv[[Agency]:[Agency]]=$E14)*(ROW(TableDiv[Agency])-ROW(TableDiv[[#Headers],[Agency]])),COLUMNS($F$7:AK$7))))</f>
        <v>39220G</v>
      </c>
      <c r="AL14" s="1069" t="str" cm="1">
        <f t="array" ref="AL14">IF($D14&lt;COLUMNS($F$7:AL$7),"",INDEX(TableDiv[[GASB]:[GASB]],_xlfn.AGGREGATE(15,3,(TableDiv[[Agency]:[Agency]]=$E14)/(TableDiv[[Agency]:[Agency]]=$E14)*(ROW(TableDiv[Agency])-ROW(TableDiv[[#Headers],[Agency]])),COLUMNS($F$7:AL$7))))</f>
        <v/>
      </c>
      <c r="AM14" s="1069" t="str" cm="1">
        <f t="array" ref="AM14">IF($D14&lt;COLUMNS($F$7:AM$7),"",INDEX(TableDiv[[GASB]:[GASB]],_xlfn.AGGREGATE(15,3,(TableDiv[[Agency]:[Agency]]=$E14)/(TableDiv[[Agency]:[Agency]]=$E14)*(ROW(TableDiv[Agency])-ROW(TableDiv[[#Headers],[Agency]])),COLUMNS($F$7:AM$7))))</f>
        <v/>
      </c>
      <c r="AN14" s="1069" t="str" cm="1">
        <f t="array" ref="AN14">IF($D14&lt;COLUMNS($F$7:AN$7),"",INDEX(TableDiv[[GASB]:[GASB]],_xlfn.AGGREGATE(15,3,(TableDiv[[Agency]:[Agency]]=$E14)/(TableDiv[[Agency]:[Agency]]=$E14)*(ROW(TableDiv[Agency])-ROW(TableDiv[[#Headers],[Agency]])),COLUMNS($F$7:AN$7))))</f>
        <v/>
      </c>
      <c r="AO14" s="1069" t="str" cm="1">
        <f t="array" ref="AO14">IF($D14&lt;COLUMNS($F$7:AO$7),"",INDEX(TableDiv[[GASB]:[GASB]],_xlfn.AGGREGATE(15,3,(TableDiv[[Agency]:[Agency]]=$E14)/(TableDiv[[Agency]:[Agency]]=$E14)*(ROW(TableDiv[Agency])-ROW(TableDiv[[#Headers],[Agency]])),COLUMNS($F$7:AO$7))))</f>
        <v/>
      </c>
      <c r="AP14" s="1069" t="str" cm="1">
        <f t="array" ref="AP14">IF($D14&lt;COLUMNS($F$7:AP$7),"",INDEX(TableDiv[[GASB]:[GASB]],_xlfn.AGGREGATE(15,3,(TableDiv[[Agency]:[Agency]]=$E14)/(TableDiv[[Agency]:[Agency]]=$E14)*(ROW(TableDiv[Agency])-ROW(TableDiv[[#Headers],[Agency]])),COLUMNS($F$7:AP$7))))</f>
        <v/>
      </c>
      <c r="AQ14" s="1069" t="str" cm="1">
        <f t="array" ref="AQ14">IF($D14&lt;COLUMNS($F$7:AQ$7),"",INDEX(TableDiv[[GASB]:[GASB]],_xlfn.AGGREGATE(15,3,(TableDiv[[Agency]:[Agency]]=$E14)/(TableDiv[[Agency]:[Agency]]=$E14)*(ROW(TableDiv[Agency])-ROW(TableDiv[[#Headers],[Agency]])),COLUMNS($F$7:AQ$7))))</f>
        <v/>
      </c>
      <c r="AR14" s="1069" t="str" cm="1">
        <f t="array" ref="AR14">IF($D14&lt;COLUMNS($F$7:AR$7),"",INDEX(TableDiv[[GASB]:[GASB]],_xlfn.AGGREGATE(15,3,(TableDiv[[Agency]:[Agency]]=$E14)/(TableDiv[[Agency]:[Agency]]=$E14)*(ROW(TableDiv[Agency])-ROW(TableDiv[[#Headers],[Agency]])),COLUMNS($F$7:AR$7))))</f>
        <v/>
      </c>
      <c r="AS14" s="1069" t="str" cm="1">
        <f t="array" ref="AS14">IF($D14&lt;COLUMNS($F$7:AS$7),"",INDEX(TableDiv[[GASB]:[GASB]],_xlfn.AGGREGATE(15,3,(TableDiv[[Agency]:[Agency]]=$E14)/(TableDiv[[Agency]:[Agency]]=$E14)*(ROW(TableDiv[Agency])-ROW(TableDiv[[#Headers],[Agency]])),COLUMNS($F$7:AS$7))))</f>
        <v/>
      </c>
    </row>
    <row r="15" spans="1:45" ht="15">
      <c r="A15" s="1073" t="s">
        <v>1353</v>
      </c>
      <c r="B15" s="1073" t="s">
        <v>2265</v>
      </c>
      <c r="C15" s="1069"/>
      <c r="D15" s="1069">
        <f>COUNTIF(TableDiv[Agency],E15)</f>
        <v>12</v>
      </c>
      <c r="E15" s="1078" t="str" cm="1">
        <f t="array" ref="E15">IFERROR(INDEX(TableDiv[Agency],MATCH(0,INDEX(COUNTIF($E$7:E14,TableDiv[Agency]),),0)),"")</f>
        <v>0800</v>
      </c>
      <c r="F15" s="1069" t="str" cm="1">
        <f t="array" ref="F15">IF($D15&lt;COLUMNS($F$7:F$7),"",INDEX(TableDiv[[GASB]:[GASB]],_xlfn.AGGREGATE(15,3,(TableDiv[[Agency]:[Agency]]=$E15)/(TableDiv[[Agency]:[Agency]]=$E15)*(ROW(TableDiv[Agency])-ROW(TableDiv[[#Headers],[Agency]])),COLUMNS($F$7:F$7))))</f>
        <v>11000G</v>
      </c>
      <c r="G15" s="1069" t="str" cm="1">
        <f t="array" ref="G15">IF($D15&lt;COLUMNS($F$7:G$7),"",INDEX(TableDiv[[GASB]:[GASB]],_xlfn.AGGREGATE(15,3,(TableDiv[[Agency]:[Agency]]=$E15)/(TableDiv[[Agency]:[Agency]]=$E15)*(ROW(TableDiv[Agency])-ROW(TableDiv[[#Headers],[Agency]])),COLUMNS($F$7:G$7))))</f>
        <v>11020G</v>
      </c>
      <c r="H15" s="1069" t="str" cm="1">
        <f t="array" ref="H15">IF($D15&lt;COLUMNS($F$7:H$7),"",INDEX(TableDiv[[GASB]:[GASB]],_xlfn.AGGREGATE(15,3,(TableDiv[[Agency]:[Agency]]=$E15)/(TableDiv[[Agency]:[Agency]]=$E15)*(ROW(TableDiv[Agency])-ROW(TableDiv[[#Headers],[Agency]])),COLUMNS($F$7:H$7))))</f>
        <v>11030G</v>
      </c>
      <c r="I15" s="1069" t="str" cm="1">
        <f t="array" ref="I15">IF($D15&lt;COLUMNS($F$7:I$7),"",INDEX(TableDiv[[GASB]:[GASB]],_xlfn.AGGREGATE(15,3,(TableDiv[[Agency]:[Agency]]=$E15)/(TableDiv[[Agency]:[Agency]]=$E15)*(ROW(TableDiv[Agency])-ROW(TableDiv[[#Headers],[Agency]])),COLUMNS($F$7:I$7))))</f>
        <v>11060G</v>
      </c>
      <c r="J15" s="1069" t="str" cm="1">
        <f t="array" ref="J15">IF($D15&lt;COLUMNS($F$7:J$7),"",INDEX(TableDiv[[GASB]:[GASB]],_xlfn.AGGREGATE(15,3,(TableDiv[[Agency]:[Agency]]=$E15)/(TableDiv[[Agency]:[Agency]]=$E15)*(ROW(TableDiv[Agency])-ROW(TableDiv[[#Headers],[Agency]])),COLUMNS($F$7:J$7))))</f>
        <v>11150G</v>
      </c>
      <c r="K15" s="1069" t="str" cm="1">
        <f t="array" ref="K15">IF($D15&lt;COLUMNS($F$7:K$7),"",INDEX(TableDiv[[GASB]:[GASB]],_xlfn.AGGREGATE(15,3,(TableDiv[[Agency]:[Agency]]=$E15)/(TableDiv[[Agency]:[Agency]]=$E15)*(ROW(TableDiv[Agency])-ROW(TableDiv[[#Headers],[Agency]])),COLUMNS($F$7:K$7))))</f>
        <v>11160G</v>
      </c>
      <c r="L15" s="1069" t="str" cm="1">
        <f t="array" ref="L15">IF($D15&lt;COLUMNS($F$7:L$7),"",INDEX(TableDiv[[GASB]:[GASB]],_xlfn.AGGREGATE(15,3,(TableDiv[[Agency]:[Agency]]=$E15)/(TableDiv[[Agency]:[Agency]]=$E15)*(ROW(TableDiv[Agency])-ROW(TableDiv[[#Headers],[Agency]])),COLUMNS($F$7:L$7))))</f>
        <v>11180G</v>
      </c>
      <c r="M15" s="1069" t="str" cm="1">
        <f t="array" ref="M15">IF($D15&lt;COLUMNS($F$7:M$7),"",INDEX(TableDiv[[GASB]:[GASB]],_xlfn.AGGREGATE(15,3,(TableDiv[[Agency]:[Agency]]=$E15)/(TableDiv[[Agency]:[Agency]]=$E15)*(ROW(TableDiv[Agency])-ROW(TableDiv[[#Headers],[Agency]])),COLUMNS($F$7:M$7))))</f>
        <v>13030G</v>
      </c>
      <c r="N15" s="1069" t="str" cm="1">
        <f t="array" ref="N15">IF($D15&lt;COLUMNS($F$7:N$7),"",INDEX(TableDiv[[GASB]:[GASB]],_xlfn.AGGREGATE(15,3,(TableDiv[[Agency]:[Agency]]=$E15)/(TableDiv[[Agency]:[Agency]]=$E15)*(ROW(TableDiv[Agency])-ROW(TableDiv[[#Headers],[Agency]])),COLUMNS($F$7:N$7))))</f>
        <v>14000G</v>
      </c>
      <c r="O15" s="1069" t="str" cm="1">
        <f t="array" ref="O15">IF($D15&lt;COLUMNS($F$7:O$7),"",INDEX(TableDiv[[GASB]:[GASB]],_xlfn.AGGREGATE(15,3,(TableDiv[[Agency]:[Agency]]=$E15)/(TableDiv[[Agency]:[Agency]]=$E15)*(ROW(TableDiv[Agency])-ROW(TableDiv[[#Headers],[Agency]])),COLUMNS($F$7:O$7))))</f>
        <v>14260G</v>
      </c>
      <c r="P15" s="1069" t="str" cm="1">
        <f t="array" ref="P15">IF($D15&lt;COLUMNS($F$7:P$7),"",INDEX(TableDiv[[GASB]:[GASB]],_xlfn.AGGREGATE(15,3,(TableDiv[[Agency]:[Agency]]=$E15)/(TableDiv[[Agency]:[Agency]]=$E15)*(ROW(TableDiv[Agency])-ROW(TableDiv[[#Headers],[Agency]])),COLUMNS($F$7:P$7))))</f>
        <v>25310G</v>
      </c>
      <c r="Q15" s="1069" t="str" cm="1">
        <f t="array" ref="Q15">IF($D15&lt;COLUMNS($F$7:Q$7),"",INDEX(TableDiv[[GASB]:[GASB]],_xlfn.AGGREGATE(15,3,(TableDiv[[Agency]:[Agency]]=$E15)/(TableDiv[[Agency]:[Agency]]=$E15)*(ROW(TableDiv[Agency])-ROW(TableDiv[[#Headers],[Agency]])),COLUMNS($F$7:Q$7))))</f>
        <v>39000G</v>
      </c>
      <c r="R15" s="1069" t="str" cm="1">
        <f t="array" ref="R15">IF($D15&lt;COLUMNS($F$7:R$7),"",INDEX(TableDiv[[GASB]:[GASB]],_xlfn.AGGREGATE(15,3,(TableDiv[[Agency]:[Agency]]=$E15)/(TableDiv[[Agency]:[Agency]]=$E15)*(ROW(TableDiv[Agency])-ROW(TableDiv[[#Headers],[Agency]])),COLUMNS($F$7:R$7))))</f>
        <v/>
      </c>
      <c r="S15" s="1069" t="str" cm="1">
        <f t="array" ref="S15">IF($D15&lt;COLUMNS($F$7:S$7),"",INDEX(TableDiv[[GASB]:[GASB]],_xlfn.AGGREGATE(15,3,(TableDiv[[Agency]:[Agency]]=$E15)/(TableDiv[[Agency]:[Agency]]=$E15)*(ROW(TableDiv[Agency])-ROW(TableDiv[[#Headers],[Agency]])),COLUMNS($F$7:S$7))))</f>
        <v/>
      </c>
      <c r="T15" s="1069" t="str" cm="1">
        <f t="array" ref="T15">IF($D15&lt;COLUMNS($F$7:T$7),"",INDEX(TableDiv[[GASB]:[GASB]],_xlfn.AGGREGATE(15,3,(TableDiv[[Agency]:[Agency]]=$E15)/(TableDiv[[Agency]:[Agency]]=$E15)*(ROW(TableDiv[Agency])-ROW(TableDiv[[#Headers],[Agency]])),COLUMNS($F$7:T$7))))</f>
        <v/>
      </c>
      <c r="U15" s="1069" t="str" cm="1">
        <f t="array" ref="U15">IF($D15&lt;COLUMNS($F$7:U$7),"",INDEX(TableDiv[[GASB]:[GASB]],_xlfn.AGGREGATE(15,3,(TableDiv[[Agency]:[Agency]]=$E15)/(TableDiv[[Agency]:[Agency]]=$E15)*(ROW(TableDiv[Agency])-ROW(TableDiv[[#Headers],[Agency]])),COLUMNS($F$7:U$7))))</f>
        <v/>
      </c>
      <c r="V15" s="1069" t="str" cm="1">
        <f t="array" ref="V15">IF($D15&lt;COLUMNS($F$7:V$7),"",INDEX(TableDiv[[GASB]:[GASB]],_xlfn.AGGREGATE(15,3,(TableDiv[[Agency]:[Agency]]=$E15)/(TableDiv[[Agency]:[Agency]]=$E15)*(ROW(TableDiv[Agency])-ROW(TableDiv[[#Headers],[Agency]])),COLUMNS($F$7:V$7))))</f>
        <v/>
      </c>
      <c r="W15" s="1069" t="str" cm="1">
        <f t="array" ref="W15">IF($D15&lt;COLUMNS($F$7:W$7),"",INDEX(TableDiv[[GASB]:[GASB]],_xlfn.AGGREGATE(15,3,(TableDiv[[Agency]:[Agency]]=$E15)/(TableDiv[[Agency]:[Agency]]=$E15)*(ROW(TableDiv[Agency])-ROW(TableDiv[[#Headers],[Agency]])),COLUMNS($F$7:W$7))))</f>
        <v/>
      </c>
      <c r="X15" s="1069" t="str" cm="1">
        <f t="array" ref="X15">IF($D15&lt;COLUMNS($F$7:X$7),"",INDEX(TableDiv[[GASB]:[GASB]],_xlfn.AGGREGATE(15,3,(TableDiv[[Agency]:[Agency]]=$E15)/(TableDiv[[Agency]:[Agency]]=$E15)*(ROW(TableDiv[Agency])-ROW(TableDiv[[#Headers],[Agency]])),COLUMNS($F$7:X$7))))</f>
        <v/>
      </c>
      <c r="Y15" s="1069" t="str" cm="1">
        <f t="array" ref="Y15">IF($D15&lt;COLUMNS($F$7:Y$7),"",INDEX(TableDiv[[GASB]:[GASB]],_xlfn.AGGREGATE(15,3,(TableDiv[[Agency]:[Agency]]=$E15)/(TableDiv[[Agency]:[Agency]]=$E15)*(ROW(TableDiv[Agency])-ROW(TableDiv[[#Headers],[Agency]])),COLUMNS($F$7:Y$7))))</f>
        <v/>
      </c>
      <c r="Z15" s="1069" t="str" cm="1">
        <f t="array" ref="Z15">IF($D15&lt;COLUMNS($F$7:Z$7),"",INDEX(TableDiv[[GASB]:[GASB]],_xlfn.AGGREGATE(15,3,(TableDiv[[Agency]:[Agency]]=$E15)/(TableDiv[[Agency]:[Agency]]=$E15)*(ROW(TableDiv[Agency])-ROW(TableDiv[[#Headers],[Agency]])),COLUMNS($F$7:Z$7))))</f>
        <v/>
      </c>
      <c r="AA15" s="1069" t="str" cm="1">
        <f t="array" ref="AA15">IF($D15&lt;COLUMNS($F$7:AA$7),"",INDEX(TableDiv[[GASB]:[GASB]],_xlfn.AGGREGATE(15,3,(TableDiv[[Agency]:[Agency]]=$E15)/(TableDiv[[Agency]:[Agency]]=$E15)*(ROW(TableDiv[Agency])-ROW(TableDiv[[#Headers],[Agency]])),COLUMNS($F$7:AA$7))))</f>
        <v/>
      </c>
      <c r="AB15" s="1069" t="str" cm="1">
        <f t="array" ref="AB15">IF($D15&lt;COLUMNS($F$7:AB$7),"",INDEX(TableDiv[[GASB]:[GASB]],_xlfn.AGGREGATE(15,3,(TableDiv[[Agency]:[Agency]]=$E15)/(TableDiv[[Agency]:[Agency]]=$E15)*(ROW(TableDiv[Agency])-ROW(TableDiv[[#Headers],[Agency]])),COLUMNS($F$7:AB$7))))</f>
        <v/>
      </c>
      <c r="AC15" s="1069" t="str" cm="1">
        <f t="array" ref="AC15">IF($D15&lt;COLUMNS($F$7:AC$7),"",INDEX(TableDiv[[GASB]:[GASB]],_xlfn.AGGREGATE(15,3,(TableDiv[[Agency]:[Agency]]=$E15)/(TableDiv[[Agency]:[Agency]]=$E15)*(ROW(TableDiv[Agency])-ROW(TableDiv[[#Headers],[Agency]])),COLUMNS($F$7:AC$7))))</f>
        <v/>
      </c>
      <c r="AD15" s="1069" t="str" cm="1">
        <f t="array" ref="AD15">IF($D15&lt;COLUMNS($F$7:AD$7),"",INDEX(TableDiv[[GASB]:[GASB]],_xlfn.AGGREGATE(15,3,(TableDiv[[Agency]:[Agency]]=$E15)/(TableDiv[[Agency]:[Agency]]=$E15)*(ROW(TableDiv[Agency])-ROW(TableDiv[[#Headers],[Agency]])),COLUMNS($F$7:AD$7))))</f>
        <v/>
      </c>
      <c r="AE15" s="1069" t="str" cm="1">
        <f t="array" ref="AE15">IF($D15&lt;COLUMNS($F$7:AE$7),"",INDEX(TableDiv[[GASB]:[GASB]],_xlfn.AGGREGATE(15,3,(TableDiv[[Agency]:[Agency]]=$E15)/(TableDiv[[Agency]:[Agency]]=$E15)*(ROW(TableDiv[Agency])-ROW(TableDiv[[#Headers],[Agency]])),COLUMNS($F$7:AE$7))))</f>
        <v/>
      </c>
      <c r="AF15" s="1069" t="str" cm="1">
        <f t="array" ref="AF15">IF($D15&lt;COLUMNS($F$7:AF$7),"",INDEX(TableDiv[[GASB]:[GASB]],_xlfn.AGGREGATE(15,3,(TableDiv[[Agency]:[Agency]]=$E15)/(TableDiv[[Agency]:[Agency]]=$E15)*(ROW(TableDiv[Agency])-ROW(TableDiv[[#Headers],[Agency]])),COLUMNS($F$7:AF$7))))</f>
        <v/>
      </c>
      <c r="AG15" s="1069" t="str" cm="1">
        <f t="array" ref="AG15">IF($D15&lt;COLUMNS($F$7:AG$7),"",INDEX(TableDiv[[GASB]:[GASB]],_xlfn.AGGREGATE(15,3,(TableDiv[[Agency]:[Agency]]=$E15)/(TableDiv[[Agency]:[Agency]]=$E15)*(ROW(TableDiv[Agency])-ROW(TableDiv[[#Headers],[Agency]])),COLUMNS($F$7:AG$7))))</f>
        <v/>
      </c>
      <c r="AH15" s="1069" t="str" cm="1">
        <f t="array" ref="AH15">IF($D15&lt;COLUMNS($F$7:AH$7),"",INDEX(TableDiv[[GASB]:[GASB]],_xlfn.AGGREGATE(15,3,(TableDiv[[Agency]:[Agency]]=$E15)/(TableDiv[[Agency]:[Agency]]=$E15)*(ROW(TableDiv[Agency])-ROW(TableDiv[[#Headers],[Agency]])),COLUMNS($F$7:AH$7))))</f>
        <v/>
      </c>
      <c r="AI15" s="1069" t="str" cm="1">
        <f t="array" ref="AI15">IF($D15&lt;COLUMNS($F$7:AI$7),"",INDEX(TableDiv[[GASB]:[GASB]],_xlfn.AGGREGATE(15,3,(TableDiv[[Agency]:[Agency]]=$E15)/(TableDiv[[Agency]:[Agency]]=$E15)*(ROW(TableDiv[Agency])-ROW(TableDiv[[#Headers],[Agency]])),COLUMNS($F$7:AI$7))))</f>
        <v/>
      </c>
      <c r="AJ15" s="1069" t="str" cm="1">
        <f t="array" ref="AJ15">IF($D15&lt;COLUMNS($F$7:AJ$7),"",INDEX(TableDiv[[GASB]:[GASB]],_xlfn.AGGREGATE(15,3,(TableDiv[[Agency]:[Agency]]=$E15)/(TableDiv[[Agency]:[Agency]]=$E15)*(ROW(TableDiv[Agency])-ROW(TableDiv[[#Headers],[Agency]])),COLUMNS($F$7:AJ$7))))</f>
        <v/>
      </c>
      <c r="AK15" s="1069" t="str" cm="1">
        <f t="array" ref="AK15">IF($D15&lt;COLUMNS($F$7:AK$7),"",INDEX(TableDiv[[GASB]:[GASB]],_xlfn.AGGREGATE(15,3,(TableDiv[[Agency]:[Agency]]=$E15)/(TableDiv[[Agency]:[Agency]]=$E15)*(ROW(TableDiv[Agency])-ROW(TableDiv[[#Headers],[Agency]])),COLUMNS($F$7:AK$7))))</f>
        <v/>
      </c>
      <c r="AL15" s="1069" t="str" cm="1">
        <f t="array" ref="AL15">IF($D15&lt;COLUMNS($F$7:AL$7),"",INDEX(TableDiv[[GASB]:[GASB]],_xlfn.AGGREGATE(15,3,(TableDiv[[Agency]:[Agency]]=$E15)/(TableDiv[[Agency]:[Agency]]=$E15)*(ROW(TableDiv[Agency])-ROW(TableDiv[[#Headers],[Agency]])),COLUMNS($F$7:AL$7))))</f>
        <v/>
      </c>
      <c r="AM15" s="1069" t="str" cm="1">
        <f t="array" ref="AM15">IF($D15&lt;COLUMNS($F$7:AM$7),"",INDEX(TableDiv[[GASB]:[GASB]],_xlfn.AGGREGATE(15,3,(TableDiv[[Agency]:[Agency]]=$E15)/(TableDiv[[Agency]:[Agency]]=$E15)*(ROW(TableDiv[Agency])-ROW(TableDiv[[#Headers],[Agency]])),COLUMNS($F$7:AM$7))))</f>
        <v/>
      </c>
      <c r="AN15" s="1069"/>
      <c r="AO15" s="1069"/>
      <c r="AP15" s="1069"/>
      <c r="AQ15" s="1069"/>
      <c r="AR15" s="1069"/>
      <c r="AS15" s="1069"/>
    </row>
    <row r="16" spans="1:45" ht="15">
      <c r="A16" s="1073" t="s">
        <v>1353</v>
      </c>
      <c r="B16" s="1073" t="s">
        <v>2266</v>
      </c>
      <c r="C16" s="1069"/>
      <c r="D16" s="1069">
        <f>COUNTIF(TableDiv[Agency],E16)</f>
        <v>7</v>
      </c>
      <c r="E16" s="1078" t="str" cm="1">
        <f t="array" ref="E16">IFERROR(INDEX(TableDiv[Agency],MATCH(0,INDEX(COUNTIF($E$7:E15,TableDiv[Agency]),),0)),"")</f>
        <v>0900</v>
      </c>
      <c r="F16" s="1069" t="str" cm="1">
        <f t="array" ref="F16">IF($D16&lt;COLUMNS($F$7:F$7),"",INDEX(TableDiv[[GASB]:[GASB]],_xlfn.AGGREGATE(15,3,(TableDiv[[Agency]:[Agency]]=$E16)/(TableDiv[[Agency]:[Agency]]=$E16)*(ROW(TableDiv[Agency])-ROW(TableDiv[[#Headers],[Agency]])),COLUMNS($F$7:F$7))))</f>
        <v>11000G</v>
      </c>
      <c r="G16" s="1069" t="str" cm="1">
        <f t="array" ref="G16">IF($D16&lt;COLUMNS($F$7:G$7),"",INDEX(TableDiv[[GASB]:[GASB]],_xlfn.AGGREGATE(15,3,(TableDiv[[Agency]:[Agency]]=$E16)/(TableDiv[[Agency]:[Agency]]=$E16)*(ROW(TableDiv[Agency])-ROW(TableDiv[[#Headers],[Agency]])),COLUMNS($F$7:G$7))))</f>
        <v>11030G</v>
      </c>
      <c r="H16" s="1069" t="str" cm="1">
        <f t="array" ref="H16">IF($D16&lt;COLUMNS($F$7:H$7),"",INDEX(TableDiv[[GASB]:[GASB]],_xlfn.AGGREGATE(15,3,(TableDiv[[Agency]:[Agency]]=$E16)/(TableDiv[[Agency]:[Agency]]=$E16)*(ROW(TableDiv[Agency])-ROW(TableDiv[[#Headers],[Agency]])),COLUMNS($F$7:H$7))))</f>
        <v>12000G</v>
      </c>
      <c r="I16" s="1069" t="str" cm="1">
        <f t="array" ref="I16">IF($D16&lt;COLUMNS($F$7:I$7),"",INDEX(TableDiv[[GASB]:[GASB]],_xlfn.AGGREGATE(15,3,(TableDiv[[Agency]:[Agency]]=$E16)/(TableDiv[[Agency]:[Agency]]=$E16)*(ROW(TableDiv[Agency])-ROW(TableDiv[[#Headers],[Agency]])),COLUMNS($F$7:I$7))))</f>
        <v>14000G</v>
      </c>
      <c r="J16" s="1069" t="str" cm="1">
        <f t="array" ref="J16">IF($D16&lt;COLUMNS($F$7:J$7),"",INDEX(TableDiv[[GASB]:[GASB]],_xlfn.AGGREGATE(15,3,(TableDiv[[Agency]:[Agency]]=$E16)/(TableDiv[[Agency]:[Agency]]=$E16)*(ROW(TableDiv[Agency])-ROW(TableDiv[[#Headers],[Agency]])),COLUMNS($F$7:J$7))))</f>
        <v>14260G</v>
      </c>
      <c r="K16" s="1069" t="str" cm="1">
        <f t="array" ref="K16">IF($D16&lt;COLUMNS($F$7:K$7),"",INDEX(TableDiv[[GASB]:[GASB]],_xlfn.AGGREGATE(15,3,(TableDiv[[Agency]:[Agency]]=$E16)/(TableDiv[[Agency]:[Agency]]=$E16)*(ROW(TableDiv[Agency])-ROW(TableDiv[[#Headers],[Agency]])),COLUMNS($F$7:K$7))))</f>
        <v>25440G</v>
      </c>
      <c r="L16" s="1069" t="str" cm="1">
        <f t="array" ref="L16">IF($D16&lt;COLUMNS($F$7:L$7),"",INDEX(TableDiv[[GASB]:[GASB]],_xlfn.AGGREGATE(15,3,(TableDiv[[Agency]:[Agency]]=$E16)/(TableDiv[[Agency]:[Agency]]=$E16)*(ROW(TableDiv[Agency])-ROW(TableDiv[[#Headers],[Agency]])),COLUMNS($F$7:L$7))))</f>
        <v>33230G</v>
      </c>
      <c r="M16" s="1069" t="str" cm="1">
        <f t="array" ref="M16">IF($D16&lt;COLUMNS($F$7:M$7),"",INDEX(TableDiv[[GASB]:[GASB]],_xlfn.AGGREGATE(15,3,(TableDiv[[Agency]:[Agency]]=$E16)/(TableDiv[[Agency]:[Agency]]=$E16)*(ROW(TableDiv[Agency])-ROW(TableDiv[[#Headers],[Agency]])),COLUMNS($F$7:M$7))))</f>
        <v/>
      </c>
      <c r="N16" s="1069" t="str" cm="1">
        <f t="array" ref="N16">IF($D16&lt;COLUMNS($F$7:N$7),"",INDEX(TableDiv[[GASB]:[GASB]],_xlfn.AGGREGATE(15,3,(TableDiv[[Agency]:[Agency]]=$E16)/(TableDiv[[Agency]:[Agency]]=$E16)*(ROW(TableDiv[Agency])-ROW(TableDiv[[#Headers],[Agency]])),COLUMNS($F$7:N$7))))</f>
        <v/>
      </c>
      <c r="O16" s="1069" t="str" cm="1">
        <f t="array" ref="O16">IF($D16&lt;COLUMNS($F$7:O$7),"",INDEX(TableDiv[[GASB]:[GASB]],_xlfn.AGGREGATE(15,3,(TableDiv[[Agency]:[Agency]]=$E16)/(TableDiv[[Agency]:[Agency]]=$E16)*(ROW(TableDiv[Agency])-ROW(TableDiv[[#Headers],[Agency]])),COLUMNS($F$7:O$7))))</f>
        <v/>
      </c>
      <c r="P16" s="1069" t="str" cm="1">
        <f t="array" ref="P16">IF($D16&lt;COLUMNS($F$7:P$7),"",INDEX(TableDiv[[GASB]:[GASB]],_xlfn.AGGREGATE(15,3,(TableDiv[[Agency]:[Agency]]=$E16)/(TableDiv[[Agency]:[Agency]]=$E16)*(ROW(TableDiv[Agency])-ROW(TableDiv[[#Headers],[Agency]])),COLUMNS($F$7:P$7))))</f>
        <v/>
      </c>
      <c r="Q16" s="1069" t="str" cm="1">
        <f t="array" ref="Q16">IF($D16&lt;COLUMNS($F$7:Q$7),"",INDEX(TableDiv[[GASB]:[GASB]],_xlfn.AGGREGATE(15,3,(TableDiv[[Agency]:[Agency]]=$E16)/(TableDiv[[Agency]:[Agency]]=$E16)*(ROW(TableDiv[Agency])-ROW(TableDiv[[#Headers],[Agency]])),COLUMNS($F$7:Q$7))))</f>
        <v/>
      </c>
      <c r="R16" s="1069" t="str" cm="1">
        <f t="array" ref="R16">IF($D16&lt;COLUMNS($F$7:R$7),"",INDEX(TableDiv[[GASB]:[GASB]],_xlfn.AGGREGATE(15,3,(TableDiv[[Agency]:[Agency]]=$E16)/(TableDiv[[Agency]:[Agency]]=$E16)*(ROW(TableDiv[Agency])-ROW(TableDiv[[#Headers],[Agency]])),COLUMNS($F$7:R$7))))</f>
        <v/>
      </c>
      <c r="S16" s="1069" t="str" cm="1">
        <f t="array" ref="S16">IF($D16&lt;COLUMNS($F$7:S$7),"",INDEX(TableDiv[[GASB]:[GASB]],_xlfn.AGGREGATE(15,3,(TableDiv[[Agency]:[Agency]]=$E16)/(TableDiv[[Agency]:[Agency]]=$E16)*(ROW(TableDiv[Agency])-ROW(TableDiv[[#Headers],[Agency]])),COLUMNS($F$7:S$7))))</f>
        <v/>
      </c>
      <c r="T16" s="1069" t="str" cm="1">
        <f t="array" ref="T16">IF($D16&lt;COLUMNS($F$7:T$7),"",INDEX(TableDiv[[GASB]:[GASB]],_xlfn.AGGREGATE(15,3,(TableDiv[[Agency]:[Agency]]=$E16)/(TableDiv[[Agency]:[Agency]]=$E16)*(ROW(TableDiv[Agency])-ROW(TableDiv[[#Headers],[Agency]])),COLUMNS($F$7:T$7))))</f>
        <v/>
      </c>
      <c r="U16" s="1069" t="str" cm="1">
        <f t="array" ref="U16">IF($D16&lt;COLUMNS($F$7:U$7),"",INDEX(TableDiv[[GASB]:[GASB]],_xlfn.AGGREGATE(15,3,(TableDiv[[Agency]:[Agency]]=$E16)/(TableDiv[[Agency]:[Agency]]=$E16)*(ROW(TableDiv[Agency])-ROW(TableDiv[[#Headers],[Agency]])),COLUMNS($F$7:U$7))))</f>
        <v/>
      </c>
      <c r="V16" s="1069" t="str" cm="1">
        <f t="array" ref="V16">IF($D16&lt;COLUMNS($F$7:V$7),"",INDEX(TableDiv[[GASB]:[GASB]],_xlfn.AGGREGATE(15,3,(TableDiv[[Agency]:[Agency]]=$E16)/(TableDiv[[Agency]:[Agency]]=$E16)*(ROW(TableDiv[Agency])-ROW(TableDiv[[#Headers],[Agency]])),COLUMNS($F$7:V$7))))</f>
        <v/>
      </c>
      <c r="W16" s="1069" t="str" cm="1">
        <f t="array" ref="W16">IF($D16&lt;COLUMNS($F$7:W$7),"",INDEX(TableDiv[[GASB]:[GASB]],_xlfn.AGGREGATE(15,3,(TableDiv[[Agency]:[Agency]]=$E16)/(TableDiv[[Agency]:[Agency]]=$E16)*(ROW(TableDiv[Agency])-ROW(TableDiv[[#Headers],[Agency]])),COLUMNS($F$7:W$7))))</f>
        <v/>
      </c>
      <c r="X16" s="1069" t="str" cm="1">
        <f t="array" ref="X16">IF($D16&lt;COLUMNS($F$7:X$7),"",INDEX(TableDiv[[GASB]:[GASB]],_xlfn.AGGREGATE(15,3,(TableDiv[[Agency]:[Agency]]=$E16)/(TableDiv[[Agency]:[Agency]]=$E16)*(ROW(TableDiv[Agency])-ROW(TableDiv[[#Headers],[Agency]])),COLUMNS($F$7:X$7))))</f>
        <v/>
      </c>
      <c r="Y16" s="1069" t="str" cm="1">
        <f t="array" ref="Y16">IF($D16&lt;COLUMNS($F$7:Y$7),"",INDEX(TableDiv[[GASB]:[GASB]],_xlfn.AGGREGATE(15,3,(TableDiv[[Agency]:[Agency]]=$E16)/(TableDiv[[Agency]:[Agency]]=$E16)*(ROW(TableDiv[Agency])-ROW(TableDiv[[#Headers],[Agency]])),COLUMNS($F$7:Y$7))))</f>
        <v/>
      </c>
      <c r="Z16" s="1069" t="str" cm="1">
        <f t="array" ref="Z16">IF($D16&lt;COLUMNS($F$7:Z$7),"",INDEX(TableDiv[[GASB]:[GASB]],_xlfn.AGGREGATE(15,3,(TableDiv[[Agency]:[Agency]]=$E16)/(TableDiv[[Agency]:[Agency]]=$E16)*(ROW(TableDiv[Agency])-ROW(TableDiv[[#Headers],[Agency]])),COLUMNS($F$7:Z$7))))</f>
        <v/>
      </c>
      <c r="AA16" s="1069" t="str" cm="1">
        <f t="array" ref="AA16">IF($D16&lt;COLUMNS($F$7:AA$7),"",INDEX(TableDiv[[GASB]:[GASB]],_xlfn.AGGREGATE(15,3,(TableDiv[[Agency]:[Agency]]=$E16)/(TableDiv[[Agency]:[Agency]]=$E16)*(ROW(TableDiv[Agency])-ROW(TableDiv[[#Headers],[Agency]])),COLUMNS($F$7:AA$7))))</f>
        <v/>
      </c>
      <c r="AB16" s="1069" t="str" cm="1">
        <f t="array" ref="AB16">IF($D16&lt;COLUMNS($F$7:AB$7),"",INDEX(TableDiv[[GASB]:[GASB]],_xlfn.AGGREGATE(15,3,(TableDiv[[Agency]:[Agency]]=$E16)/(TableDiv[[Agency]:[Agency]]=$E16)*(ROW(TableDiv[Agency])-ROW(TableDiv[[#Headers],[Agency]])),COLUMNS($F$7:AB$7))))</f>
        <v/>
      </c>
      <c r="AC16" s="1069" t="str" cm="1">
        <f t="array" ref="AC16">IF($D16&lt;COLUMNS($F$7:AC$7),"",INDEX(TableDiv[[GASB]:[GASB]],_xlfn.AGGREGATE(15,3,(TableDiv[[Agency]:[Agency]]=$E16)/(TableDiv[[Agency]:[Agency]]=$E16)*(ROW(TableDiv[Agency])-ROW(TableDiv[[#Headers],[Agency]])),COLUMNS($F$7:AC$7))))</f>
        <v/>
      </c>
      <c r="AD16" s="1069" t="str" cm="1">
        <f t="array" ref="AD16">IF($D16&lt;COLUMNS($F$7:AD$7),"",INDEX(TableDiv[[GASB]:[GASB]],_xlfn.AGGREGATE(15,3,(TableDiv[[Agency]:[Agency]]=$E16)/(TableDiv[[Agency]:[Agency]]=$E16)*(ROW(TableDiv[Agency])-ROW(TableDiv[[#Headers],[Agency]])),COLUMNS($F$7:AD$7))))</f>
        <v/>
      </c>
      <c r="AE16" s="1069" t="str" cm="1">
        <f t="array" ref="AE16">IF($D16&lt;COLUMNS($F$7:AE$7),"",INDEX(TableDiv[[GASB]:[GASB]],_xlfn.AGGREGATE(15,3,(TableDiv[[Agency]:[Agency]]=$E16)/(TableDiv[[Agency]:[Agency]]=$E16)*(ROW(TableDiv[Agency])-ROW(TableDiv[[#Headers],[Agency]])),COLUMNS($F$7:AE$7))))</f>
        <v/>
      </c>
      <c r="AF16" s="1069" t="str" cm="1">
        <f t="array" ref="AF16">IF($D16&lt;COLUMNS($F$7:AF$7),"",INDEX(TableDiv[[GASB]:[GASB]],_xlfn.AGGREGATE(15,3,(TableDiv[[Agency]:[Agency]]=$E16)/(TableDiv[[Agency]:[Agency]]=$E16)*(ROW(TableDiv[Agency])-ROW(TableDiv[[#Headers],[Agency]])),COLUMNS($F$7:AF$7))))</f>
        <v/>
      </c>
      <c r="AG16" s="1069" t="str" cm="1">
        <f t="array" ref="AG16">IF($D16&lt;COLUMNS($F$7:AG$7),"",INDEX(TableDiv[[GASB]:[GASB]],_xlfn.AGGREGATE(15,3,(TableDiv[[Agency]:[Agency]]=$E16)/(TableDiv[[Agency]:[Agency]]=$E16)*(ROW(TableDiv[Agency])-ROW(TableDiv[[#Headers],[Agency]])),COLUMNS($F$7:AG$7))))</f>
        <v/>
      </c>
      <c r="AH16" s="1069" t="str" cm="1">
        <f t="array" ref="AH16">IF($D16&lt;COLUMNS($F$7:AH$7),"",INDEX(TableDiv[[GASB]:[GASB]],_xlfn.AGGREGATE(15,3,(TableDiv[[Agency]:[Agency]]=$E16)/(TableDiv[[Agency]:[Agency]]=$E16)*(ROW(TableDiv[Agency])-ROW(TableDiv[[#Headers],[Agency]])),COLUMNS($F$7:AH$7))))</f>
        <v/>
      </c>
      <c r="AI16" s="1069" t="str" cm="1">
        <f t="array" ref="AI16">IF($D16&lt;COLUMNS($F$7:AI$7),"",INDEX(TableDiv[[GASB]:[GASB]],_xlfn.AGGREGATE(15,3,(TableDiv[[Agency]:[Agency]]=$E16)/(TableDiv[[Agency]:[Agency]]=$E16)*(ROW(TableDiv[Agency])-ROW(TableDiv[[#Headers],[Agency]])),COLUMNS($F$7:AI$7))))</f>
        <v/>
      </c>
      <c r="AJ16" s="1069" t="str" cm="1">
        <f t="array" ref="AJ16">IF($D16&lt;COLUMNS($F$7:AJ$7),"",INDEX(TableDiv[[GASB]:[GASB]],_xlfn.AGGREGATE(15,3,(TableDiv[[Agency]:[Agency]]=$E16)/(TableDiv[[Agency]:[Agency]]=$E16)*(ROW(TableDiv[Agency])-ROW(TableDiv[[#Headers],[Agency]])),COLUMNS($F$7:AJ$7))))</f>
        <v/>
      </c>
      <c r="AK16" s="1069" t="str" cm="1">
        <f t="array" ref="AK16">IF($D16&lt;COLUMNS($F$7:AK$7),"",INDEX(TableDiv[[GASB]:[GASB]],_xlfn.AGGREGATE(15,3,(TableDiv[[Agency]:[Agency]]=$E16)/(TableDiv[[Agency]:[Agency]]=$E16)*(ROW(TableDiv[Agency])-ROW(TableDiv[[#Headers],[Agency]])),COLUMNS($F$7:AK$7))))</f>
        <v/>
      </c>
      <c r="AL16" s="1069" t="str" cm="1">
        <f t="array" ref="AL16">IF($D16&lt;COLUMNS($F$7:AL$7),"",INDEX(TableDiv[[GASB]:[GASB]],_xlfn.AGGREGATE(15,3,(TableDiv[[Agency]:[Agency]]=$E16)/(TableDiv[[Agency]:[Agency]]=$E16)*(ROW(TableDiv[Agency])-ROW(TableDiv[[#Headers],[Agency]])),COLUMNS($F$7:AL$7))))</f>
        <v/>
      </c>
      <c r="AM16" s="1069" t="str" cm="1">
        <f t="array" ref="AM16">IF($D16&lt;COLUMNS($F$7:AM$7),"",INDEX(TableDiv[[GASB]:[GASB]],_xlfn.AGGREGATE(15,3,(TableDiv[[Agency]:[Agency]]=$E16)/(TableDiv[[Agency]:[Agency]]=$E16)*(ROW(TableDiv[Agency])-ROW(TableDiv[[#Headers],[Agency]])),COLUMNS($F$7:AM$7))))</f>
        <v/>
      </c>
      <c r="AN16" s="1069"/>
      <c r="AO16" s="1069"/>
      <c r="AP16" s="1069"/>
      <c r="AQ16" s="1069"/>
      <c r="AR16" s="1069"/>
      <c r="AS16" s="1069"/>
    </row>
    <row r="17" spans="1:45" ht="15">
      <c r="A17" s="1073" t="s">
        <v>1353</v>
      </c>
      <c r="B17" s="1073" t="s">
        <v>2274</v>
      </c>
      <c r="C17" s="1069"/>
      <c r="D17" s="1069">
        <f>COUNTIF(TableDiv[Agency],E17)</f>
        <v>13</v>
      </c>
      <c r="E17" s="1078" t="str" cm="1">
        <f t="array" ref="E17">IFERROR(INDEX(TableDiv[Agency],MATCH(0,INDEX(COUNTIF($E$7:E16,TableDiv[Agency]),),0)),"")</f>
        <v>1000</v>
      </c>
      <c r="F17" s="1069" t="str" cm="1">
        <f t="array" ref="F17">IF($D17&lt;COLUMNS($F$7:F$7),"",INDEX(TableDiv[[GASB]:[GASB]],_xlfn.AGGREGATE(15,3,(TableDiv[[Agency]:[Agency]]=$E17)/(TableDiv[[Agency]:[Agency]]=$E17)*(ROW(TableDiv[Agency])-ROW(TableDiv[[#Headers],[Agency]])),COLUMNS($F$7:F$7))))</f>
        <v>11000G</v>
      </c>
      <c r="G17" s="1069" t="str" cm="1">
        <f t="array" ref="G17">IF($D17&lt;COLUMNS($F$7:G$7),"",INDEX(TableDiv[[GASB]:[GASB]],_xlfn.AGGREGATE(15,3,(TableDiv[[Agency]:[Agency]]=$E17)/(TableDiv[[Agency]:[Agency]]=$E17)*(ROW(TableDiv[Agency])-ROW(TableDiv[[#Headers],[Agency]])),COLUMNS($F$7:G$7))))</f>
        <v>11020G</v>
      </c>
      <c r="H17" s="1069" t="str" cm="1">
        <f t="array" ref="H17">IF($D17&lt;COLUMNS($F$7:H$7),"",INDEX(TableDiv[[GASB]:[GASB]],_xlfn.AGGREGATE(15,3,(TableDiv[[Agency]:[Agency]]=$E17)/(TableDiv[[Agency]:[Agency]]=$E17)*(ROW(TableDiv[Agency])-ROW(TableDiv[[#Headers],[Agency]])),COLUMNS($F$7:H$7))))</f>
        <v>11030G</v>
      </c>
      <c r="I17" s="1069" t="str" cm="1">
        <f t="array" ref="I17">IF($D17&lt;COLUMNS($F$7:I$7),"",INDEX(TableDiv[[GASB]:[GASB]],_xlfn.AGGREGATE(15,3,(TableDiv[[Agency]:[Agency]]=$E17)/(TableDiv[[Agency]:[Agency]]=$E17)*(ROW(TableDiv[Agency])-ROW(TableDiv[[#Headers],[Agency]])),COLUMNS($F$7:I$7))))</f>
        <v>11060G</v>
      </c>
      <c r="J17" s="1069" t="str" cm="1">
        <f t="array" ref="J17">IF($D17&lt;COLUMNS($F$7:J$7),"",INDEX(TableDiv[[GASB]:[GASB]],_xlfn.AGGREGATE(15,3,(TableDiv[[Agency]:[Agency]]=$E17)/(TableDiv[[Agency]:[Agency]]=$E17)*(ROW(TableDiv[Agency])-ROW(TableDiv[[#Headers],[Agency]])),COLUMNS($F$7:J$7))))</f>
        <v>11130G</v>
      </c>
      <c r="K17" s="1069" t="str" cm="1">
        <f t="array" ref="K17">IF($D17&lt;COLUMNS($F$7:K$7),"",INDEX(TableDiv[[GASB]:[GASB]],_xlfn.AGGREGATE(15,3,(TableDiv[[Agency]:[Agency]]=$E17)/(TableDiv[[Agency]:[Agency]]=$E17)*(ROW(TableDiv[Agency])-ROW(TableDiv[[#Headers],[Agency]])),COLUMNS($F$7:K$7))))</f>
        <v>12000G</v>
      </c>
      <c r="L17" s="1069" t="str" cm="1">
        <f t="array" ref="L17">IF($D17&lt;COLUMNS($F$7:L$7),"",INDEX(TableDiv[[GASB]:[GASB]],_xlfn.AGGREGATE(15,3,(TableDiv[[Agency]:[Agency]]=$E17)/(TableDiv[[Agency]:[Agency]]=$E17)*(ROW(TableDiv[Agency])-ROW(TableDiv[[#Headers],[Agency]])),COLUMNS($F$7:L$7))))</f>
        <v>14000G</v>
      </c>
      <c r="M17" s="1069" t="str" cm="1">
        <f t="array" ref="M17">IF($D17&lt;COLUMNS($F$7:M$7),"",INDEX(TableDiv[[GASB]:[GASB]],_xlfn.AGGREGATE(15,3,(TableDiv[[Agency]:[Agency]]=$E17)/(TableDiv[[Agency]:[Agency]]=$E17)*(ROW(TableDiv[Agency])-ROW(TableDiv[[#Headers],[Agency]])),COLUMNS($F$7:M$7))))</f>
        <v>14260G</v>
      </c>
      <c r="N17" s="1069" t="str" cm="1">
        <f t="array" ref="N17">IF($D17&lt;COLUMNS($F$7:N$7),"",INDEX(TableDiv[[GASB]:[GASB]],_xlfn.AGGREGATE(15,3,(TableDiv[[Agency]:[Agency]]=$E17)/(TableDiv[[Agency]:[Agency]]=$E17)*(ROW(TableDiv[Agency])-ROW(TableDiv[[#Headers],[Agency]])),COLUMNS($F$7:N$7))))</f>
        <v>25000G</v>
      </c>
      <c r="O17" s="1069" t="str" cm="1">
        <f t="array" ref="O17">IF($D17&lt;COLUMNS($F$7:O$7),"",INDEX(TableDiv[[GASB]:[GASB]],_xlfn.AGGREGATE(15,3,(TableDiv[[Agency]:[Agency]]=$E17)/(TableDiv[[Agency]:[Agency]]=$E17)*(ROW(TableDiv[Agency])-ROW(TableDiv[[#Headers],[Agency]])),COLUMNS($F$7:O$7))))</f>
        <v>25010G</v>
      </c>
      <c r="P17" s="1069" t="str" cm="1">
        <f t="array" ref="P17">IF($D17&lt;COLUMNS($F$7:P$7),"",INDEX(TableDiv[[GASB]:[GASB]],_xlfn.AGGREGATE(15,3,(TableDiv[[Agency]:[Agency]]=$E17)/(TableDiv[[Agency]:[Agency]]=$E17)*(ROW(TableDiv[Agency])-ROW(TableDiv[[#Headers],[Agency]])),COLUMNS($F$7:P$7))))</f>
        <v>25150G</v>
      </c>
      <c r="Q17" s="1069" t="str" cm="1">
        <f t="array" ref="Q17">IF($D17&lt;COLUMNS($F$7:Q$7),"",INDEX(TableDiv[[GASB]:[GASB]],_xlfn.AGGREGATE(15,3,(TableDiv[[Agency]:[Agency]]=$E17)/(TableDiv[[Agency]:[Agency]]=$E17)*(ROW(TableDiv[Agency])-ROW(TableDiv[[#Headers],[Agency]])),COLUMNS($F$7:Q$7))))</f>
        <v>26140G</v>
      </c>
      <c r="R17" s="1069" t="str" cm="1">
        <f t="array" ref="R17">IF($D17&lt;COLUMNS($F$7:R$7),"",INDEX(TableDiv[[GASB]:[GASB]],_xlfn.AGGREGATE(15,3,(TableDiv[[Agency]:[Agency]]=$E17)/(TableDiv[[Agency]:[Agency]]=$E17)*(ROW(TableDiv[Agency])-ROW(TableDiv[[#Headers],[Agency]])),COLUMNS($F$7:R$7))))</f>
        <v>39000G</v>
      </c>
      <c r="S17" s="1069" t="str" cm="1">
        <f t="array" ref="S17">IF($D17&lt;COLUMNS($F$7:S$7),"",INDEX(TableDiv[[GASB]:[GASB]],_xlfn.AGGREGATE(15,3,(TableDiv[[Agency]:[Agency]]=$E17)/(TableDiv[[Agency]:[Agency]]=$E17)*(ROW(TableDiv[Agency])-ROW(TableDiv[[#Headers],[Agency]])),COLUMNS($F$7:S$7))))</f>
        <v/>
      </c>
      <c r="T17" s="1069" t="str" cm="1">
        <f t="array" ref="T17">IF($D17&lt;COLUMNS($F$7:T$7),"",INDEX(TableDiv[[GASB]:[GASB]],_xlfn.AGGREGATE(15,3,(TableDiv[[Agency]:[Agency]]=$E17)/(TableDiv[[Agency]:[Agency]]=$E17)*(ROW(TableDiv[Agency])-ROW(TableDiv[[#Headers],[Agency]])),COLUMNS($F$7:T$7))))</f>
        <v/>
      </c>
      <c r="U17" s="1069" t="str" cm="1">
        <f t="array" ref="U17">IF($D17&lt;COLUMNS($F$7:U$7),"",INDEX(TableDiv[[GASB]:[GASB]],_xlfn.AGGREGATE(15,3,(TableDiv[[Agency]:[Agency]]=$E17)/(TableDiv[[Agency]:[Agency]]=$E17)*(ROW(TableDiv[Agency])-ROW(TableDiv[[#Headers],[Agency]])),COLUMNS($F$7:U$7))))</f>
        <v/>
      </c>
      <c r="V17" s="1069" t="str" cm="1">
        <f t="array" ref="V17">IF($D17&lt;COLUMNS($F$7:V$7),"",INDEX(TableDiv[[GASB]:[GASB]],_xlfn.AGGREGATE(15,3,(TableDiv[[Agency]:[Agency]]=$E17)/(TableDiv[[Agency]:[Agency]]=$E17)*(ROW(TableDiv[Agency])-ROW(TableDiv[[#Headers],[Agency]])),COLUMNS($F$7:V$7))))</f>
        <v/>
      </c>
      <c r="W17" s="1069" t="str" cm="1">
        <f t="array" ref="W17">IF($D17&lt;COLUMNS($F$7:W$7),"",INDEX(TableDiv[[GASB]:[GASB]],_xlfn.AGGREGATE(15,3,(TableDiv[[Agency]:[Agency]]=$E17)/(TableDiv[[Agency]:[Agency]]=$E17)*(ROW(TableDiv[Agency])-ROW(TableDiv[[#Headers],[Agency]])),COLUMNS($F$7:W$7))))</f>
        <v/>
      </c>
      <c r="X17" s="1069" t="str" cm="1">
        <f t="array" ref="X17">IF($D17&lt;COLUMNS($F$7:X$7),"",INDEX(TableDiv[[GASB]:[GASB]],_xlfn.AGGREGATE(15,3,(TableDiv[[Agency]:[Agency]]=$E17)/(TableDiv[[Agency]:[Agency]]=$E17)*(ROW(TableDiv[Agency])-ROW(TableDiv[[#Headers],[Agency]])),COLUMNS($F$7:X$7))))</f>
        <v/>
      </c>
      <c r="Y17" s="1069" t="str" cm="1">
        <f t="array" ref="Y17">IF($D17&lt;COLUMNS($F$7:Y$7),"",INDEX(TableDiv[[GASB]:[GASB]],_xlfn.AGGREGATE(15,3,(TableDiv[[Agency]:[Agency]]=$E17)/(TableDiv[[Agency]:[Agency]]=$E17)*(ROW(TableDiv[Agency])-ROW(TableDiv[[#Headers],[Agency]])),COLUMNS($F$7:Y$7))))</f>
        <v/>
      </c>
      <c r="Z17" s="1069" t="str" cm="1">
        <f t="array" ref="Z17">IF($D17&lt;COLUMNS($F$7:Z$7),"",INDEX(TableDiv[[GASB]:[GASB]],_xlfn.AGGREGATE(15,3,(TableDiv[[Agency]:[Agency]]=$E17)/(TableDiv[[Agency]:[Agency]]=$E17)*(ROW(TableDiv[Agency])-ROW(TableDiv[[#Headers],[Agency]])),COLUMNS($F$7:Z$7))))</f>
        <v/>
      </c>
      <c r="AA17" s="1069" t="str" cm="1">
        <f t="array" ref="AA17">IF($D17&lt;COLUMNS($F$7:AA$7),"",INDEX(TableDiv[[GASB]:[GASB]],_xlfn.AGGREGATE(15,3,(TableDiv[[Agency]:[Agency]]=$E17)/(TableDiv[[Agency]:[Agency]]=$E17)*(ROW(TableDiv[Agency])-ROW(TableDiv[[#Headers],[Agency]])),COLUMNS($F$7:AA$7))))</f>
        <v/>
      </c>
      <c r="AB17" s="1069" t="str" cm="1">
        <f t="array" ref="AB17">IF($D17&lt;COLUMNS($F$7:AB$7),"",INDEX(TableDiv[[GASB]:[GASB]],_xlfn.AGGREGATE(15,3,(TableDiv[[Agency]:[Agency]]=$E17)/(TableDiv[[Agency]:[Agency]]=$E17)*(ROW(TableDiv[Agency])-ROW(TableDiv[[#Headers],[Agency]])),COLUMNS($F$7:AB$7))))</f>
        <v/>
      </c>
      <c r="AC17" s="1069" t="str" cm="1">
        <f t="array" ref="AC17">IF($D17&lt;COLUMNS($F$7:AC$7),"",INDEX(TableDiv[[GASB]:[GASB]],_xlfn.AGGREGATE(15,3,(TableDiv[[Agency]:[Agency]]=$E17)/(TableDiv[[Agency]:[Agency]]=$E17)*(ROW(TableDiv[Agency])-ROW(TableDiv[[#Headers],[Agency]])),COLUMNS($F$7:AC$7))))</f>
        <v/>
      </c>
      <c r="AD17" s="1069" t="str" cm="1">
        <f t="array" ref="AD17">IF($D17&lt;COLUMNS($F$7:AD$7),"",INDEX(TableDiv[[GASB]:[GASB]],_xlfn.AGGREGATE(15,3,(TableDiv[[Agency]:[Agency]]=$E17)/(TableDiv[[Agency]:[Agency]]=$E17)*(ROW(TableDiv[Agency])-ROW(TableDiv[[#Headers],[Agency]])),COLUMNS($F$7:AD$7))))</f>
        <v/>
      </c>
      <c r="AE17" s="1069" t="str" cm="1">
        <f t="array" ref="AE17">IF($D17&lt;COLUMNS($F$7:AE$7),"",INDEX(TableDiv[[GASB]:[GASB]],_xlfn.AGGREGATE(15,3,(TableDiv[[Agency]:[Agency]]=$E17)/(TableDiv[[Agency]:[Agency]]=$E17)*(ROW(TableDiv[Agency])-ROW(TableDiv[[#Headers],[Agency]])),COLUMNS($F$7:AE$7))))</f>
        <v/>
      </c>
      <c r="AF17" s="1069" t="str" cm="1">
        <f t="array" ref="AF17">IF($D17&lt;COLUMNS($F$7:AF$7),"",INDEX(TableDiv[[GASB]:[GASB]],_xlfn.AGGREGATE(15,3,(TableDiv[[Agency]:[Agency]]=$E17)/(TableDiv[[Agency]:[Agency]]=$E17)*(ROW(TableDiv[Agency])-ROW(TableDiv[[#Headers],[Agency]])),COLUMNS($F$7:AF$7))))</f>
        <v/>
      </c>
      <c r="AG17" s="1069" t="str" cm="1">
        <f t="array" ref="AG17">IF($D17&lt;COLUMNS($F$7:AG$7),"",INDEX(TableDiv[[GASB]:[GASB]],_xlfn.AGGREGATE(15,3,(TableDiv[[Agency]:[Agency]]=$E17)/(TableDiv[[Agency]:[Agency]]=$E17)*(ROW(TableDiv[Agency])-ROW(TableDiv[[#Headers],[Agency]])),COLUMNS($F$7:AG$7))))</f>
        <v/>
      </c>
      <c r="AH17" s="1069" t="str" cm="1">
        <f t="array" ref="AH17">IF($D17&lt;COLUMNS($F$7:AH$7),"",INDEX(TableDiv[[GASB]:[GASB]],_xlfn.AGGREGATE(15,3,(TableDiv[[Agency]:[Agency]]=$E17)/(TableDiv[[Agency]:[Agency]]=$E17)*(ROW(TableDiv[Agency])-ROW(TableDiv[[#Headers],[Agency]])),COLUMNS($F$7:AH$7))))</f>
        <v/>
      </c>
      <c r="AI17" s="1069" t="str" cm="1">
        <f t="array" ref="AI17">IF($D17&lt;COLUMNS($F$7:AI$7),"",INDEX(TableDiv[[GASB]:[GASB]],_xlfn.AGGREGATE(15,3,(TableDiv[[Agency]:[Agency]]=$E17)/(TableDiv[[Agency]:[Agency]]=$E17)*(ROW(TableDiv[Agency])-ROW(TableDiv[[#Headers],[Agency]])),COLUMNS($F$7:AI$7))))</f>
        <v/>
      </c>
      <c r="AJ17" s="1069" t="str" cm="1">
        <f t="array" ref="AJ17">IF($D17&lt;COLUMNS($F$7:AJ$7),"",INDEX(TableDiv[[GASB]:[GASB]],_xlfn.AGGREGATE(15,3,(TableDiv[[Agency]:[Agency]]=$E17)/(TableDiv[[Agency]:[Agency]]=$E17)*(ROW(TableDiv[Agency])-ROW(TableDiv[[#Headers],[Agency]])),COLUMNS($F$7:AJ$7))))</f>
        <v/>
      </c>
      <c r="AK17" s="1069" t="str" cm="1">
        <f t="array" ref="AK17">IF($D17&lt;COLUMNS($F$7:AK$7),"",INDEX(TableDiv[[GASB]:[GASB]],_xlfn.AGGREGATE(15,3,(TableDiv[[Agency]:[Agency]]=$E17)/(TableDiv[[Agency]:[Agency]]=$E17)*(ROW(TableDiv[Agency])-ROW(TableDiv[[#Headers],[Agency]])),COLUMNS($F$7:AK$7))))</f>
        <v/>
      </c>
      <c r="AL17" s="1069" t="str" cm="1">
        <f t="array" ref="AL17">IF($D17&lt;COLUMNS($F$7:AL$7),"",INDEX(TableDiv[[GASB]:[GASB]],_xlfn.AGGREGATE(15,3,(TableDiv[[Agency]:[Agency]]=$E17)/(TableDiv[[Agency]:[Agency]]=$E17)*(ROW(TableDiv[Agency])-ROW(TableDiv[[#Headers],[Agency]])),COLUMNS($F$7:AL$7))))</f>
        <v/>
      </c>
      <c r="AM17" s="1069" t="str" cm="1">
        <f t="array" ref="AM17">IF($D17&lt;COLUMNS($F$7:AM$7),"",INDEX(TableDiv[[GASB]:[GASB]],_xlfn.AGGREGATE(15,3,(TableDiv[[Agency]:[Agency]]=$E17)/(TableDiv[[Agency]:[Agency]]=$E17)*(ROW(TableDiv[Agency])-ROW(TableDiv[[#Headers],[Agency]])),COLUMNS($F$7:AM$7))))</f>
        <v/>
      </c>
      <c r="AN17" s="1069"/>
      <c r="AO17" s="1069"/>
      <c r="AP17" s="1069"/>
      <c r="AQ17" s="1069"/>
      <c r="AR17" s="1069"/>
      <c r="AS17" s="1069"/>
    </row>
    <row r="18" spans="1:45" ht="15">
      <c r="A18" s="1073" t="s">
        <v>1353</v>
      </c>
      <c r="B18" s="1073" t="s">
        <v>2275</v>
      </c>
      <c r="C18" s="1069"/>
      <c r="D18" s="1069">
        <f>COUNTIF(TableDiv[Agency],E18)</f>
        <v>4</v>
      </c>
      <c r="E18" s="1078" t="str" cm="1">
        <f t="array" ref="E18">IFERROR(INDEX(TableDiv[Agency],MATCH(0,INDEX(COUNTIF($E$7:E17,TableDiv[Agency]),),0)),"")</f>
        <v>1100</v>
      </c>
      <c r="F18" s="1069" t="str" cm="1">
        <f t="array" ref="F18">IF($D18&lt;COLUMNS($F$7:F$7),"",INDEX(TableDiv[[GASB]:[GASB]],_xlfn.AGGREGATE(15,3,(TableDiv[[Agency]:[Agency]]=$E18)/(TableDiv[[Agency]:[Agency]]=$E18)*(ROW(TableDiv[Agency])-ROW(TableDiv[[#Headers],[Agency]])),COLUMNS($F$7:F$7))))</f>
        <v>11000G</v>
      </c>
      <c r="G18" s="1069" t="str" cm="1">
        <f t="array" ref="G18">IF($D18&lt;COLUMNS($F$7:G$7),"",INDEX(TableDiv[[GASB]:[GASB]],_xlfn.AGGREGATE(15,3,(TableDiv[[Agency]:[Agency]]=$E18)/(TableDiv[[Agency]:[Agency]]=$E18)*(ROW(TableDiv[Agency])-ROW(TableDiv[[#Headers],[Agency]])),COLUMNS($F$7:G$7))))</f>
        <v>11020G</v>
      </c>
      <c r="H18" s="1069" t="str" cm="1">
        <f t="array" ref="H18">IF($D18&lt;COLUMNS($F$7:H$7),"",INDEX(TableDiv[[GASB]:[GASB]],_xlfn.AGGREGATE(15,3,(TableDiv[[Agency]:[Agency]]=$E18)/(TableDiv[[Agency]:[Agency]]=$E18)*(ROW(TableDiv[Agency])-ROW(TableDiv[[#Headers],[Agency]])),COLUMNS($F$7:H$7))))</f>
        <v>11030G</v>
      </c>
      <c r="I18" s="1069" t="str" cm="1">
        <f t="array" ref="I18">IF($D18&lt;COLUMNS($F$7:I$7),"",INDEX(TableDiv[[GASB]:[GASB]],_xlfn.AGGREGATE(15,3,(TableDiv[[Agency]:[Agency]]=$E18)/(TableDiv[[Agency]:[Agency]]=$E18)*(ROW(TableDiv[Agency])-ROW(TableDiv[[#Headers],[Agency]])),COLUMNS($F$7:I$7))))</f>
        <v>12000G</v>
      </c>
      <c r="J18" s="1069" t="str" cm="1">
        <f t="array" ref="J18">IF($D18&lt;COLUMNS($F$7:J$7),"",INDEX(TableDiv[[GASB]:[GASB]],_xlfn.AGGREGATE(15,3,(TableDiv[[Agency]:[Agency]]=$E18)/(TableDiv[[Agency]:[Agency]]=$E18)*(ROW(TableDiv[Agency])-ROW(TableDiv[[#Headers],[Agency]])),COLUMNS($F$7:J$7))))</f>
        <v/>
      </c>
      <c r="K18" s="1069" t="str" cm="1">
        <f t="array" ref="K18">IF($D18&lt;COLUMNS($F$7:K$7),"",INDEX(TableDiv[[GASB]:[GASB]],_xlfn.AGGREGATE(15,3,(TableDiv[[Agency]:[Agency]]=$E18)/(TableDiv[[Agency]:[Agency]]=$E18)*(ROW(TableDiv[Agency])-ROW(TableDiv[[#Headers],[Agency]])),COLUMNS($F$7:K$7))))</f>
        <v/>
      </c>
      <c r="L18" s="1069" t="str" cm="1">
        <f t="array" ref="L18">IF($D18&lt;COLUMNS($F$7:L$7),"",INDEX(TableDiv[[GASB]:[GASB]],_xlfn.AGGREGATE(15,3,(TableDiv[[Agency]:[Agency]]=$E18)/(TableDiv[[Agency]:[Agency]]=$E18)*(ROW(TableDiv[Agency])-ROW(TableDiv[[#Headers],[Agency]])),COLUMNS($F$7:L$7))))</f>
        <v/>
      </c>
      <c r="M18" s="1069" t="str" cm="1">
        <f t="array" ref="M18">IF($D18&lt;COLUMNS($F$7:M$7),"",INDEX(TableDiv[[GASB]:[GASB]],_xlfn.AGGREGATE(15,3,(TableDiv[[Agency]:[Agency]]=$E18)/(TableDiv[[Agency]:[Agency]]=$E18)*(ROW(TableDiv[Agency])-ROW(TableDiv[[#Headers],[Agency]])),COLUMNS($F$7:M$7))))</f>
        <v/>
      </c>
      <c r="N18" s="1069" t="str" cm="1">
        <f t="array" ref="N18">IF($D18&lt;COLUMNS($F$7:N$7),"",INDEX(TableDiv[[GASB]:[GASB]],_xlfn.AGGREGATE(15,3,(TableDiv[[Agency]:[Agency]]=$E18)/(TableDiv[[Agency]:[Agency]]=$E18)*(ROW(TableDiv[Agency])-ROW(TableDiv[[#Headers],[Agency]])),COLUMNS($F$7:N$7))))</f>
        <v/>
      </c>
      <c r="O18" s="1069" t="str" cm="1">
        <f t="array" ref="O18">IF($D18&lt;COLUMNS($F$7:O$7),"",INDEX(TableDiv[[GASB]:[GASB]],_xlfn.AGGREGATE(15,3,(TableDiv[[Agency]:[Agency]]=$E18)/(TableDiv[[Agency]:[Agency]]=$E18)*(ROW(TableDiv[Agency])-ROW(TableDiv[[#Headers],[Agency]])),COLUMNS($F$7:O$7))))</f>
        <v/>
      </c>
      <c r="P18" s="1069" t="str" cm="1">
        <f t="array" ref="P18">IF($D18&lt;COLUMNS($F$7:P$7),"",INDEX(TableDiv[[GASB]:[GASB]],_xlfn.AGGREGATE(15,3,(TableDiv[[Agency]:[Agency]]=$E18)/(TableDiv[[Agency]:[Agency]]=$E18)*(ROW(TableDiv[Agency])-ROW(TableDiv[[#Headers],[Agency]])),COLUMNS($F$7:P$7))))</f>
        <v/>
      </c>
      <c r="Q18" s="1069" t="str" cm="1">
        <f t="array" ref="Q18">IF($D18&lt;COLUMNS($F$7:Q$7),"",INDEX(TableDiv[[GASB]:[GASB]],_xlfn.AGGREGATE(15,3,(TableDiv[[Agency]:[Agency]]=$E18)/(TableDiv[[Agency]:[Agency]]=$E18)*(ROW(TableDiv[Agency])-ROW(TableDiv[[#Headers],[Agency]])),COLUMNS($F$7:Q$7))))</f>
        <v/>
      </c>
      <c r="R18" s="1069" t="str" cm="1">
        <f t="array" ref="R18">IF($D18&lt;COLUMNS($F$7:R$7),"",INDEX(TableDiv[[GASB]:[GASB]],_xlfn.AGGREGATE(15,3,(TableDiv[[Agency]:[Agency]]=$E18)/(TableDiv[[Agency]:[Agency]]=$E18)*(ROW(TableDiv[Agency])-ROW(TableDiv[[#Headers],[Agency]])),COLUMNS($F$7:R$7))))</f>
        <v/>
      </c>
      <c r="S18" s="1069" t="str" cm="1">
        <f t="array" ref="S18">IF($D18&lt;COLUMNS($F$7:S$7),"",INDEX(TableDiv[[GASB]:[GASB]],_xlfn.AGGREGATE(15,3,(TableDiv[[Agency]:[Agency]]=$E18)/(TableDiv[[Agency]:[Agency]]=$E18)*(ROW(TableDiv[Agency])-ROW(TableDiv[[#Headers],[Agency]])),COLUMNS($F$7:S$7))))</f>
        <v/>
      </c>
      <c r="T18" s="1069" t="str" cm="1">
        <f t="array" ref="T18">IF($D18&lt;COLUMNS($F$7:T$7),"",INDEX(TableDiv[[GASB]:[GASB]],_xlfn.AGGREGATE(15,3,(TableDiv[[Agency]:[Agency]]=$E18)/(TableDiv[[Agency]:[Agency]]=$E18)*(ROW(TableDiv[Agency])-ROW(TableDiv[[#Headers],[Agency]])),COLUMNS($F$7:T$7))))</f>
        <v/>
      </c>
      <c r="U18" s="1069" t="str" cm="1">
        <f t="array" ref="U18">IF($D18&lt;COLUMNS($F$7:U$7),"",INDEX(TableDiv[[GASB]:[GASB]],_xlfn.AGGREGATE(15,3,(TableDiv[[Agency]:[Agency]]=$E18)/(TableDiv[[Agency]:[Agency]]=$E18)*(ROW(TableDiv[Agency])-ROW(TableDiv[[#Headers],[Agency]])),COLUMNS($F$7:U$7))))</f>
        <v/>
      </c>
      <c r="V18" s="1069" t="str" cm="1">
        <f t="array" ref="V18">IF($D18&lt;COLUMNS($F$7:V$7),"",INDEX(TableDiv[[GASB]:[GASB]],_xlfn.AGGREGATE(15,3,(TableDiv[[Agency]:[Agency]]=$E18)/(TableDiv[[Agency]:[Agency]]=$E18)*(ROW(TableDiv[Agency])-ROW(TableDiv[[#Headers],[Agency]])),COLUMNS($F$7:V$7))))</f>
        <v/>
      </c>
      <c r="W18" s="1069" t="str" cm="1">
        <f t="array" ref="W18">IF($D18&lt;COLUMNS($F$7:W$7),"",INDEX(TableDiv[[GASB]:[GASB]],_xlfn.AGGREGATE(15,3,(TableDiv[[Agency]:[Agency]]=$E18)/(TableDiv[[Agency]:[Agency]]=$E18)*(ROW(TableDiv[Agency])-ROW(TableDiv[[#Headers],[Agency]])),COLUMNS($F$7:W$7))))</f>
        <v/>
      </c>
      <c r="X18" s="1069" t="str" cm="1">
        <f t="array" ref="X18">IF($D18&lt;COLUMNS($F$7:X$7),"",INDEX(TableDiv[[GASB]:[GASB]],_xlfn.AGGREGATE(15,3,(TableDiv[[Agency]:[Agency]]=$E18)/(TableDiv[[Agency]:[Agency]]=$E18)*(ROW(TableDiv[Agency])-ROW(TableDiv[[#Headers],[Agency]])),COLUMNS($F$7:X$7))))</f>
        <v/>
      </c>
      <c r="Y18" s="1069" t="str" cm="1">
        <f t="array" ref="Y18">IF($D18&lt;COLUMNS($F$7:Y$7),"",INDEX(TableDiv[[GASB]:[GASB]],_xlfn.AGGREGATE(15,3,(TableDiv[[Agency]:[Agency]]=$E18)/(TableDiv[[Agency]:[Agency]]=$E18)*(ROW(TableDiv[Agency])-ROW(TableDiv[[#Headers],[Agency]])),COLUMNS($F$7:Y$7))))</f>
        <v/>
      </c>
      <c r="Z18" s="1069" t="str" cm="1">
        <f t="array" ref="Z18">IF($D18&lt;COLUMNS($F$7:Z$7),"",INDEX(TableDiv[[GASB]:[GASB]],_xlfn.AGGREGATE(15,3,(TableDiv[[Agency]:[Agency]]=$E18)/(TableDiv[[Agency]:[Agency]]=$E18)*(ROW(TableDiv[Agency])-ROW(TableDiv[[#Headers],[Agency]])),COLUMNS($F$7:Z$7))))</f>
        <v/>
      </c>
      <c r="AA18" s="1069" t="str" cm="1">
        <f t="array" ref="AA18">IF($D18&lt;COLUMNS($F$7:AA$7),"",INDEX(TableDiv[[GASB]:[GASB]],_xlfn.AGGREGATE(15,3,(TableDiv[[Agency]:[Agency]]=$E18)/(TableDiv[[Agency]:[Agency]]=$E18)*(ROW(TableDiv[Agency])-ROW(TableDiv[[#Headers],[Agency]])),COLUMNS($F$7:AA$7))))</f>
        <v/>
      </c>
      <c r="AB18" s="1069" t="str" cm="1">
        <f t="array" ref="AB18">IF($D18&lt;COLUMNS($F$7:AB$7),"",INDEX(TableDiv[[GASB]:[GASB]],_xlfn.AGGREGATE(15,3,(TableDiv[[Agency]:[Agency]]=$E18)/(TableDiv[[Agency]:[Agency]]=$E18)*(ROW(TableDiv[Agency])-ROW(TableDiv[[#Headers],[Agency]])),COLUMNS($F$7:AB$7))))</f>
        <v/>
      </c>
      <c r="AC18" s="1069" t="str" cm="1">
        <f t="array" ref="AC18">IF($D18&lt;COLUMNS($F$7:AC$7),"",INDEX(TableDiv[[GASB]:[GASB]],_xlfn.AGGREGATE(15,3,(TableDiv[[Agency]:[Agency]]=$E18)/(TableDiv[[Agency]:[Agency]]=$E18)*(ROW(TableDiv[Agency])-ROW(TableDiv[[#Headers],[Agency]])),COLUMNS($F$7:AC$7))))</f>
        <v/>
      </c>
      <c r="AD18" s="1069" t="str" cm="1">
        <f t="array" ref="AD18">IF($D18&lt;COLUMNS($F$7:AD$7),"",INDEX(TableDiv[[GASB]:[GASB]],_xlfn.AGGREGATE(15,3,(TableDiv[[Agency]:[Agency]]=$E18)/(TableDiv[[Agency]:[Agency]]=$E18)*(ROW(TableDiv[Agency])-ROW(TableDiv[[#Headers],[Agency]])),COLUMNS($F$7:AD$7))))</f>
        <v/>
      </c>
      <c r="AE18" s="1069" t="str" cm="1">
        <f t="array" ref="AE18">IF($D18&lt;COLUMNS($F$7:AE$7),"",INDEX(TableDiv[[GASB]:[GASB]],_xlfn.AGGREGATE(15,3,(TableDiv[[Agency]:[Agency]]=$E18)/(TableDiv[[Agency]:[Agency]]=$E18)*(ROW(TableDiv[Agency])-ROW(TableDiv[[#Headers],[Agency]])),COLUMNS($F$7:AE$7))))</f>
        <v/>
      </c>
      <c r="AF18" s="1069" t="str" cm="1">
        <f t="array" ref="AF18">IF($D18&lt;COLUMNS($F$7:AF$7),"",INDEX(TableDiv[[GASB]:[GASB]],_xlfn.AGGREGATE(15,3,(TableDiv[[Agency]:[Agency]]=$E18)/(TableDiv[[Agency]:[Agency]]=$E18)*(ROW(TableDiv[Agency])-ROW(TableDiv[[#Headers],[Agency]])),COLUMNS($F$7:AF$7))))</f>
        <v/>
      </c>
      <c r="AG18" s="1069" t="str" cm="1">
        <f t="array" ref="AG18">IF($D18&lt;COLUMNS($F$7:AG$7),"",INDEX(TableDiv[[GASB]:[GASB]],_xlfn.AGGREGATE(15,3,(TableDiv[[Agency]:[Agency]]=$E18)/(TableDiv[[Agency]:[Agency]]=$E18)*(ROW(TableDiv[Agency])-ROW(TableDiv[[#Headers],[Agency]])),COLUMNS($F$7:AG$7))))</f>
        <v/>
      </c>
      <c r="AH18" s="1069" t="str" cm="1">
        <f t="array" ref="AH18">IF($D18&lt;COLUMNS($F$7:AH$7),"",INDEX(TableDiv[[GASB]:[GASB]],_xlfn.AGGREGATE(15,3,(TableDiv[[Agency]:[Agency]]=$E18)/(TableDiv[[Agency]:[Agency]]=$E18)*(ROW(TableDiv[Agency])-ROW(TableDiv[[#Headers],[Agency]])),COLUMNS($F$7:AH$7))))</f>
        <v/>
      </c>
      <c r="AI18" s="1069" t="str" cm="1">
        <f t="array" ref="AI18">IF($D18&lt;COLUMNS($F$7:AI$7),"",INDEX(TableDiv[[GASB]:[GASB]],_xlfn.AGGREGATE(15,3,(TableDiv[[Agency]:[Agency]]=$E18)/(TableDiv[[Agency]:[Agency]]=$E18)*(ROW(TableDiv[Agency])-ROW(TableDiv[[#Headers],[Agency]])),COLUMNS($F$7:AI$7))))</f>
        <v/>
      </c>
      <c r="AJ18" s="1069" t="str" cm="1">
        <f t="array" ref="AJ18">IF($D18&lt;COLUMNS($F$7:AJ$7),"",INDEX(TableDiv[[GASB]:[GASB]],_xlfn.AGGREGATE(15,3,(TableDiv[[Agency]:[Agency]]=$E18)/(TableDiv[[Agency]:[Agency]]=$E18)*(ROW(TableDiv[Agency])-ROW(TableDiv[[#Headers],[Agency]])),COLUMNS($F$7:AJ$7))))</f>
        <v/>
      </c>
      <c r="AK18" s="1069" t="str" cm="1">
        <f t="array" ref="AK18">IF($D18&lt;COLUMNS($F$7:AK$7),"",INDEX(TableDiv[[GASB]:[GASB]],_xlfn.AGGREGATE(15,3,(TableDiv[[Agency]:[Agency]]=$E18)/(TableDiv[[Agency]:[Agency]]=$E18)*(ROW(TableDiv[Agency])-ROW(TableDiv[[#Headers],[Agency]])),COLUMNS($F$7:AK$7))))</f>
        <v/>
      </c>
      <c r="AL18" s="1069" t="str" cm="1">
        <f t="array" ref="AL18">IF($D18&lt;COLUMNS($F$7:AL$7),"",INDEX(TableDiv[[GASB]:[GASB]],_xlfn.AGGREGATE(15,3,(TableDiv[[Agency]:[Agency]]=$E18)/(TableDiv[[Agency]:[Agency]]=$E18)*(ROW(TableDiv[Agency])-ROW(TableDiv[[#Headers],[Agency]])),COLUMNS($F$7:AL$7))))</f>
        <v/>
      </c>
      <c r="AM18" s="1069" t="str" cm="1">
        <f t="array" ref="AM18">IF($D18&lt;COLUMNS($F$7:AM$7),"",INDEX(TableDiv[[GASB]:[GASB]],_xlfn.AGGREGATE(15,3,(TableDiv[[Agency]:[Agency]]=$E18)/(TableDiv[[Agency]:[Agency]]=$E18)*(ROW(TableDiv[Agency])-ROW(TableDiv[[#Headers],[Agency]])),COLUMNS($F$7:AM$7))))</f>
        <v/>
      </c>
      <c r="AN18" s="1069"/>
      <c r="AO18" s="1069"/>
      <c r="AP18" s="1069"/>
      <c r="AQ18" s="1069"/>
      <c r="AR18" s="1069"/>
      <c r="AS18" s="1069"/>
    </row>
    <row r="19" spans="1:45" ht="15">
      <c r="A19" s="1073" t="s">
        <v>1353</v>
      </c>
      <c r="B19" s="1073" t="s">
        <v>2276</v>
      </c>
      <c r="C19" s="1069"/>
      <c r="D19" s="1069">
        <f>COUNTIF(TableDiv[Agency],E19)</f>
        <v>11</v>
      </c>
      <c r="E19" s="1078" t="str" cm="1">
        <f t="array" ref="E19">IFERROR(INDEX(TableDiv[Agency],MATCH(0,INDEX(COUNTIF($E$7:E18,TableDiv[Agency]),),0)),"")</f>
        <v>1200</v>
      </c>
      <c r="F19" s="1069" t="str" cm="1">
        <f t="array" ref="F19">IF($D19&lt;COLUMNS($F$7:F$7),"",INDEX(TableDiv[[GASB]:[GASB]],_xlfn.AGGREGATE(15,3,(TableDiv[[Agency]:[Agency]]=$E19)/(TableDiv[[Agency]:[Agency]]=$E19)*(ROW(TableDiv[Agency])-ROW(TableDiv[[#Headers],[Agency]])),COLUMNS($F$7:F$7))))</f>
        <v>11000G</v>
      </c>
      <c r="G19" s="1069" t="str" cm="1">
        <f t="array" ref="G19">IF($D19&lt;COLUMNS($F$7:G$7),"",INDEX(TableDiv[[GASB]:[GASB]],_xlfn.AGGREGATE(15,3,(TableDiv[[Agency]:[Agency]]=$E19)/(TableDiv[[Agency]:[Agency]]=$E19)*(ROW(TableDiv[Agency])-ROW(TableDiv[[#Headers],[Agency]])),COLUMNS($F$7:G$7))))</f>
        <v>11020G</v>
      </c>
      <c r="H19" s="1069" t="str" cm="1">
        <f t="array" ref="H19">IF($D19&lt;COLUMNS($F$7:H$7),"",INDEX(TableDiv[[GASB]:[GASB]],_xlfn.AGGREGATE(15,3,(TableDiv[[Agency]:[Agency]]=$E19)/(TableDiv[[Agency]:[Agency]]=$E19)*(ROW(TableDiv[Agency])-ROW(TableDiv[[#Headers],[Agency]])),COLUMNS($F$7:H$7))))</f>
        <v>11030G</v>
      </c>
      <c r="I19" s="1069" t="str" cm="1">
        <f t="array" ref="I19">IF($D19&lt;COLUMNS($F$7:I$7),"",INDEX(TableDiv[[GASB]:[GASB]],_xlfn.AGGREGATE(15,3,(TableDiv[[Agency]:[Agency]]=$E19)/(TableDiv[[Agency]:[Agency]]=$E19)*(ROW(TableDiv[Agency])-ROW(TableDiv[[#Headers],[Agency]])),COLUMNS($F$7:I$7))))</f>
        <v>12000G</v>
      </c>
      <c r="J19" s="1069" t="str" cm="1">
        <f t="array" ref="J19">IF($D19&lt;COLUMNS($F$7:J$7),"",INDEX(TableDiv[[GASB]:[GASB]],_xlfn.AGGREGATE(15,3,(TableDiv[[Agency]:[Agency]]=$E19)/(TableDiv[[Agency]:[Agency]]=$E19)*(ROW(TableDiv[Agency])-ROW(TableDiv[[#Headers],[Agency]])),COLUMNS($F$7:J$7))))</f>
        <v>13370G</v>
      </c>
      <c r="K19" s="1069" t="str" cm="1">
        <f t="array" ref="K19">IF($D19&lt;COLUMNS($F$7:K$7),"",INDEX(TableDiv[[GASB]:[GASB]],_xlfn.AGGREGATE(15,3,(TableDiv[[Agency]:[Agency]]=$E19)/(TableDiv[[Agency]:[Agency]]=$E19)*(ROW(TableDiv[Agency])-ROW(TableDiv[[#Headers],[Agency]])),COLUMNS($F$7:K$7))))</f>
        <v>13450G</v>
      </c>
      <c r="L19" s="1069" t="str" cm="1">
        <f t="array" ref="L19">IF($D19&lt;COLUMNS($F$7:L$7),"",INDEX(TableDiv[[GASB]:[GASB]],_xlfn.AGGREGATE(15,3,(TableDiv[[Agency]:[Agency]]=$E19)/(TableDiv[[Agency]:[Agency]]=$E19)*(ROW(TableDiv[Agency])-ROW(TableDiv[[#Headers],[Agency]])),COLUMNS($F$7:L$7))))</f>
        <v>14000G</v>
      </c>
      <c r="M19" s="1069" t="str" cm="1">
        <f t="array" ref="M19">IF($D19&lt;COLUMNS($F$7:M$7),"",INDEX(TableDiv[[GASB]:[GASB]],_xlfn.AGGREGATE(15,3,(TableDiv[[Agency]:[Agency]]=$E19)/(TableDiv[[Agency]:[Agency]]=$E19)*(ROW(TableDiv[Agency])-ROW(TableDiv[[#Headers],[Agency]])),COLUMNS($F$7:M$7))))</f>
        <v>25200G</v>
      </c>
      <c r="N19" s="1069" t="str" cm="1">
        <f t="array" ref="N19">IF($D19&lt;COLUMNS($F$7:N$7),"",INDEX(TableDiv[[GASB]:[GASB]],_xlfn.AGGREGATE(15,3,(TableDiv[[Agency]:[Agency]]=$E19)/(TableDiv[[Agency]:[Agency]]=$E19)*(ROW(TableDiv[Agency])-ROW(TableDiv[[#Headers],[Agency]])),COLUMNS($F$7:N$7))))</f>
        <v>25310G</v>
      </c>
      <c r="O19" s="1069" t="str" cm="1">
        <f t="array" ref="O19">IF($D19&lt;COLUMNS($F$7:O$7),"",INDEX(TableDiv[[GASB]:[GASB]],_xlfn.AGGREGATE(15,3,(TableDiv[[Agency]:[Agency]]=$E19)/(TableDiv[[Agency]:[Agency]]=$E19)*(ROW(TableDiv[Agency])-ROW(TableDiv[[#Headers],[Agency]])),COLUMNS($F$7:O$7))))</f>
        <v>27170G</v>
      </c>
      <c r="P19" s="1069" t="str" cm="1">
        <f t="array" ref="P19">IF($D19&lt;COLUMNS($F$7:P$7),"",INDEX(TableDiv[[GASB]:[GASB]],_xlfn.AGGREGATE(15,3,(TableDiv[[Agency]:[Agency]]=$E19)/(TableDiv[[Agency]:[Agency]]=$E19)*(ROW(TableDiv[Agency])-ROW(TableDiv[[#Headers],[Agency]])),COLUMNS($F$7:P$7))))</f>
        <v>35010G</v>
      </c>
      <c r="Q19" s="1069" t="str" cm="1">
        <f t="array" ref="Q19">IF($D19&lt;COLUMNS($F$7:Q$7),"",INDEX(TableDiv[[GASB]:[GASB]],_xlfn.AGGREGATE(15,3,(TableDiv[[Agency]:[Agency]]=$E19)/(TableDiv[[Agency]:[Agency]]=$E19)*(ROW(TableDiv[Agency])-ROW(TableDiv[[#Headers],[Agency]])),COLUMNS($F$7:Q$7))))</f>
        <v/>
      </c>
      <c r="R19" s="1069" t="str" cm="1">
        <f t="array" ref="R19">IF($D19&lt;COLUMNS($F$7:R$7),"",INDEX(TableDiv[[GASB]:[GASB]],_xlfn.AGGREGATE(15,3,(TableDiv[[Agency]:[Agency]]=$E19)/(TableDiv[[Agency]:[Agency]]=$E19)*(ROW(TableDiv[Agency])-ROW(TableDiv[[#Headers],[Agency]])),COLUMNS($F$7:R$7))))</f>
        <v/>
      </c>
      <c r="S19" s="1069" t="str" cm="1">
        <f t="array" ref="S19">IF($D19&lt;COLUMNS($F$7:S$7),"",INDEX(TableDiv[[GASB]:[GASB]],_xlfn.AGGREGATE(15,3,(TableDiv[[Agency]:[Agency]]=$E19)/(TableDiv[[Agency]:[Agency]]=$E19)*(ROW(TableDiv[Agency])-ROW(TableDiv[[#Headers],[Agency]])),COLUMNS($F$7:S$7))))</f>
        <v/>
      </c>
      <c r="T19" s="1069" t="str" cm="1">
        <f t="array" ref="T19">IF($D19&lt;COLUMNS($F$7:T$7),"",INDEX(TableDiv[[GASB]:[GASB]],_xlfn.AGGREGATE(15,3,(TableDiv[[Agency]:[Agency]]=$E19)/(TableDiv[[Agency]:[Agency]]=$E19)*(ROW(TableDiv[Agency])-ROW(TableDiv[[#Headers],[Agency]])),COLUMNS($F$7:T$7))))</f>
        <v/>
      </c>
      <c r="U19" s="1069" t="str" cm="1">
        <f t="array" ref="U19">IF($D19&lt;COLUMNS($F$7:U$7),"",INDEX(TableDiv[[GASB]:[GASB]],_xlfn.AGGREGATE(15,3,(TableDiv[[Agency]:[Agency]]=$E19)/(TableDiv[[Agency]:[Agency]]=$E19)*(ROW(TableDiv[Agency])-ROW(TableDiv[[#Headers],[Agency]])),COLUMNS($F$7:U$7))))</f>
        <v/>
      </c>
      <c r="V19" s="1069" t="str" cm="1">
        <f t="array" ref="V19">IF($D19&lt;COLUMNS($F$7:V$7),"",INDEX(TableDiv[[GASB]:[GASB]],_xlfn.AGGREGATE(15,3,(TableDiv[[Agency]:[Agency]]=$E19)/(TableDiv[[Agency]:[Agency]]=$E19)*(ROW(TableDiv[Agency])-ROW(TableDiv[[#Headers],[Agency]])),COLUMNS($F$7:V$7))))</f>
        <v/>
      </c>
      <c r="W19" s="1069" t="str" cm="1">
        <f t="array" ref="W19">IF($D19&lt;COLUMNS($F$7:W$7),"",INDEX(TableDiv[[GASB]:[GASB]],_xlfn.AGGREGATE(15,3,(TableDiv[[Agency]:[Agency]]=$E19)/(TableDiv[[Agency]:[Agency]]=$E19)*(ROW(TableDiv[Agency])-ROW(TableDiv[[#Headers],[Agency]])),COLUMNS($F$7:W$7))))</f>
        <v/>
      </c>
      <c r="X19" s="1069" t="str" cm="1">
        <f t="array" ref="X19">IF($D19&lt;COLUMNS($F$7:X$7),"",INDEX(TableDiv[[GASB]:[GASB]],_xlfn.AGGREGATE(15,3,(TableDiv[[Agency]:[Agency]]=$E19)/(TableDiv[[Agency]:[Agency]]=$E19)*(ROW(TableDiv[Agency])-ROW(TableDiv[[#Headers],[Agency]])),COLUMNS($F$7:X$7))))</f>
        <v/>
      </c>
      <c r="Y19" s="1069" t="str" cm="1">
        <f t="array" ref="Y19">IF($D19&lt;COLUMNS($F$7:Y$7),"",INDEX(TableDiv[[GASB]:[GASB]],_xlfn.AGGREGATE(15,3,(TableDiv[[Agency]:[Agency]]=$E19)/(TableDiv[[Agency]:[Agency]]=$E19)*(ROW(TableDiv[Agency])-ROW(TableDiv[[#Headers],[Agency]])),COLUMNS($F$7:Y$7))))</f>
        <v/>
      </c>
      <c r="Z19" s="1069" t="str" cm="1">
        <f t="array" ref="Z19">IF($D19&lt;COLUMNS($F$7:Z$7),"",INDEX(TableDiv[[GASB]:[GASB]],_xlfn.AGGREGATE(15,3,(TableDiv[[Agency]:[Agency]]=$E19)/(TableDiv[[Agency]:[Agency]]=$E19)*(ROW(TableDiv[Agency])-ROW(TableDiv[[#Headers],[Agency]])),COLUMNS($F$7:Z$7))))</f>
        <v/>
      </c>
      <c r="AA19" s="1069" t="str" cm="1">
        <f t="array" ref="AA19">IF($D19&lt;COLUMNS($F$7:AA$7),"",INDEX(TableDiv[[GASB]:[GASB]],_xlfn.AGGREGATE(15,3,(TableDiv[[Agency]:[Agency]]=$E19)/(TableDiv[[Agency]:[Agency]]=$E19)*(ROW(TableDiv[Agency])-ROW(TableDiv[[#Headers],[Agency]])),COLUMNS($F$7:AA$7))))</f>
        <v/>
      </c>
      <c r="AB19" s="1069" t="str" cm="1">
        <f t="array" ref="AB19">IF($D19&lt;COLUMNS($F$7:AB$7),"",INDEX(TableDiv[[GASB]:[GASB]],_xlfn.AGGREGATE(15,3,(TableDiv[[Agency]:[Agency]]=$E19)/(TableDiv[[Agency]:[Agency]]=$E19)*(ROW(TableDiv[Agency])-ROW(TableDiv[[#Headers],[Agency]])),COLUMNS($F$7:AB$7))))</f>
        <v/>
      </c>
      <c r="AC19" s="1069" t="str" cm="1">
        <f t="array" ref="AC19">IF($D19&lt;COLUMNS($F$7:AC$7),"",INDEX(TableDiv[[GASB]:[GASB]],_xlfn.AGGREGATE(15,3,(TableDiv[[Agency]:[Agency]]=$E19)/(TableDiv[[Agency]:[Agency]]=$E19)*(ROW(TableDiv[Agency])-ROW(TableDiv[[#Headers],[Agency]])),COLUMNS($F$7:AC$7))))</f>
        <v/>
      </c>
      <c r="AD19" s="1069" t="str" cm="1">
        <f t="array" ref="AD19">IF($D19&lt;COLUMNS($F$7:AD$7),"",INDEX(TableDiv[[GASB]:[GASB]],_xlfn.AGGREGATE(15,3,(TableDiv[[Agency]:[Agency]]=$E19)/(TableDiv[[Agency]:[Agency]]=$E19)*(ROW(TableDiv[Agency])-ROW(TableDiv[[#Headers],[Agency]])),COLUMNS($F$7:AD$7))))</f>
        <v/>
      </c>
      <c r="AE19" s="1069" t="str" cm="1">
        <f t="array" ref="AE19">IF($D19&lt;COLUMNS($F$7:AE$7),"",INDEX(TableDiv[[GASB]:[GASB]],_xlfn.AGGREGATE(15,3,(TableDiv[[Agency]:[Agency]]=$E19)/(TableDiv[[Agency]:[Agency]]=$E19)*(ROW(TableDiv[Agency])-ROW(TableDiv[[#Headers],[Agency]])),COLUMNS($F$7:AE$7))))</f>
        <v/>
      </c>
      <c r="AF19" s="1069" t="str" cm="1">
        <f t="array" ref="AF19">IF($D19&lt;COLUMNS($F$7:AF$7),"",INDEX(TableDiv[[GASB]:[GASB]],_xlfn.AGGREGATE(15,3,(TableDiv[[Agency]:[Agency]]=$E19)/(TableDiv[[Agency]:[Agency]]=$E19)*(ROW(TableDiv[Agency])-ROW(TableDiv[[#Headers],[Agency]])),COLUMNS($F$7:AF$7))))</f>
        <v/>
      </c>
      <c r="AG19" s="1069" t="str" cm="1">
        <f t="array" ref="AG19">IF($D19&lt;COLUMNS($F$7:AG$7),"",INDEX(TableDiv[[GASB]:[GASB]],_xlfn.AGGREGATE(15,3,(TableDiv[[Agency]:[Agency]]=$E19)/(TableDiv[[Agency]:[Agency]]=$E19)*(ROW(TableDiv[Agency])-ROW(TableDiv[[#Headers],[Agency]])),COLUMNS($F$7:AG$7))))</f>
        <v/>
      </c>
      <c r="AH19" s="1069" t="str" cm="1">
        <f t="array" ref="AH19">IF($D19&lt;COLUMNS($F$7:AH$7),"",INDEX(TableDiv[[GASB]:[GASB]],_xlfn.AGGREGATE(15,3,(TableDiv[[Agency]:[Agency]]=$E19)/(TableDiv[[Agency]:[Agency]]=$E19)*(ROW(TableDiv[Agency])-ROW(TableDiv[[#Headers],[Agency]])),COLUMNS($F$7:AH$7))))</f>
        <v/>
      </c>
      <c r="AI19" s="1069" t="str" cm="1">
        <f t="array" ref="AI19">IF($D19&lt;COLUMNS($F$7:AI$7),"",INDEX(TableDiv[[GASB]:[GASB]],_xlfn.AGGREGATE(15,3,(TableDiv[[Agency]:[Agency]]=$E19)/(TableDiv[[Agency]:[Agency]]=$E19)*(ROW(TableDiv[Agency])-ROW(TableDiv[[#Headers],[Agency]])),COLUMNS($F$7:AI$7))))</f>
        <v/>
      </c>
      <c r="AJ19" s="1069" t="str" cm="1">
        <f t="array" ref="AJ19">IF($D19&lt;COLUMNS($F$7:AJ$7),"",INDEX(TableDiv[[GASB]:[GASB]],_xlfn.AGGREGATE(15,3,(TableDiv[[Agency]:[Agency]]=$E19)/(TableDiv[[Agency]:[Agency]]=$E19)*(ROW(TableDiv[Agency])-ROW(TableDiv[[#Headers],[Agency]])),COLUMNS($F$7:AJ$7))))</f>
        <v/>
      </c>
      <c r="AK19" s="1069" t="str" cm="1">
        <f t="array" ref="AK19">IF($D19&lt;COLUMNS($F$7:AK$7),"",INDEX(TableDiv[[GASB]:[GASB]],_xlfn.AGGREGATE(15,3,(TableDiv[[Agency]:[Agency]]=$E19)/(TableDiv[[Agency]:[Agency]]=$E19)*(ROW(TableDiv[Agency])-ROW(TableDiv[[#Headers],[Agency]])),COLUMNS($F$7:AK$7))))</f>
        <v/>
      </c>
      <c r="AL19" s="1069" t="str" cm="1">
        <f t="array" ref="AL19">IF($D19&lt;COLUMNS($F$7:AL$7),"",INDEX(TableDiv[[GASB]:[GASB]],_xlfn.AGGREGATE(15,3,(TableDiv[[Agency]:[Agency]]=$E19)/(TableDiv[[Agency]:[Agency]]=$E19)*(ROW(TableDiv[Agency])-ROW(TableDiv[[#Headers],[Agency]])),COLUMNS($F$7:AL$7))))</f>
        <v/>
      </c>
      <c r="AM19" s="1069" t="str" cm="1">
        <f t="array" ref="AM19">IF($D19&lt;COLUMNS($F$7:AM$7),"",INDEX(TableDiv[[GASB]:[GASB]],_xlfn.AGGREGATE(15,3,(TableDiv[[Agency]:[Agency]]=$E19)/(TableDiv[[Agency]:[Agency]]=$E19)*(ROW(TableDiv[Agency])-ROW(TableDiv[[#Headers],[Agency]])),COLUMNS($F$7:AM$7))))</f>
        <v/>
      </c>
      <c r="AN19" s="1069"/>
      <c r="AO19" s="1069"/>
      <c r="AP19" s="1069"/>
      <c r="AQ19" s="1069"/>
      <c r="AR19" s="1069"/>
      <c r="AS19" s="1069"/>
    </row>
    <row r="20" spans="1:45" ht="15">
      <c r="A20" s="1073" t="s">
        <v>1353</v>
      </c>
      <c r="B20" s="1073" t="s">
        <v>2270</v>
      </c>
      <c r="C20" s="1069"/>
      <c r="D20" s="1069">
        <f>COUNTIF(TableDiv[Agency],E20)</f>
        <v>11</v>
      </c>
      <c r="E20" s="1078" t="str" cm="1">
        <f t="array" ref="E20">IFERROR(INDEX(TableDiv[Agency],MATCH(0,INDEX(COUNTIF($E$7:E19,TableDiv[Agency]),),0)),"")</f>
        <v>1300</v>
      </c>
      <c r="F20" s="1069" t="str" cm="1">
        <f t="array" ref="F20">IF($D20&lt;COLUMNS($F$7:F$7),"",INDEX(TableDiv[[GASB]:[GASB]],_xlfn.AGGREGATE(15,3,(TableDiv[[Agency]:[Agency]]=$E20)/(TableDiv[[Agency]:[Agency]]=$E20)*(ROW(TableDiv[Agency])-ROW(TableDiv[[#Headers],[Agency]])),COLUMNS($F$7:F$7))))</f>
        <v>11000G</v>
      </c>
      <c r="G20" s="1069" t="str" cm="1">
        <f t="array" ref="G20">IF($D20&lt;COLUMNS($F$7:G$7),"",INDEX(TableDiv[[GASB]:[GASB]],_xlfn.AGGREGATE(15,3,(TableDiv[[Agency]:[Agency]]=$E20)/(TableDiv[[Agency]:[Agency]]=$E20)*(ROW(TableDiv[Agency])-ROW(TableDiv[[#Headers],[Agency]])),COLUMNS($F$7:G$7))))</f>
        <v>11020G</v>
      </c>
      <c r="H20" s="1069" t="str" cm="1">
        <f t="array" ref="H20">IF($D20&lt;COLUMNS($F$7:H$7),"",INDEX(TableDiv[[GASB]:[GASB]],_xlfn.AGGREGATE(15,3,(TableDiv[[Agency]:[Agency]]=$E20)/(TableDiv[[Agency]:[Agency]]=$E20)*(ROW(TableDiv[Agency])-ROW(TableDiv[[#Headers],[Agency]])),COLUMNS($F$7:H$7))))</f>
        <v>11200G</v>
      </c>
      <c r="I20" s="1069" t="str" cm="1">
        <f t="array" ref="I20">IF($D20&lt;COLUMNS($F$7:I$7),"",INDEX(TableDiv[[GASB]:[GASB]],_xlfn.AGGREGATE(15,3,(TableDiv[[Agency]:[Agency]]=$E20)/(TableDiv[[Agency]:[Agency]]=$E20)*(ROW(TableDiv[Agency])-ROW(TableDiv[[#Headers],[Agency]])),COLUMNS($F$7:I$7))))</f>
        <v>12000G</v>
      </c>
      <c r="J20" s="1069" t="str" cm="1">
        <f t="array" ref="J20">IF($D20&lt;COLUMNS($F$7:J$7),"",INDEX(TableDiv[[GASB]:[GASB]],_xlfn.AGGREGATE(15,3,(TableDiv[[Agency]:[Agency]]=$E20)/(TableDiv[[Agency]:[Agency]]=$E20)*(ROW(TableDiv[Agency])-ROW(TableDiv[[#Headers],[Agency]])),COLUMNS($F$7:J$7))))</f>
        <v>14000G</v>
      </c>
      <c r="K20" s="1069" t="str" cm="1">
        <f t="array" ref="K20">IF($D20&lt;COLUMNS($F$7:K$7),"",INDEX(TableDiv[[GASB]:[GASB]],_xlfn.AGGREGATE(15,3,(TableDiv[[Agency]:[Agency]]=$E20)/(TableDiv[[Agency]:[Agency]]=$E20)*(ROW(TableDiv[Agency])-ROW(TableDiv[[#Headers],[Agency]])),COLUMNS($F$7:K$7))))</f>
        <v>14260G</v>
      </c>
      <c r="L20" s="1069" t="str" cm="1">
        <f t="array" ref="L20">IF($D20&lt;COLUMNS($F$7:L$7),"",INDEX(TableDiv[[GASB]:[GASB]],_xlfn.AGGREGATE(15,3,(TableDiv[[Agency]:[Agency]]=$E20)/(TableDiv[[Agency]:[Agency]]=$E20)*(ROW(TableDiv[Agency])-ROW(TableDiv[[#Headers],[Agency]])),COLUMNS($F$7:L$7))))</f>
        <v>27020G</v>
      </c>
      <c r="M20" s="1069" t="str" cm="1">
        <f t="array" ref="M20">IF($D20&lt;COLUMNS($F$7:M$7),"",INDEX(TableDiv[[GASB]:[GASB]],_xlfn.AGGREGATE(15,3,(TableDiv[[Agency]:[Agency]]=$E20)/(TableDiv[[Agency]:[Agency]]=$E20)*(ROW(TableDiv[Agency])-ROW(TableDiv[[#Headers],[Agency]])),COLUMNS($F$7:M$7))))</f>
        <v>27060G</v>
      </c>
      <c r="N20" s="1069" t="str" cm="1">
        <f t="array" ref="N20">IF($D20&lt;COLUMNS($F$7:N$7),"",INDEX(TableDiv[[GASB]:[GASB]],_xlfn.AGGREGATE(15,3,(TableDiv[[Agency]:[Agency]]=$E20)/(TableDiv[[Agency]:[Agency]]=$E20)*(ROW(TableDiv[Agency])-ROW(TableDiv[[#Headers],[Agency]])),COLUMNS($F$7:N$7))))</f>
        <v>27140G</v>
      </c>
      <c r="O20" s="1069" t="str" cm="1">
        <f t="array" ref="O20">IF($D20&lt;COLUMNS($F$7:O$7),"",INDEX(TableDiv[[GASB]:[GASB]],_xlfn.AGGREGATE(15,3,(TableDiv[[Agency]:[Agency]]=$E20)/(TableDiv[[Agency]:[Agency]]=$E20)*(ROW(TableDiv[Agency])-ROW(TableDiv[[#Headers],[Agency]])),COLUMNS($F$7:O$7))))</f>
        <v>27230G</v>
      </c>
      <c r="P20" s="1069" t="str" cm="1">
        <f t="array" ref="P20">IF($D20&lt;COLUMNS($F$7:P$7),"",INDEX(TableDiv[[GASB]:[GASB]],_xlfn.AGGREGATE(15,3,(TableDiv[[Agency]:[Agency]]=$E20)/(TableDiv[[Agency]:[Agency]]=$E20)*(ROW(TableDiv[Agency])-ROW(TableDiv[[#Headers],[Agency]])),COLUMNS($F$7:P$7))))</f>
        <v>27280G</v>
      </c>
      <c r="Q20" s="1069" t="str" cm="1">
        <f t="array" ref="Q20">IF($D20&lt;COLUMNS($F$7:Q$7),"",INDEX(TableDiv[[GASB]:[GASB]],_xlfn.AGGREGATE(15,3,(TableDiv[[Agency]:[Agency]]=$E20)/(TableDiv[[Agency]:[Agency]]=$E20)*(ROW(TableDiv[Agency])-ROW(TableDiv[[#Headers],[Agency]])),COLUMNS($F$7:Q$7))))</f>
        <v/>
      </c>
      <c r="R20" s="1069" t="str" cm="1">
        <f t="array" ref="R20">IF($D20&lt;COLUMNS($F$7:R$7),"",INDEX(TableDiv[[GASB]:[GASB]],_xlfn.AGGREGATE(15,3,(TableDiv[[Agency]:[Agency]]=$E20)/(TableDiv[[Agency]:[Agency]]=$E20)*(ROW(TableDiv[Agency])-ROW(TableDiv[[#Headers],[Agency]])),COLUMNS($F$7:R$7))))</f>
        <v/>
      </c>
      <c r="S20" s="1069" t="str" cm="1">
        <f t="array" ref="S20">IF($D20&lt;COLUMNS($F$7:S$7),"",INDEX(TableDiv[[GASB]:[GASB]],_xlfn.AGGREGATE(15,3,(TableDiv[[Agency]:[Agency]]=$E20)/(TableDiv[[Agency]:[Agency]]=$E20)*(ROW(TableDiv[Agency])-ROW(TableDiv[[#Headers],[Agency]])),COLUMNS($F$7:S$7))))</f>
        <v/>
      </c>
      <c r="T20" s="1069" t="str" cm="1">
        <f t="array" ref="T20">IF($D20&lt;COLUMNS($F$7:T$7),"",INDEX(TableDiv[[GASB]:[GASB]],_xlfn.AGGREGATE(15,3,(TableDiv[[Agency]:[Agency]]=$E20)/(TableDiv[[Agency]:[Agency]]=$E20)*(ROW(TableDiv[Agency])-ROW(TableDiv[[#Headers],[Agency]])),COLUMNS($F$7:T$7))))</f>
        <v/>
      </c>
      <c r="U20" s="1069" t="str" cm="1">
        <f t="array" ref="U20">IF($D20&lt;COLUMNS($F$7:U$7),"",INDEX(TableDiv[[GASB]:[GASB]],_xlfn.AGGREGATE(15,3,(TableDiv[[Agency]:[Agency]]=$E20)/(TableDiv[[Agency]:[Agency]]=$E20)*(ROW(TableDiv[Agency])-ROW(TableDiv[[#Headers],[Agency]])),COLUMNS($F$7:U$7))))</f>
        <v/>
      </c>
      <c r="V20" s="1069" t="str" cm="1">
        <f t="array" ref="V20">IF($D20&lt;COLUMNS($F$7:V$7),"",INDEX(TableDiv[[GASB]:[GASB]],_xlfn.AGGREGATE(15,3,(TableDiv[[Agency]:[Agency]]=$E20)/(TableDiv[[Agency]:[Agency]]=$E20)*(ROW(TableDiv[Agency])-ROW(TableDiv[[#Headers],[Agency]])),COLUMNS($F$7:V$7))))</f>
        <v/>
      </c>
      <c r="W20" s="1069" t="str" cm="1">
        <f t="array" ref="W20">IF($D20&lt;COLUMNS($F$7:W$7),"",INDEX(TableDiv[[GASB]:[GASB]],_xlfn.AGGREGATE(15,3,(TableDiv[[Agency]:[Agency]]=$E20)/(TableDiv[[Agency]:[Agency]]=$E20)*(ROW(TableDiv[Agency])-ROW(TableDiv[[#Headers],[Agency]])),COLUMNS($F$7:W$7))))</f>
        <v/>
      </c>
      <c r="X20" s="1069" t="str" cm="1">
        <f t="array" ref="X20">IF($D20&lt;COLUMNS($F$7:X$7),"",INDEX(TableDiv[[GASB]:[GASB]],_xlfn.AGGREGATE(15,3,(TableDiv[[Agency]:[Agency]]=$E20)/(TableDiv[[Agency]:[Agency]]=$E20)*(ROW(TableDiv[Agency])-ROW(TableDiv[[#Headers],[Agency]])),COLUMNS($F$7:X$7))))</f>
        <v/>
      </c>
      <c r="Y20" s="1069" t="str" cm="1">
        <f t="array" ref="Y20">IF($D20&lt;COLUMNS($F$7:Y$7),"",INDEX(TableDiv[[GASB]:[GASB]],_xlfn.AGGREGATE(15,3,(TableDiv[[Agency]:[Agency]]=$E20)/(TableDiv[[Agency]:[Agency]]=$E20)*(ROW(TableDiv[Agency])-ROW(TableDiv[[#Headers],[Agency]])),COLUMNS($F$7:Y$7))))</f>
        <v/>
      </c>
      <c r="Z20" s="1069" t="str" cm="1">
        <f t="array" ref="Z20">IF($D20&lt;COLUMNS($F$7:Z$7),"",INDEX(TableDiv[[GASB]:[GASB]],_xlfn.AGGREGATE(15,3,(TableDiv[[Agency]:[Agency]]=$E20)/(TableDiv[[Agency]:[Agency]]=$E20)*(ROW(TableDiv[Agency])-ROW(TableDiv[[#Headers],[Agency]])),COLUMNS($F$7:Z$7))))</f>
        <v/>
      </c>
      <c r="AA20" s="1069" t="str" cm="1">
        <f t="array" ref="AA20">IF($D20&lt;COLUMNS($F$7:AA$7),"",INDEX(TableDiv[[GASB]:[GASB]],_xlfn.AGGREGATE(15,3,(TableDiv[[Agency]:[Agency]]=$E20)/(TableDiv[[Agency]:[Agency]]=$E20)*(ROW(TableDiv[Agency])-ROW(TableDiv[[#Headers],[Agency]])),COLUMNS($F$7:AA$7))))</f>
        <v/>
      </c>
      <c r="AB20" s="1069" t="str" cm="1">
        <f t="array" ref="AB20">IF($D20&lt;COLUMNS($F$7:AB$7),"",INDEX(TableDiv[[GASB]:[GASB]],_xlfn.AGGREGATE(15,3,(TableDiv[[Agency]:[Agency]]=$E20)/(TableDiv[[Agency]:[Agency]]=$E20)*(ROW(TableDiv[Agency])-ROW(TableDiv[[#Headers],[Agency]])),COLUMNS($F$7:AB$7))))</f>
        <v/>
      </c>
      <c r="AC20" s="1069" t="str" cm="1">
        <f t="array" ref="AC20">IF($D20&lt;COLUMNS($F$7:AC$7),"",INDEX(TableDiv[[GASB]:[GASB]],_xlfn.AGGREGATE(15,3,(TableDiv[[Agency]:[Agency]]=$E20)/(TableDiv[[Agency]:[Agency]]=$E20)*(ROW(TableDiv[Agency])-ROW(TableDiv[[#Headers],[Agency]])),COLUMNS($F$7:AC$7))))</f>
        <v/>
      </c>
      <c r="AD20" s="1069" t="str" cm="1">
        <f t="array" ref="AD20">IF($D20&lt;COLUMNS($F$7:AD$7),"",INDEX(TableDiv[[GASB]:[GASB]],_xlfn.AGGREGATE(15,3,(TableDiv[[Agency]:[Agency]]=$E20)/(TableDiv[[Agency]:[Agency]]=$E20)*(ROW(TableDiv[Agency])-ROW(TableDiv[[#Headers],[Agency]])),COLUMNS($F$7:AD$7))))</f>
        <v/>
      </c>
      <c r="AE20" s="1069" t="str" cm="1">
        <f t="array" ref="AE20">IF($D20&lt;COLUMNS($F$7:AE$7),"",INDEX(TableDiv[[GASB]:[GASB]],_xlfn.AGGREGATE(15,3,(TableDiv[[Agency]:[Agency]]=$E20)/(TableDiv[[Agency]:[Agency]]=$E20)*(ROW(TableDiv[Agency])-ROW(TableDiv[[#Headers],[Agency]])),COLUMNS($F$7:AE$7))))</f>
        <v/>
      </c>
      <c r="AF20" s="1069" t="str" cm="1">
        <f t="array" ref="AF20">IF($D20&lt;COLUMNS($F$7:AF$7),"",INDEX(TableDiv[[GASB]:[GASB]],_xlfn.AGGREGATE(15,3,(TableDiv[[Agency]:[Agency]]=$E20)/(TableDiv[[Agency]:[Agency]]=$E20)*(ROW(TableDiv[Agency])-ROW(TableDiv[[#Headers],[Agency]])),COLUMNS($F$7:AF$7))))</f>
        <v/>
      </c>
      <c r="AG20" s="1069" t="str" cm="1">
        <f t="array" ref="AG20">IF($D20&lt;COLUMNS($F$7:AG$7),"",INDEX(TableDiv[[GASB]:[GASB]],_xlfn.AGGREGATE(15,3,(TableDiv[[Agency]:[Agency]]=$E20)/(TableDiv[[Agency]:[Agency]]=$E20)*(ROW(TableDiv[Agency])-ROW(TableDiv[[#Headers],[Agency]])),COLUMNS($F$7:AG$7))))</f>
        <v/>
      </c>
      <c r="AH20" s="1069" t="str" cm="1">
        <f t="array" ref="AH20">IF($D20&lt;COLUMNS($F$7:AH$7),"",INDEX(TableDiv[[GASB]:[GASB]],_xlfn.AGGREGATE(15,3,(TableDiv[[Agency]:[Agency]]=$E20)/(TableDiv[[Agency]:[Agency]]=$E20)*(ROW(TableDiv[Agency])-ROW(TableDiv[[#Headers],[Agency]])),COLUMNS($F$7:AH$7))))</f>
        <v/>
      </c>
      <c r="AI20" s="1069" t="str" cm="1">
        <f t="array" ref="AI20">IF($D20&lt;COLUMNS($F$7:AI$7),"",INDEX(TableDiv[[GASB]:[GASB]],_xlfn.AGGREGATE(15,3,(TableDiv[[Agency]:[Agency]]=$E20)/(TableDiv[[Agency]:[Agency]]=$E20)*(ROW(TableDiv[Agency])-ROW(TableDiv[[#Headers],[Agency]])),COLUMNS($F$7:AI$7))))</f>
        <v/>
      </c>
      <c r="AJ20" s="1069" t="str" cm="1">
        <f t="array" ref="AJ20">IF($D20&lt;COLUMNS($F$7:AJ$7),"",INDEX(TableDiv[[GASB]:[GASB]],_xlfn.AGGREGATE(15,3,(TableDiv[[Agency]:[Agency]]=$E20)/(TableDiv[[Agency]:[Agency]]=$E20)*(ROW(TableDiv[Agency])-ROW(TableDiv[[#Headers],[Agency]])),COLUMNS($F$7:AJ$7))))</f>
        <v/>
      </c>
      <c r="AK20" s="1069" t="str" cm="1">
        <f t="array" ref="AK20">IF($D20&lt;COLUMNS($F$7:AK$7),"",INDEX(TableDiv[[GASB]:[GASB]],_xlfn.AGGREGATE(15,3,(TableDiv[[Agency]:[Agency]]=$E20)/(TableDiv[[Agency]:[Agency]]=$E20)*(ROW(TableDiv[Agency])-ROW(TableDiv[[#Headers],[Agency]])),COLUMNS($F$7:AK$7))))</f>
        <v/>
      </c>
      <c r="AL20" s="1069" t="str" cm="1">
        <f t="array" ref="AL20">IF($D20&lt;COLUMNS($F$7:AL$7),"",INDEX(TableDiv[[GASB]:[GASB]],_xlfn.AGGREGATE(15,3,(TableDiv[[Agency]:[Agency]]=$E20)/(TableDiv[[Agency]:[Agency]]=$E20)*(ROW(TableDiv[Agency])-ROW(TableDiv[[#Headers],[Agency]])),COLUMNS($F$7:AL$7))))</f>
        <v/>
      </c>
      <c r="AM20" s="1069" t="str" cm="1">
        <f t="array" ref="AM20">IF($D20&lt;COLUMNS($F$7:AM$7),"",INDEX(TableDiv[[GASB]:[GASB]],_xlfn.AGGREGATE(15,3,(TableDiv[[Agency]:[Agency]]=$E20)/(TableDiv[[Agency]:[Agency]]=$E20)*(ROW(TableDiv[Agency])-ROW(TableDiv[[#Headers],[Agency]])),COLUMNS($F$7:AM$7))))</f>
        <v/>
      </c>
      <c r="AN20" s="1069"/>
      <c r="AO20" s="1069"/>
      <c r="AP20" s="1069"/>
      <c r="AQ20" s="1069"/>
      <c r="AR20" s="1069"/>
      <c r="AS20" s="1069"/>
    </row>
    <row r="21" spans="1:45" ht="15">
      <c r="A21" s="1073" t="s">
        <v>1353</v>
      </c>
      <c r="B21" s="1073" t="s">
        <v>2277</v>
      </c>
      <c r="C21" s="1069"/>
      <c r="D21" s="1069">
        <f>COUNTIF(TableDiv[Agency],E21)</f>
        <v>2</v>
      </c>
      <c r="E21" s="1078" t="str" cm="1">
        <f t="array" ref="E21">IFERROR(INDEX(TableDiv[Agency],MATCH(0,INDEX(COUNTIF($E$7:E20,TableDiv[Agency]),),0)),"")</f>
        <v>1400</v>
      </c>
      <c r="F21" s="1069" t="str" cm="1">
        <f t="array" ref="F21">IF($D21&lt;COLUMNS($F$7:F$7),"",INDEX(TableDiv[[GASB]:[GASB]],_xlfn.AGGREGATE(15,3,(TableDiv[[Agency]:[Agency]]=$E21)/(TableDiv[[Agency]:[Agency]]=$E21)*(ROW(TableDiv[Agency])-ROW(TableDiv[[#Headers],[Agency]])),COLUMNS($F$7:F$7))))</f>
        <v>11000G</v>
      </c>
      <c r="G21" s="1069" t="str" cm="1">
        <f t="array" ref="G21">IF($D21&lt;COLUMNS($F$7:G$7),"",INDEX(TableDiv[[GASB]:[GASB]],_xlfn.AGGREGATE(15,3,(TableDiv[[Agency]:[Agency]]=$E21)/(TableDiv[[Agency]:[Agency]]=$E21)*(ROW(TableDiv[Agency])-ROW(TableDiv[[#Headers],[Agency]])),COLUMNS($F$7:G$7))))</f>
        <v>11020G</v>
      </c>
      <c r="H21" s="1069" t="str" cm="1">
        <f t="array" ref="H21">IF($D21&lt;COLUMNS($F$7:H$7),"",INDEX(TableDiv[[GASB]:[GASB]],_xlfn.AGGREGATE(15,3,(TableDiv[[Agency]:[Agency]]=$E21)/(TableDiv[[Agency]:[Agency]]=$E21)*(ROW(TableDiv[Agency])-ROW(TableDiv[[#Headers],[Agency]])),COLUMNS($F$7:H$7))))</f>
        <v/>
      </c>
      <c r="I21" s="1069" t="str" cm="1">
        <f t="array" ref="I21">IF($D21&lt;COLUMNS($F$7:I$7),"",INDEX(TableDiv[[GASB]:[GASB]],_xlfn.AGGREGATE(15,3,(TableDiv[[Agency]:[Agency]]=$E21)/(TableDiv[[Agency]:[Agency]]=$E21)*(ROW(TableDiv[Agency])-ROW(TableDiv[[#Headers],[Agency]])),COLUMNS($F$7:I$7))))</f>
        <v/>
      </c>
      <c r="J21" s="1069" t="str" cm="1">
        <f t="array" ref="J21">IF($D21&lt;COLUMNS($F$7:J$7),"",INDEX(TableDiv[[GASB]:[GASB]],_xlfn.AGGREGATE(15,3,(TableDiv[[Agency]:[Agency]]=$E21)/(TableDiv[[Agency]:[Agency]]=$E21)*(ROW(TableDiv[Agency])-ROW(TableDiv[[#Headers],[Agency]])),COLUMNS($F$7:J$7))))</f>
        <v/>
      </c>
      <c r="K21" s="1069" t="str" cm="1">
        <f t="array" ref="K21">IF($D21&lt;COLUMNS($F$7:K$7),"",INDEX(TableDiv[[GASB]:[GASB]],_xlfn.AGGREGATE(15,3,(TableDiv[[Agency]:[Agency]]=$E21)/(TableDiv[[Agency]:[Agency]]=$E21)*(ROW(TableDiv[Agency])-ROW(TableDiv[[#Headers],[Agency]])),COLUMNS($F$7:K$7))))</f>
        <v/>
      </c>
      <c r="L21" s="1069" t="str" cm="1">
        <f t="array" ref="L21">IF($D21&lt;COLUMNS($F$7:L$7),"",INDEX(TableDiv[[GASB]:[GASB]],_xlfn.AGGREGATE(15,3,(TableDiv[[Agency]:[Agency]]=$E21)/(TableDiv[[Agency]:[Agency]]=$E21)*(ROW(TableDiv[Agency])-ROW(TableDiv[[#Headers],[Agency]])),COLUMNS($F$7:L$7))))</f>
        <v/>
      </c>
      <c r="M21" s="1069" t="str" cm="1">
        <f t="array" ref="M21">IF($D21&lt;COLUMNS($F$7:M$7),"",INDEX(TableDiv[[GASB]:[GASB]],_xlfn.AGGREGATE(15,3,(TableDiv[[Agency]:[Agency]]=$E21)/(TableDiv[[Agency]:[Agency]]=$E21)*(ROW(TableDiv[Agency])-ROW(TableDiv[[#Headers],[Agency]])),COLUMNS($F$7:M$7))))</f>
        <v/>
      </c>
      <c r="N21" s="1069" t="str" cm="1">
        <f t="array" ref="N21">IF($D21&lt;COLUMNS($F$7:N$7),"",INDEX(TableDiv[[GASB]:[GASB]],_xlfn.AGGREGATE(15,3,(TableDiv[[Agency]:[Agency]]=$E21)/(TableDiv[[Agency]:[Agency]]=$E21)*(ROW(TableDiv[Agency])-ROW(TableDiv[[#Headers],[Agency]])),COLUMNS($F$7:N$7))))</f>
        <v/>
      </c>
      <c r="O21" s="1069" t="str" cm="1">
        <f t="array" ref="O21">IF($D21&lt;COLUMNS($F$7:O$7),"",INDEX(TableDiv[[GASB]:[GASB]],_xlfn.AGGREGATE(15,3,(TableDiv[[Agency]:[Agency]]=$E21)/(TableDiv[[Agency]:[Agency]]=$E21)*(ROW(TableDiv[Agency])-ROW(TableDiv[[#Headers],[Agency]])),COLUMNS($F$7:O$7))))</f>
        <v/>
      </c>
      <c r="P21" s="1069" t="str" cm="1">
        <f t="array" ref="P21">IF($D21&lt;COLUMNS($F$7:P$7),"",INDEX(TableDiv[[GASB]:[GASB]],_xlfn.AGGREGATE(15,3,(TableDiv[[Agency]:[Agency]]=$E21)/(TableDiv[[Agency]:[Agency]]=$E21)*(ROW(TableDiv[Agency])-ROW(TableDiv[[#Headers],[Agency]])),COLUMNS($F$7:P$7))))</f>
        <v/>
      </c>
      <c r="Q21" s="1069" t="str" cm="1">
        <f t="array" ref="Q21">IF($D21&lt;COLUMNS($F$7:Q$7),"",INDEX(TableDiv[[GASB]:[GASB]],_xlfn.AGGREGATE(15,3,(TableDiv[[Agency]:[Agency]]=$E21)/(TableDiv[[Agency]:[Agency]]=$E21)*(ROW(TableDiv[Agency])-ROW(TableDiv[[#Headers],[Agency]])),COLUMNS($F$7:Q$7))))</f>
        <v/>
      </c>
      <c r="R21" s="1069" t="str" cm="1">
        <f t="array" ref="R21">IF($D21&lt;COLUMNS($F$7:R$7),"",INDEX(TableDiv[[GASB]:[GASB]],_xlfn.AGGREGATE(15,3,(TableDiv[[Agency]:[Agency]]=$E21)/(TableDiv[[Agency]:[Agency]]=$E21)*(ROW(TableDiv[Agency])-ROW(TableDiv[[#Headers],[Agency]])),COLUMNS($F$7:R$7))))</f>
        <v/>
      </c>
      <c r="S21" s="1069" t="str" cm="1">
        <f t="array" ref="S21">IF($D21&lt;COLUMNS($F$7:S$7),"",INDEX(TableDiv[[GASB]:[GASB]],_xlfn.AGGREGATE(15,3,(TableDiv[[Agency]:[Agency]]=$E21)/(TableDiv[[Agency]:[Agency]]=$E21)*(ROW(TableDiv[Agency])-ROW(TableDiv[[#Headers],[Agency]])),COLUMNS($F$7:S$7))))</f>
        <v/>
      </c>
      <c r="T21" s="1069" t="str" cm="1">
        <f t="array" ref="T21">IF($D21&lt;COLUMNS($F$7:T$7),"",INDEX(TableDiv[[GASB]:[GASB]],_xlfn.AGGREGATE(15,3,(TableDiv[[Agency]:[Agency]]=$E21)/(TableDiv[[Agency]:[Agency]]=$E21)*(ROW(TableDiv[Agency])-ROW(TableDiv[[#Headers],[Agency]])),COLUMNS($F$7:T$7))))</f>
        <v/>
      </c>
      <c r="U21" s="1069" t="str" cm="1">
        <f t="array" ref="U21">IF($D21&lt;COLUMNS($F$7:U$7),"",INDEX(TableDiv[[GASB]:[GASB]],_xlfn.AGGREGATE(15,3,(TableDiv[[Agency]:[Agency]]=$E21)/(TableDiv[[Agency]:[Agency]]=$E21)*(ROW(TableDiv[Agency])-ROW(TableDiv[[#Headers],[Agency]])),COLUMNS($F$7:U$7))))</f>
        <v/>
      </c>
      <c r="V21" s="1069" t="str" cm="1">
        <f t="array" ref="V21">IF($D21&lt;COLUMNS($F$7:V$7),"",INDEX(TableDiv[[GASB]:[GASB]],_xlfn.AGGREGATE(15,3,(TableDiv[[Agency]:[Agency]]=$E21)/(TableDiv[[Agency]:[Agency]]=$E21)*(ROW(TableDiv[Agency])-ROW(TableDiv[[#Headers],[Agency]])),COLUMNS($F$7:V$7))))</f>
        <v/>
      </c>
      <c r="W21" s="1069" t="str" cm="1">
        <f t="array" ref="W21">IF($D21&lt;COLUMNS($F$7:W$7),"",INDEX(TableDiv[[GASB]:[GASB]],_xlfn.AGGREGATE(15,3,(TableDiv[[Agency]:[Agency]]=$E21)/(TableDiv[[Agency]:[Agency]]=$E21)*(ROW(TableDiv[Agency])-ROW(TableDiv[[#Headers],[Agency]])),COLUMNS($F$7:W$7))))</f>
        <v/>
      </c>
      <c r="X21" s="1069" t="str" cm="1">
        <f t="array" ref="X21">IF($D21&lt;COLUMNS($F$7:X$7),"",INDEX(TableDiv[[GASB]:[GASB]],_xlfn.AGGREGATE(15,3,(TableDiv[[Agency]:[Agency]]=$E21)/(TableDiv[[Agency]:[Agency]]=$E21)*(ROW(TableDiv[Agency])-ROW(TableDiv[[#Headers],[Agency]])),COLUMNS($F$7:X$7))))</f>
        <v/>
      </c>
      <c r="Y21" s="1069" t="str" cm="1">
        <f t="array" ref="Y21">IF($D21&lt;COLUMNS($F$7:Y$7),"",INDEX(TableDiv[[GASB]:[GASB]],_xlfn.AGGREGATE(15,3,(TableDiv[[Agency]:[Agency]]=$E21)/(TableDiv[[Agency]:[Agency]]=$E21)*(ROW(TableDiv[Agency])-ROW(TableDiv[[#Headers],[Agency]])),COLUMNS($F$7:Y$7))))</f>
        <v/>
      </c>
      <c r="Z21" s="1069" t="str" cm="1">
        <f t="array" ref="Z21">IF($D21&lt;COLUMNS($F$7:Z$7),"",INDEX(TableDiv[[GASB]:[GASB]],_xlfn.AGGREGATE(15,3,(TableDiv[[Agency]:[Agency]]=$E21)/(TableDiv[[Agency]:[Agency]]=$E21)*(ROW(TableDiv[Agency])-ROW(TableDiv[[#Headers],[Agency]])),COLUMNS($F$7:Z$7))))</f>
        <v/>
      </c>
      <c r="AA21" s="1069" t="str" cm="1">
        <f t="array" ref="AA21">IF($D21&lt;COLUMNS($F$7:AA$7),"",INDEX(TableDiv[[GASB]:[GASB]],_xlfn.AGGREGATE(15,3,(TableDiv[[Agency]:[Agency]]=$E21)/(TableDiv[[Agency]:[Agency]]=$E21)*(ROW(TableDiv[Agency])-ROW(TableDiv[[#Headers],[Agency]])),COLUMNS($F$7:AA$7))))</f>
        <v/>
      </c>
      <c r="AB21" s="1069" t="str" cm="1">
        <f t="array" ref="AB21">IF($D21&lt;COLUMNS($F$7:AB$7),"",INDEX(TableDiv[[GASB]:[GASB]],_xlfn.AGGREGATE(15,3,(TableDiv[[Agency]:[Agency]]=$E21)/(TableDiv[[Agency]:[Agency]]=$E21)*(ROW(TableDiv[Agency])-ROW(TableDiv[[#Headers],[Agency]])),COLUMNS($F$7:AB$7))))</f>
        <v/>
      </c>
      <c r="AC21" s="1069" t="str" cm="1">
        <f t="array" ref="AC21">IF($D21&lt;COLUMNS($F$7:AC$7),"",INDEX(TableDiv[[GASB]:[GASB]],_xlfn.AGGREGATE(15,3,(TableDiv[[Agency]:[Agency]]=$E21)/(TableDiv[[Agency]:[Agency]]=$E21)*(ROW(TableDiv[Agency])-ROW(TableDiv[[#Headers],[Agency]])),COLUMNS($F$7:AC$7))))</f>
        <v/>
      </c>
      <c r="AD21" s="1069" t="str" cm="1">
        <f t="array" ref="AD21">IF($D21&lt;COLUMNS($F$7:AD$7),"",INDEX(TableDiv[[GASB]:[GASB]],_xlfn.AGGREGATE(15,3,(TableDiv[[Agency]:[Agency]]=$E21)/(TableDiv[[Agency]:[Agency]]=$E21)*(ROW(TableDiv[Agency])-ROW(TableDiv[[#Headers],[Agency]])),COLUMNS($F$7:AD$7))))</f>
        <v/>
      </c>
      <c r="AE21" s="1069" t="str" cm="1">
        <f t="array" ref="AE21">IF($D21&lt;COLUMNS($F$7:AE$7),"",INDEX(TableDiv[[GASB]:[GASB]],_xlfn.AGGREGATE(15,3,(TableDiv[[Agency]:[Agency]]=$E21)/(TableDiv[[Agency]:[Agency]]=$E21)*(ROW(TableDiv[Agency])-ROW(TableDiv[[#Headers],[Agency]])),COLUMNS($F$7:AE$7))))</f>
        <v/>
      </c>
      <c r="AF21" s="1069" t="str" cm="1">
        <f t="array" ref="AF21">IF($D21&lt;COLUMNS($F$7:AF$7),"",INDEX(TableDiv[[GASB]:[GASB]],_xlfn.AGGREGATE(15,3,(TableDiv[[Agency]:[Agency]]=$E21)/(TableDiv[[Agency]:[Agency]]=$E21)*(ROW(TableDiv[Agency])-ROW(TableDiv[[#Headers],[Agency]])),COLUMNS($F$7:AF$7))))</f>
        <v/>
      </c>
      <c r="AG21" s="1069" t="str" cm="1">
        <f t="array" ref="AG21">IF($D21&lt;COLUMNS($F$7:AG$7),"",INDEX(TableDiv[[GASB]:[GASB]],_xlfn.AGGREGATE(15,3,(TableDiv[[Agency]:[Agency]]=$E21)/(TableDiv[[Agency]:[Agency]]=$E21)*(ROW(TableDiv[Agency])-ROW(TableDiv[[#Headers],[Agency]])),COLUMNS($F$7:AG$7))))</f>
        <v/>
      </c>
      <c r="AH21" s="1069" t="str" cm="1">
        <f t="array" ref="AH21">IF($D21&lt;COLUMNS($F$7:AH$7),"",INDEX(TableDiv[[GASB]:[GASB]],_xlfn.AGGREGATE(15,3,(TableDiv[[Agency]:[Agency]]=$E21)/(TableDiv[[Agency]:[Agency]]=$E21)*(ROW(TableDiv[Agency])-ROW(TableDiv[[#Headers],[Agency]])),COLUMNS($F$7:AH$7))))</f>
        <v/>
      </c>
      <c r="AI21" s="1069" t="str" cm="1">
        <f t="array" ref="AI21">IF($D21&lt;COLUMNS($F$7:AI$7),"",INDEX(TableDiv[[GASB]:[GASB]],_xlfn.AGGREGATE(15,3,(TableDiv[[Agency]:[Agency]]=$E21)/(TableDiv[[Agency]:[Agency]]=$E21)*(ROW(TableDiv[Agency])-ROW(TableDiv[[#Headers],[Agency]])),COLUMNS($F$7:AI$7))))</f>
        <v/>
      </c>
      <c r="AJ21" s="1069" t="str" cm="1">
        <f t="array" ref="AJ21">IF($D21&lt;COLUMNS($F$7:AJ$7),"",INDEX(TableDiv[[GASB]:[GASB]],_xlfn.AGGREGATE(15,3,(TableDiv[[Agency]:[Agency]]=$E21)/(TableDiv[[Agency]:[Agency]]=$E21)*(ROW(TableDiv[Agency])-ROW(TableDiv[[#Headers],[Agency]])),COLUMNS($F$7:AJ$7))))</f>
        <v/>
      </c>
      <c r="AK21" s="1069" t="str" cm="1">
        <f t="array" ref="AK21">IF($D21&lt;COLUMNS($F$7:AK$7),"",INDEX(TableDiv[[GASB]:[GASB]],_xlfn.AGGREGATE(15,3,(TableDiv[[Agency]:[Agency]]=$E21)/(TableDiv[[Agency]:[Agency]]=$E21)*(ROW(TableDiv[Agency])-ROW(TableDiv[[#Headers],[Agency]])),COLUMNS($F$7:AK$7))))</f>
        <v/>
      </c>
      <c r="AL21" s="1069" t="str" cm="1">
        <f t="array" ref="AL21">IF($D21&lt;COLUMNS($F$7:AL$7),"",INDEX(TableDiv[[GASB]:[GASB]],_xlfn.AGGREGATE(15,3,(TableDiv[[Agency]:[Agency]]=$E21)/(TableDiv[[Agency]:[Agency]]=$E21)*(ROW(TableDiv[Agency])-ROW(TableDiv[[#Headers],[Agency]])),COLUMNS($F$7:AL$7))))</f>
        <v/>
      </c>
      <c r="AM21" s="1069" t="str" cm="1">
        <f t="array" ref="AM21">IF($D21&lt;COLUMNS($F$7:AM$7),"",INDEX(TableDiv[[GASB]:[GASB]],_xlfn.AGGREGATE(15,3,(TableDiv[[Agency]:[Agency]]=$E21)/(TableDiv[[Agency]:[Agency]]=$E21)*(ROW(TableDiv[Agency])-ROW(TableDiv[[#Headers],[Agency]])),COLUMNS($F$7:AM$7))))</f>
        <v/>
      </c>
      <c r="AN21" s="1069"/>
      <c r="AO21" s="1069"/>
      <c r="AP21" s="1069"/>
      <c r="AQ21" s="1069"/>
      <c r="AR21" s="1069"/>
      <c r="AS21" s="1069"/>
    </row>
    <row r="22" spans="1:45" ht="15">
      <c r="A22" s="1073" t="s">
        <v>1353</v>
      </c>
      <c r="B22" s="1073" t="s">
        <v>2278</v>
      </c>
      <c r="C22" s="1069"/>
      <c r="D22" s="1069">
        <f>COUNTIF(TableDiv[Agency],E22)</f>
        <v>4</v>
      </c>
      <c r="E22" s="1078" t="str" cm="1">
        <f t="array" ref="E22">IFERROR(INDEX(TableDiv[Agency],MATCH(0,INDEX(COUNTIF($E$7:E21,TableDiv[Agency]),),0)),"")</f>
        <v>1500</v>
      </c>
      <c r="F22" s="1069" t="str" cm="1">
        <f t="array" ref="F22">IF($D22&lt;COLUMNS($F$7:F$7),"",INDEX(TableDiv[[GASB]:[GASB]],_xlfn.AGGREGATE(15,3,(TableDiv[[Agency]:[Agency]]=$E22)/(TableDiv[[Agency]:[Agency]]=$E22)*(ROW(TableDiv[Agency])-ROW(TableDiv[[#Headers],[Agency]])),COLUMNS($F$7:F$7))))</f>
        <v>13870G</v>
      </c>
      <c r="G22" s="1069" t="str" cm="1">
        <f t="array" ref="G22">IF($D22&lt;COLUMNS($F$7:G$7),"",INDEX(TableDiv[[GASB]:[GASB]],_xlfn.AGGREGATE(15,3,(TableDiv[[Agency]:[Agency]]=$E22)/(TableDiv[[Agency]:[Agency]]=$E22)*(ROW(TableDiv[Agency])-ROW(TableDiv[[#Headers],[Agency]])),COLUMNS($F$7:G$7))))</f>
        <v>13890G</v>
      </c>
      <c r="H22" s="1069" t="str" cm="1">
        <f t="array" ref="H22">IF($D22&lt;COLUMNS($F$7:H$7),"",INDEX(TableDiv[[GASB]:[GASB]],_xlfn.AGGREGATE(15,3,(TableDiv[[Agency]:[Agency]]=$E22)/(TableDiv[[Agency]:[Agency]]=$E22)*(ROW(TableDiv[Agency])-ROW(TableDiv[[#Headers],[Agency]])),COLUMNS($F$7:H$7))))</f>
        <v>25430G</v>
      </c>
      <c r="I22" s="1069" t="str" cm="1">
        <f t="array" ref="I22">IF($D22&lt;COLUMNS($F$7:I$7),"",INDEX(TableDiv[[GASB]:[GASB]],_xlfn.AGGREGATE(15,3,(TableDiv[[Agency]:[Agency]]=$E22)/(TableDiv[[Agency]:[Agency]]=$E22)*(ROW(TableDiv[Agency])-ROW(TableDiv[[#Headers],[Agency]])),COLUMNS($F$7:I$7))))</f>
        <v>39180G</v>
      </c>
      <c r="J22" s="1069" t="str" cm="1">
        <f t="array" ref="J22">IF($D22&lt;COLUMNS($F$7:J$7),"",INDEX(TableDiv[[GASB]:[GASB]],_xlfn.AGGREGATE(15,3,(TableDiv[[Agency]:[Agency]]=$E22)/(TableDiv[[Agency]:[Agency]]=$E22)*(ROW(TableDiv[Agency])-ROW(TableDiv[[#Headers],[Agency]])),COLUMNS($F$7:J$7))))</f>
        <v/>
      </c>
      <c r="K22" s="1069" t="str" cm="1">
        <f t="array" ref="K22">IF($D22&lt;COLUMNS($F$7:K$7),"",INDEX(TableDiv[[GASB]:[GASB]],_xlfn.AGGREGATE(15,3,(TableDiv[[Agency]:[Agency]]=$E22)/(TableDiv[[Agency]:[Agency]]=$E22)*(ROW(TableDiv[Agency])-ROW(TableDiv[[#Headers],[Agency]])),COLUMNS($F$7:K$7))))</f>
        <v/>
      </c>
      <c r="L22" s="1069" t="str" cm="1">
        <f t="array" ref="L22">IF($D22&lt;COLUMNS($F$7:L$7),"",INDEX(TableDiv[[GASB]:[GASB]],_xlfn.AGGREGATE(15,3,(TableDiv[[Agency]:[Agency]]=$E22)/(TableDiv[[Agency]:[Agency]]=$E22)*(ROW(TableDiv[Agency])-ROW(TableDiv[[#Headers],[Agency]])),COLUMNS($F$7:L$7))))</f>
        <v/>
      </c>
      <c r="M22" s="1069" t="str" cm="1">
        <f t="array" ref="M22">IF($D22&lt;COLUMNS($F$7:M$7),"",INDEX(TableDiv[[GASB]:[GASB]],_xlfn.AGGREGATE(15,3,(TableDiv[[Agency]:[Agency]]=$E22)/(TableDiv[[Agency]:[Agency]]=$E22)*(ROW(TableDiv[Agency])-ROW(TableDiv[[#Headers],[Agency]])),COLUMNS($F$7:M$7))))</f>
        <v/>
      </c>
      <c r="N22" s="1069" t="str" cm="1">
        <f t="array" ref="N22">IF($D22&lt;COLUMNS($F$7:N$7),"",INDEX(TableDiv[[GASB]:[GASB]],_xlfn.AGGREGATE(15,3,(TableDiv[[Agency]:[Agency]]=$E22)/(TableDiv[[Agency]:[Agency]]=$E22)*(ROW(TableDiv[Agency])-ROW(TableDiv[[#Headers],[Agency]])),COLUMNS($F$7:N$7))))</f>
        <v/>
      </c>
      <c r="O22" s="1069" t="str" cm="1">
        <f t="array" ref="O22">IF($D22&lt;COLUMNS($F$7:O$7),"",INDEX(TableDiv[[GASB]:[GASB]],_xlfn.AGGREGATE(15,3,(TableDiv[[Agency]:[Agency]]=$E22)/(TableDiv[[Agency]:[Agency]]=$E22)*(ROW(TableDiv[Agency])-ROW(TableDiv[[#Headers],[Agency]])),COLUMNS($F$7:O$7))))</f>
        <v/>
      </c>
      <c r="P22" s="1069" t="str" cm="1">
        <f t="array" ref="P22">IF($D22&lt;COLUMNS($F$7:P$7),"",INDEX(TableDiv[[GASB]:[GASB]],_xlfn.AGGREGATE(15,3,(TableDiv[[Agency]:[Agency]]=$E22)/(TableDiv[[Agency]:[Agency]]=$E22)*(ROW(TableDiv[Agency])-ROW(TableDiv[[#Headers],[Agency]])),COLUMNS($F$7:P$7))))</f>
        <v/>
      </c>
      <c r="Q22" s="1069" t="str" cm="1">
        <f t="array" ref="Q22">IF($D22&lt;COLUMNS($F$7:Q$7),"",INDEX(TableDiv[[GASB]:[GASB]],_xlfn.AGGREGATE(15,3,(TableDiv[[Agency]:[Agency]]=$E22)/(TableDiv[[Agency]:[Agency]]=$E22)*(ROW(TableDiv[Agency])-ROW(TableDiv[[#Headers],[Agency]])),COLUMNS($F$7:Q$7))))</f>
        <v/>
      </c>
      <c r="R22" s="1069" t="str" cm="1">
        <f t="array" ref="R22">IF($D22&lt;COLUMNS($F$7:R$7),"",INDEX(TableDiv[[GASB]:[GASB]],_xlfn.AGGREGATE(15,3,(TableDiv[[Agency]:[Agency]]=$E22)/(TableDiv[[Agency]:[Agency]]=$E22)*(ROW(TableDiv[Agency])-ROW(TableDiv[[#Headers],[Agency]])),COLUMNS($F$7:R$7))))</f>
        <v/>
      </c>
      <c r="S22" s="1069" t="str" cm="1">
        <f t="array" ref="S22">IF($D22&lt;COLUMNS($F$7:S$7),"",INDEX(TableDiv[[GASB]:[GASB]],_xlfn.AGGREGATE(15,3,(TableDiv[[Agency]:[Agency]]=$E22)/(TableDiv[[Agency]:[Agency]]=$E22)*(ROW(TableDiv[Agency])-ROW(TableDiv[[#Headers],[Agency]])),COLUMNS($F$7:S$7))))</f>
        <v/>
      </c>
      <c r="T22" s="1069" t="str" cm="1">
        <f t="array" ref="T22">IF($D22&lt;COLUMNS($F$7:T$7),"",INDEX(TableDiv[[GASB]:[GASB]],_xlfn.AGGREGATE(15,3,(TableDiv[[Agency]:[Agency]]=$E22)/(TableDiv[[Agency]:[Agency]]=$E22)*(ROW(TableDiv[Agency])-ROW(TableDiv[[#Headers],[Agency]])),COLUMNS($F$7:T$7))))</f>
        <v/>
      </c>
      <c r="U22" s="1069" t="str" cm="1">
        <f t="array" ref="U22">IF($D22&lt;COLUMNS($F$7:U$7),"",INDEX(TableDiv[[GASB]:[GASB]],_xlfn.AGGREGATE(15,3,(TableDiv[[Agency]:[Agency]]=$E22)/(TableDiv[[Agency]:[Agency]]=$E22)*(ROW(TableDiv[Agency])-ROW(TableDiv[[#Headers],[Agency]])),COLUMNS($F$7:U$7))))</f>
        <v/>
      </c>
      <c r="V22" s="1069" t="str" cm="1">
        <f t="array" ref="V22">IF($D22&lt;COLUMNS($F$7:V$7),"",INDEX(TableDiv[[GASB]:[GASB]],_xlfn.AGGREGATE(15,3,(TableDiv[[Agency]:[Agency]]=$E22)/(TableDiv[[Agency]:[Agency]]=$E22)*(ROW(TableDiv[Agency])-ROW(TableDiv[[#Headers],[Agency]])),COLUMNS($F$7:V$7))))</f>
        <v/>
      </c>
      <c r="W22" s="1069" t="str" cm="1">
        <f t="array" ref="W22">IF($D22&lt;COLUMNS($F$7:W$7),"",INDEX(TableDiv[[GASB]:[GASB]],_xlfn.AGGREGATE(15,3,(TableDiv[[Agency]:[Agency]]=$E22)/(TableDiv[[Agency]:[Agency]]=$E22)*(ROW(TableDiv[Agency])-ROW(TableDiv[[#Headers],[Agency]])),COLUMNS($F$7:W$7))))</f>
        <v/>
      </c>
      <c r="X22" s="1069" t="str" cm="1">
        <f t="array" ref="X22">IF($D22&lt;COLUMNS($F$7:X$7),"",INDEX(TableDiv[[GASB]:[GASB]],_xlfn.AGGREGATE(15,3,(TableDiv[[Agency]:[Agency]]=$E22)/(TableDiv[[Agency]:[Agency]]=$E22)*(ROW(TableDiv[Agency])-ROW(TableDiv[[#Headers],[Agency]])),COLUMNS($F$7:X$7))))</f>
        <v/>
      </c>
      <c r="Y22" s="1069" t="str" cm="1">
        <f t="array" ref="Y22">IF($D22&lt;COLUMNS($F$7:Y$7),"",INDEX(TableDiv[[GASB]:[GASB]],_xlfn.AGGREGATE(15,3,(TableDiv[[Agency]:[Agency]]=$E22)/(TableDiv[[Agency]:[Agency]]=$E22)*(ROW(TableDiv[Agency])-ROW(TableDiv[[#Headers],[Agency]])),COLUMNS($F$7:Y$7))))</f>
        <v/>
      </c>
      <c r="Z22" s="1069" t="str" cm="1">
        <f t="array" ref="Z22">IF($D22&lt;COLUMNS($F$7:Z$7),"",INDEX(TableDiv[[GASB]:[GASB]],_xlfn.AGGREGATE(15,3,(TableDiv[[Agency]:[Agency]]=$E22)/(TableDiv[[Agency]:[Agency]]=$E22)*(ROW(TableDiv[Agency])-ROW(TableDiv[[#Headers],[Agency]])),COLUMNS($F$7:Z$7))))</f>
        <v/>
      </c>
      <c r="AA22" s="1069" t="str" cm="1">
        <f t="array" ref="AA22">IF($D22&lt;COLUMNS($F$7:AA$7),"",INDEX(TableDiv[[GASB]:[GASB]],_xlfn.AGGREGATE(15,3,(TableDiv[[Agency]:[Agency]]=$E22)/(TableDiv[[Agency]:[Agency]]=$E22)*(ROW(TableDiv[Agency])-ROW(TableDiv[[#Headers],[Agency]])),COLUMNS($F$7:AA$7))))</f>
        <v/>
      </c>
      <c r="AB22" s="1069" t="str" cm="1">
        <f t="array" ref="AB22">IF($D22&lt;COLUMNS($F$7:AB$7),"",INDEX(TableDiv[[GASB]:[GASB]],_xlfn.AGGREGATE(15,3,(TableDiv[[Agency]:[Agency]]=$E22)/(TableDiv[[Agency]:[Agency]]=$E22)*(ROW(TableDiv[Agency])-ROW(TableDiv[[#Headers],[Agency]])),COLUMNS($F$7:AB$7))))</f>
        <v/>
      </c>
      <c r="AC22" s="1069" t="str" cm="1">
        <f t="array" ref="AC22">IF($D22&lt;COLUMNS($F$7:AC$7),"",INDEX(TableDiv[[GASB]:[GASB]],_xlfn.AGGREGATE(15,3,(TableDiv[[Agency]:[Agency]]=$E22)/(TableDiv[[Agency]:[Agency]]=$E22)*(ROW(TableDiv[Agency])-ROW(TableDiv[[#Headers],[Agency]])),COLUMNS($F$7:AC$7))))</f>
        <v/>
      </c>
      <c r="AD22" s="1069" t="str" cm="1">
        <f t="array" ref="AD22">IF($D22&lt;COLUMNS($F$7:AD$7),"",INDEX(TableDiv[[GASB]:[GASB]],_xlfn.AGGREGATE(15,3,(TableDiv[[Agency]:[Agency]]=$E22)/(TableDiv[[Agency]:[Agency]]=$E22)*(ROW(TableDiv[Agency])-ROW(TableDiv[[#Headers],[Agency]])),COLUMNS($F$7:AD$7))))</f>
        <v/>
      </c>
      <c r="AE22" s="1069" t="str" cm="1">
        <f t="array" ref="AE22">IF($D22&lt;COLUMNS($F$7:AE$7),"",INDEX(TableDiv[[GASB]:[GASB]],_xlfn.AGGREGATE(15,3,(TableDiv[[Agency]:[Agency]]=$E22)/(TableDiv[[Agency]:[Agency]]=$E22)*(ROW(TableDiv[Agency])-ROW(TableDiv[[#Headers],[Agency]])),COLUMNS($F$7:AE$7))))</f>
        <v/>
      </c>
      <c r="AF22" s="1069" t="str" cm="1">
        <f t="array" ref="AF22">IF($D22&lt;COLUMNS($F$7:AF$7),"",INDEX(TableDiv[[GASB]:[GASB]],_xlfn.AGGREGATE(15,3,(TableDiv[[Agency]:[Agency]]=$E22)/(TableDiv[[Agency]:[Agency]]=$E22)*(ROW(TableDiv[Agency])-ROW(TableDiv[[#Headers],[Agency]])),COLUMNS($F$7:AF$7))))</f>
        <v/>
      </c>
      <c r="AG22" s="1069" t="str" cm="1">
        <f t="array" ref="AG22">IF($D22&lt;COLUMNS($F$7:AG$7),"",INDEX(TableDiv[[GASB]:[GASB]],_xlfn.AGGREGATE(15,3,(TableDiv[[Agency]:[Agency]]=$E22)/(TableDiv[[Agency]:[Agency]]=$E22)*(ROW(TableDiv[Agency])-ROW(TableDiv[[#Headers],[Agency]])),COLUMNS($F$7:AG$7))))</f>
        <v/>
      </c>
      <c r="AH22" s="1069" t="str" cm="1">
        <f t="array" ref="AH22">IF($D22&lt;COLUMNS($F$7:AH$7),"",INDEX(TableDiv[[GASB]:[GASB]],_xlfn.AGGREGATE(15,3,(TableDiv[[Agency]:[Agency]]=$E22)/(TableDiv[[Agency]:[Agency]]=$E22)*(ROW(TableDiv[Agency])-ROW(TableDiv[[#Headers],[Agency]])),COLUMNS($F$7:AH$7))))</f>
        <v/>
      </c>
      <c r="AI22" s="1069" t="str" cm="1">
        <f t="array" ref="AI22">IF($D22&lt;COLUMNS($F$7:AI$7),"",INDEX(TableDiv[[GASB]:[GASB]],_xlfn.AGGREGATE(15,3,(TableDiv[[Agency]:[Agency]]=$E22)/(TableDiv[[Agency]:[Agency]]=$E22)*(ROW(TableDiv[Agency])-ROW(TableDiv[[#Headers],[Agency]])),COLUMNS($F$7:AI$7))))</f>
        <v/>
      </c>
      <c r="AJ22" s="1069" t="str" cm="1">
        <f t="array" ref="AJ22">IF($D22&lt;COLUMNS($F$7:AJ$7),"",INDEX(TableDiv[[GASB]:[GASB]],_xlfn.AGGREGATE(15,3,(TableDiv[[Agency]:[Agency]]=$E22)/(TableDiv[[Agency]:[Agency]]=$E22)*(ROW(TableDiv[Agency])-ROW(TableDiv[[#Headers],[Agency]])),COLUMNS($F$7:AJ$7))))</f>
        <v/>
      </c>
      <c r="AK22" s="1069" t="str" cm="1">
        <f t="array" ref="AK22">IF($D22&lt;COLUMNS($F$7:AK$7),"",INDEX(TableDiv[[GASB]:[GASB]],_xlfn.AGGREGATE(15,3,(TableDiv[[Agency]:[Agency]]=$E22)/(TableDiv[[Agency]:[Agency]]=$E22)*(ROW(TableDiv[Agency])-ROW(TableDiv[[#Headers],[Agency]])),COLUMNS($F$7:AK$7))))</f>
        <v/>
      </c>
      <c r="AL22" s="1069" t="str" cm="1">
        <f t="array" ref="AL22">IF($D22&lt;COLUMNS($F$7:AL$7),"",INDEX(TableDiv[[GASB]:[GASB]],_xlfn.AGGREGATE(15,3,(TableDiv[[Agency]:[Agency]]=$E22)/(TableDiv[[Agency]:[Agency]]=$E22)*(ROW(TableDiv[Agency])-ROW(TableDiv[[#Headers],[Agency]])),COLUMNS($F$7:AL$7))))</f>
        <v/>
      </c>
      <c r="AM22" s="1069" t="str" cm="1">
        <f t="array" ref="AM22">IF($D22&lt;COLUMNS($F$7:AM$7),"",INDEX(TableDiv[[GASB]:[GASB]],_xlfn.AGGREGATE(15,3,(TableDiv[[Agency]:[Agency]]=$E22)/(TableDiv[[Agency]:[Agency]]=$E22)*(ROW(TableDiv[Agency])-ROW(TableDiv[[#Headers],[Agency]])),COLUMNS($F$7:AM$7))))</f>
        <v/>
      </c>
      <c r="AN22" s="1069"/>
      <c r="AO22" s="1069"/>
      <c r="AP22" s="1069"/>
      <c r="AQ22" s="1069"/>
      <c r="AR22" s="1069"/>
      <c r="AS22" s="1069"/>
    </row>
    <row r="23" spans="1:45" ht="15">
      <c r="A23" s="1073" t="s">
        <v>1353</v>
      </c>
      <c r="B23" s="1073" t="s">
        <v>2279</v>
      </c>
      <c r="C23" s="1069"/>
      <c r="D23" s="1069">
        <f>COUNTIF(TableDiv[Agency],E23)</f>
        <v>18</v>
      </c>
      <c r="E23" s="1078" t="str" cm="1">
        <f t="array" ref="E23">IFERROR(INDEX(TableDiv[Agency],MATCH(0,INDEX(COUNTIF($E$7:E22,TableDiv[Agency]),),0)),"")</f>
        <v>1600</v>
      </c>
      <c r="F23" s="1069" t="str" cm="1">
        <f t="array" ref="F23">IF($D23&lt;COLUMNS($F$7:F$7),"",INDEX(TableDiv[[GASB]:[GASB]],_xlfn.AGGREGATE(15,3,(TableDiv[[Agency]:[Agency]]=$E23)/(TableDiv[[Agency]:[Agency]]=$E23)*(ROW(TableDiv[Agency])-ROW(TableDiv[[#Headers],[Agency]])),COLUMNS($F$7:F$7))))</f>
        <v>11000G</v>
      </c>
      <c r="G23" s="1069" t="str" cm="1">
        <f t="array" ref="G23">IF($D23&lt;COLUMNS($F$7:G$7),"",INDEX(TableDiv[[GASB]:[GASB]],_xlfn.AGGREGATE(15,3,(TableDiv[[Agency]:[Agency]]=$E23)/(TableDiv[[Agency]:[Agency]]=$E23)*(ROW(TableDiv[Agency])-ROW(TableDiv[[#Headers],[Agency]])),COLUMNS($F$7:G$7))))</f>
        <v>11020G</v>
      </c>
      <c r="H23" s="1069" t="str" cm="1">
        <f t="array" ref="H23">IF($D23&lt;COLUMNS($F$7:H$7),"",INDEX(TableDiv[[GASB]:[GASB]],_xlfn.AGGREGATE(15,3,(TableDiv[[Agency]:[Agency]]=$E23)/(TableDiv[[Agency]:[Agency]]=$E23)*(ROW(TableDiv[Agency])-ROW(TableDiv[[#Headers],[Agency]])),COLUMNS($F$7:H$7))))</f>
        <v>11030G</v>
      </c>
      <c r="I23" s="1069" t="str" cm="1">
        <f t="array" ref="I23">IF($D23&lt;COLUMNS($F$7:I$7),"",INDEX(TableDiv[[GASB]:[GASB]],_xlfn.AGGREGATE(15,3,(TableDiv[[Agency]:[Agency]]=$E23)/(TableDiv[[Agency]:[Agency]]=$E23)*(ROW(TableDiv[Agency])-ROW(TableDiv[[#Headers],[Agency]])),COLUMNS($F$7:I$7))))</f>
        <v>11110G</v>
      </c>
      <c r="J23" s="1069" t="str" cm="1">
        <f t="array" ref="J23">IF($D23&lt;COLUMNS($F$7:J$7),"",INDEX(TableDiv[[GASB]:[GASB]],_xlfn.AGGREGATE(15,3,(TableDiv[[Agency]:[Agency]]=$E23)/(TableDiv[[Agency]:[Agency]]=$E23)*(ROW(TableDiv[Agency])-ROW(TableDiv[[#Headers],[Agency]])),COLUMNS($F$7:J$7))))</f>
        <v>11230G</v>
      </c>
      <c r="K23" s="1069" t="str" cm="1">
        <f t="array" ref="K23">IF($D23&lt;COLUMNS($F$7:K$7),"",INDEX(TableDiv[[GASB]:[GASB]],_xlfn.AGGREGATE(15,3,(TableDiv[[Agency]:[Agency]]=$E23)/(TableDiv[[Agency]:[Agency]]=$E23)*(ROW(TableDiv[Agency])-ROW(TableDiv[[#Headers],[Agency]])),COLUMNS($F$7:K$7))))</f>
        <v>12210G</v>
      </c>
      <c r="L23" s="1069" t="str" cm="1">
        <f t="array" ref="L23">IF($D23&lt;COLUMNS($F$7:L$7),"",INDEX(TableDiv[[GASB]:[GASB]],_xlfn.AGGREGATE(15,3,(TableDiv[[Agency]:[Agency]]=$E23)/(TableDiv[[Agency]:[Agency]]=$E23)*(ROW(TableDiv[Agency])-ROW(TableDiv[[#Headers],[Agency]])),COLUMNS($F$7:L$7))))</f>
        <v>13160G</v>
      </c>
      <c r="M23" s="1069" t="str" cm="1">
        <f t="array" ref="M23">IF($D23&lt;COLUMNS($F$7:M$7),"",INDEX(TableDiv[[GASB]:[GASB]],_xlfn.AGGREGATE(15,3,(TableDiv[[Agency]:[Agency]]=$E23)/(TableDiv[[Agency]:[Agency]]=$E23)*(ROW(TableDiv[Agency])-ROW(TableDiv[[#Headers],[Agency]])),COLUMNS($F$7:M$7))))</f>
        <v>13520G</v>
      </c>
      <c r="N23" s="1069" t="str" cm="1">
        <f t="array" ref="N23">IF($D23&lt;COLUMNS($F$7:N$7),"",INDEX(TableDiv[[GASB]:[GASB]],_xlfn.AGGREGATE(15,3,(TableDiv[[Agency]:[Agency]]=$E23)/(TableDiv[[Agency]:[Agency]]=$E23)*(ROW(TableDiv[Agency])-ROW(TableDiv[[#Headers],[Agency]])),COLUMNS($F$7:N$7))))</f>
        <v>13530G</v>
      </c>
      <c r="O23" s="1069" t="str" cm="1">
        <f t="array" ref="O23">IF($D23&lt;COLUMNS($F$7:O$7),"",INDEX(TableDiv[[GASB]:[GASB]],_xlfn.AGGREGATE(15,3,(TableDiv[[Agency]:[Agency]]=$E23)/(TableDiv[[Agency]:[Agency]]=$E23)*(ROW(TableDiv[Agency])-ROW(TableDiv[[#Headers],[Agency]])),COLUMNS($F$7:O$7))))</f>
        <v>13910G</v>
      </c>
      <c r="P23" s="1069" t="str" cm="1">
        <f t="array" ref="P23">IF($D23&lt;COLUMNS($F$7:P$7),"",INDEX(TableDiv[[GASB]:[GASB]],_xlfn.AGGREGATE(15,3,(TableDiv[[Agency]:[Agency]]=$E23)/(TableDiv[[Agency]:[Agency]]=$E23)*(ROW(TableDiv[Agency])-ROW(TableDiv[[#Headers],[Agency]])),COLUMNS($F$7:P$7))))</f>
        <v>13950G</v>
      </c>
      <c r="Q23" s="1069" t="str" cm="1">
        <f t="array" ref="Q23">IF($D23&lt;COLUMNS($F$7:Q$7),"",INDEX(TableDiv[[GASB]:[GASB]],_xlfn.AGGREGATE(15,3,(TableDiv[[Agency]:[Agency]]=$E23)/(TableDiv[[Agency]:[Agency]]=$E23)*(ROW(TableDiv[Agency])-ROW(TableDiv[[#Headers],[Agency]])),COLUMNS($F$7:Q$7))))</f>
        <v>14000G</v>
      </c>
      <c r="R23" s="1069" t="str" cm="1">
        <f t="array" ref="R23">IF($D23&lt;COLUMNS($F$7:R$7),"",INDEX(TableDiv[[GASB]:[GASB]],_xlfn.AGGREGATE(15,3,(TableDiv[[Agency]:[Agency]]=$E23)/(TableDiv[[Agency]:[Agency]]=$E23)*(ROW(TableDiv[Agency])-ROW(TableDiv[[#Headers],[Agency]])),COLUMNS($F$7:R$7))))</f>
        <v>14240G</v>
      </c>
      <c r="S23" s="1069" t="str" cm="1">
        <f t="array" ref="S23">IF($D23&lt;COLUMNS($F$7:S$7),"",INDEX(TableDiv[[GASB]:[GASB]],_xlfn.AGGREGATE(15,3,(TableDiv[[Agency]:[Agency]]=$E23)/(TableDiv[[Agency]:[Agency]]=$E23)*(ROW(TableDiv[Agency])-ROW(TableDiv[[#Headers],[Agency]])),COLUMNS($F$7:S$7))))</f>
        <v>14260G</v>
      </c>
      <c r="T23" s="1069" t="str" cm="1">
        <f t="array" ref="T23">IF($D23&lt;COLUMNS($F$7:T$7),"",INDEX(TableDiv[[GASB]:[GASB]],_xlfn.AGGREGATE(15,3,(TableDiv[[Agency]:[Agency]]=$E23)/(TableDiv[[Agency]:[Agency]]=$E23)*(ROW(TableDiv[Agency])-ROW(TableDiv[[#Headers],[Agency]])),COLUMNS($F$7:T$7))))</f>
        <v>14290G</v>
      </c>
      <c r="U23" s="1069" t="str" cm="1">
        <f t="array" ref="U23">IF($D23&lt;COLUMNS($F$7:U$7),"",INDEX(TableDiv[[GASB]:[GASB]],_xlfn.AGGREGATE(15,3,(TableDiv[[Agency]:[Agency]]=$E23)/(TableDiv[[Agency]:[Agency]]=$E23)*(ROW(TableDiv[Agency])-ROW(TableDiv[[#Headers],[Agency]])),COLUMNS($F$7:U$7))))</f>
        <v>15020G</v>
      </c>
      <c r="V23" s="1069" t="str" cm="1">
        <f t="array" ref="V23">IF($D23&lt;COLUMNS($F$7:V$7),"",INDEX(TableDiv[[GASB]:[GASB]],_xlfn.AGGREGATE(15,3,(TableDiv[[Agency]:[Agency]]=$E23)/(TableDiv[[Agency]:[Agency]]=$E23)*(ROW(TableDiv[Agency])-ROW(TableDiv[[#Headers],[Agency]])),COLUMNS($F$7:V$7))))</f>
        <v>25360G</v>
      </c>
      <c r="W23" s="1069" t="str" cm="1">
        <f t="array" ref="W23">IF($D23&lt;COLUMNS($F$7:W$7),"",INDEX(TableDiv[[GASB]:[GASB]],_xlfn.AGGREGATE(15,3,(TableDiv[[Agency]:[Agency]]=$E23)/(TableDiv[[Agency]:[Agency]]=$E23)*(ROW(TableDiv[Agency])-ROW(TableDiv[[#Headers],[Agency]])),COLUMNS($F$7:W$7))))</f>
        <v>25370G</v>
      </c>
      <c r="X23" s="1069" t="str" cm="1">
        <f t="array" ref="X23">IF($D23&lt;COLUMNS($F$7:X$7),"",INDEX(TableDiv[[GASB]:[GASB]],_xlfn.AGGREGATE(15,3,(TableDiv[[Agency]:[Agency]]=$E23)/(TableDiv[[Agency]:[Agency]]=$E23)*(ROW(TableDiv[Agency])-ROW(TableDiv[[#Headers],[Agency]])),COLUMNS($F$7:X$7))))</f>
        <v/>
      </c>
      <c r="Y23" s="1069" t="str" cm="1">
        <f t="array" ref="Y23">IF($D23&lt;COLUMNS($F$7:Y$7),"",INDEX(TableDiv[[GASB]:[GASB]],_xlfn.AGGREGATE(15,3,(TableDiv[[Agency]:[Agency]]=$E23)/(TableDiv[[Agency]:[Agency]]=$E23)*(ROW(TableDiv[Agency])-ROW(TableDiv[[#Headers],[Agency]])),COLUMNS($F$7:Y$7))))</f>
        <v/>
      </c>
      <c r="Z23" s="1069" t="str" cm="1">
        <f t="array" ref="Z23">IF($D23&lt;COLUMNS($F$7:Z$7),"",INDEX(TableDiv[[GASB]:[GASB]],_xlfn.AGGREGATE(15,3,(TableDiv[[Agency]:[Agency]]=$E23)/(TableDiv[[Agency]:[Agency]]=$E23)*(ROW(TableDiv[Agency])-ROW(TableDiv[[#Headers],[Agency]])),COLUMNS($F$7:Z$7))))</f>
        <v/>
      </c>
      <c r="AA23" s="1069" t="str" cm="1">
        <f t="array" ref="AA23">IF($D23&lt;COLUMNS($F$7:AA$7),"",INDEX(TableDiv[[GASB]:[GASB]],_xlfn.AGGREGATE(15,3,(TableDiv[[Agency]:[Agency]]=$E23)/(TableDiv[[Agency]:[Agency]]=$E23)*(ROW(TableDiv[Agency])-ROW(TableDiv[[#Headers],[Agency]])),COLUMNS($F$7:AA$7))))</f>
        <v/>
      </c>
      <c r="AB23" s="1069" t="str" cm="1">
        <f t="array" ref="AB23">IF($D23&lt;COLUMNS($F$7:AB$7),"",INDEX(TableDiv[[GASB]:[GASB]],_xlfn.AGGREGATE(15,3,(TableDiv[[Agency]:[Agency]]=$E23)/(TableDiv[[Agency]:[Agency]]=$E23)*(ROW(TableDiv[Agency])-ROW(TableDiv[[#Headers],[Agency]])),COLUMNS($F$7:AB$7))))</f>
        <v/>
      </c>
      <c r="AC23" s="1069" t="str" cm="1">
        <f t="array" ref="AC23">IF($D23&lt;COLUMNS($F$7:AC$7),"",INDEX(TableDiv[[GASB]:[GASB]],_xlfn.AGGREGATE(15,3,(TableDiv[[Agency]:[Agency]]=$E23)/(TableDiv[[Agency]:[Agency]]=$E23)*(ROW(TableDiv[Agency])-ROW(TableDiv[[#Headers],[Agency]])),COLUMNS($F$7:AC$7))))</f>
        <v/>
      </c>
      <c r="AD23" s="1069" t="str" cm="1">
        <f t="array" ref="AD23">IF($D23&lt;COLUMNS($F$7:AD$7),"",INDEX(TableDiv[[GASB]:[GASB]],_xlfn.AGGREGATE(15,3,(TableDiv[[Agency]:[Agency]]=$E23)/(TableDiv[[Agency]:[Agency]]=$E23)*(ROW(TableDiv[Agency])-ROW(TableDiv[[#Headers],[Agency]])),COLUMNS($F$7:AD$7))))</f>
        <v/>
      </c>
      <c r="AE23" s="1069" t="str" cm="1">
        <f t="array" ref="AE23">IF($D23&lt;COLUMNS($F$7:AE$7),"",INDEX(TableDiv[[GASB]:[GASB]],_xlfn.AGGREGATE(15,3,(TableDiv[[Agency]:[Agency]]=$E23)/(TableDiv[[Agency]:[Agency]]=$E23)*(ROW(TableDiv[Agency])-ROW(TableDiv[[#Headers],[Agency]])),COLUMNS($F$7:AE$7))))</f>
        <v/>
      </c>
      <c r="AF23" s="1069" t="str" cm="1">
        <f t="array" ref="AF23">IF($D23&lt;COLUMNS($F$7:AF$7),"",INDEX(TableDiv[[GASB]:[GASB]],_xlfn.AGGREGATE(15,3,(TableDiv[[Agency]:[Agency]]=$E23)/(TableDiv[[Agency]:[Agency]]=$E23)*(ROW(TableDiv[Agency])-ROW(TableDiv[[#Headers],[Agency]])),COLUMNS($F$7:AF$7))))</f>
        <v/>
      </c>
      <c r="AG23" s="1069" t="str" cm="1">
        <f t="array" ref="AG23">IF($D23&lt;COLUMNS($F$7:AG$7),"",INDEX(TableDiv[[GASB]:[GASB]],_xlfn.AGGREGATE(15,3,(TableDiv[[Agency]:[Agency]]=$E23)/(TableDiv[[Agency]:[Agency]]=$E23)*(ROW(TableDiv[Agency])-ROW(TableDiv[[#Headers],[Agency]])),COLUMNS($F$7:AG$7))))</f>
        <v/>
      </c>
      <c r="AH23" s="1069" t="str" cm="1">
        <f t="array" ref="AH23">IF($D23&lt;COLUMNS($F$7:AH$7),"",INDEX(TableDiv[[GASB]:[GASB]],_xlfn.AGGREGATE(15,3,(TableDiv[[Agency]:[Agency]]=$E23)/(TableDiv[[Agency]:[Agency]]=$E23)*(ROW(TableDiv[Agency])-ROW(TableDiv[[#Headers],[Agency]])),COLUMNS($F$7:AH$7))))</f>
        <v/>
      </c>
      <c r="AI23" s="1069" t="str" cm="1">
        <f t="array" ref="AI23">IF($D23&lt;COLUMNS($F$7:AI$7),"",INDEX(TableDiv[[GASB]:[GASB]],_xlfn.AGGREGATE(15,3,(TableDiv[[Agency]:[Agency]]=$E23)/(TableDiv[[Agency]:[Agency]]=$E23)*(ROW(TableDiv[Agency])-ROW(TableDiv[[#Headers],[Agency]])),COLUMNS($F$7:AI$7))))</f>
        <v/>
      </c>
      <c r="AJ23" s="1069" t="str" cm="1">
        <f t="array" ref="AJ23">IF($D23&lt;COLUMNS($F$7:AJ$7),"",INDEX(TableDiv[[GASB]:[GASB]],_xlfn.AGGREGATE(15,3,(TableDiv[[Agency]:[Agency]]=$E23)/(TableDiv[[Agency]:[Agency]]=$E23)*(ROW(TableDiv[Agency])-ROW(TableDiv[[#Headers],[Agency]])),COLUMNS($F$7:AJ$7))))</f>
        <v/>
      </c>
      <c r="AK23" s="1069" t="str" cm="1">
        <f t="array" ref="AK23">IF($D23&lt;COLUMNS($F$7:AK$7),"",INDEX(TableDiv[[GASB]:[GASB]],_xlfn.AGGREGATE(15,3,(TableDiv[[Agency]:[Agency]]=$E23)/(TableDiv[[Agency]:[Agency]]=$E23)*(ROW(TableDiv[Agency])-ROW(TableDiv[[#Headers],[Agency]])),COLUMNS($F$7:AK$7))))</f>
        <v/>
      </c>
      <c r="AL23" s="1069" t="str" cm="1">
        <f t="array" ref="AL23">IF($D23&lt;COLUMNS($F$7:AL$7),"",INDEX(TableDiv[[GASB]:[GASB]],_xlfn.AGGREGATE(15,3,(TableDiv[[Agency]:[Agency]]=$E23)/(TableDiv[[Agency]:[Agency]]=$E23)*(ROW(TableDiv[Agency])-ROW(TableDiv[[#Headers],[Agency]])),COLUMNS($F$7:AL$7))))</f>
        <v/>
      </c>
      <c r="AM23" s="1069" t="str" cm="1">
        <f t="array" ref="AM23">IF($D23&lt;COLUMNS($F$7:AM$7),"",INDEX(TableDiv[[GASB]:[GASB]],_xlfn.AGGREGATE(15,3,(TableDiv[[Agency]:[Agency]]=$E23)/(TableDiv[[Agency]:[Agency]]=$E23)*(ROW(TableDiv[Agency])-ROW(TableDiv[[#Headers],[Agency]])),COLUMNS($F$7:AM$7))))</f>
        <v/>
      </c>
      <c r="AN23" s="1069"/>
      <c r="AO23" s="1069"/>
      <c r="AP23" s="1069"/>
      <c r="AQ23" s="1069"/>
      <c r="AR23" s="1069"/>
      <c r="AS23" s="1069"/>
    </row>
    <row r="24" spans="1:45" ht="15">
      <c r="A24" s="1073" t="s">
        <v>1353</v>
      </c>
      <c r="B24" s="1073" t="s">
        <v>2280</v>
      </c>
      <c r="C24" s="1069"/>
      <c r="D24" s="1069">
        <f>COUNTIF(TableDiv[Agency],E24)</f>
        <v>4</v>
      </c>
      <c r="E24" s="1078" t="str" cm="1">
        <f t="array" ref="E24">IFERROR(INDEX(TableDiv[Agency],MATCH(0,INDEX(COUNTIF($E$7:E23,TableDiv[Agency]),),0)),"")</f>
        <v>1700</v>
      </c>
      <c r="F24" s="1069" t="str" cm="1">
        <f t="array" ref="F24">IF($D24&lt;COLUMNS($F$7:F$7),"",INDEX(TableDiv[[GASB]:[GASB]],_xlfn.AGGREGATE(15,3,(TableDiv[[Agency]:[Agency]]=$E24)/(TableDiv[[Agency]:[Agency]]=$E24)*(ROW(TableDiv[Agency])-ROW(TableDiv[[#Headers],[Agency]])),COLUMNS($F$7:F$7))))</f>
        <v>11250G</v>
      </c>
      <c r="G24" s="1069" t="str" cm="1">
        <f t="array" ref="G24">IF($D24&lt;COLUMNS($F$7:G$7),"",INDEX(TableDiv[[GASB]:[GASB]],_xlfn.AGGREGATE(15,3,(TableDiv[[Agency]:[Agency]]=$E24)/(TableDiv[[Agency]:[Agency]]=$E24)*(ROW(TableDiv[Agency])-ROW(TableDiv[[#Headers],[Agency]])),COLUMNS($F$7:G$7))))</f>
        <v>14000G</v>
      </c>
      <c r="H24" s="1069" t="str" cm="1">
        <f t="array" ref="H24">IF($D24&lt;COLUMNS($F$7:H$7),"",INDEX(TableDiv[[GASB]:[GASB]],_xlfn.AGGREGATE(15,3,(TableDiv[[Agency]:[Agency]]=$E24)/(TableDiv[[Agency]:[Agency]]=$E24)*(ROW(TableDiv[Agency])-ROW(TableDiv[[#Headers],[Agency]])),COLUMNS($F$7:H$7))))</f>
        <v>14260G</v>
      </c>
      <c r="I24" s="1069" t="str" cm="1">
        <f t="array" ref="I24">IF($D24&lt;COLUMNS($F$7:I$7),"",INDEX(TableDiv[[GASB]:[GASB]],_xlfn.AGGREGATE(15,3,(TableDiv[[Agency]:[Agency]]=$E24)/(TableDiv[[Agency]:[Agency]]=$E24)*(ROW(TableDiv[Agency])-ROW(TableDiv[[#Headers],[Agency]])),COLUMNS($F$7:I$7))))</f>
        <v>15010G</v>
      </c>
      <c r="J24" s="1069" t="str" cm="1">
        <f t="array" ref="J24">IF($D24&lt;COLUMNS($F$7:J$7),"",INDEX(TableDiv[[GASB]:[GASB]],_xlfn.AGGREGATE(15,3,(TableDiv[[Agency]:[Agency]]=$E24)/(TableDiv[[Agency]:[Agency]]=$E24)*(ROW(TableDiv[Agency])-ROW(TableDiv[[#Headers],[Agency]])),COLUMNS($F$7:J$7))))</f>
        <v/>
      </c>
      <c r="K24" s="1069" t="str" cm="1">
        <f t="array" ref="K24">IF($D24&lt;COLUMNS($F$7:K$7),"",INDEX(TableDiv[[GASB]:[GASB]],_xlfn.AGGREGATE(15,3,(TableDiv[[Agency]:[Agency]]=$E24)/(TableDiv[[Agency]:[Agency]]=$E24)*(ROW(TableDiv[Agency])-ROW(TableDiv[[#Headers],[Agency]])),COLUMNS($F$7:K$7))))</f>
        <v/>
      </c>
      <c r="L24" s="1069" t="str" cm="1">
        <f t="array" ref="L24">IF($D24&lt;COLUMNS($F$7:L$7),"",INDEX(TableDiv[[GASB]:[GASB]],_xlfn.AGGREGATE(15,3,(TableDiv[[Agency]:[Agency]]=$E24)/(TableDiv[[Agency]:[Agency]]=$E24)*(ROW(TableDiv[Agency])-ROW(TableDiv[[#Headers],[Agency]])),COLUMNS($F$7:L$7))))</f>
        <v/>
      </c>
      <c r="M24" s="1069" t="str" cm="1">
        <f t="array" ref="M24">IF($D24&lt;COLUMNS($F$7:M$7),"",INDEX(TableDiv[[GASB]:[GASB]],_xlfn.AGGREGATE(15,3,(TableDiv[[Agency]:[Agency]]=$E24)/(TableDiv[[Agency]:[Agency]]=$E24)*(ROW(TableDiv[Agency])-ROW(TableDiv[[#Headers],[Agency]])),COLUMNS($F$7:M$7))))</f>
        <v/>
      </c>
      <c r="N24" s="1069" t="str" cm="1">
        <f t="array" ref="N24">IF($D24&lt;COLUMNS($F$7:N$7),"",INDEX(TableDiv[[GASB]:[GASB]],_xlfn.AGGREGATE(15,3,(TableDiv[[Agency]:[Agency]]=$E24)/(TableDiv[[Agency]:[Agency]]=$E24)*(ROW(TableDiv[Agency])-ROW(TableDiv[[#Headers],[Agency]])),COLUMNS($F$7:N$7))))</f>
        <v/>
      </c>
      <c r="O24" s="1069" t="str" cm="1">
        <f t="array" ref="O24">IF($D24&lt;COLUMNS($F$7:O$7),"",INDEX(TableDiv[[GASB]:[GASB]],_xlfn.AGGREGATE(15,3,(TableDiv[[Agency]:[Agency]]=$E24)/(TableDiv[[Agency]:[Agency]]=$E24)*(ROW(TableDiv[Agency])-ROW(TableDiv[[#Headers],[Agency]])),COLUMNS($F$7:O$7))))</f>
        <v/>
      </c>
      <c r="P24" s="1069" t="str" cm="1">
        <f t="array" ref="P24">IF($D24&lt;COLUMNS($F$7:P$7),"",INDEX(TableDiv[[GASB]:[GASB]],_xlfn.AGGREGATE(15,3,(TableDiv[[Agency]:[Agency]]=$E24)/(TableDiv[[Agency]:[Agency]]=$E24)*(ROW(TableDiv[Agency])-ROW(TableDiv[[#Headers],[Agency]])),COLUMNS($F$7:P$7))))</f>
        <v/>
      </c>
      <c r="Q24" s="1069" t="str" cm="1">
        <f t="array" ref="Q24">IF($D24&lt;COLUMNS($F$7:Q$7),"",INDEX(TableDiv[[GASB]:[GASB]],_xlfn.AGGREGATE(15,3,(TableDiv[[Agency]:[Agency]]=$E24)/(TableDiv[[Agency]:[Agency]]=$E24)*(ROW(TableDiv[Agency])-ROW(TableDiv[[#Headers],[Agency]])),COLUMNS($F$7:Q$7))))</f>
        <v/>
      </c>
      <c r="R24" s="1069" t="str" cm="1">
        <f t="array" ref="R24">IF($D24&lt;COLUMNS($F$7:R$7),"",INDEX(TableDiv[[GASB]:[GASB]],_xlfn.AGGREGATE(15,3,(TableDiv[[Agency]:[Agency]]=$E24)/(TableDiv[[Agency]:[Agency]]=$E24)*(ROW(TableDiv[Agency])-ROW(TableDiv[[#Headers],[Agency]])),COLUMNS($F$7:R$7))))</f>
        <v/>
      </c>
      <c r="S24" s="1069" t="str" cm="1">
        <f t="array" ref="S24">IF($D24&lt;COLUMNS($F$7:S$7),"",INDEX(TableDiv[[GASB]:[GASB]],_xlfn.AGGREGATE(15,3,(TableDiv[[Agency]:[Agency]]=$E24)/(TableDiv[[Agency]:[Agency]]=$E24)*(ROW(TableDiv[Agency])-ROW(TableDiv[[#Headers],[Agency]])),COLUMNS($F$7:S$7))))</f>
        <v/>
      </c>
      <c r="T24" s="1069" t="str" cm="1">
        <f t="array" ref="T24">IF($D24&lt;COLUMNS($F$7:T$7),"",INDEX(TableDiv[[GASB]:[GASB]],_xlfn.AGGREGATE(15,3,(TableDiv[[Agency]:[Agency]]=$E24)/(TableDiv[[Agency]:[Agency]]=$E24)*(ROW(TableDiv[Agency])-ROW(TableDiv[[#Headers],[Agency]])),COLUMNS($F$7:T$7))))</f>
        <v/>
      </c>
      <c r="U24" s="1069" t="str" cm="1">
        <f t="array" ref="U24">IF($D24&lt;COLUMNS($F$7:U$7),"",INDEX(TableDiv[[GASB]:[GASB]],_xlfn.AGGREGATE(15,3,(TableDiv[[Agency]:[Agency]]=$E24)/(TableDiv[[Agency]:[Agency]]=$E24)*(ROW(TableDiv[Agency])-ROW(TableDiv[[#Headers],[Agency]])),COLUMNS($F$7:U$7))))</f>
        <v/>
      </c>
      <c r="V24" s="1069" t="str" cm="1">
        <f t="array" ref="V24">IF($D24&lt;COLUMNS($F$7:V$7),"",INDEX(TableDiv[[GASB]:[GASB]],_xlfn.AGGREGATE(15,3,(TableDiv[[Agency]:[Agency]]=$E24)/(TableDiv[[Agency]:[Agency]]=$E24)*(ROW(TableDiv[Agency])-ROW(TableDiv[[#Headers],[Agency]])),COLUMNS($F$7:V$7))))</f>
        <v/>
      </c>
      <c r="W24" s="1069" t="str" cm="1">
        <f t="array" ref="W24">IF($D24&lt;COLUMNS($F$7:W$7),"",INDEX(TableDiv[[GASB]:[GASB]],_xlfn.AGGREGATE(15,3,(TableDiv[[Agency]:[Agency]]=$E24)/(TableDiv[[Agency]:[Agency]]=$E24)*(ROW(TableDiv[Agency])-ROW(TableDiv[[#Headers],[Agency]])),COLUMNS($F$7:W$7))))</f>
        <v/>
      </c>
      <c r="X24" s="1069" t="str" cm="1">
        <f t="array" ref="X24">IF($D24&lt;COLUMNS($F$7:X$7),"",INDEX(TableDiv[[GASB]:[GASB]],_xlfn.AGGREGATE(15,3,(TableDiv[[Agency]:[Agency]]=$E24)/(TableDiv[[Agency]:[Agency]]=$E24)*(ROW(TableDiv[Agency])-ROW(TableDiv[[#Headers],[Agency]])),COLUMNS($F$7:X$7))))</f>
        <v/>
      </c>
      <c r="Y24" s="1069" t="str" cm="1">
        <f t="array" ref="Y24">IF($D24&lt;COLUMNS($F$7:Y$7),"",INDEX(TableDiv[[GASB]:[GASB]],_xlfn.AGGREGATE(15,3,(TableDiv[[Agency]:[Agency]]=$E24)/(TableDiv[[Agency]:[Agency]]=$E24)*(ROW(TableDiv[Agency])-ROW(TableDiv[[#Headers],[Agency]])),COLUMNS($F$7:Y$7))))</f>
        <v/>
      </c>
      <c r="Z24" s="1069" t="str" cm="1">
        <f t="array" ref="Z24">IF($D24&lt;COLUMNS($F$7:Z$7),"",INDEX(TableDiv[[GASB]:[GASB]],_xlfn.AGGREGATE(15,3,(TableDiv[[Agency]:[Agency]]=$E24)/(TableDiv[[Agency]:[Agency]]=$E24)*(ROW(TableDiv[Agency])-ROW(TableDiv[[#Headers],[Agency]])),COLUMNS($F$7:Z$7))))</f>
        <v/>
      </c>
      <c r="AA24" s="1069" t="str" cm="1">
        <f t="array" ref="AA24">IF($D24&lt;COLUMNS($F$7:AA$7),"",INDEX(TableDiv[[GASB]:[GASB]],_xlfn.AGGREGATE(15,3,(TableDiv[[Agency]:[Agency]]=$E24)/(TableDiv[[Agency]:[Agency]]=$E24)*(ROW(TableDiv[Agency])-ROW(TableDiv[[#Headers],[Agency]])),COLUMNS($F$7:AA$7))))</f>
        <v/>
      </c>
      <c r="AB24" s="1069" t="str" cm="1">
        <f t="array" ref="AB24">IF($D24&lt;COLUMNS($F$7:AB$7),"",INDEX(TableDiv[[GASB]:[GASB]],_xlfn.AGGREGATE(15,3,(TableDiv[[Agency]:[Agency]]=$E24)/(TableDiv[[Agency]:[Agency]]=$E24)*(ROW(TableDiv[Agency])-ROW(TableDiv[[#Headers],[Agency]])),COLUMNS($F$7:AB$7))))</f>
        <v/>
      </c>
      <c r="AC24" s="1069" t="str" cm="1">
        <f t="array" ref="AC24">IF($D24&lt;COLUMNS($F$7:AC$7),"",INDEX(TableDiv[[GASB]:[GASB]],_xlfn.AGGREGATE(15,3,(TableDiv[[Agency]:[Agency]]=$E24)/(TableDiv[[Agency]:[Agency]]=$E24)*(ROW(TableDiv[Agency])-ROW(TableDiv[[#Headers],[Agency]])),COLUMNS($F$7:AC$7))))</f>
        <v/>
      </c>
      <c r="AD24" s="1069" t="str" cm="1">
        <f t="array" ref="AD24">IF($D24&lt;COLUMNS($F$7:AD$7),"",INDEX(TableDiv[[GASB]:[GASB]],_xlfn.AGGREGATE(15,3,(TableDiv[[Agency]:[Agency]]=$E24)/(TableDiv[[Agency]:[Agency]]=$E24)*(ROW(TableDiv[Agency])-ROW(TableDiv[[#Headers],[Agency]])),COLUMNS($F$7:AD$7))))</f>
        <v/>
      </c>
      <c r="AE24" s="1069" t="str" cm="1">
        <f t="array" ref="AE24">IF($D24&lt;COLUMNS($F$7:AE$7),"",INDEX(TableDiv[[GASB]:[GASB]],_xlfn.AGGREGATE(15,3,(TableDiv[[Agency]:[Agency]]=$E24)/(TableDiv[[Agency]:[Agency]]=$E24)*(ROW(TableDiv[Agency])-ROW(TableDiv[[#Headers],[Agency]])),COLUMNS($F$7:AE$7))))</f>
        <v/>
      </c>
      <c r="AF24" s="1069" t="str" cm="1">
        <f t="array" ref="AF24">IF($D24&lt;COLUMNS($F$7:AF$7),"",INDEX(TableDiv[[GASB]:[GASB]],_xlfn.AGGREGATE(15,3,(TableDiv[[Agency]:[Agency]]=$E24)/(TableDiv[[Agency]:[Agency]]=$E24)*(ROW(TableDiv[Agency])-ROW(TableDiv[[#Headers],[Agency]])),COLUMNS($F$7:AF$7))))</f>
        <v/>
      </c>
      <c r="AG24" s="1069" t="str" cm="1">
        <f t="array" ref="AG24">IF($D24&lt;COLUMNS($F$7:AG$7),"",INDEX(TableDiv[[GASB]:[GASB]],_xlfn.AGGREGATE(15,3,(TableDiv[[Agency]:[Agency]]=$E24)/(TableDiv[[Agency]:[Agency]]=$E24)*(ROW(TableDiv[Agency])-ROW(TableDiv[[#Headers],[Agency]])),COLUMNS($F$7:AG$7))))</f>
        <v/>
      </c>
      <c r="AH24" s="1069" t="str" cm="1">
        <f t="array" ref="AH24">IF($D24&lt;COLUMNS($F$7:AH$7),"",INDEX(TableDiv[[GASB]:[GASB]],_xlfn.AGGREGATE(15,3,(TableDiv[[Agency]:[Agency]]=$E24)/(TableDiv[[Agency]:[Agency]]=$E24)*(ROW(TableDiv[Agency])-ROW(TableDiv[[#Headers],[Agency]])),COLUMNS($F$7:AH$7))))</f>
        <v/>
      </c>
      <c r="AI24" s="1069" t="str" cm="1">
        <f t="array" ref="AI24">IF($D24&lt;COLUMNS($F$7:AI$7),"",INDEX(TableDiv[[GASB]:[GASB]],_xlfn.AGGREGATE(15,3,(TableDiv[[Agency]:[Agency]]=$E24)/(TableDiv[[Agency]:[Agency]]=$E24)*(ROW(TableDiv[Agency])-ROW(TableDiv[[#Headers],[Agency]])),COLUMNS($F$7:AI$7))))</f>
        <v/>
      </c>
      <c r="AJ24" s="1069" t="str" cm="1">
        <f t="array" ref="AJ24">IF($D24&lt;COLUMNS($F$7:AJ$7),"",INDEX(TableDiv[[GASB]:[GASB]],_xlfn.AGGREGATE(15,3,(TableDiv[[Agency]:[Agency]]=$E24)/(TableDiv[[Agency]:[Agency]]=$E24)*(ROW(TableDiv[Agency])-ROW(TableDiv[[#Headers],[Agency]])),COLUMNS($F$7:AJ$7))))</f>
        <v/>
      </c>
      <c r="AK24" s="1069" t="str" cm="1">
        <f t="array" ref="AK24">IF($D24&lt;COLUMNS($F$7:AK$7),"",INDEX(TableDiv[[GASB]:[GASB]],_xlfn.AGGREGATE(15,3,(TableDiv[[Agency]:[Agency]]=$E24)/(TableDiv[[Agency]:[Agency]]=$E24)*(ROW(TableDiv[Agency])-ROW(TableDiv[[#Headers],[Agency]])),COLUMNS($F$7:AK$7))))</f>
        <v/>
      </c>
      <c r="AL24" s="1069" t="str" cm="1">
        <f t="array" ref="AL24">IF($D24&lt;COLUMNS($F$7:AL$7),"",INDEX(TableDiv[[GASB]:[GASB]],_xlfn.AGGREGATE(15,3,(TableDiv[[Agency]:[Agency]]=$E24)/(TableDiv[[Agency]:[Agency]]=$E24)*(ROW(TableDiv[Agency])-ROW(TableDiv[[#Headers],[Agency]])),COLUMNS($F$7:AL$7))))</f>
        <v/>
      </c>
      <c r="AM24" s="1069" t="str" cm="1">
        <f t="array" ref="AM24">IF($D24&lt;COLUMNS($F$7:AM$7),"",INDEX(TableDiv[[GASB]:[GASB]],_xlfn.AGGREGATE(15,3,(TableDiv[[Agency]:[Agency]]=$E24)/(TableDiv[[Agency]:[Agency]]=$E24)*(ROW(TableDiv[Agency])-ROW(TableDiv[[#Headers],[Agency]])),COLUMNS($F$7:AM$7))))</f>
        <v/>
      </c>
      <c r="AN24" s="1069"/>
      <c r="AO24" s="1069"/>
      <c r="AP24" s="1069"/>
      <c r="AQ24" s="1069"/>
      <c r="AR24" s="1069"/>
      <c r="AS24" s="1069"/>
    </row>
    <row r="25" spans="1:45" ht="15">
      <c r="A25" s="1073" t="s">
        <v>1359</v>
      </c>
      <c r="B25" s="1073" t="s">
        <v>2265</v>
      </c>
      <c r="C25" s="1069"/>
      <c r="D25" s="1069">
        <f>COUNTIF(TableDiv[Agency],E25)</f>
        <v>13</v>
      </c>
      <c r="E25" s="1078" t="str" cm="1">
        <f t="array" ref="E25">IFERROR(INDEX(TableDiv[Agency],MATCH(0,INDEX(COUNTIF($E$7:E24,TableDiv[Agency]),),0)),"")</f>
        <v>1900</v>
      </c>
      <c r="F25" s="1069" t="str" cm="1">
        <f t="array" ref="F25">IF($D25&lt;COLUMNS($F$7:F$7),"",INDEX(TableDiv[[GASB]:[GASB]],_xlfn.AGGREGATE(15,3,(TableDiv[[Agency]:[Agency]]=$E25)/(TableDiv[[Agency]:[Agency]]=$E25)*(ROW(TableDiv[Agency])-ROW(TableDiv[[#Headers],[Agency]])),COLUMNS($F$7:F$7))))</f>
        <v>11000G</v>
      </c>
      <c r="G25" s="1069" t="str" cm="1">
        <f t="array" ref="G25">IF($D25&lt;COLUMNS($F$7:G$7),"",INDEX(TableDiv[[GASB]:[GASB]],_xlfn.AGGREGATE(15,3,(TableDiv[[Agency]:[Agency]]=$E25)/(TableDiv[[Agency]:[Agency]]=$E25)*(ROW(TableDiv[Agency])-ROW(TableDiv[[#Headers],[Agency]])),COLUMNS($F$7:G$7))))</f>
        <v>11020G</v>
      </c>
      <c r="H25" s="1069" t="str" cm="1">
        <f t="array" ref="H25">IF($D25&lt;COLUMNS($F$7:H$7),"",INDEX(TableDiv[[GASB]:[GASB]],_xlfn.AGGREGATE(15,3,(TableDiv[[Agency]:[Agency]]=$E25)/(TableDiv[[Agency]:[Agency]]=$E25)*(ROW(TableDiv[Agency])-ROW(TableDiv[[#Headers],[Agency]])),COLUMNS($F$7:H$7))))</f>
        <v>11030G</v>
      </c>
      <c r="I25" s="1069" t="str" cm="1">
        <f t="array" ref="I25">IF($D25&lt;COLUMNS($F$7:I$7),"",INDEX(TableDiv[[GASB]:[GASB]],_xlfn.AGGREGATE(15,3,(TableDiv[[Agency]:[Agency]]=$E25)/(TableDiv[[Agency]:[Agency]]=$E25)*(ROW(TableDiv[Agency])-ROW(TableDiv[[#Headers],[Agency]])),COLUMNS($F$7:I$7))))</f>
        <v>11060G</v>
      </c>
      <c r="J25" s="1069" t="str" cm="1">
        <f t="array" ref="J25">IF($D25&lt;COLUMNS($F$7:J$7),"",INDEX(TableDiv[[GASB]:[GASB]],_xlfn.AGGREGATE(15,3,(TableDiv[[Agency]:[Agency]]=$E25)/(TableDiv[[Agency]:[Agency]]=$E25)*(ROW(TableDiv[Agency])-ROW(TableDiv[[#Headers],[Agency]])),COLUMNS($F$7:J$7))))</f>
        <v>12000G</v>
      </c>
      <c r="K25" s="1069" t="str" cm="1">
        <f t="array" ref="K25">IF($D25&lt;COLUMNS($F$7:K$7),"",INDEX(TableDiv[[GASB]:[GASB]],_xlfn.AGGREGATE(15,3,(TableDiv[[Agency]:[Agency]]=$E25)/(TableDiv[[Agency]:[Agency]]=$E25)*(ROW(TableDiv[Agency])-ROW(TableDiv[[#Headers],[Agency]])),COLUMNS($F$7:K$7))))</f>
        <v>13960G</v>
      </c>
      <c r="L25" s="1069" t="str" cm="1">
        <f t="array" ref="L25">IF($D25&lt;COLUMNS($F$7:L$7),"",INDEX(TableDiv[[GASB]:[GASB]],_xlfn.AGGREGATE(15,3,(TableDiv[[Agency]:[Agency]]=$E25)/(TableDiv[[Agency]:[Agency]]=$E25)*(ROW(TableDiv[Agency])-ROW(TableDiv[[#Headers],[Agency]])),COLUMNS($F$7:L$7))))</f>
        <v>14000G</v>
      </c>
      <c r="M25" s="1069" t="str" cm="1">
        <f t="array" ref="M25">IF($D25&lt;COLUMNS($F$7:M$7),"",INDEX(TableDiv[[GASB]:[GASB]],_xlfn.AGGREGATE(15,3,(TableDiv[[Agency]:[Agency]]=$E25)/(TableDiv[[Agency]:[Agency]]=$E25)*(ROW(TableDiv[Agency])-ROW(TableDiv[[#Headers],[Agency]])),COLUMNS($F$7:M$7))))</f>
        <v>14240G</v>
      </c>
      <c r="N25" s="1069" t="str" cm="1">
        <f t="array" ref="N25">IF($D25&lt;COLUMNS($F$7:N$7),"",INDEX(TableDiv[[GASB]:[GASB]],_xlfn.AGGREGATE(15,3,(TableDiv[[Agency]:[Agency]]=$E25)/(TableDiv[[Agency]:[Agency]]=$E25)*(ROW(TableDiv[Agency])-ROW(TableDiv[[#Headers],[Agency]])),COLUMNS($F$7:N$7))))</f>
        <v>14260G</v>
      </c>
      <c r="O25" s="1069" t="str" cm="1">
        <f t="array" ref="O25">IF($D25&lt;COLUMNS($F$7:O$7),"",INDEX(TableDiv[[GASB]:[GASB]],_xlfn.AGGREGATE(15,3,(TableDiv[[Agency]:[Agency]]=$E25)/(TableDiv[[Agency]:[Agency]]=$E25)*(ROW(TableDiv[Agency])-ROW(TableDiv[[#Headers],[Agency]])),COLUMNS($F$7:O$7))))</f>
        <v>25400G</v>
      </c>
      <c r="P25" s="1069" t="str" cm="1">
        <f t="array" ref="P25">IF($D25&lt;COLUMNS($F$7:P$7),"",INDEX(TableDiv[[GASB]:[GASB]],_xlfn.AGGREGATE(15,3,(TableDiv[[Agency]:[Agency]]=$E25)/(TableDiv[[Agency]:[Agency]]=$E25)*(ROW(TableDiv[Agency])-ROW(TableDiv[[#Headers],[Agency]])),COLUMNS($F$7:P$7))))</f>
        <v>25440G</v>
      </c>
      <c r="Q25" s="1069" t="str" cm="1">
        <f t="array" ref="Q25">IF($D25&lt;COLUMNS($F$7:Q$7),"",INDEX(TableDiv[[GASB]:[GASB]],_xlfn.AGGREGATE(15,3,(TableDiv[[Agency]:[Agency]]=$E25)/(TableDiv[[Agency]:[Agency]]=$E25)*(ROW(TableDiv[Agency])-ROW(TableDiv[[#Headers],[Agency]])),COLUMNS($F$7:Q$7))))</f>
        <v>39000G</v>
      </c>
      <c r="R25" s="1069" t="str" cm="1">
        <f t="array" ref="R25">IF($D25&lt;COLUMNS($F$7:R$7),"",INDEX(TableDiv[[GASB]:[GASB]],_xlfn.AGGREGATE(15,3,(TableDiv[[Agency]:[Agency]]=$E25)/(TableDiv[[Agency]:[Agency]]=$E25)*(ROW(TableDiv[Agency])-ROW(TableDiv[[#Headers],[Agency]])),COLUMNS($F$7:R$7))))</f>
        <v>43100G</v>
      </c>
      <c r="S25" s="1069" t="str" cm="1">
        <f t="array" ref="S25">IF($D25&lt;COLUMNS($F$7:S$7),"",INDEX(TableDiv[[GASB]:[GASB]],_xlfn.AGGREGATE(15,3,(TableDiv[[Agency]:[Agency]]=$E25)/(TableDiv[[Agency]:[Agency]]=$E25)*(ROW(TableDiv[Agency])-ROW(TableDiv[[#Headers],[Agency]])),COLUMNS($F$7:S$7))))</f>
        <v/>
      </c>
      <c r="T25" s="1069" t="str" cm="1">
        <f t="array" ref="T25">IF($D25&lt;COLUMNS($F$7:T$7),"",INDEX(TableDiv[[GASB]:[GASB]],_xlfn.AGGREGATE(15,3,(TableDiv[[Agency]:[Agency]]=$E25)/(TableDiv[[Agency]:[Agency]]=$E25)*(ROW(TableDiv[Agency])-ROW(TableDiv[[#Headers],[Agency]])),COLUMNS($F$7:T$7))))</f>
        <v/>
      </c>
      <c r="U25" s="1069" t="str" cm="1">
        <f t="array" ref="U25">IF($D25&lt;COLUMNS($F$7:U$7),"",INDEX(TableDiv[[GASB]:[GASB]],_xlfn.AGGREGATE(15,3,(TableDiv[[Agency]:[Agency]]=$E25)/(TableDiv[[Agency]:[Agency]]=$E25)*(ROW(TableDiv[Agency])-ROW(TableDiv[[#Headers],[Agency]])),COLUMNS($F$7:U$7))))</f>
        <v/>
      </c>
      <c r="V25" s="1069" t="str" cm="1">
        <f t="array" ref="V25">IF($D25&lt;COLUMNS($F$7:V$7),"",INDEX(TableDiv[[GASB]:[GASB]],_xlfn.AGGREGATE(15,3,(TableDiv[[Agency]:[Agency]]=$E25)/(TableDiv[[Agency]:[Agency]]=$E25)*(ROW(TableDiv[Agency])-ROW(TableDiv[[#Headers],[Agency]])),COLUMNS($F$7:V$7))))</f>
        <v/>
      </c>
      <c r="W25" s="1069" t="str" cm="1">
        <f t="array" ref="W25">IF($D25&lt;COLUMNS($F$7:W$7),"",INDEX(TableDiv[[GASB]:[GASB]],_xlfn.AGGREGATE(15,3,(TableDiv[[Agency]:[Agency]]=$E25)/(TableDiv[[Agency]:[Agency]]=$E25)*(ROW(TableDiv[Agency])-ROW(TableDiv[[#Headers],[Agency]])),COLUMNS($F$7:W$7))))</f>
        <v/>
      </c>
      <c r="X25" s="1069" t="str" cm="1">
        <f t="array" ref="X25">IF($D25&lt;COLUMNS($F$7:X$7),"",INDEX(TableDiv[[GASB]:[GASB]],_xlfn.AGGREGATE(15,3,(TableDiv[[Agency]:[Agency]]=$E25)/(TableDiv[[Agency]:[Agency]]=$E25)*(ROW(TableDiv[Agency])-ROW(TableDiv[[#Headers],[Agency]])),COLUMNS($F$7:X$7))))</f>
        <v/>
      </c>
      <c r="Y25" s="1069" t="str" cm="1">
        <f t="array" ref="Y25">IF($D25&lt;COLUMNS($F$7:Y$7),"",INDEX(TableDiv[[GASB]:[GASB]],_xlfn.AGGREGATE(15,3,(TableDiv[[Agency]:[Agency]]=$E25)/(TableDiv[[Agency]:[Agency]]=$E25)*(ROW(TableDiv[Agency])-ROW(TableDiv[[#Headers],[Agency]])),COLUMNS($F$7:Y$7))))</f>
        <v/>
      </c>
      <c r="Z25" s="1069" t="str" cm="1">
        <f t="array" ref="Z25">IF($D25&lt;COLUMNS($F$7:Z$7),"",INDEX(TableDiv[[GASB]:[GASB]],_xlfn.AGGREGATE(15,3,(TableDiv[[Agency]:[Agency]]=$E25)/(TableDiv[[Agency]:[Agency]]=$E25)*(ROW(TableDiv[Agency])-ROW(TableDiv[[#Headers],[Agency]])),COLUMNS($F$7:Z$7))))</f>
        <v/>
      </c>
      <c r="AA25" s="1069" t="str" cm="1">
        <f t="array" ref="AA25">IF($D25&lt;COLUMNS($F$7:AA$7),"",INDEX(TableDiv[[GASB]:[GASB]],_xlfn.AGGREGATE(15,3,(TableDiv[[Agency]:[Agency]]=$E25)/(TableDiv[[Agency]:[Agency]]=$E25)*(ROW(TableDiv[Agency])-ROW(TableDiv[[#Headers],[Agency]])),COLUMNS($F$7:AA$7))))</f>
        <v/>
      </c>
      <c r="AB25" s="1069" t="str" cm="1">
        <f t="array" ref="AB25">IF($D25&lt;COLUMNS($F$7:AB$7),"",INDEX(TableDiv[[GASB]:[GASB]],_xlfn.AGGREGATE(15,3,(TableDiv[[Agency]:[Agency]]=$E25)/(TableDiv[[Agency]:[Agency]]=$E25)*(ROW(TableDiv[Agency])-ROW(TableDiv[[#Headers],[Agency]])),COLUMNS($F$7:AB$7))))</f>
        <v/>
      </c>
      <c r="AC25" s="1069" t="str" cm="1">
        <f t="array" ref="AC25">IF($D25&lt;COLUMNS($F$7:AC$7),"",INDEX(TableDiv[[GASB]:[GASB]],_xlfn.AGGREGATE(15,3,(TableDiv[[Agency]:[Agency]]=$E25)/(TableDiv[[Agency]:[Agency]]=$E25)*(ROW(TableDiv[Agency])-ROW(TableDiv[[#Headers],[Agency]])),COLUMNS($F$7:AC$7))))</f>
        <v/>
      </c>
      <c r="AD25" s="1069" t="str" cm="1">
        <f t="array" ref="AD25">IF($D25&lt;COLUMNS($F$7:AD$7),"",INDEX(TableDiv[[GASB]:[GASB]],_xlfn.AGGREGATE(15,3,(TableDiv[[Agency]:[Agency]]=$E25)/(TableDiv[[Agency]:[Agency]]=$E25)*(ROW(TableDiv[Agency])-ROW(TableDiv[[#Headers],[Agency]])),COLUMNS($F$7:AD$7))))</f>
        <v/>
      </c>
      <c r="AE25" s="1069" t="str" cm="1">
        <f t="array" ref="AE25">IF($D25&lt;COLUMNS($F$7:AE$7),"",INDEX(TableDiv[[GASB]:[GASB]],_xlfn.AGGREGATE(15,3,(TableDiv[[Agency]:[Agency]]=$E25)/(TableDiv[[Agency]:[Agency]]=$E25)*(ROW(TableDiv[Agency])-ROW(TableDiv[[#Headers],[Agency]])),COLUMNS($F$7:AE$7))))</f>
        <v/>
      </c>
      <c r="AF25" s="1069" t="str" cm="1">
        <f t="array" ref="AF25">IF($D25&lt;COLUMNS($F$7:AF$7),"",INDEX(TableDiv[[GASB]:[GASB]],_xlfn.AGGREGATE(15,3,(TableDiv[[Agency]:[Agency]]=$E25)/(TableDiv[[Agency]:[Agency]]=$E25)*(ROW(TableDiv[Agency])-ROW(TableDiv[[#Headers],[Agency]])),COLUMNS($F$7:AF$7))))</f>
        <v/>
      </c>
      <c r="AG25" s="1069" t="str" cm="1">
        <f t="array" ref="AG25">IF($D25&lt;COLUMNS($F$7:AG$7),"",INDEX(TableDiv[[GASB]:[GASB]],_xlfn.AGGREGATE(15,3,(TableDiv[[Agency]:[Agency]]=$E25)/(TableDiv[[Agency]:[Agency]]=$E25)*(ROW(TableDiv[Agency])-ROW(TableDiv[[#Headers],[Agency]])),COLUMNS($F$7:AG$7))))</f>
        <v/>
      </c>
      <c r="AH25" s="1069" t="str" cm="1">
        <f t="array" ref="AH25">IF($D25&lt;COLUMNS($F$7:AH$7),"",INDEX(TableDiv[[GASB]:[GASB]],_xlfn.AGGREGATE(15,3,(TableDiv[[Agency]:[Agency]]=$E25)/(TableDiv[[Agency]:[Agency]]=$E25)*(ROW(TableDiv[Agency])-ROW(TableDiv[[#Headers],[Agency]])),COLUMNS($F$7:AH$7))))</f>
        <v/>
      </c>
      <c r="AI25" s="1069" t="str" cm="1">
        <f t="array" ref="AI25">IF($D25&lt;COLUMNS($F$7:AI$7),"",INDEX(TableDiv[[GASB]:[GASB]],_xlfn.AGGREGATE(15,3,(TableDiv[[Agency]:[Agency]]=$E25)/(TableDiv[[Agency]:[Agency]]=$E25)*(ROW(TableDiv[Agency])-ROW(TableDiv[[#Headers],[Agency]])),COLUMNS($F$7:AI$7))))</f>
        <v/>
      </c>
      <c r="AJ25" s="1069" t="str" cm="1">
        <f t="array" ref="AJ25">IF($D25&lt;COLUMNS($F$7:AJ$7),"",INDEX(TableDiv[[GASB]:[GASB]],_xlfn.AGGREGATE(15,3,(TableDiv[[Agency]:[Agency]]=$E25)/(TableDiv[[Agency]:[Agency]]=$E25)*(ROW(TableDiv[Agency])-ROW(TableDiv[[#Headers],[Agency]])),COLUMNS($F$7:AJ$7))))</f>
        <v/>
      </c>
      <c r="AK25" s="1069" t="str" cm="1">
        <f t="array" ref="AK25">IF($D25&lt;COLUMNS($F$7:AK$7),"",INDEX(TableDiv[[GASB]:[GASB]],_xlfn.AGGREGATE(15,3,(TableDiv[[Agency]:[Agency]]=$E25)/(TableDiv[[Agency]:[Agency]]=$E25)*(ROW(TableDiv[Agency])-ROW(TableDiv[[#Headers],[Agency]])),COLUMNS($F$7:AK$7))))</f>
        <v/>
      </c>
      <c r="AL25" s="1069" t="str" cm="1">
        <f t="array" ref="AL25">IF($D25&lt;COLUMNS($F$7:AL$7),"",INDEX(TableDiv[[GASB]:[GASB]],_xlfn.AGGREGATE(15,3,(TableDiv[[Agency]:[Agency]]=$E25)/(TableDiv[[Agency]:[Agency]]=$E25)*(ROW(TableDiv[Agency])-ROW(TableDiv[[#Headers],[Agency]])),COLUMNS($F$7:AL$7))))</f>
        <v/>
      </c>
      <c r="AM25" s="1069" t="str" cm="1">
        <f t="array" ref="AM25">IF($D25&lt;COLUMNS($F$7:AM$7),"",INDEX(TableDiv[[GASB]:[GASB]],_xlfn.AGGREGATE(15,3,(TableDiv[[Agency]:[Agency]]=$E25)/(TableDiv[[Agency]:[Agency]]=$E25)*(ROW(TableDiv[Agency])-ROW(TableDiv[[#Headers],[Agency]])),COLUMNS($F$7:AM$7))))</f>
        <v/>
      </c>
      <c r="AN25" s="1069"/>
      <c r="AO25" s="1069"/>
      <c r="AP25" s="1069"/>
      <c r="AQ25" s="1069"/>
      <c r="AR25" s="1069"/>
      <c r="AS25" s="1069"/>
    </row>
    <row r="26" spans="1:45" ht="15">
      <c r="A26" s="1073" t="s">
        <v>1365</v>
      </c>
      <c r="B26" s="1073" t="s">
        <v>2265</v>
      </c>
      <c r="C26" s="1069"/>
      <c r="D26" s="1069">
        <f>COUNTIF(TableDiv[Agency],E26)</f>
        <v>7</v>
      </c>
      <c r="E26" s="1078" t="str" cm="1">
        <f t="array" ref="E26">IFERROR(INDEX(TableDiv[Agency],MATCH(0,INDEX(COUNTIF($E$7:E25,TableDiv[Agency]),),0)),"")</f>
        <v>2000</v>
      </c>
      <c r="F26" s="1069" t="str" cm="1">
        <f t="array" ref="F26">IF($D26&lt;COLUMNS($F$7:F$7),"",INDEX(TableDiv[[GASB]:[GASB]],_xlfn.AGGREGATE(15,3,(TableDiv[[Agency]:[Agency]]=$E26)/(TableDiv[[Agency]:[Agency]]=$E26)*(ROW(TableDiv[Agency])-ROW(TableDiv[[#Headers],[Agency]])),COLUMNS($F$7:F$7))))</f>
        <v>11000G</v>
      </c>
      <c r="G26" s="1069" t="str" cm="1">
        <f t="array" ref="G26">IF($D26&lt;COLUMNS($F$7:G$7),"",INDEX(TableDiv[[GASB]:[GASB]],_xlfn.AGGREGATE(15,3,(TableDiv[[Agency]:[Agency]]=$E26)/(TableDiv[[Agency]:[Agency]]=$E26)*(ROW(TableDiv[Agency])-ROW(TableDiv[[#Headers],[Agency]])),COLUMNS($F$7:G$7))))</f>
        <v>11020G</v>
      </c>
      <c r="H26" s="1069" t="str" cm="1">
        <f t="array" ref="H26">IF($D26&lt;COLUMNS($F$7:H$7),"",INDEX(TableDiv[[GASB]:[GASB]],_xlfn.AGGREGATE(15,3,(TableDiv[[Agency]:[Agency]]=$E26)/(TableDiv[[Agency]:[Agency]]=$E26)*(ROW(TableDiv[Agency])-ROW(TableDiv[[#Headers],[Agency]])),COLUMNS($F$7:H$7))))</f>
        <v>11030G</v>
      </c>
      <c r="I26" s="1069" t="str" cm="1">
        <f t="array" ref="I26">IF($D26&lt;COLUMNS($F$7:I$7),"",INDEX(TableDiv[[GASB]:[GASB]],_xlfn.AGGREGATE(15,3,(TableDiv[[Agency]:[Agency]]=$E26)/(TableDiv[[Agency]:[Agency]]=$E26)*(ROW(TableDiv[Agency])-ROW(TableDiv[[#Headers],[Agency]])),COLUMNS($F$7:I$7))))</f>
        <v>11060G</v>
      </c>
      <c r="J26" s="1069" t="str" cm="1">
        <f t="array" ref="J26">IF($D26&lt;COLUMNS($F$7:J$7),"",INDEX(TableDiv[[GASB]:[GASB]],_xlfn.AGGREGATE(15,3,(TableDiv[[Agency]:[Agency]]=$E26)/(TableDiv[[Agency]:[Agency]]=$E26)*(ROW(TableDiv[Agency])-ROW(TableDiv[[#Headers],[Agency]])),COLUMNS($F$7:J$7))))</f>
        <v>11320G</v>
      </c>
      <c r="K26" s="1069" t="str" cm="1">
        <f t="array" ref="K26">IF($D26&lt;COLUMNS($F$7:K$7),"",INDEX(TableDiv[[GASB]:[GASB]],_xlfn.AGGREGATE(15,3,(TableDiv[[Agency]:[Agency]]=$E26)/(TableDiv[[Agency]:[Agency]]=$E26)*(ROW(TableDiv[Agency])-ROW(TableDiv[[#Headers],[Agency]])),COLUMNS($F$7:K$7))))</f>
        <v>14000G</v>
      </c>
      <c r="L26" s="1069" t="str" cm="1">
        <f t="array" ref="L26">IF($D26&lt;COLUMNS($F$7:L$7),"",INDEX(TableDiv[[GASB]:[GASB]],_xlfn.AGGREGATE(15,3,(TableDiv[[Agency]:[Agency]]=$E26)/(TableDiv[[Agency]:[Agency]]=$E26)*(ROW(TableDiv[Agency])-ROW(TableDiv[[#Headers],[Agency]])),COLUMNS($F$7:L$7))))</f>
        <v>14260G</v>
      </c>
      <c r="M26" s="1069" t="str" cm="1">
        <f t="array" ref="M26">IF($D26&lt;COLUMNS($F$7:M$7),"",INDEX(TableDiv[[GASB]:[GASB]],_xlfn.AGGREGATE(15,3,(TableDiv[[Agency]:[Agency]]=$E26)/(TableDiv[[Agency]:[Agency]]=$E26)*(ROW(TableDiv[Agency])-ROW(TableDiv[[#Headers],[Agency]])),COLUMNS($F$7:M$7))))</f>
        <v/>
      </c>
      <c r="N26" s="1069" t="str" cm="1">
        <f t="array" ref="N26">IF($D26&lt;COLUMNS($F$7:N$7),"",INDEX(TableDiv[[GASB]:[GASB]],_xlfn.AGGREGATE(15,3,(TableDiv[[Agency]:[Agency]]=$E26)/(TableDiv[[Agency]:[Agency]]=$E26)*(ROW(TableDiv[Agency])-ROW(TableDiv[[#Headers],[Agency]])),COLUMNS($F$7:N$7))))</f>
        <v/>
      </c>
      <c r="O26" s="1069" t="str" cm="1">
        <f t="array" ref="O26">IF($D26&lt;COLUMNS($F$7:O$7),"",INDEX(TableDiv[[GASB]:[GASB]],_xlfn.AGGREGATE(15,3,(TableDiv[[Agency]:[Agency]]=$E26)/(TableDiv[[Agency]:[Agency]]=$E26)*(ROW(TableDiv[Agency])-ROW(TableDiv[[#Headers],[Agency]])),COLUMNS($F$7:O$7))))</f>
        <v/>
      </c>
      <c r="P26" s="1069" t="str" cm="1">
        <f t="array" ref="P26">IF($D26&lt;COLUMNS($F$7:P$7),"",INDEX(TableDiv[[GASB]:[GASB]],_xlfn.AGGREGATE(15,3,(TableDiv[[Agency]:[Agency]]=$E26)/(TableDiv[[Agency]:[Agency]]=$E26)*(ROW(TableDiv[Agency])-ROW(TableDiv[[#Headers],[Agency]])),COLUMNS($F$7:P$7))))</f>
        <v/>
      </c>
      <c r="Q26" s="1069" t="str" cm="1">
        <f t="array" ref="Q26">IF($D26&lt;COLUMNS($F$7:Q$7),"",INDEX(TableDiv[[GASB]:[GASB]],_xlfn.AGGREGATE(15,3,(TableDiv[[Agency]:[Agency]]=$E26)/(TableDiv[[Agency]:[Agency]]=$E26)*(ROW(TableDiv[Agency])-ROW(TableDiv[[#Headers],[Agency]])),COLUMNS($F$7:Q$7))))</f>
        <v/>
      </c>
      <c r="R26" s="1069" t="str" cm="1">
        <f t="array" ref="R26">IF($D26&lt;COLUMNS($F$7:R$7),"",INDEX(TableDiv[[GASB]:[GASB]],_xlfn.AGGREGATE(15,3,(TableDiv[[Agency]:[Agency]]=$E26)/(TableDiv[[Agency]:[Agency]]=$E26)*(ROW(TableDiv[Agency])-ROW(TableDiv[[#Headers],[Agency]])),COLUMNS($F$7:R$7))))</f>
        <v/>
      </c>
      <c r="S26" s="1069" t="str" cm="1">
        <f t="array" ref="S26">IF($D26&lt;COLUMNS($F$7:S$7),"",INDEX(TableDiv[[GASB]:[GASB]],_xlfn.AGGREGATE(15,3,(TableDiv[[Agency]:[Agency]]=$E26)/(TableDiv[[Agency]:[Agency]]=$E26)*(ROW(TableDiv[Agency])-ROW(TableDiv[[#Headers],[Agency]])),COLUMNS($F$7:S$7))))</f>
        <v/>
      </c>
      <c r="T26" s="1069" t="str" cm="1">
        <f t="array" ref="T26">IF($D26&lt;COLUMNS($F$7:T$7),"",INDEX(TableDiv[[GASB]:[GASB]],_xlfn.AGGREGATE(15,3,(TableDiv[[Agency]:[Agency]]=$E26)/(TableDiv[[Agency]:[Agency]]=$E26)*(ROW(TableDiv[Agency])-ROW(TableDiv[[#Headers],[Agency]])),COLUMNS($F$7:T$7))))</f>
        <v/>
      </c>
      <c r="U26" s="1069" t="str" cm="1">
        <f t="array" ref="U26">IF($D26&lt;COLUMNS($F$7:U$7),"",INDEX(TableDiv[[GASB]:[GASB]],_xlfn.AGGREGATE(15,3,(TableDiv[[Agency]:[Agency]]=$E26)/(TableDiv[[Agency]:[Agency]]=$E26)*(ROW(TableDiv[Agency])-ROW(TableDiv[[#Headers],[Agency]])),COLUMNS($F$7:U$7))))</f>
        <v/>
      </c>
      <c r="V26" s="1069" t="str" cm="1">
        <f t="array" ref="V26">IF($D26&lt;COLUMNS($F$7:V$7),"",INDEX(TableDiv[[GASB]:[GASB]],_xlfn.AGGREGATE(15,3,(TableDiv[[Agency]:[Agency]]=$E26)/(TableDiv[[Agency]:[Agency]]=$E26)*(ROW(TableDiv[Agency])-ROW(TableDiv[[#Headers],[Agency]])),COLUMNS($F$7:V$7))))</f>
        <v/>
      </c>
      <c r="W26" s="1069" t="str" cm="1">
        <f t="array" ref="W26">IF($D26&lt;COLUMNS($F$7:W$7),"",INDEX(TableDiv[[GASB]:[GASB]],_xlfn.AGGREGATE(15,3,(TableDiv[[Agency]:[Agency]]=$E26)/(TableDiv[[Agency]:[Agency]]=$E26)*(ROW(TableDiv[Agency])-ROW(TableDiv[[#Headers],[Agency]])),COLUMNS($F$7:W$7))))</f>
        <v/>
      </c>
      <c r="X26" s="1069" t="str" cm="1">
        <f t="array" ref="X26">IF($D26&lt;COLUMNS($F$7:X$7),"",INDEX(TableDiv[[GASB]:[GASB]],_xlfn.AGGREGATE(15,3,(TableDiv[[Agency]:[Agency]]=$E26)/(TableDiv[[Agency]:[Agency]]=$E26)*(ROW(TableDiv[Agency])-ROW(TableDiv[[#Headers],[Agency]])),COLUMNS($F$7:X$7))))</f>
        <v/>
      </c>
      <c r="Y26" s="1069" t="str" cm="1">
        <f t="array" ref="Y26">IF($D26&lt;COLUMNS($F$7:Y$7),"",INDEX(TableDiv[[GASB]:[GASB]],_xlfn.AGGREGATE(15,3,(TableDiv[[Agency]:[Agency]]=$E26)/(TableDiv[[Agency]:[Agency]]=$E26)*(ROW(TableDiv[Agency])-ROW(TableDiv[[#Headers],[Agency]])),COLUMNS($F$7:Y$7))))</f>
        <v/>
      </c>
      <c r="Z26" s="1069" t="str" cm="1">
        <f t="array" ref="Z26">IF($D26&lt;COLUMNS($F$7:Z$7),"",INDEX(TableDiv[[GASB]:[GASB]],_xlfn.AGGREGATE(15,3,(TableDiv[[Agency]:[Agency]]=$E26)/(TableDiv[[Agency]:[Agency]]=$E26)*(ROW(TableDiv[Agency])-ROW(TableDiv[[#Headers],[Agency]])),COLUMNS($F$7:Z$7))))</f>
        <v/>
      </c>
      <c r="AA26" s="1069" t="str" cm="1">
        <f t="array" ref="AA26">IF($D26&lt;COLUMNS($F$7:AA$7),"",INDEX(TableDiv[[GASB]:[GASB]],_xlfn.AGGREGATE(15,3,(TableDiv[[Agency]:[Agency]]=$E26)/(TableDiv[[Agency]:[Agency]]=$E26)*(ROW(TableDiv[Agency])-ROW(TableDiv[[#Headers],[Agency]])),COLUMNS($F$7:AA$7))))</f>
        <v/>
      </c>
      <c r="AB26" s="1069" t="str" cm="1">
        <f t="array" ref="AB26">IF($D26&lt;COLUMNS($F$7:AB$7),"",INDEX(TableDiv[[GASB]:[GASB]],_xlfn.AGGREGATE(15,3,(TableDiv[[Agency]:[Agency]]=$E26)/(TableDiv[[Agency]:[Agency]]=$E26)*(ROW(TableDiv[Agency])-ROW(TableDiv[[#Headers],[Agency]])),COLUMNS($F$7:AB$7))))</f>
        <v/>
      </c>
      <c r="AC26" s="1069" t="str" cm="1">
        <f t="array" ref="AC26">IF($D26&lt;COLUMNS($F$7:AC$7),"",INDEX(TableDiv[[GASB]:[GASB]],_xlfn.AGGREGATE(15,3,(TableDiv[[Agency]:[Agency]]=$E26)/(TableDiv[[Agency]:[Agency]]=$E26)*(ROW(TableDiv[Agency])-ROW(TableDiv[[#Headers],[Agency]])),COLUMNS($F$7:AC$7))))</f>
        <v/>
      </c>
      <c r="AD26" s="1069" t="str" cm="1">
        <f t="array" ref="AD26">IF($D26&lt;COLUMNS($F$7:AD$7),"",INDEX(TableDiv[[GASB]:[GASB]],_xlfn.AGGREGATE(15,3,(TableDiv[[Agency]:[Agency]]=$E26)/(TableDiv[[Agency]:[Agency]]=$E26)*(ROW(TableDiv[Agency])-ROW(TableDiv[[#Headers],[Agency]])),COLUMNS($F$7:AD$7))))</f>
        <v/>
      </c>
      <c r="AE26" s="1069" t="str" cm="1">
        <f t="array" ref="AE26">IF($D26&lt;COLUMNS($F$7:AE$7),"",INDEX(TableDiv[[GASB]:[GASB]],_xlfn.AGGREGATE(15,3,(TableDiv[[Agency]:[Agency]]=$E26)/(TableDiv[[Agency]:[Agency]]=$E26)*(ROW(TableDiv[Agency])-ROW(TableDiv[[#Headers],[Agency]])),COLUMNS($F$7:AE$7))))</f>
        <v/>
      </c>
      <c r="AF26" s="1069" t="str" cm="1">
        <f t="array" ref="AF26">IF($D26&lt;COLUMNS($F$7:AF$7),"",INDEX(TableDiv[[GASB]:[GASB]],_xlfn.AGGREGATE(15,3,(TableDiv[[Agency]:[Agency]]=$E26)/(TableDiv[[Agency]:[Agency]]=$E26)*(ROW(TableDiv[Agency])-ROW(TableDiv[[#Headers],[Agency]])),COLUMNS($F$7:AF$7))))</f>
        <v/>
      </c>
      <c r="AG26" s="1069" t="str" cm="1">
        <f t="array" ref="AG26">IF($D26&lt;COLUMNS($F$7:AG$7),"",INDEX(TableDiv[[GASB]:[GASB]],_xlfn.AGGREGATE(15,3,(TableDiv[[Agency]:[Agency]]=$E26)/(TableDiv[[Agency]:[Agency]]=$E26)*(ROW(TableDiv[Agency])-ROW(TableDiv[[#Headers],[Agency]])),COLUMNS($F$7:AG$7))))</f>
        <v/>
      </c>
      <c r="AH26" s="1069" t="str" cm="1">
        <f t="array" ref="AH26">IF($D26&lt;COLUMNS($F$7:AH$7),"",INDEX(TableDiv[[GASB]:[GASB]],_xlfn.AGGREGATE(15,3,(TableDiv[[Agency]:[Agency]]=$E26)/(TableDiv[[Agency]:[Agency]]=$E26)*(ROW(TableDiv[Agency])-ROW(TableDiv[[#Headers],[Agency]])),COLUMNS($F$7:AH$7))))</f>
        <v/>
      </c>
      <c r="AI26" s="1069" t="str" cm="1">
        <f t="array" ref="AI26">IF($D26&lt;COLUMNS($F$7:AI$7),"",INDEX(TableDiv[[GASB]:[GASB]],_xlfn.AGGREGATE(15,3,(TableDiv[[Agency]:[Agency]]=$E26)/(TableDiv[[Agency]:[Agency]]=$E26)*(ROW(TableDiv[Agency])-ROW(TableDiv[[#Headers],[Agency]])),COLUMNS($F$7:AI$7))))</f>
        <v/>
      </c>
      <c r="AJ26" s="1069" t="str" cm="1">
        <f t="array" ref="AJ26">IF($D26&lt;COLUMNS($F$7:AJ$7),"",INDEX(TableDiv[[GASB]:[GASB]],_xlfn.AGGREGATE(15,3,(TableDiv[[Agency]:[Agency]]=$E26)/(TableDiv[[Agency]:[Agency]]=$E26)*(ROW(TableDiv[Agency])-ROW(TableDiv[[#Headers],[Agency]])),COLUMNS($F$7:AJ$7))))</f>
        <v/>
      </c>
      <c r="AK26" s="1069" t="str" cm="1">
        <f t="array" ref="AK26">IF($D26&lt;COLUMNS($F$7:AK$7),"",INDEX(TableDiv[[GASB]:[GASB]],_xlfn.AGGREGATE(15,3,(TableDiv[[Agency]:[Agency]]=$E26)/(TableDiv[[Agency]:[Agency]]=$E26)*(ROW(TableDiv[Agency])-ROW(TableDiv[[#Headers],[Agency]])),COLUMNS($F$7:AK$7))))</f>
        <v/>
      </c>
      <c r="AL26" s="1069" t="str" cm="1">
        <f t="array" ref="AL26">IF($D26&lt;COLUMNS($F$7:AL$7),"",INDEX(TableDiv[[GASB]:[GASB]],_xlfn.AGGREGATE(15,3,(TableDiv[[Agency]:[Agency]]=$E26)/(TableDiv[[Agency]:[Agency]]=$E26)*(ROW(TableDiv[Agency])-ROW(TableDiv[[#Headers],[Agency]])),COLUMNS($F$7:AL$7))))</f>
        <v/>
      </c>
      <c r="AM26" s="1069" t="str" cm="1">
        <f t="array" ref="AM26">IF($D26&lt;COLUMNS($F$7:AM$7),"",INDEX(TableDiv[[GASB]:[GASB]],_xlfn.AGGREGATE(15,3,(TableDiv[[Agency]:[Agency]]=$E26)/(TableDiv[[Agency]:[Agency]]=$E26)*(ROW(TableDiv[Agency])-ROW(TableDiv[[#Headers],[Agency]])),COLUMNS($F$7:AM$7))))</f>
        <v/>
      </c>
      <c r="AN26" s="1069"/>
      <c r="AO26" s="1069"/>
      <c r="AP26" s="1069"/>
      <c r="AQ26" s="1069"/>
      <c r="AR26" s="1069"/>
      <c r="AS26" s="1069"/>
    </row>
    <row r="27" spans="1:45" ht="15">
      <c r="A27" s="1073" t="s">
        <v>1365</v>
      </c>
      <c r="B27" s="1073" t="s">
        <v>2274</v>
      </c>
      <c r="C27" s="1069"/>
      <c r="D27" s="1069">
        <f>COUNTIF(TableDiv[Agency],E27)</f>
        <v>4</v>
      </c>
      <c r="E27" s="1078" t="str" cm="1">
        <f t="array" ref="E27">IFERROR(INDEX(TableDiv[Agency],MATCH(0,INDEX(COUNTIF($E$7:E26,TableDiv[Agency]),),0)),"")</f>
        <v>2100</v>
      </c>
      <c r="F27" s="1069" t="str" cm="1">
        <f t="array" ref="F27">IF($D27&lt;COLUMNS($F$7:F$7),"",INDEX(TableDiv[[GASB]:[GASB]],_xlfn.AGGREGATE(15,3,(TableDiv[[Agency]:[Agency]]=$E27)/(TableDiv[[Agency]:[Agency]]=$E27)*(ROW(TableDiv[Agency])-ROW(TableDiv[[#Headers],[Agency]])),COLUMNS($F$7:F$7))))</f>
        <v>11000G</v>
      </c>
      <c r="G27" s="1069" t="str" cm="1">
        <f t="array" ref="G27">IF($D27&lt;COLUMNS($F$7:G$7),"",INDEX(TableDiv[[GASB]:[GASB]],_xlfn.AGGREGATE(15,3,(TableDiv[[Agency]:[Agency]]=$E27)/(TableDiv[[Agency]:[Agency]]=$E27)*(ROW(TableDiv[Agency])-ROW(TableDiv[[#Headers],[Agency]])),COLUMNS($F$7:G$7))))</f>
        <v>11020G</v>
      </c>
      <c r="H27" s="1069" t="str" cm="1">
        <f t="array" ref="H27">IF($D27&lt;COLUMNS($F$7:H$7),"",INDEX(TableDiv[[GASB]:[GASB]],_xlfn.AGGREGATE(15,3,(TableDiv[[Agency]:[Agency]]=$E27)/(TableDiv[[Agency]:[Agency]]=$E27)*(ROW(TableDiv[Agency])-ROW(TableDiv[[#Headers],[Agency]])),COLUMNS($F$7:H$7))))</f>
        <v>11030G</v>
      </c>
      <c r="I27" s="1069" t="str" cm="1">
        <f t="array" ref="I27">IF($D27&lt;COLUMNS($F$7:I$7),"",INDEX(TableDiv[[GASB]:[GASB]],_xlfn.AGGREGATE(15,3,(TableDiv[[Agency]:[Agency]]=$E27)/(TableDiv[[Agency]:[Agency]]=$E27)*(ROW(TableDiv[Agency])-ROW(TableDiv[[#Headers],[Agency]])),COLUMNS($F$7:I$7))))</f>
        <v>11060G</v>
      </c>
      <c r="J27" s="1069" t="str" cm="1">
        <f t="array" ref="J27">IF($D27&lt;COLUMNS($F$7:J$7),"",INDEX(TableDiv[[GASB]:[GASB]],_xlfn.AGGREGATE(15,3,(TableDiv[[Agency]:[Agency]]=$E27)/(TableDiv[[Agency]:[Agency]]=$E27)*(ROW(TableDiv[Agency])-ROW(TableDiv[[#Headers],[Agency]])),COLUMNS($F$7:J$7))))</f>
        <v/>
      </c>
      <c r="K27" s="1069" t="str" cm="1">
        <f t="array" ref="K27">IF($D27&lt;COLUMNS($F$7:K$7),"",INDEX(TableDiv[[GASB]:[GASB]],_xlfn.AGGREGATE(15,3,(TableDiv[[Agency]:[Agency]]=$E27)/(TableDiv[[Agency]:[Agency]]=$E27)*(ROW(TableDiv[Agency])-ROW(TableDiv[[#Headers],[Agency]])),COLUMNS($F$7:K$7))))</f>
        <v/>
      </c>
      <c r="L27" s="1069" t="str" cm="1">
        <f t="array" ref="L27">IF($D27&lt;COLUMNS($F$7:L$7),"",INDEX(TableDiv[[GASB]:[GASB]],_xlfn.AGGREGATE(15,3,(TableDiv[[Agency]:[Agency]]=$E27)/(TableDiv[[Agency]:[Agency]]=$E27)*(ROW(TableDiv[Agency])-ROW(TableDiv[[#Headers],[Agency]])),COLUMNS($F$7:L$7))))</f>
        <v/>
      </c>
      <c r="M27" s="1069" t="str" cm="1">
        <f t="array" ref="M27">IF($D27&lt;COLUMNS($F$7:M$7),"",INDEX(TableDiv[[GASB]:[GASB]],_xlfn.AGGREGATE(15,3,(TableDiv[[Agency]:[Agency]]=$E27)/(TableDiv[[Agency]:[Agency]]=$E27)*(ROW(TableDiv[Agency])-ROW(TableDiv[[#Headers],[Agency]])),COLUMNS($F$7:M$7))))</f>
        <v/>
      </c>
      <c r="N27" s="1069" t="str" cm="1">
        <f t="array" ref="N27">IF($D27&lt;COLUMNS($F$7:N$7),"",INDEX(TableDiv[[GASB]:[GASB]],_xlfn.AGGREGATE(15,3,(TableDiv[[Agency]:[Agency]]=$E27)/(TableDiv[[Agency]:[Agency]]=$E27)*(ROW(TableDiv[Agency])-ROW(TableDiv[[#Headers],[Agency]])),COLUMNS($F$7:N$7))))</f>
        <v/>
      </c>
      <c r="O27" s="1069" t="str" cm="1">
        <f t="array" ref="O27">IF($D27&lt;COLUMNS($F$7:O$7),"",INDEX(TableDiv[[GASB]:[GASB]],_xlfn.AGGREGATE(15,3,(TableDiv[[Agency]:[Agency]]=$E27)/(TableDiv[[Agency]:[Agency]]=$E27)*(ROW(TableDiv[Agency])-ROW(TableDiv[[#Headers],[Agency]])),COLUMNS($F$7:O$7))))</f>
        <v/>
      </c>
      <c r="P27" s="1069" t="str" cm="1">
        <f t="array" ref="P27">IF($D27&lt;COLUMNS($F$7:P$7),"",INDEX(TableDiv[[GASB]:[GASB]],_xlfn.AGGREGATE(15,3,(TableDiv[[Agency]:[Agency]]=$E27)/(TableDiv[[Agency]:[Agency]]=$E27)*(ROW(TableDiv[Agency])-ROW(TableDiv[[#Headers],[Agency]])),COLUMNS($F$7:P$7))))</f>
        <v/>
      </c>
      <c r="Q27" s="1069" t="str" cm="1">
        <f t="array" ref="Q27">IF($D27&lt;COLUMNS($F$7:Q$7),"",INDEX(TableDiv[[GASB]:[GASB]],_xlfn.AGGREGATE(15,3,(TableDiv[[Agency]:[Agency]]=$E27)/(TableDiv[[Agency]:[Agency]]=$E27)*(ROW(TableDiv[Agency])-ROW(TableDiv[[#Headers],[Agency]])),COLUMNS($F$7:Q$7))))</f>
        <v/>
      </c>
      <c r="R27" s="1069" t="str" cm="1">
        <f t="array" ref="R27">IF($D27&lt;COLUMNS($F$7:R$7),"",INDEX(TableDiv[[GASB]:[GASB]],_xlfn.AGGREGATE(15,3,(TableDiv[[Agency]:[Agency]]=$E27)/(TableDiv[[Agency]:[Agency]]=$E27)*(ROW(TableDiv[Agency])-ROW(TableDiv[[#Headers],[Agency]])),COLUMNS($F$7:R$7))))</f>
        <v/>
      </c>
      <c r="S27" s="1069" t="str" cm="1">
        <f t="array" ref="S27">IF($D27&lt;COLUMNS($F$7:S$7),"",INDEX(TableDiv[[GASB]:[GASB]],_xlfn.AGGREGATE(15,3,(TableDiv[[Agency]:[Agency]]=$E27)/(TableDiv[[Agency]:[Agency]]=$E27)*(ROW(TableDiv[Agency])-ROW(TableDiv[[#Headers],[Agency]])),COLUMNS($F$7:S$7))))</f>
        <v/>
      </c>
      <c r="T27" s="1069" t="str" cm="1">
        <f t="array" ref="T27">IF($D27&lt;COLUMNS($F$7:T$7),"",INDEX(TableDiv[[GASB]:[GASB]],_xlfn.AGGREGATE(15,3,(TableDiv[[Agency]:[Agency]]=$E27)/(TableDiv[[Agency]:[Agency]]=$E27)*(ROW(TableDiv[Agency])-ROW(TableDiv[[#Headers],[Agency]])),COLUMNS($F$7:T$7))))</f>
        <v/>
      </c>
      <c r="U27" s="1069" t="str" cm="1">
        <f t="array" ref="U27">IF($D27&lt;COLUMNS($F$7:U$7),"",INDEX(TableDiv[[GASB]:[GASB]],_xlfn.AGGREGATE(15,3,(TableDiv[[Agency]:[Agency]]=$E27)/(TableDiv[[Agency]:[Agency]]=$E27)*(ROW(TableDiv[Agency])-ROW(TableDiv[[#Headers],[Agency]])),COLUMNS($F$7:U$7))))</f>
        <v/>
      </c>
      <c r="V27" s="1069" t="str" cm="1">
        <f t="array" ref="V27">IF($D27&lt;COLUMNS($F$7:V$7),"",INDEX(TableDiv[[GASB]:[GASB]],_xlfn.AGGREGATE(15,3,(TableDiv[[Agency]:[Agency]]=$E27)/(TableDiv[[Agency]:[Agency]]=$E27)*(ROW(TableDiv[Agency])-ROW(TableDiv[[#Headers],[Agency]])),COLUMNS($F$7:V$7))))</f>
        <v/>
      </c>
      <c r="W27" s="1069" t="str" cm="1">
        <f t="array" ref="W27">IF($D27&lt;COLUMNS($F$7:W$7),"",INDEX(TableDiv[[GASB]:[GASB]],_xlfn.AGGREGATE(15,3,(TableDiv[[Agency]:[Agency]]=$E27)/(TableDiv[[Agency]:[Agency]]=$E27)*(ROW(TableDiv[Agency])-ROW(TableDiv[[#Headers],[Agency]])),COLUMNS($F$7:W$7))))</f>
        <v/>
      </c>
      <c r="X27" s="1069" t="str" cm="1">
        <f t="array" ref="X27">IF($D27&lt;COLUMNS($F$7:X$7),"",INDEX(TableDiv[[GASB]:[GASB]],_xlfn.AGGREGATE(15,3,(TableDiv[[Agency]:[Agency]]=$E27)/(TableDiv[[Agency]:[Agency]]=$E27)*(ROW(TableDiv[Agency])-ROW(TableDiv[[#Headers],[Agency]])),COLUMNS($F$7:X$7))))</f>
        <v/>
      </c>
      <c r="Y27" s="1069" t="str" cm="1">
        <f t="array" ref="Y27">IF($D27&lt;COLUMNS($F$7:Y$7),"",INDEX(TableDiv[[GASB]:[GASB]],_xlfn.AGGREGATE(15,3,(TableDiv[[Agency]:[Agency]]=$E27)/(TableDiv[[Agency]:[Agency]]=$E27)*(ROW(TableDiv[Agency])-ROW(TableDiv[[#Headers],[Agency]])),COLUMNS($F$7:Y$7))))</f>
        <v/>
      </c>
      <c r="Z27" s="1069" t="str" cm="1">
        <f t="array" ref="Z27">IF($D27&lt;COLUMNS($F$7:Z$7),"",INDEX(TableDiv[[GASB]:[GASB]],_xlfn.AGGREGATE(15,3,(TableDiv[[Agency]:[Agency]]=$E27)/(TableDiv[[Agency]:[Agency]]=$E27)*(ROW(TableDiv[Agency])-ROW(TableDiv[[#Headers],[Agency]])),COLUMNS($F$7:Z$7))))</f>
        <v/>
      </c>
      <c r="AA27" s="1069" t="str" cm="1">
        <f t="array" ref="AA27">IF($D27&lt;COLUMNS($F$7:AA$7),"",INDEX(TableDiv[[GASB]:[GASB]],_xlfn.AGGREGATE(15,3,(TableDiv[[Agency]:[Agency]]=$E27)/(TableDiv[[Agency]:[Agency]]=$E27)*(ROW(TableDiv[Agency])-ROW(TableDiv[[#Headers],[Agency]])),COLUMNS($F$7:AA$7))))</f>
        <v/>
      </c>
      <c r="AB27" s="1069" t="str" cm="1">
        <f t="array" ref="AB27">IF($D27&lt;COLUMNS($F$7:AB$7),"",INDEX(TableDiv[[GASB]:[GASB]],_xlfn.AGGREGATE(15,3,(TableDiv[[Agency]:[Agency]]=$E27)/(TableDiv[[Agency]:[Agency]]=$E27)*(ROW(TableDiv[Agency])-ROW(TableDiv[[#Headers],[Agency]])),COLUMNS($F$7:AB$7))))</f>
        <v/>
      </c>
      <c r="AC27" s="1069" t="str" cm="1">
        <f t="array" ref="AC27">IF($D27&lt;COLUMNS($F$7:AC$7),"",INDEX(TableDiv[[GASB]:[GASB]],_xlfn.AGGREGATE(15,3,(TableDiv[[Agency]:[Agency]]=$E27)/(TableDiv[[Agency]:[Agency]]=$E27)*(ROW(TableDiv[Agency])-ROW(TableDiv[[#Headers],[Agency]])),COLUMNS($F$7:AC$7))))</f>
        <v/>
      </c>
      <c r="AD27" s="1069" t="str" cm="1">
        <f t="array" ref="AD27">IF($D27&lt;COLUMNS($F$7:AD$7),"",INDEX(TableDiv[[GASB]:[GASB]],_xlfn.AGGREGATE(15,3,(TableDiv[[Agency]:[Agency]]=$E27)/(TableDiv[[Agency]:[Agency]]=$E27)*(ROW(TableDiv[Agency])-ROW(TableDiv[[#Headers],[Agency]])),COLUMNS($F$7:AD$7))))</f>
        <v/>
      </c>
      <c r="AE27" s="1069" t="str" cm="1">
        <f t="array" ref="AE27">IF($D27&lt;COLUMNS($F$7:AE$7),"",INDEX(TableDiv[[GASB]:[GASB]],_xlfn.AGGREGATE(15,3,(TableDiv[[Agency]:[Agency]]=$E27)/(TableDiv[[Agency]:[Agency]]=$E27)*(ROW(TableDiv[Agency])-ROW(TableDiv[[#Headers],[Agency]])),COLUMNS($F$7:AE$7))))</f>
        <v/>
      </c>
      <c r="AF27" s="1069" t="str" cm="1">
        <f t="array" ref="AF27">IF($D27&lt;COLUMNS($F$7:AF$7),"",INDEX(TableDiv[[GASB]:[GASB]],_xlfn.AGGREGATE(15,3,(TableDiv[[Agency]:[Agency]]=$E27)/(TableDiv[[Agency]:[Agency]]=$E27)*(ROW(TableDiv[Agency])-ROW(TableDiv[[#Headers],[Agency]])),COLUMNS($F$7:AF$7))))</f>
        <v/>
      </c>
      <c r="AG27" s="1069" t="str" cm="1">
        <f t="array" ref="AG27">IF($D27&lt;COLUMNS($F$7:AG$7),"",INDEX(TableDiv[[GASB]:[GASB]],_xlfn.AGGREGATE(15,3,(TableDiv[[Agency]:[Agency]]=$E27)/(TableDiv[[Agency]:[Agency]]=$E27)*(ROW(TableDiv[Agency])-ROW(TableDiv[[#Headers],[Agency]])),COLUMNS($F$7:AG$7))))</f>
        <v/>
      </c>
      <c r="AH27" s="1069" t="str" cm="1">
        <f t="array" ref="AH27">IF($D27&lt;COLUMNS($F$7:AH$7),"",INDEX(TableDiv[[GASB]:[GASB]],_xlfn.AGGREGATE(15,3,(TableDiv[[Agency]:[Agency]]=$E27)/(TableDiv[[Agency]:[Agency]]=$E27)*(ROW(TableDiv[Agency])-ROW(TableDiv[[#Headers],[Agency]])),COLUMNS($F$7:AH$7))))</f>
        <v/>
      </c>
      <c r="AI27" s="1069" t="str" cm="1">
        <f t="array" ref="AI27">IF($D27&lt;COLUMNS($F$7:AI$7),"",INDEX(TableDiv[[GASB]:[GASB]],_xlfn.AGGREGATE(15,3,(TableDiv[[Agency]:[Agency]]=$E27)/(TableDiv[[Agency]:[Agency]]=$E27)*(ROW(TableDiv[Agency])-ROW(TableDiv[[#Headers],[Agency]])),COLUMNS($F$7:AI$7))))</f>
        <v/>
      </c>
      <c r="AJ27" s="1069" t="str" cm="1">
        <f t="array" ref="AJ27">IF($D27&lt;COLUMNS($F$7:AJ$7),"",INDEX(TableDiv[[GASB]:[GASB]],_xlfn.AGGREGATE(15,3,(TableDiv[[Agency]:[Agency]]=$E27)/(TableDiv[[Agency]:[Agency]]=$E27)*(ROW(TableDiv[Agency])-ROW(TableDiv[[#Headers],[Agency]])),COLUMNS($F$7:AJ$7))))</f>
        <v/>
      </c>
      <c r="AK27" s="1069" t="str" cm="1">
        <f t="array" ref="AK27">IF($D27&lt;COLUMNS($F$7:AK$7),"",INDEX(TableDiv[[GASB]:[GASB]],_xlfn.AGGREGATE(15,3,(TableDiv[[Agency]:[Agency]]=$E27)/(TableDiv[[Agency]:[Agency]]=$E27)*(ROW(TableDiv[Agency])-ROW(TableDiv[[#Headers],[Agency]])),COLUMNS($F$7:AK$7))))</f>
        <v/>
      </c>
      <c r="AL27" s="1069" t="str" cm="1">
        <f t="array" ref="AL27">IF($D27&lt;COLUMNS($F$7:AL$7),"",INDEX(TableDiv[[GASB]:[GASB]],_xlfn.AGGREGATE(15,3,(TableDiv[[Agency]:[Agency]]=$E27)/(TableDiv[[Agency]:[Agency]]=$E27)*(ROW(TableDiv[Agency])-ROW(TableDiv[[#Headers],[Agency]])),COLUMNS($F$7:AL$7))))</f>
        <v/>
      </c>
      <c r="AM27" s="1069" t="str" cm="1">
        <f t="array" ref="AM27">IF($D27&lt;COLUMNS($F$7:AM$7),"",INDEX(TableDiv[[GASB]:[GASB]],_xlfn.AGGREGATE(15,3,(TableDiv[[Agency]:[Agency]]=$E27)/(TableDiv[[Agency]:[Agency]]=$E27)*(ROW(TableDiv[Agency])-ROW(TableDiv[[#Headers],[Agency]])),COLUMNS($F$7:AM$7))))</f>
        <v/>
      </c>
      <c r="AN27" s="1069"/>
      <c r="AO27" s="1069"/>
      <c r="AP27" s="1069"/>
      <c r="AQ27" s="1069"/>
      <c r="AR27" s="1069"/>
      <c r="AS27" s="1069"/>
    </row>
    <row r="28" spans="1:45" ht="15">
      <c r="A28" s="1073" t="s">
        <v>1365</v>
      </c>
      <c r="B28" s="1073" t="s">
        <v>2270</v>
      </c>
      <c r="C28" s="1069"/>
      <c r="D28" s="1069">
        <f>COUNTIF(TableDiv[Agency],E28)</f>
        <v>3</v>
      </c>
      <c r="E28" s="1078" t="str" cm="1">
        <f t="array" ref="E28">IFERROR(INDEX(TableDiv[Agency],MATCH(0,INDEX(COUNTIF($E$7:E27,TableDiv[Agency]),),0)),"")</f>
        <v>2200</v>
      </c>
      <c r="F28" s="1069" t="str" cm="1">
        <f t="array" ref="F28">IF($D28&lt;COLUMNS($F$7:F$7),"",INDEX(TableDiv[[GASB]:[GASB]],_xlfn.AGGREGATE(15,3,(TableDiv[[Agency]:[Agency]]=$E28)/(TableDiv[[Agency]:[Agency]]=$E28)*(ROW(TableDiv[Agency])-ROW(TableDiv[[#Headers],[Agency]])),COLUMNS($F$7:F$7))))</f>
        <v>11000G</v>
      </c>
      <c r="G28" s="1069" t="str" cm="1">
        <f t="array" ref="G28">IF($D28&lt;COLUMNS($F$7:G$7),"",INDEX(TableDiv[[GASB]:[GASB]],_xlfn.AGGREGATE(15,3,(TableDiv[[Agency]:[Agency]]=$E28)/(TableDiv[[Agency]:[Agency]]=$E28)*(ROW(TableDiv[Agency])-ROW(TableDiv[[#Headers],[Agency]])),COLUMNS($F$7:G$7))))</f>
        <v>11020G</v>
      </c>
      <c r="H28" s="1069" t="str" cm="1">
        <f t="array" ref="H28">IF($D28&lt;COLUMNS($F$7:H$7),"",INDEX(TableDiv[[GASB]:[GASB]],_xlfn.AGGREGATE(15,3,(TableDiv[[Agency]:[Agency]]=$E28)/(TableDiv[[Agency]:[Agency]]=$E28)*(ROW(TableDiv[Agency])-ROW(TableDiv[[#Headers],[Agency]])),COLUMNS($F$7:H$7))))</f>
        <v>11060G</v>
      </c>
      <c r="I28" s="1069" t="str" cm="1">
        <f t="array" ref="I28">IF($D28&lt;COLUMNS($F$7:I$7),"",INDEX(TableDiv[[GASB]:[GASB]],_xlfn.AGGREGATE(15,3,(TableDiv[[Agency]:[Agency]]=$E28)/(TableDiv[[Agency]:[Agency]]=$E28)*(ROW(TableDiv[Agency])-ROW(TableDiv[[#Headers],[Agency]])),COLUMNS($F$7:I$7))))</f>
        <v/>
      </c>
      <c r="J28" s="1069" t="str" cm="1">
        <f t="array" ref="J28">IF($D28&lt;COLUMNS($F$7:J$7),"",INDEX(TableDiv[[GASB]:[GASB]],_xlfn.AGGREGATE(15,3,(TableDiv[[Agency]:[Agency]]=$E28)/(TableDiv[[Agency]:[Agency]]=$E28)*(ROW(TableDiv[Agency])-ROW(TableDiv[[#Headers],[Agency]])),COLUMNS($F$7:J$7))))</f>
        <v/>
      </c>
      <c r="K28" s="1069" t="str" cm="1">
        <f t="array" ref="K28">IF($D28&lt;COLUMNS($F$7:K$7),"",INDEX(TableDiv[[GASB]:[GASB]],_xlfn.AGGREGATE(15,3,(TableDiv[[Agency]:[Agency]]=$E28)/(TableDiv[[Agency]:[Agency]]=$E28)*(ROW(TableDiv[Agency])-ROW(TableDiv[[#Headers],[Agency]])),COLUMNS($F$7:K$7))))</f>
        <v/>
      </c>
      <c r="L28" s="1069" t="str" cm="1">
        <f t="array" ref="L28">IF($D28&lt;COLUMNS($F$7:L$7),"",INDEX(TableDiv[[GASB]:[GASB]],_xlfn.AGGREGATE(15,3,(TableDiv[[Agency]:[Agency]]=$E28)/(TableDiv[[Agency]:[Agency]]=$E28)*(ROW(TableDiv[Agency])-ROW(TableDiv[[#Headers],[Agency]])),COLUMNS($F$7:L$7))))</f>
        <v/>
      </c>
      <c r="M28" s="1069" t="str" cm="1">
        <f t="array" ref="M28">IF($D28&lt;COLUMNS($F$7:M$7),"",INDEX(TableDiv[[GASB]:[GASB]],_xlfn.AGGREGATE(15,3,(TableDiv[[Agency]:[Agency]]=$E28)/(TableDiv[[Agency]:[Agency]]=$E28)*(ROW(TableDiv[Agency])-ROW(TableDiv[[#Headers],[Agency]])),COLUMNS($F$7:M$7))))</f>
        <v/>
      </c>
      <c r="N28" s="1069" t="str" cm="1">
        <f t="array" ref="N28">IF($D28&lt;COLUMNS($F$7:N$7),"",INDEX(TableDiv[[GASB]:[GASB]],_xlfn.AGGREGATE(15,3,(TableDiv[[Agency]:[Agency]]=$E28)/(TableDiv[[Agency]:[Agency]]=$E28)*(ROW(TableDiv[Agency])-ROW(TableDiv[[#Headers],[Agency]])),COLUMNS($F$7:N$7))))</f>
        <v/>
      </c>
      <c r="O28" s="1069" t="str" cm="1">
        <f t="array" ref="O28">IF($D28&lt;COLUMNS($F$7:O$7),"",INDEX(TableDiv[[GASB]:[GASB]],_xlfn.AGGREGATE(15,3,(TableDiv[[Agency]:[Agency]]=$E28)/(TableDiv[[Agency]:[Agency]]=$E28)*(ROW(TableDiv[Agency])-ROW(TableDiv[[#Headers],[Agency]])),COLUMNS($F$7:O$7))))</f>
        <v/>
      </c>
      <c r="P28" s="1069" t="str" cm="1">
        <f t="array" ref="P28">IF($D28&lt;COLUMNS($F$7:P$7),"",INDEX(TableDiv[[GASB]:[GASB]],_xlfn.AGGREGATE(15,3,(TableDiv[[Agency]:[Agency]]=$E28)/(TableDiv[[Agency]:[Agency]]=$E28)*(ROW(TableDiv[Agency])-ROW(TableDiv[[#Headers],[Agency]])),COLUMNS($F$7:P$7))))</f>
        <v/>
      </c>
      <c r="Q28" s="1069" t="str" cm="1">
        <f t="array" ref="Q28">IF($D28&lt;COLUMNS($F$7:Q$7),"",INDEX(TableDiv[[GASB]:[GASB]],_xlfn.AGGREGATE(15,3,(TableDiv[[Agency]:[Agency]]=$E28)/(TableDiv[[Agency]:[Agency]]=$E28)*(ROW(TableDiv[Agency])-ROW(TableDiv[[#Headers],[Agency]])),COLUMNS($F$7:Q$7))))</f>
        <v/>
      </c>
      <c r="R28" s="1069" t="str" cm="1">
        <f t="array" ref="R28">IF($D28&lt;COLUMNS($F$7:R$7),"",INDEX(TableDiv[[GASB]:[GASB]],_xlfn.AGGREGATE(15,3,(TableDiv[[Agency]:[Agency]]=$E28)/(TableDiv[[Agency]:[Agency]]=$E28)*(ROW(TableDiv[Agency])-ROW(TableDiv[[#Headers],[Agency]])),COLUMNS($F$7:R$7))))</f>
        <v/>
      </c>
      <c r="S28" s="1069" t="str" cm="1">
        <f t="array" ref="S28">IF($D28&lt;COLUMNS($F$7:S$7),"",INDEX(TableDiv[[GASB]:[GASB]],_xlfn.AGGREGATE(15,3,(TableDiv[[Agency]:[Agency]]=$E28)/(TableDiv[[Agency]:[Agency]]=$E28)*(ROW(TableDiv[Agency])-ROW(TableDiv[[#Headers],[Agency]])),COLUMNS($F$7:S$7))))</f>
        <v/>
      </c>
      <c r="T28" s="1069" t="str" cm="1">
        <f t="array" ref="T28">IF($D28&lt;COLUMNS($F$7:T$7),"",INDEX(TableDiv[[GASB]:[GASB]],_xlfn.AGGREGATE(15,3,(TableDiv[[Agency]:[Agency]]=$E28)/(TableDiv[[Agency]:[Agency]]=$E28)*(ROW(TableDiv[Agency])-ROW(TableDiv[[#Headers],[Agency]])),COLUMNS($F$7:T$7))))</f>
        <v/>
      </c>
      <c r="U28" s="1069" t="str" cm="1">
        <f t="array" ref="U28">IF($D28&lt;COLUMNS($F$7:U$7),"",INDEX(TableDiv[[GASB]:[GASB]],_xlfn.AGGREGATE(15,3,(TableDiv[[Agency]:[Agency]]=$E28)/(TableDiv[[Agency]:[Agency]]=$E28)*(ROW(TableDiv[Agency])-ROW(TableDiv[[#Headers],[Agency]])),COLUMNS($F$7:U$7))))</f>
        <v/>
      </c>
      <c r="V28" s="1069" t="str" cm="1">
        <f t="array" ref="V28">IF($D28&lt;COLUMNS($F$7:V$7),"",INDEX(TableDiv[[GASB]:[GASB]],_xlfn.AGGREGATE(15,3,(TableDiv[[Agency]:[Agency]]=$E28)/(TableDiv[[Agency]:[Agency]]=$E28)*(ROW(TableDiv[Agency])-ROW(TableDiv[[#Headers],[Agency]])),COLUMNS($F$7:V$7))))</f>
        <v/>
      </c>
      <c r="W28" s="1069" t="str" cm="1">
        <f t="array" ref="W28">IF($D28&lt;COLUMNS($F$7:W$7),"",INDEX(TableDiv[[GASB]:[GASB]],_xlfn.AGGREGATE(15,3,(TableDiv[[Agency]:[Agency]]=$E28)/(TableDiv[[Agency]:[Agency]]=$E28)*(ROW(TableDiv[Agency])-ROW(TableDiv[[#Headers],[Agency]])),COLUMNS($F$7:W$7))))</f>
        <v/>
      </c>
      <c r="X28" s="1069" t="str" cm="1">
        <f t="array" ref="X28">IF($D28&lt;COLUMNS($F$7:X$7),"",INDEX(TableDiv[[GASB]:[GASB]],_xlfn.AGGREGATE(15,3,(TableDiv[[Agency]:[Agency]]=$E28)/(TableDiv[[Agency]:[Agency]]=$E28)*(ROW(TableDiv[Agency])-ROW(TableDiv[[#Headers],[Agency]])),COLUMNS($F$7:X$7))))</f>
        <v/>
      </c>
      <c r="Y28" s="1069" t="str" cm="1">
        <f t="array" ref="Y28">IF($D28&lt;COLUMNS($F$7:Y$7),"",INDEX(TableDiv[[GASB]:[GASB]],_xlfn.AGGREGATE(15,3,(TableDiv[[Agency]:[Agency]]=$E28)/(TableDiv[[Agency]:[Agency]]=$E28)*(ROW(TableDiv[Agency])-ROW(TableDiv[[#Headers],[Agency]])),COLUMNS($F$7:Y$7))))</f>
        <v/>
      </c>
      <c r="Z28" s="1069" t="str" cm="1">
        <f t="array" ref="Z28">IF($D28&lt;COLUMNS($F$7:Z$7),"",INDEX(TableDiv[[GASB]:[GASB]],_xlfn.AGGREGATE(15,3,(TableDiv[[Agency]:[Agency]]=$E28)/(TableDiv[[Agency]:[Agency]]=$E28)*(ROW(TableDiv[Agency])-ROW(TableDiv[[#Headers],[Agency]])),COLUMNS($F$7:Z$7))))</f>
        <v/>
      </c>
      <c r="AA28" s="1069" t="str" cm="1">
        <f t="array" ref="AA28">IF($D28&lt;COLUMNS($F$7:AA$7),"",INDEX(TableDiv[[GASB]:[GASB]],_xlfn.AGGREGATE(15,3,(TableDiv[[Agency]:[Agency]]=$E28)/(TableDiv[[Agency]:[Agency]]=$E28)*(ROW(TableDiv[Agency])-ROW(TableDiv[[#Headers],[Agency]])),COLUMNS($F$7:AA$7))))</f>
        <v/>
      </c>
      <c r="AB28" s="1069" t="str" cm="1">
        <f t="array" ref="AB28">IF($D28&lt;COLUMNS($F$7:AB$7),"",INDEX(TableDiv[[GASB]:[GASB]],_xlfn.AGGREGATE(15,3,(TableDiv[[Agency]:[Agency]]=$E28)/(TableDiv[[Agency]:[Agency]]=$E28)*(ROW(TableDiv[Agency])-ROW(TableDiv[[#Headers],[Agency]])),COLUMNS($F$7:AB$7))))</f>
        <v/>
      </c>
      <c r="AC28" s="1069" t="str" cm="1">
        <f t="array" ref="AC28">IF($D28&lt;COLUMNS($F$7:AC$7),"",INDEX(TableDiv[[GASB]:[GASB]],_xlfn.AGGREGATE(15,3,(TableDiv[[Agency]:[Agency]]=$E28)/(TableDiv[[Agency]:[Agency]]=$E28)*(ROW(TableDiv[Agency])-ROW(TableDiv[[#Headers],[Agency]])),COLUMNS($F$7:AC$7))))</f>
        <v/>
      </c>
      <c r="AD28" s="1069" t="str" cm="1">
        <f t="array" ref="AD28">IF($D28&lt;COLUMNS($F$7:AD$7),"",INDEX(TableDiv[[GASB]:[GASB]],_xlfn.AGGREGATE(15,3,(TableDiv[[Agency]:[Agency]]=$E28)/(TableDiv[[Agency]:[Agency]]=$E28)*(ROW(TableDiv[Agency])-ROW(TableDiv[[#Headers],[Agency]])),COLUMNS($F$7:AD$7))))</f>
        <v/>
      </c>
      <c r="AE28" s="1069" t="str" cm="1">
        <f t="array" ref="AE28">IF($D28&lt;COLUMNS($F$7:AE$7),"",INDEX(TableDiv[[GASB]:[GASB]],_xlfn.AGGREGATE(15,3,(TableDiv[[Agency]:[Agency]]=$E28)/(TableDiv[[Agency]:[Agency]]=$E28)*(ROW(TableDiv[Agency])-ROW(TableDiv[[#Headers],[Agency]])),COLUMNS($F$7:AE$7))))</f>
        <v/>
      </c>
      <c r="AF28" s="1069" t="str" cm="1">
        <f t="array" ref="AF28">IF($D28&lt;COLUMNS($F$7:AF$7),"",INDEX(TableDiv[[GASB]:[GASB]],_xlfn.AGGREGATE(15,3,(TableDiv[[Agency]:[Agency]]=$E28)/(TableDiv[[Agency]:[Agency]]=$E28)*(ROW(TableDiv[Agency])-ROW(TableDiv[[#Headers],[Agency]])),COLUMNS($F$7:AF$7))))</f>
        <v/>
      </c>
      <c r="AG28" s="1069" t="str" cm="1">
        <f t="array" ref="AG28">IF($D28&lt;COLUMNS($F$7:AG$7),"",INDEX(TableDiv[[GASB]:[GASB]],_xlfn.AGGREGATE(15,3,(TableDiv[[Agency]:[Agency]]=$E28)/(TableDiv[[Agency]:[Agency]]=$E28)*(ROW(TableDiv[Agency])-ROW(TableDiv[[#Headers],[Agency]])),COLUMNS($F$7:AG$7))))</f>
        <v/>
      </c>
      <c r="AH28" s="1069" t="str" cm="1">
        <f t="array" ref="AH28">IF($D28&lt;COLUMNS($F$7:AH$7),"",INDEX(TableDiv[[GASB]:[GASB]],_xlfn.AGGREGATE(15,3,(TableDiv[[Agency]:[Agency]]=$E28)/(TableDiv[[Agency]:[Agency]]=$E28)*(ROW(TableDiv[Agency])-ROW(TableDiv[[#Headers],[Agency]])),COLUMNS($F$7:AH$7))))</f>
        <v/>
      </c>
      <c r="AI28" s="1069" t="str" cm="1">
        <f t="array" ref="AI28">IF($D28&lt;COLUMNS($F$7:AI$7),"",INDEX(TableDiv[[GASB]:[GASB]],_xlfn.AGGREGATE(15,3,(TableDiv[[Agency]:[Agency]]=$E28)/(TableDiv[[Agency]:[Agency]]=$E28)*(ROW(TableDiv[Agency])-ROW(TableDiv[[#Headers],[Agency]])),COLUMNS($F$7:AI$7))))</f>
        <v/>
      </c>
      <c r="AJ28" s="1069" t="str" cm="1">
        <f t="array" ref="AJ28">IF($D28&lt;COLUMNS($F$7:AJ$7),"",INDEX(TableDiv[[GASB]:[GASB]],_xlfn.AGGREGATE(15,3,(TableDiv[[Agency]:[Agency]]=$E28)/(TableDiv[[Agency]:[Agency]]=$E28)*(ROW(TableDiv[Agency])-ROW(TableDiv[[#Headers],[Agency]])),COLUMNS($F$7:AJ$7))))</f>
        <v/>
      </c>
      <c r="AK28" s="1069" t="str" cm="1">
        <f t="array" ref="AK28">IF($D28&lt;COLUMNS($F$7:AK$7),"",INDEX(TableDiv[[GASB]:[GASB]],_xlfn.AGGREGATE(15,3,(TableDiv[[Agency]:[Agency]]=$E28)/(TableDiv[[Agency]:[Agency]]=$E28)*(ROW(TableDiv[Agency])-ROW(TableDiv[[#Headers],[Agency]])),COLUMNS($F$7:AK$7))))</f>
        <v/>
      </c>
      <c r="AL28" s="1069" t="str" cm="1">
        <f t="array" ref="AL28">IF($D28&lt;COLUMNS($F$7:AL$7),"",INDEX(TableDiv[[GASB]:[GASB]],_xlfn.AGGREGATE(15,3,(TableDiv[[Agency]:[Agency]]=$E28)/(TableDiv[[Agency]:[Agency]]=$E28)*(ROW(TableDiv[Agency])-ROW(TableDiv[[#Headers],[Agency]])),COLUMNS($F$7:AL$7))))</f>
        <v/>
      </c>
      <c r="AM28" s="1069" t="str" cm="1">
        <f t="array" ref="AM28">IF($D28&lt;COLUMNS($F$7:AM$7),"",INDEX(TableDiv[[GASB]:[GASB]],_xlfn.AGGREGATE(15,3,(TableDiv[[Agency]:[Agency]]=$E28)/(TableDiv[[Agency]:[Agency]]=$E28)*(ROW(TableDiv[Agency])-ROW(TableDiv[[#Headers],[Agency]])),COLUMNS($F$7:AM$7))))</f>
        <v/>
      </c>
      <c r="AN28" s="1069"/>
      <c r="AO28" s="1069"/>
      <c r="AP28" s="1069"/>
      <c r="AQ28" s="1069"/>
      <c r="AR28" s="1069"/>
      <c r="AS28" s="1069"/>
    </row>
    <row r="29" spans="1:45" ht="15">
      <c r="A29" s="1073" t="s">
        <v>1371</v>
      </c>
      <c r="B29" s="1073" t="s">
        <v>2265</v>
      </c>
      <c r="C29" s="1069"/>
      <c r="D29" s="1069">
        <f>COUNTIF(TableDiv[Agency],E29)</f>
        <v>3</v>
      </c>
      <c r="E29" s="1078" t="str" cm="1">
        <f t="array" ref="E29">IFERROR(INDEX(TableDiv[Agency],MATCH(0,INDEX(COUNTIF($E$7:E28,TableDiv[Agency]),),0)),"")</f>
        <v>2300</v>
      </c>
      <c r="F29" s="1069" t="str" cm="1">
        <f t="array" ref="F29">IF($D29&lt;COLUMNS($F$7:F$7),"",INDEX(TableDiv[[GASB]:[GASB]],_xlfn.AGGREGATE(15,3,(TableDiv[[Agency]:[Agency]]=$E29)/(TableDiv[[Agency]:[Agency]]=$E29)*(ROW(TableDiv[Agency])-ROW(TableDiv[[#Headers],[Agency]])),COLUMNS($F$7:F$7))))</f>
        <v>11000G</v>
      </c>
      <c r="G29" s="1069" t="str" cm="1">
        <f t="array" ref="G29">IF($D29&lt;COLUMNS($F$7:G$7),"",INDEX(TableDiv[[GASB]:[GASB]],_xlfn.AGGREGATE(15,3,(TableDiv[[Agency]:[Agency]]=$E29)/(TableDiv[[Agency]:[Agency]]=$E29)*(ROW(TableDiv[Agency])-ROW(TableDiv[[#Headers],[Agency]])),COLUMNS($F$7:G$7))))</f>
        <v>12000G</v>
      </c>
      <c r="H29" s="1069" t="str" cm="1">
        <f t="array" ref="H29">IF($D29&lt;COLUMNS($F$7:H$7),"",INDEX(TableDiv[[GASB]:[GASB]],_xlfn.AGGREGATE(15,3,(TableDiv[[Agency]:[Agency]]=$E29)/(TableDiv[[Agency]:[Agency]]=$E29)*(ROW(TableDiv[Agency])-ROW(TableDiv[[#Headers],[Agency]])),COLUMNS($F$7:H$7))))</f>
        <v>14000G</v>
      </c>
      <c r="I29" s="1069" t="str" cm="1">
        <f t="array" ref="I29">IF($D29&lt;COLUMNS($F$7:I$7),"",INDEX(TableDiv[[GASB]:[GASB]],_xlfn.AGGREGATE(15,3,(TableDiv[[Agency]:[Agency]]=$E29)/(TableDiv[[Agency]:[Agency]]=$E29)*(ROW(TableDiv[Agency])-ROW(TableDiv[[#Headers],[Agency]])),COLUMNS($F$7:I$7))))</f>
        <v/>
      </c>
      <c r="J29" s="1069" t="str" cm="1">
        <f t="array" ref="J29">IF($D29&lt;COLUMNS($F$7:J$7),"",INDEX(TableDiv[[GASB]:[GASB]],_xlfn.AGGREGATE(15,3,(TableDiv[[Agency]:[Agency]]=$E29)/(TableDiv[[Agency]:[Agency]]=$E29)*(ROW(TableDiv[Agency])-ROW(TableDiv[[#Headers],[Agency]])),COLUMNS($F$7:J$7))))</f>
        <v/>
      </c>
      <c r="K29" s="1069" t="str" cm="1">
        <f t="array" ref="K29">IF($D29&lt;COLUMNS($F$7:K$7),"",INDEX(TableDiv[[GASB]:[GASB]],_xlfn.AGGREGATE(15,3,(TableDiv[[Agency]:[Agency]]=$E29)/(TableDiv[[Agency]:[Agency]]=$E29)*(ROW(TableDiv[Agency])-ROW(TableDiv[[#Headers],[Agency]])),COLUMNS($F$7:K$7))))</f>
        <v/>
      </c>
      <c r="L29" s="1069" t="str" cm="1">
        <f t="array" ref="L29">IF($D29&lt;COLUMNS($F$7:L$7),"",INDEX(TableDiv[[GASB]:[GASB]],_xlfn.AGGREGATE(15,3,(TableDiv[[Agency]:[Agency]]=$E29)/(TableDiv[[Agency]:[Agency]]=$E29)*(ROW(TableDiv[Agency])-ROW(TableDiv[[#Headers],[Agency]])),COLUMNS($F$7:L$7))))</f>
        <v/>
      </c>
      <c r="M29" s="1069" t="str" cm="1">
        <f t="array" ref="M29">IF($D29&lt;COLUMNS($F$7:M$7),"",INDEX(TableDiv[[GASB]:[GASB]],_xlfn.AGGREGATE(15,3,(TableDiv[[Agency]:[Agency]]=$E29)/(TableDiv[[Agency]:[Agency]]=$E29)*(ROW(TableDiv[Agency])-ROW(TableDiv[[#Headers],[Agency]])),COLUMNS($F$7:M$7))))</f>
        <v/>
      </c>
      <c r="N29" s="1069" t="str" cm="1">
        <f t="array" ref="N29">IF($D29&lt;COLUMNS($F$7:N$7),"",INDEX(TableDiv[[GASB]:[GASB]],_xlfn.AGGREGATE(15,3,(TableDiv[[Agency]:[Agency]]=$E29)/(TableDiv[[Agency]:[Agency]]=$E29)*(ROW(TableDiv[Agency])-ROW(TableDiv[[#Headers],[Agency]])),COLUMNS($F$7:N$7))))</f>
        <v/>
      </c>
      <c r="O29" s="1069" t="str" cm="1">
        <f t="array" ref="O29">IF($D29&lt;COLUMNS($F$7:O$7),"",INDEX(TableDiv[[GASB]:[GASB]],_xlfn.AGGREGATE(15,3,(TableDiv[[Agency]:[Agency]]=$E29)/(TableDiv[[Agency]:[Agency]]=$E29)*(ROW(TableDiv[Agency])-ROW(TableDiv[[#Headers],[Agency]])),COLUMNS($F$7:O$7))))</f>
        <v/>
      </c>
      <c r="P29" s="1069" t="str" cm="1">
        <f t="array" ref="P29">IF($D29&lt;COLUMNS($F$7:P$7),"",INDEX(TableDiv[[GASB]:[GASB]],_xlfn.AGGREGATE(15,3,(TableDiv[[Agency]:[Agency]]=$E29)/(TableDiv[[Agency]:[Agency]]=$E29)*(ROW(TableDiv[Agency])-ROW(TableDiv[[#Headers],[Agency]])),COLUMNS($F$7:P$7))))</f>
        <v/>
      </c>
      <c r="Q29" s="1069" t="str" cm="1">
        <f t="array" ref="Q29">IF($D29&lt;COLUMNS($F$7:Q$7),"",INDEX(TableDiv[[GASB]:[GASB]],_xlfn.AGGREGATE(15,3,(TableDiv[[Agency]:[Agency]]=$E29)/(TableDiv[[Agency]:[Agency]]=$E29)*(ROW(TableDiv[Agency])-ROW(TableDiv[[#Headers],[Agency]])),COLUMNS($F$7:Q$7))))</f>
        <v/>
      </c>
      <c r="R29" s="1069" t="str" cm="1">
        <f t="array" ref="R29">IF($D29&lt;COLUMNS($F$7:R$7),"",INDEX(TableDiv[[GASB]:[GASB]],_xlfn.AGGREGATE(15,3,(TableDiv[[Agency]:[Agency]]=$E29)/(TableDiv[[Agency]:[Agency]]=$E29)*(ROW(TableDiv[Agency])-ROW(TableDiv[[#Headers],[Agency]])),COLUMNS($F$7:R$7))))</f>
        <v/>
      </c>
      <c r="S29" s="1069" t="str" cm="1">
        <f t="array" ref="S29">IF($D29&lt;COLUMNS($F$7:S$7),"",INDEX(TableDiv[[GASB]:[GASB]],_xlfn.AGGREGATE(15,3,(TableDiv[[Agency]:[Agency]]=$E29)/(TableDiv[[Agency]:[Agency]]=$E29)*(ROW(TableDiv[Agency])-ROW(TableDiv[[#Headers],[Agency]])),COLUMNS($F$7:S$7))))</f>
        <v/>
      </c>
      <c r="T29" s="1069" t="str" cm="1">
        <f t="array" ref="T29">IF($D29&lt;COLUMNS($F$7:T$7),"",INDEX(TableDiv[[GASB]:[GASB]],_xlfn.AGGREGATE(15,3,(TableDiv[[Agency]:[Agency]]=$E29)/(TableDiv[[Agency]:[Agency]]=$E29)*(ROW(TableDiv[Agency])-ROW(TableDiv[[#Headers],[Agency]])),COLUMNS($F$7:T$7))))</f>
        <v/>
      </c>
      <c r="U29" s="1069" t="str" cm="1">
        <f t="array" ref="U29">IF($D29&lt;COLUMNS($F$7:U$7),"",INDEX(TableDiv[[GASB]:[GASB]],_xlfn.AGGREGATE(15,3,(TableDiv[[Agency]:[Agency]]=$E29)/(TableDiv[[Agency]:[Agency]]=$E29)*(ROW(TableDiv[Agency])-ROW(TableDiv[[#Headers],[Agency]])),COLUMNS($F$7:U$7))))</f>
        <v/>
      </c>
      <c r="V29" s="1069" t="str" cm="1">
        <f t="array" ref="V29">IF($D29&lt;COLUMNS($F$7:V$7),"",INDEX(TableDiv[[GASB]:[GASB]],_xlfn.AGGREGATE(15,3,(TableDiv[[Agency]:[Agency]]=$E29)/(TableDiv[[Agency]:[Agency]]=$E29)*(ROW(TableDiv[Agency])-ROW(TableDiv[[#Headers],[Agency]])),COLUMNS($F$7:V$7))))</f>
        <v/>
      </c>
      <c r="W29" s="1069" t="str" cm="1">
        <f t="array" ref="W29">IF($D29&lt;COLUMNS($F$7:W$7),"",INDEX(TableDiv[[GASB]:[GASB]],_xlfn.AGGREGATE(15,3,(TableDiv[[Agency]:[Agency]]=$E29)/(TableDiv[[Agency]:[Agency]]=$E29)*(ROW(TableDiv[Agency])-ROW(TableDiv[[#Headers],[Agency]])),COLUMNS($F$7:W$7))))</f>
        <v/>
      </c>
      <c r="X29" s="1069" t="str" cm="1">
        <f t="array" ref="X29">IF($D29&lt;COLUMNS($F$7:X$7),"",INDEX(TableDiv[[GASB]:[GASB]],_xlfn.AGGREGATE(15,3,(TableDiv[[Agency]:[Agency]]=$E29)/(TableDiv[[Agency]:[Agency]]=$E29)*(ROW(TableDiv[Agency])-ROW(TableDiv[[#Headers],[Agency]])),COLUMNS($F$7:X$7))))</f>
        <v/>
      </c>
      <c r="Y29" s="1069" t="str" cm="1">
        <f t="array" ref="Y29">IF($D29&lt;COLUMNS($F$7:Y$7),"",INDEX(TableDiv[[GASB]:[GASB]],_xlfn.AGGREGATE(15,3,(TableDiv[[Agency]:[Agency]]=$E29)/(TableDiv[[Agency]:[Agency]]=$E29)*(ROW(TableDiv[Agency])-ROW(TableDiv[[#Headers],[Agency]])),COLUMNS($F$7:Y$7))))</f>
        <v/>
      </c>
      <c r="Z29" s="1069" t="str" cm="1">
        <f t="array" ref="Z29">IF($D29&lt;COLUMNS($F$7:Z$7),"",INDEX(TableDiv[[GASB]:[GASB]],_xlfn.AGGREGATE(15,3,(TableDiv[[Agency]:[Agency]]=$E29)/(TableDiv[[Agency]:[Agency]]=$E29)*(ROW(TableDiv[Agency])-ROW(TableDiv[[#Headers],[Agency]])),COLUMNS($F$7:Z$7))))</f>
        <v/>
      </c>
      <c r="AA29" s="1069" t="str" cm="1">
        <f t="array" ref="AA29">IF($D29&lt;COLUMNS($F$7:AA$7),"",INDEX(TableDiv[[GASB]:[GASB]],_xlfn.AGGREGATE(15,3,(TableDiv[[Agency]:[Agency]]=$E29)/(TableDiv[[Agency]:[Agency]]=$E29)*(ROW(TableDiv[Agency])-ROW(TableDiv[[#Headers],[Agency]])),COLUMNS($F$7:AA$7))))</f>
        <v/>
      </c>
      <c r="AB29" s="1069" t="str" cm="1">
        <f t="array" ref="AB29">IF($D29&lt;COLUMNS($F$7:AB$7),"",INDEX(TableDiv[[GASB]:[GASB]],_xlfn.AGGREGATE(15,3,(TableDiv[[Agency]:[Agency]]=$E29)/(TableDiv[[Agency]:[Agency]]=$E29)*(ROW(TableDiv[Agency])-ROW(TableDiv[[#Headers],[Agency]])),COLUMNS($F$7:AB$7))))</f>
        <v/>
      </c>
      <c r="AC29" s="1069" t="str" cm="1">
        <f t="array" ref="AC29">IF($D29&lt;COLUMNS($F$7:AC$7),"",INDEX(TableDiv[[GASB]:[GASB]],_xlfn.AGGREGATE(15,3,(TableDiv[[Agency]:[Agency]]=$E29)/(TableDiv[[Agency]:[Agency]]=$E29)*(ROW(TableDiv[Agency])-ROW(TableDiv[[#Headers],[Agency]])),COLUMNS($F$7:AC$7))))</f>
        <v/>
      </c>
      <c r="AD29" s="1069" t="str" cm="1">
        <f t="array" ref="AD29">IF($D29&lt;COLUMNS($F$7:AD$7),"",INDEX(TableDiv[[GASB]:[GASB]],_xlfn.AGGREGATE(15,3,(TableDiv[[Agency]:[Agency]]=$E29)/(TableDiv[[Agency]:[Agency]]=$E29)*(ROW(TableDiv[Agency])-ROW(TableDiv[[#Headers],[Agency]])),COLUMNS($F$7:AD$7))))</f>
        <v/>
      </c>
      <c r="AE29" s="1069" t="str" cm="1">
        <f t="array" ref="AE29">IF($D29&lt;COLUMNS($F$7:AE$7),"",INDEX(TableDiv[[GASB]:[GASB]],_xlfn.AGGREGATE(15,3,(TableDiv[[Agency]:[Agency]]=$E29)/(TableDiv[[Agency]:[Agency]]=$E29)*(ROW(TableDiv[Agency])-ROW(TableDiv[[#Headers],[Agency]])),COLUMNS($F$7:AE$7))))</f>
        <v/>
      </c>
      <c r="AF29" s="1069" t="str" cm="1">
        <f t="array" ref="AF29">IF($D29&lt;COLUMNS($F$7:AF$7),"",INDEX(TableDiv[[GASB]:[GASB]],_xlfn.AGGREGATE(15,3,(TableDiv[[Agency]:[Agency]]=$E29)/(TableDiv[[Agency]:[Agency]]=$E29)*(ROW(TableDiv[Agency])-ROW(TableDiv[[#Headers],[Agency]])),COLUMNS($F$7:AF$7))))</f>
        <v/>
      </c>
      <c r="AG29" s="1069" t="str" cm="1">
        <f t="array" ref="AG29">IF($D29&lt;COLUMNS($F$7:AG$7),"",INDEX(TableDiv[[GASB]:[GASB]],_xlfn.AGGREGATE(15,3,(TableDiv[[Agency]:[Agency]]=$E29)/(TableDiv[[Agency]:[Agency]]=$E29)*(ROW(TableDiv[Agency])-ROW(TableDiv[[#Headers],[Agency]])),COLUMNS($F$7:AG$7))))</f>
        <v/>
      </c>
      <c r="AH29" s="1069" t="str" cm="1">
        <f t="array" ref="AH29">IF($D29&lt;COLUMNS($F$7:AH$7),"",INDEX(TableDiv[[GASB]:[GASB]],_xlfn.AGGREGATE(15,3,(TableDiv[[Agency]:[Agency]]=$E29)/(TableDiv[[Agency]:[Agency]]=$E29)*(ROW(TableDiv[Agency])-ROW(TableDiv[[#Headers],[Agency]])),COLUMNS($F$7:AH$7))))</f>
        <v/>
      </c>
      <c r="AI29" s="1069" t="str" cm="1">
        <f t="array" ref="AI29">IF($D29&lt;COLUMNS($F$7:AI$7),"",INDEX(TableDiv[[GASB]:[GASB]],_xlfn.AGGREGATE(15,3,(TableDiv[[Agency]:[Agency]]=$E29)/(TableDiv[[Agency]:[Agency]]=$E29)*(ROW(TableDiv[Agency])-ROW(TableDiv[[#Headers],[Agency]])),COLUMNS($F$7:AI$7))))</f>
        <v/>
      </c>
      <c r="AJ29" s="1069" t="str" cm="1">
        <f t="array" ref="AJ29">IF($D29&lt;COLUMNS($F$7:AJ$7),"",INDEX(TableDiv[[GASB]:[GASB]],_xlfn.AGGREGATE(15,3,(TableDiv[[Agency]:[Agency]]=$E29)/(TableDiv[[Agency]:[Agency]]=$E29)*(ROW(TableDiv[Agency])-ROW(TableDiv[[#Headers],[Agency]])),COLUMNS($F$7:AJ$7))))</f>
        <v/>
      </c>
      <c r="AK29" s="1069" t="str" cm="1">
        <f t="array" ref="AK29">IF($D29&lt;COLUMNS($F$7:AK$7),"",INDEX(TableDiv[[GASB]:[GASB]],_xlfn.AGGREGATE(15,3,(TableDiv[[Agency]:[Agency]]=$E29)/(TableDiv[[Agency]:[Agency]]=$E29)*(ROW(TableDiv[Agency])-ROW(TableDiv[[#Headers],[Agency]])),COLUMNS($F$7:AK$7))))</f>
        <v/>
      </c>
      <c r="AL29" s="1069" t="str" cm="1">
        <f t="array" ref="AL29">IF($D29&lt;COLUMNS($F$7:AL$7),"",INDEX(TableDiv[[GASB]:[GASB]],_xlfn.AGGREGATE(15,3,(TableDiv[[Agency]:[Agency]]=$E29)/(TableDiv[[Agency]:[Agency]]=$E29)*(ROW(TableDiv[Agency])-ROW(TableDiv[[#Headers],[Agency]])),COLUMNS($F$7:AL$7))))</f>
        <v/>
      </c>
      <c r="AM29" s="1069" t="str" cm="1">
        <f t="array" ref="AM29">IF($D29&lt;COLUMNS($F$7:AM$7),"",INDEX(TableDiv[[GASB]:[GASB]],_xlfn.AGGREGATE(15,3,(TableDiv[[Agency]:[Agency]]=$E29)/(TableDiv[[Agency]:[Agency]]=$E29)*(ROW(TableDiv[Agency])-ROW(TableDiv[[#Headers],[Agency]])),COLUMNS($F$7:AM$7))))</f>
        <v/>
      </c>
      <c r="AN29" s="1069"/>
      <c r="AO29" s="1069"/>
      <c r="AP29" s="1069"/>
      <c r="AQ29" s="1069"/>
      <c r="AR29" s="1069"/>
      <c r="AS29" s="1069"/>
    </row>
    <row r="30" spans="1:45" ht="15">
      <c r="A30" s="1073" t="s">
        <v>1371</v>
      </c>
      <c r="B30" s="1073" t="s">
        <v>2266</v>
      </c>
      <c r="C30" s="1069"/>
      <c r="D30" s="1069">
        <f>COUNTIF(TableDiv[Agency],E30)</f>
        <v>4</v>
      </c>
      <c r="E30" s="1078" t="str" cm="1">
        <f t="array" ref="E30">IFERROR(INDEX(TableDiv[Agency],MATCH(0,INDEX(COUNTIF($E$7:E29,TableDiv[Agency]),),0)),"")</f>
        <v>2400</v>
      </c>
      <c r="F30" s="1069" t="str" cm="1">
        <f t="array" ref="F30">IF($D30&lt;COLUMNS($F$7:F$7),"",INDEX(TableDiv[[GASB]:[GASB]],_xlfn.AGGREGATE(15,3,(TableDiv[[Agency]:[Agency]]=$E30)/(TableDiv[[Agency]:[Agency]]=$E30)*(ROW(TableDiv[Agency])-ROW(TableDiv[[#Headers],[Agency]])),COLUMNS($F$7:F$7))))</f>
        <v>11000G</v>
      </c>
      <c r="G30" s="1069" t="str" cm="1">
        <f t="array" ref="G30">IF($D30&lt;COLUMNS($F$7:G$7),"",INDEX(TableDiv[[GASB]:[GASB]],_xlfn.AGGREGATE(15,3,(TableDiv[[Agency]:[Agency]]=$E30)/(TableDiv[[Agency]:[Agency]]=$E30)*(ROW(TableDiv[Agency])-ROW(TableDiv[[#Headers],[Agency]])),COLUMNS($F$7:G$7))))</f>
        <v>11020G</v>
      </c>
      <c r="H30" s="1069" t="str" cm="1">
        <f t="array" ref="H30">IF($D30&lt;COLUMNS($F$7:H$7),"",INDEX(TableDiv[[GASB]:[GASB]],_xlfn.AGGREGATE(15,3,(TableDiv[[Agency]:[Agency]]=$E30)/(TableDiv[[Agency]:[Agency]]=$E30)*(ROW(TableDiv[Agency])-ROW(TableDiv[[#Headers],[Agency]])),COLUMNS($F$7:H$7))))</f>
        <v>11060G</v>
      </c>
      <c r="I30" s="1069" t="str" cm="1">
        <f t="array" ref="I30">IF($D30&lt;COLUMNS($F$7:I$7),"",INDEX(TableDiv[[GASB]:[GASB]],_xlfn.AGGREGATE(15,3,(TableDiv[[Agency]:[Agency]]=$E30)/(TableDiv[[Agency]:[Agency]]=$E30)*(ROW(TableDiv[Agency])-ROW(TableDiv[[#Headers],[Agency]])),COLUMNS($F$7:I$7))))</f>
        <v>39000G</v>
      </c>
      <c r="J30" s="1069" t="str" cm="1">
        <f t="array" ref="J30">IF($D30&lt;COLUMNS($F$7:J$7),"",INDEX(TableDiv[[GASB]:[GASB]],_xlfn.AGGREGATE(15,3,(TableDiv[[Agency]:[Agency]]=$E30)/(TableDiv[[Agency]:[Agency]]=$E30)*(ROW(TableDiv[Agency])-ROW(TableDiv[[#Headers],[Agency]])),COLUMNS($F$7:J$7))))</f>
        <v/>
      </c>
      <c r="K30" s="1069" t="str" cm="1">
        <f t="array" ref="K30">IF($D30&lt;COLUMNS($F$7:K$7),"",INDEX(TableDiv[[GASB]:[GASB]],_xlfn.AGGREGATE(15,3,(TableDiv[[Agency]:[Agency]]=$E30)/(TableDiv[[Agency]:[Agency]]=$E30)*(ROW(TableDiv[Agency])-ROW(TableDiv[[#Headers],[Agency]])),COLUMNS($F$7:K$7))))</f>
        <v/>
      </c>
      <c r="L30" s="1069" t="str" cm="1">
        <f t="array" ref="L30">IF($D30&lt;COLUMNS($F$7:L$7),"",INDEX(TableDiv[[GASB]:[GASB]],_xlfn.AGGREGATE(15,3,(TableDiv[[Agency]:[Agency]]=$E30)/(TableDiv[[Agency]:[Agency]]=$E30)*(ROW(TableDiv[Agency])-ROW(TableDiv[[#Headers],[Agency]])),COLUMNS($F$7:L$7))))</f>
        <v/>
      </c>
      <c r="M30" s="1069" t="str" cm="1">
        <f t="array" ref="M30">IF($D30&lt;COLUMNS($F$7:M$7),"",INDEX(TableDiv[[GASB]:[GASB]],_xlfn.AGGREGATE(15,3,(TableDiv[[Agency]:[Agency]]=$E30)/(TableDiv[[Agency]:[Agency]]=$E30)*(ROW(TableDiv[Agency])-ROW(TableDiv[[#Headers],[Agency]])),COLUMNS($F$7:M$7))))</f>
        <v/>
      </c>
      <c r="N30" s="1069" t="str" cm="1">
        <f t="array" ref="N30">IF($D30&lt;COLUMNS($F$7:N$7),"",INDEX(TableDiv[[GASB]:[GASB]],_xlfn.AGGREGATE(15,3,(TableDiv[[Agency]:[Agency]]=$E30)/(TableDiv[[Agency]:[Agency]]=$E30)*(ROW(TableDiv[Agency])-ROW(TableDiv[[#Headers],[Agency]])),COLUMNS($F$7:N$7))))</f>
        <v/>
      </c>
      <c r="O30" s="1069" t="str" cm="1">
        <f t="array" ref="O30">IF($D30&lt;COLUMNS($F$7:O$7),"",INDEX(TableDiv[[GASB]:[GASB]],_xlfn.AGGREGATE(15,3,(TableDiv[[Agency]:[Agency]]=$E30)/(TableDiv[[Agency]:[Agency]]=$E30)*(ROW(TableDiv[Agency])-ROW(TableDiv[[#Headers],[Agency]])),COLUMNS($F$7:O$7))))</f>
        <v/>
      </c>
      <c r="P30" s="1069" t="str" cm="1">
        <f t="array" ref="P30">IF($D30&lt;COLUMNS($F$7:P$7),"",INDEX(TableDiv[[GASB]:[GASB]],_xlfn.AGGREGATE(15,3,(TableDiv[[Agency]:[Agency]]=$E30)/(TableDiv[[Agency]:[Agency]]=$E30)*(ROW(TableDiv[Agency])-ROW(TableDiv[[#Headers],[Agency]])),COLUMNS($F$7:P$7))))</f>
        <v/>
      </c>
      <c r="Q30" s="1069" t="str" cm="1">
        <f t="array" ref="Q30">IF($D30&lt;COLUMNS($F$7:Q$7),"",INDEX(TableDiv[[GASB]:[GASB]],_xlfn.AGGREGATE(15,3,(TableDiv[[Agency]:[Agency]]=$E30)/(TableDiv[[Agency]:[Agency]]=$E30)*(ROW(TableDiv[Agency])-ROW(TableDiv[[#Headers],[Agency]])),COLUMNS($F$7:Q$7))))</f>
        <v/>
      </c>
      <c r="R30" s="1069" t="str" cm="1">
        <f t="array" ref="R30">IF($D30&lt;COLUMNS($F$7:R$7),"",INDEX(TableDiv[[GASB]:[GASB]],_xlfn.AGGREGATE(15,3,(TableDiv[[Agency]:[Agency]]=$E30)/(TableDiv[[Agency]:[Agency]]=$E30)*(ROW(TableDiv[Agency])-ROW(TableDiv[[#Headers],[Agency]])),COLUMNS($F$7:R$7))))</f>
        <v/>
      </c>
      <c r="S30" s="1069" t="str" cm="1">
        <f t="array" ref="S30">IF($D30&lt;COLUMNS($F$7:S$7),"",INDEX(TableDiv[[GASB]:[GASB]],_xlfn.AGGREGATE(15,3,(TableDiv[[Agency]:[Agency]]=$E30)/(TableDiv[[Agency]:[Agency]]=$E30)*(ROW(TableDiv[Agency])-ROW(TableDiv[[#Headers],[Agency]])),COLUMNS($F$7:S$7))))</f>
        <v/>
      </c>
      <c r="T30" s="1069" t="str" cm="1">
        <f t="array" ref="T30">IF($D30&lt;COLUMNS($F$7:T$7),"",INDEX(TableDiv[[GASB]:[GASB]],_xlfn.AGGREGATE(15,3,(TableDiv[[Agency]:[Agency]]=$E30)/(TableDiv[[Agency]:[Agency]]=$E30)*(ROW(TableDiv[Agency])-ROW(TableDiv[[#Headers],[Agency]])),COLUMNS($F$7:T$7))))</f>
        <v/>
      </c>
      <c r="U30" s="1069" t="str" cm="1">
        <f t="array" ref="U30">IF($D30&lt;COLUMNS($F$7:U$7),"",INDEX(TableDiv[[GASB]:[GASB]],_xlfn.AGGREGATE(15,3,(TableDiv[[Agency]:[Agency]]=$E30)/(TableDiv[[Agency]:[Agency]]=$E30)*(ROW(TableDiv[Agency])-ROW(TableDiv[[#Headers],[Agency]])),COLUMNS($F$7:U$7))))</f>
        <v/>
      </c>
      <c r="V30" s="1069" t="str" cm="1">
        <f t="array" ref="V30">IF($D30&lt;COLUMNS($F$7:V$7),"",INDEX(TableDiv[[GASB]:[GASB]],_xlfn.AGGREGATE(15,3,(TableDiv[[Agency]:[Agency]]=$E30)/(TableDiv[[Agency]:[Agency]]=$E30)*(ROW(TableDiv[Agency])-ROW(TableDiv[[#Headers],[Agency]])),COLUMNS($F$7:V$7))))</f>
        <v/>
      </c>
      <c r="W30" s="1069" t="str" cm="1">
        <f t="array" ref="W30">IF($D30&lt;COLUMNS($F$7:W$7),"",INDEX(TableDiv[[GASB]:[GASB]],_xlfn.AGGREGATE(15,3,(TableDiv[[Agency]:[Agency]]=$E30)/(TableDiv[[Agency]:[Agency]]=$E30)*(ROW(TableDiv[Agency])-ROW(TableDiv[[#Headers],[Agency]])),COLUMNS($F$7:W$7))))</f>
        <v/>
      </c>
      <c r="X30" s="1069" t="str" cm="1">
        <f t="array" ref="X30">IF($D30&lt;COLUMNS($F$7:X$7),"",INDEX(TableDiv[[GASB]:[GASB]],_xlfn.AGGREGATE(15,3,(TableDiv[[Agency]:[Agency]]=$E30)/(TableDiv[[Agency]:[Agency]]=$E30)*(ROW(TableDiv[Agency])-ROW(TableDiv[[#Headers],[Agency]])),COLUMNS($F$7:X$7))))</f>
        <v/>
      </c>
      <c r="Y30" s="1069" t="str" cm="1">
        <f t="array" ref="Y30">IF($D30&lt;COLUMNS($F$7:Y$7),"",INDEX(TableDiv[[GASB]:[GASB]],_xlfn.AGGREGATE(15,3,(TableDiv[[Agency]:[Agency]]=$E30)/(TableDiv[[Agency]:[Agency]]=$E30)*(ROW(TableDiv[Agency])-ROW(TableDiv[[#Headers],[Agency]])),COLUMNS($F$7:Y$7))))</f>
        <v/>
      </c>
      <c r="Z30" s="1069" t="str" cm="1">
        <f t="array" ref="Z30">IF($D30&lt;COLUMNS($F$7:Z$7),"",INDEX(TableDiv[[GASB]:[GASB]],_xlfn.AGGREGATE(15,3,(TableDiv[[Agency]:[Agency]]=$E30)/(TableDiv[[Agency]:[Agency]]=$E30)*(ROW(TableDiv[Agency])-ROW(TableDiv[[#Headers],[Agency]])),COLUMNS($F$7:Z$7))))</f>
        <v/>
      </c>
      <c r="AA30" s="1069" t="str" cm="1">
        <f t="array" ref="AA30">IF($D30&lt;COLUMNS($F$7:AA$7),"",INDEX(TableDiv[[GASB]:[GASB]],_xlfn.AGGREGATE(15,3,(TableDiv[[Agency]:[Agency]]=$E30)/(TableDiv[[Agency]:[Agency]]=$E30)*(ROW(TableDiv[Agency])-ROW(TableDiv[[#Headers],[Agency]])),COLUMNS($F$7:AA$7))))</f>
        <v/>
      </c>
      <c r="AB30" s="1069" t="str" cm="1">
        <f t="array" ref="AB30">IF($D30&lt;COLUMNS($F$7:AB$7),"",INDEX(TableDiv[[GASB]:[GASB]],_xlfn.AGGREGATE(15,3,(TableDiv[[Agency]:[Agency]]=$E30)/(TableDiv[[Agency]:[Agency]]=$E30)*(ROW(TableDiv[Agency])-ROW(TableDiv[[#Headers],[Agency]])),COLUMNS($F$7:AB$7))))</f>
        <v/>
      </c>
      <c r="AC30" s="1069" t="str" cm="1">
        <f t="array" ref="AC30">IF($D30&lt;COLUMNS($F$7:AC$7),"",INDEX(TableDiv[[GASB]:[GASB]],_xlfn.AGGREGATE(15,3,(TableDiv[[Agency]:[Agency]]=$E30)/(TableDiv[[Agency]:[Agency]]=$E30)*(ROW(TableDiv[Agency])-ROW(TableDiv[[#Headers],[Agency]])),COLUMNS($F$7:AC$7))))</f>
        <v/>
      </c>
      <c r="AD30" s="1069" t="str" cm="1">
        <f t="array" ref="AD30">IF($D30&lt;COLUMNS($F$7:AD$7),"",INDEX(TableDiv[[GASB]:[GASB]],_xlfn.AGGREGATE(15,3,(TableDiv[[Agency]:[Agency]]=$E30)/(TableDiv[[Agency]:[Agency]]=$E30)*(ROW(TableDiv[Agency])-ROW(TableDiv[[#Headers],[Agency]])),COLUMNS($F$7:AD$7))))</f>
        <v/>
      </c>
      <c r="AE30" s="1069" t="str" cm="1">
        <f t="array" ref="AE30">IF($D30&lt;COLUMNS($F$7:AE$7),"",INDEX(TableDiv[[GASB]:[GASB]],_xlfn.AGGREGATE(15,3,(TableDiv[[Agency]:[Agency]]=$E30)/(TableDiv[[Agency]:[Agency]]=$E30)*(ROW(TableDiv[Agency])-ROW(TableDiv[[#Headers],[Agency]])),COLUMNS($F$7:AE$7))))</f>
        <v/>
      </c>
      <c r="AF30" s="1069" t="str" cm="1">
        <f t="array" ref="AF30">IF($D30&lt;COLUMNS($F$7:AF$7),"",INDEX(TableDiv[[GASB]:[GASB]],_xlfn.AGGREGATE(15,3,(TableDiv[[Agency]:[Agency]]=$E30)/(TableDiv[[Agency]:[Agency]]=$E30)*(ROW(TableDiv[Agency])-ROW(TableDiv[[#Headers],[Agency]])),COLUMNS($F$7:AF$7))))</f>
        <v/>
      </c>
      <c r="AG30" s="1069" t="str" cm="1">
        <f t="array" ref="AG30">IF($D30&lt;COLUMNS($F$7:AG$7),"",INDEX(TableDiv[[GASB]:[GASB]],_xlfn.AGGREGATE(15,3,(TableDiv[[Agency]:[Agency]]=$E30)/(TableDiv[[Agency]:[Agency]]=$E30)*(ROW(TableDiv[Agency])-ROW(TableDiv[[#Headers],[Agency]])),COLUMNS($F$7:AG$7))))</f>
        <v/>
      </c>
      <c r="AH30" s="1069" t="str" cm="1">
        <f t="array" ref="AH30">IF($D30&lt;COLUMNS($F$7:AH$7),"",INDEX(TableDiv[[GASB]:[GASB]],_xlfn.AGGREGATE(15,3,(TableDiv[[Agency]:[Agency]]=$E30)/(TableDiv[[Agency]:[Agency]]=$E30)*(ROW(TableDiv[Agency])-ROW(TableDiv[[#Headers],[Agency]])),COLUMNS($F$7:AH$7))))</f>
        <v/>
      </c>
      <c r="AI30" s="1069" t="str" cm="1">
        <f t="array" ref="AI30">IF($D30&lt;COLUMNS($F$7:AI$7),"",INDEX(TableDiv[[GASB]:[GASB]],_xlfn.AGGREGATE(15,3,(TableDiv[[Agency]:[Agency]]=$E30)/(TableDiv[[Agency]:[Agency]]=$E30)*(ROW(TableDiv[Agency])-ROW(TableDiv[[#Headers],[Agency]])),COLUMNS($F$7:AI$7))))</f>
        <v/>
      </c>
      <c r="AJ30" s="1069" t="str" cm="1">
        <f t="array" ref="AJ30">IF($D30&lt;COLUMNS($F$7:AJ$7),"",INDEX(TableDiv[[GASB]:[GASB]],_xlfn.AGGREGATE(15,3,(TableDiv[[Agency]:[Agency]]=$E30)/(TableDiv[[Agency]:[Agency]]=$E30)*(ROW(TableDiv[Agency])-ROW(TableDiv[[#Headers],[Agency]])),COLUMNS($F$7:AJ$7))))</f>
        <v/>
      </c>
      <c r="AK30" s="1069" t="str" cm="1">
        <f t="array" ref="AK30">IF($D30&lt;COLUMNS($F$7:AK$7),"",INDEX(TableDiv[[GASB]:[GASB]],_xlfn.AGGREGATE(15,3,(TableDiv[[Agency]:[Agency]]=$E30)/(TableDiv[[Agency]:[Agency]]=$E30)*(ROW(TableDiv[Agency])-ROW(TableDiv[[#Headers],[Agency]])),COLUMNS($F$7:AK$7))))</f>
        <v/>
      </c>
      <c r="AL30" s="1069" t="str" cm="1">
        <f t="array" ref="AL30">IF($D30&lt;COLUMNS($F$7:AL$7),"",INDEX(TableDiv[[GASB]:[GASB]],_xlfn.AGGREGATE(15,3,(TableDiv[[Agency]:[Agency]]=$E30)/(TableDiv[[Agency]:[Agency]]=$E30)*(ROW(TableDiv[Agency])-ROW(TableDiv[[#Headers],[Agency]])),COLUMNS($F$7:AL$7))))</f>
        <v/>
      </c>
      <c r="AM30" s="1069" t="str" cm="1">
        <f t="array" ref="AM30">IF($D30&lt;COLUMNS($F$7:AM$7),"",INDEX(TableDiv[[GASB]:[GASB]],_xlfn.AGGREGATE(15,3,(TableDiv[[Agency]:[Agency]]=$E30)/(TableDiv[[Agency]:[Agency]]=$E30)*(ROW(TableDiv[Agency])-ROW(TableDiv[[#Headers],[Agency]])),COLUMNS($F$7:AM$7))))</f>
        <v/>
      </c>
      <c r="AN30" s="1069"/>
      <c r="AO30" s="1069"/>
      <c r="AP30" s="1069"/>
      <c r="AQ30" s="1069"/>
      <c r="AR30" s="1069"/>
      <c r="AS30" s="1069"/>
    </row>
    <row r="31" spans="1:45" ht="15">
      <c r="A31" s="1073" t="s">
        <v>1377</v>
      </c>
      <c r="B31" s="1073" t="s">
        <v>2265</v>
      </c>
      <c r="C31" s="1069"/>
      <c r="D31" s="1069">
        <f>COUNTIF(TableDiv[Agency],E31)</f>
        <v>4</v>
      </c>
      <c r="E31" s="1078" t="str" cm="1">
        <f t="array" ref="E31">IFERROR(INDEX(TableDiv[Agency],MATCH(0,INDEX(COUNTIF($E$7:E30,TableDiv[Agency]),),0)),"")</f>
        <v>2500</v>
      </c>
      <c r="F31" s="1069" t="str" cm="1">
        <f t="array" ref="F31">IF($D31&lt;COLUMNS($F$7:F$7),"",INDEX(TableDiv[[GASB]:[GASB]],_xlfn.AGGREGATE(15,3,(TableDiv[[Agency]:[Agency]]=$E31)/(TableDiv[[Agency]:[Agency]]=$E31)*(ROW(TableDiv[Agency])-ROW(TableDiv[[#Headers],[Agency]])),COLUMNS($F$7:F$7))))</f>
        <v>11000G</v>
      </c>
      <c r="G31" s="1069" t="str" cm="1">
        <f t="array" ref="G31">IF($D31&lt;COLUMNS($F$7:G$7),"",INDEX(TableDiv[[GASB]:[GASB]],_xlfn.AGGREGATE(15,3,(TableDiv[[Agency]:[Agency]]=$E31)/(TableDiv[[Agency]:[Agency]]=$E31)*(ROW(TableDiv[Agency])-ROW(TableDiv[[#Headers],[Agency]])),COLUMNS($F$7:G$7))))</f>
        <v>11020G</v>
      </c>
      <c r="H31" s="1069" t="str" cm="1">
        <f t="array" ref="H31">IF($D31&lt;COLUMNS($F$7:H$7),"",INDEX(TableDiv[[GASB]:[GASB]],_xlfn.AGGREGATE(15,3,(TableDiv[[Agency]:[Agency]]=$E31)/(TableDiv[[Agency]:[Agency]]=$E31)*(ROW(TableDiv[Agency])-ROW(TableDiv[[#Headers],[Agency]])),COLUMNS($F$7:H$7))))</f>
        <v>11060G</v>
      </c>
      <c r="I31" s="1069" t="str" cm="1">
        <f t="array" ref="I31">IF($D31&lt;COLUMNS($F$7:I$7),"",INDEX(TableDiv[[GASB]:[GASB]],_xlfn.AGGREGATE(15,3,(TableDiv[[Agency]:[Agency]]=$E31)/(TableDiv[[Agency]:[Agency]]=$E31)*(ROW(TableDiv[Agency])-ROW(TableDiv[[#Headers],[Agency]])),COLUMNS($F$7:I$7))))</f>
        <v>11320G</v>
      </c>
      <c r="J31" s="1069" t="str" cm="1">
        <f t="array" ref="J31">IF($D31&lt;COLUMNS($F$7:J$7),"",INDEX(TableDiv[[GASB]:[GASB]],_xlfn.AGGREGATE(15,3,(TableDiv[[Agency]:[Agency]]=$E31)/(TableDiv[[Agency]:[Agency]]=$E31)*(ROW(TableDiv[Agency])-ROW(TableDiv[[#Headers],[Agency]])),COLUMNS($F$7:J$7))))</f>
        <v/>
      </c>
      <c r="K31" s="1069" t="str" cm="1">
        <f t="array" ref="K31">IF($D31&lt;COLUMNS($F$7:K$7),"",INDEX(TableDiv[[GASB]:[GASB]],_xlfn.AGGREGATE(15,3,(TableDiv[[Agency]:[Agency]]=$E31)/(TableDiv[[Agency]:[Agency]]=$E31)*(ROW(TableDiv[Agency])-ROW(TableDiv[[#Headers],[Agency]])),COLUMNS($F$7:K$7))))</f>
        <v/>
      </c>
      <c r="L31" s="1069" t="str" cm="1">
        <f t="array" ref="L31">IF($D31&lt;COLUMNS($F$7:L$7),"",INDEX(TableDiv[[GASB]:[GASB]],_xlfn.AGGREGATE(15,3,(TableDiv[[Agency]:[Agency]]=$E31)/(TableDiv[[Agency]:[Agency]]=$E31)*(ROW(TableDiv[Agency])-ROW(TableDiv[[#Headers],[Agency]])),COLUMNS($F$7:L$7))))</f>
        <v/>
      </c>
      <c r="M31" s="1069" t="str" cm="1">
        <f t="array" ref="M31">IF($D31&lt;COLUMNS($F$7:M$7),"",INDEX(TableDiv[[GASB]:[GASB]],_xlfn.AGGREGATE(15,3,(TableDiv[[Agency]:[Agency]]=$E31)/(TableDiv[[Agency]:[Agency]]=$E31)*(ROW(TableDiv[Agency])-ROW(TableDiv[[#Headers],[Agency]])),COLUMNS($F$7:M$7))))</f>
        <v/>
      </c>
      <c r="N31" s="1069" t="str" cm="1">
        <f t="array" ref="N31">IF($D31&lt;COLUMNS($F$7:N$7),"",INDEX(TableDiv[[GASB]:[GASB]],_xlfn.AGGREGATE(15,3,(TableDiv[[Agency]:[Agency]]=$E31)/(TableDiv[[Agency]:[Agency]]=$E31)*(ROW(TableDiv[Agency])-ROW(TableDiv[[#Headers],[Agency]])),COLUMNS($F$7:N$7))))</f>
        <v/>
      </c>
      <c r="O31" s="1069" t="str" cm="1">
        <f t="array" ref="O31">IF($D31&lt;COLUMNS($F$7:O$7),"",INDEX(TableDiv[[GASB]:[GASB]],_xlfn.AGGREGATE(15,3,(TableDiv[[Agency]:[Agency]]=$E31)/(TableDiv[[Agency]:[Agency]]=$E31)*(ROW(TableDiv[Agency])-ROW(TableDiv[[#Headers],[Agency]])),COLUMNS($F$7:O$7))))</f>
        <v/>
      </c>
      <c r="P31" s="1069" t="str" cm="1">
        <f t="array" ref="P31">IF($D31&lt;COLUMNS($F$7:P$7),"",INDEX(TableDiv[[GASB]:[GASB]],_xlfn.AGGREGATE(15,3,(TableDiv[[Agency]:[Agency]]=$E31)/(TableDiv[[Agency]:[Agency]]=$E31)*(ROW(TableDiv[Agency])-ROW(TableDiv[[#Headers],[Agency]])),COLUMNS($F$7:P$7))))</f>
        <v/>
      </c>
      <c r="Q31" s="1069" t="str" cm="1">
        <f t="array" ref="Q31">IF($D31&lt;COLUMNS($F$7:Q$7),"",INDEX(TableDiv[[GASB]:[GASB]],_xlfn.AGGREGATE(15,3,(TableDiv[[Agency]:[Agency]]=$E31)/(TableDiv[[Agency]:[Agency]]=$E31)*(ROW(TableDiv[Agency])-ROW(TableDiv[[#Headers],[Agency]])),COLUMNS($F$7:Q$7))))</f>
        <v/>
      </c>
      <c r="R31" s="1069" t="str" cm="1">
        <f t="array" ref="R31">IF($D31&lt;COLUMNS($F$7:R$7),"",INDEX(TableDiv[[GASB]:[GASB]],_xlfn.AGGREGATE(15,3,(TableDiv[[Agency]:[Agency]]=$E31)/(TableDiv[[Agency]:[Agency]]=$E31)*(ROW(TableDiv[Agency])-ROW(TableDiv[[#Headers],[Agency]])),COLUMNS($F$7:R$7))))</f>
        <v/>
      </c>
      <c r="S31" s="1069" t="str" cm="1">
        <f t="array" ref="S31">IF($D31&lt;COLUMNS($F$7:S$7),"",INDEX(TableDiv[[GASB]:[GASB]],_xlfn.AGGREGATE(15,3,(TableDiv[[Agency]:[Agency]]=$E31)/(TableDiv[[Agency]:[Agency]]=$E31)*(ROW(TableDiv[Agency])-ROW(TableDiv[[#Headers],[Agency]])),COLUMNS($F$7:S$7))))</f>
        <v/>
      </c>
      <c r="T31" s="1069" t="str" cm="1">
        <f t="array" ref="T31">IF($D31&lt;COLUMNS($F$7:T$7),"",INDEX(TableDiv[[GASB]:[GASB]],_xlfn.AGGREGATE(15,3,(TableDiv[[Agency]:[Agency]]=$E31)/(TableDiv[[Agency]:[Agency]]=$E31)*(ROW(TableDiv[Agency])-ROW(TableDiv[[#Headers],[Agency]])),COLUMNS($F$7:T$7))))</f>
        <v/>
      </c>
      <c r="U31" s="1069" t="str" cm="1">
        <f t="array" ref="U31">IF($D31&lt;COLUMNS($F$7:U$7),"",INDEX(TableDiv[[GASB]:[GASB]],_xlfn.AGGREGATE(15,3,(TableDiv[[Agency]:[Agency]]=$E31)/(TableDiv[[Agency]:[Agency]]=$E31)*(ROW(TableDiv[Agency])-ROW(TableDiv[[#Headers],[Agency]])),COLUMNS($F$7:U$7))))</f>
        <v/>
      </c>
      <c r="V31" s="1069" t="str" cm="1">
        <f t="array" ref="V31">IF($D31&lt;COLUMNS($F$7:V$7),"",INDEX(TableDiv[[GASB]:[GASB]],_xlfn.AGGREGATE(15,3,(TableDiv[[Agency]:[Agency]]=$E31)/(TableDiv[[Agency]:[Agency]]=$E31)*(ROW(TableDiv[Agency])-ROW(TableDiv[[#Headers],[Agency]])),COLUMNS($F$7:V$7))))</f>
        <v/>
      </c>
      <c r="W31" s="1069" t="str" cm="1">
        <f t="array" ref="W31">IF($D31&lt;COLUMNS($F$7:W$7),"",INDEX(TableDiv[[GASB]:[GASB]],_xlfn.AGGREGATE(15,3,(TableDiv[[Agency]:[Agency]]=$E31)/(TableDiv[[Agency]:[Agency]]=$E31)*(ROW(TableDiv[Agency])-ROW(TableDiv[[#Headers],[Agency]])),COLUMNS($F$7:W$7))))</f>
        <v/>
      </c>
      <c r="X31" s="1069" t="str" cm="1">
        <f t="array" ref="X31">IF($D31&lt;COLUMNS($F$7:X$7),"",INDEX(TableDiv[[GASB]:[GASB]],_xlfn.AGGREGATE(15,3,(TableDiv[[Agency]:[Agency]]=$E31)/(TableDiv[[Agency]:[Agency]]=$E31)*(ROW(TableDiv[Agency])-ROW(TableDiv[[#Headers],[Agency]])),COLUMNS($F$7:X$7))))</f>
        <v/>
      </c>
      <c r="Y31" s="1069" t="str" cm="1">
        <f t="array" ref="Y31">IF($D31&lt;COLUMNS($F$7:Y$7),"",INDEX(TableDiv[[GASB]:[GASB]],_xlfn.AGGREGATE(15,3,(TableDiv[[Agency]:[Agency]]=$E31)/(TableDiv[[Agency]:[Agency]]=$E31)*(ROW(TableDiv[Agency])-ROW(TableDiv[[#Headers],[Agency]])),COLUMNS($F$7:Y$7))))</f>
        <v/>
      </c>
      <c r="Z31" s="1069" t="str" cm="1">
        <f t="array" ref="Z31">IF($D31&lt;COLUMNS($F$7:Z$7),"",INDEX(TableDiv[[GASB]:[GASB]],_xlfn.AGGREGATE(15,3,(TableDiv[[Agency]:[Agency]]=$E31)/(TableDiv[[Agency]:[Agency]]=$E31)*(ROW(TableDiv[Agency])-ROW(TableDiv[[#Headers],[Agency]])),COLUMNS($F$7:Z$7))))</f>
        <v/>
      </c>
      <c r="AA31" s="1069" t="str" cm="1">
        <f t="array" ref="AA31">IF($D31&lt;COLUMNS($F$7:AA$7),"",INDEX(TableDiv[[GASB]:[GASB]],_xlfn.AGGREGATE(15,3,(TableDiv[[Agency]:[Agency]]=$E31)/(TableDiv[[Agency]:[Agency]]=$E31)*(ROW(TableDiv[Agency])-ROW(TableDiv[[#Headers],[Agency]])),COLUMNS($F$7:AA$7))))</f>
        <v/>
      </c>
      <c r="AB31" s="1069" t="str" cm="1">
        <f t="array" ref="AB31">IF($D31&lt;COLUMNS($F$7:AB$7),"",INDEX(TableDiv[[GASB]:[GASB]],_xlfn.AGGREGATE(15,3,(TableDiv[[Agency]:[Agency]]=$E31)/(TableDiv[[Agency]:[Agency]]=$E31)*(ROW(TableDiv[Agency])-ROW(TableDiv[[#Headers],[Agency]])),COLUMNS($F$7:AB$7))))</f>
        <v/>
      </c>
      <c r="AC31" s="1069" t="str" cm="1">
        <f t="array" ref="AC31">IF($D31&lt;COLUMNS($F$7:AC$7),"",INDEX(TableDiv[[GASB]:[GASB]],_xlfn.AGGREGATE(15,3,(TableDiv[[Agency]:[Agency]]=$E31)/(TableDiv[[Agency]:[Agency]]=$E31)*(ROW(TableDiv[Agency])-ROW(TableDiv[[#Headers],[Agency]])),COLUMNS($F$7:AC$7))))</f>
        <v/>
      </c>
      <c r="AD31" s="1069" t="str" cm="1">
        <f t="array" ref="AD31">IF($D31&lt;COLUMNS($F$7:AD$7),"",INDEX(TableDiv[[GASB]:[GASB]],_xlfn.AGGREGATE(15,3,(TableDiv[[Agency]:[Agency]]=$E31)/(TableDiv[[Agency]:[Agency]]=$E31)*(ROW(TableDiv[Agency])-ROW(TableDiv[[#Headers],[Agency]])),COLUMNS($F$7:AD$7))))</f>
        <v/>
      </c>
      <c r="AE31" s="1069" t="str" cm="1">
        <f t="array" ref="AE31">IF($D31&lt;COLUMNS($F$7:AE$7),"",INDEX(TableDiv[[GASB]:[GASB]],_xlfn.AGGREGATE(15,3,(TableDiv[[Agency]:[Agency]]=$E31)/(TableDiv[[Agency]:[Agency]]=$E31)*(ROW(TableDiv[Agency])-ROW(TableDiv[[#Headers],[Agency]])),COLUMNS($F$7:AE$7))))</f>
        <v/>
      </c>
      <c r="AF31" s="1069" t="str" cm="1">
        <f t="array" ref="AF31">IF($D31&lt;COLUMNS($F$7:AF$7),"",INDEX(TableDiv[[GASB]:[GASB]],_xlfn.AGGREGATE(15,3,(TableDiv[[Agency]:[Agency]]=$E31)/(TableDiv[[Agency]:[Agency]]=$E31)*(ROW(TableDiv[Agency])-ROW(TableDiv[[#Headers],[Agency]])),COLUMNS($F$7:AF$7))))</f>
        <v/>
      </c>
      <c r="AG31" s="1069" t="str" cm="1">
        <f t="array" ref="AG31">IF($D31&lt;COLUMNS($F$7:AG$7),"",INDEX(TableDiv[[GASB]:[GASB]],_xlfn.AGGREGATE(15,3,(TableDiv[[Agency]:[Agency]]=$E31)/(TableDiv[[Agency]:[Agency]]=$E31)*(ROW(TableDiv[Agency])-ROW(TableDiv[[#Headers],[Agency]])),COLUMNS($F$7:AG$7))))</f>
        <v/>
      </c>
      <c r="AH31" s="1069" t="str" cm="1">
        <f t="array" ref="AH31">IF($D31&lt;COLUMNS($F$7:AH$7),"",INDEX(TableDiv[[GASB]:[GASB]],_xlfn.AGGREGATE(15,3,(TableDiv[[Agency]:[Agency]]=$E31)/(TableDiv[[Agency]:[Agency]]=$E31)*(ROW(TableDiv[Agency])-ROW(TableDiv[[#Headers],[Agency]])),COLUMNS($F$7:AH$7))))</f>
        <v/>
      </c>
      <c r="AI31" s="1069" t="str" cm="1">
        <f t="array" ref="AI31">IF($D31&lt;COLUMNS($F$7:AI$7),"",INDEX(TableDiv[[GASB]:[GASB]],_xlfn.AGGREGATE(15,3,(TableDiv[[Agency]:[Agency]]=$E31)/(TableDiv[[Agency]:[Agency]]=$E31)*(ROW(TableDiv[Agency])-ROW(TableDiv[[#Headers],[Agency]])),COLUMNS($F$7:AI$7))))</f>
        <v/>
      </c>
      <c r="AJ31" s="1069" t="str" cm="1">
        <f t="array" ref="AJ31">IF($D31&lt;COLUMNS($F$7:AJ$7),"",INDEX(TableDiv[[GASB]:[GASB]],_xlfn.AGGREGATE(15,3,(TableDiv[[Agency]:[Agency]]=$E31)/(TableDiv[[Agency]:[Agency]]=$E31)*(ROW(TableDiv[Agency])-ROW(TableDiv[[#Headers],[Agency]])),COLUMNS($F$7:AJ$7))))</f>
        <v/>
      </c>
      <c r="AK31" s="1069" t="str" cm="1">
        <f t="array" ref="AK31">IF($D31&lt;COLUMNS($F$7:AK$7),"",INDEX(TableDiv[[GASB]:[GASB]],_xlfn.AGGREGATE(15,3,(TableDiv[[Agency]:[Agency]]=$E31)/(TableDiv[[Agency]:[Agency]]=$E31)*(ROW(TableDiv[Agency])-ROW(TableDiv[[#Headers],[Agency]])),COLUMNS($F$7:AK$7))))</f>
        <v/>
      </c>
      <c r="AL31" s="1069" t="str" cm="1">
        <f t="array" ref="AL31">IF($D31&lt;COLUMNS($F$7:AL$7),"",INDEX(TableDiv[[GASB]:[GASB]],_xlfn.AGGREGATE(15,3,(TableDiv[[Agency]:[Agency]]=$E31)/(TableDiv[[Agency]:[Agency]]=$E31)*(ROW(TableDiv[Agency])-ROW(TableDiv[[#Headers],[Agency]])),COLUMNS($F$7:AL$7))))</f>
        <v/>
      </c>
      <c r="AM31" s="1069" t="str" cm="1">
        <f t="array" ref="AM31">IF($D31&lt;COLUMNS($F$7:AM$7),"",INDEX(TableDiv[[GASB]:[GASB]],_xlfn.AGGREGATE(15,3,(TableDiv[[Agency]:[Agency]]=$E31)/(TableDiv[[Agency]:[Agency]]=$E31)*(ROW(TableDiv[Agency])-ROW(TableDiv[[#Headers],[Agency]])),COLUMNS($F$7:AM$7))))</f>
        <v/>
      </c>
      <c r="AN31" s="1069"/>
      <c r="AO31" s="1069"/>
      <c r="AP31" s="1069"/>
      <c r="AQ31" s="1069"/>
      <c r="AR31" s="1069"/>
      <c r="AS31" s="1069"/>
    </row>
    <row r="32" spans="1:45" ht="15">
      <c r="A32" s="1073" t="s">
        <v>1377</v>
      </c>
      <c r="B32" s="1073" t="s">
        <v>2266</v>
      </c>
      <c r="C32" s="1069"/>
      <c r="D32" s="1069">
        <f>COUNTIF(TableDiv[Agency],E32)</f>
        <v>6</v>
      </c>
      <c r="E32" s="1078" t="str" cm="1">
        <f t="array" ref="E32">IFERROR(INDEX(TableDiv[Agency],MATCH(0,INDEX(COUNTIF($E$7:E31,TableDiv[Agency]),),0)),"")</f>
        <v>2600</v>
      </c>
      <c r="F32" s="1069" t="str" cm="1">
        <f t="array" ref="F32">IF($D32&lt;COLUMNS($F$7:F$7),"",INDEX(TableDiv[[GASB]:[GASB]],_xlfn.AGGREGATE(15,3,(TableDiv[[Agency]:[Agency]]=$E32)/(TableDiv[[Agency]:[Agency]]=$E32)*(ROW(TableDiv[Agency])-ROW(TableDiv[[#Headers],[Agency]])),COLUMNS($F$7:F$7))))</f>
        <v>11000G</v>
      </c>
      <c r="G32" s="1069" t="str" cm="1">
        <f t="array" ref="G32">IF($D32&lt;COLUMNS($F$7:G$7),"",INDEX(TableDiv[[GASB]:[GASB]],_xlfn.AGGREGATE(15,3,(TableDiv[[Agency]:[Agency]]=$E32)/(TableDiv[[Agency]:[Agency]]=$E32)*(ROW(TableDiv[Agency])-ROW(TableDiv[[#Headers],[Agency]])),COLUMNS($F$7:G$7))))</f>
        <v>11060G</v>
      </c>
      <c r="H32" s="1069" t="str" cm="1">
        <f t="array" ref="H32">IF($D32&lt;COLUMNS($F$7:H$7),"",INDEX(TableDiv[[GASB]:[GASB]],_xlfn.AGGREGATE(15,3,(TableDiv[[Agency]:[Agency]]=$E32)/(TableDiv[[Agency]:[Agency]]=$E32)*(ROW(TableDiv[Agency])-ROW(TableDiv[[#Headers],[Agency]])),COLUMNS($F$7:H$7))))</f>
        <v>12000G</v>
      </c>
      <c r="I32" s="1069" t="str" cm="1">
        <f t="array" ref="I32">IF($D32&lt;COLUMNS($F$7:I$7),"",INDEX(TableDiv[[GASB]:[GASB]],_xlfn.AGGREGATE(15,3,(TableDiv[[Agency]:[Agency]]=$E32)/(TableDiv[[Agency]:[Agency]]=$E32)*(ROW(TableDiv[Agency])-ROW(TableDiv[[#Headers],[Agency]])),COLUMNS($F$7:I$7))))</f>
        <v>13260G</v>
      </c>
      <c r="J32" s="1069" t="str" cm="1">
        <f t="array" ref="J32">IF($D32&lt;COLUMNS($F$7:J$7),"",INDEX(TableDiv[[GASB]:[GASB]],_xlfn.AGGREGATE(15,3,(TableDiv[[Agency]:[Agency]]=$E32)/(TableDiv[[Agency]:[Agency]]=$E32)*(ROW(TableDiv[Agency])-ROW(TableDiv[[#Headers],[Agency]])),COLUMNS($F$7:J$7))))</f>
        <v>25000G</v>
      </c>
      <c r="K32" s="1069" t="str" cm="1">
        <f t="array" ref="K32">IF($D32&lt;COLUMNS($F$7:K$7),"",INDEX(TableDiv[[GASB]:[GASB]],_xlfn.AGGREGATE(15,3,(TableDiv[[Agency]:[Agency]]=$E32)/(TableDiv[[Agency]:[Agency]]=$E32)*(ROW(TableDiv[Agency])-ROW(TableDiv[[#Headers],[Agency]])),COLUMNS($F$7:K$7))))</f>
        <v>39000G</v>
      </c>
      <c r="L32" s="1069" t="str" cm="1">
        <f t="array" ref="L32">IF($D32&lt;COLUMNS($F$7:L$7),"",INDEX(TableDiv[[GASB]:[GASB]],_xlfn.AGGREGATE(15,3,(TableDiv[[Agency]:[Agency]]=$E32)/(TableDiv[[Agency]:[Agency]]=$E32)*(ROW(TableDiv[Agency])-ROW(TableDiv[[#Headers],[Agency]])),COLUMNS($F$7:L$7))))</f>
        <v/>
      </c>
      <c r="M32" s="1069" t="str" cm="1">
        <f t="array" ref="M32">IF($D32&lt;COLUMNS($F$7:M$7),"",INDEX(TableDiv[[GASB]:[GASB]],_xlfn.AGGREGATE(15,3,(TableDiv[[Agency]:[Agency]]=$E32)/(TableDiv[[Agency]:[Agency]]=$E32)*(ROW(TableDiv[Agency])-ROW(TableDiv[[#Headers],[Agency]])),COLUMNS($F$7:M$7))))</f>
        <v/>
      </c>
      <c r="N32" s="1069" t="str" cm="1">
        <f t="array" ref="N32">IF($D32&lt;COLUMNS($F$7:N$7),"",INDEX(TableDiv[[GASB]:[GASB]],_xlfn.AGGREGATE(15,3,(TableDiv[[Agency]:[Agency]]=$E32)/(TableDiv[[Agency]:[Agency]]=$E32)*(ROW(TableDiv[Agency])-ROW(TableDiv[[#Headers],[Agency]])),COLUMNS($F$7:N$7))))</f>
        <v/>
      </c>
      <c r="O32" s="1069" t="str" cm="1">
        <f t="array" ref="O32">IF($D32&lt;COLUMNS($F$7:O$7),"",INDEX(TableDiv[[GASB]:[GASB]],_xlfn.AGGREGATE(15,3,(TableDiv[[Agency]:[Agency]]=$E32)/(TableDiv[[Agency]:[Agency]]=$E32)*(ROW(TableDiv[Agency])-ROW(TableDiv[[#Headers],[Agency]])),COLUMNS($F$7:O$7))))</f>
        <v/>
      </c>
      <c r="P32" s="1069" t="str" cm="1">
        <f t="array" ref="P32">IF($D32&lt;COLUMNS($F$7:P$7),"",INDEX(TableDiv[[GASB]:[GASB]],_xlfn.AGGREGATE(15,3,(TableDiv[[Agency]:[Agency]]=$E32)/(TableDiv[[Agency]:[Agency]]=$E32)*(ROW(TableDiv[Agency])-ROW(TableDiv[[#Headers],[Agency]])),COLUMNS($F$7:P$7))))</f>
        <v/>
      </c>
      <c r="Q32" s="1069" t="str" cm="1">
        <f t="array" ref="Q32">IF($D32&lt;COLUMNS($F$7:Q$7),"",INDEX(TableDiv[[GASB]:[GASB]],_xlfn.AGGREGATE(15,3,(TableDiv[[Agency]:[Agency]]=$E32)/(TableDiv[[Agency]:[Agency]]=$E32)*(ROW(TableDiv[Agency])-ROW(TableDiv[[#Headers],[Agency]])),COLUMNS($F$7:Q$7))))</f>
        <v/>
      </c>
      <c r="R32" s="1069" t="str" cm="1">
        <f t="array" ref="R32">IF($D32&lt;COLUMNS($F$7:R$7),"",INDEX(TableDiv[[GASB]:[GASB]],_xlfn.AGGREGATE(15,3,(TableDiv[[Agency]:[Agency]]=$E32)/(TableDiv[[Agency]:[Agency]]=$E32)*(ROW(TableDiv[Agency])-ROW(TableDiv[[#Headers],[Agency]])),COLUMNS($F$7:R$7))))</f>
        <v/>
      </c>
      <c r="S32" s="1069" t="str" cm="1">
        <f t="array" ref="S32">IF($D32&lt;COLUMNS($F$7:S$7),"",INDEX(TableDiv[[GASB]:[GASB]],_xlfn.AGGREGATE(15,3,(TableDiv[[Agency]:[Agency]]=$E32)/(TableDiv[[Agency]:[Agency]]=$E32)*(ROW(TableDiv[Agency])-ROW(TableDiv[[#Headers],[Agency]])),COLUMNS($F$7:S$7))))</f>
        <v/>
      </c>
      <c r="T32" s="1069" t="str" cm="1">
        <f t="array" ref="T32">IF($D32&lt;COLUMNS($F$7:T$7),"",INDEX(TableDiv[[GASB]:[GASB]],_xlfn.AGGREGATE(15,3,(TableDiv[[Agency]:[Agency]]=$E32)/(TableDiv[[Agency]:[Agency]]=$E32)*(ROW(TableDiv[Agency])-ROW(TableDiv[[#Headers],[Agency]])),COLUMNS($F$7:T$7))))</f>
        <v/>
      </c>
      <c r="U32" s="1069" t="str" cm="1">
        <f t="array" ref="U32">IF($D32&lt;COLUMNS($F$7:U$7),"",INDEX(TableDiv[[GASB]:[GASB]],_xlfn.AGGREGATE(15,3,(TableDiv[[Agency]:[Agency]]=$E32)/(TableDiv[[Agency]:[Agency]]=$E32)*(ROW(TableDiv[Agency])-ROW(TableDiv[[#Headers],[Agency]])),COLUMNS($F$7:U$7))))</f>
        <v/>
      </c>
      <c r="V32" s="1069" t="str" cm="1">
        <f t="array" ref="V32">IF($D32&lt;COLUMNS($F$7:V$7),"",INDEX(TableDiv[[GASB]:[GASB]],_xlfn.AGGREGATE(15,3,(TableDiv[[Agency]:[Agency]]=$E32)/(TableDiv[[Agency]:[Agency]]=$E32)*(ROW(TableDiv[Agency])-ROW(TableDiv[[#Headers],[Agency]])),COLUMNS($F$7:V$7))))</f>
        <v/>
      </c>
      <c r="W32" s="1069" t="str" cm="1">
        <f t="array" ref="W32">IF($D32&lt;COLUMNS($F$7:W$7),"",INDEX(TableDiv[[GASB]:[GASB]],_xlfn.AGGREGATE(15,3,(TableDiv[[Agency]:[Agency]]=$E32)/(TableDiv[[Agency]:[Agency]]=$E32)*(ROW(TableDiv[Agency])-ROW(TableDiv[[#Headers],[Agency]])),COLUMNS($F$7:W$7))))</f>
        <v/>
      </c>
      <c r="X32" s="1069" t="str" cm="1">
        <f t="array" ref="X32">IF($D32&lt;COLUMNS($F$7:X$7),"",INDEX(TableDiv[[GASB]:[GASB]],_xlfn.AGGREGATE(15,3,(TableDiv[[Agency]:[Agency]]=$E32)/(TableDiv[[Agency]:[Agency]]=$E32)*(ROW(TableDiv[Agency])-ROW(TableDiv[[#Headers],[Agency]])),COLUMNS($F$7:X$7))))</f>
        <v/>
      </c>
      <c r="Y32" s="1069" t="str" cm="1">
        <f t="array" ref="Y32">IF($D32&lt;COLUMNS($F$7:Y$7),"",INDEX(TableDiv[[GASB]:[GASB]],_xlfn.AGGREGATE(15,3,(TableDiv[[Agency]:[Agency]]=$E32)/(TableDiv[[Agency]:[Agency]]=$E32)*(ROW(TableDiv[Agency])-ROW(TableDiv[[#Headers],[Agency]])),COLUMNS($F$7:Y$7))))</f>
        <v/>
      </c>
      <c r="Z32" s="1069" t="str" cm="1">
        <f t="array" ref="Z32">IF($D32&lt;COLUMNS($F$7:Z$7),"",INDEX(TableDiv[[GASB]:[GASB]],_xlfn.AGGREGATE(15,3,(TableDiv[[Agency]:[Agency]]=$E32)/(TableDiv[[Agency]:[Agency]]=$E32)*(ROW(TableDiv[Agency])-ROW(TableDiv[[#Headers],[Agency]])),COLUMNS($F$7:Z$7))))</f>
        <v/>
      </c>
      <c r="AA32" s="1069" t="str" cm="1">
        <f t="array" ref="AA32">IF($D32&lt;COLUMNS($F$7:AA$7),"",INDEX(TableDiv[[GASB]:[GASB]],_xlfn.AGGREGATE(15,3,(TableDiv[[Agency]:[Agency]]=$E32)/(TableDiv[[Agency]:[Agency]]=$E32)*(ROW(TableDiv[Agency])-ROW(TableDiv[[#Headers],[Agency]])),COLUMNS($F$7:AA$7))))</f>
        <v/>
      </c>
      <c r="AB32" s="1069" t="str" cm="1">
        <f t="array" ref="AB32">IF($D32&lt;COLUMNS($F$7:AB$7),"",INDEX(TableDiv[[GASB]:[GASB]],_xlfn.AGGREGATE(15,3,(TableDiv[[Agency]:[Agency]]=$E32)/(TableDiv[[Agency]:[Agency]]=$E32)*(ROW(TableDiv[Agency])-ROW(TableDiv[[#Headers],[Agency]])),COLUMNS($F$7:AB$7))))</f>
        <v/>
      </c>
      <c r="AC32" s="1069" t="str" cm="1">
        <f t="array" ref="AC32">IF($D32&lt;COLUMNS($F$7:AC$7),"",INDEX(TableDiv[[GASB]:[GASB]],_xlfn.AGGREGATE(15,3,(TableDiv[[Agency]:[Agency]]=$E32)/(TableDiv[[Agency]:[Agency]]=$E32)*(ROW(TableDiv[Agency])-ROW(TableDiv[[#Headers],[Agency]])),COLUMNS($F$7:AC$7))))</f>
        <v/>
      </c>
      <c r="AD32" s="1069" t="str" cm="1">
        <f t="array" ref="AD32">IF($D32&lt;COLUMNS($F$7:AD$7),"",INDEX(TableDiv[[GASB]:[GASB]],_xlfn.AGGREGATE(15,3,(TableDiv[[Agency]:[Agency]]=$E32)/(TableDiv[[Agency]:[Agency]]=$E32)*(ROW(TableDiv[Agency])-ROW(TableDiv[[#Headers],[Agency]])),COLUMNS($F$7:AD$7))))</f>
        <v/>
      </c>
      <c r="AE32" s="1069" t="str" cm="1">
        <f t="array" ref="AE32">IF($D32&lt;COLUMNS($F$7:AE$7),"",INDEX(TableDiv[[GASB]:[GASB]],_xlfn.AGGREGATE(15,3,(TableDiv[[Agency]:[Agency]]=$E32)/(TableDiv[[Agency]:[Agency]]=$E32)*(ROW(TableDiv[Agency])-ROW(TableDiv[[#Headers],[Agency]])),COLUMNS($F$7:AE$7))))</f>
        <v/>
      </c>
      <c r="AF32" s="1069" t="str" cm="1">
        <f t="array" ref="AF32">IF($D32&lt;COLUMNS($F$7:AF$7),"",INDEX(TableDiv[[GASB]:[GASB]],_xlfn.AGGREGATE(15,3,(TableDiv[[Agency]:[Agency]]=$E32)/(TableDiv[[Agency]:[Agency]]=$E32)*(ROW(TableDiv[Agency])-ROW(TableDiv[[#Headers],[Agency]])),COLUMNS($F$7:AF$7))))</f>
        <v/>
      </c>
      <c r="AG32" s="1069" t="str" cm="1">
        <f t="array" ref="AG32">IF($D32&lt;COLUMNS($F$7:AG$7),"",INDEX(TableDiv[[GASB]:[GASB]],_xlfn.AGGREGATE(15,3,(TableDiv[[Agency]:[Agency]]=$E32)/(TableDiv[[Agency]:[Agency]]=$E32)*(ROW(TableDiv[Agency])-ROW(TableDiv[[#Headers],[Agency]])),COLUMNS($F$7:AG$7))))</f>
        <v/>
      </c>
      <c r="AH32" s="1069" t="str" cm="1">
        <f t="array" ref="AH32">IF($D32&lt;COLUMNS($F$7:AH$7),"",INDEX(TableDiv[[GASB]:[GASB]],_xlfn.AGGREGATE(15,3,(TableDiv[[Agency]:[Agency]]=$E32)/(TableDiv[[Agency]:[Agency]]=$E32)*(ROW(TableDiv[Agency])-ROW(TableDiv[[#Headers],[Agency]])),COLUMNS($F$7:AH$7))))</f>
        <v/>
      </c>
      <c r="AI32" s="1069" t="str" cm="1">
        <f t="array" ref="AI32">IF($D32&lt;COLUMNS($F$7:AI$7),"",INDEX(TableDiv[[GASB]:[GASB]],_xlfn.AGGREGATE(15,3,(TableDiv[[Agency]:[Agency]]=$E32)/(TableDiv[[Agency]:[Agency]]=$E32)*(ROW(TableDiv[Agency])-ROW(TableDiv[[#Headers],[Agency]])),COLUMNS($F$7:AI$7))))</f>
        <v/>
      </c>
      <c r="AJ32" s="1069" t="str" cm="1">
        <f t="array" ref="AJ32">IF($D32&lt;COLUMNS($F$7:AJ$7),"",INDEX(TableDiv[[GASB]:[GASB]],_xlfn.AGGREGATE(15,3,(TableDiv[[Agency]:[Agency]]=$E32)/(TableDiv[[Agency]:[Agency]]=$E32)*(ROW(TableDiv[Agency])-ROW(TableDiv[[#Headers],[Agency]])),COLUMNS($F$7:AJ$7))))</f>
        <v/>
      </c>
      <c r="AK32" s="1069" t="str" cm="1">
        <f t="array" ref="AK32">IF($D32&lt;COLUMNS($F$7:AK$7),"",INDEX(TableDiv[[GASB]:[GASB]],_xlfn.AGGREGATE(15,3,(TableDiv[[Agency]:[Agency]]=$E32)/(TableDiv[[Agency]:[Agency]]=$E32)*(ROW(TableDiv[Agency])-ROW(TableDiv[[#Headers],[Agency]])),COLUMNS($F$7:AK$7))))</f>
        <v/>
      </c>
      <c r="AL32" s="1069" t="str" cm="1">
        <f t="array" ref="AL32">IF($D32&lt;COLUMNS($F$7:AL$7),"",INDEX(TableDiv[[GASB]:[GASB]],_xlfn.AGGREGATE(15,3,(TableDiv[[Agency]:[Agency]]=$E32)/(TableDiv[[Agency]:[Agency]]=$E32)*(ROW(TableDiv[Agency])-ROW(TableDiv[[#Headers],[Agency]])),COLUMNS($F$7:AL$7))))</f>
        <v/>
      </c>
      <c r="AM32" s="1069" t="str" cm="1">
        <f t="array" ref="AM32">IF($D32&lt;COLUMNS($F$7:AM$7),"",INDEX(TableDiv[[GASB]:[GASB]],_xlfn.AGGREGATE(15,3,(TableDiv[[Agency]:[Agency]]=$E32)/(TableDiv[[Agency]:[Agency]]=$E32)*(ROW(TableDiv[Agency])-ROW(TableDiv[[#Headers],[Agency]])),COLUMNS($F$7:AM$7))))</f>
        <v/>
      </c>
      <c r="AN32" s="1069"/>
      <c r="AO32" s="1069"/>
      <c r="AP32" s="1069"/>
      <c r="AQ32" s="1069"/>
      <c r="AR32" s="1069"/>
      <c r="AS32" s="1069"/>
    </row>
    <row r="33" spans="1:45" ht="15">
      <c r="A33" s="1073" t="s">
        <v>1377</v>
      </c>
      <c r="B33" s="1073" t="s">
        <v>2281</v>
      </c>
      <c r="C33" s="1069"/>
      <c r="D33" s="1069">
        <f>COUNTIF(TableDiv[Agency],E33)</f>
        <v>2</v>
      </c>
      <c r="E33" s="1078" t="str" cm="1">
        <f t="array" ref="E33">IFERROR(INDEX(TableDiv[Agency],MATCH(0,INDEX(COUNTIF($E$7:E32,TableDiv[Agency]),),0)),"")</f>
        <v>2700</v>
      </c>
      <c r="F33" s="1069" t="str" cm="1">
        <f t="array" ref="F33">IF($D33&lt;COLUMNS($F$7:F$7),"",INDEX(TableDiv[[GASB]:[GASB]],_xlfn.AGGREGATE(15,3,(TableDiv[[Agency]:[Agency]]=$E33)/(TableDiv[[Agency]:[Agency]]=$E33)*(ROW(TableDiv[Agency])-ROW(TableDiv[[#Headers],[Agency]])),COLUMNS($F$7:F$7))))</f>
        <v>11000G</v>
      </c>
      <c r="G33" s="1069" t="str" cm="1">
        <f t="array" ref="G33">IF($D33&lt;COLUMNS($F$7:G$7),"",INDEX(TableDiv[[GASB]:[GASB]],_xlfn.AGGREGATE(15,3,(TableDiv[[Agency]:[Agency]]=$E33)/(TableDiv[[Agency]:[Agency]]=$E33)*(ROW(TableDiv[Agency])-ROW(TableDiv[[#Headers],[Agency]])),COLUMNS($F$7:G$7))))</f>
        <v>11020G</v>
      </c>
      <c r="H33" s="1069" t="str" cm="1">
        <f t="array" ref="H33">IF($D33&lt;COLUMNS($F$7:H$7),"",INDEX(TableDiv[[GASB]:[GASB]],_xlfn.AGGREGATE(15,3,(TableDiv[[Agency]:[Agency]]=$E33)/(TableDiv[[Agency]:[Agency]]=$E33)*(ROW(TableDiv[Agency])-ROW(TableDiv[[#Headers],[Agency]])),COLUMNS($F$7:H$7))))</f>
        <v/>
      </c>
      <c r="I33" s="1069" t="str" cm="1">
        <f t="array" ref="I33">IF($D33&lt;COLUMNS($F$7:I$7),"",INDEX(TableDiv[[GASB]:[GASB]],_xlfn.AGGREGATE(15,3,(TableDiv[[Agency]:[Agency]]=$E33)/(TableDiv[[Agency]:[Agency]]=$E33)*(ROW(TableDiv[Agency])-ROW(TableDiv[[#Headers],[Agency]])),COLUMNS($F$7:I$7))))</f>
        <v/>
      </c>
      <c r="J33" s="1069" t="str" cm="1">
        <f t="array" ref="J33">IF($D33&lt;COLUMNS($F$7:J$7),"",INDEX(TableDiv[[GASB]:[GASB]],_xlfn.AGGREGATE(15,3,(TableDiv[[Agency]:[Agency]]=$E33)/(TableDiv[[Agency]:[Agency]]=$E33)*(ROW(TableDiv[Agency])-ROW(TableDiv[[#Headers],[Agency]])),COLUMNS($F$7:J$7))))</f>
        <v/>
      </c>
      <c r="K33" s="1069" t="str" cm="1">
        <f t="array" ref="K33">IF($D33&lt;COLUMNS($F$7:K$7),"",INDEX(TableDiv[[GASB]:[GASB]],_xlfn.AGGREGATE(15,3,(TableDiv[[Agency]:[Agency]]=$E33)/(TableDiv[[Agency]:[Agency]]=$E33)*(ROW(TableDiv[Agency])-ROW(TableDiv[[#Headers],[Agency]])),COLUMNS($F$7:K$7))))</f>
        <v/>
      </c>
      <c r="L33" s="1069" t="str" cm="1">
        <f t="array" ref="L33">IF($D33&lt;COLUMNS($F$7:L$7),"",INDEX(TableDiv[[GASB]:[GASB]],_xlfn.AGGREGATE(15,3,(TableDiv[[Agency]:[Agency]]=$E33)/(TableDiv[[Agency]:[Agency]]=$E33)*(ROW(TableDiv[Agency])-ROW(TableDiv[[#Headers],[Agency]])),COLUMNS($F$7:L$7))))</f>
        <v/>
      </c>
      <c r="M33" s="1069" t="str" cm="1">
        <f t="array" ref="M33">IF($D33&lt;COLUMNS($F$7:M$7),"",INDEX(TableDiv[[GASB]:[GASB]],_xlfn.AGGREGATE(15,3,(TableDiv[[Agency]:[Agency]]=$E33)/(TableDiv[[Agency]:[Agency]]=$E33)*(ROW(TableDiv[Agency])-ROW(TableDiv[[#Headers],[Agency]])),COLUMNS($F$7:M$7))))</f>
        <v/>
      </c>
      <c r="N33" s="1069" t="str" cm="1">
        <f t="array" ref="N33">IF($D33&lt;COLUMNS($F$7:N$7),"",INDEX(TableDiv[[GASB]:[GASB]],_xlfn.AGGREGATE(15,3,(TableDiv[[Agency]:[Agency]]=$E33)/(TableDiv[[Agency]:[Agency]]=$E33)*(ROW(TableDiv[Agency])-ROW(TableDiv[[#Headers],[Agency]])),COLUMNS($F$7:N$7))))</f>
        <v/>
      </c>
      <c r="O33" s="1069" t="str" cm="1">
        <f t="array" ref="O33">IF($D33&lt;COLUMNS($F$7:O$7),"",INDEX(TableDiv[[GASB]:[GASB]],_xlfn.AGGREGATE(15,3,(TableDiv[[Agency]:[Agency]]=$E33)/(TableDiv[[Agency]:[Agency]]=$E33)*(ROW(TableDiv[Agency])-ROW(TableDiv[[#Headers],[Agency]])),COLUMNS($F$7:O$7))))</f>
        <v/>
      </c>
      <c r="P33" s="1069" t="str" cm="1">
        <f t="array" ref="P33">IF($D33&lt;COLUMNS($F$7:P$7),"",INDEX(TableDiv[[GASB]:[GASB]],_xlfn.AGGREGATE(15,3,(TableDiv[[Agency]:[Agency]]=$E33)/(TableDiv[[Agency]:[Agency]]=$E33)*(ROW(TableDiv[Agency])-ROW(TableDiv[[#Headers],[Agency]])),COLUMNS($F$7:P$7))))</f>
        <v/>
      </c>
      <c r="Q33" s="1069" t="str" cm="1">
        <f t="array" ref="Q33">IF($D33&lt;COLUMNS($F$7:Q$7),"",INDEX(TableDiv[[GASB]:[GASB]],_xlfn.AGGREGATE(15,3,(TableDiv[[Agency]:[Agency]]=$E33)/(TableDiv[[Agency]:[Agency]]=$E33)*(ROW(TableDiv[Agency])-ROW(TableDiv[[#Headers],[Agency]])),COLUMNS($F$7:Q$7))))</f>
        <v/>
      </c>
      <c r="R33" s="1069" t="str" cm="1">
        <f t="array" ref="R33">IF($D33&lt;COLUMNS($F$7:R$7),"",INDEX(TableDiv[[GASB]:[GASB]],_xlfn.AGGREGATE(15,3,(TableDiv[[Agency]:[Agency]]=$E33)/(TableDiv[[Agency]:[Agency]]=$E33)*(ROW(TableDiv[Agency])-ROW(TableDiv[[#Headers],[Agency]])),COLUMNS($F$7:R$7))))</f>
        <v/>
      </c>
      <c r="S33" s="1069" t="str" cm="1">
        <f t="array" ref="S33">IF($D33&lt;COLUMNS($F$7:S$7),"",INDEX(TableDiv[[GASB]:[GASB]],_xlfn.AGGREGATE(15,3,(TableDiv[[Agency]:[Agency]]=$E33)/(TableDiv[[Agency]:[Agency]]=$E33)*(ROW(TableDiv[Agency])-ROW(TableDiv[[#Headers],[Agency]])),COLUMNS($F$7:S$7))))</f>
        <v/>
      </c>
      <c r="T33" s="1069" t="str" cm="1">
        <f t="array" ref="T33">IF($D33&lt;COLUMNS($F$7:T$7),"",INDEX(TableDiv[[GASB]:[GASB]],_xlfn.AGGREGATE(15,3,(TableDiv[[Agency]:[Agency]]=$E33)/(TableDiv[[Agency]:[Agency]]=$E33)*(ROW(TableDiv[Agency])-ROW(TableDiv[[#Headers],[Agency]])),COLUMNS($F$7:T$7))))</f>
        <v/>
      </c>
      <c r="U33" s="1069" t="str" cm="1">
        <f t="array" ref="U33">IF($D33&lt;COLUMNS($F$7:U$7),"",INDEX(TableDiv[[GASB]:[GASB]],_xlfn.AGGREGATE(15,3,(TableDiv[[Agency]:[Agency]]=$E33)/(TableDiv[[Agency]:[Agency]]=$E33)*(ROW(TableDiv[Agency])-ROW(TableDiv[[#Headers],[Agency]])),COLUMNS($F$7:U$7))))</f>
        <v/>
      </c>
      <c r="V33" s="1069" t="str" cm="1">
        <f t="array" ref="V33">IF($D33&lt;COLUMNS($F$7:V$7),"",INDEX(TableDiv[[GASB]:[GASB]],_xlfn.AGGREGATE(15,3,(TableDiv[[Agency]:[Agency]]=$E33)/(TableDiv[[Agency]:[Agency]]=$E33)*(ROW(TableDiv[Agency])-ROW(TableDiv[[#Headers],[Agency]])),COLUMNS($F$7:V$7))))</f>
        <v/>
      </c>
      <c r="W33" s="1069" t="str" cm="1">
        <f t="array" ref="W33">IF($D33&lt;COLUMNS($F$7:W$7),"",INDEX(TableDiv[[GASB]:[GASB]],_xlfn.AGGREGATE(15,3,(TableDiv[[Agency]:[Agency]]=$E33)/(TableDiv[[Agency]:[Agency]]=$E33)*(ROW(TableDiv[Agency])-ROW(TableDiv[[#Headers],[Agency]])),COLUMNS($F$7:W$7))))</f>
        <v/>
      </c>
      <c r="X33" s="1069" t="str" cm="1">
        <f t="array" ref="X33">IF($D33&lt;COLUMNS($F$7:X$7),"",INDEX(TableDiv[[GASB]:[GASB]],_xlfn.AGGREGATE(15,3,(TableDiv[[Agency]:[Agency]]=$E33)/(TableDiv[[Agency]:[Agency]]=$E33)*(ROW(TableDiv[Agency])-ROW(TableDiv[[#Headers],[Agency]])),COLUMNS($F$7:X$7))))</f>
        <v/>
      </c>
      <c r="Y33" s="1069" t="str" cm="1">
        <f t="array" ref="Y33">IF($D33&lt;COLUMNS($F$7:Y$7),"",INDEX(TableDiv[[GASB]:[GASB]],_xlfn.AGGREGATE(15,3,(TableDiv[[Agency]:[Agency]]=$E33)/(TableDiv[[Agency]:[Agency]]=$E33)*(ROW(TableDiv[Agency])-ROW(TableDiv[[#Headers],[Agency]])),COLUMNS($F$7:Y$7))))</f>
        <v/>
      </c>
      <c r="Z33" s="1069" t="str" cm="1">
        <f t="array" ref="Z33">IF($D33&lt;COLUMNS($F$7:Z$7),"",INDEX(TableDiv[[GASB]:[GASB]],_xlfn.AGGREGATE(15,3,(TableDiv[[Agency]:[Agency]]=$E33)/(TableDiv[[Agency]:[Agency]]=$E33)*(ROW(TableDiv[Agency])-ROW(TableDiv[[#Headers],[Agency]])),COLUMNS($F$7:Z$7))))</f>
        <v/>
      </c>
      <c r="AA33" s="1069" t="str" cm="1">
        <f t="array" ref="AA33">IF($D33&lt;COLUMNS($F$7:AA$7),"",INDEX(TableDiv[[GASB]:[GASB]],_xlfn.AGGREGATE(15,3,(TableDiv[[Agency]:[Agency]]=$E33)/(TableDiv[[Agency]:[Agency]]=$E33)*(ROW(TableDiv[Agency])-ROW(TableDiv[[#Headers],[Agency]])),COLUMNS($F$7:AA$7))))</f>
        <v/>
      </c>
      <c r="AB33" s="1069" t="str" cm="1">
        <f t="array" ref="AB33">IF($D33&lt;COLUMNS($F$7:AB$7),"",INDEX(TableDiv[[GASB]:[GASB]],_xlfn.AGGREGATE(15,3,(TableDiv[[Agency]:[Agency]]=$E33)/(TableDiv[[Agency]:[Agency]]=$E33)*(ROW(TableDiv[Agency])-ROW(TableDiv[[#Headers],[Agency]])),COLUMNS($F$7:AB$7))))</f>
        <v/>
      </c>
      <c r="AC33" s="1069" t="str" cm="1">
        <f t="array" ref="AC33">IF($D33&lt;COLUMNS($F$7:AC$7),"",INDEX(TableDiv[[GASB]:[GASB]],_xlfn.AGGREGATE(15,3,(TableDiv[[Agency]:[Agency]]=$E33)/(TableDiv[[Agency]:[Agency]]=$E33)*(ROW(TableDiv[Agency])-ROW(TableDiv[[#Headers],[Agency]])),COLUMNS($F$7:AC$7))))</f>
        <v/>
      </c>
      <c r="AD33" s="1069" t="str" cm="1">
        <f t="array" ref="AD33">IF($D33&lt;COLUMNS($F$7:AD$7),"",INDEX(TableDiv[[GASB]:[GASB]],_xlfn.AGGREGATE(15,3,(TableDiv[[Agency]:[Agency]]=$E33)/(TableDiv[[Agency]:[Agency]]=$E33)*(ROW(TableDiv[Agency])-ROW(TableDiv[[#Headers],[Agency]])),COLUMNS($F$7:AD$7))))</f>
        <v/>
      </c>
      <c r="AE33" s="1069" t="str" cm="1">
        <f t="array" ref="AE33">IF($D33&lt;COLUMNS($F$7:AE$7),"",INDEX(TableDiv[[GASB]:[GASB]],_xlfn.AGGREGATE(15,3,(TableDiv[[Agency]:[Agency]]=$E33)/(TableDiv[[Agency]:[Agency]]=$E33)*(ROW(TableDiv[Agency])-ROW(TableDiv[[#Headers],[Agency]])),COLUMNS($F$7:AE$7))))</f>
        <v/>
      </c>
      <c r="AF33" s="1069" t="str" cm="1">
        <f t="array" ref="AF33">IF($D33&lt;COLUMNS($F$7:AF$7),"",INDEX(TableDiv[[GASB]:[GASB]],_xlfn.AGGREGATE(15,3,(TableDiv[[Agency]:[Agency]]=$E33)/(TableDiv[[Agency]:[Agency]]=$E33)*(ROW(TableDiv[Agency])-ROW(TableDiv[[#Headers],[Agency]])),COLUMNS($F$7:AF$7))))</f>
        <v/>
      </c>
      <c r="AG33" s="1069" t="str" cm="1">
        <f t="array" ref="AG33">IF($D33&lt;COLUMNS($F$7:AG$7),"",INDEX(TableDiv[[GASB]:[GASB]],_xlfn.AGGREGATE(15,3,(TableDiv[[Agency]:[Agency]]=$E33)/(TableDiv[[Agency]:[Agency]]=$E33)*(ROW(TableDiv[Agency])-ROW(TableDiv[[#Headers],[Agency]])),COLUMNS($F$7:AG$7))))</f>
        <v/>
      </c>
      <c r="AH33" s="1069" t="str" cm="1">
        <f t="array" ref="AH33">IF($D33&lt;COLUMNS($F$7:AH$7),"",INDEX(TableDiv[[GASB]:[GASB]],_xlfn.AGGREGATE(15,3,(TableDiv[[Agency]:[Agency]]=$E33)/(TableDiv[[Agency]:[Agency]]=$E33)*(ROW(TableDiv[Agency])-ROW(TableDiv[[#Headers],[Agency]])),COLUMNS($F$7:AH$7))))</f>
        <v/>
      </c>
      <c r="AI33" s="1069" t="str" cm="1">
        <f t="array" ref="AI33">IF($D33&lt;COLUMNS($F$7:AI$7),"",INDEX(TableDiv[[GASB]:[GASB]],_xlfn.AGGREGATE(15,3,(TableDiv[[Agency]:[Agency]]=$E33)/(TableDiv[[Agency]:[Agency]]=$E33)*(ROW(TableDiv[Agency])-ROW(TableDiv[[#Headers],[Agency]])),COLUMNS($F$7:AI$7))))</f>
        <v/>
      </c>
      <c r="AJ33" s="1069" t="str" cm="1">
        <f t="array" ref="AJ33">IF($D33&lt;COLUMNS($F$7:AJ$7),"",INDEX(TableDiv[[GASB]:[GASB]],_xlfn.AGGREGATE(15,3,(TableDiv[[Agency]:[Agency]]=$E33)/(TableDiv[[Agency]:[Agency]]=$E33)*(ROW(TableDiv[Agency])-ROW(TableDiv[[#Headers],[Agency]])),COLUMNS($F$7:AJ$7))))</f>
        <v/>
      </c>
      <c r="AK33" s="1069" t="str" cm="1">
        <f t="array" ref="AK33">IF($D33&lt;COLUMNS($F$7:AK$7),"",INDEX(TableDiv[[GASB]:[GASB]],_xlfn.AGGREGATE(15,3,(TableDiv[[Agency]:[Agency]]=$E33)/(TableDiv[[Agency]:[Agency]]=$E33)*(ROW(TableDiv[Agency])-ROW(TableDiv[[#Headers],[Agency]])),COLUMNS($F$7:AK$7))))</f>
        <v/>
      </c>
      <c r="AL33" s="1069" t="str" cm="1">
        <f t="array" ref="AL33">IF($D33&lt;COLUMNS($F$7:AL$7),"",INDEX(TableDiv[[GASB]:[GASB]],_xlfn.AGGREGATE(15,3,(TableDiv[[Agency]:[Agency]]=$E33)/(TableDiv[[Agency]:[Agency]]=$E33)*(ROW(TableDiv[Agency])-ROW(TableDiv[[#Headers],[Agency]])),COLUMNS($F$7:AL$7))))</f>
        <v/>
      </c>
      <c r="AM33" s="1069" t="str" cm="1">
        <f t="array" ref="AM33">IF($D33&lt;COLUMNS($F$7:AM$7),"",INDEX(TableDiv[[GASB]:[GASB]],_xlfn.AGGREGATE(15,3,(TableDiv[[Agency]:[Agency]]=$E33)/(TableDiv[[Agency]:[Agency]]=$E33)*(ROW(TableDiv[Agency])-ROW(TableDiv[[#Headers],[Agency]])),COLUMNS($F$7:AM$7))))</f>
        <v/>
      </c>
      <c r="AN33" s="1069"/>
      <c r="AO33" s="1069"/>
      <c r="AP33" s="1069"/>
      <c r="AQ33" s="1069"/>
      <c r="AR33" s="1069"/>
      <c r="AS33" s="1069"/>
    </row>
    <row r="34" spans="1:45" ht="15">
      <c r="A34" s="1073" t="s">
        <v>1377</v>
      </c>
      <c r="B34" s="1073" t="s">
        <v>2282</v>
      </c>
      <c r="C34" s="1069"/>
      <c r="D34" s="1069">
        <f>COUNTIF(TableDiv[Agency],E34)</f>
        <v>4</v>
      </c>
      <c r="E34" s="1078" t="str" cm="1">
        <f t="array" ref="E34">IFERROR(INDEX(TableDiv[Agency],MATCH(0,INDEX(COUNTIF($E$7:E33,TableDiv[Agency]),),0)),"")</f>
        <v>2800</v>
      </c>
      <c r="F34" s="1069" t="str" cm="1">
        <f t="array" ref="F34">IF($D34&lt;COLUMNS($F$7:F$7),"",INDEX(TableDiv[[GASB]:[GASB]],_xlfn.AGGREGATE(15,3,(TableDiv[[Agency]:[Agency]]=$E34)/(TableDiv[[Agency]:[Agency]]=$E34)*(ROW(TableDiv[Agency])-ROW(TableDiv[[#Headers],[Agency]])),COLUMNS($F$7:F$7))))</f>
        <v>11000G</v>
      </c>
      <c r="G34" s="1069" t="str" cm="1">
        <f t="array" ref="G34">IF($D34&lt;COLUMNS($F$7:G$7),"",INDEX(TableDiv[[GASB]:[GASB]],_xlfn.AGGREGATE(15,3,(TableDiv[[Agency]:[Agency]]=$E34)/(TableDiv[[Agency]:[Agency]]=$E34)*(ROW(TableDiv[Agency])-ROW(TableDiv[[#Headers],[Agency]])),COLUMNS($F$7:G$7))))</f>
        <v>11020G</v>
      </c>
      <c r="H34" s="1069" t="str" cm="1">
        <f t="array" ref="H34">IF($D34&lt;COLUMNS($F$7:H$7),"",INDEX(TableDiv[[GASB]:[GASB]],_xlfn.AGGREGATE(15,3,(TableDiv[[Agency]:[Agency]]=$E34)/(TableDiv[[Agency]:[Agency]]=$E34)*(ROW(TableDiv[Agency])-ROW(TableDiv[[#Headers],[Agency]])),COLUMNS($F$7:H$7))))</f>
        <v>12000G</v>
      </c>
      <c r="I34" s="1069" t="str" cm="1">
        <f t="array" ref="I34">IF($D34&lt;COLUMNS($F$7:I$7),"",INDEX(TableDiv[[GASB]:[GASB]],_xlfn.AGGREGATE(15,3,(TableDiv[[Agency]:[Agency]]=$E34)/(TableDiv[[Agency]:[Agency]]=$E34)*(ROW(TableDiv[Agency])-ROW(TableDiv[[#Headers],[Agency]])),COLUMNS($F$7:I$7))))</f>
        <v>14000G</v>
      </c>
      <c r="J34" s="1069" t="str" cm="1">
        <f t="array" ref="J34">IF($D34&lt;COLUMNS($F$7:J$7),"",INDEX(TableDiv[[GASB]:[GASB]],_xlfn.AGGREGATE(15,3,(TableDiv[[Agency]:[Agency]]=$E34)/(TableDiv[[Agency]:[Agency]]=$E34)*(ROW(TableDiv[Agency])-ROW(TableDiv[[#Headers],[Agency]])),COLUMNS($F$7:J$7))))</f>
        <v/>
      </c>
      <c r="K34" s="1069" t="str" cm="1">
        <f t="array" ref="K34">IF($D34&lt;COLUMNS($F$7:K$7),"",INDEX(TableDiv[[GASB]:[GASB]],_xlfn.AGGREGATE(15,3,(TableDiv[[Agency]:[Agency]]=$E34)/(TableDiv[[Agency]:[Agency]]=$E34)*(ROW(TableDiv[Agency])-ROW(TableDiv[[#Headers],[Agency]])),COLUMNS($F$7:K$7))))</f>
        <v/>
      </c>
      <c r="L34" s="1069" t="str" cm="1">
        <f t="array" ref="L34">IF($D34&lt;COLUMNS($F$7:L$7),"",INDEX(TableDiv[[GASB]:[GASB]],_xlfn.AGGREGATE(15,3,(TableDiv[[Agency]:[Agency]]=$E34)/(TableDiv[[Agency]:[Agency]]=$E34)*(ROW(TableDiv[Agency])-ROW(TableDiv[[#Headers],[Agency]])),COLUMNS($F$7:L$7))))</f>
        <v/>
      </c>
      <c r="M34" s="1069" t="str" cm="1">
        <f t="array" ref="M34">IF($D34&lt;COLUMNS($F$7:M$7),"",INDEX(TableDiv[[GASB]:[GASB]],_xlfn.AGGREGATE(15,3,(TableDiv[[Agency]:[Agency]]=$E34)/(TableDiv[[Agency]:[Agency]]=$E34)*(ROW(TableDiv[Agency])-ROW(TableDiv[[#Headers],[Agency]])),COLUMNS($F$7:M$7))))</f>
        <v/>
      </c>
      <c r="N34" s="1069" t="str" cm="1">
        <f t="array" ref="N34">IF($D34&lt;COLUMNS($F$7:N$7),"",INDEX(TableDiv[[GASB]:[GASB]],_xlfn.AGGREGATE(15,3,(TableDiv[[Agency]:[Agency]]=$E34)/(TableDiv[[Agency]:[Agency]]=$E34)*(ROW(TableDiv[Agency])-ROW(TableDiv[[#Headers],[Agency]])),COLUMNS($F$7:N$7))))</f>
        <v/>
      </c>
      <c r="O34" s="1069" t="str" cm="1">
        <f t="array" ref="O34">IF($D34&lt;COLUMNS($F$7:O$7),"",INDEX(TableDiv[[GASB]:[GASB]],_xlfn.AGGREGATE(15,3,(TableDiv[[Agency]:[Agency]]=$E34)/(TableDiv[[Agency]:[Agency]]=$E34)*(ROW(TableDiv[Agency])-ROW(TableDiv[[#Headers],[Agency]])),COLUMNS($F$7:O$7))))</f>
        <v/>
      </c>
      <c r="P34" s="1069" t="str" cm="1">
        <f t="array" ref="P34">IF($D34&lt;COLUMNS($F$7:P$7),"",INDEX(TableDiv[[GASB]:[GASB]],_xlfn.AGGREGATE(15,3,(TableDiv[[Agency]:[Agency]]=$E34)/(TableDiv[[Agency]:[Agency]]=$E34)*(ROW(TableDiv[Agency])-ROW(TableDiv[[#Headers],[Agency]])),COLUMNS($F$7:P$7))))</f>
        <v/>
      </c>
      <c r="Q34" s="1069" t="str" cm="1">
        <f t="array" ref="Q34">IF($D34&lt;COLUMNS($F$7:Q$7),"",INDEX(TableDiv[[GASB]:[GASB]],_xlfn.AGGREGATE(15,3,(TableDiv[[Agency]:[Agency]]=$E34)/(TableDiv[[Agency]:[Agency]]=$E34)*(ROW(TableDiv[Agency])-ROW(TableDiv[[#Headers],[Agency]])),COLUMNS($F$7:Q$7))))</f>
        <v/>
      </c>
      <c r="R34" s="1069" t="str" cm="1">
        <f t="array" ref="R34">IF($D34&lt;COLUMNS($F$7:R$7),"",INDEX(TableDiv[[GASB]:[GASB]],_xlfn.AGGREGATE(15,3,(TableDiv[[Agency]:[Agency]]=$E34)/(TableDiv[[Agency]:[Agency]]=$E34)*(ROW(TableDiv[Agency])-ROW(TableDiv[[#Headers],[Agency]])),COLUMNS($F$7:R$7))))</f>
        <v/>
      </c>
      <c r="S34" s="1069" t="str" cm="1">
        <f t="array" ref="S34">IF($D34&lt;COLUMNS($F$7:S$7),"",INDEX(TableDiv[[GASB]:[GASB]],_xlfn.AGGREGATE(15,3,(TableDiv[[Agency]:[Agency]]=$E34)/(TableDiv[[Agency]:[Agency]]=$E34)*(ROW(TableDiv[Agency])-ROW(TableDiv[[#Headers],[Agency]])),COLUMNS($F$7:S$7))))</f>
        <v/>
      </c>
      <c r="T34" s="1069" t="str" cm="1">
        <f t="array" ref="T34">IF($D34&lt;COLUMNS($F$7:T$7),"",INDEX(TableDiv[[GASB]:[GASB]],_xlfn.AGGREGATE(15,3,(TableDiv[[Agency]:[Agency]]=$E34)/(TableDiv[[Agency]:[Agency]]=$E34)*(ROW(TableDiv[Agency])-ROW(TableDiv[[#Headers],[Agency]])),COLUMNS($F$7:T$7))))</f>
        <v/>
      </c>
      <c r="U34" s="1069" t="str" cm="1">
        <f t="array" ref="U34">IF($D34&lt;COLUMNS($F$7:U$7),"",INDEX(TableDiv[[GASB]:[GASB]],_xlfn.AGGREGATE(15,3,(TableDiv[[Agency]:[Agency]]=$E34)/(TableDiv[[Agency]:[Agency]]=$E34)*(ROW(TableDiv[Agency])-ROW(TableDiv[[#Headers],[Agency]])),COLUMNS($F$7:U$7))))</f>
        <v/>
      </c>
      <c r="V34" s="1069" t="str" cm="1">
        <f t="array" ref="V34">IF($D34&lt;COLUMNS($F$7:V$7),"",INDEX(TableDiv[[GASB]:[GASB]],_xlfn.AGGREGATE(15,3,(TableDiv[[Agency]:[Agency]]=$E34)/(TableDiv[[Agency]:[Agency]]=$E34)*(ROW(TableDiv[Agency])-ROW(TableDiv[[#Headers],[Agency]])),COLUMNS($F$7:V$7))))</f>
        <v/>
      </c>
      <c r="W34" s="1069" t="str" cm="1">
        <f t="array" ref="W34">IF($D34&lt;COLUMNS($F$7:W$7),"",INDEX(TableDiv[[GASB]:[GASB]],_xlfn.AGGREGATE(15,3,(TableDiv[[Agency]:[Agency]]=$E34)/(TableDiv[[Agency]:[Agency]]=$E34)*(ROW(TableDiv[Agency])-ROW(TableDiv[[#Headers],[Agency]])),COLUMNS($F$7:W$7))))</f>
        <v/>
      </c>
      <c r="X34" s="1069" t="str" cm="1">
        <f t="array" ref="X34">IF($D34&lt;COLUMNS($F$7:X$7),"",INDEX(TableDiv[[GASB]:[GASB]],_xlfn.AGGREGATE(15,3,(TableDiv[[Agency]:[Agency]]=$E34)/(TableDiv[[Agency]:[Agency]]=$E34)*(ROW(TableDiv[Agency])-ROW(TableDiv[[#Headers],[Agency]])),COLUMNS($F$7:X$7))))</f>
        <v/>
      </c>
      <c r="Y34" s="1069" t="str" cm="1">
        <f t="array" ref="Y34">IF($D34&lt;COLUMNS($F$7:Y$7),"",INDEX(TableDiv[[GASB]:[GASB]],_xlfn.AGGREGATE(15,3,(TableDiv[[Agency]:[Agency]]=$E34)/(TableDiv[[Agency]:[Agency]]=$E34)*(ROW(TableDiv[Agency])-ROW(TableDiv[[#Headers],[Agency]])),COLUMNS($F$7:Y$7))))</f>
        <v/>
      </c>
      <c r="Z34" s="1069" t="str" cm="1">
        <f t="array" ref="Z34">IF($D34&lt;COLUMNS($F$7:Z$7),"",INDEX(TableDiv[[GASB]:[GASB]],_xlfn.AGGREGATE(15,3,(TableDiv[[Agency]:[Agency]]=$E34)/(TableDiv[[Agency]:[Agency]]=$E34)*(ROW(TableDiv[Agency])-ROW(TableDiv[[#Headers],[Agency]])),COLUMNS($F$7:Z$7))))</f>
        <v/>
      </c>
      <c r="AA34" s="1069" t="str" cm="1">
        <f t="array" ref="AA34">IF($D34&lt;COLUMNS($F$7:AA$7),"",INDEX(TableDiv[[GASB]:[GASB]],_xlfn.AGGREGATE(15,3,(TableDiv[[Agency]:[Agency]]=$E34)/(TableDiv[[Agency]:[Agency]]=$E34)*(ROW(TableDiv[Agency])-ROW(TableDiv[[#Headers],[Agency]])),COLUMNS($F$7:AA$7))))</f>
        <v/>
      </c>
      <c r="AB34" s="1069" t="str" cm="1">
        <f t="array" ref="AB34">IF($D34&lt;COLUMNS($F$7:AB$7),"",INDEX(TableDiv[[GASB]:[GASB]],_xlfn.AGGREGATE(15,3,(TableDiv[[Agency]:[Agency]]=$E34)/(TableDiv[[Agency]:[Agency]]=$E34)*(ROW(TableDiv[Agency])-ROW(TableDiv[[#Headers],[Agency]])),COLUMNS($F$7:AB$7))))</f>
        <v/>
      </c>
      <c r="AC34" s="1069" t="str" cm="1">
        <f t="array" ref="AC34">IF($D34&lt;COLUMNS($F$7:AC$7),"",INDEX(TableDiv[[GASB]:[GASB]],_xlfn.AGGREGATE(15,3,(TableDiv[[Agency]:[Agency]]=$E34)/(TableDiv[[Agency]:[Agency]]=$E34)*(ROW(TableDiv[Agency])-ROW(TableDiv[[#Headers],[Agency]])),COLUMNS($F$7:AC$7))))</f>
        <v/>
      </c>
      <c r="AD34" s="1069" t="str" cm="1">
        <f t="array" ref="AD34">IF($D34&lt;COLUMNS($F$7:AD$7),"",INDEX(TableDiv[[GASB]:[GASB]],_xlfn.AGGREGATE(15,3,(TableDiv[[Agency]:[Agency]]=$E34)/(TableDiv[[Agency]:[Agency]]=$E34)*(ROW(TableDiv[Agency])-ROW(TableDiv[[#Headers],[Agency]])),COLUMNS($F$7:AD$7))))</f>
        <v/>
      </c>
      <c r="AE34" s="1069" t="str" cm="1">
        <f t="array" ref="AE34">IF($D34&lt;COLUMNS($F$7:AE$7),"",INDEX(TableDiv[[GASB]:[GASB]],_xlfn.AGGREGATE(15,3,(TableDiv[[Agency]:[Agency]]=$E34)/(TableDiv[[Agency]:[Agency]]=$E34)*(ROW(TableDiv[Agency])-ROW(TableDiv[[#Headers],[Agency]])),COLUMNS($F$7:AE$7))))</f>
        <v/>
      </c>
      <c r="AF34" s="1069" t="str" cm="1">
        <f t="array" ref="AF34">IF($D34&lt;COLUMNS($F$7:AF$7),"",INDEX(TableDiv[[GASB]:[GASB]],_xlfn.AGGREGATE(15,3,(TableDiv[[Agency]:[Agency]]=$E34)/(TableDiv[[Agency]:[Agency]]=$E34)*(ROW(TableDiv[Agency])-ROW(TableDiv[[#Headers],[Agency]])),COLUMNS($F$7:AF$7))))</f>
        <v/>
      </c>
      <c r="AG34" s="1069" t="str" cm="1">
        <f t="array" ref="AG34">IF($D34&lt;COLUMNS($F$7:AG$7),"",INDEX(TableDiv[[GASB]:[GASB]],_xlfn.AGGREGATE(15,3,(TableDiv[[Agency]:[Agency]]=$E34)/(TableDiv[[Agency]:[Agency]]=$E34)*(ROW(TableDiv[Agency])-ROW(TableDiv[[#Headers],[Agency]])),COLUMNS($F$7:AG$7))))</f>
        <v/>
      </c>
      <c r="AH34" s="1069" t="str" cm="1">
        <f t="array" ref="AH34">IF($D34&lt;COLUMNS($F$7:AH$7),"",INDEX(TableDiv[[GASB]:[GASB]],_xlfn.AGGREGATE(15,3,(TableDiv[[Agency]:[Agency]]=$E34)/(TableDiv[[Agency]:[Agency]]=$E34)*(ROW(TableDiv[Agency])-ROW(TableDiv[[#Headers],[Agency]])),COLUMNS($F$7:AH$7))))</f>
        <v/>
      </c>
      <c r="AI34" s="1069" t="str" cm="1">
        <f t="array" ref="AI34">IF($D34&lt;COLUMNS($F$7:AI$7),"",INDEX(TableDiv[[GASB]:[GASB]],_xlfn.AGGREGATE(15,3,(TableDiv[[Agency]:[Agency]]=$E34)/(TableDiv[[Agency]:[Agency]]=$E34)*(ROW(TableDiv[Agency])-ROW(TableDiv[[#Headers],[Agency]])),COLUMNS($F$7:AI$7))))</f>
        <v/>
      </c>
      <c r="AJ34" s="1069" t="str" cm="1">
        <f t="array" ref="AJ34">IF($D34&lt;COLUMNS($F$7:AJ$7),"",INDEX(TableDiv[[GASB]:[GASB]],_xlfn.AGGREGATE(15,3,(TableDiv[[Agency]:[Agency]]=$E34)/(TableDiv[[Agency]:[Agency]]=$E34)*(ROW(TableDiv[Agency])-ROW(TableDiv[[#Headers],[Agency]])),COLUMNS($F$7:AJ$7))))</f>
        <v/>
      </c>
      <c r="AK34" s="1069" t="str" cm="1">
        <f t="array" ref="AK34">IF($D34&lt;COLUMNS($F$7:AK$7),"",INDEX(TableDiv[[GASB]:[GASB]],_xlfn.AGGREGATE(15,3,(TableDiv[[Agency]:[Agency]]=$E34)/(TableDiv[[Agency]:[Agency]]=$E34)*(ROW(TableDiv[Agency])-ROW(TableDiv[[#Headers],[Agency]])),COLUMNS($F$7:AK$7))))</f>
        <v/>
      </c>
      <c r="AL34" s="1069" t="str" cm="1">
        <f t="array" ref="AL34">IF($D34&lt;COLUMNS($F$7:AL$7),"",INDEX(TableDiv[[GASB]:[GASB]],_xlfn.AGGREGATE(15,3,(TableDiv[[Agency]:[Agency]]=$E34)/(TableDiv[[Agency]:[Agency]]=$E34)*(ROW(TableDiv[Agency])-ROW(TableDiv[[#Headers],[Agency]])),COLUMNS($F$7:AL$7))))</f>
        <v/>
      </c>
      <c r="AM34" s="1069" t="str" cm="1">
        <f t="array" ref="AM34">IF($D34&lt;COLUMNS($F$7:AM$7),"",INDEX(TableDiv[[GASB]:[GASB]],_xlfn.AGGREGATE(15,3,(TableDiv[[Agency]:[Agency]]=$E34)/(TableDiv[[Agency]:[Agency]]=$E34)*(ROW(TableDiv[Agency])-ROW(TableDiv[[#Headers],[Agency]])),COLUMNS($F$7:AM$7))))</f>
        <v/>
      </c>
      <c r="AN34" s="1069"/>
      <c r="AO34" s="1069"/>
      <c r="AP34" s="1069"/>
      <c r="AQ34" s="1069"/>
      <c r="AR34" s="1069"/>
      <c r="AS34" s="1069"/>
    </row>
    <row r="35" spans="1:45" ht="15">
      <c r="A35" s="1073" t="s">
        <v>1377</v>
      </c>
      <c r="B35" s="1073" t="s">
        <v>2283</v>
      </c>
      <c r="C35" s="1069"/>
      <c r="D35" s="1069">
        <f>COUNTIF(TableDiv[Agency],E35)</f>
        <v>1</v>
      </c>
      <c r="E35" s="1078" t="str" cm="1">
        <f t="array" ref="E35">IFERROR(INDEX(TableDiv[Agency],MATCH(0,INDEX(COUNTIF($E$7:E34,TableDiv[Agency]),),0)),"")</f>
        <v>2A00</v>
      </c>
      <c r="F35" s="1069" t="str" cm="1">
        <f t="array" ref="F35">IF($D35&lt;COLUMNS($F$7:F$7),"",INDEX(TableDiv[[GASB]:[GASB]],_xlfn.AGGREGATE(15,3,(TableDiv[[Agency]:[Agency]]=$E35)/(TableDiv[[Agency]:[Agency]]=$E35)*(ROW(TableDiv[Agency])-ROW(TableDiv[[#Headers],[Agency]])),COLUMNS($F$7:F$7))))</f>
        <v>13100G</v>
      </c>
      <c r="G35" s="1069" t="str" cm="1">
        <f t="array" ref="G35">IF($D35&lt;COLUMNS($F$7:G$7),"",INDEX(TableDiv[[GASB]:[GASB]],_xlfn.AGGREGATE(15,3,(TableDiv[[Agency]:[Agency]]=$E35)/(TableDiv[[Agency]:[Agency]]=$E35)*(ROW(TableDiv[Agency])-ROW(TableDiv[[#Headers],[Agency]])),COLUMNS($F$7:G$7))))</f>
        <v/>
      </c>
      <c r="H35" s="1069" t="str" cm="1">
        <f t="array" ref="H35">IF($D35&lt;COLUMNS($F$7:H$7),"",INDEX(TableDiv[[GASB]:[GASB]],_xlfn.AGGREGATE(15,3,(TableDiv[[Agency]:[Agency]]=$E35)/(TableDiv[[Agency]:[Agency]]=$E35)*(ROW(TableDiv[Agency])-ROW(TableDiv[[#Headers],[Agency]])),COLUMNS($F$7:H$7))))</f>
        <v/>
      </c>
      <c r="I35" s="1069" t="str" cm="1">
        <f t="array" ref="I35">IF($D35&lt;COLUMNS($F$7:I$7),"",INDEX(TableDiv[[GASB]:[GASB]],_xlfn.AGGREGATE(15,3,(TableDiv[[Agency]:[Agency]]=$E35)/(TableDiv[[Agency]:[Agency]]=$E35)*(ROW(TableDiv[Agency])-ROW(TableDiv[[#Headers],[Agency]])),COLUMNS($F$7:I$7))))</f>
        <v/>
      </c>
      <c r="J35" s="1069" t="str" cm="1">
        <f t="array" ref="J35">IF($D35&lt;COLUMNS($F$7:J$7),"",INDEX(TableDiv[[GASB]:[GASB]],_xlfn.AGGREGATE(15,3,(TableDiv[[Agency]:[Agency]]=$E35)/(TableDiv[[Agency]:[Agency]]=$E35)*(ROW(TableDiv[Agency])-ROW(TableDiv[[#Headers],[Agency]])),COLUMNS($F$7:J$7))))</f>
        <v/>
      </c>
      <c r="K35" s="1069" t="str" cm="1">
        <f t="array" ref="K35">IF($D35&lt;COLUMNS($F$7:K$7),"",INDEX(TableDiv[[GASB]:[GASB]],_xlfn.AGGREGATE(15,3,(TableDiv[[Agency]:[Agency]]=$E35)/(TableDiv[[Agency]:[Agency]]=$E35)*(ROW(TableDiv[Agency])-ROW(TableDiv[[#Headers],[Agency]])),COLUMNS($F$7:K$7))))</f>
        <v/>
      </c>
      <c r="L35" s="1069" t="str" cm="1">
        <f t="array" ref="L35">IF($D35&lt;COLUMNS($F$7:L$7),"",INDEX(TableDiv[[GASB]:[GASB]],_xlfn.AGGREGATE(15,3,(TableDiv[[Agency]:[Agency]]=$E35)/(TableDiv[[Agency]:[Agency]]=$E35)*(ROW(TableDiv[Agency])-ROW(TableDiv[[#Headers],[Agency]])),COLUMNS($F$7:L$7))))</f>
        <v/>
      </c>
      <c r="M35" s="1069" t="str" cm="1">
        <f t="array" ref="M35">IF($D35&lt;COLUMNS($F$7:M$7),"",INDEX(TableDiv[[GASB]:[GASB]],_xlfn.AGGREGATE(15,3,(TableDiv[[Agency]:[Agency]]=$E35)/(TableDiv[[Agency]:[Agency]]=$E35)*(ROW(TableDiv[Agency])-ROW(TableDiv[[#Headers],[Agency]])),COLUMNS($F$7:M$7))))</f>
        <v/>
      </c>
      <c r="N35" s="1069" t="str" cm="1">
        <f t="array" ref="N35">IF($D35&lt;COLUMNS($F$7:N$7),"",INDEX(TableDiv[[GASB]:[GASB]],_xlfn.AGGREGATE(15,3,(TableDiv[[Agency]:[Agency]]=$E35)/(TableDiv[[Agency]:[Agency]]=$E35)*(ROW(TableDiv[Agency])-ROW(TableDiv[[#Headers],[Agency]])),COLUMNS($F$7:N$7))))</f>
        <v/>
      </c>
      <c r="O35" s="1069" t="str" cm="1">
        <f t="array" ref="O35">IF($D35&lt;COLUMNS($F$7:O$7),"",INDEX(TableDiv[[GASB]:[GASB]],_xlfn.AGGREGATE(15,3,(TableDiv[[Agency]:[Agency]]=$E35)/(TableDiv[[Agency]:[Agency]]=$E35)*(ROW(TableDiv[Agency])-ROW(TableDiv[[#Headers],[Agency]])),COLUMNS($F$7:O$7))))</f>
        <v/>
      </c>
      <c r="P35" s="1069" t="str" cm="1">
        <f t="array" ref="P35">IF($D35&lt;COLUMNS($F$7:P$7),"",INDEX(TableDiv[[GASB]:[GASB]],_xlfn.AGGREGATE(15,3,(TableDiv[[Agency]:[Agency]]=$E35)/(TableDiv[[Agency]:[Agency]]=$E35)*(ROW(TableDiv[Agency])-ROW(TableDiv[[#Headers],[Agency]])),COLUMNS($F$7:P$7))))</f>
        <v/>
      </c>
      <c r="Q35" s="1069" t="str" cm="1">
        <f t="array" ref="Q35">IF($D35&lt;COLUMNS($F$7:Q$7),"",INDEX(TableDiv[[GASB]:[GASB]],_xlfn.AGGREGATE(15,3,(TableDiv[[Agency]:[Agency]]=$E35)/(TableDiv[[Agency]:[Agency]]=$E35)*(ROW(TableDiv[Agency])-ROW(TableDiv[[#Headers],[Agency]])),COLUMNS($F$7:Q$7))))</f>
        <v/>
      </c>
      <c r="R35" s="1069" t="str" cm="1">
        <f t="array" ref="R35">IF($D35&lt;COLUMNS($F$7:R$7),"",INDEX(TableDiv[[GASB]:[GASB]],_xlfn.AGGREGATE(15,3,(TableDiv[[Agency]:[Agency]]=$E35)/(TableDiv[[Agency]:[Agency]]=$E35)*(ROW(TableDiv[Agency])-ROW(TableDiv[[#Headers],[Agency]])),COLUMNS($F$7:R$7))))</f>
        <v/>
      </c>
      <c r="S35" s="1069" t="str" cm="1">
        <f t="array" ref="S35">IF($D35&lt;COLUMNS($F$7:S$7),"",INDEX(TableDiv[[GASB]:[GASB]],_xlfn.AGGREGATE(15,3,(TableDiv[[Agency]:[Agency]]=$E35)/(TableDiv[[Agency]:[Agency]]=$E35)*(ROW(TableDiv[Agency])-ROW(TableDiv[[#Headers],[Agency]])),COLUMNS($F$7:S$7))))</f>
        <v/>
      </c>
      <c r="T35" s="1069" t="str" cm="1">
        <f t="array" ref="T35">IF($D35&lt;COLUMNS($F$7:T$7),"",INDEX(TableDiv[[GASB]:[GASB]],_xlfn.AGGREGATE(15,3,(TableDiv[[Agency]:[Agency]]=$E35)/(TableDiv[[Agency]:[Agency]]=$E35)*(ROW(TableDiv[Agency])-ROW(TableDiv[[#Headers],[Agency]])),COLUMNS($F$7:T$7))))</f>
        <v/>
      </c>
      <c r="U35" s="1069" t="str" cm="1">
        <f t="array" ref="U35">IF($D35&lt;COLUMNS($F$7:U$7),"",INDEX(TableDiv[[GASB]:[GASB]],_xlfn.AGGREGATE(15,3,(TableDiv[[Agency]:[Agency]]=$E35)/(TableDiv[[Agency]:[Agency]]=$E35)*(ROW(TableDiv[Agency])-ROW(TableDiv[[#Headers],[Agency]])),COLUMNS($F$7:U$7))))</f>
        <v/>
      </c>
      <c r="V35" s="1069" t="str" cm="1">
        <f t="array" ref="V35">IF($D35&lt;COLUMNS($F$7:V$7),"",INDEX(TableDiv[[GASB]:[GASB]],_xlfn.AGGREGATE(15,3,(TableDiv[[Agency]:[Agency]]=$E35)/(TableDiv[[Agency]:[Agency]]=$E35)*(ROW(TableDiv[Agency])-ROW(TableDiv[[#Headers],[Agency]])),COLUMNS($F$7:V$7))))</f>
        <v/>
      </c>
      <c r="W35" s="1069" t="str" cm="1">
        <f t="array" ref="W35">IF($D35&lt;COLUMNS($F$7:W$7),"",INDEX(TableDiv[[GASB]:[GASB]],_xlfn.AGGREGATE(15,3,(TableDiv[[Agency]:[Agency]]=$E35)/(TableDiv[[Agency]:[Agency]]=$E35)*(ROW(TableDiv[Agency])-ROW(TableDiv[[#Headers],[Agency]])),COLUMNS($F$7:W$7))))</f>
        <v/>
      </c>
      <c r="X35" s="1069" t="str" cm="1">
        <f t="array" ref="X35">IF($D35&lt;COLUMNS($F$7:X$7),"",INDEX(TableDiv[[GASB]:[GASB]],_xlfn.AGGREGATE(15,3,(TableDiv[[Agency]:[Agency]]=$E35)/(TableDiv[[Agency]:[Agency]]=$E35)*(ROW(TableDiv[Agency])-ROW(TableDiv[[#Headers],[Agency]])),COLUMNS($F$7:X$7))))</f>
        <v/>
      </c>
      <c r="Y35" s="1069" t="str" cm="1">
        <f t="array" ref="Y35">IF($D35&lt;COLUMNS($F$7:Y$7),"",INDEX(TableDiv[[GASB]:[GASB]],_xlfn.AGGREGATE(15,3,(TableDiv[[Agency]:[Agency]]=$E35)/(TableDiv[[Agency]:[Agency]]=$E35)*(ROW(TableDiv[Agency])-ROW(TableDiv[[#Headers],[Agency]])),COLUMNS($F$7:Y$7))))</f>
        <v/>
      </c>
      <c r="Z35" s="1069" t="str" cm="1">
        <f t="array" ref="Z35">IF($D35&lt;COLUMNS($F$7:Z$7),"",INDEX(TableDiv[[GASB]:[GASB]],_xlfn.AGGREGATE(15,3,(TableDiv[[Agency]:[Agency]]=$E35)/(TableDiv[[Agency]:[Agency]]=$E35)*(ROW(TableDiv[Agency])-ROW(TableDiv[[#Headers],[Agency]])),COLUMNS($F$7:Z$7))))</f>
        <v/>
      </c>
      <c r="AA35" s="1069" t="str" cm="1">
        <f t="array" ref="AA35">IF($D35&lt;COLUMNS($F$7:AA$7),"",INDEX(TableDiv[[GASB]:[GASB]],_xlfn.AGGREGATE(15,3,(TableDiv[[Agency]:[Agency]]=$E35)/(TableDiv[[Agency]:[Agency]]=$E35)*(ROW(TableDiv[Agency])-ROW(TableDiv[[#Headers],[Agency]])),COLUMNS($F$7:AA$7))))</f>
        <v/>
      </c>
      <c r="AB35" s="1069" t="str" cm="1">
        <f t="array" ref="AB35">IF($D35&lt;COLUMNS($F$7:AB$7),"",INDEX(TableDiv[[GASB]:[GASB]],_xlfn.AGGREGATE(15,3,(TableDiv[[Agency]:[Agency]]=$E35)/(TableDiv[[Agency]:[Agency]]=$E35)*(ROW(TableDiv[Agency])-ROW(TableDiv[[#Headers],[Agency]])),COLUMNS($F$7:AB$7))))</f>
        <v/>
      </c>
      <c r="AC35" s="1069" t="str" cm="1">
        <f t="array" ref="AC35">IF($D35&lt;COLUMNS($F$7:AC$7),"",INDEX(TableDiv[[GASB]:[GASB]],_xlfn.AGGREGATE(15,3,(TableDiv[[Agency]:[Agency]]=$E35)/(TableDiv[[Agency]:[Agency]]=$E35)*(ROW(TableDiv[Agency])-ROW(TableDiv[[#Headers],[Agency]])),COLUMNS($F$7:AC$7))))</f>
        <v/>
      </c>
      <c r="AD35" s="1069" t="str" cm="1">
        <f t="array" ref="AD35">IF($D35&lt;COLUMNS($F$7:AD$7),"",INDEX(TableDiv[[GASB]:[GASB]],_xlfn.AGGREGATE(15,3,(TableDiv[[Agency]:[Agency]]=$E35)/(TableDiv[[Agency]:[Agency]]=$E35)*(ROW(TableDiv[Agency])-ROW(TableDiv[[#Headers],[Agency]])),COLUMNS($F$7:AD$7))))</f>
        <v/>
      </c>
      <c r="AE35" s="1069" t="str" cm="1">
        <f t="array" ref="AE35">IF($D35&lt;COLUMNS($F$7:AE$7),"",INDEX(TableDiv[[GASB]:[GASB]],_xlfn.AGGREGATE(15,3,(TableDiv[[Agency]:[Agency]]=$E35)/(TableDiv[[Agency]:[Agency]]=$E35)*(ROW(TableDiv[Agency])-ROW(TableDiv[[#Headers],[Agency]])),COLUMNS($F$7:AE$7))))</f>
        <v/>
      </c>
      <c r="AF35" s="1069" t="str" cm="1">
        <f t="array" ref="AF35">IF($D35&lt;COLUMNS($F$7:AF$7),"",INDEX(TableDiv[[GASB]:[GASB]],_xlfn.AGGREGATE(15,3,(TableDiv[[Agency]:[Agency]]=$E35)/(TableDiv[[Agency]:[Agency]]=$E35)*(ROW(TableDiv[Agency])-ROW(TableDiv[[#Headers],[Agency]])),COLUMNS($F$7:AF$7))))</f>
        <v/>
      </c>
      <c r="AG35" s="1069" t="str" cm="1">
        <f t="array" ref="AG35">IF($D35&lt;COLUMNS($F$7:AG$7),"",INDEX(TableDiv[[GASB]:[GASB]],_xlfn.AGGREGATE(15,3,(TableDiv[[Agency]:[Agency]]=$E35)/(TableDiv[[Agency]:[Agency]]=$E35)*(ROW(TableDiv[Agency])-ROW(TableDiv[[#Headers],[Agency]])),COLUMNS($F$7:AG$7))))</f>
        <v/>
      </c>
      <c r="AH35" s="1069" t="str" cm="1">
        <f t="array" ref="AH35">IF($D35&lt;COLUMNS($F$7:AH$7),"",INDEX(TableDiv[[GASB]:[GASB]],_xlfn.AGGREGATE(15,3,(TableDiv[[Agency]:[Agency]]=$E35)/(TableDiv[[Agency]:[Agency]]=$E35)*(ROW(TableDiv[Agency])-ROW(TableDiv[[#Headers],[Agency]])),COLUMNS($F$7:AH$7))))</f>
        <v/>
      </c>
      <c r="AI35" s="1069" t="str" cm="1">
        <f t="array" ref="AI35">IF($D35&lt;COLUMNS($F$7:AI$7),"",INDEX(TableDiv[[GASB]:[GASB]],_xlfn.AGGREGATE(15,3,(TableDiv[[Agency]:[Agency]]=$E35)/(TableDiv[[Agency]:[Agency]]=$E35)*(ROW(TableDiv[Agency])-ROW(TableDiv[[#Headers],[Agency]])),COLUMNS($F$7:AI$7))))</f>
        <v/>
      </c>
      <c r="AJ35" s="1069" t="str" cm="1">
        <f t="array" ref="AJ35">IF($D35&lt;COLUMNS($F$7:AJ$7),"",INDEX(TableDiv[[GASB]:[GASB]],_xlfn.AGGREGATE(15,3,(TableDiv[[Agency]:[Agency]]=$E35)/(TableDiv[[Agency]:[Agency]]=$E35)*(ROW(TableDiv[Agency])-ROW(TableDiv[[#Headers],[Agency]])),COLUMNS($F$7:AJ$7))))</f>
        <v/>
      </c>
      <c r="AK35" s="1069" t="str" cm="1">
        <f t="array" ref="AK35">IF($D35&lt;COLUMNS($F$7:AK$7),"",INDEX(TableDiv[[GASB]:[GASB]],_xlfn.AGGREGATE(15,3,(TableDiv[[Agency]:[Agency]]=$E35)/(TableDiv[[Agency]:[Agency]]=$E35)*(ROW(TableDiv[Agency])-ROW(TableDiv[[#Headers],[Agency]])),COLUMNS($F$7:AK$7))))</f>
        <v/>
      </c>
      <c r="AL35" s="1069" t="str" cm="1">
        <f t="array" ref="AL35">IF($D35&lt;COLUMNS($F$7:AL$7),"",INDEX(TableDiv[[GASB]:[GASB]],_xlfn.AGGREGATE(15,3,(TableDiv[[Agency]:[Agency]]=$E35)/(TableDiv[[Agency]:[Agency]]=$E35)*(ROW(TableDiv[Agency])-ROW(TableDiv[[#Headers],[Agency]])),COLUMNS($F$7:AL$7))))</f>
        <v/>
      </c>
      <c r="AM35" s="1069" t="str" cm="1">
        <f t="array" ref="AM35">IF($D35&lt;COLUMNS($F$7:AM$7),"",INDEX(TableDiv[[GASB]:[GASB]],_xlfn.AGGREGATE(15,3,(TableDiv[[Agency]:[Agency]]=$E35)/(TableDiv[[Agency]:[Agency]]=$E35)*(ROW(TableDiv[Agency])-ROW(TableDiv[[#Headers],[Agency]])),COLUMNS($F$7:AM$7))))</f>
        <v/>
      </c>
      <c r="AN35" s="1069"/>
      <c r="AO35" s="1069"/>
      <c r="AP35" s="1069"/>
      <c r="AQ35" s="1069"/>
      <c r="AR35" s="1069"/>
      <c r="AS35" s="1069"/>
    </row>
    <row r="36" spans="1:45" ht="15">
      <c r="A36" s="1073" t="s">
        <v>1377</v>
      </c>
      <c r="B36" s="1073" t="s">
        <v>2270</v>
      </c>
      <c r="C36" s="1069"/>
      <c r="D36" s="1069">
        <f>COUNTIF(TableDiv[Agency],E36)</f>
        <v>5</v>
      </c>
      <c r="E36" s="1078" t="str" cm="1">
        <f t="array" ref="E36">IFERROR(INDEX(TableDiv[Agency],MATCH(0,INDEX(COUNTIF($E$7:E35,TableDiv[Agency]),),0)),"")</f>
        <v>2B00</v>
      </c>
      <c r="F36" s="1069" t="str" cm="1">
        <f t="array" ref="F36">IF($D36&lt;COLUMNS($F$7:F$7),"",INDEX(TableDiv[[GASB]:[GASB]],_xlfn.AGGREGATE(15,3,(TableDiv[[Agency]:[Agency]]=$E36)/(TableDiv[[Agency]:[Agency]]=$E36)*(ROW(TableDiv[Agency])-ROW(TableDiv[[#Headers],[Agency]])),COLUMNS($F$7:F$7))))</f>
        <v>11000G</v>
      </c>
      <c r="G36" s="1069" t="str" cm="1">
        <f t="array" ref="G36">IF($D36&lt;COLUMNS($F$7:G$7),"",INDEX(TableDiv[[GASB]:[GASB]],_xlfn.AGGREGATE(15,3,(TableDiv[[Agency]:[Agency]]=$E36)/(TableDiv[[Agency]:[Agency]]=$E36)*(ROW(TableDiv[Agency])-ROW(TableDiv[[#Headers],[Agency]])),COLUMNS($F$7:G$7))))</f>
        <v>11020G</v>
      </c>
      <c r="H36" s="1069" t="str" cm="1">
        <f t="array" ref="H36">IF($D36&lt;COLUMNS($F$7:H$7),"",INDEX(TableDiv[[GASB]:[GASB]],_xlfn.AGGREGATE(15,3,(TableDiv[[Agency]:[Agency]]=$E36)/(TableDiv[[Agency]:[Agency]]=$E36)*(ROW(TableDiv[Agency])-ROW(TableDiv[[#Headers],[Agency]])),COLUMNS($F$7:H$7))))</f>
        <v>11060G</v>
      </c>
      <c r="I36" s="1069" t="str" cm="1">
        <f t="array" ref="I36">IF($D36&lt;COLUMNS($F$7:I$7),"",INDEX(TableDiv[[GASB]:[GASB]],_xlfn.AGGREGATE(15,3,(TableDiv[[Agency]:[Agency]]=$E36)/(TableDiv[[Agency]:[Agency]]=$E36)*(ROW(TableDiv[Agency])-ROW(TableDiv[[#Headers],[Agency]])),COLUMNS($F$7:I$7))))</f>
        <v>12000G</v>
      </c>
      <c r="J36" s="1069" t="str" cm="1">
        <f t="array" ref="J36">IF($D36&lt;COLUMNS($F$7:J$7),"",INDEX(TableDiv[[GASB]:[GASB]],_xlfn.AGGREGATE(15,3,(TableDiv[[Agency]:[Agency]]=$E36)/(TableDiv[[Agency]:[Agency]]=$E36)*(ROW(TableDiv[Agency])-ROW(TableDiv[[#Headers],[Agency]])),COLUMNS($F$7:J$7))))</f>
        <v>14260G</v>
      </c>
      <c r="K36" s="1069" t="str" cm="1">
        <f t="array" ref="K36">IF($D36&lt;COLUMNS($F$7:K$7),"",INDEX(TableDiv[[GASB]:[GASB]],_xlfn.AGGREGATE(15,3,(TableDiv[[Agency]:[Agency]]=$E36)/(TableDiv[[Agency]:[Agency]]=$E36)*(ROW(TableDiv[Agency])-ROW(TableDiv[[#Headers],[Agency]])),COLUMNS($F$7:K$7))))</f>
        <v/>
      </c>
      <c r="L36" s="1069" t="str" cm="1">
        <f t="array" ref="L36">IF($D36&lt;COLUMNS($F$7:L$7),"",INDEX(TableDiv[[GASB]:[GASB]],_xlfn.AGGREGATE(15,3,(TableDiv[[Agency]:[Agency]]=$E36)/(TableDiv[[Agency]:[Agency]]=$E36)*(ROW(TableDiv[Agency])-ROW(TableDiv[[#Headers],[Agency]])),COLUMNS($F$7:L$7))))</f>
        <v/>
      </c>
      <c r="M36" s="1069" t="str" cm="1">
        <f t="array" ref="M36">IF($D36&lt;COLUMNS($F$7:M$7),"",INDEX(TableDiv[[GASB]:[GASB]],_xlfn.AGGREGATE(15,3,(TableDiv[[Agency]:[Agency]]=$E36)/(TableDiv[[Agency]:[Agency]]=$E36)*(ROW(TableDiv[Agency])-ROW(TableDiv[[#Headers],[Agency]])),COLUMNS($F$7:M$7))))</f>
        <v/>
      </c>
      <c r="N36" s="1069" t="str" cm="1">
        <f t="array" ref="N36">IF($D36&lt;COLUMNS($F$7:N$7),"",INDEX(TableDiv[[GASB]:[GASB]],_xlfn.AGGREGATE(15,3,(TableDiv[[Agency]:[Agency]]=$E36)/(TableDiv[[Agency]:[Agency]]=$E36)*(ROW(TableDiv[Agency])-ROW(TableDiv[[#Headers],[Agency]])),COLUMNS($F$7:N$7))))</f>
        <v/>
      </c>
      <c r="O36" s="1069" t="str" cm="1">
        <f t="array" ref="O36">IF($D36&lt;COLUMNS($F$7:O$7),"",INDEX(TableDiv[[GASB]:[GASB]],_xlfn.AGGREGATE(15,3,(TableDiv[[Agency]:[Agency]]=$E36)/(TableDiv[[Agency]:[Agency]]=$E36)*(ROW(TableDiv[Agency])-ROW(TableDiv[[#Headers],[Agency]])),COLUMNS($F$7:O$7))))</f>
        <v/>
      </c>
      <c r="P36" s="1069" t="str" cm="1">
        <f t="array" ref="P36">IF($D36&lt;COLUMNS($F$7:P$7),"",INDEX(TableDiv[[GASB]:[GASB]],_xlfn.AGGREGATE(15,3,(TableDiv[[Agency]:[Agency]]=$E36)/(TableDiv[[Agency]:[Agency]]=$E36)*(ROW(TableDiv[Agency])-ROW(TableDiv[[#Headers],[Agency]])),COLUMNS($F$7:P$7))))</f>
        <v/>
      </c>
      <c r="Q36" s="1069" t="str" cm="1">
        <f t="array" ref="Q36">IF($D36&lt;COLUMNS($F$7:Q$7),"",INDEX(TableDiv[[GASB]:[GASB]],_xlfn.AGGREGATE(15,3,(TableDiv[[Agency]:[Agency]]=$E36)/(TableDiv[[Agency]:[Agency]]=$E36)*(ROW(TableDiv[Agency])-ROW(TableDiv[[#Headers],[Agency]])),COLUMNS($F$7:Q$7))))</f>
        <v/>
      </c>
      <c r="R36" s="1069" t="str" cm="1">
        <f t="array" ref="R36">IF($D36&lt;COLUMNS($F$7:R$7),"",INDEX(TableDiv[[GASB]:[GASB]],_xlfn.AGGREGATE(15,3,(TableDiv[[Agency]:[Agency]]=$E36)/(TableDiv[[Agency]:[Agency]]=$E36)*(ROW(TableDiv[Agency])-ROW(TableDiv[[#Headers],[Agency]])),COLUMNS($F$7:R$7))))</f>
        <v/>
      </c>
      <c r="S36" s="1069" t="str" cm="1">
        <f t="array" ref="S36">IF($D36&lt;COLUMNS($F$7:S$7),"",INDEX(TableDiv[[GASB]:[GASB]],_xlfn.AGGREGATE(15,3,(TableDiv[[Agency]:[Agency]]=$E36)/(TableDiv[[Agency]:[Agency]]=$E36)*(ROW(TableDiv[Agency])-ROW(TableDiv[[#Headers],[Agency]])),COLUMNS($F$7:S$7))))</f>
        <v/>
      </c>
      <c r="T36" s="1069" t="str" cm="1">
        <f t="array" ref="T36">IF($D36&lt;COLUMNS($F$7:T$7),"",INDEX(TableDiv[[GASB]:[GASB]],_xlfn.AGGREGATE(15,3,(TableDiv[[Agency]:[Agency]]=$E36)/(TableDiv[[Agency]:[Agency]]=$E36)*(ROW(TableDiv[Agency])-ROW(TableDiv[[#Headers],[Agency]])),COLUMNS($F$7:T$7))))</f>
        <v/>
      </c>
      <c r="U36" s="1069" t="str" cm="1">
        <f t="array" ref="U36">IF($D36&lt;COLUMNS($F$7:U$7),"",INDEX(TableDiv[[GASB]:[GASB]],_xlfn.AGGREGATE(15,3,(TableDiv[[Agency]:[Agency]]=$E36)/(TableDiv[[Agency]:[Agency]]=$E36)*(ROW(TableDiv[Agency])-ROW(TableDiv[[#Headers],[Agency]])),COLUMNS($F$7:U$7))))</f>
        <v/>
      </c>
      <c r="V36" s="1069" t="str" cm="1">
        <f t="array" ref="V36">IF($D36&lt;COLUMNS($F$7:V$7),"",INDEX(TableDiv[[GASB]:[GASB]],_xlfn.AGGREGATE(15,3,(TableDiv[[Agency]:[Agency]]=$E36)/(TableDiv[[Agency]:[Agency]]=$E36)*(ROW(TableDiv[Agency])-ROW(TableDiv[[#Headers],[Agency]])),COLUMNS($F$7:V$7))))</f>
        <v/>
      </c>
      <c r="W36" s="1069" t="str" cm="1">
        <f t="array" ref="W36">IF($D36&lt;COLUMNS($F$7:W$7),"",INDEX(TableDiv[[GASB]:[GASB]],_xlfn.AGGREGATE(15,3,(TableDiv[[Agency]:[Agency]]=$E36)/(TableDiv[[Agency]:[Agency]]=$E36)*(ROW(TableDiv[Agency])-ROW(TableDiv[[#Headers],[Agency]])),COLUMNS($F$7:W$7))))</f>
        <v/>
      </c>
      <c r="X36" s="1069" t="str" cm="1">
        <f t="array" ref="X36">IF($D36&lt;COLUMNS($F$7:X$7),"",INDEX(TableDiv[[GASB]:[GASB]],_xlfn.AGGREGATE(15,3,(TableDiv[[Agency]:[Agency]]=$E36)/(TableDiv[[Agency]:[Agency]]=$E36)*(ROW(TableDiv[Agency])-ROW(TableDiv[[#Headers],[Agency]])),COLUMNS($F$7:X$7))))</f>
        <v/>
      </c>
      <c r="Y36" s="1069" t="str" cm="1">
        <f t="array" ref="Y36">IF($D36&lt;COLUMNS($F$7:Y$7),"",INDEX(TableDiv[[GASB]:[GASB]],_xlfn.AGGREGATE(15,3,(TableDiv[[Agency]:[Agency]]=$E36)/(TableDiv[[Agency]:[Agency]]=$E36)*(ROW(TableDiv[Agency])-ROW(TableDiv[[#Headers],[Agency]])),COLUMNS($F$7:Y$7))))</f>
        <v/>
      </c>
      <c r="Z36" s="1069" t="str" cm="1">
        <f t="array" ref="Z36">IF($D36&lt;COLUMNS($F$7:Z$7),"",INDEX(TableDiv[[GASB]:[GASB]],_xlfn.AGGREGATE(15,3,(TableDiv[[Agency]:[Agency]]=$E36)/(TableDiv[[Agency]:[Agency]]=$E36)*(ROW(TableDiv[Agency])-ROW(TableDiv[[#Headers],[Agency]])),COLUMNS($F$7:Z$7))))</f>
        <v/>
      </c>
      <c r="AA36" s="1069" t="str" cm="1">
        <f t="array" ref="AA36">IF($D36&lt;COLUMNS($F$7:AA$7),"",INDEX(TableDiv[[GASB]:[GASB]],_xlfn.AGGREGATE(15,3,(TableDiv[[Agency]:[Agency]]=$E36)/(TableDiv[[Agency]:[Agency]]=$E36)*(ROW(TableDiv[Agency])-ROW(TableDiv[[#Headers],[Agency]])),COLUMNS($F$7:AA$7))))</f>
        <v/>
      </c>
      <c r="AB36" s="1069" t="str" cm="1">
        <f t="array" ref="AB36">IF($D36&lt;COLUMNS($F$7:AB$7),"",INDEX(TableDiv[[GASB]:[GASB]],_xlfn.AGGREGATE(15,3,(TableDiv[[Agency]:[Agency]]=$E36)/(TableDiv[[Agency]:[Agency]]=$E36)*(ROW(TableDiv[Agency])-ROW(TableDiv[[#Headers],[Agency]])),COLUMNS($F$7:AB$7))))</f>
        <v/>
      </c>
      <c r="AC36" s="1069" t="str" cm="1">
        <f t="array" ref="AC36">IF($D36&lt;COLUMNS($F$7:AC$7),"",INDEX(TableDiv[[GASB]:[GASB]],_xlfn.AGGREGATE(15,3,(TableDiv[[Agency]:[Agency]]=$E36)/(TableDiv[[Agency]:[Agency]]=$E36)*(ROW(TableDiv[Agency])-ROW(TableDiv[[#Headers],[Agency]])),COLUMNS($F$7:AC$7))))</f>
        <v/>
      </c>
      <c r="AD36" s="1069" t="str" cm="1">
        <f t="array" ref="AD36">IF($D36&lt;COLUMNS($F$7:AD$7),"",INDEX(TableDiv[[GASB]:[GASB]],_xlfn.AGGREGATE(15,3,(TableDiv[[Agency]:[Agency]]=$E36)/(TableDiv[[Agency]:[Agency]]=$E36)*(ROW(TableDiv[Agency])-ROW(TableDiv[[#Headers],[Agency]])),COLUMNS($F$7:AD$7))))</f>
        <v/>
      </c>
      <c r="AE36" s="1069" t="str" cm="1">
        <f t="array" ref="AE36">IF($D36&lt;COLUMNS($F$7:AE$7),"",INDEX(TableDiv[[GASB]:[GASB]],_xlfn.AGGREGATE(15,3,(TableDiv[[Agency]:[Agency]]=$E36)/(TableDiv[[Agency]:[Agency]]=$E36)*(ROW(TableDiv[Agency])-ROW(TableDiv[[#Headers],[Agency]])),COLUMNS($F$7:AE$7))))</f>
        <v/>
      </c>
      <c r="AF36" s="1069" t="str" cm="1">
        <f t="array" ref="AF36">IF($D36&lt;COLUMNS($F$7:AF$7),"",INDEX(TableDiv[[GASB]:[GASB]],_xlfn.AGGREGATE(15,3,(TableDiv[[Agency]:[Agency]]=$E36)/(TableDiv[[Agency]:[Agency]]=$E36)*(ROW(TableDiv[Agency])-ROW(TableDiv[[#Headers],[Agency]])),COLUMNS($F$7:AF$7))))</f>
        <v/>
      </c>
      <c r="AG36" s="1069" t="str" cm="1">
        <f t="array" ref="AG36">IF($D36&lt;COLUMNS($F$7:AG$7),"",INDEX(TableDiv[[GASB]:[GASB]],_xlfn.AGGREGATE(15,3,(TableDiv[[Agency]:[Agency]]=$E36)/(TableDiv[[Agency]:[Agency]]=$E36)*(ROW(TableDiv[Agency])-ROW(TableDiv[[#Headers],[Agency]])),COLUMNS($F$7:AG$7))))</f>
        <v/>
      </c>
      <c r="AH36" s="1069" t="str" cm="1">
        <f t="array" ref="AH36">IF($D36&lt;COLUMNS($F$7:AH$7),"",INDEX(TableDiv[[GASB]:[GASB]],_xlfn.AGGREGATE(15,3,(TableDiv[[Agency]:[Agency]]=$E36)/(TableDiv[[Agency]:[Agency]]=$E36)*(ROW(TableDiv[Agency])-ROW(TableDiv[[#Headers],[Agency]])),COLUMNS($F$7:AH$7))))</f>
        <v/>
      </c>
      <c r="AI36" s="1069" t="str" cm="1">
        <f t="array" ref="AI36">IF($D36&lt;COLUMNS($F$7:AI$7),"",INDEX(TableDiv[[GASB]:[GASB]],_xlfn.AGGREGATE(15,3,(TableDiv[[Agency]:[Agency]]=$E36)/(TableDiv[[Agency]:[Agency]]=$E36)*(ROW(TableDiv[Agency])-ROW(TableDiv[[#Headers],[Agency]])),COLUMNS($F$7:AI$7))))</f>
        <v/>
      </c>
      <c r="AJ36" s="1069" t="str" cm="1">
        <f t="array" ref="AJ36">IF($D36&lt;COLUMNS($F$7:AJ$7),"",INDEX(TableDiv[[GASB]:[GASB]],_xlfn.AGGREGATE(15,3,(TableDiv[[Agency]:[Agency]]=$E36)/(TableDiv[[Agency]:[Agency]]=$E36)*(ROW(TableDiv[Agency])-ROW(TableDiv[[#Headers],[Agency]])),COLUMNS($F$7:AJ$7))))</f>
        <v/>
      </c>
      <c r="AK36" s="1069" t="str" cm="1">
        <f t="array" ref="AK36">IF($D36&lt;COLUMNS($F$7:AK$7),"",INDEX(TableDiv[[GASB]:[GASB]],_xlfn.AGGREGATE(15,3,(TableDiv[[Agency]:[Agency]]=$E36)/(TableDiv[[Agency]:[Agency]]=$E36)*(ROW(TableDiv[Agency])-ROW(TableDiv[[#Headers],[Agency]])),COLUMNS($F$7:AK$7))))</f>
        <v/>
      </c>
      <c r="AL36" s="1069" t="str" cm="1">
        <f t="array" ref="AL36">IF($D36&lt;COLUMNS($F$7:AL$7),"",INDEX(TableDiv[[GASB]:[GASB]],_xlfn.AGGREGATE(15,3,(TableDiv[[Agency]:[Agency]]=$E36)/(TableDiv[[Agency]:[Agency]]=$E36)*(ROW(TableDiv[Agency])-ROW(TableDiv[[#Headers],[Agency]])),COLUMNS($F$7:AL$7))))</f>
        <v/>
      </c>
      <c r="AM36" s="1069" t="str" cm="1">
        <f t="array" ref="AM36">IF($D36&lt;COLUMNS($F$7:AM$7),"",INDEX(TableDiv[[GASB]:[GASB]],_xlfn.AGGREGATE(15,3,(TableDiv[[Agency]:[Agency]]=$E36)/(TableDiv[[Agency]:[Agency]]=$E36)*(ROW(TableDiv[Agency])-ROW(TableDiv[[#Headers],[Agency]])),COLUMNS($F$7:AM$7))))</f>
        <v/>
      </c>
      <c r="AN36" s="1069"/>
      <c r="AO36" s="1069"/>
      <c r="AP36" s="1069"/>
      <c r="AQ36" s="1069"/>
      <c r="AR36" s="1069"/>
      <c r="AS36" s="1069"/>
    </row>
    <row r="37" spans="1:45" ht="15">
      <c r="A37" s="1073" t="s">
        <v>1377</v>
      </c>
      <c r="B37" s="1073" t="s">
        <v>2284</v>
      </c>
      <c r="C37" s="1069"/>
      <c r="D37" s="1069">
        <f>COUNTIF(TableDiv[Agency],E37)</f>
        <v>2</v>
      </c>
      <c r="E37" s="1078" t="str" cm="1">
        <f t="array" ref="E37">IFERROR(INDEX(TableDiv[Agency],MATCH(0,INDEX(COUNTIF($E$7:E36,TableDiv[Agency]),),0)),"")</f>
        <v>2D00</v>
      </c>
      <c r="F37" s="1069" t="str" cm="1">
        <f t="array" ref="F37">IF($D37&lt;COLUMNS($F$7:F$7),"",INDEX(TableDiv[[GASB]:[GASB]],_xlfn.AGGREGATE(15,3,(TableDiv[[Agency]:[Agency]]=$E37)/(TableDiv[[Agency]:[Agency]]=$E37)*(ROW(TableDiv[Agency])-ROW(TableDiv[[#Headers],[Agency]])),COLUMNS($F$7:F$7))))</f>
        <v>11000G</v>
      </c>
      <c r="G37" s="1069" t="str" cm="1">
        <f t="array" ref="G37">IF($D37&lt;COLUMNS($F$7:G$7),"",INDEX(TableDiv[[GASB]:[GASB]],_xlfn.AGGREGATE(15,3,(TableDiv[[Agency]:[Agency]]=$E37)/(TableDiv[[Agency]:[Agency]]=$E37)*(ROW(TableDiv[Agency])-ROW(TableDiv[[#Headers],[Agency]])),COLUMNS($F$7:G$7))))</f>
        <v>11060G</v>
      </c>
      <c r="H37" s="1069" t="str" cm="1">
        <f t="array" ref="H37">IF($D37&lt;COLUMNS($F$7:H$7),"",INDEX(TableDiv[[GASB]:[GASB]],_xlfn.AGGREGATE(15,3,(TableDiv[[Agency]:[Agency]]=$E37)/(TableDiv[[Agency]:[Agency]]=$E37)*(ROW(TableDiv[Agency])-ROW(TableDiv[[#Headers],[Agency]])),COLUMNS($F$7:H$7))))</f>
        <v/>
      </c>
      <c r="I37" s="1069" t="str" cm="1">
        <f t="array" ref="I37">IF($D37&lt;COLUMNS($F$7:I$7),"",INDEX(TableDiv[[GASB]:[GASB]],_xlfn.AGGREGATE(15,3,(TableDiv[[Agency]:[Agency]]=$E37)/(TableDiv[[Agency]:[Agency]]=$E37)*(ROW(TableDiv[Agency])-ROW(TableDiv[[#Headers],[Agency]])),COLUMNS($F$7:I$7))))</f>
        <v/>
      </c>
      <c r="J37" s="1069" t="str" cm="1">
        <f t="array" ref="J37">IF($D37&lt;COLUMNS($F$7:J$7),"",INDEX(TableDiv[[GASB]:[GASB]],_xlfn.AGGREGATE(15,3,(TableDiv[[Agency]:[Agency]]=$E37)/(TableDiv[[Agency]:[Agency]]=$E37)*(ROW(TableDiv[Agency])-ROW(TableDiv[[#Headers],[Agency]])),COLUMNS($F$7:J$7))))</f>
        <v/>
      </c>
      <c r="K37" s="1069" t="str" cm="1">
        <f t="array" ref="K37">IF($D37&lt;COLUMNS($F$7:K$7),"",INDEX(TableDiv[[GASB]:[GASB]],_xlfn.AGGREGATE(15,3,(TableDiv[[Agency]:[Agency]]=$E37)/(TableDiv[[Agency]:[Agency]]=$E37)*(ROW(TableDiv[Agency])-ROW(TableDiv[[#Headers],[Agency]])),COLUMNS($F$7:K$7))))</f>
        <v/>
      </c>
      <c r="L37" s="1069" t="str" cm="1">
        <f t="array" ref="L37">IF($D37&lt;COLUMNS($F$7:L$7),"",INDEX(TableDiv[[GASB]:[GASB]],_xlfn.AGGREGATE(15,3,(TableDiv[[Agency]:[Agency]]=$E37)/(TableDiv[[Agency]:[Agency]]=$E37)*(ROW(TableDiv[Agency])-ROW(TableDiv[[#Headers],[Agency]])),COLUMNS($F$7:L$7))))</f>
        <v/>
      </c>
      <c r="M37" s="1069" t="str" cm="1">
        <f t="array" ref="M37">IF($D37&lt;COLUMNS($F$7:M$7),"",INDEX(TableDiv[[GASB]:[GASB]],_xlfn.AGGREGATE(15,3,(TableDiv[[Agency]:[Agency]]=$E37)/(TableDiv[[Agency]:[Agency]]=$E37)*(ROW(TableDiv[Agency])-ROW(TableDiv[[#Headers],[Agency]])),COLUMNS($F$7:M$7))))</f>
        <v/>
      </c>
      <c r="N37" s="1069" t="str" cm="1">
        <f t="array" ref="N37">IF($D37&lt;COLUMNS($F$7:N$7),"",INDEX(TableDiv[[GASB]:[GASB]],_xlfn.AGGREGATE(15,3,(TableDiv[[Agency]:[Agency]]=$E37)/(TableDiv[[Agency]:[Agency]]=$E37)*(ROW(TableDiv[Agency])-ROW(TableDiv[[#Headers],[Agency]])),COLUMNS($F$7:N$7))))</f>
        <v/>
      </c>
      <c r="O37" s="1069" t="str" cm="1">
        <f t="array" ref="O37">IF($D37&lt;COLUMNS($F$7:O$7),"",INDEX(TableDiv[[GASB]:[GASB]],_xlfn.AGGREGATE(15,3,(TableDiv[[Agency]:[Agency]]=$E37)/(TableDiv[[Agency]:[Agency]]=$E37)*(ROW(TableDiv[Agency])-ROW(TableDiv[[#Headers],[Agency]])),COLUMNS($F$7:O$7))))</f>
        <v/>
      </c>
      <c r="P37" s="1069" t="str" cm="1">
        <f t="array" ref="P37">IF($D37&lt;COLUMNS($F$7:P$7),"",INDEX(TableDiv[[GASB]:[GASB]],_xlfn.AGGREGATE(15,3,(TableDiv[[Agency]:[Agency]]=$E37)/(TableDiv[[Agency]:[Agency]]=$E37)*(ROW(TableDiv[Agency])-ROW(TableDiv[[#Headers],[Agency]])),COLUMNS($F$7:P$7))))</f>
        <v/>
      </c>
      <c r="Q37" s="1069" t="str" cm="1">
        <f t="array" ref="Q37">IF($D37&lt;COLUMNS($F$7:Q$7),"",INDEX(TableDiv[[GASB]:[GASB]],_xlfn.AGGREGATE(15,3,(TableDiv[[Agency]:[Agency]]=$E37)/(TableDiv[[Agency]:[Agency]]=$E37)*(ROW(TableDiv[Agency])-ROW(TableDiv[[#Headers],[Agency]])),COLUMNS($F$7:Q$7))))</f>
        <v/>
      </c>
      <c r="R37" s="1069" t="str" cm="1">
        <f t="array" ref="R37">IF($D37&lt;COLUMNS($F$7:R$7),"",INDEX(TableDiv[[GASB]:[GASB]],_xlfn.AGGREGATE(15,3,(TableDiv[[Agency]:[Agency]]=$E37)/(TableDiv[[Agency]:[Agency]]=$E37)*(ROW(TableDiv[Agency])-ROW(TableDiv[[#Headers],[Agency]])),COLUMNS($F$7:R$7))))</f>
        <v/>
      </c>
      <c r="S37" s="1069" t="str" cm="1">
        <f t="array" ref="S37">IF($D37&lt;COLUMNS($F$7:S$7),"",INDEX(TableDiv[[GASB]:[GASB]],_xlfn.AGGREGATE(15,3,(TableDiv[[Agency]:[Agency]]=$E37)/(TableDiv[[Agency]:[Agency]]=$E37)*(ROW(TableDiv[Agency])-ROW(TableDiv[[#Headers],[Agency]])),COLUMNS($F$7:S$7))))</f>
        <v/>
      </c>
      <c r="T37" s="1069" t="str" cm="1">
        <f t="array" ref="T37">IF($D37&lt;COLUMNS($F$7:T$7),"",INDEX(TableDiv[[GASB]:[GASB]],_xlfn.AGGREGATE(15,3,(TableDiv[[Agency]:[Agency]]=$E37)/(TableDiv[[Agency]:[Agency]]=$E37)*(ROW(TableDiv[Agency])-ROW(TableDiv[[#Headers],[Agency]])),COLUMNS($F$7:T$7))))</f>
        <v/>
      </c>
      <c r="U37" s="1069" t="str" cm="1">
        <f t="array" ref="U37">IF($D37&lt;COLUMNS($F$7:U$7),"",INDEX(TableDiv[[GASB]:[GASB]],_xlfn.AGGREGATE(15,3,(TableDiv[[Agency]:[Agency]]=$E37)/(TableDiv[[Agency]:[Agency]]=$E37)*(ROW(TableDiv[Agency])-ROW(TableDiv[[#Headers],[Agency]])),COLUMNS($F$7:U$7))))</f>
        <v/>
      </c>
      <c r="V37" s="1069" t="str" cm="1">
        <f t="array" ref="V37">IF($D37&lt;COLUMNS($F$7:V$7),"",INDEX(TableDiv[[GASB]:[GASB]],_xlfn.AGGREGATE(15,3,(TableDiv[[Agency]:[Agency]]=$E37)/(TableDiv[[Agency]:[Agency]]=$E37)*(ROW(TableDiv[Agency])-ROW(TableDiv[[#Headers],[Agency]])),COLUMNS($F$7:V$7))))</f>
        <v/>
      </c>
      <c r="W37" s="1069" t="str" cm="1">
        <f t="array" ref="W37">IF($D37&lt;COLUMNS($F$7:W$7),"",INDEX(TableDiv[[GASB]:[GASB]],_xlfn.AGGREGATE(15,3,(TableDiv[[Agency]:[Agency]]=$E37)/(TableDiv[[Agency]:[Agency]]=$E37)*(ROW(TableDiv[Agency])-ROW(TableDiv[[#Headers],[Agency]])),COLUMNS($F$7:W$7))))</f>
        <v/>
      </c>
      <c r="X37" s="1069" t="str" cm="1">
        <f t="array" ref="X37">IF($D37&lt;COLUMNS($F$7:X$7),"",INDEX(TableDiv[[GASB]:[GASB]],_xlfn.AGGREGATE(15,3,(TableDiv[[Agency]:[Agency]]=$E37)/(TableDiv[[Agency]:[Agency]]=$E37)*(ROW(TableDiv[Agency])-ROW(TableDiv[[#Headers],[Agency]])),COLUMNS($F$7:X$7))))</f>
        <v/>
      </c>
      <c r="Y37" s="1069" t="str" cm="1">
        <f t="array" ref="Y37">IF($D37&lt;COLUMNS($F$7:Y$7),"",INDEX(TableDiv[[GASB]:[GASB]],_xlfn.AGGREGATE(15,3,(TableDiv[[Agency]:[Agency]]=$E37)/(TableDiv[[Agency]:[Agency]]=$E37)*(ROW(TableDiv[Agency])-ROW(TableDiv[[#Headers],[Agency]])),COLUMNS($F$7:Y$7))))</f>
        <v/>
      </c>
      <c r="Z37" s="1069" t="str" cm="1">
        <f t="array" ref="Z37">IF($D37&lt;COLUMNS($F$7:Z$7),"",INDEX(TableDiv[[GASB]:[GASB]],_xlfn.AGGREGATE(15,3,(TableDiv[[Agency]:[Agency]]=$E37)/(TableDiv[[Agency]:[Agency]]=$E37)*(ROW(TableDiv[Agency])-ROW(TableDiv[[#Headers],[Agency]])),COLUMNS($F$7:Z$7))))</f>
        <v/>
      </c>
      <c r="AA37" s="1069" t="str" cm="1">
        <f t="array" ref="AA37">IF($D37&lt;COLUMNS($F$7:AA$7),"",INDEX(TableDiv[[GASB]:[GASB]],_xlfn.AGGREGATE(15,3,(TableDiv[[Agency]:[Agency]]=$E37)/(TableDiv[[Agency]:[Agency]]=$E37)*(ROW(TableDiv[Agency])-ROW(TableDiv[[#Headers],[Agency]])),COLUMNS($F$7:AA$7))))</f>
        <v/>
      </c>
      <c r="AB37" s="1069" t="str" cm="1">
        <f t="array" ref="AB37">IF($D37&lt;COLUMNS($F$7:AB$7),"",INDEX(TableDiv[[GASB]:[GASB]],_xlfn.AGGREGATE(15,3,(TableDiv[[Agency]:[Agency]]=$E37)/(TableDiv[[Agency]:[Agency]]=$E37)*(ROW(TableDiv[Agency])-ROW(TableDiv[[#Headers],[Agency]])),COLUMNS($F$7:AB$7))))</f>
        <v/>
      </c>
      <c r="AC37" s="1069" t="str" cm="1">
        <f t="array" ref="AC37">IF($D37&lt;COLUMNS($F$7:AC$7),"",INDEX(TableDiv[[GASB]:[GASB]],_xlfn.AGGREGATE(15,3,(TableDiv[[Agency]:[Agency]]=$E37)/(TableDiv[[Agency]:[Agency]]=$E37)*(ROW(TableDiv[Agency])-ROW(TableDiv[[#Headers],[Agency]])),COLUMNS($F$7:AC$7))))</f>
        <v/>
      </c>
      <c r="AD37" s="1069" t="str" cm="1">
        <f t="array" ref="AD37">IF($D37&lt;COLUMNS($F$7:AD$7),"",INDEX(TableDiv[[GASB]:[GASB]],_xlfn.AGGREGATE(15,3,(TableDiv[[Agency]:[Agency]]=$E37)/(TableDiv[[Agency]:[Agency]]=$E37)*(ROW(TableDiv[Agency])-ROW(TableDiv[[#Headers],[Agency]])),COLUMNS($F$7:AD$7))))</f>
        <v/>
      </c>
      <c r="AE37" s="1069" t="str" cm="1">
        <f t="array" ref="AE37">IF($D37&lt;COLUMNS($F$7:AE$7),"",INDEX(TableDiv[[GASB]:[GASB]],_xlfn.AGGREGATE(15,3,(TableDiv[[Agency]:[Agency]]=$E37)/(TableDiv[[Agency]:[Agency]]=$E37)*(ROW(TableDiv[Agency])-ROW(TableDiv[[#Headers],[Agency]])),COLUMNS($F$7:AE$7))))</f>
        <v/>
      </c>
      <c r="AF37" s="1069" t="str" cm="1">
        <f t="array" ref="AF37">IF($D37&lt;COLUMNS($F$7:AF$7),"",INDEX(TableDiv[[GASB]:[GASB]],_xlfn.AGGREGATE(15,3,(TableDiv[[Agency]:[Agency]]=$E37)/(TableDiv[[Agency]:[Agency]]=$E37)*(ROW(TableDiv[Agency])-ROW(TableDiv[[#Headers],[Agency]])),COLUMNS($F$7:AF$7))))</f>
        <v/>
      </c>
      <c r="AG37" s="1069" t="str" cm="1">
        <f t="array" ref="AG37">IF($D37&lt;COLUMNS($F$7:AG$7),"",INDEX(TableDiv[[GASB]:[GASB]],_xlfn.AGGREGATE(15,3,(TableDiv[[Agency]:[Agency]]=$E37)/(TableDiv[[Agency]:[Agency]]=$E37)*(ROW(TableDiv[Agency])-ROW(TableDiv[[#Headers],[Agency]])),COLUMNS($F$7:AG$7))))</f>
        <v/>
      </c>
      <c r="AH37" s="1069" t="str" cm="1">
        <f t="array" ref="AH37">IF($D37&lt;COLUMNS($F$7:AH$7),"",INDEX(TableDiv[[GASB]:[GASB]],_xlfn.AGGREGATE(15,3,(TableDiv[[Agency]:[Agency]]=$E37)/(TableDiv[[Agency]:[Agency]]=$E37)*(ROW(TableDiv[Agency])-ROW(TableDiv[[#Headers],[Agency]])),COLUMNS($F$7:AH$7))))</f>
        <v/>
      </c>
      <c r="AI37" s="1069" t="str" cm="1">
        <f t="array" ref="AI37">IF($D37&lt;COLUMNS($F$7:AI$7),"",INDEX(TableDiv[[GASB]:[GASB]],_xlfn.AGGREGATE(15,3,(TableDiv[[Agency]:[Agency]]=$E37)/(TableDiv[[Agency]:[Agency]]=$E37)*(ROW(TableDiv[Agency])-ROW(TableDiv[[#Headers],[Agency]])),COLUMNS($F$7:AI$7))))</f>
        <v/>
      </c>
      <c r="AJ37" s="1069" t="str" cm="1">
        <f t="array" ref="AJ37">IF($D37&lt;COLUMNS($F$7:AJ$7),"",INDEX(TableDiv[[GASB]:[GASB]],_xlfn.AGGREGATE(15,3,(TableDiv[[Agency]:[Agency]]=$E37)/(TableDiv[[Agency]:[Agency]]=$E37)*(ROW(TableDiv[Agency])-ROW(TableDiv[[#Headers],[Agency]])),COLUMNS($F$7:AJ$7))))</f>
        <v/>
      </c>
      <c r="AK37" s="1069" t="str" cm="1">
        <f t="array" ref="AK37">IF($D37&lt;COLUMNS($F$7:AK$7),"",INDEX(TableDiv[[GASB]:[GASB]],_xlfn.AGGREGATE(15,3,(TableDiv[[Agency]:[Agency]]=$E37)/(TableDiv[[Agency]:[Agency]]=$E37)*(ROW(TableDiv[Agency])-ROW(TableDiv[[#Headers],[Agency]])),COLUMNS($F$7:AK$7))))</f>
        <v/>
      </c>
      <c r="AL37" s="1069" t="str" cm="1">
        <f t="array" ref="AL37">IF($D37&lt;COLUMNS($F$7:AL$7),"",INDEX(TableDiv[[GASB]:[GASB]],_xlfn.AGGREGATE(15,3,(TableDiv[[Agency]:[Agency]]=$E37)/(TableDiv[[Agency]:[Agency]]=$E37)*(ROW(TableDiv[Agency])-ROW(TableDiv[[#Headers],[Agency]])),COLUMNS($F$7:AL$7))))</f>
        <v/>
      </c>
      <c r="AM37" s="1069" t="str" cm="1">
        <f t="array" ref="AM37">IF($D37&lt;COLUMNS($F$7:AM$7),"",INDEX(TableDiv[[GASB]:[GASB]],_xlfn.AGGREGATE(15,3,(TableDiv[[Agency]:[Agency]]=$E37)/(TableDiv[[Agency]:[Agency]]=$E37)*(ROW(TableDiv[Agency])-ROW(TableDiv[[#Headers],[Agency]])),COLUMNS($F$7:AM$7))))</f>
        <v/>
      </c>
      <c r="AN37" s="1069"/>
      <c r="AO37" s="1069"/>
      <c r="AP37" s="1069"/>
      <c r="AQ37" s="1069"/>
      <c r="AR37" s="1069"/>
      <c r="AS37" s="1069"/>
    </row>
    <row r="38" spans="1:45" ht="15">
      <c r="A38" s="1073" t="s">
        <v>1377</v>
      </c>
      <c r="B38" s="1073" t="s">
        <v>2285</v>
      </c>
      <c r="C38" s="1069"/>
      <c r="D38" s="1069">
        <f>COUNTIF(TableDiv[Agency],E38)</f>
        <v>4</v>
      </c>
      <c r="E38" s="1078" t="str" cm="1">
        <f t="array" ref="E38">IFERROR(INDEX(TableDiv[Agency],MATCH(0,INDEX(COUNTIF($E$7:E37,TableDiv[Agency]),),0)),"")</f>
        <v>3000</v>
      </c>
      <c r="F38" s="1069" t="str" cm="1">
        <f t="array" ref="F38">IF($D38&lt;COLUMNS($F$7:F$7),"",INDEX(TableDiv[[GASB]:[GASB]],_xlfn.AGGREGATE(15,3,(TableDiv[[Agency]:[Agency]]=$E38)/(TableDiv[[Agency]:[Agency]]=$E38)*(ROW(TableDiv[Agency])-ROW(TableDiv[[#Headers],[Agency]])),COLUMNS($F$7:F$7))))</f>
        <v>11000G</v>
      </c>
      <c r="G38" s="1069" t="str" cm="1">
        <f t="array" ref="G38">IF($D38&lt;COLUMNS($F$7:G$7),"",INDEX(TableDiv[[GASB]:[GASB]],_xlfn.AGGREGATE(15,3,(TableDiv[[Agency]:[Agency]]=$E38)/(TableDiv[[Agency]:[Agency]]=$E38)*(ROW(TableDiv[Agency])-ROW(TableDiv[[#Headers],[Agency]])),COLUMNS($F$7:G$7))))</f>
        <v>11020G</v>
      </c>
      <c r="H38" s="1069" t="str" cm="1">
        <f t="array" ref="H38">IF($D38&lt;COLUMNS($F$7:H$7),"",INDEX(TableDiv[[GASB]:[GASB]],_xlfn.AGGREGATE(15,3,(TableDiv[[Agency]:[Agency]]=$E38)/(TableDiv[[Agency]:[Agency]]=$E38)*(ROW(TableDiv[Agency])-ROW(TableDiv[[#Headers],[Agency]])),COLUMNS($F$7:H$7))))</f>
        <v>12000G</v>
      </c>
      <c r="I38" s="1069" t="str" cm="1">
        <f t="array" ref="I38">IF($D38&lt;COLUMNS($F$7:I$7),"",INDEX(TableDiv[[GASB]:[GASB]],_xlfn.AGGREGATE(15,3,(TableDiv[[Agency]:[Agency]]=$E38)/(TableDiv[[Agency]:[Agency]]=$E38)*(ROW(TableDiv[Agency])-ROW(TableDiv[[#Headers],[Agency]])),COLUMNS($F$7:I$7))))</f>
        <v>15000G</v>
      </c>
      <c r="J38" s="1069" t="str" cm="1">
        <f t="array" ref="J38">IF($D38&lt;COLUMNS($F$7:J$7),"",INDEX(TableDiv[[GASB]:[GASB]],_xlfn.AGGREGATE(15,3,(TableDiv[[Agency]:[Agency]]=$E38)/(TableDiv[[Agency]:[Agency]]=$E38)*(ROW(TableDiv[Agency])-ROW(TableDiv[[#Headers],[Agency]])),COLUMNS($F$7:J$7))))</f>
        <v/>
      </c>
      <c r="K38" s="1069" t="str" cm="1">
        <f t="array" ref="K38">IF($D38&lt;COLUMNS($F$7:K$7),"",INDEX(TableDiv[[GASB]:[GASB]],_xlfn.AGGREGATE(15,3,(TableDiv[[Agency]:[Agency]]=$E38)/(TableDiv[[Agency]:[Agency]]=$E38)*(ROW(TableDiv[Agency])-ROW(TableDiv[[#Headers],[Agency]])),COLUMNS($F$7:K$7))))</f>
        <v/>
      </c>
      <c r="L38" s="1069" t="str" cm="1">
        <f t="array" ref="L38">IF($D38&lt;COLUMNS($F$7:L$7),"",INDEX(TableDiv[[GASB]:[GASB]],_xlfn.AGGREGATE(15,3,(TableDiv[[Agency]:[Agency]]=$E38)/(TableDiv[[Agency]:[Agency]]=$E38)*(ROW(TableDiv[Agency])-ROW(TableDiv[[#Headers],[Agency]])),COLUMNS($F$7:L$7))))</f>
        <v/>
      </c>
      <c r="M38" s="1069" t="str" cm="1">
        <f t="array" ref="M38">IF($D38&lt;COLUMNS($F$7:M$7),"",INDEX(TableDiv[[GASB]:[GASB]],_xlfn.AGGREGATE(15,3,(TableDiv[[Agency]:[Agency]]=$E38)/(TableDiv[[Agency]:[Agency]]=$E38)*(ROW(TableDiv[Agency])-ROW(TableDiv[[#Headers],[Agency]])),COLUMNS($F$7:M$7))))</f>
        <v/>
      </c>
      <c r="N38" s="1069" t="str" cm="1">
        <f t="array" ref="N38">IF($D38&lt;COLUMNS($F$7:N$7),"",INDEX(TableDiv[[GASB]:[GASB]],_xlfn.AGGREGATE(15,3,(TableDiv[[Agency]:[Agency]]=$E38)/(TableDiv[[Agency]:[Agency]]=$E38)*(ROW(TableDiv[Agency])-ROW(TableDiv[[#Headers],[Agency]])),COLUMNS($F$7:N$7))))</f>
        <v/>
      </c>
      <c r="O38" s="1069" t="str" cm="1">
        <f t="array" ref="O38">IF($D38&lt;COLUMNS($F$7:O$7),"",INDEX(TableDiv[[GASB]:[GASB]],_xlfn.AGGREGATE(15,3,(TableDiv[[Agency]:[Agency]]=$E38)/(TableDiv[[Agency]:[Agency]]=$E38)*(ROW(TableDiv[Agency])-ROW(TableDiv[[#Headers],[Agency]])),COLUMNS($F$7:O$7))))</f>
        <v/>
      </c>
      <c r="P38" s="1069" t="str" cm="1">
        <f t="array" ref="P38">IF($D38&lt;COLUMNS($F$7:P$7),"",INDEX(TableDiv[[GASB]:[GASB]],_xlfn.AGGREGATE(15,3,(TableDiv[[Agency]:[Agency]]=$E38)/(TableDiv[[Agency]:[Agency]]=$E38)*(ROW(TableDiv[Agency])-ROW(TableDiv[[#Headers],[Agency]])),COLUMNS($F$7:P$7))))</f>
        <v/>
      </c>
      <c r="Q38" s="1069" t="str" cm="1">
        <f t="array" ref="Q38">IF($D38&lt;COLUMNS($F$7:Q$7),"",INDEX(TableDiv[[GASB]:[GASB]],_xlfn.AGGREGATE(15,3,(TableDiv[[Agency]:[Agency]]=$E38)/(TableDiv[[Agency]:[Agency]]=$E38)*(ROW(TableDiv[Agency])-ROW(TableDiv[[#Headers],[Agency]])),COLUMNS($F$7:Q$7))))</f>
        <v/>
      </c>
      <c r="R38" s="1069" t="str" cm="1">
        <f t="array" ref="R38">IF($D38&lt;COLUMNS($F$7:R$7),"",INDEX(TableDiv[[GASB]:[GASB]],_xlfn.AGGREGATE(15,3,(TableDiv[[Agency]:[Agency]]=$E38)/(TableDiv[[Agency]:[Agency]]=$E38)*(ROW(TableDiv[Agency])-ROW(TableDiv[[#Headers],[Agency]])),COLUMNS($F$7:R$7))))</f>
        <v/>
      </c>
      <c r="S38" s="1069" t="str" cm="1">
        <f t="array" ref="S38">IF($D38&lt;COLUMNS($F$7:S$7),"",INDEX(TableDiv[[GASB]:[GASB]],_xlfn.AGGREGATE(15,3,(TableDiv[[Agency]:[Agency]]=$E38)/(TableDiv[[Agency]:[Agency]]=$E38)*(ROW(TableDiv[Agency])-ROW(TableDiv[[#Headers],[Agency]])),COLUMNS($F$7:S$7))))</f>
        <v/>
      </c>
      <c r="T38" s="1069" t="str" cm="1">
        <f t="array" ref="T38">IF($D38&lt;COLUMNS($F$7:T$7),"",INDEX(TableDiv[[GASB]:[GASB]],_xlfn.AGGREGATE(15,3,(TableDiv[[Agency]:[Agency]]=$E38)/(TableDiv[[Agency]:[Agency]]=$E38)*(ROW(TableDiv[Agency])-ROW(TableDiv[[#Headers],[Agency]])),COLUMNS($F$7:T$7))))</f>
        <v/>
      </c>
      <c r="U38" s="1069" t="str" cm="1">
        <f t="array" ref="U38">IF($D38&lt;COLUMNS($F$7:U$7),"",INDEX(TableDiv[[GASB]:[GASB]],_xlfn.AGGREGATE(15,3,(TableDiv[[Agency]:[Agency]]=$E38)/(TableDiv[[Agency]:[Agency]]=$E38)*(ROW(TableDiv[Agency])-ROW(TableDiv[[#Headers],[Agency]])),COLUMNS($F$7:U$7))))</f>
        <v/>
      </c>
      <c r="V38" s="1069" t="str" cm="1">
        <f t="array" ref="V38">IF($D38&lt;COLUMNS($F$7:V$7),"",INDEX(TableDiv[[GASB]:[GASB]],_xlfn.AGGREGATE(15,3,(TableDiv[[Agency]:[Agency]]=$E38)/(TableDiv[[Agency]:[Agency]]=$E38)*(ROW(TableDiv[Agency])-ROW(TableDiv[[#Headers],[Agency]])),COLUMNS($F$7:V$7))))</f>
        <v/>
      </c>
      <c r="W38" s="1069" t="str" cm="1">
        <f t="array" ref="W38">IF($D38&lt;COLUMNS($F$7:W$7),"",INDEX(TableDiv[[GASB]:[GASB]],_xlfn.AGGREGATE(15,3,(TableDiv[[Agency]:[Agency]]=$E38)/(TableDiv[[Agency]:[Agency]]=$E38)*(ROW(TableDiv[Agency])-ROW(TableDiv[[#Headers],[Agency]])),COLUMNS($F$7:W$7))))</f>
        <v/>
      </c>
      <c r="X38" s="1069" t="str" cm="1">
        <f t="array" ref="X38">IF($D38&lt;COLUMNS($F$7:X$7),"",INDEX(TableDiv[[GASB]:[GASB]],_xlfn.AGGREGATE(15,3,(TableDiv[[Agency]:[Agency]]=$E38)/(TableDiv[[Agency]:[Agency]]=$E38)*(ROW(TableDiv[Agency])-ROW(TableDiv[[#Headers],[Agency]])),COLUMNS($F$7:X$7))))</f>
        <v/>
      </c>
      <c r="Y38" s="1069" t="str" cm="1">
        <f t="array" ref="Y38">IF($D38&lt;COLUMNS($F$7:Y$7),"",INDEX(TableDiv[[GASB]:[GASB]],_xlfn.AGGREGATE(15,3,(TableDiv[[Agency]:[Agency]]=$E38)/(TableDiv[[Agency]:[Agency]]=$E38)*(ROW(TableDiv[Agency])-ROW(TableDiv[[#Headers],[Agency]])),COLUMNS($F$7:Y$7))))</f>
        <v/>
      </c>
      <c r="Z38" s="1069" t="str" cm="1">
        <f t="array" ref="Z38">IF($D38&lt;COLUMNS($F$7:Z$7),"",INDEX(TableDiv[[GASB]:[GASB]],_xlfn.AGGREGATE(15,3,(TableDiv[[Agency]:[Agency]]=$E38)/(TableDiv[[Agency]:[Agency]]=$E38)*(ROW(TableDiv[Agency])-ROW(TableDiv[[#Headers],[Agency]])),COLUMNS($F$7:Z$7))))</f>
        <v/>
      </c>
      <c r="AA38" s="1069" t="str" cm="1">
        <f t="array" ref="AA38">IF($D38&lt;COLUMNS($F$7:AA$7),"",INDEX(TableDiv[[GASB]:[GASB]],_xlfn.AGGREGATE(15,3,(TableDiv[[Agency]:[Agency]]=$E38)/(TableDiv[[Agency]:[Agency]]=$E38)*(ROW(TableDiv[Agency])-ROW(TableDiv[[#Headers],[Agency]])),COLUMNS($F$7:AA$7))))</f>
        <v/>
      </c>
      <c r="AB38" s="1069" t="str" cm="1">
        <f t="array" ref="AB38">IF($D38&lt;COLUMNS($F$7:AB$7),"",INDEX(TableDiv[[GASB]:[GASB]],_xlfn.AGGREGATE(15,3,(TableDiv[[Agency]:[Agency]]=$E38)/(TableDiv[[Agency]:[Agency]]=$E38)*(ROW(TableDiv[Agency])-ROW(TableDiv[[#Headers],[Agency]])),COLUMNS($F$7:AB$7))))</f>
        <v/>
      </c>
      <c r="AC38" s="1069" t="str" cm="1">
        <f t="array" ref="AC38">IF($D38&lt;COLUMNS($F$7:AC$7),"",INDEX(TableDiv[[GASB]:[GASB]],_xlfn.AGGREGATE(15,3,(TableDiv[[Agency]:[Agency]]=$E38)/(TableDiv[[Agency]:[Agency]]=$E38)*(ROW(TableDiv[Agency])-ROW(TableDiv[[#Headers],[Agency]])),COLUMNS($F$7:AC$7))))</f>
        <v/>
      </c>
      <c r="AD38" s="1069" t="str" cm="1">
        <f t="array" ref="AD38">IF($D38&lt;COLUMNS($F$7:AD$7),"",INDEX(TableDiv[[GASB]:[GASB]],_xlfn.AGGREGATE(15,3,(TableDiv[[Agency]:[Agency]]=$E38)/(TableDiv[[Agency]:[Agency]]=$E38)*(ROW(TableDiv[Agency])-ROW(TableDiv[[#Headers],[Agency]])),COLUMNS($F$7:AD$7))))</f>
        <v/>
      </c>
      <c r="AE38" s="1069" t="str" cm="1">
        <f t="array" ref="AE38">IF($D38&lt;COLUMNS($F$7:AE$7),"",INDEX(TableDiv[[GASB]:[GASB]],_xlfn.AGGREGATE(15,3,(TableDiv[[Agency]:[Agency]]=$E38)/(TableDiv[[Agency]:[Agency]]=$E38)*(ROW(TableDiv[Agency])-ROW(TableDiv[[#Headers],[Agency]])),COLUMNS($F$7:AE$7))))</f>
        <v/>
      </c>
      <c r="AF38" s="1069" t="str" cm="1">
        <f t="array" ref="AF38">IF($D38&lt;COLUMNS($F$7:AF$7),"",INDEX(TableDiv[[GASB]:[GASB]],_xlfn.AGGREGATE(15,3,(TableDiv[[Agency]:[Agency]]=$E38)/(TableDiv[[Agency]:[Agency]]=$E38)*(ROW(TableDiv[Agency])-ROW(TableDiv[[#Headers],[Agency]])),COLUMNS($F$7:AF$7))))</f>
        <v/>
      </c>
      <c r="AG38" s="1069" t="str" cm="1">
        <f t="array" ref="AG38">IF($D38&lt;COLUMNS($F$7:AG$7),"",INDEX(TableDiv[[GASB]:[GASB]],_xlfn.AGGREGATE(15,3,(TableDiv[[Agency]:[Agency]]=$E38)/(TableDiv[[Agency]:[Agency]]=$E38)*(ROW(TableDiv[Agency])-ROW(TableDiv[[#Headers],[Agency]])),COLUMNS($F$7:AG$7))))</f>
        <v/>
      </c>
      <c r="AH38" s="1069" t="str" cm="1">
        <f t="array" ref="AH38">IF($D38&lt;COLUMNS($F$7:AH$7),"",INDEX(TableDiv[[GASB]:[GASB]],_xlfn.AGGREGATE(15,3,(TableDiv[[Agency]:[Agency]]=$E38)/(TableDiv[[Agency]:[Agency]]=$E38)*(ROW(TableDiv[Agency])-ROW(TableDiv[[#Headers],[Agency]])),COLUMNS($F$7:AH$7))))</f>
        <v/>
      </c>
      <c r="AI38" s="1069" t="str" cm="1">
        <f t="array" ref="AI38">IF($D38&lt;COLUMNS($F$7:AI$7),"",INDEX(TableDiv[[GASB]:[GASB]],_xlfn.AGGREGATE(15,3,(TableDiv[[Agency]:[Agency]]=$E38)/(TableDiv[[Agency]:[Agency]]=$E38)*(ROW(TableDiv[Agency])-ROW(TableDiv[[#Headers],[Agency]])),COLUMNS($F$7:AI$7))))</f>
        <v/>
      </c>
      <c r="AJ38" s="1069" t="str" cm="1">
        <f t="array" ref="AJ38">IF($D38&lt;COLUMNS($F$7:AJ$7),"",INDEX(TableDiv[[GASB]:[GASB]],_xlfn.AGGREGATE(15,3,(TableDiv[[Agency]:[Agency]]=$E38)/(TableDiv[[Agency]:[Agency]]=$E38)*(ROW(TableDiv[Agency])-ROW(TableDiv[[#Headers],[Agency]])),COLUMNS($F$7:AJ$7))))</f>
        <v/>
      </c>
      <c r="AK38" s="1069" t="str" cm="1">
        <f t="array" ref="AK38">IF($D38&lt;COLUMNS($F$7:AK$7),"",INDEX(TableDiv[[GASB]:[GASB]],_xlfn.AGGREGATE(15,3,(TableDiv[[Agency]:[Agency]]=$E38)/(TableDiv[[Agency]:[Agency]]=$E38)*(ROW(TableDiv[Agency])-ROW(TableDiv[[#Headers],[Agency]])),COLUMNS($F$7:AK$7))))</f>
        <v/>
      </c>
      <c r="AL38" s="1069" t="str" cm="1">
        <f t="array" ref="AL38">IF($D38&lt;COLUMNS($F$7:AL$7),"",INDEX(TableDiv[[GASB]:[GASB]],_xlfn.AGGREGATE(15,3,(TableDiv[[Agency]:[Agency]]=$E38)/(TableDiv[[Agency]:[Agency]]=$E38)*(ROW(TableDiv[Agency])-ROW(TableDiv[[#Headers],[Agency]])),COLUMNS($F$7:AL$7))))</f>
        <v/>
      </c>
      <c r="AM38" s="1069" t="str" cm="1">
        <f t="array" ref="AM38">IF($D38&lt;COLUMNS($F$7:AM$7),"",INDEX(TableDiv[[GASB]:[GASB]],_xlfn.AGGREGATE(15,3,(TableDiv[[Agency]:[Agency]]=$E38)/(TableDiv[[Agency]:[Agency]]=$E38)*(ROW(TableDiv[Agency])-ROW(TableDiv[[#Headers],[Agency]])),COLUMNS($F$7:AM$7))))</f>
        <v/>
      </c>
      <c r="AN38" s="1069"/>
      <c r="AO38" s="1069"/>
      <c r="AP38" s="1069"/>
      <c r="AQ38" s="1069"/>
      <c r="AR38" s="1069"/>
      <c r="AS38" s="1069"/>
    </row>
    <row r="39" spans="1:45" ht="15">
      <c r="A39" s="1073" t="s">
        <v>1377</v>
      </c>
      <c r="B39" s="1073" t="s">
        <v>2277</v>
      </c>
      <c r="C39" s="1069"/>
      <c r="D39" s="1069">
        <f>COUNTIF(TableDiv[Agency],E39)</f>
        <v>3</v>
      </c>
      <c r="E39" s="1078" t="str" cm="1">
        <f t="array" ref="E39">IFERROR(INDEX(TableDiv[Agency],MATCH(0,INDEX(COUNTIF($E$7:E38,TableDiv[Agency]),),0)),"")</f>
        <v>3100</v>
      </c>
      <c r="F39" s="1069" t="str" cm="1">
        <f t="array" ref="F39">IF($D39&lt;COLUMNS($F$7:F$7),"",INDEX(TableDiv[[GASB]:[GASB]],_xlfn.AGGREGATE(15,3,(TableDiv[[Agency]:[Agency]]=$E39)/(TableDiv[[Agency]:[Agency]]=$E39)*(ROW(TableDiv[Agency])-ROW(TableDiv[[#Headers],[Agency]])),COLUMNS($F$7:F$7))))</f>
        <v>12000G</v>
      </c>
      <c r="G39" s="1069" t="str" cm="1">
        <f t="array" ref="G39">IF($D39&lt;COLUMNS($F$7:G$7),"",INDEX(TableDiv[[GASB]:[GASB]],_xlfn.AGGREGATE(15,3,(TableDiv[[Agency]:[Agency]]=$E39)/(TableDiv[[Agency]:[Agency]]=$E39)*(ROW(TableDiv[Agency])-ROW(TableDiv[[#Headers],[Agency]])),COLUMNS($F$7:G$7))))</f>
        <v>14000G</v>
      </c>
      <c r="H39" s="1069" t="str" cm="1">
        <f t="array" ref="H39">IF($D39&lt;COLUMNS($F$7:H$7),"",INDEX(TableDiv[[GASB]:[GASB]],_xlfn.AGGREGATE(15,3,(TableDiv[[Agency]:[Agency]]=$E39)/(TableDiv[[Agency]:[Agency]]=$E39)*(ROW(TableDiv[Agency])-ROW(TableDiv[[#Headers],[Agency]])),COLUMNS($F$7:H$7))))</f>
        <v>39000G</v>
      </c>
      <c r="I39" s="1069" t="str" cm="1">
        <f t="array" ref="I39">IF($D39&lt;COLUMNS($F$7:I$7),"",INDEX(TableDiv[[GASB]:[GASB]],_xlfn.AGGREGATE(15,3,(TableDiv[[Agency]:[Agency]]=$E39)/(TableDiv[[Agency]:[Agency]]=$E39)*(ROW(TableDiv[Agency])-ROW(TableDiv[[#Headers],[Agency]])),COLUMNS($F$7:I$7))))</f>
        <v/>
      </c>
      <c r="J39" s="1069" t="str" cm="1">
        <f t="array" ref="J39">IF($D39&lt;COLUMNS($F$7:J$7),"",INDEX(TableDiv[[GASB]:[GASB]],_xlfn.AGGREGATE(15,3,(TableDiv[[Agency]:[Agency]]=$E39)/(TableDiv[[Agency]:[Agency]]=$E39)*(ROW(TableDiv[Agency])-ROW(TableDiv[[#Headers],[Agency]])),COLUMNS($F$7:J$7))))</f>
        <v/>
      </c>
      <c r="K39" s="1069" t="str" cm="1">
        <f t="array" ref="K39">IF($D39&lt;COLUMNS($F$7:K$7),"",INDEX(TableDiv[[GASB]:[GASB]],_xlfn.AGGREGATE(15,3,(TableDiv[[Agency]:[Agency]]=$E39)/(TableDiv[[Agency]:[Agency]]=$E39)*(ROW(TableDiv[Agency])-ROW(TableDiv[[#Headers],[Agency]])),COLUMNS($F$7:K$7))))</f>
        <v/>
      </c>
      <c r="L39" s="1069" t="str" cm="1">
        <f t="array" ref="L39">IF($D39&lt;COLUMNS($F$7:L$7),"",INDEX(TableDiv[[GASB]:[GASB]],_xlfn.AGGREGATE(15,3,(TableDiv[[Agency]:[Agency]]=$E39)/(TableDiv[[Agency]:[Agency]]=$E39)*(ROW(TableDiv[Agency])-ROW(TableDiv[[#Headers],[Agency]])),COLUMNS($F$7:L$7))))</f>
        <v/>
      </c>
      <c r="M39" s="1069" t="str" cm="1">
        <f t="array" ref="M39">IF($D39&lt;COLUMNS($F$7:M$7),"",INDEX(TableDiv[[GASB]:[GASB]],_xlfn.AGGREGATE(15,3,(TableDiv[[Agency]:[Agency]]=$E39)/(TableDiv[[Agency]:[Agency]]=$E39)*(ROW(TableDiv[Agency])-ROW(TableDiv[[#Headers],[Agency]])),COLUMNS($F$7:M$7))))</f>
        <v/>
      </c>
      <c r="N39" s="1069" t="str" cm="1">
        <f t="array" ref="N39">IF($D39&lt;COLUMNS($F$7:N$7),"",INDEX(TableDiv[[GASB]:[GASB]],_xlfn.AGGREGATE(15,3,(TableDiv[[Agency]:[Agency]]=$E39)/(TableDiv[[Agency]:[Agency]]=$E39)*(ROW(TableDiv[Agency])-ROW(TableDiv[[#Headers],[Agency]])),COLUMNS($F$7:N$7))))</f>
        <v/>
      </c>
      <c r="O39" s="1069" t="str" cm="1">
        <f t="array" ref="O39">IF($D39&lt;COLUMNS($F$7:O$7),"",INDEX(TableDiv[[GASB]:[GASB]],_xlfn.AGGREGATE(15,3,(TableDiv[[Agency]:[Agency]]=$E39)/(TableDiv[[Agency]:[Agency]]=$E39)*(ROW(TableDiv[Agency])-ROW(TableDiv[[#Headers],[Agency]])),COLUMNS($F$7:O$7))))</f>
        <v/>
      </c>
      <c r="P39" s="1069" t="str" cm="1">
        <f t="array" ref="P39">IF($D39&lt;COLUMNS($F$7:P$7),"",INDEX(TableDiv[[GASB]:[GASB]],_xlfn.AGGREGATE(15,3,(TableDiv[[Agency]:[Agency]]=$E39)/(TableDiv[[Agency]:[Agency]]=$E39)*(ROW(TableDiv[Agency])-ROW(TableDiv[[#Headers],[Agency]])),COLUMNS($F$7:P$7))))</f>
        <v/>
      </c>
      <c r="Q39" s="1069" t="str" cm="1">
        <f t="array" ref="Q39">IF($D39&lt;COLUMNS($F$7:Q$7),"",INDEX(TableDiv[[GASB]:[GASB]],_xlfn.AGGREGATE(15,3,(TableDiv[[Agency]:[Agency]]=$E39)/(TableDiv[[Agency]:[Agency]]=$E39)*(ROW(TableDiv[Agency])-ROW(TableDiv[[#Headers],[Agency]])),COLUMNS($F$7:Q$7))))</f>
        <v/>
      </c>
      <c r="R39" s="1069" t="str" cm="1">
        <f t="array" ref="R39">IF($D39&lt;COLUMNS($F$7:R$7),"",INDEX(TableDiv[[GASB]:[GASB]],_xlfn.AGGREGATE(15,3,(TableDiv[[Agency]:[Agency]]=$E39)/(TableDiv[[Agency]:[Agency]]=$E39)*(ROW(TableDiv[Agency])-ROW(TableDiv[[#Headers],[Agency]])),COLUMNS($F$7:R$7))))</f>
        <v/>
      </c>
      <c r="S39" s="1069" t="str" cm="1">
        <f t="array" ref="S39">IF($D39&lt;COLUMNS($F$7:S$7),"",INDEX(TableDiv[[GASB]:[GASB]],_xlfn.AGGREGATE(15,3,(TableDiv[[Agency]:[Agency]]=$E39)/(TableDiv[[Agency]:[Agency]]=$E39)*(ROW(TableDiv[Agency])-ROW(TableDiv[[#Headers],[Agency]])),COLUMNS($F$7:S$7))))</f>
        <v/>
      </c>
      <c r="T39" s="1069" t="str" cm="1">
        <f t="array" ref="T39">IF($D39&lt;COLUMNS($F$7:T$7),"",INDEX(TableDiv[[GASB]:[GASB]],_xlfn.AGGREGATE(15,3,(TableDiv[[Agency]:[Agency]]=$E39)/(TableDiv[[Agency]:[Agency]]=$E39)*(ROW(TableDiv[Agency])-ROW(TableDiv[[#Headers],[Agency]])),COLUMNS($F$7:T$7))))</f>
        <v/>
      </c>
      <c r="U39" s="1069" t="str" cm="1">
        <f t="array" ref="U39">IF($D39&lt;COLUMNS($F$7:U$7),"",INDEX(TableDiv[[GASB]:[GASB]],_xlfn.AGGREGATE(15,3,(TableDiv[[Agency]:[Agency]]=$E39)/(TableDiv[[Agency]:[Agency]]=$E39)*(ROW(TableDiv[Agency])-ROW(TableDiv[[#Headers],[Agency]])),COLUMNS($F$7:U$7))))</f>
        <v/>
      </c>
      <c r="V39" s="1069" t="str" cm="1">
        <f t="array" ref="V39">IF($D39&lt;COLUMNS($F$7:V$7),"",INDEX(TableDiv[[GASB]:[GASB]],_xlfn.AGGREGATE(15,3,(TableDiv[[Agency]:[Agency]]=$E39)/(TableDiv[[Agency]:[Agency]]=$E39)*(ROW(TableDiv[Agency])-ROW(TableDiv[[#Headers],[Agency]])),COLUMNS($F$7:V$7))))</f>
        <v/>
      </c>
      <c r="W39" s="1069" t="str" cm="1">
        <f t="array" ref="W39">IF($D39&lt;COLUMNS($F$7:W$7),"",INDEX(TableDiv[[GASB]:[GASB]],_xlfn.AGGREGATE(15,3,(TableDiv[[Agency]:[Agency]]=$E39)/(TableDiv[[Agency]:[Agency]]=$E39)*(ROW(TableDiv[Agency])-ROW(TableDiv[[#Headers],[Agency]])),COLUMNS($F$7:W$7))))</f>
        <v/>
      </c>
      <c r="X39" s="1069" t="str" cm="1">
        <f t="array" ref="X39">IF($D39&lt;COLUMNS($F$7:X$7),"",INDEX(TableDiv[[GASB]:[GASB]],_xlfn.AGGREGATE(15,3,(TableDiv[[Agency]:[Agency]]=$E39)/(TableDiv[[Agency]:[Agency]]=$E39)*(ROW(TableDiv[Agency])-ROW(TableDiv[[#Headers],[Agency]])),COLUMNS($F$7:X$7))))</f>
        <v/>
      </c>
      <c r="Y39" s="1069" t="str" cm="1">
        <f t="array" ref="Y39">IF($D39&lt;COLUMNS($F$7:Y$7),"",INDEX(TableDiv[[GASB]:[GASB]],_xlfn.AGGREGATE(15,3,(TableDiv[[Agency]:[Agency]]=$E39)/(TableDiv[[Agency]:[Agency]]=$E39)*(ROW(TableDiv[Agency])-ROW(TableDiv[[#Headers],[Agency]])),COLUMNS($F$7:Y$7))))</f>
        <v/>
      </c>
      <c r="Z39" s="1069" t="str" cm="1">
        <f t="array" ref="Z39">IF($D39&lt;COLUMNS($F$7:Z$7),"",INDEX(TableDiv[[GASB]:[GASB]],_xlfn.AGGREGATE(15,3,(TableDiv[[Agency]:[Agency]]=$E39)/(TableDiv[[Agency]:[Agency]]=$E39)*(ROW(TableDiv[Agency])-ROW(TableDiv[[#Headers],[Agency]])),COLUMNS($F$7:Z$7))))</f>
        <v/>
      </c>
      <c r="AA39" s="1069" t="str" cm="1">
        <f t="array" ref="AA39">IF($D39&lt;COLUMNS($F$7:AA$7),"",INDEX(TableDiv[[GASB]:[GASB]],_xlfn.AGGREGATE(15,3,(TableDiv[[Agency]:[Agency]]=$E39)/(TableDiv[[Agency]:[Agency]]=$E39)*(ROW(TableDiv[Agency])-ROW(TableDiv[[#Headers],[Agency]])),COLUMNS($F$7:AA$7))))</f>
        <v/>
      </c>
      <c r="AB39" s="1069" t="str" cm="1">
        <f t="array" ref="AB39">IF($D39&lt;COLUMNS($F$7:AB$7),"",INDEX(TableDiv[[GASB]:[GASB]],_xlfn.AGGREGATE(15,3,(TableDiv[[Agency]:[Agency]]=$E39)/(TableDiv[[Agency]:[Agency]]=$E39)*(ROW(TableDiv[Agency])-ROW(TableDiv[[#Headers],[Agency]])),COLUMNS($F$7:AB$7))))</f>
        <v/>
      </c>
      <c r="AC39" s="1069" t="str" cm="1">
        <f t="array" ref="AC39">IF($D39&lt;COLUMNS($F$7:AC$7),"",INDEX(TableDiv[[GASB]:[GASB]],_xlfn.AGGREGATE(15,3,(TableDiv[[Agency]:[Agency]]=$E39)/(TableDiv[[Agency]:[Agency]]=$E39)*(ROW(TableDiv[Agency])-ROW(TableDiv[[#Headers],[Agency]])),COLUMNS($F$7:AC$7))))</f>
        <v/>
      </c>
      <c r="AD39" s="1069" t="str" cm="1">
        <f t="array" ref="AD39">IF($D39&lt;COLUMNS($F$7:AD$7),"",INDEX(TableDiv[[GASB]:[GASB]],_xlfn.AGGREGATE(15,3,(TableDiv[[Agency]:[Agency]]=$E39)/(TableDiv[[Agency]:[Agency]]=$E39)*(ROW(TableDiv[Agency])-ROW(TableDiv[[#Headers],[Agency]])),COLUMNS($F$7:AD$7))))</f>
        <v/>
      </c>
      <c r="AE39" s="1069" t="str" cm="1">
        <f t="array" ref="AE39">IF($D39&lt;COLUMNS($F$7:AE$7),"",INDEX(TableDiv[[GASB]:[GASB]],_xlfn.AGGREGATE(15,3,(TableDiv[[Agency]:[Agency]]=$E39)/(TableDiv[[Agency]:[Agency]]=$E39)*(ROW(TableDiv[Agency])-ROW(TableDiv[[#Headers],[Agency]])),COLUMNS($F$7:AE$7))))</f>
        <v/>
      </c>
      <c r="AF39" s="1069" t="str" cm="1">
        <f t="array" ref="AF39">IF($D39&lt;COLUMNS($F$7:AF$7),"",INDEX(TableDiv[[GASB]:[GASB]],_xlfn.AGGREGATE(15,3,(TableDiv[[Agency]:[Agency]]=$E39)/(TableDiv[[Agency]:[Agency]]=$E39)*(ROW(TableDiv[Agency])-ROW(TableDiv[[#Headers],[Agency]])),COLUMNS($F$7:AF$7))))</f>
        <v/>
      </c>
      <c r="AG39" s="1069" t="str" cm="1">
        <f t="array" ref="AG39">IF($D39&lt;COLUMNS($F$7:AG$7),"",INDEX(TableDiv[[GASB]:[GASB]],_xlfn.AGGREGATE(15,3,(TableDiv[[Agency]:[Agency]]=$E39)/(TableDiv[[Agency]:[Agency]]=$E39)*(ROW(TableDiv[Agency])-ROW(TableDiv[[#Headers],[Agency]])),COLUMNS($F$7:AG$7))))</f>
        <v/>
      </c>
      <c r="AH39" s="1069" t="str" cm="1">
        <f t="array" ref="AH39">IF($D39&lt;COLUMNS($F$7:AH$7),"",INDEX(TableDiv[[GASB]:[GASB]],_xlfn.AGGREGATE(15,3,(TableDiv[[Agency]:[Agency]]=$E39)/(TableDiv[[Agency]:[Agency]]=$E39)*(ROW(TableDiv[Agency])-ROW(TableDiv[[#Headers],[Agency]])),COLUMNS($F$7:AH$7))))</f>
        <v/>
      </c>
      <c r="AI39" s="1069" t="str" cm="1">
        <f t="array" ref="AI39">IF($D39&lt;COLUMNS($F$7:AI$7),"",INDEX(TableDiv[[GASB]:[GASB]],_xlfn.AGGREGATE(15,3,(TableDiv[[Agency]:[Agency]]=$E39)/(TableDiv[[Agency]:[Agency]]=$E39)*(ROW(TableDiv[Agency])-ROW(TableDiv[[#Headers],[Agency]])),COLUMNS($F$7:AI$7))))</f>
        <v/>
      </c>
      <c r="AJ39" s="1069" t="str" cm="1">
        <f t="array" ref="AJ39">IF($D39&lt;COLUMNS($F$7:AJ$7),"",INDEX(TableDiv[[GASB]:[GASB]],_xlfn.AGGREGATE(15,3,(TableDiv[[Agency]:[Agency]]=$E39)/(TableDiv[[Agency]:[Agency]]=$E39)*(ROW(TableDiv[Agency])-ROW(TableDiv[[#Headers],[Agency]])),COLUMNS($F$7:AJ$7))))</f>
        <v/>
      </c>
      <c r="AK39" s="1069" t="str" cm="1">
        <f t="array" ref="AK39">IF($D39&lt;COLUMNS($F$7:AK$7),"",INDEX(TableDiv[[GASB]:[GASB]],_xlfn.AGGREGATE(15,3,(TableDiv[[Agency]:[Agency]]=$E39)/(TableDiv[[Agency]:[Agency]]=$E39)*(ROW(TableDiv[Agency])-ROW(TableDiv[[#Headers],[Agency]])),COLUMNS($F$7:AK$7))))</f>
        <v/>
      </c>
      <c r="AL39" s="1069" t="str" cm="1">
        <f t="array" ref="AL39">IF($D39&lt;COLUMNS($F$7:AL$7),"",INDEX(TableDiv[[GASB]:[GASB]],_xlfn.AGGREGATE(15,3,(TableDiv[[Agency]:[Agency]]=$E39)/(TableDiv[[Agency]:[Agency]]=$E39)*(ROW(TableDiv[Agency])-ROW(TableDiv[[#Headers],[Agency]])),COLUMNS($F$7:AL$7))))</f>
        <v/>
      </c>
      <c r="AM39" s="1069" t="str" cm="1">
        <f t="array" ref="AM39">IF($D39&lt;COLUMNS($F$7:AM$7),"",INDEX(TableDiv[[GASB]:[GASB]],_xlfn.AGGREGATE(15,3,(TableDiv[[Agency]:[Agency]]=$E39)/(TableDiv[[Agency]:[Agency]]=$E39)*(ROW(TableDiv[Agency])-ROW(TableDiv[[#Headers],[Agency]])),COLUMNS($F$7:AM$7))))</f>
        <v/>
      </c>
      <c r="AN39" s="1069"/>
      <c r="AO39" s="1069"/>
      <c r="AP39" s="1069"/>
      <c r="AQ39" s="1069"/>
      <c r="AR39" s="1069"/>
      <c r="AS39" s="1069"/>
    </row>
    <row r="40" spans="1:45" ht="15">
      <c r="A40" s="1073" t="s">
        <v>1377</v>
      </c>
      <c r="B40" s="1073" t="s">
        <v>2278</v>
      </c>
      <c r="C40" s="1069"/>
      <c r="D40" s="1069">
        <f>COUNTIF(TableDiv[Agency],E40)</f>
        <v>3</v>
      </c>
      <c r="E40" s="1078" t="str" cm="1">
        <f t="array" ref="E40">IFERROR(INDEX(TableDiv[Agency],MATCH(0,INDEX(COUNTIF($E$7:E39,TableDiv[Agency]),),0)),"")</f>
        <v>3200</v>
      </c>
      <c r="F40" s="1069" t="str" cm="1">
        <f t="array" ref="F40">IF($D40&lt;COLUMNS($F$7:F$7),"",INDEX(TableDiv[[GASB]:[GASB]],_xlfn.AGGREGATE(15,3,(TableDiv[[Agency]:[Agency]]=$E40)/(TableDiv[[Agency]:[Agency]]=$E40)*(ROW(TableDiv[Agency])-ROW(TableDiv[[#Headers],[Agency]])),COLUMNS($F$7:F$7))))</f>
        <v>12000G</v>
      </c>
      <c r="G40" s="1069" t="str" cm="1">
        <f t="array" ref="G40">IF($D40&lt;COLUMNS($F$7:G$7),"",INDEX(TableDiv[[GASB]:[GASB]],_xlfn.AGGREGATE(15,3,(TableDiv[[Agency]:[Agency]]=$E40)/(TableDiv[[Agency]:[Agency]]=$E40)*(ROW(TableDiv[Agency])-ROW(TableDiv[[#Headers],[Agency]])),COLUMNS($F$7:G$7))))</f>
        <v>14000G</v>
      </c>
      <c r="H40" s="1069" t="str" cm="1">
        <f t="array" ref="H40">IF($D40&lt;COLUMNS($F$7:H$7),"",INDEX(TableDiv[[GASB]:[GASB]],_xlfn.AGGREGATE(15,3,(TableDiv[[Agency]:[Agency]]=$E40)/(TableDiv[[Agency]:[Agency]]=$E40)*(ROW(TableDiv[Agency])-ROW(TableDiv[[#Headers],[Agency]])),COLUMNS($F$7:H$7))))</f>
        <v>39000G</v>
      </c>
      <c r="I40" s="1069" t="str" cm="1">
        <f t="array" ref="I40">IF($D40&lt;COLUMNS($F$7:I$7),"",INDEX(TableDiv[[GASB]:[GASB]],_xlfn.AGGREGATE(15,3,(TableDiv[[Agency]:[Agency]]=$E40)/(TableDiv[[Agency]:[Agency]]=$E40)*(ROW(TableDiv[Agency])-ROW(TableDiv[[#Headers],[Agency]])),COLUMNS($F$7:I$7))))</f>
        <v/>
      </c>
      <c r="J40" s="1069" t="str" cm="1">
        <f t="array" ref="J40">IF($D40&lt;COLUMNS($F$7:J$7),"",INDEX(TableDiv[[GASB]:[GASB]],_xlfn.AGGREGATE(15,3,(TableDiv[[Agency]:[Agency]]=$E40)/(TableDiv[[Agency]:[Agency]]=$E40)*(ROW(TableDiv[Agency])-ROW(TableDiv[[#Headers],[Agency]])),COLUMNS($F$7:J$7))))</f>
        <v/>
      </c>
      <c r="K40" s="1069" t="str" cm="1">
        <f t="array" ref="K40">IF($D40&lt;COLUMNS($F$7:K$7),"",INDEX(TableDiv[[GASB]:[GASB]],_xlfn.AGGREGATE(15,3,(TableDiv[[Agency]:[Agency]]=$E40)/(TableDiv[[Agency]:[Agency]]=$E40)*(ROW(TableDiv[Agency])-ROW(TableDiv[[#Headers],[Agency]])),COLUMNS($F$7:K$7))))</f>
        <v/>
      </c>
      <c r="L40" s="1069" t="str" cm="1">
        <f t="array" ref="L40">IF($D40&lt;COLUMNS($F$7:L$7),"",INDEX(TableDiv[[GASB]:[GASB]],_xlfn.AGGREGATE(15,3,(TableDiv[[Agency]:[Agency]]=$E40)/(TableDiv[[Agency]:[Agency]]=$E40)*(ROW(TableDiv[Agency])-ROW(TableDiv[[#Headers],[Agency]])),COLUMNS($F$7:L$7))))</f>
        <v/>
      </c>
      <c r="M40" s="1069" t="str" cm="1">
        <f t="array" ref="M40">IF($D40&lt;COLUMNS($F$7:M$7),"",INDEX(TableDiv[[GASB]:[GASB]],_xlfn.AGGREGATE(15,3,(TableDiv[[Agency]:[Agency]]=$E40)/(TableDiv[[Agency]:[Agency]]=$E40)*(ROW(TableDiv[Agency])-ROW(TableDiv[[#Headers],[Agency]])),COLUMNS($F$7:M$7))))</f>
        <v/>
      </c>
      <c r="N40" s="1069" t="str" cm="1">
        <f t="array" ref="N40">IF($D40&lt;COLUMNS($F$7:N$7),"",INDEX(TableDiv[[GASB]:[GASB]],_xlfn.AGGREGATE(15,3,(TableDiv[[Agency]:[Agency]]=$E40)/(TableDiv[[Agency]:[Agency]]=$E40)*(ROW(TableDiv[Agency])-ROW(TableDiv[[#Headers],[Agency]])),COLUMNS($F$7:N$7))))</f>
        <v/>
      </c>
      <c r="O40" s="1069" t="str" cm="1">
        <f t="array" ref="O40">IF($D40&lt;COLUMNS($F$7:O$7),"",INDEX(TableDiv[[GASB]:[GASB]],_xlfn.AGGREGATE(15,3,(TableDiv[[Agency]:[Agency]]=$E40)/(TableDiv[[Agency]:[Agency]]=$E40)*(ROW(TableDiv[Agency])-ROW(TableDiv[[#Headers],[Agency]])),COLUMNS($F$7:O$7))))</f>
        <v/>
      </c>
      <c r="P40" s="1069" t="str" cm="1">
        <f t="array" ref="P40">IF($D40&lt;COLUMNS($F$7:P$7),"",INDEX(TableDiv[[GASB]:[GASB]],_xlfn.AGGREGATE(15,3,(TableDiv[[Agency]:[Agency]]=$E40)/(TableDiv[[Agency]:[Agency]]=$E40)*(ROW(TableDiv[Agency])-ROW(TableDiv[[#Headers],[Agency]])),COLUMNS($F$7:P$7))))</f>
        <v/>
      </c>
      <c r="Q40" s="1069" t="str" cm="1">
        <f t="array" ref="Q40">IF($D40&lt;COLUMNS($F$7:Q$7),"",INDEX(TableDiv[[GASB]:[GASB]],_xlfn.AGGREGATE(15,3,(TableDiv[[Agency]:[Agency]]=$E40)/(TableDiv[[Agency]:[Agency]]=$E40)*(ROW(TableDiv[Agency])-ROW(TableDiv[[#Headers],[Agency]])),COLUMNS($F$7:Q$7))))</f>
        <v/>
      </c>
      <c r="R40" s="1069" t="str" cm="1">
        <f t="array" ref="R40">IF($D40&lt;COLUMNS($F$7:R$7),"",INDEX(TableDiv[[GASB]:[GASB]],_xlfn.AGGREGATE(15,3,(TableDiv[[Agency]:[Agency]]=$E40)/(TableDiv[[Agency]:[Agency]]=$E40)*(ROW(TableDiv[Agency])-ROW(TableDiv[[#Headers],[Agency]])),COLUMNS($F$7:R$7))))</f>
        <v/>
      </c>
      <c r="S40" s="1069" t="str" cm="1">
        <f t="array" ref="S40">IF($D40&lt;COLUMNS($F$7:S$7),"",INDEX(TableDiv[[GASB]:[GASB]],_xlfn.AGGREGATE(15,3,(TableDiv[[Agency]:[Agency]]=$E40)/(TableDiv[[Agency]:[Agency]]=$E40)*(ROW(TableDiv[Agency])-ROW(TableDiv[[#Headers],[Agency]])),COLUMNS($F$7:S$7))))</f>
        <v/>
      </c>
      <c r="T40" s="1069" t="str" cm="1">
        <f t="array" ref="T40">IF($D40&lt;COLUMNS($F$7:T$7),"",INDEX(TableDiv[[GASB]:[GASB]],_xlfn.AGGREGATE(15,3,(TableDiv[[Agency]:[Agency]]=$E40)/(TableDiv[[Agency]:[Agency]]=$E40)*(ROW(TableDiv[Agency])-ROW(TableDiv[[#Headers],[Agency]])),COLUMNS($F$7:T$7))))</f>
        <v/>
      </c>
      <c r="U40" s="1069" t="str" cm="1">
        <f t="array" ref="U40">IF($D40&lt;COLUMNS($F$7:U$7),"",INDEX(TableDiv[[GASB]:[GASB]],_xlfn.AGGREGATE(15,3,(TableDiv[[Agency]:[Agency]]=$E40)/(TableDiv[[Agency]:[Agency]]=$E40)*(ROW(TableDiv[Agency])-ROW(TableDiv[[#Headers],[Agency]])),COLUMNS($F$7:U$7))))</f>
        <v/>
      </c>
      <c r="V40" s="1069" t="str" cm="1">
        <f t="array" ref="V40">IF($D40&lt;COLUMNS($F$7:V$7),"",INDEX(TableDiv[[GASB]:[GASB]],_xlfn.AGGREGATE(15,3,(TableDiv[[Agency]:[Agency]]=$E40)/(TableDiv[[Agency]:[Agency]]=$E40)*(ROW(TableDiv[Agency])-ROW(TableDiv[[#Headers],[Agency]])),COLUMNS($F$7:V$7))))</f>
        <v/>
      </c>
      <c r="W40" s="1069" t="str" cm="1">
        <f t="array" ref="W40">IF($D40&lt;COLUMNS($F$7:W$7),"",INDEX(TableDiv[[GASB]:[GASB]],_xlfn.AGGREGATE(15,3,(TableDiv[[Agency]:[Agency]]=$E40)/(TableDiv[[Agency]:[Agency]]=$E40)*(ROW(TableDiv[Agency])-ROW(TableDiv[[#Headers],[Agency]])),COLUMNS($F$7:W$7))))</f>
        <v/>
      </c>
      <c r="X40" s="1069" t="str" cm="1">
        <f t="array" ref="X40">IF($D40&lt;COLUMNS($F$7:X$7),"",INDEX(TableDiv[[GASB]:[GASB]],_xlfn.AGGREGATE(15,3,(TableDiv[[Agency]:[Agency]]=$E40)/(TableDiv[[Agency]:[Agency]]=$E40)*(ROW(TableDiv[Agency])-ROW(TableDiv[[#Headers],[Agency]])),COLUMNS($F$7:X$7))))</f>
        <v/>
      </c>
      <c r="Y40" s="1069" t="str" cm="1">
        <f t="array" ref="Y40">IF($D40&lt;COLUMNS($F$7:Y$7),"",INDEX(TableDiv[[GASB]:[GASB]],_xlfn.AGGREGATE(15,3,(TableDiv[[Agency]:[Agency]]=$E40)/(TableDiv[[Agency]:[Agency]]=$E40)*(ROW(TableDiv[Agency])-ROW(TableDiv[[#Headers],[Agency]])),COLUMNS($F$7:Y$7))))</f>
        <v/>
      </c>
      <c r="Z40" s="1069" t="str" cm="1">
        <f t="array" ref="Z40">IF($D40&lt;COLUMNS($F$7:Z$7),"",INDEX(TableDiv[[GASB]:[GASB]],_xlfn.AGGREGATE(15,3,(TableDiv[[Agency]:[Agency]]=$E40)/(TableDiv[[Agency]:[Agency]]=$E40)*(ROW(TableDiv[Agency])-ROW(TableDiv[[#Headers],[Agency]])),COLUMNS($F$7:Z$7))))</f>
        <v/>
      </c>
      <c r="AA40" s="1069" t="str" cm="1">
        <f t="array" ref="AA40">IF($D40&lt;COLUMNS($F$7:AA$7),"",INDEX(TableDiv[[GASB]:[GASB]],_xlfn.AGGREGATE(15,3,(TableDiv[[Agency]:[Agency]]=$E40)/(TableDiv[[Agency]:[Agency]]=$E40)*(ROW(TableDiv[Agency])-ROW(TableDiv[[#Headers],[Agency]])),COLUMNS($F$7:AA$7))))</f>
        <v/>
      </c>
      <c r="AB40" s="1069" t="str" cm="1">
        <f t="array" ref="AB40">IF($D40&lt;COLUMNS($F$7:AB$7),"",INDEX(TableDiv[[GASB]:[GASB]],_xlfn.AGGREGATE(15,3,(TableDiv[[Agency]:[Agency]]=$E40)/(TableDiv[[Agency]:[Agency]]=$E40)*(ROW(TableDiv[Agency])-ROW(TableDiv[[#Headers],[Agency]])),COLUMNS($F$7:AB$7))))</f>
        <v/>
      </c>
      <c r="AC40" s="1069" t="str" cm="1">
        <f t="array" ref="AC40">IF($D40&lt;COLUMNS($F$7:AC$7),"",INDEX(TableDiv[[GASB]:[GASB]],_xlfn.AGGREGATE(15,3,(TableDiv[[Agency]:[Agency]]=$E40)/(TableDiv[[Agency]:[Agency]]=$E40)*(ROW(TableDiv[Agency])-ROW(TableDiv[[#Headers],[Agency]])),COLUMNS($F$7:AC$7))))</f>
        <v/>
      </c>
      <c r="AD40" s="1069" t="str" cm="1">
        <f t="array" ref="AD40">IF($D40&lt;COLUMNS($F$7:AD$7),"",INDEX(TableDiv[[GASB]:[GASB]],_xlfn.AGGREGATE(15,3,(TableDiv[[Agency]:[Agency]]=$E40)/(TableDiv[[Agency]:[Agency]]=$E40)*(ROW(TableDiv[Agency])-ROW(TableDiv[[#Headers],[Agency]])),COLUMNS($F$7:AD$7))))</f>
        <v/>
      </c>
      <c r="AE40" s="1069" t="str" cm="1">
        <f t="array" ref="AE40">IF($D40&lt;COLUMNS($F$7:AE$7),"",INDEX(TableDiv[[GASB]:[GASB]],_xlfn.AGGREGATE(15,3,(TableDiv[[Agency]:[Agency]]=$E40)/(TableDiv[[Agency]:[Agency]]=$E40)*(ROW(TableDiv[Agency])-ROW(TableDiv[[#Headers],[Agency]])),COLUMNS($F$7:AE$7))))</f>
        <v/>
      </c>
      <c r="AF40" s="1069" t="str" cm="1">
        <f t="array" ref="AF40">IF($D40&lt;COLUMNS($F$7:AF$7),"",INDEX(TableDiv[[GASB]:[GASB]],_xlfn.AGGREGATE(15,3,(TableDiv[[Agency]:[Agency]]=$E40)/(TableDiv[[Agency]:[Agency]]=$E40)*(ROW(TableDiv[Agency])-ROW(TableDiv[[#Headers],[Agency]])),COLUMNS($F$7:AF$7))))</f>
        <v/>
      </c>
      <c r="AG40" s="1069" t="str" cm="1">
        <f t="array" ref="AG40">IF($D40&lt;COLUMNS($F$7:AG$7),"",INDEX(TableDiv[[GASB]:[GASB]],_xlfn.AGGREGATE(15,3,(TableDiv[[Agency]:[Agency]]=$E40)/(TableDiv[[Agency]:[Agency]]=$E40)*(ROW(TableDiv[Agency])-ROW(TableDiv[[#Headers],[Agency]])),COLUMNS($F$7:AG$7))))</f>
        <v/>
      </c>
      <c r="AH40" s="1069" t="str" cm="1">
        <f t="array" ref="AH40">IF($D40&lt;COLUMNS($F$7:AH$7),"",INDEX(TableDiv[[GASB]:[GASB]],_xlfn.AGGREGATE(15,3,(TableDiv[[Agency]:[Agency]]=$E40)/(TableDiv[[Agency]:[Agency]]=$E40)*(ROW(TableDiv[Agency])-ROW(TableDiv[[#Headers],[Agency]])),COLUMNS($F$7:AH$7))))</f>
        <v/>
      </c>
      <c r="AI40" s="1069" t="str" cm="1">
        <f t="array" ref="AI40">IF($D40&lt;COLUMNS($F$7:AI$7),"",INDEX(TableDiv[[GASB]:[GASB]],_xlfn.AGGREGATE(15,3,(TableDiv[[Agency]:[Agency]]=$E40)/(TableDiv[[Agency]:[Agency]]=$E40)*(ROW(TableDiv[Agency])-ROW(TableDiv[[#Headers],[Agency]])),COLUMNS($F$7:AI$7))))</f>
        <v/>
      </c>
      <c r="AJ40" s="1069" t="str" cm="1">
        <f t="array" ref="AJ40">IF($D40&lt;COLUMNS($F$7:AJ$7),"",INDEX(TableDiv[[GASB]:[GASB]],_xlfn.AGGREGATE(15,3,(TableDiv[[Agency]:[Agency]]=$E40)/(TableDiv[[Agency]:[Agency]]=$E40)*(ROW(TableDiv[Agency])-ROW(TableDiv[[#Headers],[Agency]])),COLUMNS($F$7:AJ$7))))</f>
        <v/>
      </c>
      <c r="AK40" s="1069" t="str" cm="1">
        <f t="array" ref="AK40">IF($D40&lt;COLUMNS($F$7:AK$7),"",INDEX(TableDiv[[GASB]:[GASB]],_xlfn.AGGREGATE(15,3,(TableDiv[[Agency]:[Agency]]=$E40)/(TableDiv[[Agency]:[Agency]]=$E40)*(ROW(TableDiv[Agency])-ROW(TableDiv[[#Headers],[Agency]])),COLUMNS($F$7:AK$7))))</f>
        <v/>
      </c>
      <c r="AL40" s="1069" t="str" cm="1">
        <f t="array" ref="AL40">IF($D40&lt;COLUMNS($F$7:AL$7),"",INDEX(TableDiv[[GASB]:[GASB]],_xlfn.AGGREGATE(15,3,(TableDiv[[Agency]:[Agency]]=$E40)/(TableDiv[[Agency]:[Agency]]=$E40)*(ROW(TableDiv[Agency])-ROW(TableDiv[[#Headers],[Agency]])),COLUMNS($F$7:AL$7))))</f>
        <v/>
      </c>
      <c r="AM40" s="1069" t="str" cm="1">
        <f t="array" ref="AM40">IF($D40&lt;COLUMNS($F$7:AM$7),"",INDEX(TableDiv[[GASB]:[GASB]],_xlfn.AGGREGATE(15,3,(TableDiv[[Agency]:[Agency]]=$E40)/(TableDiv[[Agency]:[Agency]]=$E40)*(ROW(TableDiv[Agency])-ROW(TableDiv[[#Headers],[Agency]])),COLUMNS($F$7:AM$7))))</f>
        <v/>
      </c>
      <c r="AN40" s="1069"/>
      <c r="AO40" s="1069"/>
      <c r="AP40" s="1069"/>
      <c r="AQ40" s="1069"/>
      <c r="AR40" s="1069"/>
      <c r="AS40" s="1069"/>
    </row>
    <row r="41" spans="1:45" ht="15">
      <c r="A41" s="1073" t="s">
        <v>1377</v>
      </c>
      <c r="B41" s="1073" t="s">
        <v>2279</v>
      </c>
      <c r="C41" s="1069"/>
      <c r="D41" s="1069">
        <f>COUNTIF(TableDiv[Agency],E41)</f>
        <v>3</v>
      </c>
      <c r="E41" s="1078" t="str" cm="1">
        <f t="array" ref="E41">IFERROR(INDEX(TableDiv[Agency],MATCH(0,INDEX(COUNTIF($E$7:E40,TableDiv[Agency]),),0)),"")</f>
        <v>3300</v>
      </c>
      <c r="F41" s="1069" t="str" cm="1">
        <f t="array" ref="F41">IF($D41&lt;COLUMNS($F$7:F$7),"",INDEX(TableDiv[[GASB]:[GASB]],_xlfn.AGGREGATE(15,3,(TableDiv[[Agency]:[Agency]]=$E41)/(TableDiv[[Agency]:[Agency]]=$E41)*(ROW(TableDiv[Agency])-ROW(TableDiv[[#Headers],[Agency]])),COLUMNS($F$7:F$7))))</f>
        <v>12000G</v>
      </c>
      <c r="G41" s="1069" t="str" cm="1">
        <f t="array" ref="G41">IF($D41&lt;COLUMNS($F$7:G$7),"",INDEX(TableDiv[[GASB]:[GASB]],_xlfn.AGGREGATE(15,3,(TableDiv[[Agency]:[Agency]]=$E41)/(TableDiv[[Agency]:[Agency]]=$E41)*(ROW(TableDiv[Agency])-ROW(TableDiv[[#Headers],[Agency]])),COLUMNS($F$7:G$7))))</f>
        <v>14000G</v>
      </c>
      <c r="H41" s="1069" t="str" cm="1">
        <f t="array" ref="H41">IF($D41&lt;COLUMNS($F$7:H$7),"",INDEX(TableDiv[[GASB]:[GASB]],_xlfn.AGGREGATE(15,3,(TableDiv[[Agency]:[Agency]]=$E41)/(TableDiv[[Agency]:[Agency]]=$E41)*(ROW(TableDiv[Agency])-ROW(TableDiv[[#Headers],[Agency]])),COLUMNS($F$7:H$7))))</f>
        <v>39000G</v>
      </c>
      <c r="I41" s="1069" t="str" cm="1">
        <f t="array" ref="I41">IF($D41&lt;COLUMNS($F$7:I$7),"",INDEX(TableDiv[[GASB]:[GASB]],_xlfn.AGGREGATE(15,3,(TableDiv[[Agency]:[Agency]]=$E41)/(TableDiv[[Agency]:[Agency]]=$E41)*(ROW(TableDiv[Agency])-ROW(TableDiv[[#Headers],[Agency]])),COLUMNS($F$7:I$7))))</f>
        <v/>
      </c>
      <c r="J41" s="1069" t="str" cm="1">
        <f t="array" ref="J41">IF($D41&lt;COLUMNS($F$7:J$7),"",INDEX(TableDiv[[GASB]:[GASB]],_xlfn.AGGREGATE(15,3,(TableDiv[[Agency]:[Agency]]=$E41)/(TableDiv[[Agency]:[Agency]]=$E41)*(ROW(TableDiv[Agency])-ROW(TableDiv[[#Headers],[Agency]])),COLUMNS($F$7:J$7))))</f>
        <v/>
      </c>
      <c r="K41" s="1069" t="str" cm="1">
        <f t="array" ref="K41">IF($D41&lt;COLUMNS($F$7:K$7),"",INDEX(TableDiv[[GASB]:[GASB]],_xlfn.AGGREGATE(15,3,(TableDiv[[Agency]:[Agency]]=$E41)/(TableDiv[[Agency]:[Agency]]=$E41)*(ROW(TableDiv[Agency])-ROW(TableDiv[[#Headers],[Agency]])),COLUMNS($F$7:K$7))))</f>
        <v/>
      </c>
      <c r="L41" s="1069" t="str" cm="1">
        <f t="array" ref="L41">IF($D41&lt;COLUMNS($F$7:L$7),"",INDEX(TableDiv[[GASB]:[GASB]],_xlfn.AGGREGATE(15,3,(TableDiv[[Agency]:[Agency]]=$E41)/(TableDiv[[Agency]:[Agency]]=$E41)*(ROW(TableDiv[Agency])-ROW(TableDiv[[#Headers],[Agency]])),COLUMNS($F$7:L$7))))</f>
        <v/>
      </c>
      <c r="M41" s="1069" t="str" cm="1">
        <f t="array" ref="M41">IF($D41&lt;COLUMNS($F$7:M$7),"",INDEX(TableDiv[[GASB]:[GASB]],_xlfn.AGGREGATE(15,3,(TableDiv[[Agency]:[Agency]]=$E41)/(TableDiv[[Agency]:[Agency]]=$E41)*(ROW(TableDiv[Agency])-ROW(TableDiv[[#Headers],[Agency]])),COLUMNS($F$7:M$7))))</f>
        <v/>
      </c>
      <c r="N41" s="1069" t="str" cm="1">
        <f t="array" ref="N41">IF($D41&lt;COLUMNS($F$7:N$7),"",INDEX(TableDiv[[GASB]:[GASB]],_xlfn.AGGREGATE(15,3,(TableDiv[[Agency]:[Agency]]=$E41)/(TableDiv[[Agency]:[Agency]]=$E41)*(ROW(TableDiv[Agency])-ROW(TableDiv[[#Headers],[Agency]])),COLUMNS($F$7:N$7))))</f>
        <v/>
      </c>
      <c r="O41" s="1069" t="str" cm="1">
        <f t="array" ref="O41">IF($D41&lt;COLUMNS($F$7:O$7),"",INDEX(TableDiv[[GASB]:[GASB]],_xlfn.AGGREGATE(15,3,(TableDiv[[Agency]:[Agency]]=$E41)/(TableDiv[[Agency]:[Agency]]=$E41)*(ROW(TableDiv[Agency])-ROW(TableDiv[[#Headers],[Agency]])),COLUMNS($F$7:O$7))))</f>
        <v/>
      </c>
      <c r="P41" s="1069" t="str" cm="1">
        <f t="array" ref="P41">IF($D41&lt;COLUMNS($F$7:P$7),"",INDEX(TableDiv[[GASB]:[GASB]],_xlfn.AGGREGATE(15,3,(TableDiv[[Agency]:[Agency]]=$E41)/(TableDiv[[Agency]:[Agency]]=$E41)*(ROW(TableDiv[Agency])-ROW(TableDiv[[#Headers],[Agency]])),COLUMNS($F$7:P$7))))</f>
        <v/>
      </c>
      <c r="Q41" s="1069" t="str" cm="1">
        <f t="array" ref="Q41">IF($D41&lt;COLUMNS($F$7:Q$7),"",INDEX(TableDiv[[GASB]:[GASB]],_xlfn.AGGREGATE(15,3,(TableDiv[[Agency]:[Agency]]=$E41)/(TableDiv[[Agency]:[Agency]]=$E41)*(ROW(TableDiv[Agency])-ROW(TableDiv[[#Headers],[Agency]])),COLUMNS($F$7:Q$7))))</f>
        <v/>
      </c>
      <c r="R41" s="1069" t="str" cm="1">
        <f t="array" ref="R41">IF($D41&lt;COLUMNS($F$7:R$7),"",INDEX(TableDiv[[GASB]:[GASB]],_xlfn.AGGREGATE(15,3,(TableDiv[[Agency]:[Agency]]=$E41)/(TableDiv[[Agency]:[Agency]]=$E41)*(ROW(TableDiv[Agency])-ROW(TableDiv[[#Headers],[Agency]])),COLUMNS($F$7:R$7))))</f>
        <v/>
      </c>
      <c r="S41" s="1069" t="str" cm="1">
        <f t="array" ref="S41">IF($D41&lt;COLUMNS($F$7:S$7),"",INDEX(TableDiv[[GASB]:[GASB]],_xlfn.AGGREGATE(15,3,(TableDiv[[Agency]:[Agency]]=$E41)/(TableDiv[[Agency]:[Agency]]=$E41)*(ROW(TableDiv[Agency])-ROW(TableDiv[[#Headers],[Agency]])),COLUMNS($F$7:S$7))))</f>
        <v/>
      </c>
      <c r="T41" s="1069" t="str" cm="1">
        <f t="array" ref="T41">IF($D41&lt;COLUMNS($F$7:T$7),"",INDEX(TableDiv[[GASB]:[GASB]],_xlfn.AGGREGATE(15,3,(TableDiv[[Agency]:[Agency]]=$E41)/(TableDiv[[Agency]:[Agency]]=$E41)*(ROW(TableDiv[Agency])-ROW(TableDiv[[#Headers],[Agency]])),COLUMNS($F$7:T$7))))</f>
        <v/>
      </c>
      <c r="U41" s="1069" t="str" cm="1">
        <f t="array" ref="U41">IF($D41&lt;COLUMNS($F$7:U$7),"",INDEX(TableDiv[[GASB]:[GASB]],_xlfn.AGGREGATE(15,3,(TableDiv[[Agency]:[Agency]]=$E41)/(TableDiv[[Agency]:[Agency]]=$E41)*(ROW(TableDiv[Agency])-ROW(TableDiv[[#Headers],[Agency]])),COLUMNS($F$7:U$7))))</f>
        <v/>
      </c>
      <c r="V41" s="1069" t="str" cm="1">
        <f t="array" ref="V41">IF($D41&lt;COLUMNS($F$7:V$7),"",INDEX(TableDiv[[GASB]:[GASB]],_xlfn.AGGREGATE(15,3,(TableDiv[[Agency]:[Agency]]=$E41)/(TableDiv[[Agency]:[Agency]]=$E41)*(ROW(TableDiv[Agency])-ROW(TableDiv[[#Headers],[Agency]])),COLUMNS($F$7:V$7))))</f>
        <v/>
      </c>
      <c r="W41" s="1069" t="str" cm="1">
        <f t="array" ref="W41">IF($D41&lt;COLUMNS($F$7:W$7),"",INDEX(TableDiv[[GASB]:[GASB]],_xlfn.AGGREGATE(15,3,(TableDiv[[Agency]:[Agency]]=$E41)/(TableDiv[[Agency]:[Agency]]=$E41)*(ROW(TableDiv[Agency])-ROW(TableDiv[[#Headers],[Agency]])),COLUMNS($F$7:W$7))))</f>
        <v/>
      </c>
      <c r="X41" s="1069" t="str" cm="1">
        <f t="array" ref="X41">IF($D41&lt;COLUMNS($F$7:X$7),"",INDEX(TableDiv[[GASB]:[GASB]],_xlfn.AGGREGATE(15,3,(TableDiv[[Agency]:[Agency]]=$E41)/(TableDiv[[Agency]:[Agency]]=$E41)*(ROW(TableDiv[Agency])-ROW(TableDiv[[#Headers],[Agency]])),COLUMNS($F$7:X$7))))</f>
        <v/>
      </c>
      <c r="Y41" s="1069" t="str" cm="1">
        <f t="array" ref="Y41">IF($D41&lt;COLUMNS($F$7:Y$7),"",INDEX(TableDiv[[GASB]:[GASB]],_xlfn.AGGREGATE(15,3,(TableDiv[[Agency]:[Agency]]=$E41)/(TableDiv[[Agency]:[Agency]]=$E41)*(ROW(TableDiv[Agency])-ROW(TableDiv[[#Headers],[Agency]])),COLUMNS($F$7:Y$7))))</f>
        <v/>
      </c>
      <c r="Z41" s="1069" t="str" cm="1">
        <f t="array" ref="Z41">IF($D41&lt;COLUMNS($F$7:Z$7),"",INDEX(TableDiv[[GASB]:[GASB]],_xlfn.AGGREGATE(15,3,(TableDiv[[Agency]:[Agency]]=$E41)/(TableDiv[[Agency]:[Agency]]=$E41)*(ROW(TableDiv[Agency])-ROW(TableDiv[[#Headers],[Agency]])),COLUMNS($F$7:Z$7))))</f>
        <v/>
      </c>
      <c r="AA41" s="1069" t="str" cm="1">
        <f t="array" ref="AA41">IF($D41&lt;COLUMNS($F$7:AA$7),"",INDEX(TableDiv[[GASB]:[GASB]],_xlfn.AGGREGATE(15,3,(TableDiv[[Agency]:[Agency]]=$E41)/(TableDiv[[Agency]:[Agency]]=$E41)*(ROW(TableDiv[Agency])-ROW(TableDiv[[#Headers],[Agency]])),COLUMNS($F$7:AA$7))))</f>
        <v/>
      </c>
      <c r="AB41" s="1069" t="str" cm="1">
        <f t="array" ref="AB41">IF($D41&lt;COLUMNS($F$7:AB$7),"",INDEX(TableDiv[[GASB]:[GASB]],_xlfn.AGGREGATE(15,3,(TableDiv[[Agency]:[Agency]]=$E41)/(TableDiv[[Agency]:[Agency]]=$E41)*(ROW(TableDiv[Agency])-ROW(TableDiv[[#Headers],[Agency]])),COLUMNS($F$7:AB$7))))</f>
        <v/>
      </c>
      <c r="AC41" s="1069" t="str" cm="1">
        <f t="array" ref="AC41">IF($D41&lt;COLUMNS($F$7:AC$7),"",INDEX(TableDiv[[GASB]:[GASB]],_xlfn.AGGREGATE(15,3,(TableDiv[[Agency]:[Agency]]=$E41)/(TableDiv[[Agency]:[Agency]]=$E41)*(ROW(TableDiv[Agency])-ROW(TableDiv[[#Headers],[Agency]])),COLUMNS($F$7:AC$7))))</f>
        <v/>
      </c>
      <c r="AD41" s="1069" t="str" cm="1">
        <f t="array" ref="AD41">IF($D41&lt;COLUMNS($F$7:AD$7),"",INDEX(TableDiv[[GASB]:[GASB]],_xlfn.AGGREGATE(15,3,(TableDiv[[Agency]:[Agency]]=$E41)/(TableDiv[[Agency]:[Agency]]=$E41)*(ROW(TableDiv[Agency])-ROW(TableDiv[[#Headers],[Agency]])),COLUMNS($F$7:AD$7))))</f>
        <v/>
      </c>
      <c r="AE41" s="1069" t="str" cm="1">
        <f t="array" ref="AE41">IF($D41&lt;COLUMNS($F$7:AE$7),"",INDEX(TableDiv[[GASB]:[GASB]],_xlfn.AGGREGATE(15,3,(TableDiv[[Agency]:[Agency]]=$E41)/(TableDiv[[Agency]:[Agency]]=$E41)*(ROW(TableDiv[Agency])-ROW(TableDiv[[#Headers],[Agency]])),COLUMNS($F$7:AE$7))))</f>
        <v/>
      </c>
      <c r="AF41" s="1069" t="str" cm="1">
        <f t="array" ref="AF41">IF($D41&lt;COLUMNS($F$7:AF$7),"",INDEX(TableDiv[[GASB]:[GASB]],_xlfn.AGGREGATE(15,3,(TableDiv[[Agency]:[Agency]]=$E41)/(TableDiv[[Agency]:[Agency]]=$E41)*(ROW(TableDiv[Agency])-ROW(TableDiv[[#Headers],[Agency]])),COLUMNS($F$7:AF$7))))</f>
        <v/>
      </c>
      <c r="AG41" s="1069" t="str" cm="1">
        <f t="array" ref="AG41">IF($D41&lt;COLUMNS($F$7:AG$7),"",INDEX(TableDiv[[GASB]:[GASB]],_xlfn.AGGREGATE(15,3,(TableDiv[[Agency]:[Agency]]=$E41)/(TableDiv[[Agency]:[Agency]]=$E41)*(ROW(TableDiv[Agency])-ROW(TableDiv[[#Headers],[Agency]])),COLUMNS($F$7:AG$7))))</f>
        <v/>
      </c>
      <c r="AH41" s="1069" t="str" cm="1">
        <f t="array" ref="AH41">IF($D41&lt;COLUMNS($F$7:AH$7),"",INDEX(TableDiv[[GASB]:[GASB]],_xlfn.AGGREGATE(15,3,(TableDiv[[Agency]:[Agency]]=$E41)/(TableDiv[[Agency]:[Agency]]=$E41)*(ROW(TableDiv[Agency])-ROW(TableDiv[[#Headers],[Agency]])),COLUMNS($F$7:AH$7))))</f>
        <v/>
      </c>
      <c r="AI41" s="1069" t="str" cm="1">
        <f t="array" ref="AI41">IF($D41&lt;COLUMNS($F$7:AI$7),"",INDEX(TableDiv[[GASB]:[GASB]],_xlfn.AGGREGATE(15,3,(TableDiv[[Agency]:[Agency]]=$E41)/(TableDiv[[Agency]:[Agency]]=$E41)*(ROW(TableDiv[Agency])-ROW(TableDiv[[#Headers],[Agency]])),COLUMNS($F$7:AI$7))))</f>
        <v/>
      </c>
      <c r="AJ41" s="1069" t="str" cm="1">
        <f t="array" ref="AJ41">IF($D41&lt;COLUMNS($F$7:AJ$7),"",INDEX(TableDiv[[GASB]:[GASB]],_xlfn.AGGREGATE(15,3,(TableDiv[[Agency]:[Agency]]=$E41)/(TableDiv[[Agency]:[Agency]]=$E41)*(ROW(TableDiv[Agency])-ROW(TableDiv[[#Headers],[Agency]])),COLUMNS($F$7:AJ$7))))</f>
        <v/>
      </c>
      <c r="AK41" s="1069" t="str" cm="1">
        <f t="array" ref="AK41">IF($D41&lt;COLUMNS($F$7:AK$7),"",INDEX(TableDiv[[GASB]:[GASB]],_xlfn.AGGREGATE(15,3,(TableDiv[[Agency]:[Agency]]=$E41)/(TableDiv[[Agency]:[Agency]]=$E41)*(ROW(TableDiv[Agency])-ROW(TableDiv[[#Headers],[Agency]])),COLUMNS($F$7:AK$7))))</f>
        <v/>
      </c>
      <c r="AL41" s="1069" t="str" cm="1">
        <f t="array" ref="AL41">IF($D41&lt;COLUMNS($F$7:AL$7),"",INDEX(TableDiv[[GASB]:[GASB]],_xlfn.AGGREGATE(15,3,(TableDiv[[Agency]:[Agency]]=$E41)/(TableDiv[[Agency]:[Agency]]=$E41)*(ROW(TableDiv[Agency])-ROW(TableDiv[[#Headers],[Agency]])),COLUMNS($F$7:AL$7))))</f>
        <v/>
      </c>
      <c r="AM41" s="1069" t="str" cm="1">
        <f t="array" ref="AM41">IF($D41&lt;COLUMNS($F$7:AM$7),"",INDEX(TableDiv[[GASB]:[GASB]],_xlfn.AGGREGATE(15,3,(TableDiv[[Agency]:[Agency]]=$E41)/(TableDiv[[Agency]:[Agency]]=$E41)*(ROW(TableDiv[Agency])-ROW(TableDiv[[#Headers],[Agency]])),COLUMNS($F$7:AM$7))))</f>
        <v/>
      </c>
      <c r="AN41" s="1069"/>
      <c r="AO41" s="1069"/>
      <c r="AP41" s="1069"/>
      <c r="AQ41" s="1069"/>
      <c r="AR41" s="1069"/>
      <c r="AS41" s="1069"/>
    </row>
    <row r="42" spans="1:45" ht="15">
      <c r="A42" s="1073" t="s">
        <v>1377</v>
      </c>
      <c r="B42" s="1073" t="s">
        <v>2286</v>
      </c>
      <c r="C42" s="1069"/>
      <c r="D42" s="1069">
        <f>COUNTIF(TableDiv[Agency],E42)</f>
        <v>3</v>
      </c>
      <c r="E42" s="1078" t="str" cm="1">
        <f t="array" ref="E42">IFERROR(INDEX(TableDiv[Agency],MATCH(0,INDEX(COUNTIF($E$7:E41,TableDiv[Agency]),),0)),"")</f>
        <v>3400</v>
      </c>
      <c r="F42" s="1069" t="str" cm="1">
        <f t="array" ref="F42">IF($D42&lt;COLUMNS($F$7:F$7),"",INDEX(TableDiv[[GASB]:[GASB]],_xlfn.AGGREGATE(15,3,(TableDiv[[Agency]:[Agency]]=$E42)/(TableDiv[[Agency]:[Agency]]=$E42)*(ROW(TableDiv[Agency])-ROW(TableDiv[[#Headers],[Agency]])),COLUMNS($F$7:F$7))))</f>
        <v>12000G</v>
      </c>
      <c r="G42" s="1069" t="str" cm="1">
        <f t="array" ref="G42">IF($D42&lt;COLUMNS($F$7:G$7),"",INDEX(TableDiv[[GASB]:[GASB]],_xlfn.AGGREGATE(15,3,(TableDiv[[Agency]:[Agency]]=$E42)/(TableDiv[[Agency]:[Agency]]=$E42)*(ROW(TableDiv[Agency])-ROW(TableDiv[[#Headers],[Agency]])),COLUMNS($F$7:G$7))))</f>
        <v>14000G</v>
      </c>
      <c r="H42" s="1069" t="str" cm="1">
        <f t="array" ref="H42">IF($D42&lt;COLUMNS($F$7:H$7),"",INDEX(TableDiv[[GASB]:[GASB]],_xlfn.AGGREGATE(15,3,(TableDiv[[Agency]:[Agency]]=$E42)/(TableDiv[[Agency]:[Agency]]=$E42)*(ROW(TableDiv[Agency])-ROW(TableDiv[[#Headers],[Agency]])),COLUMNS($F$7:H$7))))</f>
        <v>39000G</v>
      </c>
      <c r="I42" s="1069" t="str" cm="1">
        <f t="array" ref="I42">IF($D42&lt;COLUMNS($F$7:I$7),"",INDEX(TableDiv[[GASB]:[GASB]],_xlfn.AGGREGATE(15,3,(TableDiv[[Agency]:[Agency]]=$E42)/(TableDiv[[Agency]:[Agency]]=$E42)*(ROW(TableDiv[Agency])-ROW(TableDiv[[#Headers],[Agency]])),COLUMNS($F$7:I$7))))</f>
        <v/>
      </c>
      <c r="J42" s="1069" t="str" cm="1">
        <f t="array" ref="J42">IF($D42&lt;COLUMNS($F$7:J$7),"",INDEX(TableDiv[[GASB]:[GASB]],_xlfn.AGGREGATE(15,3,(TableDiv[[Agency]:[Agency]]=$E42)/(TableDiv[[Agency]:[Agency]]=$E42)*(ROW(TableDiv[Agency])-ROW(TableDiv[[#Headers],[Agency]])),COLUMNS($F$7:J$7))))</f>
        <v/>
      </c>
      <c r="K42" s="1069" t="str" cm="1">
        <f t="array" ref="K42">IF($D42&lt;COLUMNS($F$7:K$7),"",INDEX(TableDiv[[GASB]:[GASB]],_xlfn.AGGREGATE(15,3,(TableDiv[[Agency]:[Agency]]=$E42)/(TableDiv[[Agency]:[Agency]]=$E42)*(ROW(TableDiv[Agency])-ROW(TableDiv[[#Headers],[Agency]])),COLUMNS($F$7:K$7))))</f>
        <v/>
      </c>
      <c r="L42" s="1069" t="str" cm="1">
        <f t="array" ref="L42">IF($D42&lt;COLUMNS($F$7:L$7),"",INDEX(TableDiv[[GASB]:[GASB]],_xlfn.AGGREGATE(15,3,(TableDiv[[Agency]:[Agency]]=$E42)/(TableDiv[[Agency]:[Agency]]=$E42)*(ROW(TableDiv[Agency])-ROW(TableDiv[[#Headers],[Agency]])),COLUMNS($F$7:L$7))))</f>
        <v/>
      </c>
      <c r="M42" s="1069" t="str" cm="1">
        <f t="array" ref="M42">IF($D42&lt;COLUMNS($F$7:M$7),"",INDEX(TableDiv[[GASB]:[GASB]],_xlfn.AGGREGATE(15,3,(TableDiv[[Agency]:[Agency]]=$E42)/(TableDiv[[Agency]:[Agency]]=$E42)*(ROW(TableDiv[Agency])-ROW(TableDiv[[#Headers],[Agency]])),COLUMNS($F$7:M$7))))</f>
        <v/>
      </c>
      <c r="N42" s="1069" t="str" cm="1">
        <f t="array" ref="N42">IF($D42&lt;COLUMNS($F$7:N$7),"",INDEX(TableDiv[[GASB]:[GASB]],_xlfn.AGGREGATE(15,3,(TableDiv[[Agency]:[Agency]]=$E42)/(TableDiv[[Agency]:[Agency]]=$E42)*(ROW(TableDiv[Agency])-ROW(TableDiv[[#Headers],[Agency]])),COLUMNS($F$7:N$7))))</f>
        <v/>
      </c>
      <c r="O42" s="1069" t="str" cm="1">
        <f t="array" ref="O42">IF($D42&lt;COLUMNS($F$7:O$7),"",INDEX(TableDiv[[GASB]:[GASB]],_xlfn.AGGREGATE(15,3,(TableDiv[[Agency]:[Agency]]=$E42)/(TableDiv[[Agency]:[Agency]]=$E42)*(ROW(TableDiv[Agency])-ROW(TableDiv[[#Headers],[Agency]])),COLUMNS($F$7:O$7))))</f>
        <v/>
      </c>
      <c r="P42" s="1069" t="str" cm="1">
        <f t="array" ref="P42">IF($D42&lt;COLUMNS($F$7:P$7),"",INDEX(TableDiv[[GASB]:[GASB]],_xlfn.AGGREGATE(15,3,(TableDiv[[Agency]:[Agency]]=$E42)/(TableDiv[[Agency]:[Agency]]=$E42)*(ROW(TableDiv[Agency])-ROW(TableDiv[[#Headers],[Agency]])),COLUMNS($F$7:P$7))))</f>
        <v/>
      </c>
      <c r="Q42" s="1069" t="str" cm="1">
        <f t="array" ref="Q42">IF($D42&lt;COLUMNS($F$7:Q$7),"",INDEX(TableDiv[[GASB]:[GASB]],_xlfn.AGGREGATE(15,3,(TableDiv[[Agency]:[Agency]]=$E42)/(TableDiv[[Agency]:[Agency]]=$E42)*(ROW(TableDiv[Agency])-ROW(TableDiv[[#Headers],[Agency]])),COLUMNS($F$7:Q$7))))</f>
        <v/>
      </c>
      <c r="R42" s="1069" t="str" cm="1">
        <f t="array" ref="R42">IF($D42&lt;COLUMNS($F$7:R$7),"",INDEX(TableDiv[[GASB]:[GASB]],_xlfn.AGGREGATE(15,3,(TableDiv[[Agency]:[Agency]]=$E42)/(TableDiv[[Agency]:[Agency]]=$E42)*(ROW(TableDiv[Agency])-ROW(TableDiv[[#Headers],[Agency]])),COLUMNS($F$7:R$7))))</f>
        <v/>
      </c>
      <c r="S42" s="1069" t="str" cm="1">
        <f t="array" ref="S42">IF($D42&lt;COLUMNS($F$7:S$7),"",INDEX(TableDiv[[GASB]:[GASB]],_xlfn.AGGREGATE(15,3,(TableDiv[[Agency]:[Agency]]=$E42)/(TableDiv[[Agency]:[Agency]]=$E42)*(ROW(TableDiv[Agency])-ROW(TableDiv[[#Headers],[Agency]])),COLUMNS($F$7:S$7))))</f>
        <v/>
      </c>
      <c r="T42" s="1069" t="str" cm="1">
        <f t="array" ref="T42">IF($D42&lt;COLUMNS($F$7:T$7),"",INDEX(TableDiv[[GASB]:[GASB]],_xlfn.AGGREGATE(15,3,(TableDiv[[Agency]:[Agency]]=$E42)/(TableDiv[[Agency]:[Agency]]=$E42)*(ROW(TableDiv[Agency])-ROW(TableDiv[[#Headers],[Agency]])),COLUMNS($F$7:T$7))))</f>
        <v/>
      </c>
      <c r="U42" s="1069" t="str" cm="1">
        <f t="array" ref="U42">IF($D42&lt;COLUMNS($F$7:U$7),"",INDEX(TableDiv[[GASB]:[GASB]],_xlfn.AGGREGATE(15,3,(TableDiv[[Agency]:[Agency]]=$E42)/(TableDiv[[Agency]:[Agency]]=$E42)*(ROW(TableDiv[Agency])-ROW(TableDiv[[#Headers],[Agency]])),COLUMNS($F$7:U$7))))</f>
        <v/>
      </c>
      <c r="V42" s="1069" t="str" cm="1">
        <f t="array" ref="V42">IF($D42&lt;COLUMNS($F$7:V$7),"",INDEX(TableDiv[[GASB]:[GASB]],_xlfn.AGGREGATE(15,3,(TableDiv[[Agency]:[Agency]]=$E42)/(TableDiv[[Agency]:[Agency]]=$E42)*(ROW(TableDiv[Agency])-ROW(TableDiv[[#Headers],[Agency]])),COLUMNS($F$7:V$7))))</f>
        <v/>
      </c>
      <c r="W42" s="1069" t="str" cm="1">
        <f t="array" ref="W42">IF($D42&lt;COLUMNS($F$7:W$7),"",INDEX(TableDiv[[GASB]:[GASB]],_xlfn.AGGREGATE(15,3,(TableDiv[[Agency]:[Agency]]=$E42)/(TableDiv[[Agency]:[Agency]]=$E42)*(ROW(TableDiv[Agency])-ROW(TableDiv[[#Headers],[Agency]])),COLUMNS($F$7:W$7))))</f>
        <v/>
      </c>
      <c r="X42" s="1069" t="str" cm="1">
        <f t="array" ref="X42">IF($D42&lt;COLUMNS($F$7:X$7),"",INDEX(TableDiv[[GASB]:[GASB]],_xlfn.AGGREGATE(15,3,(TableDiv[[Agency]:[Agency]]=$E42)/(TableDiv[[Agency]:[Agency]]=$E42)*(ROW(TableDiv[Agency])-ROW(TableDiv[[#Headers],[Agency]])),COLUMNS($F$7:X$7))))</f>
        <v/>
      </c>
      <c r="Y42" s="1069" t="str" cm="1">
        <f t="array" ref="Y42">IF($D42&lt;COLUMNS($F$7:Y$7),"",INDEX(TableDiv[[GASB]:[GASB]],_xlfn.AGGREGATE(15,3,(TableDiv[[Agency]:[Agency]]=$E42)/(TableDiv[[Agency]:[Agency]]=$E42)*(ROW(TableDiv[Agency])-ROW(TableDiv[[#Headers],[Agency]])),COLUMNS($F$7:Y$7))))</f>
        <v/>
      </c>
      <c r="Z42" s="1069" t="str" cm="1">
        <f t="array" ref="Z42">IF($D42&lt;COLUMNS($F$7:Z$7),"",INDEX(TableDiv[[GASB]:[GASB]],_xlfn.AGGREGATE(15,3,(TableDiv[[Agency]:[Agency]]=$E42)/(TableDiv[[Agency]:[Agency]]=$E42)*(ROW(TableDiv[Agency])-ROW(TableDiv[[#Headers],[Agency]])),COLUMNS($F$7:Z$7))))</f>
        <v/>
      </c>
      <c r="AA42" s="1069" t="str" cm="1">
        <f t="array" ref="AA42">IF($D42&lt;COLUMNS($F$7:AA$7),"",INDEX(TableDiv[[GASB]:[GASB]],_xlfn.AGGREGATE(15,3,(TableDiv[[Agency]:[Agency]]=$E42)/(TableDiv[[Agency]:[Agency]]=$E42)*(ROW(TableDiv[Agency])-ROW(TableDiv[[#Headers],[Agency]])),COLUMNS($F$7:AA$7))))</f>
        <v/>
      </c>
      <c r="AB42" s="1069" t="str" cm="1">
        <f t="array" ref="AB42">IF($D42&lt;COLUMNS($F$7:AB$7),"",INDEX(TableDiv[[GASB]:[GASB]],_xlfn.AGGREGATE(15,3,(TableDiv[[Agency]:[Agency]]=$E42)/(TableDiv[[Agency]:[Agency]]=$E42)*(ROW(TableDiv[Agency])-ROW(TableDiv[[#Headers],[Agency]])),COLUMNS($F$7:AB$7))))</f>
        <v/>
      </c>
      <c r="AC42" s="1069" t="str" cm="1">
        <f t="array" ref="AC42">IF($D42&lt;COLUMNS($F$7:AC$7),"",INDEX(TableDiv[[GASB]:[GASB]],_xlfn.AGGREGATE(15,3,(TableDiv[[Agency]:[Agency]]=$E42)/(TableDiv[[Agency]:[Agency]]=$E42)*(ROW(TableDiv[Agency])-ROW(TableDiv[[#Headers],[Agency]])),COLUMNS($F$7:AC$7))))</f>
        <v/>
      </c>
      <c r="AD42" s="1069" t="str" cm="1">
        <f t="array" ref="AD42">IF($D42&lt;COLUMNS($F$7:AD$7),"",INDEX(TableDiv[[GASB]:[GASB]],_xlfn.AGGREGATE(15,3,(TableDiv[[Agency]:[Agency]]=$E42)/(TableDiv[[Agency]:[Agency]]=$E42)*(ROW(TableDiv[Agency])-ROW(TableDiv[[#Headers],[Agency]])),COLUMNS($F$7:AD$7))))</f>
        <v/>
      </c>
      <c r="AE42" s="1069" t="str" cm="1">
        <f t="array" ref="AE42">IF($D42&lt;COLUMNS($F$7:AE$7),"",INDEX(TableDiv[[GASB]:[GASB]],_xlfn.AGGREGATE(15,3,(TableDiv[[Agency]:[Agency]]=$E42)/(TableDiv[[Agency]:[Agency]]=$E42)*(ROW(TableDiv[Agency])-ROW(TableDiv[[#Headers],[Agency]])),COLUMNS($F$7:AE$7))))</f>
        <v/>
      </c>
      <c r="AF42" s="1069" t="str" cm="1">
        <f t="array" ref="AF42">IF($D42&lt;COLUMNS($F$7:AF$7),"",INDEX(TableDiv[[GASB]:[GASB]],_xlfn.AGGREGATE(15,3,(TableDiv[[Agency]:[Agency]]=$E42)/(TableDiv[[Agency]:[Agency]]=$E42)*(ROW(TableDiv[Agency])-ROW(TableDiv[[#Headers],[Agency]])),COLUMNS($F$7:AF$7))))</f>
        <v/>
      </c>
      <c r="AG42" s="1069" t="str" cm="1">
        <f t="array" ref="AG42">IF($D42&lt;COLUMNS($F$7:AG$7),"",INDEX(TableDiv[[GASB]:[GASB]],_xlfn.AGGREGATE(15,3,(TableDiv[[Agency]:[Agency]]=$E42)/(TableDiv[[Agency]:[Agency]]=$E42)*(ROW(TableDiv[Agency])-ROW(TableDiv[[#Headers],[Agency]])),COLUMNS($F$7:AG$7))))</f>
        <v/>
      </c>
      <c r="AH42" s="1069" t="str" cm="1">
        <f t="array" ref="AH42">IF($D42&lt;COLUMNS($F$7:AH$7),"",INDEX(TableDiv[[GASB]:[GASB]],_xlfn.AGGREGATE(15,3,(TableDiv[[Agency]:[Agency]]=$E42)/(TableDiv[[Agency]:[Agency]]=$E42)*(ROW(TableDiv[Agency])-ROW(TableDiv[[#Headers],[Agency]])),COLUMNS($F$7:AH$7))))</f>
        <v/>
      </c>
      <c r="AI42" s="1069" t="str" cm="1">
        <f t="array" ref="AI42">IF($D42&lt;COLUMNS($F$7:AI$7),"",INDEX(TableDiv[[GASB]:[GASB]],_xlfn.AGGREGATE(15,3,(TableDiv[[Agency]:[Agency]]=$E42)/(TableDiv[[Agency]:[Agency]]=$E42)*(ROW(TableDiv[Agency])-ROW(TableDiv[[#Headers],[Agency]])),COLUMNS($F$7:AI$7))))</f>
        <v/>
      </c>
      <c r="AJ42" s="1069" t="str" cm="1">
        <f t="array" ref="AJ42">IF($D42&lt;COLUMNS($F$7:AJ$7),"",INDEX(TableDiv[[GASB]:[GASB]],_xlfn.AGGREGATE(15,3,(TableDiv[[Agency]:[Agency]]=$E42)/(TableDiv[[Agency]:[Agency]]=$E42)*(ROW(TableDiv[Agency])-ROW(TableDiv[[#Headers],[Agency]])),COLUMNS($F$7:AJ$7))))</f>
        <v/>
      </c>
      <c r="AK42" s="1069" t="str" cm="1">
        <f t="array" ref="AK42">IF($D42&lt;COLUMNS($F$7:AK$7),"",INDEX(TableDiv[[GASB]:[GASB]],_xlfn.AGGREGATE(15,3,(TableDiv[[Agency]:[Agency]]=$E42)/(TableDiv[[Agency]:[Agency]]=$E42)*(ROW(TableDiv[Agency])-ROW(TableDiv[[#Headers],[Agency]])),COLUMNS($F$7:AK$7))))</f>
        <v/>
      </c>
      <c r="AL42" s="1069" t="str" cm="1">
        <f t="array" ref="AL42">IF($D42&lt;COLUMNS($F$7:AL$7),"",INDEX(TableDiv[[GASB]:[GASB]],_xlfn.AGGREGATE(15,3,(TableDiv[[Agency]:[Agency]]=$E42)/(TableDiv[[Agency]:[Agency]]=$E42)*(ROW(TableDiv[Agency])-ROW(TableDiv[[#Headers],[Agency]])),COLUMNS($F$7:AL$7))))</f>
        <v/>
      </c>
      <c r="AM42" s="1069" t="str" cm="1">
        <f t="array" ref="AM42">IF($D42&lt;COLUMNS($F$7:AM$7),"",INDEX(TableDiv[[GASB]:[GASB]],_xlfn.AGGREGATE(15,3,(TableDiv[[Agency]:[Agency]]=$E42)/(TableDiv[[Agency]:[Agency]]=$E42)*(ROW(TableDiv[Agency])-ROW(TableDiv[[#Headers],[Agency]])),COLUMNS($F$7:AM$7))))</f>
        <v/>
      </c>
      <c r="AN42" s="1069"/>
      <c r="AO42" s="1069"/>
      <c r="AP42" s="1069"/>
      <c r="AQ42" s="1069"/>
      <c r="AR42" s="1069"/>
      <c r="AS42" s="1069"/>
    </row>
    <row r="43" spans="1:45" ht="15">
      <c r="A43" s="1073" t="s">
        <v>1377</v>
      </c>
      <c r="B43" s="1073" t="s">
        <v>2287</v>
      </c>
      <c r="C43" s="1069"/>
      <c r="D43" s="1069">
        <f>COUNTIF(TableDiv[Agency],E43)</f>
        <v>3</v>
      </c>
      <c r="E43" s="1078" t="str" cm="1">
        <f t="array" ref="E43">IFERROR(INDEX(TableDiv[Agency],MATCH(0,INDEX(COUNTIF($E$7:E42,TableDiv[Agency]),),0)),"")</f>
        <v>3500</v>
      </c>
      <c r="F43" s="1069" t="str" cm="1">
        <f t="array" ref="F43">IF($D43&lt;COLUMNS($F$7:F$7),"",INDEX(TableDiv[[GASB]:[GASB]],_xlfn.AGGREGATE(15,3,(TableDiv[[Agency]:[Agency]]=$E43)/(TableDiv[[Agency]:[Agency]]=$E43)*(ROW(TableDiv[Agency])-ROW(TableDiv[[#Headers],[Agency]])),COLUMNS($F$7:F$7))))</f>
        <v>12000G</v>
      </c>
      <c r="G43" s="1069" t="str" cm="1">
        <f t="array" ref="G43">IF($D43&lt;COLUMNS($F$7:G$7),"",INDEX(TableDiv[[GASB]:[GASB]],_xlfn.AGGREGATE(15,3,(TableDiv[[Agency]:[Agency]]=$E43)/(TableDiv[[Agency]:[Agency]]=$E43)*(ROW(TableDiv[Agency])-ROW(TableDiv[[#Headers],[Agency]])),COLUMNS($F$7:G$7))))</f>
        <v>14000G</v>
      </c>
      <c r="H43" s="1069" t="str" cm="1">
        <f t="array" ref="H43">IF($D43&lt;COLUMNS($F$7:H$7),"",INDEX(TableDiv[[GASB]:[GASB]],_xlfn.AGGREGATE(15,3,(TableDiv[[Agency]:[Agency]]=$E43)/(TableDiv[[Agency]:[Agency]]=$E43)*(ROW(TableDiv[Agency])-ROW(TableDiv[[#Headers],[Agency]])),COLUMNS($F$7:H$7))))</f>
        <v>39000G</v>
      </c>
      <c r="I43" s="1069" t="str" cm="1">
        <f t="array" ref="I43">IF($D43&lt;COLUMNS($F$7:I$7),"",INDEX(TableDiv[[GASB]:[GASB]],_xlfn.AGGREGATE(15,3,(TableDiv[[Agency]:[Agency]]=$E43)/(TableDiv[[Agency]:[Agency]]=$E43)*(ROW(TableDiv[Agency])-ROW(TableDiv[[#Headers],[Agency]])),COLUMNS($F$7:I$7))))</f>
        <v/>
      </c>
      <c r="J43" s="1069" t="str" cm="1">
        <f t="array" ref="J43">IF($D43&lt;COLUMNS($F$7:J$7),"",INDEX(TableDiv[[GASB]:[GASB]],_xlfn.AGGREGATE(15,3,(TableDiv[[Agency]:[Agency]]=$E43)/(TableDiv[[Agency]:[Agency]]=$E43)*(ROW(TableDiv[Agency])-ROW(TableDiv[[#Headers],[Agency]])),COLUMNS($F$7:J$7))))</f>
        <v/>
      </c>
      <c r="K43" s="1069" t="str" cm="1">
        <f t="array" ref="K43">IF($D43&lt;COLUMNS($F$7:K$7),"",INDEX(TableDiv[[GASB]:[GASB]],_xlfn.AGGREGATE(15,3,(TableDiv[[Agency]:[Agency]]=$E43)/(TableDiv[[Agency]:[Agency]]=$E43)*(ROW(TableDiv[Agency])-ROW(TableDiv[[#Headers],[Agency]])),COLUMNS($F$7:K$7))))</f>
        <v/>
      </c>
      <c r="L43" s="1069" t="str" cm="1">
        <f t="array" ref="L43">IF($D43&lt;COLUMNS($F$7:L$7),"",INDEX(TableDiv[[GASB]:[GASB]],_xlfn.AGGREGATE(15,3,(TableDiv[[Agency]:[Agency]]=$E43)/(TableDiv[[Agency]:[Agency]]=$E43)*(ROW(TableDiv[Agency])-ROW(TableDiv[[#Headers],[Agency]])),COLUMNS($F$7:L$7))))</f>
        <v/>
      </c>
      <c r="M43" s="1069" t="str" cm="1">
        <f t="array" ref="M43">IF($D43&lt;COLUMNS($F$7:M$7),"",INDEX(TableDiv[[GASB]:[GASB]],_xlfn.AGGREGATE(15,3,(TableDiv[[Agency]:[Agency]]=$E43)/(TableDiv[[Agency]:[Agency]]=$E43)*(ROW(TableDiv[Agency])-ROW(TableDiv[[#Headers],[Agency]])),COLUMNS($F$7:M$7))))</f>
        <v/>
      </c>
      <c r="N43" s="1069" t="str" cm="1">
        <f t="array" ref="N43">IF($D43&lt;COLUMNS($F$7:N$7),"",INDEX(TableDiv[[GASB]:[GASB]],_xlfn.AGGREGATE(15,3,(TableDiv[[Agency]:[Agency]]=$E43)/(TableDiv[[Agency]:[Agency]]=$E43)*(ROW(TableDiv[Agency])-ROW(TableDiv[[#Headers],[Agency]])),COLUMNS($F$7:N$7))))</f>
        <v/>
      </c>
      <c r="O43" s="1069" t="str" cm="1">
        <f t="array" ref="O43">IF($D43&lt;COLUMNS($F$7:O$7),"",INDEX(TableDiv[[GASB]:[GASB]],_xlfn.AGGREGATE(15,3,(TableDiv[[Agency]:[Agency]]=$E43)/(TableDiv[[Agency]:[Agency]]=$E43)*(ROW(TableDiv[Agency])-ROW(TableDiv[[#Headers],[Agency]])),COLUMNS($F$7:O$7))))</f>
        <v/>
      </c>
      <c r="P43" s="1069" t="str" cm="1">
        <f t="array" ref="P43">IF($D43&lt;COLUMNS($F$7:P$7),"",INDEX(TableDiv[[GASB]:[GASB]],_xlfn.AGGREGATE(15,3,(TableDiv[[Agency]:[Agency]]=$E43)/(TableDiv[[Agency]:[Agency]]=$E43)*(ROW(TableDiv[Agency])-ROW(TableDiv[[#Headers],[Agency]])),COLUMNS($F$7:P$7))))</f>
        <v/>
      </c>
      <c r="Q43" s="1069" t="str" cm="1">
        <f t="array" ref="Q43">IF($D43&lt;COLUMNS($F$7:Q$7),"",INDEX(TableDiv[[GASB]:[GASB]],_xlfn.AGGREGATE(15,3,(TableDiv[[Agency]:[Agency]]=$E43)/(TableDiv[[Agency]:[Agency]]=$E43)*(ROW(TableDiv[Agency])-ROW(TableDiv[[#Headers],[Agency]])),COLUMNS($F$7:Q$7))))</f>
        <v/>
      </c>
      <c r="R43" s="1069" t="str" cm="1">
        <f t="array" ref="R43">IF($D43&lt;COLUMNS($F$7:R$7),"",INDEX(TableDiv[[GASB]:[GASB]],_xlfn.AGGREGATE(15,3,(TableDiv[[Agency]:[Agency]]=$E43)/(TableDiv[[Agency]:[Agency]]=$E43)*(ROW(TableDiv[Agency])-ROW(TableDiv[[#Headers],[Agency]])),COLUMNS($F$7:R$7))))</f>
        <v/>
      </c>
      <c r="S43" s="1069" t="str" cm="1">
        <f t="array" ref="S43">IF($D43&lt;COLUMNS($F$7:S$7),"",INDEX(TableDiv[[GASB]:[GASB]],_xlfn.AGGREGATE(15,3,(TableDiv[[Agency]:[Agency]]=$E43)/(TableDiv[[Agency]:[Agency]]=$E43)*(ROW(TableDiv[Agency])-ROW(TableDiv[[#Headers],[Agency]])),COLUMNS($F$7:S$7))))</f>
        <v/>
      </c>
      <c r="T43" s="1069" t="str" cm="1">
        <f t="array" ref="T43">IF($D43&lt;COLUMNS($F$7:T$7),"",INDEX(TableDiv[[GASB]:[GASB]],_xlfn.AGGREGATE(15,3,(TableDiv[[Agency]:[Agency]]=$E43)/(TableDiv[[Agency]:[Agency]]=$E43)*(ROW(TableDiv[Agency])-ROW(TableDiv[[#Headers],[Agency]])),COLUMNS($F$7:T$7))))</f>
        <v/>
      </c>
      <c r="U43" s="1069" t="str" cm="1">
        <f t="array" ref="U43">IF($D43&lt;COLUMNS($F$7:U$7),"",INDEX(TableDiv[[GASB]:[GASB]],_xlfn.AGGREGATE(15,3,(TableDiv[[Agency]:[Agency]]=$E43)/(TableDiv[[Agency]:[Agency]]=$E43)*(ROW(TableDiv[Agency])-ROW(TableDiv[[#Headers],[Agency]])),COLUMNS($F$7:U$7))))</f>
        <v/>
      </c>
      <c r="V43" s="1069" t="str" cm="1">
        <f t="array" ref="V43">IF($D43&lt;COLUMNS($F$7:V$7),"",INDEX(TableDiv[[GASB]:[GASB]],_xlfn.AGGREGATE(15,3,(TableDiv[[Agency]:[Agency]]=$E43)/(TableDiv[[Agency]:[Agency]]=$E43)*(ROW(TableDiv[Agency])-ROW(TableDiv[[#Headers],[Agency]])),COLUMNS($F$7:V$7))))</f>
        <v/>
      </c>
      <c r="W43" s="1069" t="str" cm="1">
        <f t="array" ref="W43">IF($D43&lt;COLUMNS($F$7:W$7),"",INDEX(TableDiv[[GASB]:[GASB]],_xlfn.AGGREGATE(15,3,(TableDiv[[Agency]:[Agency]]=$E43)/(TableDiv[[Agency]:[Agency]]=$E43)*(ROW(TableDiv[Agency])-ROW(TableDiv[[#Headers],[Agency]])),COLUMNS($F$7:W$7))))</f>
        <v/>
      </c>
      <c r="X43" s="1069" t="str" cm="1">
        <f t="array" ref="X43">IF($D43&lt;COLUMNS($F$7:X$7),"",INDEX(TableDiv[[GASB]:[GASB]],_xlfn.AGGREGATE(15,3,(TableDiv[[Agency]:[Agency]]=$E43)/(TableDiv[[Agency]:[Agency]]=$E43)*(ROW(TableDiv[Agency])-ROW(TableDiv[[#Headers],[Agency]])),COLUMNS($F$7:X$7))))</f>
        <v/>
      </c>
      <c r="Y43" s="1069" t="str" cm="1">
        <f t="array" ref="Y43">IF($D43&lt;COLUMNS($F$7:Y$7),"",INDEX(TableDiv[[GASB]:[GASB]],_xlfn.AGGREGATE(15,3,(TableDiv[[Agency]:[Agency]]=$E43)/(TableDiv[[Agency]:[Agency]]=$E43)*(ROW(TableDiv[Agency])-ROW(TableDiv[[#Headers],[Agency]])),COLUMNS($F$7:Y$7))))</f>
        <v/>
      </c>
      <c r="Z43" s="1069" t="str" cm="1">
        <f t="array" ref="Z43">IF($D43&lt;COLUMNS($F$7:Z$7),"",INDEX(TableDiv[[GASB]:[GASB]],_xlfn.AGGREGATE(15,3,(TableDiv[[Agency]:[Agency]]=$E43)/(TableDiv[[Agency]:[Agency]]=$E43)*(ROW(TableDiv[Agency])-ROW(TableDiv[[#Headers],[Agency]])),COLUMNS($F$7:Z$7))))</f>
        <v/>
      </c>
      <c r="AA43" s="1069" t="str" cm="1">
        <f t="array" ref="AA43">IF($D43&lt;COLUMNS($F$7:AA$7),"",INDEX(TableDiv[[GASB]:[GASB]],_xlfn.AGGREGATE(15,3,(TableDiv[[Agency]:[Agency]]=$E43)/(TableDiv[[Agency]:[Agency]]=$E43)*(ROW(TableDiv[Agency])-ROW(TableDiv[[#Headers],[Agency]])),COLUMNS($F$7:AA$7))))</f>
        <v/>
      </c>
      <c r="AB43" s="1069" t="str" cm="1">
        <f t="array" ref="AB43">IF($D43&lt;COLUMNS($F$7:AB$7),"",INDEX(TableDiv[[GASB]:[GASB]],_xlfn.AGGREGATE(15,3,(TableDiv[[Agency]:[Agency]]=$E43)/(TableDiv[[Agency]:[Agency]]=$E43)*(ROW(TableDiv[Agency])-ROW(TableDiv[[#Headers],[Agency]])),COLUMNS($F$7:AB$7))))</f>
        <v/>
      </c>
      <c r="AC43" s="1069" t="str" cm="1">
        <f t="array" ref="AC43">IF($D43&lt;COLUMNS($F$7:AC$7),"",INDEX(TableDiv[[GASB]:[GASB]],_xlfn.AGGREGATE(15,3,(TableDiv[[Agency]:[Agency]]=$E43)/(TableDiv[[Agency]:[Agency]]=$E43)*(ROW(TableDiv[Agency])-ROW(TableDiv[[#Headers],[Agency]])),COLUMNS($F$7:AC$7))))</f>
        <v/>
      </c>
      <c r="AD43" s="1069" t="str" cm="1">
        <f t="array" ref="AD43">IF($D43&lt;COLUMNS($F$7:AD$7),"",INDEX(TableDiv[[GASB]:[GASB]],_xlfn.AGGREGATE(15,3,(TableDiv[[Agency]:[Agency]]=$E43)/(TableDiv[[Agency]:[Agency]]=$E43)*(ROW(TableDiv[Agency])-ROW(TableDiv[[#Headers],[Agency]])),COLUMNS($F$7:AD$7))))</f>
        <v/>
      </c>
      <c r="AE43" s="1069" t="str" cm="1">
        <f t="array" ref="AE43">IF($D43&lt;COLUMNS($F$7:AE$7),"",INDEX(TableDiv[[GASB]:[GASB]],_xlfn.AGGREGATE(15,3,(TableDiv[[Agency]:[Agency]]=$E43)/(TableDiv[[Agency]:[Agency]]=$E43)*(ROW(TableDiv[Agency])-ROW(TableDiv[[#Headers],[Agency]])),COLUMNS($F$7:AE$7))))</f>
        <v/>
      </c>
      <c r="AF43" s="1069" t="str" cm="1">
        <f t="array" ref="AF43">IF($D43&lt;COLUMNS($F$7:AF$7),"",INDEX(TableDiv[[GASB]:[GASB]],_xlfn.AGGREGATE(15,3,(TableDiv[[Agency]:[Agency]]=$E43)/(TableDiv[[Agency]:[Agency]]=$E43)*(ROW(TableDiv[Agency])-ROW(TableDiv[[#Headers],[Agency]])),COLUMNS($F$7:AF$7))))</f>
        <v/>
      </c>
      <c r="AG43" s="1069" t="str" cm="1">
        <f t="array" ref="AG43">IF($D43&lt;COLUMNS($F$7:AG$7),"",INDEX(TableDiv[[GASB]:[GASB]],_xlfn.AGGREGATE(15,3,(TableDiv[[Agency]:[Agency]]=$E43)/(TableDiv[[Agency]:[Agency]]=$E43)*(ROW(TableDiv[Agency])-ROW(TableDiv[[#Headers],[Agency]])),COLUMNS($F$7:AG$7))))</f>
        <v/>
      </c>
      <c r="AH43" s="1069" t="str" cm="1">
        <f t="array" ref="AH43">IF($D43&lt;COLUMNS($F$7:AH$7),"",INDEX(TableDiv[[GASB]:[GASB]],_xlfn.AGGREGATE(15,3,(TableDiv[[Agency]:[Agency]]=$E43)/(TableDiv[[Agency]:[Agency]]=$E43)*(ROW(TableDiv[Agency])-ROW(TableDiv[[#Headers],[Agency]])),COLUMNS($F$7:AH$7))))</f>
        <v/>
      </c>
      <c r="AI43" s="1069" t="str" cm="1">
        <f t="array" ref="AI43">IF($D43&lt;COLUMNS($F$7:AI$7),"",INDEX(TableDiv[[GASB]:[GASB]],_xlfn.AGGREGATE(15,3,(TableDiv[[Agency]:[Agency]]=$E43)/(TableDiv[[Agency]:[Agency]]=$E43)*(ROW(TableDiv[Agency])-ROW(TableDiv[[#Headers],[Agency]])),COLUMNS($F$7:AI$7))))</f>
        <v/>
      </c>
      <c r="AJ43" s="1069" t="str" cm="1">
        <f t="array" ref="AJ43">IF($D43&lt;COLUMNS($F$7:AJ$7),"",INDEX(TableDiv[[GASB]:[GASB]],_xlfn.AGGREGATE(15,3,(TableDiv[[Agency]:[Agency]]=$E43)/(TableDiv[[Agency]:[Agency]]=$E43)*(ROW(TableDiv[Agency])-ROW(TableDiv[[#Headers],[Agency]])),COLUMNS($F$7:AJ$7))))</f>
        <v/>
      </c>
      <c r="AK43" s="1069" t="str" cm="1">
        <f t="array" ref="AK43">IF($D43&lt;COLUMNS($F$7:AK$7),"",INDEX(TableDiv[[GASB]:[GASB]],_xlfn.AGGREGATE(15,3,(TableDiv[[Agency]:[Agency]]=$E43)/(TableDiv[[Agency]:[Agency]]=$E43)*(ROW(TableDiv[Agency])-ROW(TableDiv[[#Headers],[Agency]])),COLUMNS($F$7:AK$7))))</f>
        <v/>
      </c>
      <c r="AL43" s="1069" t="str" cm="1">
        <f t="array" ref="AL43">IF($D43&lt;COLUMNS($F$7:AL$7),"",INDEX(TableDiv[[GASB]:[GASB]],_xlfn.AGGREGATE(15,3,(TableDiv[[Agency]:[Agency]]=$E43)/(TableDiv[[Agency]:[Agency]]=$E43)*(ROW(TableDiv[Agency])-ROW(TableDiv[[#Headers],[Agency]])),COLUMNS($F$7:AL$7))))</f>
        <v/>
      </c>
      <c r="AM43" s="1069" t="str" cm="1">
        <f t="array" ref="AM43">IF($D43&lt;COLUMNS($F$7:AM$7),"",INDEX(TableDiv[[GASB]:[GASB]],_xlfn.AGGREGATE(15,3,(TableDiv[[Agency]:[Agency]]=$E43)/(TableDiv[[Agency]:[Agency]]=$E43)*(ROW(TableDiv[Agency])-ROW(TableDiv[[#Headers],[Agency]])),COLUMNS($F$7:AM$7))))</f>
        <v/>
      </c>
      <c r="AN43" s="1069"/>
      <c r="AO43" s="1069"/>
      <c r="AP43" s="1069"/>
      <c r="AQ43" s="1069"/>
      <c r="AR43" s="1069"/>
      <c r="AS43" s="1069"/>
    </row>
    <row r="44" spans="1:45" ht="15">
      <c r="A44" s="1073" t="s">
        <v>1377</v>
      </c>
      <c r="B44" s="1073" t="s">
        <v>2288</v>
      </c>
      <c r="C44" s="1069"/>
      <c r="D44" s="1069">
        <f>COUNTIF(TableDiv[Agency],E44)</f>
        <v>4</v>
      </c>
      <c r="E44" s="1078" t="str" cm="1">
        <f t="array" ref="E44">IFERROR(INDEX(TableDiv[Agency],MATCH(0,INDEX(COUNTIF($E$7:E43,TableDiv[Agency]),),0)),"")</f>
        <v>3600</v>
      </c>
      <c r="F44" s="1069" t="str" cm="1">
        <f t="array" ref="F44">IF($D44&lt;COLUMNS($F$7:F$7),"",INDEX(TableDiv[[GASB]:[GASB]],_xlfn.AGGREGATE(15,3,(TableDiv[[Agency]:[Agency]]=$E44)/(TableDiv[[Agency]:[Agency]]=$E44)*(ROW(TableDiv[Agency])-ROW(TableDiv[[#Headers],[Agency]])),COLUMNS($F$7:F$7))))</f>
        <v>12000G</v>
      </c>
      <c r="G44" s="1069" t="str" cm="1">
        <f t="array" ref="G44">IF($D44&lt;COLUMNS($F$7:G$7),"",INDEX(TableDiv[[GASB]:[GASB]],_xlfn.AGGREGATE(15,3,(TableDiv[[Agency]:[Agency]]=$E44)/(TableDiv[[Agency]:[Agency]]=$E44)*(ROW(TableDiv[Agency])-ROW(TableDiv[[#Headers],[Agency]])),COLUMNS($F$7:G$7))))</f>
        <v>14000G</v>
      </c>
      <c r="H44" s="1069" t="str" cm="1">
        <f t="array" ref="H44">IF($D44&lt;COLUMNS($F$7:H$7),"",INDEX(TableDiv[[GASB]:[GASB]],_xlfn.AGGREGATE(15,3,(TableDiv[[Agency]:[Agency]]=$E44)/(TableDiv[[Agency]:[Agency]]=$E44)*(ROW(TableDiv[Agency])-ROW(TableDiv[[#Headers],[Agency]])),COLUMNS($F$7:H$7))))</f>
        <v>14260G</v>
      </c>
      <c r="I44" s="1069" t="str" cm="1">
        <f t="array" ref="I44">IF($D44&lt;COLUMNS($F$7:I$7),"",INDEX(TableDiv[[GASB]:[GASB]],_xlfn.AGGREGATE(15,3,(TableDiv[[Agency]:[Agency]]=$E44)/(TableDiv[[Agency]:[Agency]]=$E44)*(ROW(TableDiv[Agency])-ROW(TableDiv[[#Headers],[Agency]])),COLUMNS($F$7:I$7))))</f>
        <v>39000G</v>
      </c>
      <c r="J44" s="1069" t="str" cm="1">
        <f t="array" ref="J44">IF($D44&lt;COLUMNS($F$7:J$7),"",INDEX(TableDiv[[GASB]:[GASB]],_xlfn.AGGREGATE(15,3,(TableDiv[[Agency]:[Agency]]=$E44)/(TableDiv[[Agency]:[Agency]]=$E44)*(ROW(TableDiv[Agency])-ROW(TableDiv[[#Headers],[Agency]])),COLUMNS($F$7:J$7))))</f>
        <v/>
      </c>
      <c r="K44" s="1069" t="str" cm="1">
        <f t="array" ref="K44">IF($D44&lt;COLUMNS($F$7:K$7),"",INDEX(TableDiv[[GASB]:[GASB]],_xlfn.AGGREGATE(15,3,(TableDiv[[Agency]:[Agency]]=$E44)/(TableDiv[[Agency]:[Agency]]=$E44)*(ROW(TableDiv[Agency])-ROW(TableDiv[[#Headers],[Agency]])),COLUMNS($F$7:K$7))))</f>
        <v/>
      </c>
      <c r="L44" s="1069" t="str" cm="1">
        <f t="array" ref="L44">IF($D44&lt;COLUMNS($F$7:L$7),"",INDEX(TableDiv[[GASB]:[GASB]],_xlfn.AGGREGATE(15,3,(TableDiv[[Agency]:[Agency]]=$E44)/(TableDiv[[Agency]:[Agency]]=$E44)*(ROW(TableDiv[Agency])-ROW(TableDiv[[#Headers],[Agency]])),COLUMNS($F$7:L$7))))</f>
        <v/>
      </c>
      <c r="M44" s="1069" t="str" cm="1">
        <f t="array" ref="M44">IF($D44&lt;COLUMNS($F$7:M$7),"",INDEX(TableDiv[[GASB]:[GASB]],_xlfn.AGGREGATE(15,3,(TableDiv[[Agency]:[Agency]]=$E44)/(TableDiv[[Agency]:[Agency]]=$E44)*(ROW(TableDiv[Agency])-ROW(TableDiv[[#Headers],[Agency]])),COLUMNS($F$7:M$7))))</f>
        <v/>
      </c>
      <c r="N44" s="1069" t="str" cm="1">
        <f t="array" ref="N44">IF($D44&lt;COLUMNS($F$7:N$7),"",INDEX(TableDiv[[GASB]:[GASB]],_xlfn.AGGREGATE(15,3,(TableDiv[[Agency]:[Agency]]=$E44)/(TableDiv[[Agency]:[Agency]]=$E44)*(ROW(TableDiv[Agency])-ROW(TableDiv[[#Headers],[Agency]])),COLUMNS($F$7:N$7))))</f>
        <v/>
      </c>
      <c r="O44" s="1069" t="str" cm="1">
        <f t="array" ref="O44">IF($D44&lt;COLUMNS($F$7:O$7),"",INDEX(TableDiv[[GASB]:[GASB]],_xlfn.AGGREGATE(15,3,(TableDiv[[Agency]:[Agency]]=$E44)/(TableDiv[[Agency]:[Agency]]=$E44)*(ROW(TableDiv[Agency])-ROW(TableDiv[[#Headers],[Agency]])),COLUMNS($F$7:O$7))))</f>
        <v/>
      </c>
      <c r="P44" s="1069" t="str" cm="1">
        <f t="array" ref="P44">IF($D44&lt;COLUMNS($F$7:P$7),"",INDEX(TableDiv[[GASB]:[GASB]],_xlfn.AGGREGATE(15,3,(TableDiv[[Agency]:[Agency]]=$E44)/(TableDiv[[Agency]:[Agency]]=$E44)*(ROW(TableDiv[Agency])-ROW(TableDiv[[#Headers],[Agency]])),COLUMNS($F$7:P$7))))</f>
        <v/>
      </c>
      <c r="Q44" s="1069" t="str" cm="1">
        <f t="array" ref="Q44">IF($D44&lt;COLUMNS($F$7:Q$7),"",INDEX(TableDiv[[GASB]:[GASB]],_xlfn.AGGREGATE(15,3,(TableDiv[[Agency]:[Agency]]=$E44)/(TableDiv[[Agency]:[Agency]]=$E44)*(ROW(TableDiv[Agency])-ROW(TableDiv[[#Headers],[Agency]])),COLUMNS($F$7:Q$7))))</f>
        <v/>
      </c>
      <c r="R44" s="1069" t="str" cm="1">
        <f t="array" ref="R44">IF($D44&lt;COLUMNS($F$7:R$7),"",INDEX(TableDiv[[GASB]:[GASB]],_xlfn.AGGREGATE(15,3,(TableDiv[[Agency]:[Agency]]=$E44)/(TableDiv[[Agency]:[Agency]]=$E44)*(ROW(TableDiv[Agency])-ROW(TableDiv[[#Headers],[Agency]])),COLUMNS($F$7:R$7))))</f>
        <v/>
      </c>
      <c r="S44" s="1069" t="str" cm="1">
        <f t="array" ref="S44">IF($D44&lt;COLUMNS($F$7:S$7),"",INDEX(TableDiv[[GASB]:[GASB]],_xlfn.AGGREGATE(15,3,(TableDiv[[Agency]:[Agency]]=$E44)/(TableDiv[[Agency]:[Agency]]=$E44)*(ROW(TableDiv[Agency])-ROW(TableDiv[[#Headers],[Agency]])),COLUMNS($F$7:S$7))))</f>
        <v/>
      </c>
      <c r="T44" s="1069" t="str" cm="1">
        <f t="array" ref="T44">IF($D44&lt;COLUMNS($F$7:T$7),"",INDEX(TableDiv[[GASB]:[GASB]],_xlfn.AGGREGATE(15,3,(TableDiv[[Agency]:[Agency]]=$E44)/(TableDiv[[Agency]:[Agency]]=$E44)*(ROW(TableDiv[Agency])-ROW(TableDiv[[#Headers],[Agency]])),COLUMNS($F$7:T$7))))</f>
        <v/>
      </c>
      <c r="U44" s="1069" t="str" cm="1">
        <f t="array" ref="U44">IF($D44&lt;COLUMNS($F$7:U$7),"",INDEX(TableDiv[[GASB]:[GASB]],_xlfn.AGGREGATE(15,3,(TableDiv[[Agency]:[Agency]]=$E44)/(TableDiv[[Agency]:[Agency]]=$E44)*(ROW(TableDiv[Agency])-ROW(TableDiv[[#Headers],[Agency]])),COLUMNS($F$7:U$7))))</f>
        <v/>
      </c>
      <c r="V44" s="1069" t="str" cm="1">
        <f t="array" ref="V44">IF($D44&lt;COLUMNS($F$7:V$7),"",INDEX(TableDiv[[GASB]:[GASB]],_xlfn.AGGREGATE(15,3,(TableDiv[[Agency]:[Agency]]=$E44)/(TableDiv[[Agency]:[Agency]]=$E44)*(ROW(TableDiv[Agency])-ROW(TableDiv[[#Headers],[Agency]])),COLUMNS($F$7:V$7))))</f>
        <v/>
      </c>
      <c r="W44" s="1069" t="str" cm="1">
        <f t="array" ref="W44">IF($D44&lt;COLUMNS($F$7:W$7),"",INDEX(TableDiv[[GASB]:[GASB]],_xlfn.AGGREGATE(15,3,(TableDiv[[Agency]:[Agency]]=$E44)/(TableDiv[[Agency]:[Agency]]=$E44)*(ROW(TableDiv[Agency])-ROW(TableDiv[[#Headers],[Agency]])),COLUMNS($F$7:W$7))))</f>
        <v/>
      </c>
      <c r="X44" s="1069" t="str" cm="1">
        <f t="array" ref="X44">IF($D44&lt;COLUMNS($F$7:X$7),"",INDEX(TableDiv[[GASB]:[GASB]],_xlfn.AGGREGATE(15,3,(TableDiv[[Agency]:[Agency]]=$E44)/(TableDiv[[Agency]:[Agency]]=$E44)*(ROW(TableDiv[Agency])-ROW(TableDiv[[#Headers],[Agency]])),COLUMNS($F$7:X$7))))</f>
        <v/>
      </c>
      <c r="Y44" s="1069" t="str" cm="1">
        <f t="array" ref="Y44">IF($D44&lt;COLUMNS($F$7:Y$7),"",INDEX(TableDiv[[GASB]:[GASB]],_xlfn.AGGREGATE(15,3,(TableDiv[[Agency]:[Agency]]=$E44)/(TableDiv[[Agency]:[Agency]]=$E44)*(ROW(TableDiv[Agency])-ROW(TableDiv[[#Headers],[Agency]])),COLUMNS($F$7:Y$7))))</f>
        <v/>
      </c>
      <c r="Z44" s="1069" t="str" cm="1">
        <f t="array" ref="Z44">IF($D44&lt;COLUMNS($F$7:Z$7),"",INDEX(TableDiv[[GASB]:[GASB]],_xlfn.AGGREGATE(15,3,(TableDiv[[Agency]:[Agency]]=$E44)/(TableDiv[[Agency]:[Agency]]=$E44)*(ROW(TableDiv[Agency])-ROW(TableDiv[[#Headers],[Agency]])),COLUMNS($F$7:Z$7))))</f>
        <v/>
      </c>
      <c r="AA44" s="1069" t="str" cm="1">
        <f t="array" ref="AA44">IF($D44&lt;COLUMNS($F$7:AA$7),"",INDEX(TableDiv[[GASB]:[GASB]],_xlfn.AGGREGATE(15,3,(TableDiv[[Agency]:[Agency]]=$E44)/(TableDiv[[Agency]:[Agency]]=$E44)*(ROW(TableDiv[Agency])-ROW(TableDiv[[#Headers],[Agency]])),COLUMNS($F$7:AA$7))))</f>
        <v/>
      </c>
      <c r="AB44" s="1069" t="str" cm="1">
        <f t="array" ref="AB44">IF($D44&lt;COLUMNS($F$7:AB$7),"",INDEX(TableDiv[[GASB]:[GASB]],_xlfn.AGGREGATE(15,3,(TableDiv[[Agency]:[Agency]]=$E44)/(TableDiv[[Agency]:[Agency]]=$E44)*(ROW(TableDiv[Agency])-ROW(TableDiv[[#Headers],[Agency]])),COLUMNS($F$7:AB$7))))</f>
        <v/>
      </c>
      <c r="AC44" s="1069" t="str" cm="1">
        <f t="array" ref="AC44">IF($D44&lt;COLUMNS($F$7:AC$7),"",INDEX(TableDiv[[GASB]:[GASB]],_xlfn.AGGREGATE(15,3,(TableDiv[[Agency]:[Agency]]=$E44)/(TableDiv[[Agency]:[Agency]]=$E44)*(ROW(TableDiv[Agency])-ROW(TableDiv[[#Headers],[Agency]])),COLUMNS($F$7:AC$7))))</f>
        <v/>
      </c>
      <c r="AD44" s="1069" t="str" cm="1">
        <f t="array" ref="AD44">IF($D44&lt;COLUMNS($F$7:AD$7),"",INDEX(TableDiv[[GASB]:[GASB]],_xlfn.AGGREGATE(15,3,(TableDiv[[Agency]:[Agency]]=$E44)/(TableDiv[[Agency]:[Agency]]=$E44)*(ROW(TableDiv[Agency])-ROW(TableDiv[[#Headers],[Agency]])),COLUMNS($F$7:AD$7))))</f>
        <v/>
      </c>
      <c r="AE44" s="1069" t="str" cm="1">
        <f t="array" ref="AE44">IF($D44&lt;COLUMNS($F$7:AE$7),"",INDEX(TableDiv[[GASB]:[GASB]],_xlfn.AGGREGATE(15,3,(TableDiv[[Agency]:[Agency]]=$E44)/(TableDiv[[Agency]:[Agency]]=$E44)*(ROW(TableDiv[Agency])-ROW(TableDiv[[#Headers],[Agency]])),COLUMNS($F$7:AE$7))))</f>
        <v/>
      </c>
      <c r="AF44" s="1069" t="str" cm="1">
        <f t="array" ref="AF44">IF($D44&lt;COLUMNS($F$7:AF$7),"",INDEX(TableDiv[[GASB]:[GASB]],_xlfn.AGGREGATE(15,3,(TableDiv[[Agency]:[Agency]]=$E44)/(TableDiv[[Agency]:[Agency]]=$E44)*(ROW(TableDiv[Agency])-ROW(TableDiv[[#Headers],[Agency]])),COLUMNS($F$7:AF$7))))</f>
        <v/>
      </c>
      <c r="AG44" s="1069" t="str" cm="1">
        <f t="array" ref="AG44">IF($D44&lt;COLUMNS($F$7:AG$7),"",INDEX(TableDiv[[GASB]:[GASB]],_xlfn.AGGREGATE(15,3,(TableDiv[[Agency]:[Agency]]=$E44)/(TableDiv[[Agency]:[Agency]]=$E44)*(ROW(TableDiv[Agency])-ROW(TableDiv[[#Headers],[Agency]])),COLUMNS($F$7:AG$7))))</f>
        <v/>
      </c>
      <c r="AH44" s="1069" t="str" cm="1">
        <f t="array" ref="AH44">IF($D44&lt;COLUMNS($F$7:AH$7),"",INDEX(TableDiv[[GASB]:[GASB]],_xlfn.AGGREGATE(15,3,(TableDiv[[Agency]:[Agency]]=$E44)/(TableDiv[[Agency]:[Agency]]=$E44)*(ROW(TableDiv[Agency])-ROW(TableDiv[[#Headers],[Agency]])),COLUMNS($F$7:AH$7))))</f>
        <v/>
      </c>
      <c r="AI44" s="1069" t="str" cm="1">
        <f t="array" ref="AI44">IF($D44&lt;COLUMNS($F$7:AI$7),"",INDEX(TableDiv[[GASB]:[GASB]],_xlfn.AGGREGATE(15,3,(TableDiv[[Agency]:[Agency]]=$E44)/(TableDiv[[Agency]:[Agency]]=$E44)*(ROW(TableDiv[Agency])-ROW(TableDiv[[#Headers],[Agency]])),COLUMNS($F$7:AI$7))))</f>
        <v/>
      </c>
      <c r="AJ44" s="1069" t="str" cm="1">
        <f t="array" ref="AJ44">IF($D44&lt;COLUMNS($F$7:AJ$7),"",INDEX(TableDiv[[GASB]:[GASB]],_xlfn.AGGREGATE(15,3,(TableDiv[[Agency]:[Agency]]=$E44)/(TableDiv[[Agency]:[Agency]]=$E44)*(ROW(TableDiv[Agency])-ROW(TableDiv[[#Headers],[Agency]])),COLUMNS($F$7:AJ$7))))</f>
        <v/>
      </c>
      <c r="AK44" s="1069" t="str" cm="1">
        <f t="array" ref="AK44">IF($D44&lt;COLUMNS($F$7:AK$7),"",INDEX(TableDiv[[GASB]:[GASB]],_xlfn.AGGREGATE(15,3,(TableDiv[[Agency]:[Agency]]=$E44)/(TableDiv[[Agency]:[Agency]]=$E44)*(ROW(TableDiv[Agency])-ROW(TableDiv[[#Headers],[Agency]])),COLUMNS($F$7:AK$7))))</f>
        <v/>
      </c>
      <c r="AL44" s="1069" t="str" cm="1">
        <f t="array" ref="AL44">IF($D44&lt;COLUMNS($F$7:AL$7),"",INDEX(TableDiv[[GASB]:[GASB]],_xlfn.AGGREGATE(15,3,(TableDiv[[Agency]:[Agency]]=$E44)/(TableDiv[[Agency]:[Agency]]=$E44)*(ROW(TableDiv[Agency])-ROW(TableDiv[[#Headers],[Agency]])),COLUMNS($F$7:AL$7))))</f>
        <v/>
      </c>
      <c r="AM44" s="1069" t="str" cm="1">
        <f t="array" ref="AM44">IF($D44&lt;COLUMNS($F$7:AM$7),"",INDEX(TableDiv[[GASB]:[GASB]],_xlfn.AGGREGATE(15,3,(TableDiv[[Agency]:[Agency]]=$E44)/(TableDiv[[Agency]:[Agency]]=$E44)*(ROW(TableDiv[Agency])-ROW(TableDiv[[#Headers],[Agency]])),COLUMNS($F$7:AM$7))))</f>
        <v/>
      </c>
      <c r="AN44" s="1069"/>
      <c r="AO44" s="1069"/>
      <c r="AP44" s="1069"/>
      <c r="AQ44" s="1069"/>
      <c r="AR44" s="1069"/>
      <c r="AS44" s="1069"/>
    </row>
    <row r="45" spans="1:45" ht="15">
      <c r="A45" s="1073" t="s">
        <v>1377</v>
      </c>
      <c r="B45" s="1073" t="s">
        <v>2289</v>
      </c>
      <c r="C45" s="1069"/>
      <c r="D45" s="1069">
        <f>COUNTIF(TableDiv[Agency],E45)</f>
        <v>4</v>
      </c>
      <c r="E45" s="1078" t="str" cm="1">
        <f t="array" ref="E45">IFERROR(INDEX(TableDiv[Agency],MATCH(0,INDEX(COUNTIF($E$7:E44,TableDiv[Agency]),),0)),"")</f>
        <v>3700</v>
      </c>
      <c r="F45" s="1069" t="str" cm="1">
        <f t="array" ref="F45">IF($D45&lt;COLUMNS($F$7:F$7),"",INDEX(TableDiv[[GASB]:[GASB]],_xlfn.AGGREGATE(15,3,(TableDiv[[Agency]:[Agency]]=$E45)/(TableDiv[[Agency]:[Agency]]=$E45)*(ROW(TableDiv[Agency])-ROW(TableDiv[[#Headers],[Agency]])),COLUMNS($F$7:F$7))))</f>
        <v>12000G</v>
      </c>
      <c r="G45" s="1069" t="str" cm="1">
        <f t="array" ref="G45">IF($D45&lt;COLUMNS($F$7:G$7),"",INDEX(TableDiv[[GASB]:[GASB]],_xlfn.AGGREGATE(15,3,(TableDiv[[Agency]:[Agency]]=$E45)/(TableDiv[[Agency]:[Agency]]=$E45)*(ROW(TableDiv[Agency])-ROW(TableDiv[[#Headers],[Agency]])),COLUMNS($F$7:G$7))))</f>
        <v>14000G</v>
      </c>
      <c r="H45" s="1069" t="str" cm="1">
        <f t="array" ref="H45">IF($D45&lt;COLUMNS($F$7:H$7),"",INDEX(TableDiv[[GASB]:[GASB]],_xlfn.AGGREGATE(15,3,(TableDiv[[Agency]:[Agency]]=$E45)/(TableDiv[[Agency]:[Agency]]=$E45)*(ROW(TableDiv[Agency])-ROW(TableDiv[[#Headers],[Agency]])),COLUMNS($F$7:H$7))))</f>
        <v>14260G</v>
      </c>
      <c r="I45" s="1069" t="str" cm="1">
        <f t="array" ref="I45">IF($D45&lt;COLUMNS($F$7:I$7),"",INDEX(TableDiv[[GASB]:[GASB]],_xlfn.AGGREGATE(15,3,(TableDiv[[Agency]:[Agency]]=$E45)/(TableDiv[[Agency]:[Agency]]=$E45)*(ROW(TableDiv[Agency])-ROW(TableDiv[[#Headers],[Agency]])),COLUMNS($F$7:I$7))))</f>
        <v>39000G</v>
      </c>
      <c r="J45" s="1069" t="str" cm="1">
        <f t="array" ref="J45">IF($D45&lt;COLUMNS($F$7:J$7),"",INDEX(TableDiv[[GASB]:[GASB]],_xlfn.AGGREGATE(15,3,(TableDiv[[Agency]:[Agency]]=$E45)/(TableDiv[[Agency]:[Agency]]=$E45)*(ROW(TableDiv[Agency])-ROW(TableDiv[[#Headers],[Agency]])),COLUMNS($F$7:J$7))))</f>
        <v/>
      </c>
      <c r="K45" s="1069" t="str" cm="1">
        <f t="array" ref="K45">IF($D45&lt;COLUMNS($F$7:K$7),"",INDEX(TableDiv[[GASB]:[GASB]],_xlfn.AGGREGATE(15,3,(TableDiv[[Agency]:[Agency]]=$E45)/(TableDiv[[Agency]:[Agency]]=$E45)*(ROW(TableDiv[Agency])-ROW(TableDiv[[#Headers],[Agency]])),COLUMNS($F$7:K$7))))</f>
        <v/>
      </c>
      <c r="L45" s="1069" t="str" cm="1">
        <f t="array" ref="L45">IF($D45&lt;COLUMNS($F$7:L$7),"",INDEX(TableDiv[[GASB]:[GASB]],_xlfn.AGGREGATE(15,3,(TableDiv[[Agency]:[Agency]]=$E45)/(TableDiv[[Agency]:[Agency]]=$E45)*(ROW(TableDiv[Agency])-ROW(TableDiv[[#Headers],[Agency]])),COLUMNS($F$7:L$7))))</f>
        <v/>
      </c>
      <c r="M45" s="1069" t="str" cm="1">
        <f t="array" ref="M45">IF($D45&lt;COLUMNS($F$7:M$7),"",INDEX(TableDiv[[GASB]:[GASB]],_xlfn.AGGREGATE(15,3,(TableDiv[[Agency]:[Agency]]=$E45)/(TableDiv[[Agency]:[Agency]]=$E45)*(ROW(TableDiv[Agency])-ROW(TableDiv[[#Headers],[Agency]])),COLUMNS($F$7:M$7))))</f>
        <v/>
      </c>
      <c r="N45" s="1069" t="str" cm="1">
        <f t="array" ref="N45">IF($D45&lt;COLUMNS($F$7:N$7),"",INDEX(TableDiv[[GASB]:[GASB]],_xlfn.AGGREGATE(15,3,(TableDiv[[Agency]:[Agency]]=$E45)/(TableDiv[[Agency]:[Agency]]=$E45)*(ROW(TableDiv[Agency])-ROW(TableDiv[[#Headers],[Agency]])),COLUMNS($F$7:N$7))))</f>
        <v/>
      </c>
      <c r="O45" s="1069" t="str" cm="1">
        <f t="array" ref="O45">IF($D45&lt;COLUMNS($F$7:O$7),"",INDEX(TableDiv[[GASB]:[GASB]],_xlfn.AGGREGATE(15,3,(TableDiv[[Agency]:[Agency]]=$E45)/(TableDiv[[Agency]:[Agency]]=$E45)*(ROW(TableDiv[Agency])-ROW(TableDiv[[#Headers],[Agency]])),COLUMNS($F$7:O$7))))</f>
        <v/>
      </c>
      <c r="P45" s="1069" t="str" cm="1">
        <f t="array" ref="P45">IF($D45&lt;COLUMNS($F$7:P$7),"",INDEX(TableDiv[[GASB]:[GASB]],_xlfn.AGGREGATE(15,3,(TableDiv[[Agency]:[Agency]]=$E45)/(TableDiv[[Agency]:[Agency]]=$E45)*(ROW(TableDiv[Agency])-ROW(TableDiv[[#Headers],[Agency]])),COLUMNS($F$7:P$7))))</f>
        <v/>
      </c>
      <c r="Q45" s="1069" t="str" cm="1">
        <f t="array" ref="Q45">IF($D45&lt;COLUMNS($F$7:Q$7),"",INDEX(TableDiv[[GASB]:[GASB]],_xlfn.AGGREGATE(15,3,(TableDiv[[Agency]:[Agency]]=$E45)/(TableDiv[[Agency]:[Agency]]=$E45)*(ROW(TableDiv[Agency])-ROW(TableDiv[[#Headers],[Agency]])),COLUMNS($F$7:Q$7))))</f>
        <v/>
      </c>
      <c r="R45" s="1069" t="str" cm="1">
        <f t="array" ref="R45">IF($D45&lt;COLUMNS($F$7:R$7),"",INDEX(TableDiv[[GASB]:[GASB]],_xlfn.AGGREGATE(15,3,(TableDiv[[Agency]:[Agency]]=$E45)/(TableDiv[[Agency]:[Agency]]=$E45)*(ROW(TableDiv[Agency])-ROW(TableDiv[[#Headers],[Agency]])),COLUMNS($F$7:R$7))))</f>
        <v/>
      </c>
      <c r="S45" s="1069" t="str" cm="1">
        <f t="array" ref="S45">IF($D45&lt;COLUMNS($F$7:S$7),"",INDEX(TableDiv[[GASB]:[GASB]],_xlfn.AGGREGATE(15,3,(TableDiv[[Agency]:[Agency]]=$E45)/(TableDiv[[Agency]:[Agency]]=$E45)*(ROW(TableDiv[Agency])-ROW(TableDiv[[#Headers],[Agency]])),COLUMNS($F$7:S$7))))</f>
        <v/>
      </c>
      <c r="T45" s="1069" t="str" cm="1">
        <f t="array" ref="T45">IF($D45&lt;COLUMNS($F$7:T$7),"",INDEX(TableDiv[[GASB]:[GASB]],_xlfn.AGGREGATE(15,3,(TableDiv[[Agency]:[Agency]]=$E45)/(TableDiv[[Agency]:[Agency]]=$E45)*(ROW(TableDiv[Agency])-ROW(TableDiv[[#Headers],[Agency]])),COLUMNS($F$7:T$7))))</f>
        <v/>
      </c>
      <c r="U45" s="1069" t="str" cm="1">
        <f t="array" ref="U45">IF($D45&lt;COLUMNS($F$7:U$7),"",INDEX(TableDiv[[GASB]:[GASB]],_xlfn.AGGREGATE(15,3,(TableDiv[[Agency]:[Agency]]=$E45)/(TableDiv[[Agency]:[Agency]]=$E45)*(ROW(TableDiv[Agency])-ROW(TableDiv[[#Headers],[Agency]])),COLUMNS($F$7:U$7))))</f>
        <v/>
      </c>
      <c r="V45" s="1069" t="str" cm="1">
        <f t="array" ref="V45">IF($D45&lt;COLUMNS($F$7:V$7),"",INDEX(TableDiv[[GASB]:[GASB]],_xlfn.AGGREGATE(15,3,(TableDiv[[Agency]:[Agency]]=$E45)/(TableDiv[[Agency]:[Agency]]=$E45)*(ROW(TableDiv[Agency])-ROW(TableDiv[[#Headers],[Agency]])),COLUMNS($F$7:V$7))))</f>
        <v/>
      </c>
      <c r="W45" s="1069" t="str" cm="1">
        <f t="array" ref="W45">IF($D45&lt;COLUMNS($F$7:W$7),"",INDEX(TableDiv[[GASB]:[GASB]],_xlfn.AGGREGATE(15,3,(TableDiv[[Agency]:[Agency]]=$E45)/(TableDiv[[Agency]:[Agency]]=$E45)*(ROW(TableDiv[Agency])-ROW(TableDiv[[#Headers],[Agency]])),COLUMNS($F$7:W$7))))</f>
        <v/>
      </c>
      <c r="X45" s="1069" t="str" cm="1">
        <f t="array" ref="X45">IF($D45&lt;COLUMNS($F$7:X$7),"",INDEX(TableDiv[[GASB]:[GASB]],_xlfn.AGGREGATE(15,3,(TableDiv[[Agency]:[Agency]]=$E45)/(TableDiv[[Agency]:[Agency]]=$E45)*(ROW(TableDiv[Agency])-ROW(TableDiv[[#Headers],[Agency]])),COLUMNS($F$7:X$7))))</f>
        <v/>
      </c>
      <c r="Y45" s="1069" t="str" cm="1">
        <f t="array" ref="Y45">IF($D45&lt;COLUMNS($F$7:Y$7),"",INDEX(TableDiv[[GASB]:[GASB]],_xlfn.AGGREGATE(15,3,(TableDiv[[Agency]:[Agency]]=$E45)/(TableDiv[[Agency]:[Agency]]=$E45)*(ROW(TableDiv[Agency])-ROW(TableDiv[[#Headers],[Agency]])),COLUMNS($F$7:Y$7))))</f>
        <v/>
      </c>
      <c r="Z45" s="1069" t="str" cm="1">
        <f t="array" ref="Z45">IF($D45&lt;COLUMNS($F$7:Z$7),"",INDEX(TableDiv[[GASB]:[GASB]],_xlfn.AGGREGATE(15,3,(TableDiv[[Agency]:[Agency]]=$E45)/(TableDiv[[Agency]:[Agency]]=$E45)*(ROW(TableDiv[Agency])-ROW(TableDiv[[#Headers],[Agency]])),COLUMNS($F$7:Z$7))))</f>
        <v/>
      </c>
      <c r="AA45" s="1069" t="str" cm="1">
        <f t="array" ref="AA45">IF($D45&lt;COLUMNS($F$7:AA$7),"",INDEX(TableDiv[[GASB]:[GASB]],_xlfn.AGGREGATE(15,3,(TableDiv[[Agency]:[Agency]]=$E45)/(TableDiv[[Agency]:[Agency]]=$E45)*(ROW(TableDiv[Agency])-ROW(TableDiv[[#Headers],[Agency]])),COLUMNS($F$7:AA$7))))</f>
        <v/>
      </c>
      <c r="AB45" s="1069" t="str" cm="1">
        <f t="array" ref="AB45">IF($D45&lt;COLUMNS($F$7:AB$7),"",INDEX(TableDiv[[GASB]:[GASB]],_xlfn.AGGREGATE(15,3,(TableDiv[[Agency]:[Agency]]=$E45)/(TableDiv[[Agency]:[Agency]]=$E45)*(ROW(TableDiv[Agency])-ROW(TableDiv[[#Headers],[Agency]])),COLUMNS($F$7:AB$7))))</f>
        <v/>
      </c>
      <c r="AC45" s="1069" t="str" cm="1">
        <f t="array" ref="AC45">IF($D45&lt;COLUMNS($F$7:AC$7),"",INDEX(TableDiv[[GASB]:[GASB]],_xlfn.AGGREGATE(15,3,(TableDiv[[Agency]:[Agency]]=$E45)/(TableDiv[[Agency]:[Agency]]=$E45)*(ROW(TableDiv[Agency])-ROW(TableDiv[[#Headers],[Agency]])),COLUMNS($F$7:AC$7))))</f>
        <v/>
      </c>
      <c r="AD45" s="1069" t="str" cm="1">
        <f t="array" ref="AD45">IF($D45&lt;COLUMNS($F$7:AD$7),"",INDEX(TableDiv[[GASB]:[GASB]],_xlfn.AGGREGATE(15,3,(TableDiv[[Agency]:[Agency]]=$E45)/(TableDiv[[Agency]:[Agency]]=$E45)*(ROW(TableDiv[Agency])-ROW(TableDiv[[#Headers],[Agency]])),COLUMNS($F$7:AD$7))))</f>
        <v/>
      </c>
      <c r="AE45" s="1069" t="str" cm="1">
        <f t="array" ref="AE45">IF($D45&lt;COLUMNS($F$7:AE$7),"",INDEX(TableDiv[[GASB]:[GASB]],_xlfn.AGGREGATE(15,3,(TableDiv[[Agency]:[Agency]]=$E45)/(TableDiv[[Agency]:[Agency]]=$E45)*(ROW(TableDiv[Agency])-ROW(TableDiv[[#Headers],[Agency]])),COLUMNS($F$7:AE$7))))</f>
        <v/>
      </c>
      <c r="AF45" s="1069" t="str" cm="1">
        <f t="array" ref="AF45">IF($D45&lt;COLUMNS($F$7:AF$7),"",INDEX(TableDiv[[GASB]:[GASB]],_xlfn.AGGREGATE(15,3,(TableDiv[[Agency]:[Agency]]=$E45)/(TableDiv[[Agency]:[Agency]]=$E45)*(ROW(TableDiv[Agency])-ROW(TableDiv[[#Headers],[Agency]])),COLUMNS($F$7:AF$7))))</f>
        <v/>
      </c>
      <c r="AG45" s="1069" t="str" cm="1">
        <f t="array" ref="AG45">IF($D45&lt;COLUMNS($F$7:AG$7),"",INDEX(TableDiv[[GASB]:[GASB]],_xlfn.AGGREGATE(15,3,(TableDiv[[Agency]:[Agency]]=$E45)/(TableDiv[[Agency]:[Agency]]=$E45)*(ROW(TableDiv[Agency])-ROW(TableDiv[[#Headers],[Agency]])),COLUMNS($F$7:AG$7))))</f>
        <v/>
      </c>
      <c r="AH45" s="1069" t="str" cm="1">
        <f t="array" ref="AH45">IF($D45&lt;COLUMNS($F$7:AH$7),"",INDEX(TableDiv[[GASB]:[GASB]],_xlfn.AGGREGATE(15,3,(TableDiv[[Agency]:[Agency]]=$E45)/(TableDiv[[Agency]:[Agency]]=$E45)*(ROW(TableDiv[Agency])-ROW(TableDiv[[#Headers],[Agency]])),COLUMNS($F$7:AH$7))))</f>
        <v/>
      </c>
      <c r="AI45" s="1069" t="str" cm="1">
        <f t="array" ref="AI45">IF($D45&lt;COLUMNS($F$7:AI$7),"",INDEX(TableDiv[[GASB]:[GASB]],_xlfn.AGGREGATE(15,3,(TableDiv[[Agency]:[Agency]]=$E45)/(TableDiv[[Agency]:[Agency]]=$E45)*(ROW(TableDiv[Agency])-ROW(TableDiv[[#Headers],[Agency]])),COLUMNS($F$7:AI$7))))</f>
        <v/>
      </c>
      <c r="AJ45" s="1069" t="str" cm="1">
        <f t="array" ref="AJ45">IF($D45&lt;COLUMNS($F$7:AJ$7),"",INDEX(TableDiv[[GASB]:[GASB]],_xlfn.AGGREGATE(15,3,(TableDiv[[Agency]:[Agency]]=$E45)/(TableDiv[[Agency]:[Agency]]=$E45)*(ROW(TableDiv[Agency])-ROW(TableDiv[[#Headers],[Agency]])),COLUMNS($F$7:AJ$7))))</f>
        <v/>
      </c>
      <c r="AK45" s="1069" t="str" cm="1">
        <f t="array" ref="AK45">IF($D45&lt;COLUMNS($F$7:AK$7),"",INDEX(TableDiv[[GASB]:[GASB]],_xlfn.AGGREGATE(15,3,(TableDiv[[Agency]:[Agency]]=$E45)/(TableDiv[[Agency]:[Agency]]=$E45)*(ROW(TableDiv[Agency])-ROW(TableDiv[[#Headers],[Agency]])),COLUMNS($F$7:AK$7))))</f>
        <v/>
      </c>
      <c r="AL45" s="1069" t="str" cm="1">
        <f t="array" ref="AL45">IF($D45&lt;COLUMNS($F$7:AL$7),"",INDEX(TableDiv[[GASB]:[GASB]],_xlfn.AGGREGATE(15,3,(TableDiv[[Agency]:[Agency]]=$E45)/(TableDiv[[Agency]:[Agency]]=$E45)*(ROW(TableDiv[Agency])-ROW(TableDiv[[#Headers],[Agency]])),COLUMNS($F$7:AL$7))))</f>
        <v/>
      </c>
      <c r="AM45" s="1069" t="str" cm="1">
        <f t="array" ref="AM45">IF($D45&lt;COLUMNS($F$7:AM$7),"",INDEX(TableDiv[[GASB]:[GASB]],_xlfn.AGGREGATE(15,3,(TableDiv[[Agency]:[Agency]]=$E45)/(TableDiv[[Agency]:[Agency]]=$E45)*(ROW(TableDiv[Agency])-ROW(TableDiv[[#Headers],[Agency]])),COLUMNS($F$7:AM$7))))</f>
        <v/>
      </c>
      <c r="AN45" s="1069"/>
      <c r="AO45" s="1069"/>
      <c r="AP45" s="1069"/>
      <c r="AQ45" s="1069"/>
      <c r="AR45" s="1069"/>
      <c r="AS45" s="1069"/>
    </row>
    <row r="46" spans="1:45" ht="15">
      <c r="A46" s="1073" t="s">
        <v>1377</v>
      </c>
      <c r="B46" s="1073" t="s">
        <v>2290</v>
      </c>
      <c r="C46" s="1069"/>
      <c r="D46" s="1069">
        <f>COUNTIF(TableDiv[Agency],E46)</f>
        <v>4</v>
      </c>
      <c r="E46" s="1078" t="str" cm="1">
        <f t="array" ref="E46">IFERROR(INDEX(TableDiv[Agency],MATCH(0,INDEX(COUNTIF($E$7:E45,TableDiv[Agency]),),0)),"")</f>
        <v>3800</v>
      </c>
      <c r="F46" s="1069" t="str" cm="1">
        <f t="array" ref="F46">IF($D46&lt;COLUMNS($F$7:F$7),"",INDEX(TableDiv[[GASB]:[GASB]],_xlfn.AGGREGATE(15,3,(TableDiv[[Agency]:[Agency]]=$E46)/(TableDiv[[Agency]:[Agency]]=$E46)*(ROW(TableDiv[Agency])-ROW(TableDiv[[#Headers],[Agency]])),COLUMNS($F$7:F$7))))</f>
        <v>12000G</v>
      </c>
      <c r="G46" s="1069" t="str" cm="1">
        <f t="array" ref="G46">IF($D46&lt;COLUMNS($F$7:G$7),"",INDEX(TableDiv[[GASB]:[GASB]],_xlfn.AGGREGATE(15,3,(TableDiv[[Agency]:[Agency]]=$E46)/(TableDiv[[Agency]:[Agency]]=$E46)*(ROW(TableDiv[Agency])-ROW(TableDiv[[#Headers],[Agency]])),COLUMNS($F$7:G$7))))</f>
        <v>14000G</v>
      </c>
      <c r="H46" s="1069" t="str" cm="1">
        <f t="array" ref="H46">IF($D46&lt;COLUMNS($F$7:H$7),"",INDEX(TableDiv[[GASB]:[GASB]],_xlfn.AGGREGATE(15,3,(TableDiv[[Agency]:[Agency]]=$E46)/(TableDiv[[Agency]:[Agency]]=$E46)*(ROW(TableDiv[Agency])-ROW(TableDiv[[#Headers],[Agency]])),COLUMNS($F$7:H$7))))</f>
        <v>14260G</v>
      </c>
      <c r="I46" s="1069" t="str" cm="1">
        <f t="array" ref="I46">IF($D46&lt;COLUMNS($F$7:I$7),"",INDEX(TableDiv[[GASB]:[GASB]],_xlfn.AGGREGATE(15,3,(TableDiv[[Agency]:[Agency]]=$E46)/(TableDiv[[Agency]:[Agency]]=$E46)*(ROW(TableDiv[Agency])-ROW(TableDiv[[#Headers],[Agency]])),COLUMNS($F$7:I$7))))</f>
        <v>39000G</v>
      </c>
      <c r="J46" s="1069" t="str" cm="1">
        <f t="array" ref="J46">IF($D46&lt;COLUMNS($F$7:J$7),"",INDEX(TableDiv[[GASB]:[GASB]],_xlfn.AGGREGATE(15,3,(TableDiv[[Agency]:[Agency]]=$E46)/(TableDiv[[Agency]:[Agency]]=$E46)*(ROW(TableDiv[Agency])-ROW(TableDiv[[#Headers],[Agency]])),COLUMNS($F$7:J$7))))</f>
        <v/>
      </c>
      <c r="K46" s="1069" t="str" cm="1">
        <f t="array" ref="K46">IF($D46&lt;COLUMNS($F$7:K$7),"",INDEX(TableDiv[[GASB]:[GASB]],_xlfn.AGGREGATE(15,3,(TableDiv[[Agency]:[Agency]]=$E46)/(TableDiv[[Agency]:[Agency]]=$E46)*(ROW(TableDiv[Agency])-ROW(TableDiv[[#Headers],[Agency]])),COLUMNS($F$7:K$7))))</f>
        <v/>
      </c>
      <c r="L46" s="1069" t="str" cm="1">
        <f t="array" ref="L46">IF($D46&lt;COLUMNS($F$7:L$7),"",INDEX(TableDiv[[GASB]:[GASB]],_xlfn.AGGREGATE(15,3,(TableDiv[[Agency]:[Agency]]=$E46)/(TableDiv[[Agency]:[Agency]]=$E46)*(ROW(TableDiv[Agency])-ROW(TableDiv[[#Headers],[Agency]])),COLUMNS($F$7:L$7))))</f>
        <v/>
      </c>
      <c r="M46" s="1069" t="str" cm="1">
        <f t="array" ref="M46">IF($D46&lt;COLUMNS($F$7:M$7),"",INDEX(TableDiv[[GASB]:[GASB]],_xlfn.AGGREGATE(15,3,(TableDiv[[Agency]:[Agency]]=$E46)/(TableDiv[[Agency]:[Agency]]=$E46)*(ROW(TableDiv[Agency])-ROW(TableDiv[[#Headers],[Agency]])),COLUMNS($F$7:M$7))))</f>
        <v/>
      </c>
      <c r="N46" s="1069" t="str" cm="1">
        <f t="array" ref="N46">IF($D46&lt;COLUMNS($F$7:N$7),"",INDEX(TableDiv[[GASB]:[GASB]],_xlfn.AGGREGATE(15,3,(TableDiv[[Agency]:[Agency]]=$E46)/(TableDiv[[Agency]:[Agency]]=$E46)*(ROW(TableDiv[Agency])-ROW(TableDiv[[#Headers],[Agency]])),COLUMNS($F$7:N$7))))</f>
        <v/>
      </c>
      <c r="O46" s="1069" t="str" cm="1">
        <f t="array" ref="O46">IF($D46&lt;COLUMNS($F$7:O$7),"",INDEX(TableDiv[[GASB]:[GASB]],_xlfn.AGGREGATE(15,3,(TableDiv[[Agency]:[Agency]]=$E46)/(TableDiv[[Agency]:[Agency]]=$E46)*(ROW(TableDiv[Agency])-ROW(TableDiv[[#Headers],[Agency]])),COLUMNS($F$7:O$7))))</f>
        <v/>
      </c>
      <c r="P46" s="1069" t="str" cm="1">
        <f t="array" ref="P46">IF($D46&lt;COLUMNS($F$7:P$7),"",INDEX(TableDiv[[GASB]:[GASB]],_xlfn.AGGREGATE(15,3,(TableDiv[[Agency]:[Agency]]=$E46)/(TableDiv[[Agency]:[Agency]]=$E46)*(ROW(TableDiv[Agency])-ROW(TableDiv[[#Headers],[Agency]])),COLUMNS($F$7:P$7))))</f>
        <v/>
      </c>
      <c r="Q46" s="1069" t="str" cm="1">
        <f t="array" ref="Q46">IF($D46&lt;COLUMNS($F$7:Q$7),"",INDEX(TableDiv[[GASB]:[GASB]],_xlfn.AGGREGATE(15,3,(TableDiv[[Agency]:[Agency]]=$E46)/(TableDiv[[Agency]:[Agency]]=$E46)*(ROW(TableDiv[Agency])-ROW(TableDiv[[#Headers],[Agency]])),COLUMNS($F$7:Q$7))))</f>
        <v/>
      </c>
      <c r="R46" s="1069" t="str" cm="1">
        <f t="array" ref="R46">IF($D46&lt;COLUMNS($F$7:R$7),"",INDEX(TableDiv[[GASB]:[GASB]],_xlfn.AGGREGATE(15,3,(TableDiv[[Agency]:[Agency]]=$E46)/(TableDiv[[Agency]:[Agency]]=$E46)*(ROW(TableDiv[Agency])-ROW(TableDiv[[#Headers],[Agency]])),COLUMNS($F$7:R$7))))</f>
        <v/>
      </c>
      <c r="S46" s="1069" t="str" cm="1">
        <f t="array" ref="S46">IF($D46&lt;COLUMNS($F$7:S$7),"",INDEX(TableDiv[[GASB]:[GASB]],_xlfn.AGGREGATE(15,3,(TableDiv[[Agency]:[Agency]]=$E46)/(TableDiv[[Agency]:[Agency]]=$E46)*(ROW(TableDiv[Agency])-ROW(TableDiv[[#Headers],[Agency]])),COLUMNS($F$7:S$7))))</f>
        <v/>
      </c>
      <c r="T46" s="1069" t="str" cm="1">
        <f t="array" ref="T46">IF($D46&lt;COLUMNS($F$7:T$7),"",INDEX(TableDiv[[GASB]:[GASB]],_xlfn.AGGREGATE(15,3,(TableDiv[[Agency]:[Agency]]=$E46)/(TableDiv[[Agency]:[Agency]]=$E46)*(ROW(TableDiv[Agency])-ROW(TableDiv[[#Headers],[Agency]])),COLUMNS($F$7:T$7))))</f>
        <v/>
      </c>
      <c r="U46" s="1069" t="str" cm="1">
        <f t="array" ref="U46">IF($D46&lt;COLUMNS($F$7:U$7),"",INDEX(TableDiv[[GASB]:[GASB]],_xlfn.AGGREGATE(15,3,(TableDiv[[Agency]:[Agency]]=$E46)/(TableDiv[[Agency]:[Agency]]=$E46)*(ROW(TableDiv[Agency])-ROW(TableDiv[[#Headers],[Agency]])),COLUMNS($F$7:U$7))))</f>
        <v/>
      </c>
      <c r="V46" s="1069" t="str" cm="1">
        <f t="array" ref="V46">IF($D46&lt;COLUMNS($F$7:V$7),"",INDEX(TableDiv[[GASB]:[GASB]],_xlfn.AGGREGATE(15,3,(TableDiv[[Agency]:[Agency]]=$E46)/(TableDiv[[Agency]:[Agency]]=$E46)*(ROW(TableDiv[Agency])-ROW(TableDiv[[#Headers],[Agency]])),COLUMNS($F$7:V$7))))</f>
        <v/>
      </c>
      <c r="W46" s="1069" t="str" cm="1">
        <f t="array" ref="W46">IF($D46&lt;COLUMNS($F$7:W$7),"",INDEX(TableDiv[[GASB]:[GASB]],_xlfn.AGGREGATE(15,3,(TableDiv[[Agency]:[Agency]]=$E46)/(TableDiv[[Agency]:[Agency]]=$E46)*(ROW(TableDiv[Agency])-ROW(TableDiv[[#Headers],[Agency]])),COLUMNS($F$7:W$7))))</f>
        <v/>
      </c>
      <c r="X46" s="1069" t="str" cm="1">
        <f t="array" ref="X46">IF($D46&lt;COLUMNS($F$7:X$7),"",INDEX(TableDiv[[GASB]:[GASB]],_xlfn.AGGREGATE(15,3,(TableDiv[[Agency]:[Agency]]=$E46)/(TableDiv[[Agency]:[Agency]]=$E46)*(ROW(TableDiv[Agency])-ROW(TableDiv[[#Headers],[Agency]])),COLUMNS($F$7:X$7))))</f>
        <v/>
      </c>
      <c r="Y46" s="1069" t="str" cm="1">
        <f t="array" ref="Y46">IF($D46&lt;COLUMNS($F$7:Y$7),"",INDEX(TableDiv[[GASB]:[GASB]],_xlfn.AGGREGATE(15,3,(TableDiv[[Agency]:[Agency]]=$E46)/(TableDiv[[Agency]:[Agency]]=$E46)*(ROW(TableDiv[Agency])-ROW(TableDiv[[#Headers],[Agency]])),COLUMNS($F$7:Y$7))))</f>
        <v/>
      </c>
      <c r="Z46" s="1069" t="str" cm="1">
        <f t="array" ref="Z46">IF($D46&lt;COLUMNS($F$7:Z$7),"",INDEX(TableDiv[[GASB]:[GASB]],_xlfn.AGGREGATE(15,3,(TableDiv[[Agency]:[Agency]]=$E46)/(TableDiv[[Agency]:[Agency]]=$E46)*(ROW(TableDiv[Agency])-ROW(TableDiv[[#Headers],[Agency]])),COLUMNS($F$7:Z$7))))</f>
        <v/>
      </c>
      <c r="AA46" s="1069" t="str" cm="1">
        <f t="array" ref="AA46">IF($D46&lt;COLUMNS($F$7:AA$7),"",INDEX(TableDiv[[GASB]:[GASB]],_xlfn.AGGREGATE(15,3,(TableDiv[[Agency]:[Agency]]=$E46)/(TableDiv[[Agency]:[Agency]]=$E46)*(ROW(TableDiv[Agency])-ROW(TableDiv[[#Headers],[Agency]])),COLUMNS($F$7:AA$7))))</f>
        <v/>
      </c>
      <c r="AB46" s="1069" t="str" cm="1">
        <f t="array" ref="AB46">IF($D46&lt;COLUMNS($F$7:AB$7),"",INDEX(TableDiv[[GASB]:[GASB]],_xlfn.AGGREGATE(15,3,(TableDiv[[Agency]:[Agency]]=$E46)/(TableDiv[[Agency]:[Agency]]=$E46)*(ROW(TableDiv[Agency])-ROW(TableDiv[[#Headers],[Agency]])),COLUMNS($F$7:AB$7))))</f>
        <v/>
      </c>
      <c r="AC46" s="1069" t="str" cm="1">
        <f t="array" ref="AC46">IF($D46&lt;COLUMNS($F$7:AC$7),"",INDEX(TableDiv[[GASB]:[GASB]],_xlfn.AGGREGATE(15,3,(TableDiv[[Agency]:[Agency]]=$E46)/(TableDiv[[Agency]:[Agency]]=$E46)*(ROW(TableDiv[Agency])-ROW(TableDiv[[#Headers],[Agency]])),COLUMNS($F$7:AC$7))))</f>
        <v/>
      </c>
      <c r="AD46" s="1069" t="str" cm="1">
        <f t="array" ref="AD46">IF($D46&lt;COLUMNS($F$7:AD$7),"",INDEX(TableDiv[[GASB]:[GASB]],_xlfn.AGGREGATE(15,3,(TableDiv[[Agency]:[Agency]]=$E46)/(TableDiv[[Agency]:[Agency]]=$E46)*(ROW(TableDiv[Agency])-ROW(TableDiv[[#Headers],[Agency]])),COLUMNS($F$7:AD$7))))</f>
        <v/>
      </c>
      <c r="AE46" s="1069" t="str" cm="1">
        <f t="array" ref="AE46">IF($D46&lt;COLUMNS($F$7:AE$7),"",INDEX(TableDiv[[GASB]:[GASB]],_xlfn.AGGREGATE(15,3,(TableDiv[[Agency]:[Agency]]=$E46)/(TableDiv[[Agency]:[Agency]]=$E46)*(ROW(TableDiv[Agency])-ROW(TableDiv[[#Headers],[Agency]])),COLUMNS($F$7:AE$7))))</f>
        <v/>
      </c>
      <c r="AF46" s="1069" t="str" cm="1">
        <f t="array" ref="AF46">IF($D46&lt;COLUMNS($F$7:AF$7),"",INDEX(TableDiv[[GASB]:[GASB]],_xlfn.AGGREGATE(15,3,(TableDiv[[Agency]:[Agency]]=$E46)/(TableDiv[[Agency]:[Agency]]=$E46)*(ROW(TableDiv[Agency])-ROW(TableDiv[[#Headers],[Agency]])),COLUMNS($F$7:AF$7))))</f>
        <v/>
      </c>
      <c r="AG46" s="1069" t="str" cm="1">
        <f t="array" ref="AG46">IF($D46&lt;COLUMNS($F$7:AG$7),"",INDEX(TableDiv[[GASB]:[GASB]],_xlfn.AGGREGATE(15,3,(TableDiv[[Agency]:[Agency]]=$E46)/(TableDiv[[Agency]:[Agency]]=$E46)*(ROW(TableDiv[Agency])-ROW(TableDiv[[#Headers],[Agency]])),COLUMNS($F$7:AG$7))))</f>
        <v/>
      </c>
      <c r="AH46" s="1069" t="str" cm="1">
        <f t="array" ref="AH46">IF($D46&lt;COLUMNS($F$7:AH$7),"",INDEX(TableDiv[[GASB]:[GASB]],_xlfn.AGGREGATE(15,3,(TableDiv[[Agency]:[Agency]]=$E46)/(TableDiv[[Agency]:[Agency]]=$E46)*(ROW(TableDiv[Agency])-ROW(TableDiv[[#Headers],[Agency]])),COLUMNS($F$7:AH$7))))</f>
        <v/>
      </c>
      <c r="AI46" s="1069" t="str" cm="1">
        <f t="array" ref="AI46">IF($D46&lt;COLUMNS($F$7:AI$7),"",INDEX(TableDiv[[GASB]:[GASB]],_xlfn.AGGREGATE(15,3,(TableDiv[[Agency]:[Agency]]=$E46)/(TableDiv[[Agency]:[Agency]]=$E46)*(ROW(TableDiv[Agency])-ROW(TableDiv[[#Headers],[Agency]])),COLUMNS($F$7:AI$7))))</f>
        <v/>
      </c>
      <c r="AJ46" s="1069" t="str" cm="1">
        <f t="array" ref="AJ46">IF($D46&lt;COLUMNS($F$7:AJ$7),"",INDEX(TableDiv[[GASB]:[GASB]],_xlfn.AGGREGATE(15,3,(TableDiv[[Agency]:[Agency]]=$E46)/(TableDiv[[Agency]:[Agency]]=$E46)*(ROW(TableDiv[Agency])-ROW(TableDiv[[#Headers],[Agency]])),COLUMNS($F$7:AJ$7))))</f>
        <v/>
      </c>
      <c r="AK46" s="1069" t="str" cm="1">
        <f t="array" ref="AK46">IF($D46&lt;COLUMNS($F$7:AK$7),"",INDEX(TableDiv[[GASB]:[GASB]],_xlfn.AGGREGATE(15,3,(TableDiv[[Agency]:[Agency]]=$E46)/(TableDiv[[Agency]:[Agency]]=$E46)*(ROW(TableDiv[Agency])-ROW(TableDiv[[#Headers],[Agency]])),COLUMNS($F$7:AK$7))))</f>
        <v/>
      </c>
      <c r="AL46" s="1069" t="str" cm="1">
        <f t="array" ref="AL46">IF($D46&lt;COLUMNS($F$7:AL$7),"",INDEX(TableDiv[[GASB]:[GASB]],_xlfn.AGGREGATE(15,3,(TableDiv[[Agency]:[Agency]]=$E46)/(TableDiv[[Agency]:[Agency]]=$E46)*(ROW(TableDiv[Agency])-ROW(TableDiv[[#Headers],[Agency]])),COLUMNS($F$7:AL$7))))</f>
        <v/>
      </c>
      <c r="AM46" s="1069" t="str" cm="1">
        <f t="array" ref="AM46">IF($D46&lt;COLUMNS($F$7:AM$7),"",INDEX(TableDiv[[GASB]:[GASB]],_xlfn.AGGREGATE(15,3,(TableDiv[[Agency]:[Agency]]=$E46)/(TableDiv[[Agency]:[Agency]]=$E46)*(ROW(TableDiv[Agency])-ROW(TableDiv[[#Headers],[Agency]])),COLUMNS($F$7:AM$7))))</f>
        <v/>
      </c>
      <c r="AN46" s="1069"/>
      <c r="AO46" s="1069"/>
      <c r="AP46" s="1069"/>
      <c r="AQ46" s="1069"/>
      <c r="AR46" s="1069"/>
      <c r="AS46" s="1069"/>
    </row>
    <row r="47" spans="1:45" ht="15">
      <c r="A47" s="1073" t="s">
        <v>1377</v>
      </c>
      <c r="B47" s="1073" t="s">
        <v>2291</v>
      </c>
      <c r="C47" s="1069"/>
      <c r="D47" s="1069">
        <f>COUNTIF(TableDiv[Agency],E47)</f>
        <v>4</v>
      </c>
      <c r="E47" s="1078" t="str" cm="1">
        <f t="array" ref="E47">IFERROR(INDEX(TableDiv[Agency],MATCH(0,INDEX(COUNTIF($E$7:E46,TableDiv[Agency]),),0)),"")</f>
        <v>3900</v>
      </c>
      <c r="F47" s="1069" t="str" cm="1">
        <f t="array" ref="F47">IF($D47&lt;COLUMNS($F$7:F$7),"",INDEX(TableDiv[[GASB]:[GASB]],_xlfn.AGGREGATE(15,3,(TableDiv[[Agency]:[Agency]]=$E47)/(TableDiv[[Agency]:[Agency]]=$E47)*(ROW(TableDiv[Agency])-ROW(TableDiv[[#Headers],[Agency]])),COLUMNS($F$7:F$7))))</f>
        <v>12000G</v>
      </c>
      <c r="G47" s="1069" t="str" cm="1">
        <f t="array" ref="G47">IF($D47&lt;COLUMNS($F$7:G$7),"",INDEX(TableDiv[[GASB]:[GASB]],_xlfn.AGGREGATE(15,3,(TableDiv[[Agency]:[Agency]]=$E47)/(TableDiv[[Agency]:[Agency]]=$E47)*(ROW(TableDiv[Agency])-ROW(TableDiv[[#Headers],[Agency]])),COLUMNS($F$7:G$7))))</f>
        <v>14000G</v>
      </c>
      <c r="H47" s="1069" t="str" cm="1">
        <f t="array" ref="H47">IF($D47&lt;COLUMNS($F$7:H$7),"",INDEX(TableDiv[[GASB]:[GASB]],_xlfn.AGGREGATE(15,3,(TableDiv[[Agency]:[Agency]]=$E47)/(TableDiv[[Agency]:[Agency]]=$E47)*(ROW(TableDiv[Agency])-ROW(TableDiv[[#Headers],[Agency]])),COLUMNS($F$7:H$7))))</f>
        <v>14260G</v>
      </c>
      <c r="I47" s="1069" t="str" cm="1">
        <f t="array" ref="I47">IF($D47&lt;COLUMNS($F$7:I$7),"",INDEX(TableDiv[[GASB]:[GASB]],_xlfn.AGGREGATE(15,3,(TableDiv[[Agency]:[Agency]]=$E47)/(TableDiv[[Agency]:[Agency]]=$E47)*(ROW(TableDiv[Agency])-ROW(TableDiv[[#Headers],[Agency]])),COLUMNS($F$7:I$7))))</f>
        <v>39000G</v>
      </c>
      <c r="J47" s="1069" t="str" cm="1">
        <f t="array" ref="J47">IF($D47&lt;COLUMNS($F$7:J$7),"",INDEX(TableDiv[[GASB]:[GASB]],_xlfn.AGGREGATE(15,3,(TableDiv[[Agency]:[Agency]]=$E47)/(TableDiv[[Agency]:[Agency]]=$E47)*(ROW(TableDiv[Agency])-ROW(TableDiv[[#Headers],[Agency]])),COLUMNS($F$7:J$7))))</f>
        <v/>
      </c>
      <c r="K47" s="1069" t="str" cm="1">
        <f t="array" ref="K47">IF($D47&lt;COLUMNS($F$7:K$7),"",INDEX(TableDiv[[GASB]:[GASB]],_xlfn.AGGREGATE(15,3,(TableDiv[[Agency]:[Agency]]=$E47)/(TableDiv[[Agency]:[Agency]]=$E47)*(ROW(TableDiv[Agency])-ROW(TableDiv[[#Headers],[Agency]])),COLUMNS($F$7:K$7))))</f>
        <v/>
      </c>
      <c r="L47" s="1069" t="str" cm="1">
        <f t="array" ref="L47">IF($D47&lt;COLUMNS($F$7:L$7),"",INDEX(TableDiv[[GASB]:[GASB]],_xlfn.AGGREGATE(15,3,(TableDiv[[Agency]:[Agency]]=$E47)/(TableDiv[[Agency]:[Agency]]=$E47)*(ROW(TableDiv[Agency])-ROW(TableDiv[[#Headers],[Agency]])),COLUMNS($F$7:L$7))))</f>
        <v/>
      </c>
      <c r="M47" s="1069" t="str" cm="1">
        <f t="array" ref="M47">IF($D47&lt;COLUMNS($F$7:M$7),"",INDEX(TableDiv[[GASB]:[GASB]],_xlfn.AGGREGATE(15,3,(TableDiv[[Agency]:[Agency]]=$E47)/(TableDiv[[Agency]:[Agency]]=$E47)*(ROW(TableDiv[Agency])-ROW(TableDiv[[#Headers],[Agency]])),COLUMNS($F$7:M$7))))</f>
        <v/>
      </c>
      <c r="N47" s="1069" t="str" cm="1">
        <f t="array" ref="N47">IF($D47&lt;COLUMNS($F$7:N$7),"",INDEX(TableDiv[[GASB]:[GASB]],_xlfn.AGGREGATE(15,3,(TableDiv[[Agency]:[Agency]]=$E47)/(TableDiv[[Agency]:[Agency]]=$E47)*(ROW(TableDiv[Agency])-ROW(TableDiv[[#Headers],[Agency]])),COLUMNS($F$7:N$7))))</f>
        <v/>
      </c>
      <c r="O47" s="1069" t="str" cm="1">
        <f t="array" ref="O47">IF($D47&lt;COLUMNS($F$7:O$7),"",INDEX(TableDiv[[GASB]:[GASB]],_xlfn.AGGREGATE(15,3,(TableDiv[[Agency]:[Agency]]=$E47)/(TableDiv[[Agency]:[Agency]]=$E47)*(ROW(TableDiv[Agency])-ROW(TableDiv[[#Headers],[Agency]])),COLUMNS($F$7:O$7))))</f>
        <v/>
      </c>
      <c r="P47" s="1069" t="str" cm="1">
        <f t="array" ref="P47">IF($D47&lt;COLUMNS($F$7:P$7),"",INDEX(TableDiv[[GASB]:[GASB]],_xlfn.AGGREGATE(15,3,(TableDiv[[Agency]:[Agency]]=$E47)/(TableDiv[[Agency]:[Agency]]=$E47)*(ROW(TableDiv[Agency])-ROW(TableDiv[[#Headers],[Agency]])),COLUMNS($F$7:P$7))))</f>
        <v/>
      </c>
      <c r="Q47" s="1069" t="str" cm="1">
        <f t="array" ref="Q47">IF($D47&lt;COLUMNS($F$7:Q$7),"",INDEX(TableDiv[[GASB]:[GASB]],_xlfn.AGGREGATE(15,3,(TableDiv[[Agency]:[Agency]]=$E47)/(TableDiv[[Agency]:[Agency]]=$E47)*(ROW(TableDiv[Agency])-ROW(TableDiv[[#Headers],[Agency]])),COLUMNS($F$7:Q$7))))</f>
        <v/>
      </c>
      <c r="R47" s="1069" t="str" cm="1">
        <f t="array" ref="R47">IF($D47&lt;COLUMNS($F$7:R$7),"",INDEX(TableDiv[[GASB]:[GASB]],_xlfn.AGGREGATE(15,3,(TableDiv[[Agency]:[Agency]]=$E47)/(TableDiv[[Agency]:[Agency]]=$E47)*(ROW(TableDiv[Agency])-ROW(TableDiv[[#Headers],[Agency]])),COLUMNS($F$7:R$7))))</f>
        <v/>
      </c>
      <c r="S47" s="1069" t="str" cm="1">
        <f t="array" ref="S47">IF($D47&lt;COLUMNS($F$7:S$7),"",INDEX(TableDiv[[GASB]:[GASB]],_xlfn.AGGREGATE(15,3,(TableDiv[[Agency]:[Agency]]=$E47)/(TableDiv[[Agency]:[Agency]]=$E47)*(ROW(TableDiv[Agency])-ROW(TableDiv[[#Headers],[Agency]])),COLUMNS($F$7:S$7))))</f>
        <v/>
      </c>
      <c r="T47" s="1069" t="str" cm="1">
        <f t="array" ref="T47">IF($D47&lt;COLUMNS($F$7:T$7),"",INDEX(TableDiv[[GASB]:[GASB]],_xlfn.AGGREGATE(15,3,(TableDiv[[Agency]:[Agency]]=$E47)/(TableDiv[[Agency]:[Agency]]=$E47)*(ROW(TableDiv[Agency])-ROW(TableDiv[[#Headers],[Agency]])),COLUMNS($F$7:T$7))))</f>
        <v/>
      </c>
      <c r="U47" s="1069" t="str" cm="1">
        <f t="array" ref="U47">IF($D47&lt;COLUMNS($F$7:U$7),"",INDEX(TableDiv[[GASB]:[GASB]],_xlfn.AGGREGATE(15,3,(TableDiv[[Agency]:[Agency]]=$E47)/(TableDiv[[Agency]:[Agency]]=$E47)*(ROW(TableDiv[Agency])-ROW(TableDiv[[#Headers],[Agency]])),COLUMNS($F$7:U$7))))</f>
        <v/>
      </c>
      <c r="V47" s="1069" t="str" cm="1">
        <f t="array" ref="V47">IF($D47&lt;COLUMNS($F$7:V$7),"",INDEX(TableDiv[[GASB]:[GASB]],_xlfn.AGGREGATE(15,3,(TableDiv[[Agency]:[Agency]]=$E47)/(TableDiv[[Agency]:[Agency]]=$E47)*(ROW(TableDiv[Agency])-ROW(TableDiv[[#Headers],[Agency]])),COLUMNS($F$7:V$7))))</f>
        <v/>
      </c>
      <c r="W47" s="1069" t="str" cm="1">
        <f t="array" ref="W47">IF($D47&lt;COLUMNS($F$7:W$7),"",INDEX(TableDiv[[GASB]:[GASB]],_xlfn.AGGREGATE(15,3,(TableDiv[[Agency]:[Agency]]=$E47)/(TableDiv[[Agency]:[Agency]]=$E47)*(ROW(TableDiv[Agency])-ROW(TableDiv[[#Headers],[Agency]])),COLUMNS($F$7:W$7))))</f>
        <v/>
      </c>
      <c r="X47" s="1069" t="str" cm="1">
        <f t="array" ref="X47">IF($D47&lt;COLUMNS($F$7:X$7),"",INDEX(TableDiv[[GASB]:[GASB]],_xlfn.AGGREGATE(15,3,(TableDiv[[Agency]:[Agency]]=$E47)/(TableDiv[[Agency]:[Agency]]=$E47)*(ROW(TableDiv[Agency])-ROW(TableDiv[[#Headers],[Agency]])),COLUMNS($F$7:X$7))))</f>
        <v/>
      </c>
      <c r="Y47" s="1069" t="str" cm="1">
        <f t="array" ref="Y47">IF($D47&lt;COLUMNS($F$7:Y$7),"",INDEX(TableDiv[[GASB]:[GASB]],_xlfn.AGGREGATE(15,3,(TableDiv[[Agency]:[Agency]]=$E47)/(TableDiv[[Agency]:[Agency]]=$E47)*(ROW(TableDiv[Agency])-ROW(TableDiv[[#Headers],[Agency]])),COLUMNS($F$7:Y$7))))</f>
        <v/>
      </c>
      <c r="Z47" s="1069" t="str" cm="1">
        <f t="array" ref="Z47">IF($D47&lt;COLUMNS($F$7:Z$7),"",INDEX(TableDiv[[GASB]:[GASB]],_xlfn.AGGREGATE(15,3,(TableDiv[[Agency]:[Agency]]=$E47)/(TableDiv[[Agency]:[Agency]]=$E47)*(ROW(TableDiv[Agency])-ROW(TableDiv[[#Headers],[Agency]])),COLUMNS($F$7:Z$7))))</f>
        <v/>
      </c>
      <c r="AA47" s="1069" t="str" cm="1">
        <f t="array" ref="AA47">IF($D47&lt;COLUMNS($F$7:AA$7),"",INDEX(TableDiv[[GASB]:[GASB]],_xlfn.AGGREGATE(15,3,(TableDiv[[Agency]:[Agency]]=$E47)/(TableDiv[[Agency]:[Agency]]=$E47)*(ROW(TableDiv[Agency])-ROW(TableDiv[[#Headers],[Agency]])),COLUMNS($F$7:AA$7))))</f>
        <v/>
      </c>
      <c r="AB47" s="1069" t="str" cm="1">
        <f t="array" ref="AB47">IF($D47&lt;COLUMNS($F$7:AB$7),"",INDEX(TableDiv[[GASB]:[GASB]],_xlfn.AGGREGATE(15,3,(TableDiv[[Agency]:[Agency]]=$E47)/(TableDiv[[Agency]:[Agency]]=$E47)*(ROW(TableDiv[Agency])-ROW(TableDiv[[#Headers],[Agency]])),COLUMNS($F$7:AB$7))))</f>
        <v/>
      </c>
      <c r="AC47" s="1069" t="str" cm="1">
        <f t="array" ref="AC47">IF($D47&lt;COLUMNS($F$7:AC$7),"",INDEX(TableDiv[[GASB]:[GASB]],_xlfn.AGGREGATE(15,3,(TableDiv[[Agency]:[Agency]]=$E47)/(TableDiv[[Agency]:[Agency]]=$E47)*(ROW(TableDiv[Agency])-ROW(TableDiv[[#Headers],[Agency]])),COLUMNS($F$7:AC$7))))</f>
        <v/>
      </c>
      <c r="AD47" s="1069" t="str" cm="1">
        <f t="array" ref="AD47">IF($D47&lt;COLUMNS($F$7:AD$7),"",INDEX(TableDiv[[GASB]:[GASB]],_xlfn.AGGREGATE(15,3,(TableDiv[[Agency]:[Agency]]=$E47)/(TableDiv[[Agency]:[Agency]]=$E47)*(ROW(TableDiv[Agency])-ROW(TableDiv[[#Headers],[Agency]])),COLUMNS($F$7:AD$7))))</f>
        <v/>
      </c>
      <c r="AE47" s="1069" t="str" cm="1">
        <f t="array" ref="AE47">IF($D47&lt;COLUMNS($F$7:AE$7),"",INDEX(TableDiv[[GASB]:[GASB]],_xlfn.AGGREGATE(15,3,(TableDiv[[Agency]:[Agency]]=$E47)/(TableDiv[[Agency]:[Agency]]=$E47)*(ROW(TableDiv[Agency])-ROW(TableDiv[[#Headers],[Agency]])),COLUMNS($F$7:AE$7))))</f>
        <v/>
      </c>
      <c r="AF47" s="1069" t="str" cm="1">
        <f t="array" ref="AF47">IF($D47&lt;COLUMNS($F$7:AF$7),"",INDEX(TableDiv[[GASB]:[GASB]],_xlfn.AGGREGATE(15,3,(TableDiv[[Agency]:[Agency]]=$E47)/(TableDiv[[Agency]:[Agency]]=$E47)*(ROW(TableDiv[Agency])-ROW(TableDiv[[#Headers],[Agency]])),COLUMNS($F$7:AF$7))))</f>
        <v/>
      </c>
      <c r="AG47" s="1069" t="str" cm="1">
        <f t="array" ref="AG47">IF($D47&lt;COLUMNS($F$7:AG$7),"",INDEX(TableDiv[[GASB]:[GASB]],_xlfn.AGGREGATE(15,3,(TableDiv[[Agency]:[Agency]]=$E47)/(TableDiv[[Agency]:[Agency]]=$E47)*(ROW(TableDiv[Agency])-ROW(TableDiv[[#Headers],[Agency]])),COLUMNS($F$7:AG$7))))</f>
        <v/>
      </c>
      <c r="AH47" s="1069" t="str" cm="1">
        <f t="array" ref="AH47">IF($D47&lt;COLUMNS($F$7:AH$7),"",INDEX(TableDiv[[GASB]:[GASB]],_xlfn.AGGREGATE(15,3,(TableDiv[[Agency]:[Agency]]=$E47)/(TableDiv[[Agency]:[Agency]]=$E47)*(ROW(TableDiv[Agency])-ROW(TableDiv[[#Headers],[Agency]])),COLUMNS($F$7:AH$7))))</f>
        <v/>
      </c>
      <c r="AI47" s="1069" t="str" cm="1">
        <f t="array" ref="AI47">IF($D47&lt;COLUMNS($F$7:AI$7),"",INDEX(TableDiv[[GASB]:[GASB]],_xlfn.AGGREGATE(15,3,(TableDiv[[Agency]:[Agency]]=$E47)/(TableDiv[[Agency]:[Agency]]=$E47)*(ROW(TableDiv[Agency])-ROW(TableDiv[[#Headers],[Agency]])),COLUMNS($F$7:AI$7))))</f>
        <v/>
      </c>
      <c r="AJ47" s="1069" t="str" cm="1">
        <f t="array" ref="AJ47">IF($D47&lt;COLUMNS($F$7:AJ$7),"",INDEX(TableDiv[[GASB]:[GASB]],_xlfn.AGGREGATE(15,3,(TableDiv[[Agency]:[Agency]]=$E47)/(TableDiv[[Agency]:[Agency]]=$E47)*(ROW(TableDiv[Agency])-ROW(TableDiv[[#Headers],[Agency]])),COLUMNS($F$7:AJ$7))))</f>
        <v/>
      </c>
      <c r="AK47" s="1069" t="str" cm="1">
        <f t="array" ref="AK47">IF($D47&lt;COLUMNS($F$7:AK$7),"",INDEX(TableDiv[[GASB]:[GASB]],_xlfn.AGGREGATE(15,3,(TableDiv[[Agency]:[Agency]]=$E47)/(TableDiv[[Agency]:[Agency]]=$E47)*(ROW(TableDiv[Agency])-ROW(TableDiv[[#Headers],[Agency]])),COLUMNS($F$7:AK$7))))</f>
        <v/>
      </c>
      <c r="AL47" s="1069" t="str" cm="1">
        <f t="array" ref="AL47">IF($D47&lt;COLUMNS($F$7:AL$7),"",INDEX(TableDiv[[GASB]:[GASB]],_xlfn.AGGREGATE(15,3,(TableDiv[[Agency]:[Agency]]=$E47)/(TableDiv[[Agency]:[Agency]]=$E47)*(ROW(TableDiv[Agency])-ROW(TableDiv[[#Headers],[Agency]])),COLUMNS($F$7:AL$7))))</f>
        <v/>
      </c>
      <c r="AM47" s="1069" t="str" cm="1">
        <f t="array" ref="AM47">IF($D47&lt;COLUMNS($F$7:AM$7),"",INDEX(TableDiv[[GASB]:[GASB]],_xlfn.AGGREGATE(15,3,(TableDiv[[Agency]:[Agency]]=$E47)/(TableDiv[[Agency]:[Agency]]=$E47)*(ROW(TableDiv[Agency])-ROW(TableDiv[[#Headers],[Agency]])),COLUMNS($F$7:AM$7))))</f>
        <v/>
      </c>
      <c r="AN47" s="1069"/>
      <c r="AO47" s="1069"/>
      <c r="AP47" s="1069"/>
      <c r="AQ47" s="1069"/>
      <c r="AR47" s="1069"/>
      <c r="AS47" s="1069"/>
    </row>
    <row r="48" spans="1:45" ht="15">
      <c r="A48" s="1073" t="s">
        <v>1377</v>
      </c>
      <c r="B48" s="1073" t="s">
        <v>2292</v>
      </c>
      <c r="C48" s="1069"/>
      <c r="D48" s="1069">
        <f>COUNTIF(TableDiv[Agency],E48)</f>
        <v>4</v>
      </c>
      <c r="E48" s="1078" t="str" cm="1">
        <f t="array" ref="E48">IFERROR(INDEX(TableDiv[Agency],MATCH(0,INDEX(COUNTIF($E$7:E47,TableDiv[Agency]),),0)),"")</f>
        <v>3A00</v>
      </c>
      <c r="F48" s="1069" t="str" cm="1">
        <f t="array" ref="F48">IF($D48&lt;COLUMNS($F$7:F$7),"",INDEX(TableDiv[[GASB]:[GASB]],_xlfn.AGGREGATE(15,3,(TableDiv[[Agency]:[Agency]]=$E48)/(TableDiv[[Agency]:[Agency]]=$E48)*(ROW(TableDiv[Agency])-ROW(TableDiv[[#Headers],[Agency]])),COLUMNS($F$7:F$7))))</f>
        <v>12000G</v>
      </c>
      <c r="G48" s="1069" t="str" cm="1">
        <f t="array" ref="G48">IF($D48&lt;COLUMNS($F$7:G$7),"",INDEX(TableDiv[[GASB]:[GASB]],_xlfn.AGGREGATE(15,3,(TableDiv[[Agency]:[Agency]]=$E48)/(TableDiv[[Agency]:[Agency]]=$E48)*(ROW(TableDiv[Agency])-ROW(TableDiv[[#Headers],[Agency]])),COLUMNS($F$7:G$7))))</f>
        <v>14000G</v>
      </c>
      <c r="H48" s="1069" t="str" cm="1">
        <f t="array" ref="H48">IF($D48&lt;COLUMNS($F$7:H$7),"",INDEX(TableDiv[[GASB]:[GASB]],_xlfn.AGGREGATE(15,3,(TableDiv[[Agency]:[Agency]]=$E48)/(TableDiv[[Agency]:[Agency]]=$E48)*(ROW(TableDiv[Agency])-ROW(TableDiv[[#Headers],[Agency]])),COLUMNS($F$7:H$7))))</f>
        <v>14260G</v>
      </c>
      <c r="I48" s="1069" t="str" cm="1">
        <f t="array" ref="I48">IF($D48&lt;COLUMNS($F$7:I$7),"",INDEX(TableDiv[[GASB]:[GASB]],_xlfn.AGGREGATE(15,3,(TableDiv[[Agency]:[Agency]]=$E48)/(TableDiv[[Agency]:[Agency]]=$E48)*(ROW(TableDiv[Agency])-ROW(TableDiv[[#Headers],[Agency]])),COLUMNS($F$7:I$7))))</f>
        <v>39000G</v>
      </c>
      <c r="J48" s="1069" t="str" cm="1">
        <f t="array" ref="J48">IF($D48&lt;COLUMNS($F$7:J$7),"",INDEX(TableDiv[[GASB]:[GASB]],_xlfn.AGGREGATE(15,3,(TableDiv[[Agency]:[Agency]]=$E48)/(TableDiv[[Agency]:[Agency]]=$E48)*(ROW(TableDiv[Agency])-ROW(TableDiv[[#Headers],[Agency]])),COLUMNS($F$7:J$7))))</f>
        <v/>
      </c>
      <c r="K48" s="1069" t="str" cm="1">
        <f t="array" ref="K48">IF($D48&lt;COLUMNS($F$7:K$7),"",INDEX(TableDiv[[GASB]:[GASB]],_xlfn.AGGREGATE(15,3,(TableDiv[[Agency]:[Agency]]=$E48)/(TableDiv[[Agency]:[Agency]]=$E48)*(ROW(TableDiv[Agency])-ROW(TableDiv[[#Headers],[Agency]])),COLUMNS($F$7:K$7))))</f>
        <v/>
      </c>
      <c r="L48" s="1069" t="str" cm="1">
        <f t="array" ref="L48">IF($D48&lt;COLUMNS($F$7:L$7),"",INDEX(TableDiv[[GASB]:[GASB]],_xlfn.AGGREGATE(15,3,(TableDiv[[Agency]:[Agency]]=$E48)/(TableDiv[[Agency]:[Agency]]=$E48)*(ROW(TableDiv[Agency])-ROW(TableDiv[[#Headers],[Agency]])),COLUMNS($F$7:L$7))))</f>
        <v/>
      </c>
      <c r="M48" s="1069" t="str" cm="1">
        <f t="array" ref="M48">IF($D48&lt;COLUMNS($F$7:M$7),"",INDEX(TableDiv[[GASB]:[GASB]],_xlfn.AGGREGATE(15,3,(TableDiv[[Agency]:[Agency]]=$E48)/(TableDiv[[Agency]:[Agency]]=$E48)*(ROW(TableDiv[Agency])-ROW(TableDiv[[#Headers],[Agency]])),COLUMNS($F$7:M$7))))</f>
        <v/>
      </c>
      <c r="N48" s="1069" t="str" cm="1">
        <f t="array" ref="N48">IF($D48&lt;COLUMNS($F$7:N$7),"",INDEX(TableDiv[[GASB]:[GASB]],_xlfn.AGGREGATE(15,3,(TableDiv[[Agency]:[Agency]]=$E48)/(TableDiv[[Agency]:[Agency]]=$E48)*(ROW(TableDiv[Agency])-ROW(TableDiv[[#Headers],[Agency]])),COLUMNS($F$7:N$7))))</f>
        <v/>
      </c>
      <c r="O48" s="1069" t="str" cm="1">
        <f t="array" ref="O48">IF($D48&lt;COLUMNS($F$7:O$7),"",INDEX(TableDiv[[GASB]:[GASB]],_xlfn.AGGREGATE(15,3,(TableDiv[[Agency]:[Agency]]=$E48)/(TableDiv[[Agency]:[Agency]]=$E48)*(ROW(TableDiv[Agency])-ROW(TableDiv[[#Headers],[Agency]])),COLUMNS($F$7:O$7))))</f>
        <v/>
      </c>
      <c r="P48" s="1069" t="str" cm="1">
        <f t="array" ref="P48">IF($D48&lt;COLUMNS($F$7:P$7),"",INDEX(TableDiv[[GASB]:[GASB]],_xlfn.AGGREGATE(15,3,(TableDiv[[Agency]:[Agency]]=$E48)/(TableDiv[[Agency]:[Agency]]=$E48)*(ROW(TableDiv[Agency])-ROW(TableDiv[[#Headers],[Agency]])),COLUMNS($F$7:P$7))))</f>
        <v/>
      </c>
      <c r="Q48" s="1069" t="str" cm="1">
        <f t="array" ref="Q48">IF($D48&lt;COLUMNS($F$7:Q$7),"",INDEX(TableDiv[[GASB]:[GASB]],_xlfn.AGGREGATE(15,3,(TableDiv[[Agency]:[Agency]]=$E48)/(TableDiv[[Agency]:[Agency]]=$E48)*(ROW(TableDiv[Agency])-ROW(TableDiv[[#Headers],[Agency]])),COLUMNS($F$7:Q$7))))</f>
        <v/>
      </c>
      <c r="R48" s="1069" t="str" cm="1">
        <f t="array" ref="R48">IF($D48&lt;COLUMNS($F$7:R$7),"",INDEX(TableDiv[[GASB]:[GASB]],_xlfn.AGGREGATE(15,3,(TableDiv[[Agency]:[Agency]]=$E48)/(TableDiv[[Agency]:[Agency]]=$E48)*(ROW(TableDiv[Agency])-ROW(TableDiv[[#Headers],[Agency]])),COLUMNS($F$7:R$7))))</f>
        <v/>
      </c>
      <c r="S48" s="1069" t="str" cm="1">
        <f t="array" ref="S48">IF($D48&lt;COLUMNS($F$7:S$7),"",INDEX(TableDiv[[GASB]:[GASB]],_xlfn.AGGREGATE(15,3,(TableDiv[[Agency]:[Agency]]=$E48)/(TableDiv[[Agency]:[Agency]]=$E48)*(ROW(TableDiv[Agency])-ROW(TableDiv[[#Headers],[Agency]])),COLUMNS($F$7:S$7))))</f>
        <v/>
      </c>
      <c r="T48" s="1069" t="str" cm="1">
        <f t="array" ref="T48">IF($D48&lt;COLUMNS($F$7:T$7),"",INDEX(TableDiv[[GASB]:[GASB]],_xlfn.AGGREGATE(15,3,(TableDiv[[Agency]:[Agency]]=$E48)/(TableDiv[[Agency]:[Agency]]=$E48)*(ROW(TableDiv[Agency])-ROW(TableDiv[[#Headers],[Agency]])),COLUMNS($F$7:T$7))))</f>
        <v/>
      </c>
      <c r="U48" s="1069" t="str" cm="1">
        <f t="array" ref="U48">IF($D48&lt;COLUMNS($F$7:U$7),"",INDEX(TableDiv[[GASB]:[GASB]],_xlfn.AGGREGATE(15,3,(TableDiv[[Agency]:[Agency]]=$E48)/(TableDiv[[Agency]:[Agency]]=$E48)*(ROW(TableDiv[Agency])-ROW(TableDiv[[#Headers],[Agency]])),COLUMNS($F$7:U$7))))</f>
        <v/>
      </c>
      <c r="V48" s="1069" t="str" cm="1">
        <f t="array" ref="V48">IF($D48&lt;COLUMNS($F$7:V$7),"",INDEX(TableDiv[[GASB]:[GASB]],_xlfn.AGGREGATE(15,3,(TableDiv[[Agency]:[Agency]]=$E48)/(TableDiv[[Agency]:[Agency]]=$E48)*(ROW(TableDiv[Agency])-ROW(TableDiv[[#Headers],[Agency]])),COLUMNS($F$7:V$7))))</f>
        <v/>
      </c>
      <c r="W48" s="1069" t="str" cm="1">
        <f t="array" ref="W48">IF($D48&lt;COLUMNS($F$7:W$7),"",INDEX(TableDiv[[GASB]:[GASB]],_xlfn.AGGREGATE(15,3,(TableDiv[[Agency]:[Agency]]=$E48)/(TableDiv[[Agency]:[Agency]]=$E48)*(ROW(TableDiv[Agency])-ROW(TableDiv[[#Headers],[Agency]])),COLUMNS($F$7:W$7))))</f>
        <v/>
      </c>
      <c r="X48" s="1069" t="str" cm="1">
        <f t="array" ref="X48">IF($D48&lt;COLUMNS($F$7:X$7),"",INDEX(TableDiv[[GASB]:[GASB]],_xlfn.AGGREGATE(15,3,(TableDiv[[Agency]:[Agency]]=$E48)/(TableDiv[[Agency]:[Agency]]=$E48)*(ROW(TableDiv[Agency])-ROW(TableDiv[[#Headers],[Agency]])),COLUMNS($F$7:X$7))))</f>
        <v/>
      </c>
      <c r="Y48" s="1069" t="str" cm="1">
        <f t="array" ref="Y48">IF($D48&lt;COLUMNS($F$7:Y$7),"",INDEX(TableDiv[[GASB]:[GASB]],_xlfn.AGGREGATE(15,3,(TableDiv[[Agency]:[Agency]]=$E48)/(TableDiv[[Agency]:[Agency]]=$E48)*(ROW(TableDiv[Agency])-ROW(TableDiv[[#Headers],[Agency]])),COLUMNS($F$7:Y$7))))</f>
        <v/>
      </c>
      <c r="Z48" s="1069" t="str" cm="1">
        <f t="array" ref="Z48">IF($D48&lt;COLUMNS($F$7:Z$7),"",INDEX(TableDiv[[GASB]:[GASB]],_xlfn.AGGREGATE(15,3,(TableDiv[[Agency]:[Agency]]=$E48)/(TableDiv[[Agency]:[Agency]]=$E48)*(ROW(TableDiv[Agency])-ROW(TableDiv[[#Headers],[Agency]])),COLUMNS($F$7:Z$7))))</f>
        <v/>
      </c>
      <c r="AA48" s="1069" t="str" cm="1">
        <f t="array" ref="AA48">IF($D48&lt;COLUMNS($F$7:AA$7),"",INDEX(TableDiv[[GASB]:[GASB]],_xlfn.AGGREGATE(15,3,(TableDiv[[Agency]:[Agency]]=$E48)/(TableDiv[[Agency]:[Agency]]=$E48)*(ROW(TableDiv[Agency])-ROW(TableDiv[[#Headers],[Agency]])),COLUMNS($F$7:AA$7))))</f>
        <v/>
      </c>
      <c r="AB48" s="1069" t="str" cm="1">
        <f t="array" ref="AB48">IF($D48&lt;COLUMNS($F$7:AB$7),"",INDEX(TableDiv[[GASB]:[GASB]],_xlfn.AGGREGATE(15,3,(TableDiv[[Agency]:[Agency]]=$E48)/(TableDiv[[Agency]:[Agency]]=$E48)*(ROW(TableDiv[Agency])-ROW(TableDiv[[#Headers],[Agency]])),COLUMNS($F$7:AB$7))))</f>
        <v/>
      </c>
      <c r="AC48" s="1069" t="str" cm="1">
        <f t="array" ref="AC48">IF($D48&lt;COLUMNS($F$7:AC$7),"",INDEX(TableDiv[[GASB]:[GASB]],_xlfn.AGGREGATE(15,3,(TableDiv[[Agency]:[Agency]]=$E48)/(TableDiv[[Agency]:[Agency]]=$E48)*(ROW(TableDiv[Agency])-ROW(TableDiv[[#Headers],[Agency]])),COLUMNS($F$7:AC$7))))</f>
        <v/>
      </c>
      <c r="AD48" s="1069" t="str" cm="1">
        <f t="array" ref="AD48">IF($D48&lt;COLUMNS($F$7:AD$7),"",INDEX(TableDiv[[GASB]:[GASB]],_xlfn.AGGREGATE(15,3,(TableDiv[[Agency]:[Agency]]=$E48)/(TableDiv[[Agency]:[Agency]]=$E48)*(ROW(TableDiv[Agency])-ROW(TableDiv[[#Headers],[Agency]])),COLUMNS($F$7:AD$7))))</f>
        <v/>
      </c>
      <c r="AE48" s="1069" t="str" cm="1">
        <f t="array" ref="AE48">IF($D48&lt;COLUMNS($F$7:AE$7),"",INDEX(TableDiv[[GASB]:[GASB]],_xlfn.AGGREGATE(15,3,(TableDiv[[Agency]:[Agency]]=$E48)/(TableDiv[[Agency]:[Agency]]=$E48)*(ROW(TableDiv[Agency])-ROW(TableDiv[[#Headers],[Agency]])),COLUMNS($F$7:AE$7))))</f>
        <v/>
      </c>
      <c r="AF48" s="1069" t="str" cm="1">
        <f t="array" ref="AF48">IF($D48&lt;COLUMNS($F$7:AF$7),"",INDEX(TableDiv[[GASB]:[GASB]],_xlfn.AGGREGATE(15,3,(TableDiv[[Agency]:[Agency]]=$E48)/(TableDiv[[Agency]:[Agency]]=$E48)*(ROW(TableDiv[Agency])-ROW(TableDiv[[#Headers],[Agency]])),COLUMNS($F$7:AF$7))))</f>
        <v/>
      </c>
      <c r="AG48" s="1069" t="str" cm="1">
        <f t="array" ref="AG48">IF($D48&lt;COLUMNS($F$7:AG$7),"",INDEX(TableDiv[[GASB]:[GASB]],_xlfn.AGGREGATE(15,3,(TableDiv[[Agency]:[Agency]]=$E48)/(TableDiv[[Agency]:[Agency]]=$E48)*(ROW(TableDiv[Agency])-ROW(TableDiv[[#Headers],[Agency]])),COLUMNS($F$7:AG$7))))</f>
        <v/>
      </c>
      <c r="AH48" s="1069" t="str" cm="1">
        <f t="array" ref="AH48">IF($D48&lt;COLUMNS($F$7:AH$7),"",INDEX(TableDiv[[GASB]:[GASB]],_xlfn.AGGREGATE(15,3,(TableDiv[[Agency]:[Agency]]=$E48)/(TableDiv[[Agency]:[Agency]]=$E48)*(ROW(TableDiv[Agency])-ROW(TableDiv[[#Headers],[Agency]])),COLUMNS($F$7:AH$7))))</f>
        <v/>
      </c>
      <c r="AI48" s="1069" t="str" cm="1">
        <f t="array" ref="AI48">IF($D48&lt;COLUMNS($F$7:AI$7),"",INDEX(TableDiv[[GASB]:[GASB]],_xlfn.AGGREGATE(15,3,(TableDiv[[Agency]:[Agency]]=$E48)/(TableDiv[[Agency]:[Agency]]=$E48)*(ROW(TableDiv[Agency])-ROW(TableDiv[[#Headers],[Agency]])),COLUMNS($F$7:AI$7))))</f>
        <v/>
      </c>
      <c r="AJ48" s="1069" t="str" cm="1">
        <f t="array" ref="AJ48">IF($D48&lt;COLUMNS($F$7:AJ$7),"",INDEX(TableDiv[[GASB]:[GASB]],_xlfn.AGGREGATE(15,3,(TableDiv[[Agency]:[Agency]]=$E48)/(TableDiv[[Agency]:[Agency]]=$E48)*(ROW(TableDiv[Agency])-ROW(TableDiv[[#Headers],[Agency]])),COLUMNS($F$7:AJ$7))))</f>
        <v/>
      </c>
      <c r="AK48" s="1069" t="str" cm="1">
        <f t="array" ref="AK48">IF($D48&lt;COLUMNS($F$7:AK$7),"",INDEX(TableDiv[[GASB]:[GASB]],_xlfn.AGGREGATE(15,3,(TableDiv[[Agency]:[Agency]]=$E48)/(TableDiv[[Agency]:[Agency]]=$E48)*(ROW(TableDiv[Agency])-ROW(TableDiv[[#Headers],[Agency]])),COLUMNS($F$7:AK$7))))</f>
        <v/>
      </c>
      <c r="AL48" s="1069" t="str" cm="1">
        <f t="array" ref="AL48">IF($D48&lt;COLUMNS($F$7:AL$7),"",INDEX(TableDiv[[GASB]:[GASB]],_xlfn.AGGREGATE(15,3,(TableDiv[[Agency]:[Agency]]=$E48)/(TableDiv[[Agency]:[Agency]]=$E48)*(ROW(TableDiv[Agency])-ROW(TableDiv[[#Headers],[Agency]])),COLUMNS($F$7:AL$7))))</f>
        <v/>
      </c>
      <c r="AM48" s="1069" t="str" cm="1">
        <f t="array" ref="AM48">IF($D48&lt;COLUMNS($F$7:AM$7),"",INDEX(TableDiv[[GASB]:[GASB]],_xlfn.AGGREGATE(15,3,(TableDiv[[Agency]:[Agency]]=$E48)/(TableDiv[[Agency]:[Agency]]=$E48)*(ROW(TableDiv[Agency])-ROW(TableDiv[[#Headers],[Agency]])),COLUMNS($F$7:AM$7))))</f>
        <v/>
      </c>
      <c r="AN48" s="1069"/>
      <c r="AO48" s="1069"/>
      <c r="AP48" s="1069"/>
      <c r="AQ48" s="1069"/>
      <c r="AR48" s="1069"/>
      <c r="AS48" s="1069"/>
    </row>
    <row r="49" spans="1:45" ht="15">
      <c r="A49" s="1073" t="s">
        <v>1377</v>
      </c>
      <c r="B49" s="1073" t="s">
        <v>2293</v>
      </c>
      <c r="C49" s="1069"/>
      <c r="D49" s="1069">
        <f>COUNTIF(TableDiv[Agency],E49)</f>
        <v>3</v>
      </c>
      <c r="E49" s="1078" t="str" cm="1">
        <f t="array" ref="E49">IFERROR(INDEX(TableDiv[Agency],MATCH(0,INDEX(COUNTIF($E$7:E48,TableDiv[Agency]),),0)),"")</f>
        <v>3B00</v>
      </c>
      <c r="F49" s="1069" t="str" cm="1">
        <f t="array" ref="F49">IF($D49&lt;COLUMNS($F$7:F$7),"",INDEX(TableDiv[[GASB]:[GASB]],_xlfn.AGGREGATE(15,3,(TableDiv[[Agency]:[Agency]]=$E49)/(TableDiv[[Agency]:[Agency]]=$E49)*(ROW(TableDiv[Agency])-ROW(TableDiv[[#Headers],[Agency]])),COLUMNS($F$7:F$7))))</f>
        <v>14000G</v>
      </c>
      <c r="G49" s="1069" t="str" cm="1">
        <f t="array" ref="G49">IF($D49&lt;COLUMNS($F$7:G$7),"",INDEX(TableDiv[[GASB]:[GASB]],_xlfn.AGGREGATE(15,3,(TableDiv[[Agency]:[Agency]]=$E49)/(TableDiv[[Agency]:[Agency]]=$E49)*(ROW(TableDiv[Agency])-ROW(TableDiv[[#Headers],[Agency]])),COLUMNS($F$7:G$7))))</f>
        <v>14260G</v>
      </c>
      <c r="H49" s="1069" t="str" cm="1">
        <f t="array" ref="H49">IF($D49&lt;COLUMNS($F$7:H$7),"",INDEX(TableDiv[[GASB]:[GASB]],_xlfn.AGGREGATE(15,3,(TableDiv[[Agency]:[Agency]]=$E49)/(TableDiv[[Agency]:[Agency]]=$E49)*(ROW(TableDiv[Agency])-ROW(TableDiv[[#Headers],[Agency]])),COLUMNS($F$7:H$7))))</f>
        <v>39000G</v>
      </c>
      <c r="I49" s="1069" t="str" cm="1">
        <f t="array" ref="I49">IF($D49&lt;COLUMNS($F$7:I$7),"",INDEX(TableDiv[[GASB]:[GASB]],_xlfn.AGGREGATE(15,3,(TableDiv[[Agency]:[Agency]]=$E49)/(TableDiv[[Agency]:[Agency]]=$E49)*(ROW(TableDiv[Agency])-ROW(TableDiv[[#Headers],[Agency]])),COLUMNS($F$7:I$7))))</f>
        <v/>
      </c>
      <c r="J49" s="1069" t="str" cm="1">
        <f t="array" ref="J49">IF($D49&lt;COLUMNS($F$7:J$7),"",INDEX(TableDiv[[GASB]:[GASB]],_xlfn.AGGREGATE(15,3,(TableDiv[[Agency]:[Agency]]=$E49)/(TableDiv[[Agency]:[Agency]]=$E49)*(ROW(TableDiv[Agency])-ROW(TableDiv[[#Headers],[Agency]])),COLUMNS($F$7:J$7))))</f>
        <v/>
      </c>
      <c r="K49" s="1069" t="str" cm="1">
        <f t="array" ref="K49">IF($D49&lt;COLUMNS($F$7:K$7),"",INDEX(TableDiv[[GASB]:[GASB]],_xlfn.AGGREGATE(15,3,(TableDiv[[Agency]:[Agency]]=$E49)/(TableDiv[[Agency]:[Agency]]=$E49)*(ROW(TableDiv[Agency])-ROW(TableDiv[[#Headers],[Agency]])),COLUMNS($F$7:K$7))))</f>
        <v/>
      </c>
      <c r="L49" s="1069" t="str" cm="1">
        <f t="array" ref="L49">IF($D49&lt;COLUMNS($F$7:L$7),"",INDEX(TableDiv[[GASB]:[GASB]],_xlfn.AGGREGATE(15,3,(TableDiv[[Agency]:[Agency]]=$E49)/(TableDiv[[Agency]:[Agency]]=$E49)*(ROW(TableDiv[Agency])-ROW(TableDiv[[#Headers],[Agency]])),COLUMNS($F$7:L$7))))</f>
        <v/>
      </c>
      <c r="M49" s="1069" t="str" cm="1">
        <f t="array" ref="M49">IF($D49&lt;COLUMNS($F$7:M$7),"",INDEX(TableDiv[[GASB]:[GASB]],_xlfn.AGGREGATE(15,3,(TableDiv[[Agency]:[Agency]]=$E49)/(TableDiv[[Agency]:[Agency]]=$E49)*(ROW(TableDiv[Agency])-ROW(TableDiv[[#Headers],[Agency]])),COLUMNS($F$7:M$7))))</f>
        <v/>
      </c>
      <c r="N49" s="1069" t="str" cm="1">
        <f t="array" ref="N49">IF($D49&lt;COLUMNS($F$7:N$7),"",INDEX(TableDiv[[GASB]:[GASB]],_xlfn.AGGREGATE(15,3,(TableDiv[[Agency]:[Agency]]=$E49)/(TableDiv[[Agency]:[Agency]]=$E49)*(ROW(TableDiv[Agency])-ROW(TableDiv[[#Headers],[Agency]])),COLUMNS($F$7:N$7))))</f>
        <v/>
      </c>
      <c r="O49" s="1069" t="str" cm="1">
        <f t="array" ref="O49">IF($D49&lt;COLUMNS($F$7:O$7),"",INDEX(TableDiv[[GASB]:[GASB]],_xlfn.AGGREGATE(15,3,(TableDiv[[Agency]:[Agency]]=$E49)/(TableDiv[[Agency]:[Agency]]=$E49)*(ROW(TableDiv[Agency])-ROW(TableDiv[[#Headers],[Agency]])),COLUMNS($F$7:O$7))))</f>
        <v/>
      </c>
      <c r="P49" s="1069" t="str" cm="1">
        <f t="array" ref="P49">IF($D49&lt;COLUMNS($F$7:P$7),"",INDEX(TableDiv[[GASB]:[GASB]],_xlfn.AGGREGATE(15,3,(TableDiv[[Agency]:[Agency]]=$E49)/(TableDiv[[Agency]:[Agency]]=$E49)*(ROW(TableDiv[Agency])-ROW(TableDiv[[#Headers],[Agency]])),COLUMNS($F$7:P$7))))</f>
        <v/>
      </c>
      <c r="Q49" s="1069" t="str" cm="1">
        <f t="array" ref="Q49">IF($D49&lt;COLUMNS($F$7:Q$7),"",INDEX(TableDiv[[GASB]:[GASB]],_xlfn.AGGREGATE(15,3,(TableDiv[[Agency]:[Agency]]=$E49)/(TableDiv[[Agency]:[Agency]]=$E49)*(ROW(TableDiv[Agency])-ROW(TableDiv[[#Headers],[Agency]])),COLUMNS($F$7:Q$7))))</f>
        <v/>
      </c>
      <c r="R49" s="1069" t="str" cm="1">
        <f t="array" ref="R49">IF($D49&lt;COLUMNS($F$7:R$7),"",INDEX(TableDiv[[GASB]:[GASB]],_xlfn.AGGREGATE(15,3,(TableDiv[[Agency]:[Agency]]=$E49)/(TableDiv[[Agency]:[Agency]]=$E49)*(ROW(TableDiv[Agency])-ROW(TableDiv[[#Headers],[Agency]])),COLUMNS($F$7:R$7))))</f>
        <v/>
      </c>
      <c r="S49" s="1069" t="str" cm="1">
        <f t="array" ref="S49">IF($D49&lt;COLUMNS($F$7:S$7),"",INDEX(TableDiv[[GASB]:[GASB]],_xlfn.AGGREGATE(15,3,(TableDiv[[Agency]:[Agency]]=$E49)/(TableDiv[[Agency]:[Agency]]=$E49)*(ROW(TableDiv[Agency])-ROW(TableDiv[[#Headers],[Agency]])),COLUMNS($F$7:S$7))))</f>
        <v/>
      </c>
      <c r="T49" s="1069" t="str" cm="1">
        <f t="array" ref="T49">IF($D49&lt;COLUMNS($F$7:T$7),"",INDEX(TableDiv[[GASB]:[GASB]],_xlfn.AGGREGATE(15,3,(TableDiv[[Agency]:[Agency]]=$E49)/(TableDiv[[Agency]:[Agency]]=$E49)*(ROW(TableDiv[Agency])-ROW(TableDiv[[#Headers],[Agency]])),COLUMNS($F$7:T$7))))</f>
        <v/>
      </c>
      <c r="U49" s="1069" t="str" cm="1">
        <f t="array" ref="U49">IF($D49&lt;COLUMNS($F$7:U$7),"",INDEX(TableDiv[[GASB]:[GASB]],_xlfn.AGGREGATE(15,3,(TableDiv[[Agency]:[Agency]]=$E49)/(TableDiv[[Agency]:[Agency]]=$E49)*(ROW(TableDiv[Agency])-ROW(TableDiv[[#Headers],[Agency]])),COLUMNS($F$7:U$7))))</f>
        <v/>
      </c>
      <c r="V49" s="1069" t="str" cm="1">
        <f t="array" ref="V49">IF($D49&lt;COLUMNS($F$7:V$7),"",INDEX(TableDiv[[GASB]:[GASB]],_xlfn.AGGREGATE(15,3,(TableDiv[[Agency]:[Agency]]=$E49)/(TableDiv[[Agency]:[Agency]]=$E49)*(ROW(TableDiv[Agency])-ROW(TableDiv[[#Headers],[Agency]])),COLUMNS($F$7:V$7))))</f>
        <v/>
      </c>
      <c r="W49" s="1069" t="str" cm="1">
        <f t="array" ref="W49">IF($D49&lt;COLUMNS($F$7:W$7),"",INDEX(TableDiv[[GASB]:[GASB]],_xlfn.AGGREGATE(15,3,(TableDiv[[Agency]:[Agency]]=$E49)/(TableDiv[[Agency]:[Agency]]=$E49)*(ROW(TableDiv[Agency])-ROW(TableDiv[[#Headers],[Agency]])),COLUMNS($F$7:W$7))))</f>
        <v/>
      </c>
      <c r="X49" s="1069" t="str" cm="1">
        <f t="array" ref="X49">IF($D49&lt;COLUMNS($F$7:X$7),"",INDEX(TableDiv[[GASB]:[GASB]],_xlfn.AGGREGATE(15,3,(TableDiv[[Agency]:[Agency]]=$E49)/(TableDiv[[Agency]:[Agency]]=$E49)*(ROW(TableDiv[Agency])-ROW(TableDiv[[#Headers],[Agency]])),COLUMNS($F$7:X$7))))</f>
        <v/>
      </c>
      <c r="Y49" s="1069" t="str" cm="1">
        <f t="array" ref="Y49">IF($D49&lt;COLUMNS($F$7:Y$7),"",INDEX(TableDiv[[GASB]:[GASB]],_xlfn.AGGREGATE(15,3,(TableDiv[[Agency]:[Agency]]=$E49)/(TableDiv[[Agency]:[Agency]]=$E49)*(ROW(TableDiv[Agency])-ROW(TableDiv[[#Headers],[Agency]])),COLUMNS($F$7:Y$7))))</f>
        <v/>
      </c>
      <c r="Z49" s="1069" t="str" cm="1">
        <f t="array" ref="Z49">IF($D49&lt;COLUMNS($F$7:Z$7),"",INDEX(TableDiv[[GASB]:[GASB]],_xlfn.AGGREGATE(15,3,(TableDiv[[Agency]:[Agency]]=$E49)/(TableDiv[[Agency]:[Agency]]=$E49)*(ROW(TableDiv[Agency])-ROW(TableDiv[[#Headers],[Agency]])),COLUMNS($F$7:Z$7))))</f>
        <v/>
      </c>
      <c r="AA49" s="1069" t="str" cm="1">
        <f t="array" ref="AA49">IF($D49&lt;COLUMNS($F$7:AA$7),"",INDEX(TableDiv[[GASB]:[GASB]],_xlfn.AGGREGATE(15,3,(TableDiv[[Agency]:[Agency]]=$E49)/(TableDiv[[Agency]:[Agency]]=$E49)*(ROW(TableDiv[Agency])-ROW(TableDiv[[#Headers],[Agency]])),COLUMNS($F$7:AA$7))))</f>
        <v/>
      </c>
      <c r="AB49" s="1069" t="str" cm="1">
        <f t="array" ref="AB49">IF($D49&lt;COLUMNS($F$7:AB$7),"",INDEX(TableDiv[[GASB]:[GASB]],_xlfn.AGGREGATE(15,3,(TableDiv[[Agency]:[Agency]]=$E49)/(TableDiv[[Agency]:[Agency]]=$E49)*(ROW(TableDiv[Agency])-ROW(TableDiv[[#Headers],[Agency]])),COLUMNS($F$7:AB$7))))</f>
        <v/>
      </c>
      <c r="AC49" s="1069" t="str" cm="1">
        <f t="array" ref="AC49">IF($D49&lt;COLUMNS($F$7:AC$7),"",INDEX(TableDiv[[GASB]:[GASB]],_xlfn.AGGREGATE(15,3,(TableDiv[[Agency]:[Agency]]=$E49)/(TableDiv[[Agency]:[Agency]]=$E49)*(ROW(TableDiv[Agency])-ROW(TableDiv[[#Headers],[Agency]])),COLUMNS($F$7:AC$7))))</f>
        <v/>
      </c>
      <c r="AD49" s="1069" t="str" cm="1">
        <f t="array" ref="AD49">IF($D49&lt;COLUMNS($F$7:AD$7),"",INDEX(TableDiv[[GASB]:[GASB]],_xlfn.AGGREGATE(15,3,(TableDiv[[Agency]:[Agency]]=$E49)/(TableDiv[[Agency]:[Agency]]=$E49)*(ROW(TableDiv[Agency])-ROW(TableDiv[[#Headers],[Agency]])),COLUMNS($F$7:AD$7))))</f>
        <v/>
      </c>
      <c r="AE49" s="1069" t="str" cm="1">
        <f t="array" ref="AE49">IF($D49&lt;COLUMNS($F$7:AE$7),"",INDEX(TableDiv[[GASB]:[GASB]],_xlfn.AGGREGATE(15,3,(TableDiv[[Agency]:[Agency]]=$E49)/(TableDiv[[Agency]:[Agency]]=$E49)*(ROW(TableDiv[Agency])-ROW(TableDiv[[#Headers],[Agency]])),COLUMNS($F$7:AE$7))))</f>
        <v/>
      </c>
      <c r="AF49" s="1069" t="str" cm="1">
        <f t="array" ref="AF49">IF($D49&lt;COLUMNS($F$7:AF$7),"",INDEX(TableDiv[[GASB]:[GASB]],_xlfn.AGGREGATE(15,3,(TableDiv[[Agency]:[Agency]]=$E49)/(TableDiv[[Agency]:[Agency]]=$E49)*(ROW(TableDiv[Agency])-ROW(TableDiv[[#Headers],[Agency]])),COLUMNS($F$7:AF$7))))</f>
        <v/>
      </c>
      <c r="AG49" s="1069" t="str" cm="1">
        <f t="array" ref="AG49">IF($D49&lt;COLUMNS($F$7:AG$7),"",INDEX(TableDiv[[GASB]:[GASB]],_xlfn.AGGREGATE(15,3,(TableDiv[[Agency]:[Agency]]=$E49)/(TableDiv[[Agency]:[Agency]]=$E49)*(ROW(TableDiv[Agency])-ROW(TableDiv[[#Headers],[Agency]])),COLUMNS($F$7:AG$7))))</f>
        <v/>
      </c>
      <c r="AH49" s="1069" t="str" cm="1">
        <f t="array" ref="AH49">IF($D49&lt;COLUMNS($F$7:AH$7),"",INDEX(TableDiv[[GASB]:[GASB]],_xlfn.AGGREGATE(15,3,(TableDiv[[Agency]:[Agency]]=$E49)/(TableDiv[[Agency]:[Agency]]=$E49)*(ROW(TableDiv[Agency])-ROW(TableDiv[[#Headers],[Agency]])),COLUMNS($F$7:AH$7))))</f>
        <v/>
      </c>
      <c r="AI49" s="1069" t="str" cm="1">
        <f t="array" ref="AI49">IF($D49&lt;COLUMNS($F$7:AI$7),"",INDEX(TableDiv[[GASB]:[GASB]],_xlfn.AGGREGATE(15,3,(TableDiv[[Agency]:[Agency]]=$E49)/(TableDiv[[Agency]:[Agency]]=$E49)*(ROW(TableDiv[Agency])-ROW(TableDiv[[#Headers],[Agency]])),COLUMNS($F$7:AI$7))))</f>
        <v/>
      </c>
      <c r="AJ49" s="1069" t="str" cm="1">
        <f t="array" ref="AJ49">IF($D49&lt;COLUMNS($F$7:AJ$7),"",INDEX(TableDiv[[GASB]:[GASB]],_xlfn.AGGREGATE(15,3,(TableDiv[[Agency]:[Agency]]=$E49)/(TableDiv[[Agency]:[Agency]]=$E49)*(ROW(TableDiv[Agency])-ROW(TableDiv[[#Headers],[Agency]])),COLUMNS($F$7:AJ$7))))</f>
        <v/>
      </c>
      <c r="AK49" s="1069" t="str" cm="1">
        <f t="array" ref="AK49">IF($D49&lt;COLUMNS($F$7:AK$7),"",INDEX(TableDiv[[GASB]:[GASB]],_xlfn.AGGREGATE(15,3,(TableDiv[[Agency]:[Agency]]=$E49)/(TableDiv[[Agency]:[Agency]]=$E49)*(ROW(TableDiv[Agency])-ROW(TableDiv[[#Headers],[Agency]])),COLUMNS($F$7:AK$7))))</f>
        <v/>
      </c>
      <c r="AL49" s="1069" t="str" cm="1">
        <f t="array" ref="AL49">IF($D49&lt;COLUMNS($F$7:AL$7),"",INDEX(TableDiv[[GASB]:[GASB]],_xlfn.AGGREGATE(15,3,(TableDiv[[Agency]:[Agency]]=$E49)/(TableDiv[[Agency]:[Agency]]=$E49)*(ROW(TableDiv[Agency])-ROW(TableDiv[[#Headers],[Agency]])),COLUMNS($F$7:AL$7))))</f>
        <v/>
      </c>
      <c r="AM49" s="1069" t="str" cm="1">
        <f t="array" ref="AM49">IF($D49&lt;COLUMNS($F$7:AM$7),"",INDEX(TableDiv[[GASB]:[GASB]],_xlfn.AGGREGATE(15,3,(TableDiv[[Agency]:[Agency]]=$E49)/(TableDiv[[Agency]:[Agency]]=$E49)*(ROW(TableDiv[Agency])-ROW(TableDiv[[#Headers],[Agency]])),COLUMNS($F$7:AM$7))))</f>
        <v/>
      </c>
      <c r="AN49" s="1069"/>
      <c r="AO49" s="1069"/>
      <c r="AP49" s="1069"/>
      <c r="AQ49" s="1069"/>
      <c r="AR49" s="1069"/>
      <c r="AS49" s="1069"/>
    </row>
    <row r="50" spans="1:45" ht="15">
      <c r="A50" s="1073" t="s">
        <v>1377</v>
      </c>
      <c r="B50" s="1073" t="s">
        <v>2294</v>
      </c>
      <c r="C50" s="1069"/>
      <c r="D50" s="1069">
        <f>COUNTIF(TableDiv[Agency],E50)</f>
        <v>3</v>
      </c>
      <c r="E50" s="1078" t="str" cm="1">
        <f t="array" ref="E50">IFERROR(INDEX(TableDiv[Agency],MATCH(0,INDEX(COUNTIF($E$7:E49,TableDiv[Agency]),),0)),"")</f>
        <v>3C00</v>
      </c>
      <c r="F50" s="1069" t="str" cm="1">
        <f t="array" ref="F50">IF($D50&lt;COLUMNS($F$7:F$7),"",INDEX(TableDiv[[GASB]:[GASB]],_xlfn.AGGREGATE(15,3,(TableDiv[[Agency]:[Agency]]=$E50)/(TableDiv[[Agency]:[Agency]]=$E50)*(ROW(TableDiv[Agency])-ROW(TableDiv[[#Headers],[Agency]])),COLUMNS($F$7:F$7))))</f>
        <v>12000G</v>
      </c>
      <c r="G50" s="1069" t="str" cm="1">
        <f t="array" ref="G50">IF($D50&lt;COLUMNS($F$7:G$7),"",INDEX(TableDiv[[GASB]:[GASB]],_xlfn.AGGREGATE(15,3,(TableDiv[[Agency]:[Agency]]=$E50)/(TableDiv[[Agency]:[Agency]]=$E50)*(ROW(TableDiv[Agency])-ROW(TableDiv[[#Headers],[Agency]])),COLUMNS($F$7:G$7))))</f>
        <v>14000G</v>
      </c>
      <c r="H50" s="1069" t="str" cm="1">
        <f t="array" ref="H50">IF($D50&lt;COLUMNS($F$7:H$7),"",INDEX(TableDiv[[GASB]:[GASB]],_xlfn.AGGREGATE(15,3,(TableDiv[[Agency]:[Agency]]=$E50)/(TableDiv[[Agency]:[Agency]]=$E50)*(ROW(TableDiv[Agency])-ROW(TableDiv[[#Headers],[Agency]])),COLUMNS($F$7:H$7))))</f>
        <v>39000G</v>
      </c>
      <c r="I50" s="1069" t="str" cm="1">
        <f t="array" ref="I50">IF($D50&lt;COLUMNS($F$7:I$7),"",INDEX(TableDiv[[GASB]:[GASB]],_xlfn.AGGREGATE(15,3,(TableDiv[[Agency]:[Agency]]=$E50)/(TableDiv[[Agency]:[Agency]]=$E50)*(ROW(TableDiv[Agency])-ROW(TableDiv[[#Headers],[Agency]])),COLUMNS($F$7:I$7))))</f>
        <v/>
      </c>
      <c r="J50" s="1069" t="str" cm="1">
        <f t="array" ref="J50">IF($D50&lt;COLUMNS($F$7:J$7),"",INDEX(TableDiv[[GASB]:[GASB]],_xlfn.AGGREGATE(15,3,(TableDiv[[Agency]:[Agency]]=$E50)/(TableDiv[[Agency]:[Agency]]=$E50)*(ROW(TableDiv[Agency])-ROW(TableDiv[[#Headers],[Agency]])),COLUMNS($F$7:J$7))))</f>
        <v/>
      </c>
      <c r="K50" s="1069" t="str" cm="1">
        <f t="array" ref="K50">IF($D50&lt;COLUMNS($F$7:K$7),"",INDEX(TableDiv[[GASB]:[GASB]],_xlfn.AGGREGATE(15,3,(TableDiv[[Agency]:[Agency]]=$E50)/(TableDiv[[Agency]:[Agency]]=$E50)*(ROW(TableDiv[Agency])-ROW(TableDiv[[#Headers],[Agency]])),COLUMNS($F$7:K$7))))</f>
        <v/>
      </c>
      <c r="L50" s="1069" t="str" cm="1">
        <f t="array" ref="L50">IF($D50&lt;COLUMNS($F$7:L$7),"",INDEX(TableDiv[[GASB]:[GASB]],_xlfn.AGGREGATE(15,3,(TableDiv[[Agency]:[Agency]]=$E50)/(TableDiv[[Agency]:[Agency]]=$E50)*(ROW(TableDiv[Agency])-ROW(TableDiv[[#Headers],[Agency]])),COLUMNS($F$7:L$7))))</f>
        <v/>
      </c>
      <c r="M50" s="1069" t="str" cm="1">
        <f t="array" ref="M50">IF($D50&lt;COLUMNS($F$7:M$7),"",INDEX(TableDiv[[GASB]:[GASB]],_xlfn.AGGREGATE(15,3,(TableDiv[[Agency]:[Agency]]=$E50)/(TableDiv[[Agency]:[Agency]]=$E50)*(ROW(TableDiv[Agency])-ROW(TableDiv[[#Headers],[Agency]])),COLUMNS($F$7:M$7))))</f>
        <v/>
      </c>
      <c r="N50" s="1069" t="str" cm="1">
        <f t="array" ref="N50">IF($D50&lt;COLUMNS($F$7:N$7),"",INDEX(TableDiv[[GASB]:[GASB]],_xlfn.AGGREGATE(15,3,(TableDiv[[Agency]:[Agency]]=$E50)/(TableDiv[[Agency]:[Agency]]=$E50)*(ROW(TableDiv[Agency])-ROW(TableDiv[[#Headers],[Agency]])),COLUMNS($F$7:N$7))))</f>
        <v/>
      </c>
      <c r="O50" s="1069" t="str" cm="1">
        <f t="array" ref="O50">IF($D50&lt;COLUMNS($F$7:O$7),"",INDEX(TableDiv[[GASB]:[GASB]],_xlfn.AGGREGATE(15,3,(TableDiv[[Agency]:[Agency]]=$E50)/(TableDiv[[Agency]:[Agency]]=$E50)*(ROW(TableDiv[Agency])-ROW(TableDiv[[#Headers],[Agency]])),COLUMNS($F$7:O$7))))</f>
        <v/>
      </c>
      <c r="P50" s="1069" t="str" cm="1">
        <f t="array" ref="P50">IF($D50&lt;COLUMNS($F$7:P$7),"",INDEX(TableDiv[[GASB]:[GASB]],_xlfn.AGGREGATE(15,3,(TableDiv[[Agency]:[Agency]]=$E50)/(TableDiv[[Agency]:[Agency]]=$E50)*(ROW(TableDiv[Agency])-ROW(TableDiv[[#Headers],[Agency]])),COLUMNS($F$7:P$7))))</f>
        <v/>
      </c>
      <c r="Q50" s="1069" t="str" cm="1">
        <f t="array" ref="Q50">IF($D50&lt;COLUMNS($F$7:Q$7),"",INDEX(TableDiv[[GASB]:[GASB]],_xlfn.AGGREGATE(15,3,(TableDiv[[Agency]:[Agency]]=$E50)/(TableDiv[[Agency]:[Agency]]=$E50)*(ROW(TableDiv[Agency])-ROW(TableDiv[[#Headers],[Agency]])),COLUMNS($F$7:Q$7))))</f>
        <v/>
      </c>
      <c r="R50" s="1069" t="str" cm="1">
        <f t="array" ref="R50">IF($D50&lt;COLUMNS($F$7:R$7),"",INDEX(TableDiv[[GASB]:[GASB]],_xlfn.AGGREGATE(15,3,(TableDiv[[Agency]:[Agency]]=$E50)/(TableDiv[[Agency]:[Agency]]=$E50)*(ROW(TableDiv[Agency])-ROW(TableDiv[[#Headers],[Agency]])),COLUMNS($F$7:R$7))))</f>
        <v/>
      </c>
      <c r="S50" s="1069" t="str" cm="1">
        <f t="array" ref="S50">IF($D50&lt;COLUMNS($F$7:S$7),"",INDEX(TableDiv[[GASB]:[GASB]],_xlfn.AGGREGATE(15,3,(TableDiv[[Agency]:[Agency]]=$E50)/(TableDiv[[Agency]:[Agency]]=$E50)*(ROW(TableDiv[Agency])-ROW(TableDiv[[#Headers],[Agency]])),COLUMNS($F$7:S$7))))</f>
        <v/>
      </c>
      <c r="T50" s="1069" t="str" cm="1">
        <f t="array" ref="T50">IF($D50&lt;COLUMNS($F$7:T$7),"",INDEX(TableDiv[[GASB]:[GASB]],_xlfn.AGGREGATE(15,3,(TableDiv[[Agency]:[Agency]]=$E50)/(TableDiv[[Agency]:[Agency]]=$E50)*(ROW(TableDiv[Agency])-ROW(TableDiv[[#Headers],[Agency]])),COLUMNS($F$7:T$7))))</f>
        <v/>
      </c>
      <c r="U50" s="1069" t="str" cm="1">
        <f t="array" ref="U50">IF($D50&lt;COLUMNS($F$7:U$7),"",INDEX(TableDiv[[GASB]:[GASB]],_xlfn.AGGREGATE(15,3,(TableDiv[[Agency]:[Agency]]=$E50)/(TableDiv[[Agency]:[Agency]]=$E50)*(ROW(TableDiv[Agency])-ROW(TableDiv[[#Headers],[Agency]])),COLUMNS($F$7:U$7))))</f>
        <v/>
      </c>
      <c r="V50" s="1069" t="str" cm="1">
        <f t="array" ref="V50">IF($D50&lt;COLUMNS($F$7:V$7),"",INDEX(TableDiv[[GASB]:[GASB]],_xlfn.AGGREGATE(15,3,(TableDiv[[Agency]:[Agency]]=$E50)/(TableDiv[[Agency]:[Agency]]=$E50)*(ROW(TableDiv[Agency])-ROW(TableDiv[[#Headers],[Agency]])),COLUMNS($F$7:V$7))))</f>
        <v/>
      </c>
      <c r="W50" s="1069" t="str" cm="1">
        <f t="array" ref="W50">IF($D50&lt;COLUMNS($F$7:W$7),"",INDEX(TableDiv[[GASB]:[GASB]],_xlfn.AGGREGATE(15,3,(TableDiv[[Agency]:[Agency]]=$E50)/(TableDiv[[Agency]:[Agency]]=$E50)*(ROW(TableDiv[Agency])-ROW(TableDiv[[#Headers],[Agency]])),COLUMNS($F$7:W$7))))</f>
        <v/>
      </c>
      <c r="X50" s="1069" t="str" cm="1">
        <f t="array" ref="X50">IF($D50&lt;COLUMNS($F$7:X$7),"",INDEX(TableDiv[[GASB]:[GASB]],_xlfn.AGGREGATE(15,3,(TableDiv[[Agency]:[Agency]]=$E50)/(TableDiv[[Agency]:[Agency]]=$E50)*(ROW(TableDiv[Agency])-ROW(TableDiv[[#Headers],[Agency]])),COLUMNS($F$7:X$7))))</f>
        <v/>
      </c>
      <c r="Y50" s="1069" t="str" cm="1">
        <f t="array" ref="Y50">IF($D50&lt;COLUMNS($F$7:Y$7),"",INDEX(TableDiv[[GASB]:[GASB]],_xlfn.AGGREGATE(15,3,(TableDiv[[Agency]:[Agency]]=$E50)/(TableDiv[[Agency]:[Agency]]=$E50)*(ROW(TableDiv[Agency])-ROW(TableDiv[[#Headers],[Agency]])),COLUMNS($F$7:Y$7))))</f>
        <v/>
      </c>
      <c r="Z50" s="1069" t="str" cm="1">
        <f t="array" ref="Z50">IF($D50&lt;COLUMNS($F$7:Z$7),"",INDEX(TableDiv[[GASB]:[GASB]],_xlfn.AGGREGATE(15,3,(TableDiv[[Agency]:[Agency]]=$E50)/(TableDiv[[Agency]:[Agency]]=$E50)*(ROW(TableDiv[Agency])-ROW(TableDiv[[#Headers],[Agency]])),COLUMNS($F$7:Z$7))))</f>
        <v/>
      </c>
      <c r="AA50" s="1069" t="str" cm="1">
        <f t="array" ref="AA50">IF($D50&lt;COLUMNS($F$7:AA$7),"",INDEX(TableDiv[[GASB]:[GASB]],_xlfn.AGGREGATE(15,3,(TableDiv[[Agency]:[Agency]]=$E50)/(TableDiv[[Agency]:[Agency]]=$E50)*(ROW(TableDiv[Agency])-ROW(TableDiv[[#Headers],[Agency]])),COLUMNS($F$7:AA$7))))</f>
        <v/>
      </c>
      <c r="AB50" s="1069" t="str" cm="1">
        <f t="array" ref="AB50">IF($D50&lt;COLUMNS($F$7:AB$7),"",INDEX(TableDiv[[GASB]:[GASB]],_xlfn.AGGREGATE(15,3,(TableDiv[[Agency]:[Agency]]=$E50)/(TableDiv[[Agency]:[Agency]]=$E50)*(ROW(TableDiv[Agency])-ROW(TableDiv[[#Headers],[Agency]])),COLUMNS($F$7:AB$7))))</f>
        <v/>
      </c>
      <c r="AC50" s="1069" t="str" cm="1">
        <f t="array" ref="AC50">IF($D50&lt;COLUMNS($F$7:AC$7),"",INDEX(TableDiv[[GASB]:[GASB]],_xlfn.AGGREGATE(15,3,(TableDiv[[Agency]:[Agency]]=$E50)/(TableDiv[[Agency]:[Agency]]=$E50)*(ROW(TableDiv[Agency])-ROW(TableDiv[[#Headers],[Agency]])),COLUMNS($F$7:AC$7))))</f>
        <v/>
      </c>
      <c r="AD50" s="1069" t="str" cm="1">
        <f t="array" ref="AD50">IF($D50&lt;COLUMNS($F$7:AD$7),"",INDEX(TableDiv[[GASB]:[GASB]],_xlfn.AGGREGATE(15,3,(TableDiv[[Agency]:[Agency]]=$E50)/(TableDiv[[Agency]:[Agency]]=$E50)*(ROW(TableDiv[Agency])-ROW(TableDiv[[#Headers],[Agency]])),COLUMNS($F$7:AD$7))))</f>
        <v/>
      </c>
      <c r="AE50" s="1069" t="str" cm="1">
        <f t="array" ref="AE50">IF($D50&lt;COLUMNS($F$7:AE$7),"",INDEX(TableDiv[[GASB]:[GASB]],_xlfn.AGGREGATE(15,3,(TableDiv[[Agency]:[Agency]]=$E50)/(TableDiv[[Agency]:[Agency]]=$E50)*(ROW(TableDiv[Agency])-ROW(TableDiv[[#Headers],[Agency]])),COLUMNS($F$7:AE$7))))</f>
        <v/>
      </c>
      <c r="AF50" s="1069" t="str" cm="1">
        <f t="array" ref="AF50">IF($D50&lt;COLUMNS($F$7:AF$7),"",INDEX(TableDiv[[GASB]:[GASB]],_xlfn.AGGREGATE(15,3,(TableDiv[[Agency]:[Agency]]=$E50)/(TableDiv[[Agency]:[Agency]]=$E50)*(ROW(TableDiv[Agency])-ROW(TableDiv[[#Headers],[Agency]])),COLUMNS($F$7:AF$7))))</f>
        <v/>
      </c>
      <c r="AG50" s="1069" t="str" cm="1">
        <f t="array" ref="AG50">IF($D50&lt;COLUMNS($F$7:AG$7),"",INDEX(TableDiv[[GASB]:[GASB]],_xlfn.AGGREGATE(15,3,(TableDiv[[Agency]:[Agency]]=$E50)/(TableDiv[[Agency]:[Agency]]=$E50)*(ROW(TableDiv[Agency])-ROW(TableDiv[[#Headers],[Agency]])),COLUMNS($F$7:AG$7))))</f>
        <v/>
      </c>
      <c r="AH50" s="1069" t="str" cm="1">
        <f t="array" ref="AH50">IF($D50&lt;COLUMNS($F$7:AH$7),"",INDEX(TableDiv[[GASB]:[GASB]],_xlfn.AGGREGATE(15,3,(TableDiv[[Agency]:[Agency]]=$E50)/(TableDiv[[Agency]:[Agency]]=$E50)*(ROW(TableDiv[Agency])-ROW(TableDiv[[#Headers],[Agency]])),COLUMNS($F$7:AH$7))))</f>
        <v/>
      </c>
      <c r="AI50" s="1069" t="str" cm="1">
        <f t="array" ref="AI50">IF($D50&lt;COLUMNS($F$7:AI$7),"",INDEX(TableDiv[[GASB]:[GASB]],_xlfn.AGGREGATE(15,3,(TableDiv[[Agency]:[Agency]]=$E50)/(TableDiv[[Agency]:[Agency]]=$E50)*(ROW(TableDiv[Agency])-ROW(TableDiv[[#Headers],[Agency]])),COLUMNS($F$7:AI$7))))</f>
        <v/>
      </c>
      <c r="AJ50" s="1069" t="str" cm="1">
        <f t="array" ref="AJ50">IF($D50&lt;COLUMNS($F$7:AJ$7),"",INDEX(TableDiv[[GASB]:[GASB]],_xlfn.AGGREGATE(15,3,(TableDiv[[Agency]:[Agency]]=$E50)/(TableDiv[[Agency]:[Agency]]=$E50)*(ROW(TableDiv[Agency])-ROW(TableDiv[[#Headers],[Agency]])),COLUMNS($F$7:AJ$7))))</f>
        <v/>
      </c>
      <c r="AK50" s="1069" t="str" cm="1">
        <f t="array" ref="AK50">IF($D50&lt;COLUMNS($F$7:AK$7),"",INDEX(TableDiv[[GASB]:[GASB]],_xlfn.AGGREGATE(15,3,(TableDiv[[Agency]:[Agency]]=$E50)/(TableDiv[[Agency]:[Agency]]=$E50)*(ROW(TableDiv[Agency])-ROW(TableDiv[[#Headers],[Agency]])),COLUMNS($F$7:AK$7))))</f>
        <v/>
      </c>
      <c r="AL50" s="1069" t="str" cm="1">
        <f t="array" ref="AL50">IF($D50&lt;COLUMNS($F$7:AL$7),"",INDEX(TableDiv[[GASB]:[GASB]],_xlfn.AGGREGATE(15,3,(TableDiv[[Agency]:[Agency]]=$E50)/(TableDiv[[Agency]:[Agency]]=$E50)*(ROW(TableDiv[Agency])-ROW(TableDiv[[#Headers],[Agency]])),COLUMNS($F$7:AL$7))))</f>
        <v/>
      </c>
      <c r="AM50" s="1069" t="str" cm="1">
        <f t="array" ref="AM50">IF($D50&lt;COLUMNS($F$7:AM$7),"",INDEX(TableDiv[[GASB]:[GASB]],_xlfn.AGGREGATE(15,3,(TableDiv[[Agency]:[Agency]]=$E50)/(TableDiv[[Agency]:[Agency]]=$E50)*(ROW(TableDiv[Agency])-ROW(TableDiv[[#Headers],[Agency]])),COLUMNS($F$7:AM$7))))</f>
        <v/>
      </c>
      <c r="AN50" s="1069"/>
      <c r="AO50" s="1069"/>
      <c r="AP50" s="1069"/>
      <c r="AQ50" s="1069"/>
      <c r="AR50" s="1069"/>
      <c r="AS50" s="1069"/>
    </row>
    <row r="51" spans="1:45" ht="15">
      <c r="A51" s="1073" t="s">
        <v>1377</v>
      </c>
      <c r="B51" s="1073" t="s">
        <v>2295</v>
      </c>
      <c r="C51" s="1069"/>
      <c r="D51" s="1069">
        <f>COUNTIF(TableDiv[Agency],E51)</f>
        <v>3</v>
      </c>
      <c r="E51" s="1078" t="str" cm="1">
        <f t="array" ref="E51">IFERROR(INDEX(TableDiv[Agency],MATCH(0,INDEX(COUNTIF($E$7:E50,TableDiv[Agency]),),0)),"")</f>
        <v>3D00</v>
      </c>
      <c r="F51" s="1069" t="str" cm="1">
        <f t="array" ref="F51">IF($D51&lt;COLUMNS($F$7:F$7),"",INDEX(TableDiv[[GASB]:[GASB]],_xlfn.AGGREGATE(15,3,(TableDiv[[Agency]:[Agency]]=$E51)/(TableDiv[[Agency]:[Agency]]=$E51)*(ROW(TableDiv[Agency])-ROW(TableDiv[[#Headers],[Agency]])),COLUMNS($F$7:F$7))))</f>
        <v>12000G</v>
      </c>
      <c r="G51" s="1069" t="str" cm="1">
        <f t="array" ref="G51">IF($D51&lt;COLUMNS($F$7:G$7),"",INDEX(TableDiv[[GASB]:[GASB]],_xlfn.AGGREGATE(15,3,(TableDiv[[Agency]:[Agency]]=$E51)/(TableDiv[[Agency]:[Agency]]=$E51)*(ROW(TableDiv[Agency])-ROW(TableDiv[[#Headers],[Agency]])),COLUMNS($F$7:G$7))))</f>
        <v>14000G</v>
      </c>
      <c r="H51" s="1069" t="str" cm="1">
        <f t="array" ref="H51">IF($D51&lt;COLUMNS($F$7:H$7),"",INDEX(TableDiv[[GASB]:[GASB]],_xlfn.AGGREGATE(15,3,(TableDiv[[Agency]:[Agency]]=$E51)/(TableDiv[[Agency]:[Agency]]=$E51)*(ROW(TableDiv[Agency])-ROW(TableDiv[[#Headers],[Agency]])),COLUMNS($F$7:H$7))))</f>
        <v>39000G</v>
      </c>
      <c r="I51" s="1069" t="str" cm="1">
        <f t="array" ref="I51">IF($D51&lt;COLUMNS($F$7:I$7),"",INDEX(TableDiv[[GASB]:[GASB]],_xlfn.AGGREGATE(15,3,(TableDiv[[Agency]:[Agency]]=$E51)/(TableDiv[[Agency]:[Agency]]=$E51)*(ROW(TableDiv[Agency])-ROW(TableDiv[[#Headers],[Agency]])),COLUMNS($F$7:I$7))))</f>
        <v/>
      </c>
      <c r="J51" s="1069" t="str" cm="1">
        <f t="array" ref="J51">IF($D51&lt;COLUMNS($F$7:J$7),"",INDEX(TableDiv[[GASB]:[GASB]],_xlfn.AGGREGATE(15,3,(TableDiv[[Agency]:[Agency]]=$E51)/(TableDiv[[Agency]:[Agency]]=$E51)*(ROW(TableDiv[Agency])-ROW(TableDiv[[#Headers],[Agency]])),COLUMNS($F$7:J$7))))</f>
        <v/>
      </c>
      <c r="K51" s="1069" t="str" cm="1">
        <f t="array" ref="K51">IF($D51&lt;COLUMNS($F$7:K$7),"",INDEX(TableDiv[[GASB]:[GASB]],_xlfn.AGGREGATE(15,3,(TableDiv[[Agency]:[Agency]]=$E51)/(TableDiv[[Agency]:[Agency]]=$E51)*(ROW(TableDiv[Agency])-ROW(TableDiv[[#Headers],[Agency]])),COLUMNS($F$7:K$7))))</f>
        <v/>
      </c>
      <c r="L51" s="1069" t="str" cm="1">
        <f t="array" ref="L51">IF($D51&lt;COLUMNS($F$7:L$7),"",INDEX(TableDiv[[GASB]:[GASB]],_xlfn.AGGREGATE(15,3,(TableDiv[[Agency]:[Agency]]=$E51)/(TableDiv[[Agency]:[Agency]]=$E51)*(ROW(TableDiv[Agency])-ROW(TableDiv[[#Headers],[Agency]])),COLUMNS($F$7:L$7))))</f>
        <v/>
      </c>
      <c r="M51" s="1069" t="str" cm="1">
        <f t="array" ref="M51">IF($D51&lt;COLUMNS($F$7:M$7),"",INDEX(TableDiv[[GASB]:[GASB]],_xlfn.AGGREGATE(15,3,(TableDiv[[Agency]:[Agency]]=$E51)/(TableDiv[[Agency]:[Agency]]=$E51)*(ROW(TableDiv[Agency])-ROW(TableDiv[[#Headers],[Agency]])),COLUMNS($F$7:M$7))))</f>
        <v/>
      </c>
      <c r="N51" s="1069" t="str" cm="1">
        <f t="array" ref="N51">IF($D51&lt;COLUMNS($F$7:N$7),"",INDEX(TableDiv[[GASB]:[GASB]],_xlfn.AGGREGATE(15,3,(TableDiv[[Agency]:[Agency]]=$E51)/(TableDiv[[Agency]:[Agency]]=$E51)*(ROW(TableDiv[Agency])-ROW(TableDiv[[#Headers],[Agency]])),COLUMNS($F$7:N$7))))</f>
        <v/>
      </c>
      <c r="O51" s="1069" t="str" cm="1">
        <f t="array" ref="O51">IF($D51&lt;COLUMNS($F$7:O$7),"",INDEX(TableDiv[[GASB]:[GASB]],_xlfn.AGGREGATE(15,3,(TableDiv[[Agency]:[Agency]]=$E51)/(TableDiv[[Agency]:[Agency]]=$E51)*(ROW(TableDiv[Agency])-ROW(TableDiv[[#Headers],[Agency]])),COLUMNS($F$7:O$7))))</f>
        <v/>
      </c>
      <c r="P51" s="1069" t="str" cm="1">
        <f t="array" ref="P51">IF($D51&lt;COLUMNS($F$7:P$7),"",INDEX(TableDiv[[GASB]:[GASB]],_xlfn.AGGREGATE(15,3,(TableDiv[[Agency]:[Agency]]=$E51)/(TableDiv[[Agency]:[Agency]]=$E51)*(ROW(TableDiv[Agency])-ROW(TableDiv[[#Headers],[Agency]])),COLUMNS($F$7:P$7))))</f>
        <v/>
      </c>
      <c r="Q51" s="1069" t="str" cm="1">
        <f t="array" ref="Q51">IF($D51&lt;COLUMNS($F$7:Q$7),"",INDEX(TableDiv[[GASB]:[GASB]],_xlfn.AGGREGATE(15,3,(TableDiv[[Agency]:[Agency]]=$E51)/(TableDiv[[Agency]:[Agency]]=$E51)*(ROW(TableDiv[Agency])-ROW(TableDiv[[#Headers],[Agency]])),COLUMNS($F$7:Q$7))))</f>
        <v/>
      </c>
      <c r="R51" s="1069" t="str" cm="1">
        <f t="array" ref="R51">IF($D51&lt;COLUMNS($F$7:R$7),"",INDEX(TableDiv[[GASB]:[GASB]],_xlfn.AGGREGATE(15,3,(TableDiv[[Agency]:[Agency]]=$E51)/(TableDiv[[Agency]:[Agency]]=$E51)*(ROW(TableDiv[Agency])-ROW(TableDiv[[#Headers],[Agency]])),COLUMNS($F$7:R$7))))</f>
        <v/>
      </c>
      <c r="S51" s="1069" t="str" cm="1">
        <f t="array" ref="S51">IF($D51&lt;COLUMNS($F$7:S$7),"",INDEX(TableDiv[[GASB]:[GASB]],_xlfn.AGGREGATE(15,3,(TableDiv[[Agency]:[Agency]]=$E51)/(TableDiv[[Agency]:[Agency]]=$E51)*(ROW(TableDiv[Agency])-ROW(TableDiv[[#Headers],[Agency]])),COLUMNS($F$7:S$7))))</f>
        <v/>
      </c>
      <c r="T51" s="1069" t="str" cm="1">
        <f t="array" ref="T51">IF($D51&lt;COLUMNS($F$7:T$7),"",INDEX(TableDiv[[GASB]:[GASB]],_xlfn.AGGREGATE(15,3,(TableDiv[[Agency]:[Agency]]=$E51)/(TableDiv[[Agency]:[Agency]]=$E51)*(ROW(TableDiv[Agency])-ROW(TableDiv[[#Headers],[Agency]])),COLUMNS($F$7:T$7))))</f>
        <v/>
      </c>
      <c r="U51" s="1069" t="str" cm="1">
        <f t="array" ref="U51">IF($D51&lt;COLUMNS($F$7:U$7),"",INDEX(TableDiv[[GASB]:[GASB]],_xlfn.AGGREGATE(15,3,(TableDiv[[Agency]:[Agency]]=$E51)/(TableDiv[[Agency]:[Agency]]=$E51)*(ROW(TableDiv[Agency])-ROW(TableDiv[[#Headers],[Agency]])),COLUMNS($F$7:U$7))))</f>
        <v/>
      </c>
      <c r="V51" s="1069" t="str" cm="1">
        <f t="array" ref="V51">IF($D51&lt;COLUMNS($F$7:V$7),"",INDEX(TableDiv[[GASB]:[GASB]],_xlfn.AGGREGATE(15,3,(TableDiv[[Agency]:[Agency]]=$E51)/(TableDiv[[Agency]:[Agency]]=$E51)*(ROW(TableDiv[Agency])-ROW(TableDiv[[#Headers],[Agency]])),COLUMNS($F$7:V$7))))</f>
        <v/>
      </c>
      <c r="W51" s="1069" t="str" cm="1">
        <f t="array" ref="W51">IF($D51&lt;COLUMNS($F$7:W$7),"",INDEX(TableDiv[[GASB]:[GASB]],_xlfn.AGGREGATE(15,3,(TableDiv[[Agency]:[Agency]]=$E51)/(TableDiv[[Agency]:[Agency]]=$E51)*(ROW(TableDiv[Agency])-ROW(TableDiv[[#Headers],[Agency]])),COLUMNS($F$7:W$7))))</f>
        <v/>
      </c>
      <c r="X51" s="1069" t="str" cm="1">
        <f t="array" ref="X51">IF($D51&lt;COLUMNS($F$7:X$7),"",INDEX(TableDiv[[GASB]:[GASB]],_xlfn.AGGREGATE(15,3,(TableDiv[[Agency]:[Agency]]=$E51)/(TableDiv[[Agency]:[Agency]]=$E51)*(ROW(TableDiv[Agency])-ROW(TableDiv[[#Headers],[Agency]])),COLUMNS($F$7:X$7))))</f>
        <v/>
      </c>
      <c r="Y51" s="1069" t="str" cm="1">
        <f t="array" ref="Y51">IF($D51&lt;COLUMNS($F$7:Y$7),"",INDEX(TableDiv[[GASB]:[GASB]],_xlfn.AGGREGATE(15,3,(TableDiv[[Agency]:[Agency]]=$E51)/(TableDiv[[Agency]:[Agency]]=$E51)*(ROW(TableDiv[Agency])-ROW(TableDiv[[#Headers],[Agency]])),COLUMNS($F$7:Y$7))))</f>
        <v/>
      </c>
      <c r="Z51" s="1069" t="str" cm="1">
        <f t="array" ref="Z51">IF($D51&lt;COLUMNS($F$7:Z$7),"",INDEX(TableDiv[[GASB]:[GASB]],_xlfn.AGGREGATE(15,3,(TableDiv[[Agency]:[Agency]]=$E51)/(TableDiv[[Agency]:[Agency]]=$E51)*(ROW(TableDiv[Agency])-ROW(TableDiv[[#Headers],[Agency]])),COLUMNS($F$7:Z$7))))</f>
        <v/>
      </c>
      <c r="AA51" s="1069" t="str" cm="1">
        <f t="array" ref="AA51">IF($D51&lt;COLUMNS($F$7:AA$7),"",INDEX(TableDiv[[GASB]:[GASB]],_xlfn.AGGREGATE(15,3,(TableDiv[[Agency]:[Agency]]=$E51)/(TableDiv[[Agency]:[Agency]]=$E51)*(ROW(TableDiv[Agency])-ROW(TableDiv[[#Headers],[Agency]])),COLUMNS($F$7:AA$7))))</f>
        <v/>
      </c>
      <c r="AB51" s="1069" t="str" cm="1">
        <f t="array" ref="AB51">IF($D51&lt;COLUMNS($F$7:AB$7),"",INDEX(TableDiv[[GASB]:[GASB]],_xlfn.AGGREGATE(15,3,(TableDiv[[Agency]:[Agency]]=$E51)/(TableDiv[[Agency]:[Agency]]=$E51)*(ROW(TableDiv[Agency])-ROW(TableDiv[[#Headers],[Agency]])),COLUMNS($F$7:AB$7))))</f>
        <v/>
      </c>
      <c r="AC51" s="1069" t="str" cm="1">
        <f t="array" ref="AC51">IF($D51&lt;COLUMNS($F$7:AC$7),"",INDEX(TableDiv[[GASB]:[GASB]],_xlfn.AGGREGATE(15,3,(TableDiv[[Agency]:[Agency]]=$E51)/(TableDiv[[Agency]:[Agency]]=$E51)*(ROW(TableDiv[Agency])-ROW(TableDiv[[#Headers],[Agency]])),COLUMNS($F$7:AC$7))))</f>
        <v/>
      </c>
      <c r="AD51" s="1069" t="str" cm="1">
        <f t="array" ref="AD51">IF($D51&lt;COLUMNS($F$7:AD$7),"",INDEX(TableDiv[[GASB]:[GASB]],_xlfn.AGGREGATE(15,3,(TableDiv[[Agency]:[Agency]]=$E51)/(TableDiv[[Agency]:[Agency]]=$E51)*(ROW(TableDiv[Agency])-ROW(TableDiv[[#Headers],[Agency]])),COLUMNS($F$7:AD$7))))</f>
        <v/>
      </c>
      <c r="AE51" s="1069" t="str" cm="1">
        <f t="array" ref="AE51">IF($D51&lt;COLUMNS($F$7:AE$7),"",INDEX(TableDiv[[GASB]:[GASB]],_xlfn.AGGREGATE(15,3,(TableDiv[[Agency]:[Agency]]=$E51)/(TableDiv[[Agency]:[Agency]]=$E51)*(ROW(TableDiv[Agency])-ROW(TableDiv[[#Headers],[Agency]])),COLUMNS($F$7:AE$7))))</f>
        <v/>
      </c>
      <c r="AF51" s="1069" t="str" cm="1">
        <f t="array" ref="AF51">IF($D51&lt;COLUMNS($F$7:AF$7),"",INDEX(TableDiv[[GASB]:[GASB]],_xlfn.AGGREGATE(15,3,(TableDiv[[Agency]:[Agency]]=$E51)/(TableDiv[[Agency]:[Agency]]=$E51)*(ROW(TableDiv[Agency])-ROW(TableDiv[[#Headers],[Agency]])),COLUMNS($F$7:AF$7))))</f>
        <v/>
      </c>
      <c r="AG51" s="1069" t="str" cm="1">
        <f t="array" ref="AG51">IF($D51&lt;COLUMNS($F$7:AG$7),"",INDEX(TableDiv[[GASB]:[GASB]],_xlfn.AGGREGATE(15,3,(TableDiv[[Agency]:[Agency]]=$E51)/(TableDiv[[Agency]:[Agency]]=$E51)*(ROW(TableDiv[Agency])-ROW(TableDiv[[#Headers],[Agency]])),COLUMNS($F$7:AG$7))))</f>
        <v/>
      </c>
      <c r="AH51" s="1069" t="str" cm="1">
        <f t="array" ref="AH51">IF($D51&lt;COLUMNS($F$7:AH$7),"",INDEX(TableDiv[[GASB]:[GASB]],_xlfn.AGGREGATE(15,3,(TableDiv[[Agency]:[Agency]]=$E51)/(TableDiv[[Agency]:[Agency]]=$E51)*(ROW(TableDiv[Agency])-ROW(TableDiv[[#Headers],[Agency]])),COLUMNS($F$7:AH$7))))</f>
        <v/>
      </c>
      <c r="AI51" s="1069" t="str" cm="1">
        <f t="array" ref="AI51">IF($D51&lt;COLUMNS($F$7:AI$7),"",INDEX(TableDiv[[GASB]:[GASB]],_xlfn.AGGREGATE(15,3,(TableDiv[[Agency]:[Agency]]=$E51)/(TableDiv[[Agency]:[Agency]]=$E51)*(ROW(TableDiv[Agency])-ROW(TableDiv[[#Headers],[Agency]])),COLUMNS($F$7:AI$7))))</f>
        <v/>
      </c>
      <c r="AJ51" s="1069" t="str" cm="1">
        <f t="array" ref="AJ51">IF($D51&lt;COLUMNS($F$7:AJ$7),"",INDEX(TableDiv[[GASB]:[GASB]],_xlfn.AGGREGATE(15,3,(TableDiv[[Agency]:[Agency]]=$E51)/(TableDiv[[Agency]:[Agency]]=$E51)*(ROW(TableDiv[Agency])-ROW(TableDiv[[#Headers],[Agency]])),COLUMNS($F$7:AJ$7))))</f>
        <v/>
      </c>
      <c r="AK51" s="1069" t="str" cm="1">
        <f t="array" ref="AK51">IF($D51&lt;COLUMNS($F$7:AK$7),"",INDEX(TableDiv[[GASB]:[GASB]],_xlfn.AGGREGATE(15,3,(TableDiv[[Agency]:[Agency]]=$E51)/(TableDiv[[Agency]:[Agency]]=$E51)*(ROW(TableDiv[Agency])-ROW(TableDiv[[#Headers],[Agency]])),COLUMNS($F$7:AK$7))))</f>
        <v/>
      </c>
      <c r="AL51" s="1069" t="str" cm="1">
        <f t="array" ref="AL51">IF($D51&lt;COLUMNS($F$7:AL$7),"",INDEX(TableDiv[[GASB]:[GASB]],_xlfn.AGGREGATE(15,3,(TableDiv[[Agency]:[Agency]]=$E51)/(TableDiv[[Agency]:[Agency]]=$E51)*(ROW(TableDiv[Agency])-ROW(TableDiv[[#Headers],[Agency]])),COLUMNS($F$7:AL$7))))</f>
        <v/>
      </c>
      <c r="AM51" s="1069" t="str" cm="1">
        <f t="array" ref="AM51">IF($D51&lt;COLUMNS($F$7:AM$7),"",INDEX(TableDiv[[GASB]:[GASB]],_xlfn.AGGREGATE(15,3,(TableDiv[[Agency]:[Agency]]=$E51)/(TableDiv[[Agency]:[Agency]]=$E51)*(ROW(TableDiv[Agency])-ROW(TableDiv[[#Headers],[Agency]])),COLUMNS($F$7:AM$7))))</f>
        <v/>
      </c>
      <c r="AN51" s="1069"/>
      <c r="AO51" s="1069"/>
      <c r="AP51" s="1069"/>
      <c r="AQ51" s="1069"/>
      <c r="AR51" s="1069"/>
      <c r="AS51" s="1069"/>
    </row>
    <row r="52" spans="1:45" ht="15">
      <c r="A52" s="1073" t="s">
        <v>1377</v>
      </c>
      <c r="B52" s="1073" t="s">
        <v>2296</v>
      </c>
      <c r="C52" s="1069"/>
      <c r="D52" s="1069">
        <f>COUNTIF(TableDiv[Agency],E52)</f>
        <v>6</v>
      </c>
      <c r="E52" s="1078" t="str" cm="1">
        <f t="array" ref="E52">IFERROR(INDEX(TableDiv[Agency],MATCH(0,INDEX(COUNTIF($E$7:E51,TableDiv[Agency]),),0)),"")</f>
        <v>4000</v>
      </c>
      <c r="F52" s="1069" t="str" cm="1">
        <f t="array" ref="F52">IF($D52&lt;COLUMNS($F$7:F$7),"",INDEX(TableDiv[[GASB]:[GASB]],_xlfn.AGGREGATE(15,3,(TableDiv[[Agency]:[Agency]]=$E52)/(TableDiv[[Agency]:[Agency]]=$E52)*(ROW(TableDiv[Agency])-ROW(TableDiv[[#Headers],[Agency]])),COLUMNS($F$7:F$7))))</f>
        <v>11000G</v>
      </c>
      <c r="G52" s="1069" t="str" cm="1">
        <f t="array" ref="G52">IF($D52&lt;COLUMNS($F$7:G$7),"",INDEX(TableDiv[[GASB]:[GASB]],_xlfn.AGGREGATE(15,3,(TableDiv[[Agency]:[Agency]]=$E52)/(TableDiv[[Agency]:[Agency]]=$E52)*(ROW(TableDiv[Agency])-ROW(TableDiv[[#Headers],[Agency]])),COLUMNS($F$7:G$7))))</f>
        <v>11020G</v>
      </c>
      <c r="H52" s="1069" t="str" cm="1">
        <f t="array" ref="H52">IF($D52&lt;COLUMNS($F$7:H$7),"",INDEX(TableDiv[[GASB]:[GASB]],_xlfn.AGGREGATE(15,3,(TableDiv[[Agency]:[Agency]]=$E52)/(TableDiv[[Agency]:[Agency]]=$E52)*(ROW(TableDiv[Agency])-ROW(TableDiv[[#Headers],[Agency]])),COLUMNS($F$7:H$7))))</f>
        <v>11200G</v>
      </c>
      <c r="I52" s="1069" t="str" cm="1">
        <f t="array" ref="I52">IF($D52&lt;COLUMNS($F$7:I$7),"",INDEX(TableDiv[[GASB]:[GASB]],_xlfn.AGGREGATE(15,3,(TableDiv[[Agency]:[Agency]]=$E52)/(TableDiv[[Agency]:[Agency]]=$E52)*(ROW(TableDiv[Agency])-ROW(TableDiv[[#Headers],[Agency]])),COLUMNS($F$7:I$7))))</f>
        <v>12000G</v>
      </c>
      <c r="J52" s="1069" t="str" cm="1">
        <f t="array" ref="J52">IF($D52&lt;COLUMNS($F$7:J$7),"",INDEX(TableDiv[[GASB]:[GASB]],_xlfn.AGGREGATE(15,3,(TableDiv[[Agency]:[Agency]]=$E52)/(TableDiv[[Agency]:[Agency]]=$E52)*(ROW(TableDiv[Agency])-ROW(TableDiv[[#Headers],[Agency]])),COLUMNS($F$7:J$7))))</f>
        <v>14000G</v>
      </c>
      <c r="K52" s="1069" t="str" cm="1">
        <f t="array" ref="K52">IF($D52&lt;COLUMNS($F$7:K$7),"",INDEX(TableDiv[[GASB]:[GASB]],_xlfn.AGGREGATE(15,3,(TableDiv[[Agency]:[Agency]]=$E52)/(TableDiv[[Agency]:[Agency]]=$E52)*(ROW(TableDiv[Agency])-ROW(TableDiv[[#Headers],[Agency]])),COLUMNS($F$7:K$7))))</f>
        <v>14260G</v>
      </c>
      <c r="L52" s="1069" t="str" cm="1">
        <f t="array" ref="L52">IF($D52&lt;COLUMNS($F$7:L$7),"",INDEX(TableDiv[[GASB]:[GASB]],_xlfn.AGGREGATE(15,3,(TableDiv[[Agency]:[Agency]]=$E52)/(TableDiv[[Agency]:[Agency]]=$E52)*(ROW(TableDiv[Agency])-ROW(TableDiv[[#Headers],[Agency]])),COLUMNS($F$7:L$7))))</f>
        <v/>
      </c>
      <c r="M52" s="1069" t="str" cm="1">
        <f t="array" ref="M52">IF($D52&lt;COLUMNS($F$7:M$7),"",INDEX(TableDiv[[GASB]:[GASB]],_xlfn.AGGREGATE(15,3,(TableDiv[[Agency]:[Agency]]=$E52)/(TableDiv[[Agency]:[Agency]]=$E52)*(ROW(TableDiv[Agency])-ROW(TableDiv[[#Headers],[Agency]])),COLUMNS($F$7:M$7))))</f>
        <v/>
      </c>
      <c r="N52" s="1069" t="str" cm="1">
        <f t="array" ref="N52">IF($D52&lt;COLUMNS($F$7:N$7),"",INDEX(TableDiv[[GASB]:[GASB]],_xlfn.AGGREGATE(15,3,(TableDiv[[Agency]:[Agency]]=$E52)/(TableDiv[[Agency]:[Agency]]=$E52)*(ROW(TableDiv[Agency])-ROW(TableDiv[[#Headers],[Agency]])),COLUMNS($F$7:N$7))))</f>
        <v/>
      </c>
      <c r="O52" s="1069" t="str" cm="1">
        <f t="array" ref="O52">IF($D52&lt;COLUMNS($F$7:O$7),"",INDEX(TableDiv[[GASB]:[GASB]],_xlfn.AGGREGATE(15,3,(TableDiv[[Agency]:[Agency]]=$E52)/(TableDiv[[Agency]:[Agency]]=$E52)*(ROW(TableDiv[Agency])-ROW(TableDiv[[#Headers],[Agency]])),COLUMNS($F$7:O$7))))</f>
        <v/>
      </c>
      <c r="P52" s="1069" t="str" cm="1">
        <f t="array" ref="P52">IF($D52&lt;COLUMNS($F$7:P$7),"",INDEX(TableDiv[[GASB]:[GASB]],_xlfn.AGGREGATE(15,3,(TableDiv[[Agency]:[Agency]]=$E52)/(TableDiv[[Agency]:[Agency]]=$E52)*(ROW(TableDiv[Agency])-ROW(TableDiv[[#Headers],[Agency]])),COLUMNS($F$7:P$7))))</f>
        <v/>
      </c>
      <c r="Q52" s="1069" t="str" cm="1">
        <f t="array" ref="Q52">IF($D52&lt;COLUMNS($F$7:Q$7),"",INDEX(TableDiv[[GASB]:[GASB]],_xlfn.AGGREGATE(15,3,(TableDiv[[Agency]:[Agency]]=$E52)/(TableDiv[[Agency]:[Agency]]=$E52)*(ROW(TableDiv[Agency])-ROW(TableDiv[[#Headers],[Agency]])),COLUMNS($F$7:Q$7))))</f>
        <v/>
      </c>
      <c r="R52" s="1069" t="str" cm="1">
        <f t="array" ref="R52">IF($D52&lt;COLUMNS($F$7:R$7),"",INDEX(TableDiv[[GASB]:[GASB]],_xlfn.AGGREGATE(15,3,(TableDiv[[Agency]:[Agency]]=$E52)/(TableDiv[[Agency]:[Agency]]=$E52)*(ROW(TableDiv[Agency])-ROW(TableDiv[[#Headers],[Agency]])),COLUMNS($F$7:R$7))))</f>
        <v/>
      </c>
      <c r="S52" s="1069" t="str" cm="1">
        <f t="array" ref="S52">IF($D52&lt;COLUMNS($F$7:S$7),"",INDEX(TableDiv[[GASB]:[GASB]],_xlfn.AGGREGATE(15,3,(TableDiv[[Agency]:[Agency]]=$E52)/(TableDiv[[Agency]:[Agency]]=$E52)*(ROW(TableDiv[Agency])-ROW(TableDiv[[#Headers],[Agency]])),COLUMNS($F$7:S$7))))</f>
        <v/>
      </c>
      <c r="T52" s="1069" t="str" cm="1">
        <f t="array" ref="T52">IF($D52&lt;COLUMNS($F$7:T$7),"",INDEX(TableDiv[[GASB]:[GASB]],_xlfn.AGGREGATE(15,3,(TableDiv[[Agency]:[Agency]]=$E52)/(TableDiv[[Agency]:[Agency]]=$E52)*(ROW(TableDiv[Agency])-ROW(TableDiv[[#Headers],[Agency]])),COLUMNS($F$7:T$7))))</f>
        <v/>
      </c>
      <c r="U52" s="1069" t="str" cm="1">
        <f t="array" ref="U52">IF($D52&lt;COLUMNS($F$7:U$7),"",INDEX(TableDiv[[GASB]:[GASB]],_xlfn.AGGREGATE(15,3,(TableDiv[[Agency]:[Agency]]=$E52)/(TableDiv[[Agency]:[Agency]]=$E52)*(ROW(TableDiv[Agency])-ROW(TableDiv[[#Headers],[Agency]])),COLUMNS($F$7:U$7))))</f>
        <v/>
      </c>
      <c r="V52" s="1069" t="str" cm="1">
        <f t="array" ref="V52">IF($D52&lt;COLUMNS($F$7:V$7),"",INDEX(TableDiv[[GASB]:[GASB]],_xlfn.AGGREGATE(15,3,(TableDiv[[Agency]:[Agency]]=$E52)/(TableDiv[[Agency]:[Agency]]=$E52)*(ROW(TableDiv[Agency])-ROW(TableDiv[[#Headers],[Agency]])),COLUMNS($F$7:V$7))))</f>
        <v/>
      </c>
      <c r="W52" s="1069" t="str" cm="1">
        <f t="array" ref="W52">IF($D52&lt;COLUMNS($F$7:W$7),"",INDEX(TableDiv[[GASB]:[GASB]],_xlfn.AGGREGATE(15,3,(TableDiv[[Agency]:[Agency]]=$E52)/(TableDiv[[Agency]:[Agency]]=$E52)*(ROW(TableDiv[Agency])-ROW(TableDiv[[#Headers],[Agency]])),COLUMNS($F$7:W$7))))</f>
        <v/>
      </c>
      <c r="X52" s="1069" t="str" cm="1">
        <f t="array" ref="X52">IF($D52&lt;COLUMNS($F$7:X$7),"",INDEX(TableDiv[[GASB]:[GASB]],_xlfn.AGGREGATE(15,3,(TableDiv[[Agency]:[Agency]]=$E52)/(TableDiv[[Agency]:[Agency]]=$E52)*(ROW(TableDiv[Agency])-ROW(TableDiv[[#Headers],[Agency]])),COLUMNS($F$7:X$7))))</f>
        <v/>
      </c>
      <c r="Y52" s="1069" t="str" cm="1">
        <f t="array" ref="Y52">IF($D52&lt;COLUMNS($F$7:Y$7),"",INDEX(TableDiv[[GASB]:[GASB]],_xlfn.AGGREGATE(15,3,(TableDiv[[Agency]:[Agency]]=$E52)/(TableDiv[[Agency]:[Agency]]=$E52)*(ROW(TableDiv[Agency])-ROW(TableDiv[[#Headers],[Agency]])),COLUMNS($F$7:Y$7))))</f>
        <v/>
      </c>
      <c r="Z52" s="1069" t="str" cm="1">
        <f t="array" ref="Z52">IF($D52&lt;COLUMNS($F$7:Z$7),"",INDEX(TableDiv[[GASB]:[GASB]],_xlfn.AGGREGATE(15,3,(TableDiv[[Agency]:[Agency]]=$E52)/(TableDiv[[Agency]:[Agency]]=$E52)*(ROW(TableDiv[Agency])-ROW(TableDiv[[#Headers],[Agency]])),COLUMNS($F$7:Z$7))))</f>
        <v/>
      </c>
      <c r="AA52" s="1069" t="str" cm="1">
        <f t="array" ref="AA52">IF($D52&lt;COLUMNS($F$7:AA$7),"",INDEX(TableDiv[[GASB]:[GASB]],_xlfn.AGGREGATE(15,3,(TableDiv[[Agency]:[Agency]]=$E52)/(TableDiv[[Agency]:[Agency]]=$E52)*(ROW(TableDiv[Agency])-ROW(TableDiv[[#Headers],[Agency]])),COLUMNS($F$7:AA$7))))</f>
        <v/>
      </c>
      <c r="AB52" s="1069" t="str" cm="1">
        <f t="array" ref="AB52">IF($D52&lt;COLUMNS($F$7:AB$7),"",INDEX(TableDiv[[GASB]:[GASB]],_xlfn.AGGREGATE(15,3,(TableDiv[[Agency]:[Agency]]=$E52)/(TableDiv[[Agency]:[Agency]]=$E52)*(ROW(TableDiv[Agency])-ROW(TableDiv[[#Headers],[Agency]])),COLUMNS($F$7:AB$7))))</f>
        <v/>
      </c>
      <c r="AC52" s="1069" t="str" cm="1">
        <f t="array" ref="AC52">IF($D52&lt;COLUMNS($F$7:AC$7),"",INDEX(TableDiv[[GASB]:[GASB]],_xlfn.AGGREGATE(15,3,(TableDiv[[Agency]:[Agency]]=$E52)/(TableDiv[[Agency]:[Agency]]=$E52)*(ROW(TableDiv[Agency])-ROW(TableDiv[[#Headers],[Agency]])),COLUMNS($F$7:AC$7))))</f>
        <v/>
      </c>
      <c r="AD52" s="1069" t="str" cm="1">
        <f t="array" ref="AD52">IF($D52&lt;COLUMNS($F$7:AD$7),"",INDEX(TableDiv[[GASB]:[GASB]],_xlfn.AGGREGATE(15,3,(TableDiv[[Agency]:[Agency]]=$E52)/(TableDiv[[Agency]:[Agency]]=$E52)*(ROW(TableDiv[Agency])-ROW(TableDiv[[#Headers],[Agency]])),COLUMNS($F$7:AD$7))))</f>
        <v/>
      </c>
      <c r="AE52" s="1069" t="str" cm="1">
        <f t="array" ref="AE52">IF($D52&lt;COLUMNS($F$7:AE$7),"",INDEX(TableDiv[[GASB]:[GASB]],_xlfn.AGGREGATE(15,3,(TableDiv[[Agency]:[Agency]]=$E52)/(TableDiv[[Agency]:[Agency]]=$E52)*(ROW(TableDiv[Agency])-ROW(TableDiv[[#Headers],[Agency]])),COLUMNS($F$7:AE$7))))</f>
        <v/>
      </c>
      <c r="AF52" s="1069" t="str" cm="1">
        <f t="array" ref="AF52">IF($D52&lt;COLUMNS($F$7:AF$7),"",INDEX(TableDiv[[GASB]:[GASB]],_xlfn.AGGREGATE(15,3,(TableDiv[[Agency]:[Agency]]=$E52)/(TableDiv[[Agency]:[Agency]]=$E52)*(ROW(TableDiv[Agency])-ROW(TableDiv[[#Headers],[Agency]])),COLUMNS($F$7:AF$7))))</f>
        <v/>
      </c>
      <c r="AG52" s="1069" t="str" cm="1">
        <f t="array" ref="AG52">IF($D52&lt;COLUMNS($F$7:AG$7),"",INDEX(TableDiv[[GASB]:[GASB]],_xlfn.AGGREGATE(15,3,(TableDiv[[Agency]:[Agency]]=$E52)/(TableDiv[[Agency]:[Agency]]=$E52)*(ROW(TableDiv[Agency])-ROW(TableDiv[[#Headers],[Agency]])),COLUMNS($F$7:AG$7))))</f>
        <v/>
      </c>
      <c r="AH52" s="1069" t="str" cm="1">
        <f t="array" ref="AH52">IF($D52&lt;COLUMNS($F$7:AH$7),"",INDEX(TableDiv[[GASB]:[GASB]],_xlfn.AGGREGATE(15,3,(TableDiv[[Agency]:[Agency]]=$E52)/(TableDiv[[Agency]:[Agency]]=$E52)*(ROW(TableDiv[Agency])-ROW(TableDiv[[#Headers],[Agency]])),COLUMNS($F$7:AH$7))))</f>
        <v/>
      </c>
      <c r="AI52" s="1069" t="str" cm="1">
        <f t="array" ref="AI52">IF($D52&lt;COLUMNS($F$7:AI$7),"",INDEX(TableDiv[[GASB]:[GASB]],_xlfn.AGGREGATE(15,3,(TableDiv[[Agency]:[Agency]]=$E52)/(TableDiv[[Agency]:[Agency]]=$E52)*(ROW(TableDiv[Agency])-ROW(TableDiv[[#Headers],[Agency]])),COLUMNS($F$7:AI$7))))</f>
        <v/>
      </c>
      <c r="AJ52" s="1069" t="str" cm="1">
        <f t="array" ref="AJ52">IF($D52&lt;COLUMNS($F$7:AJ$7),"",INDEX(TableDiv[[GASB]:[GASB]],_xlfn.AGGREGATE(15,3,(TableDiv[[Agency]:[Agency]]=$E52)/(TableDiv[[Agency]:[Agency]]=$E52)*(ROW(TableDiv[Agency])-ROW(TableDiv[[#Headers],[Agency]])),COLUMNS($F$7:AJ$7))))</f>
        <v/>
      </c>
      <c r="AK52" s="1069" t="str" cm="1">
        <f t="array" ref="AK52">IF($D52&lt;COLUMNS($F$7:AK$7),"",INDEX(TableDiv[[GASB]:[GASB]],_xlfn.AGGREGATE(15,3,(TableDiv[[Agency]:[Agency]]=$E52)/(TableDiv[[Agency]:[Agency]]=$E52)*(ROW(TableDiv[Agency])-ROW(TableDiv[[#Headers],[Agency]])),COLUMNS($F$7:AK$7))))</f>
        <v/>
      </c>
      <c r="AL52" s="1069" t="str" cm="1">
        <f t="array" ref="AL52">IF($D52&lt;COLUMNS($F$7:AL$7),"",INDEX(TableDiv[[GASB]:[GASB]],_xlfn.AGGREGATE(15,3,(TableDiv[[Agency]:[Agency]]=$E52)/(TableDiv[[Agency]:[Agency]]=$E52)*(ROW(TableDiv[Agency])-ROW(TableDiv[[#Headers],[Agency]])),COLUMNS($F$7:AL$7))))</f>
        <v/>
      </c>
      <c r="AM52" s="1069" t="str" cm="1">
        <f t="array" ref="AM52">IF($D52&lt;COLUMNS($F$7:AM$7),"",INDEX(TableDiv[[GASB]:[GASB]],_xlfn.AGGREGATE(15,3,(TableDiv[[Agency]:[Agency]]=$E52)/(TableDiv[[Agency]:[Agency]]=$E52)*(ROW(TableDiv[Agency])-ROW(TableDiv[[#Headers],[Agency]])),COLUMNS($F$7:AM$7))))</f>
        <v/>
      </c>
      <c r="AN52" s="1069"/>
      <c r="AO52" s="1069"/>
      <c r="AP52" s="1069"/>
      <c r="AQ52" s="1069"/>
      <c r="AR52" s="1069"/>
      <c r="AS52" s="1069"/>
    </row>
    <row r="53" spans="1:45" ht="15">
      <c r="A53" s="1073" t="s">
        <v>1377</v>
      </c>
      <c r="B53" s="1073" t="s">
        <v>2297</v>
      </c>
      <c r="C53" s="1069"/>
      <c r="D53" s="1069">
        <f>COUNTIF(TableDiv[Agency],E53)</f>
        <v>8</v>
      </c>
      <c r="E53" s="1078" t="str" cm="1">
        <f t="array" ref="E53">IFERROR(INDEX(TableDiv[Agency],MATCH(0,INDEX(COUNTIF($E$7:E52,TableDiv[Agency]),),0)),"")</f>
        <v>4100</v>
      </c>
      <c r="F53" s="1069" t="str" cm="1">
        <f t="array" ref="F53">IF($D53&lt;COLUMNS($F$7:F$7),"",INDEX(TableDiv[[GASB]:[GASB]],_xlfn.AGGREGATE(15,3,(TableDiv[[Agency]:[Agency]]=$E53)/(TableDiv[[Agency]:[Agency]]=$E53)*(ROW(TableDiv[Agency])-ROW(TableDiv[[#Headers],[Agency]])),COLUMNS($F$7:F$7))))</f>
        <v>11000G</v>
      </c>
      <c r="G53" s="1069" t="str" cm="1">
        <f t="array" ref="G53">IF($D53&lt;COLUMNS($F$7:G$7),"",INDEX(TableDiv[[GASB]:[GASB]],_xlfn.AGGREGATE(15,3,(TableDiv[[Agency]:[Agency]]=$E53)/(TableDiv[[Agency]:[Agency]]=$E53)*(ROW(TableDiv[Agency])-ROW(TableDiv[[#Headers],[Agency]])),COLUMNS($F$7:G$7))))</f>
        <v>11190G</v>
      </c>
      <c r="H53" s="1069" t="str" cm="1">
        <f t="array" ref="H53">IF($D53&lt;COLUMNS($F$7:H$7),"",INDEX(TableDiv[[GASB]:[GASB]],_xlfn.AGGREGATE(15,3,(TableDiv[[Agency]:[Agency]]=$E53)/(TableDiv[[Agency]:[Agency]]=$E53)*(ROW(TableDiv[Agency])-ROW(TableDiv[[#Headers],[Agency]])),COLUMNS($F$7:H$7))))</f>
        <v>12000G</v>
      </c>
      <c r="I53" s="1069" t="str" cm="1">
        <f t="array" ref="I53">IF($D53&lt;COLUMNS($F$7:I$7),"",INDEX(TableDiv[[GASB]:[GASB]],_xlfn.AGGREGATE(15,3,(TableDiv[[Agency]:[Agency]]=$E53)/(TableDiv[[Agency]:[Agency]]=$E53)*(ROW(TableDiv[Agency])-ROW(TableDiv[[#Headers],[Agency]])),COLUMNS($F$7:I$7))))</f>
        <v>13260G</v>
      </c>
      <c r="J53" s="1069" t="str" cm="1">
        <f t="array" ref="J53">IF($D53&lt;COLUMNS($F$7:J$7),"",INDEX(TableDiv[[GASB]:[GASB]],_xlfn.AGGREGATE(15,3,(TableDiv[[Agency]:[Agency]]=$E53)/(TableDiv[[Agency]:[Agency]]=$E53)*(ROW(TableDiv[Agency])-ROW(TableDiv[[#Headers],[Agency]])),COLUMNS($F$7:J$7))))</f>
        <v>13610G</v>
      </c>
      <c r="K53" s="1069" t="str" cm="1">
        <f t="array" ref="K53">IF($D53&lt;COLUMNS($F$7:K$7),"",INDEX(TableDiv[[GASB]:[GASB]],_xlfn.AGGREGATE(15,3,(TableDiv[[Agency]:[Agency]]=$E53)/(TableDiv[[Agency]:[Agency]]=$E53)*(ROW(TableDiv[Agency])-ROW(TableDiv[[#Headers],[Agency]])),COLUMNS($F$7:K$7))))</f>
        <v>14000G</v>
      </c>
      <c r="L53" s="1069" t="str" cm="1">
        <f t="array" ref="L53">IF($D53&lt;COLUMNS($F$7:L$7),"",INDEX(TableDiv[[GASB]:[GASB]],_xlfn.AGGREGATE(15,3,(TableDiv[[Agency]:[Agency]]=$E53)/(TableDiv[[Agency]:[Agency]]=$E53)*(ROW(TableDiv[Agency])-ROW(TableDiv[[#Headers],[Agency]])),COLUMNS($F$7:L$7))))</f>
        <v>27300G</v>
      </c>
      <c r="M53" s="1069" t="str" cm="1">
        <f t="array" ref="M53">IF($D53&lt;COLUMNS($F$7:M$7),"",INDEX(TableDiv[[GASB]:[GASB]],_xlfn.AGGREGATE(15,3,(TableDiv[[Agency]:[Agency]]=$E53)/(TableDiv[[Agency]:[Agency]]=$E53)*(ROW(TableDiv[Agency])-ROW(TableDiv[[#Headers],[Agency]])),COLUMNS($F$7:M$7))))</f>
        <v>27310G</v>
      </c>
      <c r="N53" s="1069" t="str" cm="1">
        <f t="array" ref="N53">IF($D53&lt;COLUMNS($F$7:N$7),"",INDEX(TableDiv[[GASB]:[GASB]],_xlfn.AGGREGATE(15,3,(TableDiv[[Agency]:[Agency]]=$E53)/(TableDiv[[Agency]:[Agency]]=$E53)*(ROW(TableDiv[Agency])-ROW(TableDiv[[#Headers],[Agency]])),COLUMNS($F$7:N$7))))</f>
        <v/>
      </c>
      <c r="O53" s="1069" t="str" cm="1">
        <f t="array" ref="O53">IF($D53&lt;COLUMNS($F$7:O$7),"",INDEX(TableDiv[[GASB]:[GASB]],_xlfn.AGGREGATE(15,3,(TableDiv[[Agency]:[Agency]]=$E53)/(TableDiv[[Agency]:[Agency]]=$E53)*(ROW(TableDiv[Agency])-ROW(TableDiv[[#Headers],[Agency]])),COLUMNS($F$7:O$7))))</f>
        <v/>
      </c>
      <c r="P53" s="1069" t="str" cm="1">
        <f t="array" ref="P53">IF($D53&lt;COLUMNS($F$7:P$7),"",INDEX(TableDiv[[GASB]:[GASB]],_xlfn.AGGREGATE(15,3,(TableDiv[[Agency]:[Agency]]=$E53)/(TableDiv[[Agency]:[Agency]]=$E53)*(ROW(TableDiv[Agency])-ROW(TableDiv[[#Headers],[Agency]])),COLUMNS($F$7:P$7))))</f>
        <v/>
      </c>
      <c r="Q53" s="1069" t="str" cm="1">
        <f t="array" ref="Q53">IF($D53&lt;COLUMNS($F$7:Q$7),"",INDEX(TableDiv[[GASB]:[GASB]],_xlfn.AGGREGATE(15,3,(TableDiv[[Agency]:[Agency]]=$E53)/(TableDiv[[Agency]:[Agency]]=$E53)*(ROW(TableDiv[Agency])-ROW(TableDiv[[#Headers],[Agency]])),COLUMNS($F$7:Q$7))))</f>
        <v/>
      </c>
      <c r="R53" s="1069" t="str" cm="1">
        <f t="array" ref="R53">IF($D53&lt;COLUMNS($F$7:R$7),"",INDEX(TableDiv[[GASB]:[GASB]],_xlfn.AGGREGATE(15,3,(TableDiv[[Agency]:[Agency]]=$E53)/(TableDiv[[Agency]:[Agency]]=$E53)*(ROW(TableDiv[Agency])-ROW(TableDiv[[#Headers],[Agency]])),COLUMNS($F$7:R$7))))</f>
        <v/>
      </c>
      <c r="S53" s="1069" t="str" cm="1">
        <f t="array" ref="S53">IF($D53&lt;COLUMNS($F$7:S$7),"",INDEX(TableDiv[[GASB]:[GASB]],_xlfn.AGGREGATE(15,3,(TableDiv[[Agency]:[Agency]]=$E53)/(TableDiv[[Agency]:[Agency]]=$E53)*(ROW(TableDiv[Agency])-ROW(TableDiv[[#Headers],[Agency]])),COLUMNS($F$7:S$7))))</f>
        <v/>
      </c>
      <c r="T53" s="1069" t="str" cm="1">
        <f t="array" ref="T53">IF($D53&lt;COLUMNS($F$7:T$7),"",INDEX(TableDiv[[GASB]:[GASB]],_xlfn.AGGREGATE(15,3,(TableDiv[[Agency]:[Agency]]=$E53)/(TableDiv[[Agency]:[Agency]]=$E53)*(ROW(TableDiv[Agency])-ROW(TableDiv[[#Headers],[Agency]])),COLUMNS($F$7:T$7))))</f>
        <v/>
      </c>
      <c r="U53" s="1069" t="str" cm="1">
        <f t="array" ref="U53">IF($D53&lt;COLUMNS($F$7:U$7),"",INDEX(TableDiv[[GASB]:[GASB]],_xlfn.AGGREGATE(15,3,(TableDiv[[Agency]:[Agency]]=$E53)/(TableDiv[[Agency]:[Agency]]=$E53)*(ROW(TableDiv[Agency])-ROW(TableDiv[[#Headers],[Agency]])),COLUMNS($F$7:U$7))))</f>
        <v/>
      </c>
      <c r="V53" s="1069" t="str" cm="1">
        <f t="array" ref="V53">IF($D53&lt;COLUMNS($F$7:V$7),"",INDEX(TableDiv[[GASB]:[GASB]],_xlfn.AGGREGATE(15,3,(TableDiv[[Agency]:[Agency]]=$E53)/(TableDiv[[Agency]:[Agency]]=$E53)*(ROW(TableDiv[Agency])-ROW(TableDiv[[#Headers],[Agency]])),COLUMNS($F$7:V$7))))</f>
        <v/>
      </c>
      <c r="W53" s="1069" t="str" cm="1">
        <f t="array" ref="W53">IF($D53&lt;COLUMNS($F$7:W$7),"",INDEX(TableDiv[[GASB]:[GASB]],_xlfn.AGGREGATE(15,3,(TableDiv[[Agency]:[Agency]]=$E53)/(TableDiv[[Agency]:[Agency]]=$E53)*(ROW(TableDiv[Agency])-ROW(TableDiv[[#Headers],[Agency]])),COLUMNS($F$7:W$7))))</f>
        <v/>
      </c>
      <c r="X53" s="1069" t="str" cm="1">
        <f t="array" ref="X53">IF($D53&lt;COLUMNS($F$7:X$7),"",INDEX(TableDiv[[GASB]:[GASB]],_xlfn.AGGREGATE(15,3,(TableDiv[[Agency]:[Agency]]=$E53)/(TableDiv[[Agency]:[Agency]]=$E53)*(ROW(TableDiv[Agency])-ROW(TableDiv[[#Headers],[Agency]])),COLUMNS($F$7:X$7))))</f>
        <v/>
      </c>
      <c r="Y53" s="1069" t="str" cm="1">
        <f t="array" ref="Y53">IF($D53&lt;COLUMNS($F$7:Y$7),"",INDEX(TableDiv[[GASB]:[GASB]],_xlfn.AGGREGATE(15,3,(TableDiv[[Agency]:[Agency]]=$E53)/(TableDiv[[Agency]:[Agency]]=$E53)*(ROW(TableDiv[Agency])-ROW(TableDiv[[#Headers],[Agency]])),COLUMNS($F$7:Y$7))))</f>
        <v/>
      </c>
      <c r="Z53" s="1069" t="str" cm="1">
        <f t="array" ref="Z53">IF($D53&lt;COLUMNS($F$7:Z$7),"",INDEX(TableDiv[[GASB]:[GASB]],_xlfn.AGGREGATE(15,3,(TableDiv[[Agency]:[Agency]]=$E53)/(TableDiv[[Agency]:[Agency]]=$E53)*(ROW(TableDiv[Agency])-ROW(TableDiv[[#Headers],[Agency]])),COLUMNS($F$7:Z$7))))</f>
        <v/>
      </c>
      <c r="AA53" s="1069" t="str" cm="1">
        <f t="array" ref="AA53">IF($D53&lt;COLUMNS($F$7:AA$7),"",INDEX(TableDiv[[GASB]:[GASB]],_xlfn.AGGREGATE(15,3,(TableDiv[[Agency]:[Agency]]=$E53)/(TableDiv[[Agency]:[Agency]]=$E53)*(ROW(TableDiv[Agency])-ROW(TableDiv[[#Headers],[Agency]])),COLUMNS($F$7:AA$7))))</f>
        <v/>
      </c>
      <c r="AB53" s="1069" t="str" cm="1">
        <f t="array" ref="AB53">IF($D53&lt;COLUMNS($F$7:AB$7),"",INDEX(TableDiv[[GASB]:[GASB]],_xlfn.AGGREGATE(15,3,(TableDiv[[Agency]:[Agency]]=$E53)/(TableDiv[[Agency]:[Agency]]=$E53)*(ROW(TableDiv[Agency])-ROW(TableDiv[[#Headers],[Agency]])),COLUMNS($F$7:AB$7))))</f>
        <v/>
      </c>
      <c r="AC53" s="1069" t="str" cm="1">
        <f t="array" ref="AC53">IF($D53&lt;COLUMNS($F$7:AC$7),"",INDEX(TableDiv[[GASB]:[GASB]],_xlfn.AGGREGATE(15,3,(TableDiv[[Agency]:[Agency]]=$E53)/(TableDiv[[Agency]:[Agency]]=$E53)*(ROW(TableDiv[Agency])-ROW(TableDiv[[#Headers],[Agency]])),COLUMNS($F$7:AC$7))))</f>
        <v/>
      </c>
      <c r="AD53" s="1069" t="str" cm="1">
        <f t="array" ref="AD53">IF($D53&lt;COLUMNS($F$7:AD$7),"",INDEX(TableDiv[[GASB]:[GASB]],_xlfn.AGGREGATE(15,3,(TableDiv[[Agency]:[Agency]]=$E53)/(TableDiv[[Agency]:[Agency]]=$E53)*(ROW(TableDiv[Agency])-ROW(TableDiv[[#Headers],[Agency]])),COLUMNS($F$7:AD$7))))</f>
        <v/>
      </c>
      <c r="AE53" s="1069" t="str" cm="1">
        <f t="array" ref="AE53">IF($D53&lt;COLUMNS($F$7:AE$7),"",INDEX(TableDiv[[GASB]:[GASB]],_xlfn.AGGREGATE(15,3,(TableDiv[[Agency]:[Agency]]=$E53)/(TableDiv[[Agency]:[Agency]]=$E53)*(ROW(TableDiv[Agency])-ROW(TableDiv[[#Headers],[Agency]])),COLUMNS($F$7:AE$7))))</f>
        <v/>
      </c>
      <c r="AF53" s="1069" t="str" cm="1">
        <f t="array" ref="AF53">IF($D53&lt;COLUMNS($F$7:AF$7),"",INDEX(TableDiv[[GASB]:[GASB]],_xlfn.AGGREGATE(15,3,(TableDiv[[Agency]:[Agency]]=$E53)/(TableDiv[[Agency]:[Agency]]=$E53)*(ROW(TableDiv[Agency])-ROW(TableDiv[[#Headers],[Agency]])),COLUMNS($F$7:AF$7))))</f>
        <v/>
      </c>
      <c r="AG53" s="1069" t="str" cm="1">
        <f t="array" ref="AG53">IF($D53&lt;COLUMNS($F$7:AG$7),"",INDEX(TableDiv[[GASB]:[GASB]],_xlfn.AGGREGATE(15,3,(TableDiv[[Agency]:[Agency]]=$E53)/(TableDiv[[Agency]:[Agency]]=$E53)*(ROW(TableDiv[Agency])-ROW(TableDiv[[#Headers],[Agency]])),COLUMNS($F$7:AG$7))))</f>
        <v/>
      </c>
      <c r="AH53" s="1069" t="str" cm="1">
        <f t="array" ref="AH53">IF($D53&lt;COLUMNS($F$7:AH$7),"",INDEX(TableDiv[[GASB]:[GASB]],_xlfn.AGGREGATE(15,3,(TableDiv[[Agency]:[Agency]]=$E53)/(TableDiv[[Agency]:[Agency]]=$E53)*(ROW(TableDiv[Agency])-ROW(TableDiv[[#Headers],[Agency]])),COLUMNS($F$7:AH$7))))</f>
        <v/>
      </c>
      <c r="AI53" s="1069" t="str" cm="1">
        <f t="array" ref="AI53">IF($D53&lt;COLUMNS($F$7:AI$7),"",INDEX(TableDiv[[GASB]:[GASB]],_xlfn.AGGREGATE(15,3,(TableDiv[[Agency]:[Agency]]=$E53)/(TableDiv[[Agency]:[Agency]]=$E53)*(ROW(TableDiv[Agency])-ROW(TableDiv[[#Headers],[Agency]])),COLUMNS($F$7:AI$7))))</f>
        <v/>
      </c>
      <c r="AJ53" s="1069" t="str" cm="1">
        <f t="array" ref="AJ53">IF($D53&lt;COLUMNS($F$7:AJ$7),"",INDEX(TableDiv[[GASB]:[GASB]],_xlfn.AGGREGATE(15,3,(TableDiv[[Agency]:[Agency]]=$E53)/(TableDiv[[Agency]:[Agency]]=$E53)*(ROW(TableDiv[Agency])-ROW(TableDiv[[#Headers],[Agency]])),COLUMNS($F$7:AJ$7))))</f>
        <v/>
      </c>
      <c r="AK53" s="1069" t="str" cm="1">
        <f t="array" ref="AK53">IF($D53&lt;COLUMNS($F$7:AK$7),"",INDEX(TableDiv[[GASB]:[GASB]],_xlfn.AGGREGATE(15,3,(TableDiv[[Agency]:[Agency]]=$E53)/(TableDiv[[Agency]:[Agency]]=$E53)*(ROW(TableDiv[Agency])-ROW(TableDiv[[#Headers],[Agency]])),COLUMNS($F$7:AK$7))))</f>
        <v/>
      </c>
      <c r="AL53" s="1069" t="str" cm="1">
        <f t="array" ref="AL53">IF($D53&lt;COLUMNS($F$7:AL$7),"",INDEX(TableDiv[[GASB]:[GASB]],_xlfn.AGGREGATE(15,3,(TableDiv[[Agency]:[Agency]]=$E53)/(TableDiv[[Agency]:[Agency]]=$E53)*(ROW(TableDiv[Agency])-ROW(TableDiv[[#Headers],[Agency]])),COLUMNS($F$7:AL$7))))</f>
        <v/>
      </c>
      <c r="AM53" s="1069" t="str" cm="1">
        <f t="array" ref="AM53">IF($D53&lt;COLUMNS($F$7:AM$7),"",INDEX(TableDiv[[GASB]:[GASB]],_xlfn.AGGREGATE(15,3,(TableDiv[[Agency]:[Agency]]=$E53)/(TableDiv[[Agency]:[Agency]]=$E53)*(ROW(TableDiv[Agency])-ROW(TableDiv[[#Headers],[Agency]])),COLUMNS($F$7:AM$7))))</f>
        <v/>
      </c>
      <c r="AN53" s="1069"/>
      <c r="AO53" s="1069"/>
      <c r="AP53" s="1069"/>
      <c r="AQ53" s="1069"/>
      <c r="AR53" s="1069"/>
      <c r="AS53" s="1069"/>
    </row>
    <row r="54" spans="1:45" ht="15">
      <c r="A54" s="1073" t="s">
        <v>1377</v>
      </c>
      <c r="B54" s="1073" t="s">
        <v>2298</v>
      </c>
      <c r="C54" s="1069"/>
      <c r="D54" s="1069">
        <f>COUNTIF(TableDiv[Agency],E54)</f>
        <v>16</v>
      </c>
      <c r="E54" s="1078" t="str" cm="1">
        <f t="array" ref="E54">IFERROR(INDEX(TableDiv[Agency],MATCH(0,INDEX(COUNTIF($E$7:E53,TableDiv[Agency]),),0)),"")</f>
        <v>4300</v>
      </c>
      <c r="F54" s="1069" t="str" cm="1">
        <f t="array" ref="F54">IF($D54&lt;COLUMNS($F$7:F$7),"",INDEX(TableDiv[[GASB]:[GASB]],_xlfn.AGGREGATE(15,3,(TableDiv[[Agency]:[Agency]]=$E54)/(TableDiv[[Agency]:[Agency]]=$E54)*(ROW(TableDiv[Agency])-ROW(TableDiv[[#Headers],[Agency]])),COLUMNS($F$7:F$7))))</f>
        <v>11000G</v>
      </c>
      <c r="G54" s="1069" t="str" cm="1">
        <f t="array" ref="G54">IF($D54&lt;COLUMNS($F$7:G$7),"",INDEX(TableDiv[[GASB]:[GASB]],_xlfn.AGGREGATE(15,3,(TableDiv[[Agency]:[Agency]]=$E54)/(TableDiv[[Agency]:[Agency]]=$E54)*(ROW(TableDiv[Agency])-ROW(TableDiv[[#Headers],[Agency]])),COLUMNS($F$7:G$7))))</f>
        <v>11020G</v>
      </c>
      <c r="H54" s="1069" t="str" cm="1">
        <f t="array" ref="H54">IF($D54&lt;COLUMNS($F$7:H$7),"",INDEX(TableDiv[[GASB]:[GASB]],_xlfn.AGGREGATE(15,3,(TableDiv[[Agency]:[Agency]]=$E54)/(TableDiv[[Agency]:[Agency]]=$E54)*(ROW(TableDiv[Agency])-ROW(TableDiv[[#Headers],[Agency]])),COLUMNS($F$7:H$7))))</f>
        <v>11030G</v>
      </c>
      <c r="I54" s="1069" t="str" cm="1">
        <f t="array" ref="I54">IF($D54&lt;COLUMNS($F$7:I$7),"",INDEX(TableDiv[[GASB]:[GASB]],_xlfn.AGGREGATE(15,3,(TableDiv[[Agency]:[Agency]]=$E54)/(TableDiv[[Agency]:[Agency]]=$E54)*(ROW(TableDiv[Agency])-ROW(TableDiv[[#Headers],[Agency]])),COLUMNS($F$7:I$7))))</f>
        <v>11060G</v>
      </c>
      <c r="J54" s="1069" t="str" cm="1">
        <f t="array" ref="J54">IF($D54&lt;COLUMNS($F$7:J$7),"",INDEX(TableDiv[[GASB]:[GASB]],_xlfn.AGGREGATE(15,3,(TableDiv[[Agency]:[Agency]]=$E54)/(TableDiv[[Agency]:[Agency]]=$E54)*(ROW(TableDiv[Agency])-ROW(TableDiv[[#Headers],[Agency]])),COLUMNS($F$7:J$7))))</f>
        <v>12000G</v>
      </c>
      <c r="K54" s="1069" t="str" cm="1">
        <f t="array" ref="K54">IF($D54&lt;COLUMNS($F$7:K$7),"",INDEX(TableDiv[[GASB]:[GASB]],_xlfn.AGGREGATE(15,3,(TableDiv[[Agency]:[Agency]]=$E54)/(TableDiv[[Agency]:[Agency]]=$E54)*(ROW(TableDiv[Agency])-ROW(TableDiv[[#Headers],[Agency]])),COLUMNS($F$7:K$7))))</f>
        <v>13640G</v>
      </c>
      <c r="L54" s="1069" t="str" cm="1">
        <f t="array" ref="L54">IF($D54&lt;COLUMNS($F$7:L$7),"",INDEX(TableDiv[[GASB]:[GASB]],_xlfn.AGGREGATE(15,3,(TableDiv[[Agency]:[Agency]]=$E54)/(TableDiv[[Agency]:[Agency]]=$E54)*(ROW(TableDiv[Agency])-ROW(TableDiv[[#Headers],[Agency]])),COLUMNS($F$7:L$7))))</f>
        <v>13650G</v>
      </c>
      <c r="M54" s="1069" t="str" cm="1">
        <f t="array" ref="M54">IF($D54&lt;COLUMNS($F$7:M$7),"",INDEX(TableDiv[[GASB]:[GASB]],_xlfn.AGGREGATE(15,3,(TableDiv[[Agency]:[Agency]]=$E54)/(TableDiv[[Agency]:[Agency]]=$E54)*(ROW(TableDiv[Agency])-ROW(TableDiv[[#Headers],[Agency]])),COLUMNS($F$7:M$7))))</f>
        <v>14000G</v>
      </c>
      <c r="N54" s="1069" t="str" cm="1">
        <f t="array" ref="N54">IF($D54&lt;COLUMNS($F$7:N$7),"",INDEX(TableDiv[[GASB]:[GASB]],_xlfn.AGGREGATE(15,3,(TableDiv[[Agency]:[Agency]]=$E54)/(TableDiv[[Agency]:[Agency]]=$E54)*(ROW(TableDiv[Agency])-ROW(TableDiv[[#Headers],[Agency]])),COLUMNS($F$7:N$7))))</f>
        <v>14240G</v>
      </c>
      <c r="O54" s="1069" t="str" cm="1">
        <f t="array" ref="O54">IF($D54&lt;COLUMNS($F$7:O$7),"",INDEX(TableDiv[[GASB]:[GASB]],_xlfn.AGGREGATE(15,3,(TableDiv[[Agency]:[Agency]]=$E54)/(TableDiv[[Agency]:[Agency]]=$E54)*(ROW(TableDiv[Agency])-ROW(TableDiv[[#Headers],[Agency]])),COLUMNS($F$7:O$7))))</f>
        <v>14260G</v>
      </c>
      <c r="P54" s="1069" t="str" cm="1">
        <f t="array" ref="P54">IF($D54&lt;COLUMNS($F$7:P$7),"",INDEX(TableDiv[[GASB]:[GASB]],_xlfn.AGGREGATE(15,3,(TableDiv[[Agency]:[Agency]]=$E54)/(TableDiv[[Agency]:[Agency]]=$E54)*(ROW(TableDiv[Agency])-ROW(TableDiv[[#Headers],[Agency]])),COLUMNS($F$7:P$7))))</f>
        <v>14290G</v>
      </c>
      <c r="Q54" s="1069" t="str" cm="1">
        <f t="array" ref="Q54">IF($D54&lt;COLUMNS($F$7:Q$7),"",INDEX(TableDiv[[GASB]:[GASB]],_xlfn.AGGREGATE(15,3,(TableDiv[[Agency]:[Agency]]=$E54)/(TableDiv[[Agency]:[Agency]]=$E54)*(ROW(TableDiv[Agency])-ROW(TableDiv[[#Headers],[Agency]])),COLUMNS($F$7:Q$7))))</f>
        <v>25000G</v>
      </c>
      <c r="R54" s="1069" t="str" cm="1">
        <f t="array" ref="R54">IF($D54&lt;COLUMNS($F$7:R$7),"",INDEX(TableDiv[[GASB]:[GASB]],_xlfn.AGGREGATE(15,3,(TableDiv[[Agency]:[Agency]]=$E54)/(TableDiv[[Agency]:[Agency]]=$E54)*(ROW(TableDiv[Agency])-ROW(TableDiv[[#Headers],[Agency]])),COLUMNS($F$7:R$7))))</f>
        <v>25350G</v>
      </c>
      <c r="S54" s="1069" t="str" cm="1">
        <f t="array" ref="S54">IF($D54&lt;COLUMNS($F$7:S$7),"",INDEX(TableDiv[[GASB]:[GASB]],_xlfn.AGGREGATE(15,3,(TableDiv[[Agency]:[Agency]]=$E54)/(TableDiv[[Agency]:[Agency]]=$E54)*(ROW(TableDiv[Agency])-ROW(TableDiv[[#Headers],[Agency]])),COLUMNS($F$7:S$7))))</f>
        <v>25390G</v>
      </c>
      <c r="T54" s="1069" t="str" cm="1">
        <f t="array" ref="T54">IF($D54&lt;COLUMNS($F$7:T$7),"",INDEX(TableDiv[[GASB]:[GASB]],_xlfn.AGGREGATE(15,3,(TableDiv[[Agency]:[Agency]]=$E54)/(TableDiv[[Agency]:[Agency]]=$E54)*(ROW(TableDiv[Agency])-ROW(TableDiv[[#Headers],[Agency]])),COLUMNS($F$7:T$7))))</f>
        <v>25400G</v>
      </c>
      <c r="U54" s="1069" t="str" cm="1">
        <f t="array" ref="U54">IF($D54&lt;COLUMNS($F$7:U$7),"",INDEX(TableDiv[[GASB]:[GASB]],_xlfn.AGGREGATE(15,3,(TableDiv[[Agency]:[Agency]]=$E54)/(TableDiv[[Agency]:[Agency]]=$E54)*(ROW(TableDiv[Agency])-ROW(TableDiv[[#Headers],[Agency]])),COLUMNS($F$7:U$7))))</f>
        <v>25410G</v>
      </c>
      <c r="V54" s="1069" t="str" cm="1">
        <f t="array" ref="V54">IF($D54&lt;COLUMNS($F$7:V$7),"",INDEX(TableDiv[[GASB]:[GASB]],_xlfn.AGGREGATE(15,3,(TableDiv[[Agency]:[Agency]]=$E54)/(TableDiv[[Agency]:[Agency]]=$E54)*(ROW(TableDiv[Agency])-ROW(TableDiv[[#Headers],[Agency]])),COLUMNS($F$7:V$7))))</f>
        <v/>
      </c>
      <c r="W54" s="1069" t="str" cm="1">
        <f t="array" ref="W54">IF($D54&lt;COLUMNS($F$7:W$7),"",INDEX(TableDiv[[GASB]:[GASB]],_xlfn.AGGREGATE(15,3,(TableDiv[[Agency]:[Agency]]=$E54)/(TableDiv[[Agency]:[Agency]]=$E54)*(ROW(TableDiv[Agency])-ROW(TableDiv[[#Headers],[Agency]])),COLUMNS($F$7:W$7))))</f>
        <v/>
      </c>
      <c r="X54" s="1069" t="str" cm="1">
        <f t="array" ref="X54">IF($D54&lt;COLUMNS($F$7:X$7),"",INDEX(TableDiv[[GASB]:[GASB]],_xlfn.AGGREGATE(15,3,(TableDiv[[Agency]:[Agency]]=$E54)/(TableDiv[[Agency]:[Agency]]=$E54)*(ROW(TableDiv[Agency])-ROW(TableDiv[[#Headers],[Agency]])),COLUMNS($F$7:X$7))))</f>
        <v/>
      </c>
      <c r="Y54" s="1069" t="str" cm="1">
        <f t="array" ref="Y54">IF($D54&lt;COLUMNS($F$7:Y$7),"",INDEX(TableDiv[[GASB]:[GASB]],_xlfn.AGGREGATE(15,3,(TableDiv[[Agency]:[Agency]]=$E54)/(TableDiv[[Agency]:[Agency]]=$E54)*(ROW(TableDiv[Agency])-ROW(TableDiv[[#Headers],[Agency]])),COLUMNS($F$7:Y$7))))</f>
        <v/>
      </c>
      <c r="Z54" s="1069" t="str" cm="1">
        <f t="array" ref="Z54">IF($D54&lt;COLUMNS($F$7:Z$7),"",INDEX(TableDiv[[GASB]:[GASB]],_xlfn.AGGREGATE(15,3,(TableDiv[[Agency]:[Agency]]=$E54)/(TableDiv[[Agency]:[Agency]]=$E54)*(ROW(TableDiv[Agency])-ROW(TableDiv[[#Headers],[Agency]])),COLUMNS($F$7:Z$7))))</f>
        <v/>
      </c>
      <c r="AA54" s="1069" t="str" cm="1">
        <f t="array" ref="AA54">IF($D54&lt;COLUMNS($F$7:AA$7),"",INDEX(TableDiv[[GASB]:[GASB]],_xlfn.AGGREGATE(15,3,(TableDiv[[Agency]:[Agency]]=$E54)/(TableDiv[[Agency]:[Agency]]=$E54)*(ROW(TableDiv[Agency])-ROW(TableDiv[[#Headers],[Agency]])),COLUMNS($F$7:AA$7))))</f>
        <v/>
      </c>
      <c r="AB54" s="1069" t="str" cm="1">
        <f t="array" ref="AB54">IF($D54&lt;COLUMNS($F$7:AB$7),"",INDEX(TableDiv[[GASB]:[GASB]],_xlfn.AGGREGATE(15,3,(TableDiv[[Agency]:[Agency]]=$E54)/(TableDiv[[Agency]:[Agency]]=$E54)*(ROW(TableDiv[Agency])-ROW(TableDiv[[#Headers],[Agency]])),COLUMNS($F$7:AB$7))))</f>
        <v/>
      </c>
      <c r="AC54" s="1069" t="str" cm="1">
        <f t="array" ref="AC54">IF($D54&lt;COLUMNS($F$7:AC$7),"",INDEX(TableDiv[[GASB]:[GASB]],_xlfn.AGGREGATE(15,3,(TableDiv[[Agency]:[Agency]]=$E54)/(TableDiv[[Agency]:[Agency]]=$E54)*(ROW(TableDiv[Agency])-ROW(TableDiv[[#Headers],[Agency]])),COLUMNS($F$7:AC$7))))</f>
        <v/>
      </c>
      <c r="AD54" s="1069" t="str" cm="1">
        <f t="array" ref="AD54">IF($D54&lt;COLUMNS($F$7:AD$7),"",INDEX(TableDiv[[GASB]:[GASB]],_xlfn.AGGREGATE(15,3,(TableDiv[[Agency]:[Agency]]=$E54)/(TableDiv[[Agency]:[Agency]]=$E54)*(ROW(TableDiv[Agency])-ROW(TableDiv[[#Headers],[Agency]])),COLUMNS($F$7:AD$7))))</f>
        <v/>
      </c>
      <c r="AE54" s="1069" t="str" cm="1">
        <f t="array" ref="AE54">IF($D54&lt;COLUMNS($F$7:AE$7),"",INDEX(TableDiv[[GASB]:[GASB]],_xlfn.AGGREGATE(15,3,(TableDiv[[Agency]:[Agency]]=$E54)/(TableDiv[[Agency]:[Agency]]=$E54)*(ROW(TableDiv[Agency])-ROW(TableDiv[[#Headers],[Agency]])),COLUMNS($F$7:AE$7))))</f>
        <v/>
      </c>
      <c r="AF54" s="1069" t="str" cm="1">
        <f t="array" ref="AF54">IF($D54&lt;COLUMNS($F$7:AF$7),"",INDEX(TableDiv[[GASB]:[GASB]],_xlfn.AGGREGATE(15,3,(TableDiv[[Agency]:[Agency]]=$E54)/(TableDiv[[Agency]:[Agency]]=$E54)*(ROW(TableDiv[Agency])-ROW(TableDiv[[#Headers],[Agency]])),COLUMNS($F$7:AF$7))))</f>
        <v/>
      </c>
      <c r="AG54" s="1069" t="str" cm="1">
        <f t="array" ref="AG54">IF($D54&lt;COLUMNS($F$7:AG$7),"",INDEX(TableDiv[[GASB]:[GASB]],_xlfn.AGGREGATE(15,3,(TableDiv[[Agency]:[Agency]]=$E54)/(TableDiv[[Agency]:[Agency]]=$E54)*(ROW(TableDiv[Agency])-ROW(TableDiv[[#Headers],[Agency]])),COLUMNS($F$7:AG$7))))</f>
        <v/>
      </c>
      <c r="AH54" s="1069" t="str" cm="1">
        <f t="array" ref="AH54">IF($D54&lt;COLUMNS($F$7:AH$7),"",INDEX(TableDiv[[GASB]:[GASB]],_xlfn.AGGREGATE(15,3,(TableDiv[[Agency]:[Agency]]=$E54)/(TableDiv[[Agency]:[Agency]]=$E54)*(ROW(TableDiv[Agency])-ROW(TableDiv[[#Headers],[Agency]])),COLUMNS($F$7:AH$7))))</f>
        <v/>
      </c>
      <c r="AI54" s="1069" t="str" cm="1">
        <f t="array" ref="AI54">IF($D54&lt;COLUMNS($F$7:AI$7),"",INDEX(TableDiv[[GASB]:[GASB]],_xlfn.AGGREGATE(15,3,(TableDiv[[Agency]:[Agency]]=$E54)/(TableDiv[[Agency]:[Agency]]=$E54)*(ROW(TableDiv[Agency])-ROW(TableDiv[[#Headers],[Agency]])),COLUMNS($F$7:AI$7))))</f>
        <v/>
      </c>
      <c r="AJ54" s="1069" t="str" cm="1">
        <f t="array" ref="AJ54">IF($D54&lt;COLUMNS($F$7:AJ$7),"",INDEX(TableDiv[[GASB]:[GASB]],_xlfn.AGGREGATE(15,3,(TableDiv[[Agency]:[Agency]]=$E54)/(TableDiv[[Agency]:[Agency]]=$E54)*(ROW(TableDiv[Agency])-ROW(TableDiv[[#Headers],[Agency]])),COLUMNS($F$7:AJ$7))))</f>
        <v/>
      </c>
      <c r="AK54" s="1069" t="str" cm="1">
        <f t="array" ref="AK54">IF($D54&lt;COLUMNS($F$7:AK$7),"",INDEX(TableDiv[[GASB]:[GASB]],_xlfn.AGGREGATE(15,3,(TableDiv[[Agency]:[Agency]]=$E54)/(TableDiv[[Agency]:[Agency]]=$E54)*(ROW(TableDiv[Agency])-ROW(TableDiv[[#Headers],[Agency]])),COLUMNS($F$7:AK$7))))</f>
        <v/>
      </c>
      <c r="AL54" s="1069" t="str" cm="1">
        <f t="array" ref="AL54">IF($D54&lt;COLUMNS($F$7:AL$7),"",INDEX(TableDiv[[GASB]:[GASB]],_xlfn.AGGREGATE(15,3,(TableDiv[[Agency]:[Agency]]=$E54)/(TableDiv[[Agency]:[Agency]]=$E54)*(ROW(TableDiv[Agency])-ROW(TableDiv[[#Headers],[Agency]])),COLUMNS($F$7:AL$7))))</f>
        <v/>
      </c>
      <c r="AM54" s="1069" t="str" cm="1">
        <f t="array" ref="AM54">IF($D54&lt;COLUMNS($F$7:AM$7),"",INDEX(TableDiv[[GASB]:[GASB]],_xlfn.AGGREGATE(15,3,(TableDiv[[Agency]:[Agency]]=$E54)/(TableDiv[[Agency]:[Agency]]=$E54)*(ROW(TableDiv[Agency])-ROW(TableDiv[[#Headers],[Agency]])),COLUMNS($F$7:AM$7))))</f>
        <v/>
      </c>
      <c r="AN54" s="1069"/>
      <c r="AO54" s="1069"/>
      <c r="AP54" s="1069"/>
      <c r="AQ54" s="1069"/>
      <c r="AR54" s="1069"/>
      <c r="AS54" s="1069"/>
    </row>
    <row r="55" spans="1:45" ht="15">
      <c r="A55" s="1073" t="s">
        <v>1377</v>
      </c>
      <c r="B55" s="1073" t="s">
        <v>2299</v>
      </c>
      <c r="C55" s="1069"/>
      <c r="D55" s="1069">
        <f>COUNTIF(TableDiv[Agency],E55)</f>
        <v>4</v>
      </c>
      <c r="E55" s="1078" t="str" cm="1">
        <f t="array" ref="E55">IFERROR(INDEX(TableDiv[Agency],MATCH(0,INDEX(COUNTIF($E$7:E54,TableDiv[Agency]),),0)),"")</f>
        <v>4500</v>
      </c>
      <c r="F55" s="1069" t="str" cm="1">
        <f t="array" ref="F55">IF($D55&lt;COLUMNS($F$7:F$7),"",INDEX(TableDiv[[GASB]:[GASB]],_xlfn.AGGREGATE(15,3,(TableDiv[[Agency]:[Agency]]=$E55)/(TableDiv[[Agency]:[Agency]]=$E55)*(ROW(TableDiv[Agency])-ROW(TableDiv[[#Headers],[Agency]])),COLUMNS($F$7:F$7))))</f>
        <v>11000G</v>
      </c>
      <c r="G55" s="1069" t="str" cm="1">
        <f t="array" ref="G55">IF($D55&lt;COLUMNS($F$7:G$7),"",INDEX(TableDiv[[GASB]:[GASB]],_xlfn.AGGREGATE(15,3,(TableDiv[[Agency]:[Agency]]=$E55)/(TableDiv[[Agency]:[Agency]]=$E55)*(ROW(TableDiv[Agency])-ROW(TableDiv[[#Headers],[Agency]])),COLUMNS($F$7:G$7))))</f>
        <v>11020G</v>
      </c>
      <c r="H55" s="1069" t="str" cm="1">
        <f t="array" ref="H55">IF($D55&lt;COLUMNS($F$7:H$7),"",INDEX(TableDiv[[GASB]:[GASB]],_xlfn.AGGREGATE(15,3,(TableDiv[[Agency]:[Agency]]=$E55)/(TableDiv[[Agency]:[Agency]]=$E55)*(ROW(TableDiv[Agency])-ROW(TableDiv[[#Headers],[Agency]])),COLUMNS($F$7:H$7))))</f>
        <v>11060G</v>
      </c>
      <c r="I55" s="1069" t="str" cm="1">
        <f t="array" ref="I55">IF($D55&lt;COLUMNS($F$7:I$7),"",INDEX(TableDiv[[GASB]:[GASB]],_xlfn.AGGREGATE(15,3,(TableDiv[[Agency]:[Agency]]=$E55)/(TableDiv[[Agency]:[Agency]]=$E55)*(ROW(TableDiv[Agency])-ROW(TableDiv[[#Headers],[Agency]])),COLUMNS($F$7:I$7))))</f>
        <v>12000G</v>
      </c>
      <c r="J55" s="1069" t="str" cm="1">
        <f t="array" ref="J55">IF($D55&lt;COLUMNS($F$7:J$7),"",INDEX(TableDiv[[GASB]:[GASB]],_xlfn.AGGREGATE(15,3,(TableDiv[[Agency]:[Agency]]=$E55)/(TableDiv[[Agency]:[Agency]]=$E55)*(ROW(TableDiv[Agency])-ROW(TableDiv[[#Headers],[Agency]])),COLUMNS($F$7:J$7))))</f>
        <v/>
      </c>
      <c r="K55" s="1069" t="str" cm="1">
        <f t="array" ref="K55">IF($D55&lt;COLUMNS($F$7:K$7),"",INDEX(TableDiv[[GASB]:[GASB]],_xlfn.AGGREGATE(15,3,(TableDiv[[Agency]:[Agency]]=$E55)/(TableDiv[[Agency]:[Agency]]=$E55)*(ROW(TableDiv[Agency])-ROW(TableDiv[[#Headers],[Agency]])),COLUMNS($F$7:K$7))))</f>
        <v/>
      </c>
      <c r="L55" s="1069" t="str" cm="1">
        <f t="array" ref="L55">IF($D55&lt;COLUMNS($F$7:L$7),"",INDEX(TableDiv[[GASB]:[GASB]],_xlfn.AGGREGATE(15,3,(TableDiv[[Agency]:[Agency]]=$E55)/(TableDiv[[Agency]:[Agency]]=$E55)*(ROW(TableDiv[Agency])-ROW(TableDiv[[#Headers],[Agency]])),COLUMNS($F$7:L$7))))</f>
        <v/>
      </c>
      <c r="M55" s="1069" t="str" cm="1">
        <f t="array" ref="M55">IF($D55&lt;COLUMNS($F$7:M$7),"",INDEX(TableDiv[[GASB]:[GASB]],_xlfn.AGGREGATE(15,3,(TableDiv[[Agency]:[Agency]]=$E55)/(TableDiv[[Agency]:[Agency]]=$E55)*(ROW(TableDiv[Agency])-ROW(TableDiv[[#Headers],[Agency]])),COLUMNS($F$7:M$7))))</f>
        <v/>
      </c>
      <c r="N55" s="1069" t="str" cm="1">
        <f t="array" ref="N55">IF($D55&lt;COLUMNS($F$7:N$7),"",INDEX(TableDiv[[GASB]:[GASB]],_xlfn.AGGREGATE(15,3,(TableDiv[[Agency]:[Agency]]=$E55)/(TableDiv[[Agency]:[Agency]]=$E55)*(ROW(TableDiv[Agency])-ROW(TableDiv[[#Headers],[Agency]])),COLUMNS($F$7:N$7))))</f>
        <v/>
      </c>
      <c r="O55" s="1069" t="str" cm="1">
        <f t="array" ref="O55">IF($D55&lt;COLUMNS($F$7:O$7),"",INDEX(TableDiv[[GASB]:[GASB]],_xlfn.AGGREGATE(15,3,(TableDiv[[Agency]:[Agency]]=$E55)/(TableDiv[[Agency]:[Agency]]=$E55)*(ROW(TableDiv[Agency])-ROW(TableDiv[[#Headers],[Agency]])),COLUMNS($F$7:O$7))))</f>
        <v/>
      </c>
      <c r="P55" s="1069" t="str" cm="1">
        <f t="array" ref="P55">IF($D55&lt;COLUMNS($F$7:P$7),"",INDEX(TableDiv[[GASB]:[GASB]],_xlfn.AGGREGATE(15,3,(TableDiv[[Agency]:[Agency]]=$E55)/(TableDiv[[Agency]:[Agency]]=$E55)*(ROW(TableDiv[Agency])-ROW(TableDiv[[#Headers],[Agency]])),COLUMNS($F$7:P$7))))</f>
        <v/>
      </c>
      <c r="Q55" s="1069" t="str" cm="1">
        <f t="array" ref="Q55">IF($D55&lt;COLUMNS($F$7:Q$7),"",INDEX(TableDiv[[GASB]:[GASB]],_xlfn.AGGREGATE(15,3,(TableDiv[[Agency]:[Agency]]=$E55)/(TableDiv[[Agency]:[Agency]]=$E55)*(ROW(TableDiv[Agency])-ROW(TableDiv[[#Headers],[Agency]])),COLUMNS($F$7:Q$7))))</f>
        <v/>
      </c>
      <c r="R55" s="1069" t="str" cm="1">
        <f t="array" ref="R55">IF($D55&lt;COLUMNS($F$7:R$7),"",INDEX(TableDiv[[GASB]:[GASB]],_xlfn.AGGREGATE(15,3,(TableDiv[[Agency]:[Agency]]=$E55)/(TableDiv[[Agency]:[Agency]]=$E55)*(ROW(TableDiv[Agency])-ROW(TableDiv[[#Headers],[Agency]])),COLUMNS($F$7:R$7))))</f>
        <v/>
      </c>
      <c r="S55" s="1069" t="str" cm="1">
        <f t="array" ref="S55">IF($D55&lt;COLUMNS($F$7:S$7),"",INDEX(TableDiv[[GASB]:[GASB]],_xlfn.AGGREGATE(15,3,(TableDiv[[Agency]:[Agency]]=$E55)/(TableDiv[[Agency]:[Agency]]=$E55)*(ROW(TableDiv[Agency])-ROW(TableDiv[[#Headers],[Agency]])),COLUMNS($F$7:S$7))))</f>
        <v/>
      </c>
      <c r="T55" s="1069" t="str" cm="1">
        <f t="array" ref="T55">IF($D55&lt;COLUMNS($F$7:T$7),"",INDEX(TableDiv[[GASB]:[GASB]],_xlfn.AGGREGATE(15,3,(TableDiv[[Agency]:[Agency]]=$E55)/(TableDiv[[Agency]:[Agency]]=$E55)*(ROW(TableDiv[Agency])-ROW(TableDiv[[#Headers],[Agency]])),COLUMNS($F$7:T$7))))</f>
        <v/>
      </c>
      <c r="U55" s="1069" t="str" cm="1">
        <f t="array" ref="U55">IF($D55&lt;COLUMNS($F$7:U$7),"",INDEX(TableDiv[[GASB]:[GASB]],_xlfn.AGGREGATE(15,3,(TableDiv[[Agency]:[Agency]]=$E55)/(TableDiv[[Agency]:[Agency]]=$E55)*(ROW(TableDiv[Agency])-ROW(TableDiv[[#Headers],[Agency]])),COLUMNS($F$7:U$7))))</f>
        <v/>
      </c>
      <c r="V55" s="1069" t="str" cm="1">
        <f t="array" ref="V55">IF($D55&lt;COLUMNS($F$7:V$7),"",INDEX(TableDiv[[GASB]:[GASB]],_xlfn.AGGREGATE(15,3,(TableDiv[[Agency]:[Agency]]=$E55)/(TableDiv[[Agency]:[Agency]]=$E55)*(ROW(TableDiv[Agency])-ROW(TableDiv[[#Headers],[Agency]])),COLUMNS($F$7:V$7))))</f>
        <v/>
      </c>
      <c r="W55" s="1069" t="str" cm="1">
        <f t="array" ref="W55">IF($D55&lt;COLUMNS($F$7:W$7),"",INDEX(TableDiv[[GASB]:[GASB]],_xlfn.AGGREGATE(15,3,(TableDiv[[Agency]:[Agency]]=$E55)/(TableDiv[[Agency]:[Agency]]=$E55)*(ROW(TableDiv[Agency])-ROW(TableDiv[[#Headers],[Agency]])),COLUMNS($F$7:W$7))))</f>
        <v/>
      </c>
      <c r="X55" s="1069" t="str" cm="1">
        <f t="array" ref="X55">IF($D55&lt;COLUMNS($F$7:X$7),"",INDEX(TableDiv[[GASB]:[GASB]],_xlfn.AGGREGATE(15,3,(TableDiv[[Agency]:[Agency]]=$E55)/(TableDiv[[Agency]:[Agency]]=$E55)*(ROW(TableDiv[Agency])-ROW(TableDiv[[#Headers],[Agency]])),COLUMNS($F$7:X$7))))</f>
        <v/>
      </c>
      <c r="Y55" s="1069" t="str" cm="1">
        <f t="array" ref="Y55">IF($D55&lt;COLUMNS($F$7:Y$7),"",INDEX(TableDiv[[GASB]:[GASB]],_xlfn.AGGREGATE(15,3,(TableDiv[[Agency]:[Agency]]=$E55)/(TableDiv[[Agency]:[Agency]]=$E55)*(ROW(TableDiv[Agency])-ROW(TableDiv[[#Headers],[Agency]])),COLUMNS($F$7:Y$7))))</f>
        <v/>
      </c>
      <c r="Z55" s="1069" t="str" cm="1">
        <f t="array" ref="Z55">IF($D55&lt;COLUMNS($F$7:Z$7),"",INDEX(TableDiv[[GASB]:[GASB]],_xlfn.AGGREGATE(15,3,(TableDiv[[Agency]:[Agency]]=$E55)/(TableDiv[[Agency]:[Agency]]=$E55)*(ROW(TableDiv[Agency])-ROW(TableDiv[[#Headers],[Agency]])),COLUMNS($F$7:Z$7))))</f>
        <v/>
      </c>
      <c r="AA55" s="1069" t="str" cm="1">
        <f t="array" ref="AA55">IF($D55&lt;COLUMNS($F$7:AA$7),"",INDEX(TableDiv[[GASB]:[GASB]],_xlfn.AGGREGATE(15,3,(TableDiv[[Agency]:[Agency]]=$E55)/(TableDiv[[Agency]:[Agency]]=$E55)*(ROW(TableDiv[Agency])-ROW(TableDiv[[#Headers],[Agency]])),COLUMNS($F$7:AA$7))))</f>
        <v/>
      </c>
      <c r="AB55" s="1069" t="str" cm="1">
        <f t="array" ref="AB55">IF($D55&lt;COLUMNS($F$7:AB$7),"",INDEX(TableDiv[[GASB]:[GASB]],_xlfn.AGGREGATE(15,3,(TableDiv[[Agency]:[Agency]]=$E55)/(TableDiv[[Agency]:[Agency]]=$E55)*(ROW(TableDiv[Agency])-ROW(TableDiv[[#Headers],[Agency]])),COLUMNS($F$7:AB$7))))</f>
        <v/>
      </c>
      <c r="AC55" s="1069" t="str" cm="1">
        <f t="array" ref="AC55">IF($D55&lt;COLUMNS($F$7:AC$7),"",INDEX(TableDiv[[GASB]:[GASB]],_xlfn.AGGREGATE(15,3,(TableDiv[[Agency]:[Agency]]=$E55)/(TableDiv[[Agency]:[Agency]]=$E55)*(ROW(TableDiv[Agency])-ROW(TableDiv[[#Headers],[Agency]])),COLUMNS($F$7:AC$7))))</f>
        <v/>
      </c>
      <c r="AD55" s="1069" t="str" cm="1">
        <f t="array" ref="AD55">IF($D55&lt;COLUMNS($F$7:AD$7),"",INDEX(TableDiv[[GASB]:[GASB]],_xlfn.AGGREGATE(15,3,(TableDiv[[Agency]:[Agency]]=$E55)/(TableDiv[[Agency]:[Agency]]=$E55)*(ROW(TableDiv[Agency])-ROW(TableDiv[[#Headers],[Agency]])),COLUMNS($F$7:AD$7))))</f>
        <v/>
      </c>
      <c r="AE55" s="1069" t="str" cm="1">
        <f t="array" ref="AE55">IF($D55&lt;COLUMNS($F$7:AE$7),"",INDEX(TableDiv[[GASB]:[GASB]],_xlfn.AGGREGATE(15,3,(TableDiv[[Agency]:[Agency]]=$E55)/(TableDiv[[Agency]:[Agency]]=$E55)*(ROW(TableDiv[Agency])-ROW(TableDiv[[#Headers],[Agency]])),COLUMNS($F$7:AE$7))))</f>
        <v/>
      </c>
      <c r="AF55" s="1069" t="str" cm="1">
        <f t="array" ref="AF55">IF($D55&lt;COLUMNS($F$7:AF$7),"",INDEX(TableDiv[[GASB]:[GASB]],_xlfn.AGGREGATE(15,3,(TableDiv[[Agency]:[Agency]]=$E55)/(TableDiv[[Agency]:[Agency]]=$E55)*(ROW(TableDiv[Agency])-ROW(TableDiv[[#Headers],[Agency]])),COLUMNS($F$7:AF$7))))</f>
        <v/>
      </c>
      <c r="AG55" s="1069" t="str" cm="1">
        <f t="array" ref="AG55">IF($D55&lt;COLUMNS($F$7:AG$7),"",INDEX(TableDiv[[GASB]:[GASB]],_xlfn.AGGREGATE(15,3,(TableDiv[[Agency]:[Agency]]=$E55)/(TableDiv[[Agency]:[Agency]]=$E55)*(ROW(TableDiv[Agency])-ROW(TableDiv[[#Headers],[Agency]])),COLUMNS($F$7:AG$7))))</f>
        <v/>
      </c>
      <c r="AH55" s="1069" t="str" cm="1">
        <f t="array" ref="AH55">IF($D55&lt;COLUMNS($F$7:AH$7),"",INDEX(TableDiv[[GASB]:[GASB]],_xlfn.AGGREGATE(15,3,(TableDiv[[Agency]:[Agency]]=$E55)/(TableDiv[[Agency]:[Agency]]=$E55)*(ROW(TableDiv[Agency])-ROW(TableDiv[[#Headers],[Agency]])),COLUMNS($F$7:AH$7))))</f>
        <v/>
      </c>
      <c r="AI55" s="1069" t="str" cm="1">
        <f t="array" ref="AI55">IF($D55&lt;COLUMNS($F$7:AI$7),"",INDEX(TableDiv[[GASB]:[GASB]],_xlfn.AGGREGATE(15,3,(TableDiv[[Agency]:[Agency]]=$E55)/(TableDiv[[Agency]:[Agency]]=$E55)*(ROW(TableDiv[Agency])-ROW(TableDiv[[#Headers],[Agency]])),COLUMNS($F$7:AI$7))))</f>
        <v/>
      </c>
      <c r="AJ55" s="1069" t="str" cm="1">
        <f t="array" ref="AJ55">IF($D55&lt;COLUMNS($F$7:AJ$7),"",INDEX(TableDiv[[GASB]:[GASB]],_xlfn.AGGREGATE(15,3,(TableDiv[[Agency]:[Agency]]=$E55)/(TableDiv[[Agency]:[Agency]]=$E55)*(ROW(TableDiv[Agency])-ROW(TableDiv[[#Headers],[Agency]])),COLUMNS($F$7:AJ$7))))</f>
        <v/>
      </c>
      <c r="AK55" s="1069" t="str" cm="1">
        <f t="array" ref="AK55">IF($D55&lt;COLUMNS($F$7:AK$7),"",INDEX(TableDiv[[GASB]:[GASB]],_xlfn.AGGREGATE(15,3,(TableDiv[[Agency]:[Agency]]=$E55)/(TableDiv[[Agency]:[Agency]]=$E55)*(ROW(TableDiv[Agency])-ROW(TableDiv[[#Headers],[Agency]])),COLUMNS($F$7:AK$7))))</f>
        <v/>
      </c>
      <c r="AL55" s="1069" t="str" cm="1">
        <f t="array" ref="AL55">IF($D55&lt;COLUMNS($F$7:AL$7),"",INDEX(TableDiv[[GASB]:[GASB]],_xlfn.AGGREGATE(15,3,(TableDiv[[Agency]:[Agency]]=$E55)/(TableDiv[[Agency]:[Agency]]=$E55)*(ROW(TableDiv[Agency])-ROW(TableDiv[[#Headers],[Agency]])),COLUMNS($F$7:AL$7))))</f>
        <v/>
      </c>
      <c r="AM55" s="1069" t="str" cm="1">
        <f t="array" ref="AM55">IF($D55&lt;COLUMNS($F$7:AM$7),"",INDEX(TableDiv[[GASB]:[GASB]],_xlfn.AGGREGATE(15,3,(TableDiv[[Agency]:[Agency]]=$E55)/(TableDiv[[Agency]:[Agency]]=$E55)*(ROW(TableDiv[Agency])-ROW(TableDiv[[#Headers],[Agency]])),COLUMNS($F$7:AM$7))))</f>
        <v/>
      </c>
      <c r="AN55" s="1069"/>
      <c r="AO55" s="1069"/>
      <c r="AP55" s="1069"/>
      <c r="AQ55" s="1069"/>
      <c r="AR55" s="1069"/>
      <c r="AS55" s="1069"/>
    </row>
    <row r="56" spans="1:45" ht="15">
      <c r="A56" s="1073" t="s">
        <v>1377</v>
      </c>
      <c r="B56" s="1073" t="s">
        <v>2300</v>
      </c>
      <c r="C56" s="1069"/>
      <c r="D56" s="1069">
        <f>COUNTIF(TableDiv[Agency],E56)</f>
        <v>14</v>
      </c>
      <c r="E56" s="1078" t="str" cm="1">
        <f t="array" ref="E56">IFERROR(INDEX(TableDiv[Agency],MATCH(0,INDEX(COUNTIF($E$7:E55,TableDiv[Agency]),),0)),"")</f>
        <v>4600</v>
      </c>
      <c r="F56" s="1069" t="str" cm="1">
        <f t="array" ref="F56">IF($D56&lt;COLUMNS($F$7:F$7),"",INDEX(TableDiv[[GASB]:[GASB]],_xlfn.AGGREGATE(15,3,(TableDiv[[Agency]:[Agency]]=$E56)/(TableDiv[[Agency]:[Agency]]=$E56)*(ROW(TableDiv[Agency])-ROW(TableDiv[[#Headers],[Agency]])),COLUMNS($F$7:F$7))))</f>
        <v>11000G</v>
      </c>
      <c r="G56" s="1069" t="str" cm="1">
        <f t="array" ref="G56">IF($D56&lt;COLUMNS($F$7:G$7),"",INDEX(TableDiv[[GASB]:[GASB]],_xlfn.AGGREGATE(15,3,(TableDiv[[Agency]:[Agency]]=$E56)/(TableDiv[[Agency]:[Agency]]=$E56)*(ROW(TableDiv[Agency])-ROW(TableDiv[[#Headers],[Agency]])),COLUMNS($F$7:G$7))))</f>
        <v>11020G</v>
      </c>
      <c r="H56" s="1069" t="str" cm="1">
        <f t="array" ref="H56">IF($D56&lt;COLUMNS($F$7:H$7),"",INDEX(TableDiv[[GASB]:[GASB]],_xlfn.AGGREGATE(15,3,(TableDiv[[Agency]:[Agency]]=$E56)/(TableDiv[[Agency]:[Agency]]=$E56)*(ROW(TableDiv[Agency])-ROW(TableDiv[[#Headers],[Agency]])),COLUMNS($F$7:H$7))))</f>
        <v>11030G</v>
      </c>
      <c r="I56" s="1069" t="str" cm="1">
        <f t="array" ref="I56">IF($D56&lt;COLUMNS($F$7:I$7),"",INDEX(TableDiv[[GASB]:[GASB]],_xlfn.AGGREGATE(15,3,(TableDiv[[Agency]:[Agency]]=$E56)/(TableDiv[[Agency]:[Agency]]=$E56)*(ROW(TableDiv[Agency])-ROW(TableDiv[[#Headers],[Agency]])),COLUMNS($F$7:I$7))))</f>
        <v>11110G</v>
      </c>
      <c r="J56" s="1069" t="str" cm="1">
        <f t="array" ref="J56">IF($D56&lt;COLUMNS($F$7:J$7),"",INDEX(TableDiv[[GASB]:[GASB]],_xlfn.AGGREGATE(15,3,(TableDiv[[Agency]:[Agency]]=$E56)/(TableDiv[[Agency]:[Agency]]=$E56)*(ROW(TableDiv[Agency])-ROW(TableDiv[[#Headers],[Agency]])),COLUMNS($F$7:J$7))))</f>
        <v>12000G</v>
      </c>
      <c r="K56" s="1069" t="str" cm="1">
        <f t="array" ref="K56">IF($D56&lt;COLUMNS($F$7:K$7),"",INDEX(TableDiv[[GASB]:[GASB]],_xlfn.AGGREGATE(15,3,(TableDiv[[Agency]:[Agency]]=$E56)/(TableDiv[[Agency]:[Agency]]=$E56)*(ROW(TableDiv[Agency])-ROW(TableDiv[[#Headers],[Agency]])),COLUMNS($F$7:K$7))))</f>
        <v>12240G</v>
      </c>
      <c r="L56" s="1069" t="str" cm="1">
        <f t="array" ref="L56">IF($D56&lt;COLUMNS($F$7:L$7),"",INDEX(TableDiv[[GASB]:[GASB]],_xlfn.AGGREGATE(15,3,(TableDiv[[Agency]:[Agency]]=$E56)/(TableDiv[[Agency]:[Agency]]=$E56)*(ROW(TableDiv[Agency])-ROW(TableDiv[[#Headers],[Agency]])),COLUMNS($F$7:L$7))))</f>
        <v>13470G</v>
      </c>
      <c r="M56" s="1069" t="str" cm="1">
        <f t="array" ref="M56">IF($D56&lt;COLUMNS($F$7:M$7),"",INDEX(TableDiv[[GASB]:[GASB]],_xlfn.AGGREGATE(15,3,(TableDiv[[Agency]:[Agency]]=$E56)/(TableDiv[[Agency]:[Agency]]=$E56)*(ROW(TableDiv[Agency])-ROW(TableDiv[[#Headers],[Agency]])),COLUMNS($F$7:M$7))))</f>
        <v>13480G</v>
      </c>
      <c r="N56" s="1069" t="str" cm="1">
        <f t="array" ref="N56">IF($D56&lt;COLUMNS($F$7:N$7),"",INDEX(TableDiv[[GASB]:[GASB]],_xlfn.AGGREGATE(15,3,(TableDiv[[Agency]:[Agency]]=$E56)/(TableDiv[[Agency]:[Agency]]=$E56)*(ROW(TableDiv[Agency])-ROW(TableDiv[[#Headers],[Agency]])),COLUMNS($F$7:N$7))))</f>
        <v>13490G</v>
      </c>
      <c r="O56" s="1069" t="str" cm="1">
        <f t="array" ref="O56">IF($D56&lt;COLUMNS($F$7:O$7),"",INDEX(TableDiv[[GASB]:[GASB]],_xlfn.AGGREGATE(15,3,(TableDiv[[Agency]:[Agency]]=$E56)/(TableDiv[[Agency]:[Agency]]=$E56)*(ROW(TableDiv[Agency])-ROW(TableDiv[[#Headers],[Agency]])),COLUMNS($F$7:O$7))))</f>
        <v>14000G</v>
      </c>
      <c r="P56" s="1069" t="str" cm="1">
        <f t="array" ref="P56">IF($D56&lt;COLUMNS($F$7:P$7),"",INDEX(TableDiv[[GASB]:[GASB]],_xlfn.AGGREGATE(15,3,(TableDiv[[Agency]:[Agency]]=$E56)/(TableDiv[[Agency]:[Agency]]=$E56)*(ROW(TableDiv[Agency])-ROW(TableDiv[[#Headers],[Agency]])),COLUMNS($F$7:P$7))))</f>
        <v>14240G</v>
      </c>
      <c r="Q56" s="1069" t="str" cm="1">
        <f t="array" ref="Q56">IF($D56&lt;COLUMNS($F$7:Q$7),"",INDEX(TableDiv[[GASB]:[GASB]],_xlfn.AGGREGATE(15,3,(TableDiv[[Agency]:[Agency]]=$E56)/(TableDiv[[Agency]:[Agency]]=$E56)*(ROW(TableDiv[Agency])-ROW(TableDiv[[#Headers],[Agency]])),COLUMNS($F$7:Q$7))))</f>
        <v>14260G</v>
      </c>
      <c r="R56" s="1069" t="str" cm="1">
        <f t="array" ref="R56">IF($D56&lt;COLUMNS($F$7:R$7),"",INDEX(TableDiv[[GASB]:[GASB]],_xlfn.AGGREGATE(15,3,(TableDiv[[Agency]:[Agency]]=$E56)/(TableDiv[[Agency]:[Agency]]=$E56)*(ROW(TableDiv[Agency])-ROW(TableDiv[[#Headers],[Agency]])),COLUMNS($F$7:R$7))))</f>
        <v>25000G</v>
      </c>
      <c r="S56" s="1069" t="str" cm="1">
        <f t="array" ref="S56">IF($D56&lt;COLUMNS($F$7:S$7),"",INDEX(TableDiv[[GASB]:[GASB]],_xlfn.AGGREGATE(15,3,(TableDiv[[Agency]:[Agency]]=$E56)/(TableDiv[[Agency]:[Agency]]=$E56)*(ROW(TableDiv[Agency])-ROW(TableDiv[[#Headers],[Agency]])),COLUMNS($F$7:S$7))))</f>
        <v>39000G</v>
      </c>
      <c r="T56" s="1069" t="str" cm="1">
        <f t="array" ref="T56">IF($D56&lt;COLUMNS($F$7:T$7),"",INDEX(TableDiv[[GASB]:[GASB]],_xlfn.AGGREGATE(15,3,(TableDiv[[Agency]:[Agency]]=$E56)/(TableDiv[[Agency]:[Agency]]=$E56)*(ROW(TableDiv[Agency])-ROW(TableDiv[[#Headers],[Agency]])),COLUMNS($F$7:T$7))))</f>
        <v/>
      </c>
      <c r="U56" s="1069" t="str" cm="1">
        <f t="array" ref="U56">IF($D56&lt;COLUMNS($F$7:U$7),"",INDEX(TableDiv[[GASB]:[GASB]],_xlfn.AGGREGATE(15,3,(TableDiv[[Agency]:[Agency]]=$E56)/(TableDiv[[Agency]:[Agency]]=$E56)*(ROW(TableDiv[Agency])-ROW(TableDiv[[#Headers],[Agency]])),COLUMNS($F$7:U$7))))</f>
        <v/>
      </c>
      <c r="V56" s="1069" t="str" cm="1">
        <f t="array" ref="V56">IF($D56&lt;COLUMNS($F$7:V$7),"",INDEX(TableDiv[[GASB]:[GASB]],_xlfn.AGGREGATE(15,3,(TableDiv[[Agency]:[Agency]]=$E56)/(TableDiv[[Agency]:[Agency]]=$E56)*(ROW(TableDiv[Agency])-ROW(TableDiv[[#Headers],[Agency]])),COLUMNS($F$7:V$7))))</f>
        <v/>
      </c>
      <c r="W56" s="1069" t="str" cm="1">
        <f t="array" ref="W56">IF($D56&lt;COLUMNS($F$7:W$7),"",INDEX(TableDiv[[GASB]:[GASB]],_xlfn.AGGREGATE(15,3,(TableDiv[[Agency]:[Agency]]=$E56)/(TableDiv[[Agency]:[Agency]]=$E56)*(ROW(TableDiv[Agency])-ROW(TableDiv[[#Headers],[Agency]])),COLUMNS($F$7:W$7))))</f>
        <v/>
      </c>
      <c r="X56" s="1069" t="str" cm="1">
        <f t="array" ref="X56">IF($D56&lt;COLUMNS($F$7:X$7),"",INDEX(TableDiv[[GASB]:[GASB]],_xlfn.AGGREGATE(15,3,(TableDiv[[Agency]:[Agency]]=$E56)/(TableDiv[[Agency]:[Agency]]=$E56)*(ROW(TableDiv[Agency])-ROW(TableDiv[[#Headers],[Agency]])),COLUMNS($F$7:X$7))))</f>
        <v/>
      </c>
      <c r="Y56" s="1069" t="str" cm="1">
        <f t="array" ref="Y56">IF($D56&lt;COLUMNS($F$7:Y$7),"",INDEX(TableDiv[[GASB]:[GASB]],_xlfn.AGGREGATE(15,3,(TableDiv[[Agency]:[Agency]]=$E56)/(TableDiv[[Agency]:[Agency]]=$E56)*(ROW(TableDiv[Agency])-ROW(TableDiv[[#Headers],[Agency]])),COLUMNS($F$7:Y$7))))</f>
        <v/>
      </c>
      <c r="Z56" s="1069" t="str" cm="1">
        <f t="array" ref="Z56">IF($D56&lt;COLUMNS($F$7:Z$7),"",INDEX(TableDiv[[GASB]:[GASB]],_xlfn.AGGREGATE(15,3,(TableDiv[[Agency]:[Agency]]=$E56)/(TableDiv[[Agency]:[Agency]]=$E56)*(ROW(TableDiv[Agency])-ROW(TableDiv[[#Headers],[Agency]])),COLUMNS($F$7:Z$7))))</f>
        <v/>
      </c>
      <c r="AA56" s="1069" t="str" cm="1">
        <f t="array" ref="AA56">IF($D56&lt;COLUMNS($F$7:AA$7),"",INDEX(TableDiv[[GASB]:[GASB]],_xlfn.AGGREGATE(15,3,(TableDiv[[Agency]:[Agency]]=$E56)/(TableDiv[[Agency]:[Agency]]=$E56)*(ROW(TableDiv[Agency])-ROW(TableDiv[[#Headers],[Agency]])),COLUMNS($F$7:AA$7))))</f>
        <v/>
      </c>
      <c r="AB56" s="1069" t="str" cm="1">
        <f t="array" ref="AB56">IF($D56&lt;COLUMNS($F$7:AB$7),"",INDEX(TableDiv[[GASB]:[GASB]],_xlfn.AGGREGATE(15,3,(TableDiv[[Agency]:[Agency]]=$E56)/(TableDiv[[Agency]:[Agency]]=$E56)*(ROW(TableDiv[Agency])-ROW(TableDiv[[#Headers],[Agency]])),COLUMNS($F$7:AB$7))))</f>
        <v/>
      </c>
      <c r="AC56" s="1069" t="str" cm="1">
        <f t="array" ref="AC56">IF($D56&lt;COLUMNS($F$7:AC$7),"",INDEX(TableDiv[[GASB]:[GASB]],_xlfn.AGGREGATE(15,3,(TableDiv[[Agency]:[Agency]]=$E56)/(TableDiv[[Agency]:[Agency]]=$E56)*(ROW(TableDiv[Agency])-ROW(TableDiv[[#Headers],[Agency]])),COLUMNS($F$7:AC$7))))</f>
        <v/>
      </c>
      <c r="AD56" s="1069" t="str" cm="1">
        <f t="array" ref="AD56">IF($D56&lt;COLUMNS($F$7:AD$7),"",INDEX(TableDiv[[GASB]:[GASB]],_xlfn.AGGREGATE(15,3,(TableDiv[[Agency]:[Agency]]=$E56)/(TableDiv[[Agency]:[Agency]]=$E56)*(ROW(TableDiv[Agency])-ROW(TableDiv[[#Headers],[Agency]])),COLUMNS($F$7:AD$7))))</f>
        <v/>
      </c>
      <c r="AE56" s="1069" t="str" cm="1">
        <f t="array" ref="AE56">IF($D56&lt;COLUMNS($F$7:AE$7),"",INDEX(TableDiv[[GASB]:[GASB]],_xlfn.AGGREGATE(15,3,(TableDiv[[Agency]:[Agency]]=$E56)/(TableDiv[[Agency]:[Agency]]=$E56)*(ROW(TableDiv[Agency])-ROW(TableDiv[[#Headers],[Agency]])),COLUMNS($F$7:AE$7))))</f>
        <v/>
      </c>
      <c r="AF56" s="1069" t="str" cm="1">
        <f t="array" ref="AF56">IF($D56&lt;COLUMNS($F$7:AF$7),"",INDEX(TableDiv[[GASB]:[GASB]],_xlfn.AGGREGATE(15,3,(TableDiv[[Agency]:[Agency]]=$E56)/(TableDiv[[Agency]:[Agency]]=$E56)*(ROW(TableDiv[Agency])-ROW(TableDiv[[#Headers],[Agency]])),COLUMNS($F$7:AF$7))))</f>
        <v/>
      </c>
      <c r="AG56" s="1069" t="str" cm="1">
        <f t="array" ref="AG56">IF($D56&lt;COLUMNS($F$7:AG$7),"",INDEX(TableDiv[[GASB]:[GASB]],_xlfn.AGGREGATE(15,3,(TableDiv[[Agency]:[Agency]]=$E56)/(TableDiv[[Agency]:[Agency]]=$E56)*(ROW(TableDiv[Agency])-ROW(TableDiv[[#Headers],[Agency]])),COLUMNS($F$7:AG$7))))</f>
        <v/>
      </c>
      <c r="AH56" s="1069" t="str" cm="1">
        <f t="array" ref="AH56">IF($D56&lt;COLUMNS($F$7:AH$7),"",INDEX(TableDiv[[GASB]:[GASB]],_xlfn.AGGREGATE(15,3,(TableDiv[[Agency]:[Agency]]=$E56)/(TableDiv[[Agency]:[Agency]]=$E56)*(ROW(TableDiv[Agency])-ROW(TableDiv[[#Headers],[Agency]])),COLUMNS($F$7:AH$7))))</f>
        <v/>
      </c>
      <c r="AI56" s="1069" t="str" cm="1">
        <f t="array" ref="AI56">IF($D56&lt;COLUMNS($F$7:AI$7),"",INDEX(TableDiv[[GASB]:[GASB]],_xlfn.AGGREGATE(15,3,(TableDiv[[Agency]:[Agency]]=$E56)/(TableDiv[[Agency]:[Agency]]=$E56)*(ROW(TableDiv[Agency])-ROW(TableDiv[[#Headers],[Agency]])),COLUMNS($F$7:AI$7))))</f>
        <v/>
      </c>
      <c r="AJ56" s="1069" t="str" cm="1">
        <f t="array" ref="AJ56">IF($D56&lt;COLUMNS($F$7:AJ$7),"",INDEX(TableDiv[[GASB]:[GASB]],_xlfn.AGGREGATE(15,3,(TableDiv[[Agency]:[Agency]]=$E56)/(TableDiv[[Agency]:[Agency]]=$E56)*(ROW(TableDiv[Agency])-ROW(TableDiv[[#Headers],[Agency]])),COLUMNS($F$7:AJ$7))))</f>
        <v/>
      </c>
      <c r="AK56" s="1069" t="str" cm="1">
        <f t="array" ref="AK56">IF($D56&lt;COLUMNS($F$7:AK$7),"",INDEX(TableDiv[[GASB]:[GASB]],_xlfn.AGGREGATE(15,3,(TableDiv[[Agency]:[Agency]]=$E56)/(TableDiv[[Agency]:[Agency]]=$E56)*(ROW(TableDiv[Agency])-ROW(TableDiv[[#Headers],[Agency]])),COLUMNS($F$7:AK$7))))</f>
        <v/>
      </c>
      <c r="AL56" s="1069" t="str" cm="1">
        <f t="array" ref="AL56">IF($D56&lt;COLUMNS($F$7:AL$7),"",INDEX(TableDiv[[GASB]:[GASB]],_xlfn.AGGREGATE(15,3,(TableDiv[[Agency]:[Agency]]=$E56)/(TableDiv[[Agency]:[Agency]]=$E56)*(ROW(TableDiv[Agency])-ROW(TableDiv[[#Headers],[Agency]])),COLUMNS($F$7:AL$7))))</f>
        <v/>
      </c>
      <c r="AM56" s="1069" t="str" cm="1">
        <f t="array" ref="AM56">IF($D56&lt;COLUMNS($F$7:AM$7),"",INDEX(TableDiv[[GASB]:[GASB]],_xlfn.AGGREGATE(15,3,(TableDiv[[Agency]:[Agency]]=$E56)/(TableDiv[[Agency]:[Agency]]=$E56)*(ROW(TableDiv[Agency])-ROW(TableDiv[[#Headers],[Agency]])),COLUMNS($F$7:AM$7))))</f>
        <v/>
      </c>
      <c r="AN56" s="1069"/>
      <c r="AO56" s="1069"/>
      <c r="AP56" s="1069"/>
      <c r="AQ56" s="1069"/>
      <c r="AR56" s="1069"/>
      <c r="AS56" s="1069"/>
    </row>
    <row r="57" spans="1:45" ht="15">
      <c r="A57" s="1073" t="s">
        <v>1377</v>
      </c>
      <c r="B57" s="1073" t="s">
        <v>2301</v>
      </c>
      <c r="C57" s="1069"/>
      <c r="D57" s="1069">
        <f>COUNTIF(TableDiv[Agency],E57)</f>
        <v>2</v>
      </c>
      <c r="E57" s="1078" t="str" cm="1">
        <f t="array" ref="E57">IFERROR(INDEX(TableDiv[Agency],MATCH(0,INDEX(COUNTIF($E$7:E56,TableDiv[Agency]),),0)),"")</f>
        <v>4800</v>
      </c>
      <c r="F57" s="1069" t="str" cm="1">
        <f t="array" ref="F57">IF($D57&lt;COLUMNS($F$7:F$7),"",INDEX(TableDiv[[GASB]:[GASB]],_xlfn.AGGREGATE(15,3,(TableDiv[[Agency]:[Agency]]=$E57)/(TableDiv[[Agency]:[Agency]]=$E57)*(ROW(TableDiv[Agency])-ROW(TableDiv[[#Headers],[Agency]])),COLUMNS($F$7:F$7))))</f>
        <v>26310G</v>
      </c>
      <c r="G57" s="1069" t="str" cm="1">
        <f t="array" ref="G57">IF($D57&lt;COLUMNS($F$7:G$7),"",INDEX(TableDiv[[GASB]:[GASB]],_xlfn.AGGREGATE(15,3,(TableDiv[[Agency]:[Agency]]=$E57)/(TableDiv[[Agency]:[Agency]]=$E57)*(ROW(TableDiv[Agency])-ROW(TableDiv[[#Headers],[Agency]])),COLUMNS($F$7:G$7))))</f>
        <v>26340G</v>
      </c>
      <c r="H57" s="1069" t="str" cm="1">
        <f t="array" ref="H57">IF($D57&lt;COLUMNS($F$7:H$7),"",INDEX(TableDiv[[GASB]:[GASB]],_xlfn.AGGREGATE(15,3,(TableDiv[[Agency]:[Agency]]=$E57)/(TableDiv[[Agency]:[Agency]]=$E57)*(ROW(TableDiv[Agency])-ROW(TableDiv[[#Headers],[Agency]])),COLUMNS($F$7:H$7))))</f>
        <v/>
      </c>
      <c r="I57" s="1069" t="str" cm="1">
        <f t="array" ref="I57">IF($D57&lt;COLUMNS($F$7:I$7),"",INDEX(TableDiv[[GASB]:[GASB]],_xlfn.AGGREGATE(15,3,(TableDiv[[Agency]:[Agency]]=$E57)/(TableDiv[[Agency]:[Agency]]=$E57)*(ROW(TableDiv[Agency])-ROW(TableDiv[[#Headers],[Agency]])),COLUMNS($F$7:I$7))))</f>
        <v/>
      </c>
      <c r="J57" s="1069" t="str" cm="1">
        <f t="array" ref="J57">IF($D57&lt;COLUMNS($F$7:J$7),"",INDEX(TableDiv[[GASB]:[GASB]],_xlfn.AGGREGATE(15,3,(TableDiv[[Agency]:[Agency]]=$E57)/(TableDiv[[Agency]:[Agency]]=$E57)*(ROW(TableDiv[Agency])-ROW(TableDiv[[#Headers],[Agency]])),COLUMNS($F$7:J$7))))</f>
        <v/>
      </c>
      <c r="K57" s="1069" t="str" cm="1">
        <f t="array" ref="K57">IF($D57&lt;COLUMNS($F$7:K$7),"",INDEX(TableDiv[[GASB]:[GASB]],_xlfn.AGGREGATE(15,3,(TableDiv[[Agency]:[Agency]]=$E57)/(TableDiv[[Agency]:[Agency]]=$E57)*(ROW(TableDiv[Agency])-ROW(TableDiv[[#Headers],[Agency]])),COLUMNS($F$7:K$7))))</f>
        <v/>
      </c>
      <c r="L57" s="1069" t="str" cm="1">
        <f t="array" ref="L57">IF($D57&lt;COLUMNS($F$7:L$7),"",INDEX(TableDiv[[GASB]:[GASB]],_xlfn.AGGREGATE(15,3,(TableDiv[[Agency]:[Agency]]=$E57)/(TableDiv[[Agency]:[Agency]]=$E57)*(ROW(TableDiv[Agency])-ROW(TableDiv[[#Headers],[Agency]])),COLUMNS($F$7:L$7))))</f>
        <v/>
      </c>
      <c r="M57" s="1069" t="str" cm="1">
        <f t="array" ref="M57">IF($D57&lt;COLUMNS($F$7:M$7),"",INDEX(TableDiv[[GASB]:[GASB]],_xlfn.AGGREGATE(15,3,(TableDiv[[Agency]:[Agency]]=$E57)/(TableDiv[[Agency]:[Agency]]=$E57)*(ROW(TableDiv[Agency])-ROW(TableDiv[[#Headers],[Agency]])),COLUMNS($F$7:M$7))))</f>
        <v/>
      </c>
      <c r="N57" s="1069" t="str" cm="1">
        <f t="array" ref="N57">IF($D57&lt;COLUMNS($F$7:N$7),"",INDEX(TableDiv[[GASB]:[GASB]],_xlfn.AGGREGATE(15,3,(TableDiv[[Agency]:[Agency]]=$E57)/(TableDiv[[Agency]:[Agency]]=$E57)*(ROW(TableDiv[Agency])-ROW(TableDiv[[#Headers],[Agency]])),COLUMNS($F$7:N$7))))</f>
        <v/>
      </c>
      <c r="O57" s="1069" t="str" cm="1">
        <f t="array" ref="O57">IF($D57&lt;COLUMNS($F$7:O$7),"",INDEX(TableDiv[[GASB]:[GASB]],_xlfn.AGGREGATE(15,3,(TableDiv[[Agency]:[Agency]]=$E57)/(TableDiv[[Agency]:[Agency]]=$E57)*(ROW(TableDiv[Agency])-ROW(TableDiv[[#Headers],[Agency]])),COLUMNS($F$7:O$7))))</f>
        <v/>
      </c>
      <c r="P57" s="1069" t="str" cm="1">
        <f t="array" ref="P57">IF($D57&lt;COLUMNS($F$7:P$7),"",INDEX(TableDiv[[GASB]:[GASB]],_xlfn.AGGREGATE(15,3,(TableDiv[[Agency]:[Agency]]=$E57)/(TableDiv[[Agency]:[Agency]]=$E57)*(ROW(TableDiv[Agency])-ROW(TableDiv[[#Headers],[Agency]])),COLUMNS($F$7:P$7))))</f>
        <v/>
      </c>
      <c r="Q57" s="1069" t="str" cm="1">
        <f t="array" ref="Q57">IF($D57&lt;COLUMNS($F$7:Q$7),"",INDEX(TableDiv[[GASB]:[GASB]],_xlfn.AGGREGATE(15,3,(TableDiv[[Agency]:[Agency]]=$E57)/(TableDiv[[Agency]:[Agency]]=$E57)*(ROW(TableDiv[Agency])-ROW(TableDiv[[#Headers],[Agency]])),COLUMNS($F$7:Q$7))))</f>
        <v/>
      </c>
      <c r="R57" s="1069" t="str" cm="1">
        <f t="array" ref="R57">IF($D57&lt;COLUMNS($F$7:R$7),"",INDEX(TableDiv[[GASB]:[GASB]],_xlfn.AGGREGATE(15,3,(TableDiv[[Agency]:[Agency]]=$E57)/(TableDiv[[Agency]:[Agency]]=$E57)*(ROW(TableDiv[Agency])-ROW(TableDiv[[#Headers],[Agency]])),COLUMNS($F$7:R$7))))</f>
        <v/>
      </c>
      <c r="S57" s="1069" t="str" cm="1">
        <f t="array" ref="S57">IF($D57&lt;COLUMNS($F$7:S$7),"",INDEX(TableDiv[[GASB]:[GASB]],_xlfn.AGGREGATE(15,3,(TableDiv[[Agency]:[Agency]]=$E57)/(TableDiv[[Agency]:[Agency]]=$E57)*(ROW(TableDiv[Agency])-ROW(TableDiv[[#Headers],[Agency]])),COLUMNS($F$7:S$7))))</f>
        <v/>
      </c>
      <c r="T57" s="1069" t="str" cm="1">
        <f t="array" ref="T57">IF($D57&lt;COLUMNS($F$7:T$7),"",INDEX(TableDiv[[GASB]:[GASB]],_xlfn.AGGREGATE(15,3,(TableDiv[[Agency]:[Agency]]=$E57)/(TableDiv[[Agency]:[Agency]]=$E57)*(ROW(TableDiv[Agency])-ROW(TableDiv[[#Headers],[Agency]])),COLUMNS($F$7:T$7))))</f>
        <v/>
      </c>
      <c r="U57" s="1069" t="str" cm="1">
        <f t="array" ref="U57">IF($D57&lt;COLUMNS($F$7:U$7),"",INDEX(TableDiv[[GASB]:[GASB]],_xlfn.AGGREGATE(15,3,(TableDiv[[Agency]:[Agency]]=$E57)/(TableDiv[[Agency]:[Agency]]=$E57)*(ROW(TableDiv[Agency])-ROW(TableDiv[[#Headers],[Agency]])),COLUMNS($F$7:U$7))))</f>
        <v/>
      </c>
      <c r="V57" s="1069" t="str" cm="1">
        <f t="array" ref="V57">IF($D57&lt;COLUMNS($F$7:V$7),"",INDEX(TableDiv[[GASB]:[GASB]],_xlfn.AGGREGATE(15,3,(TableDiv[[Agency]:[Agency]]=$E57)/(TableDiv[[Agency]:[Agency]]=$E57)*(ROW(TableDiv[Agency])-ROW(TableDiv[[#Headers],[Agency]])),COLUMNS($F$7:V$7))))</f>
        <v/>
      </c>
      <c r="W57" s="1069" t="str" cm="1">
        <f t="array" ref="W57">IF($D57&lt;COLUMNS($F$7:W$7),"",INDEX(TableDiv[[GASB]:[GASB]],_xlfn.AGGREGATE(15,3,(TableDiv[[Agency]:[Agency]]=$E57)/(TableDiv[[Agency]:[Agency]]=$E57)*(ROW(TableDiv[Agency])-ROW(TableDiv[[#Headers],[Agency]])),COLUMNS($F$7:W$7))))</f>
        <v/>
      </c>
      <c r="X57" s="1069" t="str" cm="1">
        <f t="array" ref="X57">IF($D57&lt;COLUMNS($F$7:X$7),"",INDEX(TableDiv[[GASB]:[GASB]],_xlfn.AGGREGATE(15,3,(TableDiv[[Agency]:[Agency]]=$E57)/(TableDiv[[Agency]:[Agency]]=$E57)*(ROW(TableDiv[Agency])-ROW(TableDiv[[#Headers],[Agency]])),COLUMNS($F$7:X$7))))</f>
        <v/>
      </c>
      <c r="Y57" s="1069" t="str" cm="1">
        <f t="array" ref="Y57">IF($D57&lt;COLUMNS($F$7:Y$7),"",INDEX(TableDiv[[GASB]:[GASB]],_xlfn.AGGREGATE(15,3,(TableDiv[[Agency]:[Agency]]=$E57)/(TableDiv[[Agency]:[Agency]]=$E57)*(ROW(TableDiv[Agency])-ROW(TableDiv[[#Headers],[Agency]])),COLUMNS($F$7:Y$7))))</f>
        <v/>
      </c>
      <c r="Z57" s="1069" t="str" cm="1">
        <f t="array" ref="Z57">IF($D57&lt;COLUMNS($F$7:Z$7),"",INDEX(TableDiv[[GASB]:[GASB]],_xlfn.AGGREGATE(15,3,(TableDiv[[Agency]:[Agency]]=$E57)/(TableDiv[[Agency]:[Agency]]=$E57)*(ROW(TableDiv[Agency])-ROW(TableDiv[[#Headers],[Agency]])),COLUMNS($F$7:Z$7))))</f>
        <v/>
      </c>
      <c r="AA57" s="1069" t="str" cm="1">
        <f t="array" ref="AA57">IF($D57&lt;COLUMNS($F$7:AA$7),"",INDEX(TableDiv[[GASB]:[GASB]],_xlfn.AGGREGATE(15,3,(TableDiv[[Agency]:[Agency]]=$E57)/(TableDiv[[Agency]:[Agency]]=$E57)*(ROW(TableDiv[Agency])-ROW(TableDiv[[#Headers],[Agency]])),COLUMNS($F$7:AA$7))))</f>
        <v/>
      </c>
      <c r="AB57" s="1069" t="str" cm="1">
        <f t="array" ref="AB57">IF($D57&lt;COLUMNS($F$7:AB$7),"",INDEX(TableDiv[[GASB]:[GASB]],_xlfn.AGGREGATE(15,3,(TableDiv[[Agency]:[Agency]]=$E57)/(TableDiv[[Agency]:[Agency]]=$E57)*(ROW(TableDiv[Agency])-ROW(TableDiv[[#Headers],[Agency]])),COLUMNS($F$7:AB$7))))</f>
        <v/>
      </c>
      <c r="AC57" s="1069" t="str" cm="1">
        <f t="array" ref="AC57">IF($D57&lt;COLUMNS($F$7:AC$7),"",INDEX(TableDiv[[GASB]:[GASB]],_xlfn.AGGREGATE(15,3,(TableDiv[[Agency]:[Agency]]=$E57)/(TableDiv[[Agency]:[Agency]]=$E57)*(ROW(TableDiv[Agency])-ROW(TableDiv[[#Headers],[Agency]])),COLUMNS($F$7:AC$7))))</f>
        <v/>
      </c>
      <c r="AD57" s="1069" t="str" cm="1">
        <f t="array" ref="AD57">IF($D57&lt;COLUMNS($F$7:AD$7),"",INDEX(TableDiv[[GASB]:[GASB]],_xlfn.AGGREGATE(15,3,(TableDiv[[Agency]:[Agency]]=$E57)/(TableDiv[[Agency]:[Agency]]=$E57)*(ROW(TableDiv[Agency])-ROW(TableDiv[[#Headers],[Agency]])),COLUMNS($F$7:AD$7))))</f>
        <v/>
      </c>
      <c r="AE57" s="1069" t="str" cm="1">
        <f t="array" ref="AE57">IF($D57&lt;COLUMNS($F$7:AE$7),"",INDEX(TableDiv[[GASB]:[GASB]],_xlfn.AGGREGATE(15,3,(TableDiv[[Agency]:[Agency]]=$E57)/(TableDiv[[Agency]:[Agency]]=$E57)*(ROW(TableDiv[Agency])-ROW(TableDiv[[#Headers],[Agency]])),COLUMNS($F$7:AE$7))))</f>
        <v/>
      </c>
      <c r="AF57" s="1069" t="str" cm="1">
        <f t="array" ref="AF57">IF($D57&lt;COLUMNS($F$7:AF$7),"",INDEX(TableDiv[[GASB]:[GASB]],_xlfn.AGGREGATE(15,3,(TableDiv[[Agency]:[Agency]]=$E57)/(TableDiv[[Agency]:[Agency]]=$E57)*(ROW(TableDiv[Agency])-ROW(TableDiv[[#Headers],[Agency]])),COLUMNS($F$7:AF$7))))</f>
        <v/>
      </c>
      <c r="AG57" s="1069" t="str" cm="1">
        <f t="array" ref="AG57">IF($D57&lt;COLUMNS($F$7:AG$7),"",INDEX(TableDiv[[GASB]:[GASB]],_xlfn.AGGREGATE(15,3,(TableDiv[[Agency]:[Agency]]=$E57)/(TableDiv[[Agency]:[Agency]]=$E57)*(ROW(TableDiv[Agency])-ROW(TableDiv[[#Headers],[Agency]])),COLUMNS($F$7:AG$7))))</f>
        <v/>
      </c>
      <c r="AH57" s="1069" t="str" cm="1">
        <f t="array" ref="AH57">IF($D57&lt;COLUMNS($F$7:AH$7),"",INDEX(TableDiv[[GASB]:[GASB]],_xlfn.AGGREGATE(15,3,(TableDiv[[Agency]:[Agency]]=$E57)/(TableDiv[[Agency]:[Agency]]=$E57)*(ROW(TableDiv[Agency])-ROW(TableDiv[[#Headers],[Agency]])),COLUMNS($F$7:AH$7))))</f>
        <v/>
      </c>
      <c r="AI57" s="1069" t="str" cm="1">
        <f t="array" ref="AI57">IF($D57&lt;COLUMNS($F$7:AI$7),"",INDEX(TableDiv[[GASB]:[GASB]],_xlfn.AGGREGATE(15,3,(TableDiv[[Agency]:[Agency]]=$E57)/(TableDiv[[Agency]:[Agency]]=$E57)*(ROW(TableDiv[Agency])-ROW(TableDiv[[#Headers],[Agency]])),COLUMNS($F$7:AI$7))))</f>
        <v/>
      </c>
      <c r="AJ57" s="1069" t="str" cm="1">
        <f t="array" ref="AJ57">IF($D57&lt;COLUMNS($F$7:AJ$7),"",INDEX(TableDiv[[GASB]:[GASB]],_xlfn.AGGREGATE(15,3,(TableDiv[[Agency]:[Agency]]=$E57)/(TableDiv[[Agency]:[Agency]]=$E57)*(ROW(TableDiv[Agency])-ROW(TableDiv[[#Headers],[Agency]])),COLUMNS($F$7:AJ$7))))</f>
        <v/>
      </c>
      <c r="AK57" s="1069" t="str" cm="1">
        <f t="array" ref="AK57">IF($D57&lt;COLUMNS($F$7:AK$7),"",INDEX(TableDiv[[GASB]:[GASB]],_xlfn.AGGREGATE(15,3,(TableDiv[[Agency]:[Agency]]=$E57)/(TableDiv[[Agency]:[Agency]]=$E57)*(ROW(TableDiv[Agency])-ROW(TableDiv[[#Headers],[Agency]])),COLUMNS($F$7:AK$7))))</f>
        <v/>
      </c>
      <c r="AL57" s="1069" t="str" cm="1">
        <f t="array" ref="AL57">IF($D57&lt;COLUMNS($F$7:AL$7),"",INDEX(TableDiv[[GASB]:[GASB]],_xlfn.AGGREGATE(15,3,(TableDiv[[Agency]:[Agency]]=$E57)/(TableDiv[[Agency]:[Agency]]=$E57)*(ROW(TableDiv[Agency])-ROW(TableDiv[[#Headers],[Agency]])),COLUMNS($F$7:AL$7))))</f>
        <v/>
      </c>
      <c r="AM57" s="1069" t="str" cm="1">
        <f t="array" ref="AM57">IF($D57&lt;COLUMNS($F$7:AM$7),"",INDEX(TableDiv[[GASB]:[GASB]],_xlfn.AGGREGATE(15,3,(TableDiv[[Agency]:[Agency]]=$E57)/(TableDiv[[Agency]:[Agency]]=$E57)*(ROW(TableDiv[Agency])-ROW(TableDiv[[#Headers],[Agency]])),COLUMNS($F$7:AM$7))))</f>
        <v/>
      </c>
      <c r="AN57" s="1069"/>
      <c r="AO57" s="1069"/>
      <c r="AP57" s="1069"/>
      <c r="AQ57" s="1069"/>
      <c r="AR57" s="1069"/>
      <c r="AS57" s="1069"/>
    </row>
    <row r="58" spans="1:45" ht="15">
      <c r="A58" s="1073" t="s">
        <v>1377</v>
      </c>
      <c r="B58" s="1073" t="s">
        <v>2302</v>
      </c>
      <c r="C58" s="1069"/>
      <c r="D58" s="1069">
        <f>COUNTIF(TableDiv[Agency],E58)</f>
        <v>4</v>
      </c>
      <c r="E58" s="1078" t="str" cm="1">
        <f t="array" ref="E58">IFERROR(INDEX(TableDiv[Agency],MATCH(0,INDEX(COUNTIF($E$7:E57,TableDiv[Agency]),),0)),"")</f>
        <v>4900</v>
      </c>
      <c r="F58" s="1069" t="str" cm="1">
        <f t="array" ref="F58">IF($D58&lt;COLUMNS($F$7:F$7),"",INDEX(TableDiv[[GASB]:[GASB]],_xlfn.AGGREGATE(15,3,(TableDiv[[Agency]:[Agency]]=$E58)/(TableDiv[[Agency]:[Agency]]=$E58)*(ROW(TableDiv[Agency])-ROW(TableDiv[[#Headers],[Agency]])),COLUMNS($F$7:F$7))))</f>
        <v>11000G</v>
      </c>
      <c r="G58" s="1069" t="str" cm="1">
        <f t="array" ref="G58">IF($D58&lt;COLUMNS($F$7:G$7),"",INDEX(TableDiv[[GASB]:[GASB]],_xlfn.AGGREGATE(15,3,(TableDiv[[Agency]:[Agency]]=$E58)/(TableDiv[[Agency]:[Agency]]=$E58)*(ROW(TableDiv[Agency])-ROW(TableDiv[[#Headers],[Agency]])),COLUMNS($F$7:G$7))))</f>
        <v>11020G</v>
      </c>
      <c r="H58" s="1069" t="str" cm="1">
        <f t="array" ref="H58">IF($D58&lt;COLUMNS($F$7:H$7),"",INDEX(TableDiv[[GASB]:[GASB]],_xlfn.AGGREGATE(15,3,(TableDiv[[Agency]:[Agency]]=$E58)/(TableDiv[[Agency]:[Agency]]=$E58)*(ROW(TableDiv[Agency])-ROW(TableDiv[[#Headers],[Agency]])),COLUMNS($F$7:H$7))))</f>
        <v>11030G</v>
      </c>
      <c r="I58" s="1069" t="str" cm="1">
        <f t="array" ref="I58">IF($D58&lt;COLUMNS($F$7:I$7),"",INDEX(TableDiv[[GASB]:[GASB]],_xlfn.AGGREGATE(15,3,(TableDiv[[Agency]:[Agency]]=$E58)/(TableDiv[[Agency]:[Agency]]=$E58)*(ROW(TableDiv[Agency])-ROW(TableDiv[[#Headers],[Agency]])),COLUMNS($F$7:I$7))))</f>
        <v>14000G</v>
      </c>
      <c r="J58" s="1069" t="str" cm="1">
        <f t="array" ref="J58">IF($D58&lt;COLUMNS($F$7:J$7),"",INDEX(TableDiv[[GASB]:[GASB]],_xlfn.AGGREGATE(15,3,(TableDiv[[Agency]:[Agency]]=$E58)/(TableDiv[[Agency]:[Agency]]=$E58)*(ROW(TableDiv[Agency])-ROW(TableDiv[[#Headers],[Agency]])),COLUMNS($F$7:J$7))))</f>
        <v/>
      </c>
      <c r="K58" s="1069" t="str" cm="1">
        <f t="array" ref="K58">IF($D58&lt;COLUMNS($F$7:K$7),"",INDEX(TableDiv[[GASB]:[GASB]],_xlfn.AGGREGATE(15,3,(TableDiv[[Agency]:[Agency]]=$E58)/(TableDiv[[Agency]:[Agency]]=$E58)*(ROW(TableDiv[Agency])-ROW(TableDiv[[#Headers],[Agency]])),COLUMNS($F$7:K$7))))</f>
        <v/>
      </c>
      <c r="L58" s="1069" t="str" cm="1">
        <f t="array" ref="L58">IF($D58&lt;COLUMNS($F$7:L$7),"",INDEX(TableDiv[[GASB]:[GASB]],_xlfn.AGGREGATE(15,3,(TableDiv[[Agency]:[Agency]]=$E58)/(TableDiv[[Agency]:[Agency]]=$E58)*(ROW(TableDiv[Agency])-ROW(TableDiv[[#Headers],[Agency]])),COLUMNS($F$7:L$7))))</f>
        <v/>
      </c>
      <c r="M58" s="1069" t="str" cm="1">
        <f t="array" ref="M58">IF($D58&lt;COLUMNS($F$7:M$7),"",INDEX(TableDiv[[GASB]:[GASB]],_xlfn.AGGREGATE(15,3,(TableDiv[[Agency]:[Agency]]=$E58)/(TableDiv[[Agency]:[Agency]]=$E58)*(ROW(TableDiv[Agency])-ROW(TableDiv[[#Headers],[Agency]])),COLUMNS($F$7:M$7))))</f>
        <v/>
      </c>
      <c r="N58" s="1069" t="str" cm="1">
        <f t="array" ref="N58">IF($D58&lt;COLUMNS($F$7:N$7),"",INDEX(TableDiv[[GASB]:[GASB]],_xlfn.AGGREGATE(15,3,(TableDiv[[Agency]:[Agency]]=$E58)/(TableDiv[[Agency]:[Agency]]=$E58)*(ROW(TableDiv[Agency])-ROW(TableDiv[[#Headers],[Agency]])),COLUMNS($F$7:N$7))))</f>
        <v/>
      </c>
      <c r="O58" s="1069" t="str" cm="1">
        <f t="array" ref="O58">IF($D58&lt;COLUMNS($F$7:O$7),"",INDEX(TableDiv[[GASB]:[GASB]],_xlfn.AGGREGATE(15,3,(TableDiv[[Agency]:[Agency]]=$E58)/(TableDiv[[Agency]:[Agency]]=$E58)*(ROW(TableDiv[Agency])-ROW(TableDiv[[#Headers],[Agency]])),COLUMNS($F$7:O$7))))</f>
        <v/>
      </c>
      <c r="P58" s="1069" t="str" cm="1">
        <f t="array" ref="P58">IF($D58&lt;COLUMNS($F$7:P$7),"",INDEX(TableDiv[[GASB]:[GASB]],_xlfn.AGGREGATE(15,3,(TableDiv[[Agency]:[Agency]]=$E58)/(TableDiv[[Agency]:[Agency]]=$E58)*(ROW(TableDiv[Agency])-ROW(TableDiv[[#Headers],[Agency]])),COLUMNS($F$7:P$7))))</f>
        <v/>
      </c>
      <c r="Q58" s="1069" t="str" cm="1">
        <f t="array" ref="Q58">IF($D58&lt;COLUMNS($F$7:Q$7),"",INDEX(TableDiv[[GASB]:[GASB]],_xlfn.AGGREGATE(15,3,(TableDiv[[Agency]:[Agency]]=$E58)/(TableDiv[[Agency]:[Agency]]=$E58)*(ROW(TableDiv[Agency])-ROW(TableDiv[[#Headers],[Agency]])),COLUMNS($F$7:Q$7))))</f>
        <v/>
      </c>
      <c r="R58" s="1069" t="str" cm="1">
        <f t="array" ref="R58">IF($D58&lt;COLUMNS($F$7:R$7),"",INDEX(TableDiv[[GASB]:[GASB]],_xlfn.AGGREGATE(15,3,(TableDiv[[Agency]:[Agency]]=$E58)/(TableDiv[[Agency]:[Agency]]=$E58)*(ROW(TableDiv[Agency])-ROW(TableDiv[[#Headers],[Agency]])),COLUMNS($F$7:R$7))))</f>
        <v/>
      </c>
      <c r="S58" s="1069" t="str" cm="1">
        <f t="array" ref="S58">IF($D58&lt;COLUMNS($F$7:S$7),"",INDEX(TableDiv[[GASB]:[GASB]],_xlfn.AGGREGATE(15,3,(TableDiv[[Agency]:[Agency]]=$E58)/(TableDiv[[Agency]:[Agency]]=$E58)*(ROW(TableDiv[Agency])-ROW(TableDiv[[#Headers],[Agency]])),COLUMNS($F$7:S$7))))</f>
        <v/>
      </c>
      <c r="T58" s="1069" t="str" cm="1">
        <f t="array" ref="T58">IF($D58&lt;COLUMNS($F$7:T$7),"",INDEX(TableDiv[[GASB]:[GASB]],_xlfn.AGGREGATE(15,3,(TableDiv[[Agency]:[Agency]]=$E58)/(TableDiv[[Agency]:[Agency]]=$E58)*(ROW(TableDiv[Agency])-ROW(TableDiv[[#Headers],[Agency]])),COLUMNS($F$7:T$7))))</f>
        <v/>
      </c>
      <c r="U58" s="1069" t="str" cm="1">
        <f t="array" ref="U58">IF($D58&lt;COLUMNS($F$7:U$7),"",INDEX(TableDiv[[GASB]:[GASB]],_xlfn.AGGREGATE(15,3,(TableDiv[[Agency]:[Agency]]=$E58)/(TableDiv[[Agency]:[Agency]]=$E58)*(ROW(TableDiv[Agency])-ROW(TableDiv[[#Headers],[Agency]])),COLUMNS($F$7:U$7))))</f>
        <v/>
      </c>
      <c r="V58" s="1069" t="str" cm="1">
        <f t="array" ref="V58">IF($D58&lt;COLUMNS($F$7:V$7),"",INDEX(TableDiv[[GASB]:[GASB]],_xlfn.AGGREGATE(15,3,(TableDiv[[Agency]:[Agency]]=$E58)/(TableDiv[[Agency]:[Agency]]=$E58)*(ROW(TableDiv[Agency])-ROW(TableDiv[[#Headers],[Agency]])),COLUMNS($F$7:V$7))))</f>
        <v/>
      </c>
      <c r="W58" s="1069" t="str" cm="1">
        <f t="array" ref="W58">IF($D58&lt;COLUMNS($F$7:W$7),"",INDEX(TableDiv[[GASB]:[GASB]],_xlfn.AGGREGATE(15,3,(TableDiv[[Agency]:[Agency]]=$E58)/(TableDiv[[Agency]:[Agency]]=$E58)*(ROW(TableDiv[Agency])-ROW(TableDiv[[#Headers],[Agency]])),COLUMNS($F$7:W$7))))</f>
        <v/>
      </c>
      <c r="X58" s="1069" t="str" cm="1">
        <f t="array" ref="X58">IF($D58&lt;COLUMNS($F$7:X$7),"",INDEX(TableDiv[[GASB]:[GASB]],_xlfn.AGGREGATE(15,3,(TableDiv[[Agency]:[Agency]]=$E58)/(TableDiv[[Agency]:[Agency]]=$E58)*(ROW(TableDiv[Agency])-ROW(TableDiv[[#Headers],[Agency]])),COLUMNS($F$7:X$7))))</f>
        <v/>
      </c>
      <c r="Y58" s="1069" t="str" cm="1">
        <f t="array" ref="Y58">IF($D58&lt;COLUMNS($F$7:Y$7),"",INDEX(TableDiv[[GASB]:[GASB]],_xlfn.AGGREGATE(15,3,(TableDiv[[Agency]:[Agency]]=$E58)/(TableDiv[[Agency]:[Agency]]=$E58)*(ROW(TableDiv[Agency])-ROW(TableDiv[[#Headers],[Agency]])),COLUMNS($F$7:Y$7))))</f>
        <v/>
      </c>
      <c r="Z58" s="1069" t="str" cm="1">
        <f t="array" ref="Z58">IF($D58&lt;COLUMNS($F$7:Z$7),"",INDEX(TableDiv[[GASB]:[GASB]],_xlfn.AGGREGATE(15,3,(TableDiv[[Agency]:[Agency]]=$E58)/(TableDiv[[Agency]:[Agency]]=$E58)*(ROW(TableDiv[Agency])-ROW(TableDiv[[#Headers],[Agency]])),COLUMNS($F$7:Z$7))))</f>
        <v/>
      </c>
      <c r="AA58" s="1069" t="str" cm="1">
        <f t="array" ref="AA58">IF($D58&lt;COLUMNS($F$7:AA$7),"",INDEX(TableDiv[[GASB]:[GASB]],_xlfn.AGGREGATE(15,3,(TableDiv[[Agency]:[Agency]]=$E58)/(TableDiv[[Agency]:[Agency]]=$E58)*(ROW(TableDiv[Agency])-ROW(TableDiv[[#Headers],[Agency]])),COLUMNS($F$7:AA$7))))</f>
        <v/>
      </c>
      <c r="AB58" s="1069" t="str" cm="1">
        <f t="array" ref="AB58">IF($D58&lt;COLUMNS($F$7:AB$7),"",INDEX(TableDiv[[GASB]:[GASB]],_xlfn.AGGREGATE(15,3,(TableDiv[[Agency]:[Agency]]=$E58)/(TableDiv[[Agency]:[Agency]]=$E58)*(ROW(TableDiv[Agency])-ROW(TableDiv[[#Headers],[Agency]])),COLUMNS($F$7:AB$7))))</f>
        <v/>
      </c>
      <c r="AC58" s="1069" t="str" cm="1">
        <f t="array" ref="AC58">IF($D58&lt;COLUMNS($F$7:AC$7),"",INDEX(TableDiv[[GASB]:[GASB]],_xlfn.AGGREGATE(15,3,(TableDiv[[Agency]:[Agency]]=$E58)/(TableDiv[[Agency]:[Agency]]=$E58)*(ROW(TableDiv[Agency])-ROW(TableDiv[[#Headers],[Agency]])),COLUMNS($F$7:AC$7))))</f>
        <v/>
      </c>
      <c r="AD58" s="1069" t="str" cm="1">
        <f t="array" ref="AD58">IF($D58&lt;COLUMNS($F$7:AD$7),"",INDEX(TableDiv[[GASB]:[GASB]],_xlfn.AGGREGATE(15,3,(TableDiv[[Agency]:[Agency]]=$E58)/(TableDiv[[Agency]:[Agency]]=$E58)*(ROW(TableDiv[Agency])-ROW(TableDiv[[#Headers],[Agency]])),COLUMNS($F$7:AD$7))))</f>
        <v/>
      </c>
      <c r="AE58" s="1069" t="str" cm="1">
        <f t="array" ref="AE58">IF($D58&lt;COLUMNS($F$7:AE$7),"",INDEX(TableDiv[[GASB]:[GASB]],_xlfn.AGGREGATE(15,3,(TableDiv[[Agency]:[Agency]]=$E58)/(TableDiv[[Agency]:[Agency]]=$E58)*(ROW(TableDiv[Agency])-ROW(TableDiv[[#Headers],[Agency]])),COLUMNS($F$7:AE$7))))</f>
        <v/>
      </c>
      <c r="AF58" s="1069" t="str" cm="1">
        <f t="array" ref="AF58">IF($D58&lt;COLUMNS($F$7:AF$7),"",INDEX(TableDiv[[GASB]:[GASB]],_xlfn.AGGREGATE(15,3,(TableDiv[[Agency]:[Agency]]=$E58)/(TableDiv[[Agency]:[Agency]]=$E58)*(ROW(TableDiv[Agency])-ROW(TableDiv[[#Headers],[Agency]])),COLUMNS($F$7:AF$7))))</f>
        <v/>
      </c>
      <c r="AG58" s="1069" t="str" cm="1">
        <f t="array" ref="AG58">IF($D58&lt;COLUMNS($F$7:AG$7),"",INDEX(TableDiv[[GASB]:[GASB]],_xlfn.AGGREGATE(15,3,(TableDiv[[Agency]:[Agency]]=$E58)/(TableDiv[[Agency]:[Agency]]=$E58)*(ROW(TableDiv[Agency])-ROW(TableDiv[[#Headers],[Agency]])),COLUMNS($F$7:AG$7))))</f>
        <v/>
      </c>
      <c r="AH58" s="1069" t="str" cm="1">
        <f t="array" ref="AH58">IF($D58&lt;COLUMNS($F$7:AH$7),"",INDEX(TableDiv[[GASB]:[GASB]],_xlfn.AGGREGATE(15,3,(TableDiv[[Agency]:[Agency]]=$E58)/(TableDiv[[Agency]:[Agency]]=$E58)*(ROW(TableDiv[Agency])-ROW(TableDiv[[#Headers],[Agency]])),COLUMNS($F$7:AH$7))))</f>
        <v/>
      </c>
      <c r="AI58" s="1069" t="str" cm="1">
        <f t="array" ref="AI58">IF($D58&lt;COLUMNS($F$7:AI$7),"",INDEX(TableDiv[[GASB]:[GASB]],_xlfn.AGGREGATE(15,3,(TableDiv[[Agency]:[Agency]]=$E58)/(TableDiv[[Agency]:[Agency]]=$E58)*(ROW(TableDiv[Agency])-ROW(TableDiv[[#Headers],[Agency]])),COLUMNS($F$7:AI$7))))</f>
        <v/>
      </c>
      <c r="AJ58" s="1069" t="str" cm="1">
        <f t="array" ref="AJ58">IF($D58&lt;COLUMNS($F$7:AJ$7),"",INDEX(TableDiv[[GASB]:[GASB]],_xlfn.AGGREGATE(15,3,(TableDiv[[Agency]:[Agency]]=$E58)/(TableDiv[[Agency]:[Agency]]=$E58)*(ROW(TableDiv[Agency])-ROW(TableDiv[[#Headers],[Agency]])),COLUMNS($F$7:AJ$7))))</f>
        <v/>
      </c>
      <c r="AK58" s="1069" t="str" cm="1">
        <f t="array" ref="AK58">IF($D58&lt;COLUMNS($F$7:AK$7),"",INDEX(TableDiv[[GASB]:[GASB]],_xlfn.AGGREGATE(15,3,(TableDiv[[Agency]:[Agency]]=$E58)/(TableDiv[[Agency]:[Agency]]=$E58)*(ROW(TableDiv[Agency])-ROW(TableDiv[[#Headers],[Agency]])),COLUMNS($F$7:AK$7))))</f>
        <v/>
      </c>
      <c r="AL58" s="1069" t="str" cm="1">
        <f t="array" ref="AL58">IF($D58&lt;COLUMNS($F$7:AL$7),"",INDEX(TableDiv[[GASB]:[GASB]],_xlfn.AGGREGATE(15,3,(TableDiv[[Agency]:[Agency]]=$E58)/(TableDiv[[Agency]:[Agency]]=$E58)*(ROW(TableDiv[Agency])-ROW(TableDiv[[#Headers],[Agency]])),COLUMNS($F$7:AL$7))))</f>
        <v/>
      </c>
      <c r="AM58" s="1069" t="str" cm="1">
        <f t="array" ref="AM58">IF($D58&lt;COLUMNS($F$7:AM$7),"",INDEX(TableDiv[[GASB]:[GASB]],_xlfn.AGGREGATE(15,3,(TableDiv[[Agency]:[Agency]]=$E58)/(TableDiv[[Agency]:[Agency]]=$E58)*(ROW(TableDiv[Agency])-ROW(TableDiv[[#Headers],[Agency]])),COLUMNS($F$7:AM$7))))</f>
        <v/>
      </c>
      <c r="AN58" s="1069"/>
      <c r="AO58" s="1069"/>
      <c r="AP58" s="1069"/>
      <c r="AQ58" s="1069"/>
      <c r="AR58" s="1069"/>
      <c r="AS58" s="1069"/>
    </row>
    <row r="59" spans="1:45" ht="15">
      <c r="A59" s="1073" t="s">
        <v>1377</v>
      </c>
      <c r="B59" s="1073" t="s">
        <v>2303</v>
      </c>
      <c r="C59" s="1069"/>
      <c r="D59" s="1069">
        <f>COUNTIF(TableDiv[Agency],E59)</f>
        <v>8</v>
      </c>
      <c r="E59" s="1078" t="str" cm="1">
        <f t="array" ref="E59">IFERROR(INDEX(TableDiv[Agency],MATCH(0,INDEX(COUNTIF($E$7:E58,TableDiv[Agency]),),0)),"")</f>
        <v>5000</v>
      </c>
      <c r="F59" s="1069" t="str" cm="1">
        <f t="array" ref="F59">IF($D59&lt;COLUMNS($F$7:F$7),"",INDEX(TableDiv[[GASB]:[GASB]],_xlfn.AGGREGATE(15,3,(TableDiv[[Agency]:[Agency]]=$E59)/(TableDiv[[Agency]:[Agency]]=$E59)*(ROW(TableDiv[Agency])-ROW(TableDiv[[#Headers],[Agency]])),COLUMNS($F$7:F$7))))</f>
        <v>11000G</v>
      </c>
      <c r="G59" s="1069" t="str" cm="1">
        <f t="array" ref="G59">IF($D59&lt;COLUMNS($F$7:G$7),"",INDEX(TableDiv[[GASB]:[GASB]],_xlfn.AGGREGATE(15,3,(TableDiv[[Agency]:[Agency]]=$E59)/(TableDiv[[Agency]:[Agency]]=$E59)*(ROW(TableDiv[Agency])-ROW(TableDiv[[#Headers],[Agency]])),COLUMNS($F$7:G$7))))</f>
        <v>11020G</v>
      </c>
      <c r="H59" s="1069" t="str" cm="1">
        <f t="array" ref="H59">IF($D59&lt;COLUMNS($F$7:H$7),"",INDEX(TableDiv[[GASB]:[GASB]],_xlfn.AGGREGATE(15,3,(TableDiv[[Agency]:[Agency]]=$E59)/(TableDiv[[Agency]:[Agency]]=$E59)*(ROW(TableDiv[Agency])-ROW(TableDiv[[#Headers],[Agency]])),COLUMNS($F$7:H$7))))</f>
        <v>11030G</v>
      </c>
      <c r="I59" s="1069" t="str" cm="1">
        <f t="array" ref="I59">IF($D59&lt;COLUMNS($F$7:I$7),"",INDEX(TableDiv[[GASB]:[GASB]],_xlfn.AGGREGATE(15,3,(TableDiv[[Agency]:[Agency]]=$E59)/(TableDiv[[Agency]:[Agency]]=$E59)*(ROW(TableDiv[Agency])-ROW(TableDiv[[#Headers],[Agency]])),COLUMNS($F$7:I$7))))</f>
        <v>11060G</v>
      </c>
      <c r="J59" s="1069" t="str" cm="1">
        <f t="array" ref="J59">IF($D59&lt;COLUMNS($F$7:J$7),"",INDEX(TableDiv[[GASB]:[GASB]],_xlfn.AGGREGATE(15,3,(TableDiv[[Agency]:[Agency]]=$E59)/(TableDiv[[Agency]:[Agency]]=$E59)*(ROW(TableDiv[Agency])-ROW(TableDiv[[#Headers],[Agency]])),COLUMNS($F$7:J$7))))</f>
        <v>12000G</v>
      </c>
      <c r="K59" s="1069" t="str" cm="1">
        <f t="array" ref="K59">IF($D59&lt;COLUMNS($F$7:K$7),"",INDEX(TableDiv[[GASB]:[GASB]],_xlfn.AGGREGATE(15,3,(TableDiv[[Agency]:[Agency]]=$E59)/(TableDiv[[Agency]:[Agency]]=$E59)*(ROW(TableDiv[Agency])-ROW(TableDiv[[#Headers],[Agency]])),COLUMNS($F$7:K$7))))</f>
        <v>14000G</v>
      </c>
      <c r="L59" s="1069" t="str" cm="1">
        <f t="array" ref="L59">IF($D59&lt;COLUMNS($F$7:L$7),"",INDEX(TableDiv[[GASB]:[GASB]],_xlfn.AGGREGATE(15,3,(TableDiv[[Agency]:[Agency]]=$E59)/(TableDiv[[Agency]:[Agency]]=$E59)*(ROW(TableDiv[Agency])-ROW(TableDiv[[#Headers],[Agency]])),COLUMNS($F$7:L$7))))</f>
        <v>14260G</v>
      </c>
      <c r="M59" s="1069" t="str" cm="1">
        <f t="array" ref="M59">IF($D59&lt;COLUMNS($F$7:M$7),"",INDEX(TableDiv[[GASB]:[GASB]],_xlfn.AGGREGATE(15,3,(TableDiv[[Agency]:[Agency]]=$E59)/(TableDiv[[Agency]:[Agency]]=$E59)*(ROW(TableDiv[Agency])-ROW(TableDiv[[#Headers],[Agency]])),COLUMNS($F$7:M$7))))</f>
        <v>15000G</v>
      </c>
      <c r="N59" s="1069" t="str" cm="1">
        <f t="array" ref="N59">IF($D59&lt;COLUMNS($F$7:N$7),"",INDEX(TableDiv[[GASB]:[GASB]],_xlfn.AGGREGATE(15,3,(TableDiv[[Agency]:[Agency]]=$E59)/(TableDiv[[Agency]:[Agency]]=$E59)*(ROW(TableDiv[Agency])-ROW(TableDiv[[#Headers],[Agency]])),COLUMNS($F$7:N$7))))</f>
        <v/>
      </c>
      <c r="O59" s="1069" t="str" cm="1">
        <f t="array" ref="O59">IF($D59&lt;COLUMNS($F$7:O$7),"",INDEX(TableDiv[[GASB]:[GASB]],_xlfn.AGGREGATE(15,3,(TableDiv[[Agency]:[Agency]]=$E59)/(TableDiv[[Agency]:[Agency]]=$E59)*(ROW(TableDiv[Agency])-ROW(TableDiv[[#Headers],[Agency]])),COLUMNS($F$7:O$7))))</f>
        <v/>
      </c>
      <c r="P59" s="1069" t="str" cm="1">
        <f t="array" ref="P59">IF($D59&lt;COLUMNS($F$7:P$7),"",INDEX(TableDiv[[GASB]:[GASB]],_xlfn.AGGREGATE(15,3,(TableDiv[[Agency]:[Agency]]=$E59)/(TableDiv[[Agency]:[Agency]]=$E59)*(ROW(TableDiv[Agency])-ROW(TableDiv[[#Headers],[Agency]])),COLUMNS($F$7:P$7))))</f>
        <v/>
      </c>
      <c r="Q59" s="1069" t="str" cm="1">
        <f t="array" ref="Q59">IF($D59&lt;COLUMNS($F$7:Q$7),"",INDEX(TableDiv[[GASB]:[GASB]],_xlfn.AGGREGATE(15,3,(TableDiv[[Agency]:[Agency]]=$E59)/(TableDiv[[Agency]:[Agency]]=$E59)*(ROW(TableDiv[Agency])-ROW(TableDiv[[#Headers],[Agency]])),COLUMNS($F$7:Q$7))))</f>
        <v/>
      </c>
      <c r="R59" s="1069" t="str" cm="1">
        <f t="array" ref="R59">IF($D59&lt;COLUMNS($F$7:R$7),"",INDEX(TableDiv[[GASB]:[GASB]],_xlfn.AGGREGATE(15,3,(TableDiv[[Agency]:[Agency]]=$E59)/(TableDiv[[Agency]:[Agency]]=$E59)*(ROW(TableDiv[Agency])-ROW(TableDiv[[#Headers],[Agency]])),COLUMNS($F$7:R$7))))</f>
        <v/>
      </c>
      <c r="S59" s="1069" t="str" cm="1">
        <f t="array" ref="S59">IF($D59&lt;COLUMNS($F$7:S$7),"",INDEX(TableDiv[[GASB]:[GASB]],_xlfn.AGGREGATE(15,3,(TableDiv[[Agency]:[Agency]]=$E59)/(TableDiv[[Agency]:[Agency]]=$E59)*(ROW(TableDiv[Agency])-ROW(TableDiv[[#Headers],[Agency]])),COLUMNS($F$7:S$7))))</f>
        <v/>
      </c>
      <c r="T59" s="1069" t="str" cm="1">
        <f t="array" ref="T59">IF($D59&lt;COLUMNS($F$7:T$7),"",INDEX(TableDiv[[GASB]:[GASB]],_xlfn.AGGREGATE(15,3,(TableDiv[[Agency]:[Agency]]=$E59)/(TableDiv[[Agency]:[Agency]]=$E59)*(ROW(TableDiv[Agency])-ROW(TableDiv[[#Headers],[Agency]])),COLUMNS($F$7:T$7))))</f>
        <v/>
      </c>
      <c r="U59" s="1069" t="str" cm="1">
        <f t="array" ref="U59">IF($D59&lt;COLUMNS($F$7:U$7),"",INDEX(TableDiv[[GASB]:[GASB]],_xlfn.AGGREGATE(15,3,(TableDiv[[Agency]:[Agency]]=$E59)/(TableDiv[[Agency]:[Agency]]=$E59)*(ROW(TableDiv[Agency])-ROW(TableDiv[[#Headers],[Agency]])),COLUMNS($F$7:U$7))))</f>
        <v/>
      </c>
      <c r="V59" s="1069" t="str" cm="1">
        <f t="array" ref="V59">IF($D59&lt;COLUMNS($F$7:V$7),"",INDEX(TableDiv[[GASB]:[GASB]],_xlfn.AGGREGATE(15,3,(TableDiv[[Agency]:[Agency]]=$E59)/(TableDiv[[Agency]:[Agency]]=$E59)*(ROW(TableDiv[Agency])-ROW(TableDiv[[#Headers],[Agency]])),COLUMNS($F$7:V$7))))</f>
        <v/>
      </c>
      <c r="W59" s="1069" t="str" cm="1">
        <f t="array" ref="W59">IF($D59&lt;COLUMNS($F$7:W$7),"",INDEX(TableDiv[[GASB]:[GASB]],_xlfn.AGGREGATE(15,3,(TableDiv[[Agency]:[Agency]]=$E59)/(TableDiv[[Agency]:[Agency]]=$E59)*(ROW(TableDiv[Agency])-ROW(TableDiv[[#Headers],[Agency]])),COLUMNS($F$7:W$7))))</f>
        <v/>
      </c>
      <c r="X59" s="1069" t="str" cm="1">
        <f t="array" ref="X59">IF($D59&lt;COLUMNS($F$7:X$7),"",INDEX(TableDiv[[GASB]:[GASB]],_xlfn.AGGREGATE(15,3,(TableDiv[[Agency]:[Agency]]=$E59)/(TableDiv[[Agency]:[Agency]]=$E59)*(ROW(TableDiv[Agency])-ROW(TableDiv[[#Headers],[Agency]])),COLUMNS($F$7:X$7))))</f>
        <v/>
      </c>
      <c r="Y59" s="1069" t="str" cm="1">
        <f t="array" ref="Y59">IF($D59&lt;COLUMNS($F$7:Y$7),"",INDEX(TableDiv[[GASB]:[GASB]],_xlfn.AGGREGATE(15,3,(TableDiv[[Agency]:[Agency]]=$E59)/(TableDiv[[Agency]:[Agency]]=$E59)*(ROW(TableDiv[Agency])-ROW(TableDiv[[#Headers],[Agency]])),COLUMNS($F$7:Y$7))))</f>
        <v/>
      </c>
      <c r="Z59" s="1069" t="str" cm="1">
        <f t="array" ref="Z59">IF($D59&lt;COLUMNS($F$7:Z$7),"",INDEX(TableDiv[[GASB]:[GASB]],_xlfn.AGGREGATE(15,3,(TableDiv[[Agency]:[Agency]]=$E59)/(TableDiv[[Agency]:[Agency]]=$E59)*(ROW(TableDiv[Agency])-ROW(TableDiv[[#Headers],[Agency]])),COLUMNS($F$7:Z$7))))</f>
        <v/>
      </c>
      <c r="AA59" s="1069" t="str" cm="1">
        <f t="array" ref="AA59">IF($D59&lt;COLUMNS($F$7:AA$7),"",INDEX(TableDiv[[GASB]:[GASB]],_xlfn.AGGREGATE(15,3,(TableDiv[[Agency]:[Agency]]=$E59)/(TableDiv[[Agency]:[Agency]]=$E59)*(ROW(TableDiv[Agency])-ROW(TableDiv[[#Headers],[Agency]])),COLUMNS($F$7:AA$7))))</f>
        <v/>
      </c>
      <c r="AB59" s="1069" t="str" cm="1">
        <f t="array" ref="AB59">IF($D59&lt;COLUMNS($F$7:AB$7),"",INDEX(TableDiv[[GASB]:[GASB]],_xlfn.AGGREGATE(15,3,(TableDiv[[Agency]:[Agency]]=$E59)/(TableDiv[[Agency]:[Agency]]=$E59)*(ROW(TableDiv[Agency])-ROW(TableDiv[[#Headers],[Agency]])),COLUMNS($F$7:AB$7))))</f>
        <v/>
      </c>
      <c r="AC59" s="1069" t="str" cm="1">
        <f t="array" ref="AC59">IF($D59&lt;COLUMNS($F$7:AC$7),"",INDEX(TableDiv[[GASB]:[GASB]],_xlfn.AGGREGATE(15,3,(TableDiv[[Agency]:[Agency]]=$E59)/(TableDiv[[Agency]:[Agency]]=$E59)*(ROW(TableDiv[Agency])-ROW(TableDiv[[#Headers],[Agency]])),COLUMNS($F$7:AC$7))))</f>
        <v/>
      </c>
      <c r="AD59" s="1069" t="str" cm="1">
        <f t="array" ref="AD59">IF($D59&lt;COLUMNS($F$7:AD$7),"",INDEX(TableDiv[[GASB]:[GASB]],_xlfn.AGGREGATE(15,3,(TableDiv[[Agency]:[Agency]]=$E59)/(TableDiv[[Agency]:[Agency]]=$E59)*(ROW(TableDiv[Agency])-ROW(TableDiv[[#Headers],[Agency]])),COLUMNS($F$7:AD$7))))</f>
        <v/>
      </c>
      <c r="AE59" s="1069" t="str" cm="1">
        <f t="array" ref="AE59">IF($D59&lt;COLUMNS($F$7:AE$7),"",INDEX(TableDiv[[GASB]:[GASB]],_xlfn.AGGREGATE(15,3,(TableDiv[[Agency]:[Agency]]=$E59)/(TableDiv[[Agency]:[Agency]]=$E59)*(ROW(TableDiv[Agency])-ROW(TableDiv[[#Headers],[Agency]])),COLUMNS($F$7:AE$7))))</f>
        <v/>
      </c>
      <c r="AF59" s="1069" t="str" cm="1">
        <f t="array" ref="AF59">IF($D59&lt;COLUMNS($F$7:AF$7),"",INDEX(TableDiv[[GASB]:[GASB]],_xlfn.AGGREGATE(15,3,(TableDiv[[Agency]:[Agency]]=$E59)/(TableDiv[[Agency]:[Agency]]=$E59)*(ROW(TableDiv[Agency])-ROW(TableDiv[[#Headers],[Agency]])),COLUMNS($F$7:AF$7))))</f>
        <v/>
      </c>
      <c r="AG59" s="1069" t="str" cm="1">
        <f t="array" ref="AG59">IF($D59&lt;COLUMNS($F$7:AG$7),"",INDEX(TableDiv[[GASB]:[GASB]],_xlfn.AGGREGATE(15,3,(TableDiv[[Agency]:[Agency]]=$E59)/(TableDiv[[Agency]:[Agency]]=$E59)*(ROW(TableDiv[Agency])-ROW(TableDiv[[#Headers],[Agency]])),COLUMNS($F$7:AG$7))))</f>
        <v/>
      </c>
      <c r="AH59" s="1069" t="str" cm="1">
        <f t="array" ref="AH59">IF($D59&lt;COLUMNS($F$7:AH$7),"",INDEX(TableDiv[[GASB]:[GASB]],_xlfn.AGGREGATE(15,3,(TableDiv[[Agency]:[Agency]]=$E59)/(TableDiv[[Agency]:[Agency]]=$E59)*(ROW(TableDiv[Agency])-ROW(TableDiv[[#Headers],[Agency]])),COLUMNS($F$7:AH$7))))</f>
        <v/>
      </c>
      <c r="AI59" s="1069" t="str" cm="1">
        <f t="array" ref="AI59">IF($D59&lt;COLUMNS($F$7:AI$7),"",INDEX(TableDiv[[GASB]:[GASB]],_xlfn.AGGREGATE(15,3,(TableDiv[[Agency]:[Agency]]=$E59)/(TableDiv[[Agency]:[Agency]]=$E59)*(ROW(TableDiv[Agency])-ROW(TableDiv[[#Headers],[Agency]])),COLUMNS($F$7:AI$7))))</f>
        <v/>
      </c>
      <c r="AJ59" s="1069" t="str" cm="1">
        <f t="array" ref="AJ59">IF($D59&lt;COLUMNS($F$7:AJ$7),"",INDEX(TableDiv[[GASB]:[GASB]],_xlfn.AGGREGATE(15,3,(TableDiv[[Agency]:[Agency]]=$E59)/(TableDiv[[Agency]:[Agency]]=$E59)*(ROW(TableDiv[Agency])-ROW(TableDiv[[#Headers],[Agency]])),COLUMNS($F$7:AJ$7))))</f>
        <v/>
      </c>
      <c r="AK59" s="1069" t="str" cm="1">
        <f t="array" ref="AK59">IF($D59&lt;COLUMNS($F$7:AK$7),"",INDEX(TableDiv[[GASB]:[GASB]],_xlfn.AGGREGATE(15,3,(TableDiv[[Agency]:[Agency]]=$E59)/(TableDiv[[Agency]:[Agency]]=$E59)*(ROW(TableDiv[Agency])-ROW(TableDiv[[#Headers],[Agency]])),COLUMNS($F$7:AK$7))))</f>
        <v/>
      </c>
      <c r="AL59" s="1069" t="str" cm="1">
        <f t="array" ref="AL59">IF($D59&lt;COLUMNS($F$7:AL$7),"",INDEX(TableDiv[[GASB]:[GASB]],_xlfn.AGGREGATE(15,3,(TableDiv[[Agency]:[Agency]]=$E59)/(TableDiv[[Agency]:[Agency]]=$E59)*(ROW(TableDiv[Agency])-ROW(TableDiv[[#Headers],[Agency]])),COLUMNS($F$7:AL$7))))</f>
        <v/>
      </c>
      <c r="AM59" s="1069" t="str" cm="1">
        <f t="array" ref="AM59">IF($D59&lt;COLUMNS($F$7:AM$7),"",INDEX(TableDiv[[GASB]:[GASB]],_xlfn.AGGREGATE(15,3,(TableDiv[[Agency]:[Agency]]=$E59)/(TableDiv[[Agency]:[Agency]]=$E59)*(ROW(TableDiv[Agency])-ROW(TableDiv[[#Headers],[Agency]])),COLUMNS($F$7:AM$7))))</f>
        <v/>
      </c>
      <c r="AN59" s="1069"/>
      <c r="AO59" s="1069"/>
      <c r="AP59" s="1069"/>
      <c r="AQ59" s="1069"/>
      <c r="AR59" s="1069"/>
      <c r="AS59" s="1069"/>
    </row>
    <row r="60" spans="1:45" ht="15">
      <c r="A60" s="1073" t="s">
        <v>1377</v>
      </c>
      <c r="B60" s="1073" t="s">
        <v>2304</v>
      </c>
      <c r="C60" s="1069"/>
      <c r="D60" s="1069">
        <f>COUNTIF(TableDiv[Agency],E60)</f>
        <v>8</v>
      </c>
      <c r="E60" s="1078" t="str" cm="1">
        <f t="array" ref="E60">IFERROR(INDEX(TableDiv[Agency],MATCH(0,INDEX(COUNTIF($E$7:E59,TableDiv[Agency]),),0)),"")</f>
        <v>5200</v>
      </c>
      <c r="F60" s="1069" t="str" cm="1">
        <f t="array" ref="F60">IF($D60&lt;COLUMNS($F$7:F$7),"",INDEX(TableDiv[[GASB]:[GASB]],_xlfn.AGGREGATE(15,3,(TableDiv[[Agency]:[Agency]]=$E60)/(TableDiv[[Agency]:[Agency]]=$E60)*(ROW(TableDiv[Agency])-ROW(TableDiv[[#Headers],[Agency]])),COLUMNS($F$7:F$7))))</f>
        <v>11000G</v>
      </c>
      <c r="G60" s="1069" t="str" cm="1">
        <f t="array" ref="G60">IF($D60&lt;COLUMNS($F$7:G$7),"",INDEX(TableDiv[[GASB]:[GASB]],_xlfn.AGGREGATE(15,3,(TableDiv[[Agency]:[Agency]]=$E60)/(TableDiv[[Agency]:[Agency]]=$E60)*(ROW(TableDiv[Agency])-ROW(TableDiv[[#Headers],[Agency]])),COLUMNS($F$7:G$7))))</f>
        <v>11020G</v>
      </c>
      <c r="H60" s="1069" t="str" cm="1">
        <f t="array" ref="H60">IF($D60&lt;COLUMNS($F$7:H$7),"",INDEX(TableDiv[[GASB]:[GASB]],_xlfn.AGGREGATE(15,3,(TableDiv[[Agency]:[Agency]]=$E60)/(TableDiv[[Agency]:[Agency]]=$E60)*(ROW(TableDiv[Agency])-ROW(TableDiv[[#Headers],[Agency]])),COLUMNS($F$7:H$7))))</f>
        <v>11030G</v>
      </c>
      <c r="I60" s="1069" t="str" cm="1">
        <f t="array" ref="I60">IF($D60&lt;COLUMNS($F$7:I$7),"",INDEX(TableDiv[[GASB]:[GASB]],_xlfn.AGGREGATE(15,3,(TableDiv[[Agency]:[Agency]]=$E60)/(TableDiv[[Agency]:[Agency]]=$E60)*(ROW(TableDiv[Agency])-ROW(TableDiv[[#Headers],[Agency]])),COLUMNS($F$7:I$7))))</f>
        <v>12000G</v>
      </c>
      <c r="J60" s="1069" t="str" cm="1">
        <f t="array" ref="J60">IF($D60&lt;COLUMNS($F$7:J$7),"",INDEX(TableDiv[[GASB]:[GASB]],_xlfn.AGGREGATE(15,3,(TableDiv[[Agency]:[Agency]]=$E60)/(TableDiv[[Agency]:[Agency]]=$E60)*(ROW(TableDiv[Agency])-ROW(TableDiv[[#Headers],[Agency]])),COLUMNS($F$7:J$7))))</f>
        <v>13960G</v>
      </c>
      <c r="K60" s="1069" t="str" cm="1">
        <f t="array" ref="K60">IF($D60&lt;COLUMNS($F$7:K$7),"",INDEX(TableDiv[[GASB]:[GASB]],_xlfn.AGGREGATE(15,3,(TableDiv[[Agency]:[Agency]]=$E60)/(TableDiv[[Agency]:[Agency]]=$E60)*(ROW(TableDiv[Agency])-ROW(TableDiv[[#Headers],[Agency]])),COLUMNS($F$7:K$7))))</f>
        <v>14000G</v>
      </c>
      <c r="L60" s="1069" t="str" cm="1">
        <f t="array" ref="L60">IF($D60&lt;COLUMNS($F$7:L$7),"",INDEX(TableDiv[[GASB]:[GASB]],_xlfn.AGGREGATE(15,3,(TableDiv[[Agency]:[Agency]]=$E60)/(TableDiv[[Agency]:[Agency]]=$E60)*(ROW(TableDiv[Agency])-ROW(TableDiv[[#Headers],[Agency]])),COLUMNS($F$7:L$7))))</f>
        <v>14260G</v>
      </c>
      <c r="M60" s="1069" t="str" cm="1">
        <f t="array" ref="M60">IF($D60&lt;COLUMNS($F$7:M$7),"",INDEX(TableDiv[[GASB]:[GASB]],_xlfn.AGGREGATE(15,3,(TableDiv[[Agency]:[Agency]]=$E60)/(TableDiv[[Agency]:[Agency]]=$E60)*(ROW(TableDiv[Agency])-ROW(TableDiv[[#Headers],[Agency]])),COLUMNS($F$7:M$7))))</f>
        <v>39000G</v>
      </c>
      <c r="N60" s="1069" t="str" cm="1">
        <f t="array" ref="N60">IF($D60&lt;COLUMNS($F$7:N$7),"",INDEX(TableDiv[[GASB]:[GASB]],_xlfn.AGGREGATE(15,3,(TableDiv[[Agency]:[Agency]]=$E60)/(TableDiv[[Agency]:[Agency]]=$E60)*(ROW(TableDiv[Agency])-ROW(TableDiv[[#Headers],[Agency]])),COLUMNS($F$7:N$7))))</f>
        <v/>
      </c>
      <c r="O60" s="1069" t="str" cm="1">
        <f t="array" ref="O60">IF($D60&lt;COLUMNS($F$7:O$7),"",INDEX(TableDiv[[GASB]:[GASB]],_xlfn.AGGREGATE(15,3,(TableDiv[[Agency]:[Agency]]=$E60)/(TableDiv[[Agency]:[Agency]]=$E60)*(ROW(TableDiv[Agency])-ROW(TableDiv[[#Headers],[Agency]])),COLUMNS($F$7:O$7))))</f>
        <v/>
      </c>
      <c r="P60" s="1069" t="str" cm="1">
        <f t="array" ref="P60">IF($D60&lt;COLUMNS($F$7:P$7),"",INDEX(TableDiv[[GASB]:[GASB]],_xlfn.AGGREGATE(15,3,(TableDiv[[Agency]:[Agency]]=$E60)/(TableDiv[[Agency]:[Agency]]=$E60)*(ROW(TableDiv[Agency])-ROW(TableDiv[[#Headers],[Agency]])),COLUMNS($F$7:P$7))))</f>
        <v/>
      </c>
      <c r="Q60" s="1069" t="str" cm="1">
        <f t="array" ref="Q60">IF($D60&lt;COLUMNS($F$7:Q$7),"",INDEX(TableDiv[[GASB]:[GASB]],_xlfn.AGGREGATE(15,3,(TableDiv[[Agency]:[Agency]]=$E60)/(TableDiv[[Agency]:[Agency]]=$E60)*(ROW(TableDiv[Agency])-ROW(TableDiv[[#Headers],[Agency]])),COLUMNS($F$7:Q$7))))</f>
        <v/>
      </c>
      <c r="R60" s="1069" t="str" cm="1">
        <f t="array" ref="R60">IF($D60&lt;COLUMNS($F$7:R$7),"",INDEX(TableDiv[[GASB]:[GASB]],_xlfn.AGGREGATE(15,3,(TableDiv[[Agency]:[Agency]]=$E60)/(TableDiv[[Agency]:[Agency]]=$E60)*(ROW(TableDiv[Agency])-ROW(TableDiv[[#Headers],[Agency]])),COLUMNS($F$7:R$7))))</f>
        <v/>
      </c>
      <c r="S60" s="1069" t="str" cm="1">
        <f t="array" ref="S60">IF($D60&lt;COLUMNS($F$7:S$7),"",INDEX(TableDiv[[GASB]:[GASB]],_xlfn.AGGREGATE(15,3,(TableDiv[[Agency]:[Agency]]=$E60)/(TableDiv[[Agency]:[Agency]]=$E60)*(ROW(TableDiv[Agency])-ROW(TableDiv[[#Headers],[Agency]])),COLUMNS($F$7:S$7))))</f>
        <v/>
      </c>
      <c r="T60" s="1069" t="str" cm="1">
        <f t="array" ref="T60">IF($D60&lt;COLUMNS($F$7:T$7),"",INDEX(TableDiv[[GASB]:[GASB]],_xlfn.AGGREGATE(15,3,(TableDiv[[Agency]:[Agency]]=$E60)/(TableDiv[[Agency]:[Agency]]=$E60)*(ROW(TableDiv[Agency])-ROW(TableDiv[[#Headers],[Agency]])),COLUMNS($F$7:T$7))))</f>
        <v/>
      </c>
      <c r="U60" s="1069" t="str" cm="1">
        <f t="array" ref="U60">IF($D60&lt;COLUMNS($F$7:U$7),"",INDEX(TableDiv[[GASB]:[GASB]],_xlfn.AGGREGATE(15,3,(TableDiv[[Agency]:[Agency]]=$E60)/(TableDiv[[Agency]:[Agency]]=$E60)*(ROW(TableDiv[Agency])-ROW(TableDiv[[#Headers],[Agency]])),COLUMNS($F$7:U$7))))</f>
        <v/>
      </c>
      <c r="V60" s="1069" t="str" cm="1">
        <f t="array" ref="V60">IF($D60&lt;COLUMNS($F$7:V$7),"",INDEX(TableDiv[[GASB]:[GASB]],_xlfn.AGGREGATE(15,3,(TableDiv[[Agency]:[Agency]]=$E60)/(TableDiv[[Agency]:[Agency]]=$E60)*(ROW(TableDiv[Agency])-ROW(TableDiv[[#Headers],[Agency]])),COLUMNS($F$7:V$7))))</f>
        <v/>
      </c>
      <c r="W60" s="1069" t="str" cm="1">
        <f t="array" ref="W60">IF($D60&lt;COLUMNS($F$7:W$7),"",INDEX(TableDiv[[GASB]:[GASB]],_xlfn.AGGREGATE(15,3,(TableDiv[[Agency]:[Agency]]=$E60)/(TableDiv[[Agency]:[Agency]]=$E60)*(ROW(TableDiv[Agency])-ROW(TableDiv[[#Headers],[Agency]])),COLUMNS($F$7:W$7))))</f>
        <v/>
      </c>
      <c r="X60" s="1069" t="str" cm="1">
        <f t="array" ref="X60">IF($D60&lt;COLUMNS($F$7:X$7),"",INDEX(TableDiv[[GASB]:[GASB]],_xlfn.AGGREGATE(15,3,(TableDiv[[Agency]:[Agency]]=$E60)/(TableDiv[[Agency]:[Agency]]=$E60)*(ROW(TableDiv[Agency])-ROW(TableDiv[[#Headers],[Agency]])),COLUMNS($F$7:X$7))))</f>
        <v/>
      </c>
      <c r="Y60" s="1069" t="str" cm="1">
        <f t="array" ref="Y60">IF($D60&lt;COLUMNS($F$7:Y$7),"",INDEX(TableDiv[[GASB]:[GASB]],_xlfn.AGGREGATE(15,3,(TableDiv[[Agency]:[Agency]]=$E60)/(TableDiv[[Agency]:[Agency]]=$E60)*(ROW(TableDiv[Agency])-ROW(TableDiv[[#Headers],[Agency]])),COLUMNS($F$7:Y$7))))</f>
        <v/>
      </c>
      <c r="Z60" s="1069" t="str" cm="1">
        <f t="array" ref="Z60">IF($D60&lt;COLUMNS($F$7:Z$7),"",INDEX(TableDiv[[GASB]:[GASB]],_xlfn.AGGREGATE(15,3,(TableDiv[[Agency]:[Agency]]=$E60)/(TableDiv[[Agency]:[Agency]]=$E60)*(ROW(TableDiv[Agency])-ROW(TableDiv[[#Headers],[Agency]])),COLUMNS($F$7:Z$7))))</f>
        <v/>
      </c>
      <c r="AA60" s="1069" t="str" cm="1">
        <f t="array" ref="AA60">IF($D60&lt;COLUMNS($F$7:AA$7),"",INDEX(TableDiv[[GASB]:[GASB]],_xlfn.AGGREGATE(15,3,(TableDiv[[Agency]:[Agency]]=$E60)/(TableDiv[[Agency]:[Agency]]=$E60)*(ROW(TableDiv[Agency])-ROW(TableDiv[[#Headers],[Agency]])),COLUMNS($F$7:AA$7))))</f>
        <v/>
      </c>
      <c r="AB60" s="1069" t="str" cm="1">
        <f t="array" ref="AB60">IF($D60&lt;COLUMNS($F$7:AB$7),"",INDEX(TableDiv[[GASB]:[GASB]],_xlfn.AGGREGATE(15,3,(TableDiv[[Agency]:[Agency]]=$E60)/(TableDiv[[Agency]:[Agency]]=$E60)*(ROW(TableDiv[Agency])-ROW(TableDiv[[#Headers],[Agency]])),COLUMNS($F$7:AB$7))))</f>
        <v/>
      </c>
      <c r="AC60" s="1069" t="str" cm="1">
        <f t="array" ref="AC60">IF($D60&lt;COLUMNS($F$7:AC$7),"",INDEX(TableDiv[[GASB]:[GASB]],_xlfn.AGGREGATE(15,3,(TableDiv[[Agency]:[Agency]]=$E60)/(TableDiv[[Agency]:[Agency]]=$E60)*(ROW(TableDiv[Agency])-ROW(TableDiv[[#Headers],[Agency]])),COLUMNS($F$7:AC$7))))</f>
        <v/>
      </c>
      <c r="AD60" s="1069" t="str" cm="1">
        <f t="array" ref="AD60">IF($D60&lt;COLUMNS($F$7:AD$7),"",INDEX(TableDiv[[GASB]:[GASB]],_xlfn.AGGREGATE(15,3,(TableDiv[[Agency]:[Agency]]=$E60)/(TableDiv[[Agency]:[Agency]]=$E60)*(ROW(TableDiv[Agency])-ROW(TableDiv[[#Headers],[Agency]])),COLUMNS($F$7:AD$7))))</f>
        <v/>
      </c>
      <c r="AE60" s="1069" t="str" cm="1">
        <f t="array" ref="AE60">IF($D60&lt;COLUMNS($F$7:AE$7),"",INDEX(TableDiv[[GASB]:[GASB]],_xlfn.AGGREGATE(15,3,(TableDiv[[Agency]:[Agency]]=$E60)/(TableDiv[[Agency]:[Agency]]=$E60)*(ROW(TableDiv[Agency])-ROW(TableDiv[[#Headers],[Agency]])),COLUMNS($F$7:AE$7))))</f>
        <v/>
      </c>
      <c r="AF60" s="1069" t="str" cm="1">
        <f t="array" ref="AF60">IF($D60&lt;COLUMNS($F$7:AF$7),"",INDEX(TableDiv[[GASB]:[GASB]],_xlfn.AGGREGATE(15,3,(TableDiv[[Agency]:[Agency]]=$E60)/(TableDiv[[Agency]:[Agency]]=$E60)*(ROW(TableDiv[Agency])-ROW(TableDiv[[#Headers],[Agency]])),COLUMNS($F$7:AF$7))))</f>
        <v/>
      </c>
      <c r="AG60" s="1069" t="str" cm="1">
        <f t="array" ref="AG60">IF($D60&lt;COLUMNS($F$7:AG$7),"",INDEX(TableDiv[[GASB]:[GASB]],_xlfn.AGGREGATE(15,3,(TableDiv[[Agency]:[Agency]]=$E60)/(TableDiv[[Agency]:[Agency]]=$E60)*(ROW(TableDiv[Agency])-ROW(TableDiv[[#Headers],[Agency]])),COLUMNS($F$7:AG$7))))</f>
        <v/>
      </c>
      <c r="AH60" s="1069" t="str" cm="1">
        <f t="array" ref="AH60">IF($D60&lt;COLUMNS($F$7:AH$7),"",INDEX(TableDiv[[GASB]:[GASB]],_xlfn.AGGREGATE(15,3,(TableDiv[[Agency]:[Agency]]=$E60)/(TableDiv[[Agency]:[Agency]]=$E60)*(ROW(TableDiv[Agency])-ROW(TableDiv[[#Headers],[Agency]])),COLUMNS($F$7:AH$7))))</f>
        <v/>
      </c>
      <c r="AI60" s="1069" t="str" cm="1">
        <f t="array" ref="AI60">IF($D60&lt;COLUMNS($F$7:AI$7),"",INDEX(TableDiv[[GASB]:[GASB]],_xlfn.AGGREGATE(15,3,(TableDiv[[Agency]:[Agency]]=$E60)/(TableDiv[[Agency]:[Agency]]=$E60)*(ROW(TableDiv[Agency])-ROW(TableDiv[[#Headers],[Agency]])),COLUMNS($F$7:AI$7))))</f>
        <v/>
      </c>
      <c r="AJ60" s="1069" t="str" cm="1">
        <f t="array" ref="AJ60">IF($D60&lt;COLUMNS($F$7:AJ$7),"",INDEX(TableDiv[[GASB]:[GASB]],_xlfn.AGGREGATE(15,3,(TableDiv[[Agency]:[Agency]]=$E60)/(TableDiv[[Agency]:[Agency]]=$E60)*(ROW(TableDiv[Agency])-ROW(TableDiv[[#Headers],[Agency]])),COLUMNS($F$7:AJ$7))))</f>
        <v/>
      </c>
      <c r="AK60" s="1069" t="str" cm="1">
        <f t="array" ref="AK60">IF($D60&lt;COLUMNS($F$7:AK$7),"",INDEX(TableDiv[[GASB]:[GASB]],_xlfn.AGGREGATE(15,3,(TableDiv[[Agency]:[Agency]]=$E60)/(TableDiv[[Agency]:[Agency]]=$E60)*(ROW(TableDiv[Agency])-ROW(TableDiv[[#Headers],[Agency]])),COLUMNS($F$7:AK$7))))</f>
        <v/>
      </c>
      <c r="AL60" s="1069" t="str" cm="1">
        <f t="array" ref="AL60">IF($D60&lt;COLUMNS($F$7:AL$7),"",INDEX(TableDiv[[GASB]:[GASB]],_xlfn.AGGREGATE(15,3,(TableDiv[[Agency]:[Agency]]=$E60)/(TableDiv[[Agency]:[Agency]]=$E60)*(ROW(TableDiv[Agency])-ROW(TableDiv[[#Headers],[Agency]])),COLUMNS($F$7:AL$7))))</f>
        <v/>
      </c>
      <c r="AM60" s="1069" t="str" cm="1">
        <f t="array" ref="AM60">IF($D60&lt;COLUMNS($F$7:AM$7),"",INDEX(TableDiv[[GASB]:[GASB]],_xlfn.AGGREGATE(15,3,(TableDiv[[Agency]:[Agency]]=$E60)/(TableDiv[[Agency]:[Agency]]=$E60)*(ROW(TableDiv[Agency])-ROW(TableDiv[[#Headers],[Agency]])),COLUMNS($F$7:AM$7))))</f>
        <v/>
      </c>
      <c r="AN60" s="1069"/>
      <c r="AO60" s="1069"/>
      <c r="AP60" s="1069"/>
      <c r="AQ60" s="1069"/>
      <c r="AR60" s="1069"/>
      <c r="AS60" s="1069"/>
    </row>
    <row r="61" spans="1:45" ht="15">
      <c r="A61" s="1073" t="s">
        <v>1377</v>
      </c>
      <c r="B61" s="1073" t="s">
        <v>2305</v>
      </c>
      <c r="C61" s="1069"/>
      <c r="D61" s="1069">
        <f>COUNTIF(TableDiv[Agency],E61)</f>
        <v>4</v>
      </c>
      <c r="E61" s="1078" t="str" cm="1">
        <f t="array" ref="E61">IFERROR(INDEX(TableDiv[Agency],MATCH(0,INDEX(COUNTIF($E$7:E60,TableDiv[Agency]),),0)),"")</f>
        <v>6000</v>
      </c>
      <c r="F61" s="1069" t="str" cm="1">
        <f t="array" ref="F61">IF($D61&lt;COLUMNS($F$7:F$7),"",INDEX(TableDiv[[GASB]:[GASB]],_xlfn.AGGREGATE(15,3,(TableDiv[[Agency]:[Agency]]=$E61)/(TableDiv[[Agency]:[Agency]]=$E61)*(ROW(TableDiv[Agency])-ROW(TableDiv[[#Headers],[Agency]])),COLUMNS($F$7:F$7))))</f>
        <v>11000G</v>
      </c>
      <c r="G61" s="1069" t="str" cm="1">
        <f t="array" ref="G61">IF($D61&lt;COLUMNS($F$7:G$7),"",INDEX(TableDiv[[GASB]:[GASB]],_xlfn.AGGREGATE(15,3,(TableDiv[[Agency]:[Agency]]=$E61)/(TableDiv[[Agency]:[Agency]]=$E61)*(ROW(TableDiv[Agency])-ROW(TableDiv[[#Headers],[Agency]])),COLUMNS($F$7:G$7))))</f>
        <v>11020G</v>
      </c>
      <c r="H61" s="1069" t="str" cm="1">
        <f t="array" ref="H61">IF($D61&lt;COLUMNS($F$7:H$7),"",INDEX(TableDiv[[GASB]:[GASB]],_xlfn.AGGREGATE(15,3,(TableDiv[[Agency]:[Agency]]=$E61)/(TableDiv[[Agency]:[Agency]]=$E61)*(ROW(TableDiv[Agency])-ROW(TableDiv[[#Headers],[Agency]])),COLUMNS($F$7:H$7))))</f>
        <v>11030G</v>
      </c>
      <c r="I61" s="1069" t="str" cm="1">
        <f t="array" ref="I61">IF($D61&lt;COLUMNS($F$7:I$7),"",INDEX(TableDiv[[GASB]:[GASB]],_xlfn.AGGREGATE(15,3,(TableDiv[[Agency]:[Agency]]=$E61)/(TableDiv[[Agency]:[Agency]]=$E61)*(ROW(TableDiv[Agency])-ROW(TableDiv[[#Headers],[Agency]])),COLUMNS($F$7:I$7))))</f>
        <v>12000G</v>
      </c>
      <c r="J61" s="1069" t="str" cm="1">
        <f t="array" ref="J61">IF($D61&lt;COLUMNS($F$7:J$7),"",INDEX(TableDiv[[GASB]:[GASB]],_xlfn.AGGREGATE(15,3,(TableDiv[[Agency]:[Agency]]=$E61)/(TableDiv[[Agency]:[Agency]]=$E61)*(ROW(TableDiv[Agency])-ROW(TableDiv[[#Headers],[Agency]])),COLUMNS($F$7:J$7))))</f>
        <v/>
      </c>
      <c r="K61" s="1069" t="str" cm="1">
        <f t="array" ref="K61">IF($D61&lt;COLUMNS($F$7:K$7),"",INDEX(TableDiv[[GASB]:[GASB]],_xlfn.AGGREGATE(15,3,(TableDiv[[Agency]:[Agency]]=$E61)/(TableDiv[[Agency]:[Agency]]=$E61)*(ROW(TableDiv[Agency])-ROW(TableDiv[[#Headers],[Agency]])),COLUMNS($F$7:K$7))))</f>
        <v/>
      </c>
      <c r="L61" s="1069" t="str" cm="1">
        <f t="array" ref="L61">IF($D61&lt;COLUMNS($F$7:L$7),"",INDEX(TableDiv[[GASB]:[GASB]],_xlfn.AGGREGATE(15,3,(TableDiv[[Agency]:[Agency]]=$E61)/(TableDiv[[Agency]:[Agency]]=$E61)*(ROW(TableDiv[Agency])-ROW(TableDiv[[#Headers],[Agency]])),COLUMNS($F$7:L$7))))</f>
        <v/>
      </c>
      <c r="M61" s="1069" t="str" cm="1">
        <f t="array" ref="M61">IF($D61&lt;COLUMNS($F$7:M$7),"",INDEX(TableDiv[[GASB]:[GASB]],_xlfn.AGGREGATE(15,3,(TableDiv[[Agency]:[Agency]]=$E61)/(TableDiv[[Agency]:[Agency]]=$E61)*(ROW(TableDiv[Agency])-ROW(TableDiv[[#Headers],[Agency]])),COLUMNS($F$7:M$7))))</f>
        <v/>
      </c>
      <c r="N61" s="1069" t="str" cm="1">
        <f t="array" ref="N61">IF($D61&lt;COLUMNS($F$7:N$7),"",INDEX(TableDiv[[GASB]:[GASB]],_xlfn.AGGREGATE(15,3,(TableDiv[[Agency]:[Agency]]=$E61)/(TableDiv[[Agency]:[Agency]]=$E61)*(ROW(TableDiv[Agency])-ROW(TableDiv[[#Headers],[Agency]])),COLUMNS($F$7:N$7))))</f>
        <v/>
      </c>
      <c r="O61" s="1069" t="str" cm="1">
        <f t="array" ref="O61">IF($D61&lt;COLUMNS($F$7:O$7),"",INDEX(TableDiv[[GASB]:[GASB]],_xlfn.AGGREGATE(15,3,(TableDiv[[Agency]:[Agency]]=$E61)/(TableDiv[[Agency]:[Agency]]=$E61)*(ROW(TableDiv[Agency])-ROW(TableDiv[[#Headers],[Agency]])),COLUMNS($F$7:O$7))))</f>
        <v/>
      </c>
      <c r="P61" s="1069" t="str" cm="1">
        <f t="array" ref="P61">IF($D61&lt;COLUMNS($F$7:P$7),"",INDEX(TableDiv[[GASB]:[GASB]],_xlfn.AGGREGATE(15,3,(TableDiv[[Agency]:[Agency]]=$E61)/(TableDiv[[Agency]:[Agency]]=$E61)*(ROW(TableDiv[Agency])-ROW(TableDiv[[#Headers],[Agency]])),COLUMNS($F$7:P$7))))</f>
        <v/>
      </c>
      <c r="Q61" s="1069" t="str" cm="1">
        <f t="array" ref="Q61">IF($D61&lt;COLUMNS($F$7:Q$7),"",INDEX(TableDiv[[GASB]:[GASB]],_xlfn.AGGREGATE(15,3,(TableDiv[[Agency]:[Agency]]=$E61)/(TableDiv[[Agency]:[Agency]]=$E61)*(ROW(TableDiv[Agency])-ROW(TableDiv[[#Headers],[Agency]])),COLUMNS($F$7:Q$7))))</f>
        <v/>
      </c>
      <c r="R61" s="1069" t="str" cm="1">
        <f t="array" ref="R61">IF($D61&lt;COLUMNS($F$7:R$7),"",INDEX(TableDiv[[GASB]:[GASB]],_xlfn.AGGREGATE(15,3,(TableDiv[[Agency]:[Agency]]=$E61)/(TableDiv[[Agency]:[Agency]]=$E61)*(ROW(TableDiv[Agency])-ROW(TableDiv[[#Headers],[Agency]])),COLUMNS($F$7:R$7))))</f>
        <v/>
      </c>
      <c r="S61" s="1069" t="str" cm="1">
        <f t="array" ref="S61">IF($D61&lt;COLUMNS($F$7:S$7),"",INDEX(TableDiv[[GASB]:[GASB]],_xlfn.AGGREGATE(15,3,(TableDiv[[Agency]:[Agency]]=$E61)/(TableDiv[[Agency]:[Agency]]=$E61)*(ROW(TableDiv[Agency])-ROW(TableDiv[[#Headers],[Agency]])),COLUMNS($F$7:S$7))))</f>
        <v/>
      </c>
      <c r="T61" s="1069" t="str" cm="1">
        <f t="array" ref="T61">IF($D61&lt;COLUMNS($F$7:T$7),"",INDEX(TableDiv[[GASB]:[GASB]],_xlfn.AGGREGATE(15,3,(TableDiv[[Agency]:[Agency]]=$E61)/(TableDiv[[Agency]:[Agency]]=$E61)*(ROW(TableDiv[Agency])-ROW(TableDiv[[#Headers],[Agency]])),COLUMNS($F$7:T$7))))</f>
        <v/>
      </c>
      <c r="U61" s="1069" t="str" cm="1">
        <f t="array" ref="U61">IF($D61&lt;COLUMNS($F$7:U$7),"",INDEX(TableDiv[[GASB]:[GASB]],_xlfn.AGGREGATE(15,3,(TableDiv[[Agency]:[Agency]]=$E61)/(TableDiv[[Agency]:[Agency]]=$E61)*(ROW(TableDiv[Agency])-ROW(TableDiv[[#Headers],[Agency]])),COLUMNS($F$7:U$7))))</f>
        <v/>
      </c>
      <c r="V61" s="1069" t="str" cm="1">
        <f t="array" ref="V61">IF($D61&lt;COLUMNS($F$7:V$7),"",INDEX(TableDiv[[GASB]:[GASB]],_xlfn.AGGREGATE(15,3,(TableDiv[[Agency]:[Agency]]=$E61)/(TableDiv[[Agency]:[Agency]]=$E61)*(ROW(TableDiv[Agency])-ROW(TableDiv[[#Headers],[Agency]])),COLUMNS($F$7:V$7))))</f>
        <v/>
      </c>
      <c r="W61" s="1069" t="str" cm="1">
        <f t="array" ref="W61">IF($D61&lt;COLUMNS($F$7:W$7),"",INDEX(TableDiv[[GASB]:[GASB]],_xlfn.AGGREGATE(15,3,(TableDiv[[Agency]:[Agency]]=$E61)/(TableDiv[[Agency]:[Agency]]=$E61)*(ROW(TableDiv[Agency])-ROW(TableDiv[[#Headers],[Agency]])),COLUMNS($F$7:W$7))))</f>
        <v/>
      </c>
      <c r="X61" s="1069" t="str" cm="1">
        <f t="array" ref="X61">IF($D61&lt;COLUMNS($F$7:X$7),"",INDEX(TableDiv[[GASB]:[GASB]],_xlfn.AGGREGATE(15,3,(TableDiv[[Agency]:[Agency]]=$E61)/(TableDiv[[Agency]:[Agency]]=$E61)*(ROW(TableDiv[Agency])-ROW(TableDiv[[#Headers],[Agency]])),COLUMNS($F$7:X$7))))</f>
        <v/>
      </c>
      <c r="Y61" s="1069" t="str" cm="1">
        <f t="array" ref="Y61">IF($D61&lt;COLUMNS($F$7:Y$7),"",INDEX(TableDiv[[GASB]:[GASB]],_xlfn.AGGREGATE(15,3,(TableDiv[[Agency]:[Agency]]=$E61)/(TableDiv[[Agency]:[Agency]]=$E61)*(ROW(TableDiv[Agency])-ROW(TableDiv[[#Headers],[Agency]])),COLUMNS($F$7:Y$7))))</f>
        <v/>
      </c>
      <c r="Z61" s="1069" t="str" cm="1">
        <f t="array" ref="Z61">IF($D61&lt;COLUMNS($F$7:Z$7),"",INDEX(TableDiv[[GASB]:[GASB]],_xlfn.AGGREGATE(15,3,(TableDiv[[Agency]:[Agency]]=$E61)/(TableDiv[[Agency]:[Agency]]=$E61)*(ROW(TableDiv[Agency])-ROW(TableDiv[[#Headers],[Agency]])),COLUMNS($F$7:Z$7))))</f>
        <v/>
      </c>
      <c r="AA61" s="1069" t="str" cm="1">
        <f t="array" ref="AA61">IF($D61&lt;COLUMNS($F$7:AA$7),"",INDEX(TableDiv[[GASB]:[GASB]],_xlfn.AGGREGATE(15,3,(TableDiv[[Agency]:[Agency]]=$E61)/(TableDiv[[Agency]:[Agency]]=$E61)*(ROW(TableDiv[Agency])-ROW(TableDiv[[#Headers],[Agency]])),COLUMNS($F$7:AA$7))))</f>
        <v/>
      </c>
      <c r="AB61" s="1069" t="str" cm="1">
        <f t="array" ref="AB61">IF($D61&lt;COLUMNS($F$7:AB$7),"",INDEX(TableDiv[[GASB]:[GASB]],_xlfn.AGGREGATE(15,3,(TableDiv[[Agency]:[Agency]]=$E61)/(TableDiv[[Agency]:[Agency]]=$E61)*(ROW(TableDiv[Agency])-ROW(TableDiv[[#Headers],[Agency]])),COLUMNS($F$7:AB$7))))</f>
        <v/>
      </c>
      <c r="AC61" s="1069" t="str" cm="1">
        <f t="array" ref="AC61">IF($D61&lt;COLUMNS($F$7:AC$7),"",INDEX(TableDiv[[GASB]:[GASB]],_xlfn.AGGREGATE(15,3,(TableDiv[[Agency]:[Agency]]=$E61)/(TableDiv[[Agency]:[Agency]]=$E61)*(ROW(TableDiv[Agency])-ROW(TableDiv[[#Headers],[Agency]])),COLUMNS($F$7:AC$7))))</f>
        <v/>
      </c>
      <c r="AD61" s="1069" t="str" cm="1">
        <f t="array" ref="AD61">IF($D61&lt;COLUMNS($F$7:AD$7),"",INDEX(TableDiv[[GASB]:[GASB]],_xlfn.AGGREGATE(15,3,(TableDiv[[Agency]:[Agency]]=$E61)/(TableDiv[[Agency]:[Agency]]=$E61)*(ROW(TableDiv[Agency])-ROW(TableDiv[[#Headers],[Agency]])),COLUMNS($F$7:AD$7))))</f>
        <v/>
      </c>
      <c r="AE61" s="1069" t="str" cm="1">
        <f t="array" ref="AE61">IF($D61&lt;COLUMNS($F$7:AE$7),"",INDEX(TableDiv[[GASB]:[GASB]],_xlfn.AGGREGATE(15,3,(TableDiv[[Agency]:[Agency]]=$E61)/(TableDiv[[Agency]:[Agency]]=$E61)*(ROW(TableDiv[Agency])-ROW(TableDiv[[#Headers],[Agency]])),COLUMNS($F$7:AE$7))))</f>
        <v/>
      </c>
      <c r="AF61" s="1069" t="str" cm="1">
        <f t="array" ref="AF61">IF($D61&lt;COLUMNS($F$7:AF$7),"",INDEX(TableDiv[[GASB]:[GASB]],_xlfn.AGGREGATE(15,3,(TableDiv[[Agency]:[Agency]]=$E61)/(TableDiv[[Agency]:[Agency]]=$E61)*(ROW(TableDiv[Agency])-ROW(TableDiv[[#Headers],[Agency]])),COLUMNS($F$7:AF$7))))</f>
        <v/>
      </c>
      <c r="AG61" s="1069" t="str" cm="1">
        <f t="array" ref="AG61">IF($D61&lt;COLUMNS($F$7:AG$7),"",INDEX(TableDiv[[GASB]:[GASB]],_xlfn.AGGREGATE(15,3,(TableDiv[[Agency]:[Agency]]=$E61)/(TableDiv[[Agency]:[Agency]]=$E61)*(ROW(TableDiv[Agency])-ROW(TableDiv[[#Headers],[Agency]])),COLUMNS($F$7:AG$7))))</f>
        <v/>
      </c>
      <c r="AH61" s="1069" t="str" cm="1">
        <f t="array" ref="AH61">IF($D61&lt;COLUMNS($F$7:AH$7),"",INDEX(TableDiv[[GASB]:[GASB]],_xlfn.AGGREGATE(15,3,(TableDiv[[Agency]:[Agency]]=$E61)/(TableDiv[[Agency]:[Agency]]=$E61)*(ROW(TableDiv[Agency])-ROW(TableDiv[[#Headers],[Agency]])),COLUMNS($F$7:AH$7))))</f>
        <v/>
      </c>
      <c r="AI61" s="1069" t="str" cm="1">
        <f t="array" ref="AI61">IF($D61&lt;COLUMNS($F$7:AI$7),"",INDEX(TableDiv[[GASB]:[GASB]],_xlfn.AGGREGATE(15,3,(TableDiv[[Agency]:[Agency]]=$E61)/(TableDiv[[Agency]:[Agency]]=$E61)*(ROW(TableDiv[Agency])-ROW(TableDiv[[#Headers],[Agency]])),COLUMNS($F$7:AI$7))))</f>
        <v/>
      </c>
      <c r="AJ61" s="1069" t="str" cm="1">
        <f t="array" ref="AJ61">IF($D61&lt;COLUMNS($F$7:AJ$7),"",INDEX(TableDiv[[GASB]:[GASB]],_xlfn.AGGREGATE(15,3,(TableDiv[[Agency]:[Agency]]=$E61)/(TableDiv[[Agency]:[Agency]]=$E61)*(ROW(TableDiv[Agency])-ROW(TableDiv[[#Headers],[Agency]])),COLUMNS($F$7:AJ$7))))</f>
        <v/>
      </c>
      <c r="AK61" s="1069" t="str" cm="1">
        <f t="array" ref="AK61">IF($D61&lt;COLUMNS($F$7:AK$7),"",INDEX(TableDiv[[GASB]:[GASB]],_xlfn.AGGREGATE(15,3,(TableDiv[[Agency]:[Agency]]=$E61)/(TableDiv[[Agency]:[Agency]]=$E61)*(ROW(TableDiv[Agency])-ROW(TableDiv[[#Headers],[Agency]])),COLUMNS($F$7:AK$7))))</f>
        <v/>
      </c>
      <c r="AL61" s="1069" t="str" cm="1">
        <f t="array" ref="AL61">IF($D61&lt;COLUMNS($F$7:AL$7),"",INDEX(TableDiv[[GASB]:[GASB]],_xlfn.AGGREGATE(15,3,(TableDiv[[Agency]:[Agency]]=$E61)/(TableDiv[[Agency]:[Agency]]=$E61)*(ROW(TableDiv[Agency])-ROW(TableDiv[[#Headers],[Agency]])),COLUMNS($F$7:AL$7))))</f>
        <v/>
      </c>
      <c r="AM61" s="1069" t="str" cm="1">
        <f t="array" ref="AM61">IF($D61&lt;COLUMNS($F$7:AM$7),"",INDEX(TableDiv[[GASB]:[GASB]],_xlfn.AGGREGATE(15,3,(TableDiv[[Agency]:[Agency]]=$E61)/(TableDiv[[Agency]:[Agency]]=$E61)*(ROW(TableDiv[Agency])-ROW(TableDiv[[#Headers],[Agency]])),COLUMNS($F$7:AM$7))))</f>
        <v/>
      </c>
      <c r="AN61" s="1069"/>
      <c r="AO61" s="1069"/>
      <c r="AP61" s="1069"/>
      <c r="AQ61" s="1069"/>
      <c r="AR61" s="1069"/>
      <c r="AS61" s="1069"/>
    </row>
    <row r="62" spans="1:45" ht="15">
      <c r="A62" s="1073" t="s">
        <v>1377</v>
      </c>
      <c r="B62" s="1073" t="s">
        <v>2306</v>
      </c>
      <c r="C62" s="1069"/>
      <c r="D62" s="1069">
        <f>COUNTIF(TableDiv[Agency],E62)</f>
        <v>1</v>
      </c>
      <c r="E62" s="1078" t="str" cm="1">
        <f t="array" ref="E62">IFERROR(INDEX(TableDiv[Agency],MATCH(0,INDEX(COUNTIF($E$7:E61,TableDiv[Agency]),),0)),"")</f>
        <v>6100</v>
      </c>
      <c r="F62" s="1069" t="str" cm="1">
        <f t="array" ref="F62">IF($D62&lt;COLUMNS($F$7:F$7),"",INDEX(TableDiv[[GASB]:[GASB]],_xlfn.AGGREGATE(15,3,(TableDiv[[Agency]:[Agency]]=$E62)/(TableDiv[[Agency]:[Agency]]=$E62)*(ROW(TableDiv[Agency])-ROW(TableDiv[[#Headers],[Agency]])),COLUMNS($F$7:F$7))))</f>
        <v>25420G</v>
      </c>
      <c r="G62" s="1069" t="str" cm="1">
        <f t="array" ref="G62">IF($D62&lt;COLUMNS($F$7:G$7),"",INDEX(TableDiv[[GASB]:[GASB]],_xlfn.AGGREGATE(15,3,(TableDiv[[Agency]:[Agency]]=$E62)/(TableDiv[[Agency]:[Agency]]=$E62)*(ROW(TableDiv[Agency])-ROW(TableDiv[[#Headers],[Agency]])),COLUMNS($F$7:G$7))))</f>
        <v/>
      </c>
      <c r="H62" s="1069" t="str" cm="1">
        <f t="array" ref="H62">IF($D62&lt;COLUMNS($F$7:H$7),"",INDEX(TableDiv[[GASB]:[GASB]],_xlfn.AGGREGATE(15,3,(TableDiv[[Agency]:[Agency]]=$E62)/(TableDiv[[Agency]:[Agency]]=$E62)*(ROW(TableDiv[Agency])-ROW(TableDiv[[#Headers],[Agency]])),COLUMNS($F$7:H$7))))</f>
        <v/>
      </c>
      <c r="I62" s="1069" t="str" cm="1">
        <f t="array" ref="I62">IF($D62&lt;COLUMNS($F$7:I$7),"",INDEX(TableDiv[[GASB]:[GASB]],_xlfn.AGGREGATE(15,3,(TableDiv[[Agency]:[Agency]]=$E62)/(TableDiv[[Agency]:[Agency]]=$E62)*(ROW(TableDiv[Agency])-ROW(TableDiv[[#Headers],[Agency]])),COLUMNS($F$7:I$7))))</f>
        <v/>
      </c>
      <c r="J62" s="1069" t="str" cm="1">
        <f t="array" ref="J62">IF($D62&lt;COLUMNS($F$7:J$7),"",INDEX(TableDiv[[GASB]:[GASB]],_xlfn.AGGREGATE(15,3,(TableDiv[[Agency]:[Agency]]=$E62)/(TableDiv[[Agency]:[Agency]]=$E62)*(ROW(TableDiv[Agency])-ROW(TableDiv[[#Headers],[Agency]])),COLUMNS($F$7:J$7))))</f>
        <v/>
      </c>
      <c r="K62" s="1069" t="str" cm="1">
        <f t="array" ref="K62">IF($D62&lt;COLUMNS($F$7:K$7),"",INDEX(TableDiv[[GASB]:[GASB]],_xlfn.AGGREGATE(15,3,(TableDiv[[Agency]:[Agency]]=$E62)/(TableDiv[[Agency]:[Agency]]=$E62)*(ROW(TableDiv[Agency])-ROW(TableDiv[[#Headers],[Agency]])),COLUMNS($F$7:K$7))))</f>
        <v/>
      </c>
      <c r="L62" s="1069" t="str" cm="1">
        <f t="array" ref="L62">IF($D62&lt;COLUMNS($F$7:L$7),"",INDEX(TableDiv[[GASB]:[GASB]],_xlfn.AGGREGATE(15,3,(TableDiv[[Agency]:[Agency]]=$E62)/(TableDiv[[Agency]:[Agency]]=$E62)*(ROW(TableDiv[Agency])-ROW(TableDiv[[#Headers],[Agency]])),COLUMNS($F$7:L$7))))</f>
        <v/>
      </c>
      <c r="M62" s="1069" t="str" cm="1">
        <f t="array" ref="M62">IF($D62&lt;COLUMNS($F$7:M$7),"",INDEX(TableDiv[[GASB]:[GASB]],_xlfn.AGGREGATE(15,3,(TableDiv[[Agency]:[Agency]]=$E62)/(TableDiv[[Agency]:[Agency]]=$E62)*(ROW(TableDiv[Agency])-ROW(TableDiv[[#Headers],[Agency]])),COLUMNS($F$7:M$7))))</f>
        <v/>
      </c>
      <c r="N62" s="1069" t="str" cm="1">
        <f t="array" ref="N62">IF($D62&lt;COLUMNS($F$7:N$7),"",INDEX(TableDiv[[GASB]:[GASB]],_xlfn.AGGREGATE(15,3,(TableDiv[[Agency]:[Agency]]=$E62)/(TableDiv[[Agency]:[Agency]]=$E62)*(ROW(TableDiv[Agency])-ROW(TableDiv[[#Headers],[Agency]])),COLUMNS($F$7:N$7))))</f>
        <v/>
      </c>
      <c r="O62" s="1069" t="str" cm="1">
        <f t="array" ref="O62">IF($D62&lt;COLUMNS($F$7:O$7),"",INDEX(TableDiv[[GASB]:[GASB]],_xlfn.AGGREGATE(15,3,(TableDiv[[Agency]:[Agency]]=$E62)/(TableDiv[[Agency]:[Agency]]=$E62)*(ROW(TableDiv[Agency])-ROW(TableDiv[[#Headers],[Agency]])),COLUMNS($F$7:O$7))))</f>
        <v/>
      </c>
      <c r="P62" s="1069" t="str" cm="1">
        <f t="array" ref="P62">IF($D62&lt;COLUMNS($F$7:P$7),"",INDEX(TableDiv[[GASB]:[GASB]],_xlfn.AGGREGATE(15,3,(TableDiv[[Agency]:[Agency]]=$E62)/(TableDiv[[Agency]:[Agency]]=$E62)*(ROW(TableDiv[Agency])-ROW(TableDiv[[#Headers],[Agency]])),COLUMNS($F$7:P$7))))</f>
        <v/>
      </c>
      <c r="Q62" s="1069" t="str" cm="1">
        <f t="array" ref="Q62">IF($D62&lt;COLUMNS($F$7:Q$7),"",INDEX(TableDiv[[GASB]:[GASB]],_xlfn.AGGREGATE(15,3,(TableDiv[[Agency]:[Agency]]=$E62)/(TableDiv[[Agency]:[Agency]]=$E62)*(ROW(TableDiv[Agency])-ROW(TableDiv[[#Headers],[Agency]])),COLUMNS($F$7:Q$7))))</f>
        <v/>
      </c>
      <c r="R62" s="1069" t="str" cm="1">
        <f t="array" ref="R62">IF($D62&lt;COLUMNS($F$7:R$7),"",INDEX(TableDiv[[GASB]:[GASB]],_xlfn.AGGREGATE(15,3,(TableDiv[[Agency]:[Agency]]=$E62)/(TableDiv[[Agency]:[Agency]]=$E62)*(ROW(TableDiv[Agency])-ROW(TableDiv[[#Headers],[Agency]])),COLUMNS($F$7:R$7))))</f>
        <v/>
      </c>
      <c r="S62" s="1069" t="str" cm="1">
        <f t="array" ref="S62">IF($D62&lt;COLUMNS($F$7:S$7),"",INDEX(TableDiv[[GASB]:[GASB]],_xlfn.AGGREGATE(15,3,(TableDiv[[Agency]:[Agency]]=$E62)/(TableDiv[[Agency]:[Agency]]=$E62)*(ROW(TableDiv[Agency])-ROW(TableDiv[[#Headers],[Agency]])),COLUMNS($F$7:S$7))))</f>
        <v/>
      </c>
      <c r="T62" s="1069" t="str" cm="1">
        <f t="array" ref="T62">IF($D62&lt;COLUMNS($F$7:T$7),"",INDEX(TableDiv[[GASB]:[GASB]],_xlfn.AGGREGATE(15,3,(TableDiv[[Agency]:[Agency]]=$E62)/(TableDiv[[Agency]:[Agency]]=$E62)*(ROW(TableDiv[Agency])-ROW(TableDiv[[#Headers],[Agency]])),COLUMNS($F$7:T$7))))</f>
        <v/>
      </c>
      <c r="U62" s="1069" t="str" cm="1">
        <f t="array" ref="U62">IF($D62&lt;COLUMNS($F$7:U$7),"",INDEX(TableDiv[[GASB]:[GASB]],_xlfn.AGGREGATE(15,3,(TableDiv[[Agency]:[Agency]]=$E62)/(TableDiv[[Agency]:[Agency]]=$E62)*(ROW(TableDiv[Agency])-ROW(TableDiv[[#Headers],[Agency]])),COLUMNS($F$7:U$7))))</f>
        <v/>
      </c>
      <c r="V62" s="1069" t="str" cm="1">
        <f t="array" ref="V62">IF($D62&lt;COLUMNS($F$7:V$7),"",INDEX(TableDiv[[GASB]:[GASB]],_xlfn.AGGREGATE(15,3,(TableDiv[[Agency]:[Agency]]=$E62)/(TableDiv[[Agency]:[Agency]]=$E62)*(ROW(TableDiv[Agency])-ROW(TableDiv[[#Headers],[Agency]])),COLUMNS($F$7:V$7))))</f>
        <v/>
      </c>
      <c r="W62" s="1069" t="str" cm="1">
        <f t="array" ref="W62">IF($D62&lt;COLUMNS($F$7:W$7),"",INDEX(TableDiv[[GASB]:[GASB]],_xlfn.AGGREGATE(15,3,(TableDiv[[Agency]:[Agency]]=$E62)/(TableDiv[[Agency]:[Agency]]=$E62)*(ROW(TableDiv[Agency])-ROW(TableDiv[[#Headers],[Agency]])),COLUMNS($F$7:W$7))))</f>
        <v/>
      </c>
      <c r="X62" s="1069" t="str" cm="1">
        <f t="array" ref="X62">IF($D62&lt;COLUMNS($F$7:X$7),"",INDEX(TableDiv[[GASB]:[GASB]],_xlfn.AGGREGATE(15,3,(TableDiv[[Agency]:[Agency]]=$E62)/(TableDiv[[Agency]:[Agency]]=$E62)*(ROW(TableDiv[Agency])-ROW(TableDiv[[#Headers],[Agency]])),COLUMNS($F$7:X$7))))</f>
        <v/>
      </c>
      <c r="Y62" s="1069" t="str" cm="1">
        <f t="array" ref="Y62">IF($D62&lt;COLUMNS($F$7:Y$7),"",INDEX(TableDiv[[GASB]:[GASB]],_xlfn.AGGREGATE(15,3,(TableDiv[[Agency]:[Agency]]=$E62)/(TableDiv[[Agency]:[Agency]]=$E62)*(ROW(TableDiv[Agency])-ROW(TableDiv[[#Headers],[Agency]])),COLUMNS($F$7:Y$7))))</f>
        <v/>
      </c>
      <c r="Z62" s="1069" t="str" cm="1">
        <f t="array" ref="Z62">IF($D62&lt;COLUMNS($F$7:Z$7),"",INDEX(TableDiv[[GASB]:[GASB]],_xlfn.AGGREGATE(15,3,(TableDiv[[Agency]:[Agency]]=$E62)/(TableDiv[[Agency]:[Agency]]=$E62)*(ROW(TableDiv[Agency])-ROW(TableDiv[[#Headers],[Agency]])),COLUMNS($F$7:Z$7))))</f>
        <v/>
      </c>
      <c r="AA62" s="1069" t="str" cm="1">
        <f t="array" ref="AA62">IF($D62&lt;COLUMNS($F$7:AA$7),"",INDEX(TableDiv[[GASB]:[GASB]],_xlfn.AGGREGATE(15,3,(TableDiv[[Agency]:[Agency]]=$E62)/(TableDiv[[Agency]:[Agency]]=$E62)*(ROW(TableDiv[Agency])-ROW(TableDiv[[#Headers],[Agency]])),COLUMNS($F$7:AA$7))))</f>
        <v/>
      </c>
      <c r="AB62" s="1069" t="str" cm="1">
        <f t="array" ref="AB62">IF($D62&lt;COLUMNS($F$7:AB$7),"",INDEX(TableDiv[[GASB]:[GASB]],_xlfn.AGGREGATE(15,3,(TableDiv[[Agency]:[Agency]]=$E62)/(TableDiv[[Agency]:[Agency]]=$E62)*(ROW(TableDiv[Agency])-ROW(TableDiv[[#Headers],[Agency]])),COLUMNS($F$7:AB$7))))</f>
        <v/>
      </c>
      <c r="AC62" s="1069" t="str" cm="1">
        <f t="array" ref="AC62">IF($D62&lt;COLUMNS($F$7:AC$7),"",INDEX(TableDiv[[GASB]:[GASB]],_xlfn.AGGREGATE(15,3,(TableDiv[[Agency]:[Agency]]=$E62)/(TableDiv[[Agency]:[Agency]]=$E62)*(ROW(TableDiv[Agency])-ROW(TableDiv[[#Headers],[Agency]])),COLUMNS($F$7:AC$7))))</f>
        <v/>
      </c>
      <c r="AD62" s="1069" t="str" cm="1">
        <f t="array" ref="AD62">IF($D62&lt;COLUMNS($F$7:AD$7),"",INDEX(TableDiv[[GASB]:[GASB]],_xlfn.AGGREGATE(15,3,(TableDiv[[Agency]:[Agency]]=$E62)/(TableDiv[[Agency]:[Agency]]=$E62)*(ROW(TableDiv[Agency])-ROW(TableDiv[[#Headers],[Agency]])),COLUMNS($F$7:AD$7))))</f>
        <v/>
      </c>
      <c r="AE62" s="1069" t="str" cm="1">
        <f t="array" ref="AE62">IF($D62&lt;COLUMNS($F$7:AE$7),"",INDEX(TableDiv[[GASB]:[GASB]],_xlfn.AGGREGATE(15,3,(TableDiv[[Agency]:[Agency]]=$E62)/(TableDiv[[Agency]:[Agency]]=$E62)*(ROW(TableDiv[Agency])-ROW(TableDiv[[#Headers],[Agency]])),COLUMNS($F$7:AE$7))))</f>
        <v/>
      </c>
      <c r="AF62" s="1069" t="str" cm="1">
        <f t="array" ref="AF62">IF($D62&lt;COLUMNS($F$7:AF$7),"",INDEX(TableDiv[[GASB]:[GASB]],_xlfn.AGGREGATE(15,3,(TableDiv[[Agency]:[Agency]]=$E62)/(TableDiv[[Agency]:[Agency]]=$E62)*(ROW(TableDiv[Agency])-ROW(TableDiv[[#Headers],[Agency]])),COLUMNS($F$7:AF$7))))</f>
        <v/>
      </c>
      <c r="AG62" s="1069" t="str" cm="1">
        <f t="array" ref="AG62">IF($D62&lt;COLUMNS($F$7:AG$7),"",INDEX(TableDiv[[GASB]:[GASB]],_xlfn.AGGREGATE(15,3,(TableDiv[[Agency]:[Agency]]=$E62)/(TableDiv[[Agency]:[Agency]]=$E62)*(ROW(TableDiv[Agency])-ROW(TableDiv[[#Headers],[Agency]])),COLUMNS($F$7:AG$7))))</f>
        <v/>
      </c>
      <c r="AH62" s="1069" t="str" cm="1">
        <f t="array" ref="AH62">IF($D62&lt;COLUMNS($F$7:AH$7),"",INDEX(TableDiv[[GASB]:[GASB]],_xlfn.AGGREGATE(15,3,(TableDiv[[Agency]:[Agency]]=$E62)/(TableDiv[[Agency]:[Agency]]=$E62)*(ROW(TableDiv[Agency])-ROW(TableDiv[[#Headers],[Agency]])),COLUMNS($F$7:AH$7))))</f>
        <v/>
      </c>
      <c r="AI62" s="1069" t="str" cm="1">
        <f t="array" ref="AI62">IF($D62&lt;COLUMNS($F$7:AI$7),"",INDEX(TableDiv[[GASB]:[GASB]],_xlfn.AGGREGATE(15,3,(TableDiv[[Agency]:[Agency]]=$E62)/(TableDiv[[Agency]:[Agency]]=$E62)*(ROW(TableDiv[Agency])-ROW(TableDiv[[#Headers],[Agency]])),COLUMNS($F$7:AI$7))))</f>
        <v/>
      </c>
      <c r="AJ62" s="1069" t="str" cm="1">
        <f t="array" ref="AJ62">IF($D62&lt;COLUMNS($F$7:AJ$7),"",INDEX(TableDiv[[GASB]:[GASB]],_xlfn.AGGREGATE(15,3,(TableDiv[[Agency]:[Agency]]=$E62)/(TableDiv[[Agency]:[Agency]]=$E62)*(ROW(TableDiv[Agency])-ROW(TableDiv[[#Headers],[Agency]])),COLUMNS($F$7:AJ$7))))</f>
        <v/>
      </c>
      <c r="AK62" s="1069" t="str" cm="1">
        <f t="array" ref="AK62">IF($D62&lt;COLUMNS($F$7:AK$7),"",INDEX(TableDiv[[GASB]:[GASB]],_xlfn.AGGREGATE(15,3,(TableDiv[[Agency]:[Agency]]=$E62)/(TableDiv[[Agency]:[Agency]]=$E62)*(ROW(TableDiv[Agency])-ROW(TableDiv[[#Headers],[Agency]])),COLUMNS($F$7:AK$7))))</f>
        <v/>
      </c>
      <c r="AL62" s="1069" t="str" cm="1">
        <f t="array" ref="AL62">IF($D62&lt;COLUMNS($F$7:AL$7),"",INDEX(TableDiv[[GASB]:[GASB]],_xlfn.AGGREGATE(15,3,(TableDiv[[Agency]:[Agency]]=$E62)/(TableDiv[[Agency]:[Agency]]=$E62)*(ROW(TableDiv[Agency])-ROW(TableDiv[[#Headers],[Agency]])),COLUMNS($F$7:AL$7))))</f>
        <v/>
      </c>
      <c r="AM62" s="1069" t="str" cm="1">
        <f t="array" ref="AM62">IF($D62&lt;COLUMNS($F$7:AM$7),"",INDEX(TableDiv[[GASB]:[GASB]],_xlfn.AGGREGATE(15,3,(TableDiv[[Agency]:[Agency]]=$E62)/(TableDiv[[Agency]:[Agency]]=$E62)*(ROW(TableDiv[Agency])-ROW(TableDiv[[#Headers],[Agency]])),COLUMNS($F$7:AM$7))))</f>
        <v/>
      </c>
      <c r="AN62" s="1069"/>
      <c r="AO62" s="1069"/>
      <c r="AP62" s="1069"/>
      <c r="AQ62" s="1069"/>
      <c r="AR62" s="1069"/>
      <c r="AS62" s="1069"/>
    </row>
    <row r="63" spans="1:45" ht="15">
      <c r="A63" s="1073" t="s">
        <v>1386</v>
      </c>
      <c r="B63" s="1073" t="s">
        <v>2265</v>
      </c>
      <c r="C63" s="1069"/>
      <c r="D63" s="1069">
        <f>COUNTIF(TableDiv[Agency],E63)</f>
        <v>4</v>
      </c>
      <c r="E63" s="1078" t="str" cm="1">
        <f t="array" ref="E63">IFERROR(INDEX(TableDiv[Agency],MATCH(0,INDEX(COUNTIF($E$7:E62,TableDiv[Agency]),),0)),"")</f>
        <v>6700</v>
      </c>
      <c r="F63" s="1069" t="str" cm="1">
        <f t="array" ref="F63">IF($D63&lt;COLUMNS($F$7:F$7),"",INDEX(TableDiv[[GASB]:[GASB]],_xlfn.AGGREGATE(15,3,(TableDiv[[Agency]:[Agency]]=$E63)/(TableDiv[[Agency]:[Agency]]=$E63)*(ROW(TableDiv[Agency])-ROW(TableDiv[[#Headers],[Agency]])),COLUMNS($F$7:F$7))))</f>
        <v>11000G</v>
      </c>
      <c r="G63" s="1069" t="str" cm="1">
        <f t="array" ref="G63">IF($D63&lt;COLUMNS($F$7:G$7),"",INDEX(TableDiv[[GASB]:[GASB]],_xlfn.AGGREGATE(15,3,(TableDiv[[Agency]:[Agency]]=$E63)/(TableDiv[[Agency]:[Agency]]=$E63)*(ROW(TableDiv[Agency])-ROW(TableDiv[[#Headers],[Agency]])),COLUMNS($F$7:G$7))))</f>
        <v>11020G</v>
      </c>
      <c r="H63" s="1069" t="str" cm="1">
        <f t="array" ref="H63">IF($D63&lt;COLUMNS($F$7:H$7),"",INDEX(TableDiv[[GASB]:[GASB]],_xlfn.AGGREGATE(15,3,(TableDiv[[Agency]:[Agency]]=$E63)/(TableDiv[[Agency]:[Agency]]=$E63)*(ROW(TableDiv[Agency])-ROW(TableDiv[[#Headers],[Agency]])),COLUMNS($F$7:H$7))))</f>
        <v>12000G</v>
      </c>
      <c r="I63" s="1069" t="str" cm="1">
        <f t="array" ref="I63">IF($D63&lt;COLUMNS($F$7:I$7),"",INDEX(TableDiv[[GASB]:[GASB]],_xlfn.AGGREGATE(15,3,(TableDiv[[Agency]:[Agency]]=$E63)/(TableDiv[[Agency]:[Agency]]=$E63)*(ROW(TableDiv[Agency])-ROW(TableDiv[[#Headers],[Agency]])),COLUMNS($F$7:I$7))))</f>
        <v>39000G</v>
      </c>
      <c r="J63" s="1069" t="str" cm="1">
        <f t="array" ref="J63">IF($D63&lt;COLUMNS($F$7:J$7),"",INDEX(TableDiv[[GASB]:[GASB]],_xlfn.AGGREGATE(15,3,(TableDiv[[Agency]:[Agency]]=$E63)/(TableDiv[[Agency]:[Agency]]=$E63)*(ROW(TableDiv[Agency])-ROW(TableDiv[[#Headers],[Agency]])),COLUMNS($F$7:J$7))))</f>
        <v/>
      </c>
      <c r="K63" s="1069" t="str" cm="1">
        <f t="array" ref="K63">IF($D63&lt;COLUMNS($F$7:K$7),"",INDEX(TableDiv[[GASB]:[GASB]],_xlfn.AGGREGATE(15,3,(TableDiv[[Agency]:[Agency]]=$E63)/(TableDiv[[Agency]:[Agency]]=$E63)*(ROW(TableDiv[Agency])-ROW(TableDiv[[#Headers],[Agency]])),COLUMNS($F$7:K$7))))</f>
        <v/>
      </c>
      <c r="L63" s="1069" t="str" cm="1">
        <f t="array" ref="L63">IF($D63&lt;COLUMNS($F$7:L$7),"",INDEX(TableDiv[[GASB]:[GASB]],_xlfn.AGGREGATE(15,3,(TableDiv[[Agency]:[Agency]]=$E63)/(TableDiv[[Agency]:[Agency]]=$E63)*(ROW(TableDiv[Agency])-ROW(TableDiv[[#Headers],[Agency]])),COLUMNS($F$7:L$7))))</f>
        <v/>
      </c>
      <c r="M63" s="1069" t="str" cm="1">
        <f t="array" ref="M63">IF($D63&lt;COLUMNS($F$7:M$7),"",INDEX(TableDiv[[GASB]:[GASB]],_xlfn.AGGREGATE(15,3,(TableDiv[[Agency]:[Agency]]=$E63)/(TableDiv[[Agency]:[Agency]]=$E63)*(ROW(TableDiv[Agency])-ROW(TableDiv[[#Headers],[Agency]])),COLUMNS($F$7:M$7))))</f>
        <v/>
      </c>
      <c r="N63" s="1069" t="str" cm="1">
        <f t="array" ref="N63">IF($D63&lt;COLUMNS($F$7:N$7),"",INDEX(TableDiv[[GASB]:[GASB]],_xlfn.AGGREGATE(15,3,(TableDiv[[Agency]:[Agency]]=$E63)/(TableDiv[[Agency]:[Agency]]=$E63)*(ROW(TableDiv[Agency])-ROW(TableDiv[[#Headers],[Agency]])),COLUMNS($F$7:N$7))))</f>
        <v/>
      </c>
      <c r="O63" s="1069" t="str" cm="1">
        <f t="array" ref="O63">IF($D63&lt;COLUMNS($F$7:O$7),"",INDEX(TableDiv[[GASB]:[GASB]],_xlfn.AGGREGATE(15,3,(TableDiv[[Agency]:[Agency]]=$E63)/(TableDiv[[Agency]:[Agency]]=$E63)*(ROW(TableDiv[Agency])-ROW(TableDiv[[#Headers],[Agency]])),COLUMNS($F$7:O$7))))</f>
        <v/>
      </c>
      <c r="P63" s="1069" t="str" cm="1">
        <f t="array" ref="P63">IF($D63&lt;COLUMNS($F$7:P$7),"",INDEX(TableDiv[[GASB]:[GASB]],_xlfn.AGGREGATE(15,3,(TableDiv[[Agency]:[Agency]]=$E63)/(TableDiv[[Agency]:[Agency]]=$E63)*(ROW(TableDiv[Agency])-ROW(TableDiv[[#Headers],[Agency]])),COLUMNS($F$7:P$7))))</f>
        <v/>
      </c>
      <c r="Q63" s="1069" t="str" cm="1">
        <f t="array" ref="Q63">IF($D63&lt;COLUMNS($F$7:Q$7),"",INDEX(TableDiv[[GASB]:[GASB]],_xlfn.AGGREGATE(15,3,(TableDiv[[Agency]:[Agency]]=$E63)/(TableDiv[[Agency]:[Agency]]=$E63)*(ROW(TableDiv[Agency])-ROW(TableDiv[[#Headers],[Agency]])),COLUMNS($F$7:Q$7))))</f>
        <v/>
      </c>
      <c r="R63" s="1069" t="str" cm="1">
        <f t="array" ref="R63">IF($D63&lt;COLUMNS($F$7:R$7),"",INDEX(TableDiv[[GASB]:[GASB]],_xlfn.AGGREGATE(15,3,(TableDiv[[Agency]:[Agency]]=$E63)/(TableDiv[[Agency]:[Agency]]=$E63)*(ROW(TableDiv[Agency])-ROW(TableDiv[[#Headers],[Agency]])),COLUMNS($F$7:R$7))))</f>
        <v/>
      </c>
      <c r="S63" s="1069" t="str" cm="1">
        <f t="array" ref="S63">IF($D63&lt;COLUMNS($F$7:S$7),"",INDEX(TableDiv[[GASB]:[GASB]],_xlfn.AGGREGATE(15,3,(TableDiv[[Agency]:[Agency]]=$E63)/(TableDiv[[Agency]:[Agency]]=$E63)*(ROW(TableDiv[Agency])-ROW(TableDiv[[#Headers],[Agency]])),COLUMNS($F$7:S$7))))</f>
        <v/>
      </c>
      <c r="T63" s="1069" t="str" cm="1">
        <f t="array" ref="T63">IF($D63&lt;COLUMNS($F$7:T$7),"",INDEX(TableDiv[[GASB]:[GASB]],_xlfn.AGGREGATE(15,3,(TableDiv[[Agency]:[Agency]]=$E63)/(TableDiv[[Agency]:[Agency]]=$E63)*(ROW(TableDiv[Agency])-ROW(TableDiv[[#Headers],[Agency]])),COLUMNS($F$7:T$7))))</f>
        <v/>
      </c>
      <c r="U63" s="1069" t="str" cm="1">
        <f t="array" ref="U63">IF($D63&lt;COLUMNS($F$7:U$7),"",INDEX(TableDiv[[GASB]:[GASB]],_xlfn.AGGREGATE(15,3,(TableDiv[[Agency]:[Agency]]=$E63)/(TableDiv[[Agency]:[Agency]]=$E63)*(ROW(TableDiv[Agency])-ROW(TableDiv[[#Headers],[Agency]])),COLUMNS($F$7:U$7))))</f>
        <v/>
      </c>
      <c r="V63" s="1069" t="str" cm="1">
        <f t="array" ref="V63">IF($D63&lt;COLUMNS($F$7:V$7),"",INDEX(TableDiv[[GASB]:[GASB]],_xlfn.AGGREGATE(15,3,(TableDiv[[Agency]:[Agency]]=$E63)/(TableDiv[[Agency]:[Agency]]=$E63)*(ROW(TableDiv[Agency])-ROW(TableDiv[[#Headers],[Agency]])),COLUMNS($F$7:V$7))))</f>
        <v/>
      </c>
      <c r="W63" s="1069" t="str" cm="1">
        <f t="array" ref="W63">IF($D63&lt;COLUMNS($F$7:W$7),"",INDEX(TableDiv[[GASB]:[GASB]],_xlfn.AGGREGATE(15,3,(TableDiv[[Agency]:[Agency]]=$E63)/(TableDiv[[Agency]:[Agency]]=$E63)*(ROW(TableDiv[Agency])-ROW(TableDiv[[#Headers],[Agency]])),COLUMNS($F$7:W$7))))</f>
        <v/>
      </c>
      <c r="X63" s="1069" t="str" cm="1">
        <f t="array" ref="X63">IF($D63&lt;COLUMNS($F$7:X$7),"",INDEX(TableDiv[[GASB]:[GASB]],_xlfn.AGGREGATE(15,3,(TableDiv[[Agency]:[Agency]]=$E63)/(TableDiv[[Agency]:[Agency]]=$E63)*(ROW(TableDiv[Agency])-ROW(TableDiv[[#Headers],[Agency]])),COLUMNS($F$7:X$7))))</f>
        <v/>
      </c>
      <c r="Y63" s="1069" t="str" cm="1">
        <f t="array" ref="Y63">IF($D63&lt;COLUMNS($F$7:Y$7),"",INDEX(TableDiv[[GASB]:[GASB]],_xlfn.AGGREGATE(15,3,(TableDiv[[Agency]:[Agency]]=$E63)/(TableDiv[[Agency]:[Agency]]=$E63)*(ROW(TableDiv[Agency])-ROW(TableDiv[[#Headers],[Agency]])),COLUMNS($F$7:Y$7))))</f>
        <v/>
      </c>
      <c r="Z63" s="1069" t="str" cm="1">
        <f t="array" ref="Z63">IF($D63&lt;COLUMNS($F$7:Z$7),"",INDEX(TableDiv[[GASB]:[GASB]],_xlfn.AGGREGATE(15,3,(TableDiv[[Agency]:[Agency]]=$E63)/(TableDiv[[Agency]:[Agency]]=$E63)*(ROW(TableDiv[Agency])-ROW(TableDiv[[#Headers],[Agency]])),COLUMNS($F$7:Z$7))))</f>
        <v/>
      </c>
      <c r="AA63" s="1069" t="str" cm="1">
        <f t="array" ref="AA63">IF($D63&lt;COLUMNS($F$7:AA$7),"",INDEX(TableDiv[[GASB]:[GASB]],_xlfn.AGGREGATE(15,3,(TableDiv[[Agency]:[Agency]]=$E63)/(TableDiv[[Agency]:[Agency]]=$E63)*(ROW(TableDiv[Agency])-ROW(TableDiv[[#Headers],[Agency]])),COLUMNS($F$7:AA$7))))</f>
        <v/>
      </c>
      <c r="AB63" s="1069" t="str" cm="1">
        <f t="array" ref="AB63">IF($D63&lt;COLUMNS($F$7:AB$7),"",INDEX(TableDiv[[GASB]:[GASB]],_xlfn.AGGREGATE(15,3,(TableDiv[[Agency]:[Agency]]=$E63)/(TableDiv[[Agency]:[Agency]]=$E63)*(ROW(TableDiv[Agency])-ROW(TableDiv[[#Headers],[Agency]])),COLUMNS($F$7:AB$7))))</f>
        <v/>
      </c>
      <c r="AC63" s="1069" t="str" cm="1">
        <f t="array" ref="AC63">IF($D63&lt;COLUMNS($F$7:AC$7),"",INDEX(TableDiv[[GASB]:[GASB]],_xlfn.AGGREGATE(15,3,(TableDiv[[Agency]:[Agency]]=$E63)/(TableDiv[[Agency]:[Agency]]=$E63)*(ROW(TableDiv[Agency])-ROW(TableDiv[[#Headers],[Agency]])),COLUMNS($F$7:AC$7))))</f>
        <v/>
      </c>
      <c r="AD63" s="1069" t="str" cm="1">
        <f t="array" ref="AD63">IF($D63&lt;COLUMNS($F$7:AD$7),"",INDEX(TableDiv[[GASB]:[GASB]],_xlfn.AGGREGATE(15,3,(TableDiv[[Agency]:[Agency]]=$E63)/(TableDiv[[Agency]:[Agency]]=$E63)*(ROW(TableDiv[Agency])-ROW(TableDiv[[#Headers],[Agency]])),COLUMNS($F$7:AD$7))))</f>
        <v/>
      </c>
      <c r="AE63" s="1069" t="str" cm="1">
        <f t="array" ref="AE63">IF($D63&lt;COLUMNS($F$7:AE$7),"",INDEX(TableDiv[[GASB]:[GASB]],_xlfn.AGGREGATE(15,3,(TableDiv[[Agency]:[Agency]]=$E63)/(TableDiv[[Agency]:[Agency]]=$E63)*(ROW(TableDiv[Agency])-ROW(TableDiv[[#Headers],[Agency]])),COLUMNS($F$7:AE$7))))</f>
        <v/>
      </c>
      <c r="AF63" s="1069" t="str" cm="1">
        <f t="array" ref="AF63">IF($D63&lt;COLUMNS($F$7:AF$7),"",INDEX(TableDiv[[GASB]:[GASB]],_xlfn.AGGREGATE(15,3,(TableDiv[[Agency]:[Agency]]=$E63)/(TableDiv[[Agency]:[Agency]]=$E63)*(ROW(TableDiv[Agency])-ROW(TableDiv[[#Headers],[Agency]])),COLUMNS($F$7:AF$7))))</f>
        <v/>
      </c>
      <c r="AG63" s="1069" t="str" cm="1">
        <f t="array" ref="AG63">IF($D63&lt;COLUMNS($F$7:AG$7),"",INDEX(TableDiv[[GASB]:[GASB]],_xlfn.AGGREGATE(15,3,(TableDiv[[Agency]:[Agency]]=$E63)/(TableDiv[[Agency]:[Agency]]=$E63)*(ROW(TableDiv[Agency])-ROW(TableDiv[[#Headers],[Agency]])),COLUMNS($F$7:AG$7))))</f>
        <v/>
      </c>
      <c r="AH63" s="1069" t="str" cm="1">
        <f t="array" ref="AH63">IF($D63&lt;COLUMNS($F$7:AH$7),"",INDEX(TableDiv[[GASB]:[GASB]],_xlfn.AGGREGATE(15,3,(TableDiv[[Agency]:[Agency]]=$E63)/(TableDiv[[Agency]:[Agency]]=$E63)*(ROW(TableDiv[Agency])-ROW(TableDiv[[#Headers],[Agency]])),COLUMNS($F$7:AH$7))))</f>
        <v/>
      </c>
      <c r="AI63" s="1069" t="str" cm="1">
        <f t="array" ref="AI63">IF($D63&lt;COLUMNS($F$7:AI$7),"",INDEX(TableDiv[[GASB]:[GASB]],_xlfn.AGGREGATE(15,3,(TableDiv[[Agency]:[Agency]]=$E63)/(TableDiv[[Agency]:[Agency]]=$E63)*(ROW(TableDiv[Agency])-ROW(TableDiv[[#Headers],[Agency]])),COLUMNS($F$7:AI$7))))</f>
        <v/>
      </c>
      <c r="AJ63" s="1069" t="str" cm="1">
        <f t="array" ref="AJ63">IF($D63&lt;COLUMNS($F$7:AJ$7),"",INDEX(TableDiv[[GASB]:[GASB]],_xlfn.AGGREGATE(15,3,(TableDiv[[Agency]:[Agency]]=$E63)/(TableDiv[[Agency]:[Agency]]=$E63)*(ROW(TableDiv[Agency])-ROW(TableDiv[[#Headers],[Agency]])),COLUMNS($F$7:AJ$7))))</f>
        <v/>
      </c>
      <c r="AK63" s="1069" t="str" cm="1">
        <f t="array" ref="AK63">IF($D63&lt;COLUMNS($F$7:AK$7),"",INDEX(TableDiv[[GASB]:[GASB]],_xlfn.AGGREGATE(15,3,(TableDiv[[Agency]:[Agency]]=$E63)/(TableDiv[[Agency]:[Agency]]=$E63)*(ROW(TableDiv[Agency])-ROW(TableDiv[[#Headers],[Agency]])),COLUMNS($F$7:AK$7))))</f>
        <v/>
      </c>
      <c r="AL63" s="1069" t="str" cm="1">
        <f t="array" ref="AL63">IF($D63&lt;COLUMNS($F$7:AL$7),"",INDEX(TableDiv[[GASB]:[GASB]],_xlfn.AGGREGATE(15,3,(TableDiv[[Agency]:[Agency]]=$E63)/(TableDiv[[Agency]:[Agency]]=$E63)*(ROW(TableDiv[Agency])-ROW(TableDiv[[#Headers],[Agency]])),COLUMNS($F$7:AL$7))))</f>
        <v/>
      </c>
      <c r="AM63" s="1069" t="str" cm="1">
        <f t="array" ref="AM63">IF($D63&lt;COLUMNS($F$7:AM$7),"",INDEX(TableDiv[[GASB]:[GASB]],_xlfn.AGGREGATE(15,3,(TableDiv[[Agency]:[Agency]]=$E63)/(TableDiv[[Agency]:[Agency]]=$E63)*(ROW(TableDiv[Agency])-ROW(TableDiv[[#Headers],[Agency]])),COLUMNS($F$7:AM$7))))</f>
        <v/>
      </c>
      <c r="AN63" s="1069"/>
      <c r="AO63" s="1069"/>
      <c r="AP63" s="1069"/>
      <c r="AQ63" s="1069"/>
      <c r="AR63" s="1069"/>
      <c r="AS63" s="1069"/>
    </row>
    <row r="64" spans="1:45" ht="15">
      <c r="A64" s="1073" t="s">
        <v>1386</v>
      </c>
      <c r="B64" s="1073" t="s">
        <v>2266</v>
      </c>
      <c r="C64" s="1069"/>
      <c r="D64" s="1069">
        <f>COUNTIF(TableDiv[Agency],E64)</f>
        <v>4</v>
      </c>
      <c r="E64" s="1078" t="str" cm="1">
        <f t="array" ref="E64">IFERROR(INDEX(TableDiv[Agency],MATCH(0,INDEX(COUNTIF($E$7:E63,TableDiv[Agency]),),0)),"")</f>
        <v>8700</v>
      </c>
      <c r="F64" s="1069" t="str" cm="1">
        <f t="array" ref="F64">IF($D64&lt;COLUMNS($F$7:F$7),"",INDEX(TableDiv[[GASB]:[GASB]],_xlfn.AGGREGATE(15,3,(TableDiv[[Agency]:[Agency]]=$E64)/(TableDiv[[Agency]:[Agency]]=$E64)*(ROW(TableDiv[Agency])-ROW(TableDiv[[#Headers],[Agency]])),COLUMNS($F$7:F$7))))</f>
        <v>41100G</v>
      </c>
      <c r="G64" s="1069" t="str" cm="1">
        <f t="array" ref="G64">IF($D64&lt;COLUMNS($F$7:G$7),"",INDEX(TableDiv[[GASB]:[GASB]],_xlfn.AGGREGATE(15,3,(TableDiv[[Agency]:[Agency]]=$E64)/(TableDiv[[Agency]:[Agency]]=$E64)*(ROW(TableDiv[Agency])-ROW(TableDiv[[#Headers],[Agency]])),COLUMNS($F$7:G$7))))</f>
        <v>41300G</v>
      </c>
      <c r="H64" s="1069" t="str" cm="1">
        <f t="array" ref="H64">IF($D64&lt;COLUMNS($F$7:H$7),"",INDEX(TableDiv[[GASB]:[GASB]],_xlfn.AGGREGATE(15,3,(TableDiv[[Agency]:[Agency]]=$E64)/(TableDiv[[Agency]:[Agency]]=$E64)*(ROW(TableDiv[Agency])-ROW(TableDiv[[#Headers],[Agency]])),COLUMNS($F$7:H$7))))</f>
        <v>42300G</v>
      </c>
      <c r="I64" s="1069" t="str" cm="1">
        <f t="array" ref="I64">IF($D64&lt;COLUMNS($F$7:I$7),"",INDEX(TableDiv[[GASB]:[GASB]],_xlfn.AGGREGATE(15,3,(TableDiv[[Agency]:[Agency]]=$E64)/(TableDiv[[Agency]:[Agency]]=$E64)*(ROW(TableDiv[Agency])-ROW(TableDiv[[#Headers],[Agency]])),COLUMNS($F$7:I$7))))</f>
        <v>43100G</v>
      </c>
      <c r="J64" s="1069" t="str" cm="1">
        <f t="array" ref="J64">IF($D64&lt;COLUMNS($F$7:J$7),"",INDEX(TableDiv[[GASB]:[GASB]],_xlfn.AGGREGATE(15,3,(TableDiv[[Agency]:[Agency]]=$E64)/(TableDiv[[Agency]:[Agency]]=$E64)*(ROW(TableDiv[Agency])-ROW(TableDiv[[#Headers],[Agency]])),COLUMNS($F$7:J$7))))</f>
        <v/>
      </c>
      <c r="K64" s="1069" t="str" cm="1">
        <f t="array" ref="K64">IF($D64&lt;COLUMNS($F$7:K$7),"",INDEX(TableDiv[[GASB]:[GASB]],_xlfn.AGGREGATE(15,3,(TableDiv[[Agency]:[Agency]]=$E64)/(TableDiv[[Agency]:[Agency]]=$E64)*(ROW(TableDiv[Agency])-ROW(TableDiv[[#Headers],[Agency]])),COLUMNS($F$7:K$7))))</f>
        <v/>
      </c>
      <c r="L64" s="1069" t="str" cm="1">
        <f t="array" ref="L64">IF($D64&lt;COLUMNS($F$7:L$7),"",INDEX(TableDiv[[GASB]:[GASB]],_xlfn.AGGREGATE(15,3,(TableDiv[[Agency]:[Agency]]=$E64)/(TableDiv[[Agency]:[Agency]]=$E64)*(ROW(TableDiv[Agency])-ROW(TableDiv[[#Headers],[Agency]])),COLUMNS($F$7:L$7))))</f>
        <v/>
      </c>
      <c r="M64" s="1069" t="str" cm="1">
        <f t="array" ref="M64">IF($D64&lt;COLUMNS($F$7:M$7),"",INDEX(TableDiv[[GASB]:[GASB]],_xlfn.AGGREGATE(15,3,(TableDiv[[Agency]:[Agency]]=$E64)/(TableDiv[[Agency]:[Agency]]=$E64)*(ROW(TableDiv[Agency])-ROW(TableDiv[[#Headers],[Agency]])),COLUMNS($F$7:M$7))))</f>
        <v/>
      </c>
      <c r="N64" s="1069" t="str" cm="1">
        <f t="array" ref="N64">IF($D64&lt;COLUMNS($F$7:N$7),"",INDEX(TableDiv[[GASB]:[GASB]],_xlfn.AGGREGATE(15,3,(TableDiv[[Agency]:[Agency]]=$E64)/(TableDiv[[Agency]:[Agency]]=$E64)*(ROW(TableDiv[Agency])-ROW(TableDiv[[#Headers],[Agency]])),COLUMNS($F$7:N$7))))</f>
        <v/>
      </c>
      <c r="O64" s="1069" t="str" cm="1">
        <f t="array" ref="O64">IF($D64&lt;COLUMNS($F$7:O$7),"",INDEX(TableDiv[[GASB]:[GASB]],_xlfn.AGGREGATE(15,3,(TableDiv[[Agency]:[Agency]]=$E64)/(TableDiv[[Agency]:[Agency]]=$E64)*(ROW(TableDiv[Agency])-ROW(TableDiv[[#Headers],[Agency]])),COLUMNS($F$7:O$7))))</f>
        <v/>
      </c>
      <c r="P64" s="1069" t="str" cm="1">
        <f t="array" ref="P64">IF($D64&lt;COLUMNS($F$7:P$7),"",INDEX(TableDiv[[GASB]:[GASB]],_xlfn.AGGREGATE(15,3,(TableDiv[[Agency]:[Agency]]=$E64)/(TableDiv[[Agency]:[Agency]]=$E64)*(ROW(TableDiv[Agency])-ROW(TableDiv[[#Headers],[Agency]])),COLUMNS($F$7:P$7))))</f>
        <v/>
      </c>
      <c r="Q64" s="1069" t="str" cm="1">
        <f t="array" ref="Q64">IF($D64&lt;COLUMNS($F$7:Q$7),"",INDEX(TableDiv[[GASB]:[GASB]],_xlfn.AGGREGATE(15,3,(TableDiv[[Agency]:[Agency]]=$E64)/(TableDiv[[Agency]:[Agency]]=$E64)*(ROW(TableDiv[Agency])-ROW(TableDiv[[#Headers],[Agency]])),COLUMNS($F$7:Q$7))))</f>
        <v/>
      </c>
      <c r="R64" s="1069" t="str" cm="1">
        <f t="array" ref="R64">IF($D64&lt;COLUMNS($F$7:R$7),"",INDEX(TableDiv[[GASB]:[GASB]],_xlfn.AGGREGATE(15,3,(TableDiv[[Agency]:[Agency]]=$E64)/(TableDiv[[Agency]:[Agency]]=$E64)*(ROW(TableDiv[Agency])-ROW(TableDiv[[#Headers],[Agency]])),COLUMNS($F$7:R$7))))</f>
        <v/>
      </c>
      <c r="S64" s="1069" t="str" cm="1">
        <f t="array" ref="S64">IF($D64&lt;COLUMNS($F$7:S$7),"",INDEX(TableDiv[[GASB]:[GASB]],_xlfn.AGGREGATE(15,3,(TableDiv[[Agency]:[Agency]]=$E64)/(TableDiv[[Agency]:[Agency]]=$E64)*(ROW(TableDiv[Agency])-ROW(TableDiv[[#Headers],[Agency]])),COLUMNS($F$7:S$7))))</f>
        <v/>
      </c>
      <c r="T64" s="1069" t="str" cm="1">
        <f t="array" ref="T64">IF($D64&lt;COLUMNS($F$7:T$7),"",INDEX(TableDiv[[GASB]:[GASB]],_xlfn.AGGREGATE(15,3,(TableDiv[[Agency]:[Agency]]=$E64)/(TableDiv[[Agency]:[Agency]]=$E64)*(ROW(TableDiv[Agency])-ROW(TableDiv[[#Headers],[Agency]])),COLUMNS($F$7:T$7))))</f>
        <v/>
      </c>
      <c r="U64" s="1069" t="str" cm="1">
        <f t="array" ref="U64">IF($D64&lt;COLUMNS($F$7:U$7),"",INDEX(TableDiv[[GASB]:[GASB]],_xlfn.AGGREGATE(15,3,(TableDiv[[Agency]:[Agency]]=$E64)/(TableDiv[[Agency]:[Agency]]=$E64)*(ROW(TableDiv[Agency])-ROW(TableDiv[[#Headers],[Agency]])),COLUMNS($F$7:U$7))))</f>
        <v/>
      </c>
      <c r="V64" s="1069" t="str" cm="1">
        <f t="array" ref="V64">IF($D64&lt;COLUMNS($F$7:V$7),"",INDEX(TableDiv[[GASB]:[GASB]],_xlfn.AGGREGATE(15,3,(TableDiv[[Agency]:[Agency]]=$E64)/(TableDiv[[Agency]:[Agency]]=$E64)*(ROW(TableDiv[Agency])-ROW(TableDiv[[#Headers],[Agency]])),COLUMNS($F$7:V$7))))</f>
        <v/>
      </c>
      <c r="W64" s="1069" t="str" cm="1">
        <f t="array" ref="W64">IF($D64&lt;COLUMNS($F$7:W$7),"",INDEX(TableDiv[[GASB]:[GASB]],_xlfn.AGGREGATE(15,3,(TableDiv[[Agency]:[Agency]]=$E64)/(TableDiv[[Agency]:[Agency]]=$E64)*(ROW(TableDiv[Agency])-ROW(TableDiv[[#Headers],[Agency]])),COLUMNS($F$7:W$7))))</f>
        <v/>
      </c>
      <c r="X64" s="1069" t="str" cm="1">
        <f t="array" ref="X64">IF($D64&lt;COLUMNS($F$7:X$7),"",INDEX(TableDiv[[GASB]:[GASB]],_xlfn.AGGREGATE(15,3,(TableDiv[[Agency]:[Agency]]=$E64)/(TableDiv[[Agency]:[Agency]]=$E64)*(ROW(TableDiv[Agency])-ROW(TableDiv[[#Headers],[Agency]])),COLUMNS($F$7:X$7))))</f>
        <v/>
      </c>
      <c r="Y64" s="1069" t="str" cm="1">
        <f t="array" ref="Y64">IF($D64&lt;COLUMNS($F$7:Y$7),"",INDEX(TableDiv[[GASB]:[GASB]],_xlfn.AGGREGATE(15,3,(TableDiv[[Agency]:[Agency]]=$E64)/(TableDiv[[Agency]:[Agency]]=$E64)*(ROW(TableDiv[Agency])-ROW(TableDiv[[#Headers],[Agency]])),COLUMNS($F$7:Y$7))))</f>
        <v/>
      </c>
      <c r="Z64" s="1069" t="str" cm="1">
        <f t="array" ref="Z64">IF($D64&lt;COLUMNS($F$7:Z$7),"",INDEX(TableDiv[[GASB]:[GASB]],_xlfn.AGGREGATE(15,3,(TableDiv[[Agency]:[Agency]]=$E64)/(TableDiv[[Agency]:[Agency]]=$E64)*(ROW(TableDiv[Agency])-ROW(TableDiv[[#Headers],[Agency]])),COLUMNS($F$7:Z$7))))</f>
        <v/>
      </c>
      <c r="AA64" s="1069" t="str" cm="1">
        <f t="array" ref="AA64">IF($D64&lt;COLUMNS($F$7:AA$7),"",INDEX(TableDiv[[GASB]:[GASB]],_xlfn.AGGREGATE(15,3,(TableDiv[[Agency]:[Agency]]=$E64)/(TableDiv[[Agency]:[Agency]]=$E64)*(ROW(TableDiv[Agency])-ROW(TableDiv[[#Headers],[Agency]])),COLUMNS($F$7:AA$7))))</f>
        <v/>
      </c>
      <c r="AB64" s="1069" t="str" cm="1">
        <f t="array" ref="AB64">IF($D64&lt;COLUMNS($F$7:AB$7),"",INDEX(TableDiv[[GASB]:[GASB]],_xlfn.AGGREGATE(15,3,(TableDiv[[Agency]:[Agency]]=$E64)/(TableDiv[[Agency]:[Agency]]=$E64)*(ROW(TableDiv[Agency])-ROW(TableDiv[[#Headers],[Agency]])),COLUMNS($F$7:AB$7))))</f>
        <v/>
      </c>
      <c r="AC64" s="1069" t="str" cm="1">
        <f t="array" ref="AC64">IF($D64&lt;COLUMNS($F$7:AC$7),"",INDEX(TableDiv[[GASB]:[GASB]],_xlfn.AGGREGATE(15,3,(TableDiv[[Agency]:[Agency]]=$E64)/(TableDiv[[Agency]:[Agency]]=$E64)*(ROW(TableDiv[Agency])-ROW(TableDiv[[#Headers],[Agency]])),COLUMNS($F$7:AC$7))))</f>
        <v/>
      </c>
      <c r="AD64" s="1069" t="str" cm="1">
        <f t="array" ref="AD64">IF($D64&lt;COLUMNS($F$7:AD$7),"",INDEX(TableDiv[[GASB]:[GASB]],_xlfn.AGGREGATE(15,3,(TableDiv[[Agency]:[Agency]]=$E64)/(TableDiv[[Agency]:[Agency]]=$E64)*(ROW(TableDiv[Agency])-ROW(TableDiv[[#Headers],[Agency]])),COLUMNS($F$7:AD$7))))</f>
        <v/>
      </c>
      <c r="AE64" s="1069" t="str" cm="1">
        <f t="array" ref="AE64">IF($D64&lt;COLUMNS($F$7:AE$7),"",INDEX(TableDiv[[GASB]:[GASB]],_xlfn.AGGREGATE(15,3,(TableDiv[[Agency]:[Agency]]=$E64)/(TableDiv[[Agency]:[Agency]]=$E64)*(ROW(TableDiv[Agency])-ROW(TableDiv[[#Headers],[Agency]])),COLUMNS($F$7:AE$7))))</f>
        <v/>
      </c>
      <c r="AF64" s="1069" t="str" cm="1">
        <f t="array" ref="AF64">IF($D64&lt;COLUMNS($F$7:AF$7),"",INDEX(TableDiv[[GASB]:[GASB]],_xlfn.AGGREGATE(15,3,(TableDiv[[Agency]:[Agency]]=$E64)/(TableDiv[[Agency]:[Agency]]=$E64)*(ROW(TableDiv[Agency])-ROW(TableDiv[[#Headers],[Agency]])),COLUMNS($F$7:AF$7))))</f>
        <v/>
      </c>
      <c r="AG64" s="1069" t="str" cm="1">
        <f t="array" ref="AG64">IF($D64&lt;COLUMNS($F$7:AG$7),"",INDEX(TableDiv[[GASB]:[GASB]],_xlfn.AGGREGATE(15,3,(TableDiv[[Agency]:[Agency]]=$E64)/(TableDiv[[Agency]:[Agency]]=$E64)*(ROW(TableDiv[Agency])-ROW(TableDiv[[#Headers],[Agency]])),COLUMNS($F$7:AG$7))))</f>
        <v/>
      </c>
      <c r="AH64" s="1069" t="str" cm="1">
        <f t="array" ref="AH64">IF($D64&lt;COLUMNS($F$7:AH$7),"",INDEX(TableDiv[[GASB]:[GASB]],_xlfn.AGGREGATE(15,3,(TableDiv[[Agency]:[Agency]]=$E64)/(TableDiv[[Agency]:[Agency]]=$E64)*(ROW(TableDiv[Agency])-ROW(TableDiv[[#Headers],[Agency]])),COLUMNS($F$7:AH$7))))</f>
        <v/>
      </c>
      <c r="AI64" s="1069" t="str" cm="1">
        <f t="array" ref="AI64">IF($D64&lt;COLUMNS($F$7:AI$7),"",INDEX(TableDiv[[GASB]:[GASB]],_xlfn.AGGREGATE(15,3,(TableDiv[[Agency]:[Agency]]=$E64)/(TableDiv[[Agency]:[Agency]]=$E64)*(ROW(TableDiv[Agency])-ROW(TableDiv[[#Headers],[Agency]])),COLUMNS($F$7:AI$7))))</f>
        <v/>
      </c>
      <c r="AJ64" s="1069" t="str" cm="1">
        <f t="array" ref="AJ64">IF($D64&lt;COLUMNS($F$7:AJ$7),"",INDEX(TableDiv[[GASB]:[GASB]],_xlfn.AGGREGATE(15,3,(TableDiv[[Agency]:[Agency]]=$E64)/(TableDiv[[Agency]:[Agency]]=$E64)*(ROW(TableDiv[Agency])-ROW(TableDiv[[#Headers],[Agency]])),COLUMNS($F$7:AJ$7))))</f>
        <v/>
      </c>
      <c r="AK64" s="1069" t="str" cm="1">
        <f t="array" ref="AK64">IF($D64&lt;COLUMNS($F$7:AK$7),"",INDEX(TableDiv[[GASB]:[GASB]],_xlfn.AGGREGATE(15,3,(TableDiv[[Agency]:[Agency]]=$E64)/(TableDiv[[Agency]:[Agency]]=$E64)*(ROW(TableDiv[Agency])-ROW(TableDiv[[#Headers],[Agency]])),COLUMNS($F$7:AK$7))))</f>
        <v/>
      </c>
      <c r="AL64" s="1069" t="str" cm="1">
        <f t="array" ref="AL64">IF($D64&lt;COLUMNS($F$7:AL$7),"",INDEX(TableDiv[[GASB]:[GASB]],_xlfn.AGGREGATE(15,3,(TableDiv[[Agency]:[Agency]]=$E64)/(TableDiv[[Agency]:[Agency]]=$E64)*(ROW(TableDiv[Agency])-ROW(TableDiv[[#Headers],[Agency]])),COLUMNS($F$7:AL$7))))</f>
        <v/>
      </c>
      <c r="AM64" s="1069" t="str" cm="1">
        <f t="array" ref="AM64">IF($D64&lt;COLUMNS($F$7:AM$7),"",INDEX(TableDiv[[GASB]:[GASB]],_xlfn.AGGREGATE(15,3,(TableDiv[[Agency]:[Agency]]=$E64)/(TableDiv[[Agency]:[Agency]]=$E64)*(ROW(TableDiv[Agency])-ROW(TableDiv[[#Headers],[Agency]])),COLUMNS($F$7:AM$7))))</f>
        <v/>
      </c>
      <c r="AN64" s="1069"/>
      <c r="AO64" s="1069"/>
      <c r="AP64" s="1069"/>
      <c r="AQ64" s="1069"/>
      <c r="AR64" s="1069"/>
      <c r="AS64" s="1069"/>
    </row>
    <row r="65" spans="1:45" ht="15">
      <c r="A65" s="1073" t="s">
        <v>1386</v>
      </c>
      <c r="B65" s="1073" t="s">
        <v>2274</v>
      </c>
      <c r="C65" s="1069"/>
      <c r="D65" s="1069">
        <f>COUNTIF(TableDiv[Agency],E65)</f>
        <v>3</v>
      </c>
      <c r="E65" s="1078" t="str" cm="1">
        <f t="array" ref="E65">IFERROR(INDEX(TableDiv[Agency],MATCH(0,INDEX(COUNTIF($E$7:E64,TableDiv[Agency]),),0)),"")</f>
        <v>9000</v>
      </c>
      <c r="F65" s="1069" t="str" cm="1">
        <f t="array" ref="F65">IF($D65&lt;COLUMNS($F$7:F$7),"",INDEX(TableDiv[[GASB]:[GASB]],_xlfn.AGGREGATE(15,3,(TableDiv[[Agency]:[Agency]]=$E65)/(TableDiv[[Agency]:[Agency]]=$E65)*(ROW(TableDiv[Agency])-ROW(TableDiv[[#Headers],[Agency]])),COLUMNS($F$7:F$7))))</f>
        <v>11000G</v>
      </c>
      <c r="G65" s="1069" t="str" cm="1">
        <f t="array" ref="G65">IF($D65&lt;COLUMNS($F$7:G$7),"",INDEX(TableDiv[[GASB]:[GASB]],_xlfn.AGGREGATE(15,3,(TableDiv[[Agency]:[Agency]]=$E65)/(TableDiv[[Agency]:[Agency]]=$E65)*(ROW(TableDiv[Agency])-ROW(TableDiv[[#Headers],[Agency]])),COLUMNS($F$7:G$7))))</f>
        <v>11980G</v>
      </c>
      <c r="H65" s="1069" t="str" cm="1">
        <f t="array" ref="H65">IF($D65&lt;COLUMNS($F$7:H$7),"",INDEX(TableDiv[[GASB]:[GASB]],_xlfn.AGGREGATE(15,3,(TableDiv[[Agency]:[Agency]]=$E65)/(TableDiv[[Agency]:[Agency]]=$E65)*(ROW(TableDiv[Agency])-ROW(TableDiv[[#Headers],[Agency]])),COLUMNS($F$7:H$7))))</f>
        <v>39230G</v>
      </c>
      <c r="I65" s="1069" t="str" cm="1">
        <f t="array" ref="I65">IF($D65&lt;COLUMNS($F$7:I$7),"",INDEX(TableDiv[[GASB]:[GASB]],_xlfn.AGGREGATE(15,3,(TableDiv[[Agency]:[Agency]]=$E65)/(TableDiv[[Agency]:[Agency]]=$E65)*(ROW(TableDiv[Agency])-ROW(TableDiv[[#Headers],[Agency]])),COLUMNS($F$7:I$7))))</f>
        <v/>
      </c>
      <c r="J65" s="1069" t="str" cm="1">
        <f t="array" ref="J65">IF($D65&lt;COLUMNS($F$7:J$7),"",INDEX(TableDiv[[GASB]:[GASB]],_xlfn.AGGREGATE(15,3,(TableDiv[[Agency]:[Agency]]=$E65)/(TableDiv[[Agency]:[Agency]]=$E65)*(ROW(TableDiv[Agency])-ROW(TableDiv[[#Headers],[Agency]])),COLUMNS($F$7:J$7))))</f>
        <v/>
      </c>
      <c r="K65" s="1069" t="str" cm="1">
        <f t="array" ref="K65">IF($D65&lt;COLUMNS($F$7:K$7),"",INDEX(TableDiv[[GASB]:[GASB]],_xlfn.AGGREGATE(15,3,(TableDiv[[Agency]:[Agency]]=$E65)/(TableDiv[[Agency]:[Agency]]=$E65)*(ROW(TableDiv[Agency])-ROW(TableDiv[[#Headers],[Agency]])),COLUMNS($F$7:K$7))))</f>
        <v/>
      </c>
      <c r="L65" s="1069" t="str" cm="1">
        <f t="array" ref="L65">IF($D65&lt;COLUMNS($F$7:L$7),"",INDEX(TableDiv[[GASB]:[GASB]],_xlfn.AGGREGATE(15,3,(TableDiv[[Agency]:[Agency]]=$E65)/(TableDiv[[Agency]:[Agency]]=$E65)*(ROW(TableDiv[Agency])-ROW(TableDiv[[#Headers],[Agency]])),COLUMNS($F$7:L$7))))</f>
        <v/>
      </c>
      <c r="M65" s="1069" t="str" cm="1">
        <f t="array" ref="M65">IF($D65&lt;COLUMNS($F$7:M$7),"",INDEX(TableDiv[[GASB]:[GASB]],_xlfn.AGGREGATE(15,3,(TableDiv[[Agency]:[Agency]]=$E65)/(TableDiv[[Agency]:[Agency]]=$E65)*(ROW(TableDiv[Agency])-ROW(TableDiv[[#Headers],[Agency]])),COLUMNS($F$7:M$7))))</f>
        <v/>
      </c>
      <c r="N65" s="1069" t="str" cm="1">
        <f t="array" ref="N65">IF($D65&lt;COLUMNS($F$7:N$7),"",INDEX(TableDiv[[GASB]:[GASB]],_xlfn.AGGREGATE(15,3,(TableDiv[[Agency]:[Agency]]=$E65)/(TableDiv[[Agency]:[Agency]]=$E65)*(ROW(TableDiv[Agency])-ROW(TableDiv[[#Headers],[Agency]])),COLUMNS($F$7:N$7))))</f>
        <v/>
      </c>
      <c r="O65" s="1069" t="str" cm="1">
        <f t="array" ref="O65">IF($D65&lt;COLUMNS($F$7:O$7),"",INDEX(TableDiv[[GASB]:[GASB]],_xlfn.AGGREGATE(15,3,(TableDiv[[Agency]:[Agency]]=$E65)/(TableDiv[[Agency]:[Agency]]=$E65)*(ROW(TableDiv[Agency])-ROW(TableDiv[[#Headers],[Agency]])),COLUMNS($F$7:O$7))))</f>
        <v/>
      </c>
      <c r="P65" s="1069" t="str" cm="1">
        <f t="array" ref="P65">IF($D65&lt;COLUMNS($F$7:P$7),"",INDEX(TableDiv[[GASB]:[GASB]],_xlfn.AGGREGATE(15,3,(TableDiv[[Agency]:[Agency]]=$E65)/(TableDiv[[Agency]:[Agency]]=$E65)*(ROW(TableDiv[Agency])-ROW(TableDiv[[#Headers],[Agency]])),COLUMNS($F$7:P$7))))</f>
        <v/>
      </c>
      <c r="Q65" s="1069" t="str" cm="1">
        <f t="array" ref="Q65">IF($D65&lt;COLUMNS($F$7:Q$7),"",INDEX(TableDiv[[GASB]:[GASB]],_xlfn.AGGREGATE(15,3,(TableDiv[[Agency]:[Agency]]=$E65)/(TableDiv[[Agency]:[Agency]]=$E65)*(ROW(TableDiv[Agency])-ROW(TableDiv[[#Headers],[Agency]])),COLUMNS($F$7:Q$7))))</f>
        <v/>
      </c>
      <c r="R65" s="1069" t="str" cm="1">
        <f t="array" ref="R65">IF($D65&lt;COLUMNS($F$7:R$7),"",INDEX(TableDiv[[GASB]:[GASB]],_xlfn.AGGREGATE(15,3,(TableDiv[[Agency]:[Agency]]=$E65)/(TableDiv[[Agency]:[Agency]]=$E65)*(ROW(TableDiv[Agency])-ROW(TableDiv[[#Headers],[Agency]])),COLUMNS($F$7:R$7))))</f>
        <v/>
      </c>
      <c r="S65" s="1069" t="str" cm="1">
        <f t="array" ref="S65">IF($D65&lt;COLUMNS($F$7:S$7),"",INDEX(TableDiv[[GASB]:[GASB]],_xlfn.AGGREGATE(15,3,(TableDiv[[Agency]:[Agency]]=$E65)/(TableDiv[[Agency]:[Agency]]=$E65)*(ROW(TableDiv[Agency])-ROW(TableDiv[[#Headers],[Agency]])),COLUMNS($F$7:S$7))))</f>
        <v/>
      </c>
      <c r="T65" s="1069" t="str" cm="1">
        <f t="array" ref="T65">IF($D65&lt;COLUMNS($F$7:T$7),"",INDEX(TableDiv[[GASB]:[GASB]],_xlfn.AGGREGATE(15,3,(TableDiv[[Agency]:[Agency]]=$E65)/(TableDiv[[Agency]:[Agency]]=$E65)*(ROW(TableDiv[Agency])-ROW(TableDiv[[#Headers],[Agency]])),COLUMNS($F$7:T$7))))</f>
        <v/>
      </c>
      <c r="U65" s="1069" t="str" cm="1">
        <f t="array" ref="U65">IF($D65&lt;COLUMNS($F$7:U$7),"",INDEX(TableDiv[[GASB]:[GASB]],_xlfn.AGGREGATE(15,3,(TableDiv[[Agency]:[Agency]]=$E65)/(TableDiv[[Agency]:[Agency]]=$E65)*(ROW(TableDiv[Agency])-ROW(TableDiv[[#Headers],[Agency]])),COLUMNS($F$7:U$7))))</f>
        <v/>
      </c>
      <c r="V65" s="1069" t="str" cm="1">
        <f t="array" ref="V65">IF($D65&lt;COLUMNS($F$7:V$7),"",INDEX(TableDiv[[GASB]:[GASB]],_xlfn.AGGREGATE(15,3,(TableDiv[[Agency]:[Agency]]=$E65)/(TableDiv[[Agency]:[Agency]]=$E65)*(ROW(TableDiv[Agency])-ROW(TableDiv[[#Headers],[Agency]])),COLUMNS($F$7:V$7))))</f>
        <v/>
      </c>
      <c r="W65" s="1069" t="str" cm="1">
        <f t="array" ref="W65">IF($D65&lt;COLUMNS($F$7:W$7),"",INDEX(TableDiv[[GASB]:[GASB]],_xlfn.AGGREGATE(15,3,(TableDiv[[Agency]:[Agency]]=$E65)/(TableDiv[[Agency]:[Agency]]=$E65)*(ROW(TableDiv[Agency])-ROW(TableDiv[[#Headers],[Agency]])),COLUMNS($F$7:W$7))))</f>
        <v/>
      </c>
      <c r="X65" s="1069" t="str" cm="1">
        <f t="array" ref="X65">IF($D65&lt;COLUMNS($F$7:X$7),"",INDEX(TableDiv[[GASB]:[GASB]],_xlfn.AGGREGATE(15,3,(TableDiv[[Agency]:[Agency]]=$E65)/(TableDiv[[Agency]:[Agency]]=$E65)*(ROW(TableDiv[Agency])-ROW(TableDiv[[#Headers],[Agency]])),COLUMNS($F$7:X$7))))</f>
        <v/>
      </c>
      <c r="Y65" s="1069" t="str" cm="1">
        <f t="array" ref="Y65">IF($D65&lt;COLUMNS($F$7:Y$7),"",INDEX(TableDiv[[GASB]:[GASB]],_xlfn.AGGREGATE(15,3,(TableDiv[[Agency]:[Agency]]=$E65)/(TableDiv[[Agency]:[Agency]]=$E65)*(ROW(TableDiv[Agency])-ROW(TableDiv[[#Headers],[Agency]])),COLUMNS($F$7:Y$7))))</f>
        <v/>
      </c>
      <c r="Z65" s="1069" t="str" cm="1">
        <f t="array" ref="Z65">IF($D65&lt;COLUMNS($F$7:Z$7),"",INDEX(TableDiv[[GASB]:[GASB]],_xlfn.AGGREGATE(15,3,(TableDiv[[Agency]:[Agency]]=$E65)/(TableDiv[[Agency]:[Agency]]=$E65)*(ROW(TableDiv[Agency])-ROW(TableDiv[[#Headers],[Agency]])),COLUMNS($F$7:Z$7))))</f>
        <v/>
      </c>
      <c r="AA65" s="1069" t="str" cm="1">
        <f t="array" ref="AA65">IF($D65&lt;COLUMNS($F$7:AA$7),"",INDEX(TableDiv[[GASB]:[GASB]],_xlfn.AGGREGATE(15,3,(TableDiv[[Agency]:[Agency]]=$E65)/(TableDiv[[Agency]:[Agency]]=$E65)*(ROW(TableDiv[Agency])-ROW(TableDiv[[#Headers],[Agency]])),COLUMNS($F$7:AA$7))))</f>
        <v/>
      </c>
      <c r="AB65" s="1069" t="str" cm="1">
        <f t="array" ref="AB65">IF($D65&lt;COLUMNS($F$7:AB$7),"",INDEX(TableDiv[[GASB]:[GASB]],_xlfn.AGGREGATE(15,3,(TableDiv[[Agency]:[Agency]]=$E65)/(TableDiv[[Agency]:[Agency]]=$E65)*(ROW(TableDiv[Agency])-ROW(TableDiv[[#Headers],[Agency]])),COLUMNS($F$7:AB$7))))</f>
        <v/>
      </c>
      <c r="AC65" s="1069" t="str" cm="1">
        <f t="array" ref="AC65">IF($D65&lt;COLUMNS($F$7:AC$7),"",INDEX(TableDiv[[GASB]:[GASB]],_xlfn.AGGREGATE(15,3,(TableDiv[[Agency]:[Agency]]=$E65)/(TableDiv[[Agency]:[Agency]]=$E65)*(ROW(TableDiv[Agency])-ROW(TableDiv[[#Headers],[Agency]])),COLUMNS($F$7:AC$7))))</f>
        <v/>
      </c>
      <c r="AD65" s="1069" t="str" cm="1">
        <f t="array" ref="AD65">IF($D65&lt;COLUMNS($F$7:AD$7),"",INDEX(TableDiv[[GASB]:[GASB]],_xlfn.AGGREGATE(15,3,(TableDiv[[Agency]:[Agency]]=$E65)/(TableDiv[[Agency]:[Agency]]=$E65)*(ROW(TableDiv[Agency])-ROW(TableDiv[[#Headers],[Agency]])),COLUMNS($F$7:AD$7))))</f>
        <v/>
      </c>
      <c r="AE65" s="1069" t="str" cm="1">
        <f t="array" ref="AE65">IF($D65&lt;COLUMNS($F$7:AE$7),"",INDEX(TableDiv[[GASB]:[GASB]],_xlfn.AGGREGATE(15,3,(TableDiv[[Agency]:[Agency]]=$E65)/(TableDiv[[Agency]:[Agency]]=$E65)*(ROW(TableDiv[Agency])-ROW(TableDiv[[#Headers],[Agency]])),COLUMNS($F$7:AE$7))))</f>
        <v/>
      </c>
      <c r="AF65" s="1069" t="str" cm="1">
        <f t="array" ref="AF65">IF($D65&lt;COLUMNS($F$7:AF$7),"",INDEX(TableDiv[[GASB]:[GASB]],_xlfn.AGGREGATE(15,3,(TableDiv[[Agency]:[Agency]]=$E65)/(TableDiv[[Agency]:[Agency]]=$E65)*(ROW(TableDiv[Agency])-ROW(TableDiv[[#Headers],[Agency]])),COLUMNS($F$7:AF$7))))</f>
        <v/>
      </c>
      <c r="AG65" s="1069" t="str" cm="1">
        <f t="array" ref="AG65">IF($D65&lt;COLUMNS($F$7:AG$7),"",INDEX(TableDiv[[GASB]:[GASB]],_xlfn.AGGREGATE(15,3,(TableDiv[[Agency]:[Agency]]=$E65)/(TableDiv[[Agency]:[Agency]]=$E65)*(ROW(TableDiv[Agency])-ROW(TableDiv[[#Headers],[Agency]])),COLUMNS($F$7:AG$7))))</f>
        <v/>
      </c>
      <c r="AH65" s="1069" t="str" cm="1">
        <f t="array" ref="AH65">IF($D65&lt;COLUMNS($F$7:AH$7),"",INDEX(TableDiv[[GASB]:[GASB]],_xlfn.AGGREGATE(15,3,(TableDiv[[Agency]:[Agency]]=$E65)/(TableDiv[[Agency]:[Agency]]=$E65)*(ROW(TableDiv[Agency])-ROW(TableDiv[[#Headers],[Agency]])),COLUMNS($F$7:AH$7))))</f>
        <v/>
      </c>
      <c r="AI65" s="1069" t="str" cm="1">
        <f t="array" ref="AI65">IF($D65&lt;COLUMNS($F$7:AI$7),"",INDEX(TableDiv[[GASB]:[GASB]],_xlfn.AGGREGATE(15,3,(TableDiv[[Agency]:[Agency]]=$E65)/(TableDiv[[Agency]:[Agency]]=$E65)*(ROW(TableDiv[Agency])-ROW(TableDiv[[#Headers],[Agency]])),COLUMNS($F$7:AI$7))))</f>
        <v/>
      </c>
      <c r="AJ65" s="1069" t="str" cm="1">
        <f t="array" ref="AJ65">IF($D65&lt;COLUMNS($F$7:AJ$7),"",INDEX(TableDiv[[GASB]:[GASB]],_xlfn.AGGREGATE(15,3,(TableDiv[[Agency]:[Agency]]=$E65)/(TableDiv[[Agency]:[Agency]]=$E65)*(ROW(TableDiv[Agency])-ROW(TableDiv[[#Headers],[Agency]])),COLUMNS($F$7:AJ$7))))</f>
        <v/>
      </c>
      <c r="AK65" s="1069" t="str" cm="1">
        <f t="array" ref="AK65">IF($D65&lt;COLUMNS($F$7:AK$7),"",INDEX(TableDiv[[GASB]:[GASB]],_xlfn.AGGREGATE(15,3,(TableDiv[[Agency]:[Agency]]=$E65)/(TableDiv[[Agency]:[Agency]]=$E65)*(ROW(TableDiv[Agency])-ROW(TableDiv[[#Headers],[Agency]])),COLUMNS($F$7:AK$7))))</f>
        <v/>
      </c>
      <c r="AL65" s="1069" t="str" cm="1">
        <f t="array" ref="AL65">IF($D65&lt;COLUMNS($F$7:AL$7),"",INDEX(TableDiv[[GASB]:[GASB]],_xlfn.AGGREGATE(15,3,(TableDiv[[Agency]:[Agency]]=$E65)/(TableDiv[[Agency]:[Agency]]=$E65)*(ROW(TableDiv[Agency])-ROW(TableDiv[[#Headers],[Agency]])),COLUMNS($F$7:AL$7))))</f>
        <v/>
      </c>
      <c r="AM65" s="1069" t="str" cm="1">
        <f t="array" ref="AM65">IF($D65&lt;COLUMNS($F$7:AM$7),"",INDEX(TableDiv[[GASB]:[GASB]],_xlfn.AGGREGATE(15,3,(TableDiv[[Agency]:[Agency]]=$E65)/(TableDiv[[Agency]:[Agency]]=$E65)*(ROW(TableDiv[Agency])-ROW(TableDiv[[#Headers],[Agency]])),COLUMNS($F$7:AM$7))))</f>
        <v/>
      </c>
      <c r="AN65" s="1069"/>
      <c r="AO65" s="1069"/>
      <c r="AP65" s="1069"/>
      <c r="AQ65" s="1069"/>
      <c r="AR65" s="1069"/>
      <c r="AS65" s="1069"/>
    </row>
    <row r="66" spans="1:45" ht="15">
      <c r="A66" s="1073" t="s">
        <v>1386</v>
      </c>
      <c r="B66" s="1073" t="s">
        <v>2281</v>
      </c>
      <c r="C66" s="1069"/>
      <c r="D66" s="1069">
        <f>COUNTIF(TableDiv[Agency],E66)</f>
        <v>3</v>
      </c>
      <c r="E66" s="1078" t="str" cm="1">
        <f t="array" ref="E66">IFERROR(INDEX(TableDiv[Agency],MATCH(0,INDEX(COUNTIF($E$7:E65,TableDiv[Agency]),),0)),"")</f>
        <v>9900</v>
      </c>
      <c r="F66" s="1069" t="str" cm="1">
        <f t="array" ref="F66">IF($D66&lt;COLUMNS($F$7:F$7),"",INDEX(TableDiv[[GASB]:[GASB]],_xlfn.AGGREGATE(15,3,(TableDiv[[Agency]:[Agency]]=$E66)/(TableDiv[[Agency]:[Agency]]=$E66)*(ROW(TableDiv[Agency])-ROW(TableDiv[[#Headers],[Agency]])),COLUMNS($F$7:F$7))))</f>
        <v>11000G</v>
      </c>
      <c r="G66" s="1069" t="str" cm="1">
        <f t="array" ref="G66">IF($D66&lt;COLUMNS($F$7:G$7),"",INDEX(TableDiv[[GASB]:[GASB]],_xlfn.AGGREGATE(15,3,(TableDiv[[Agency]:[Agency]]=$E66)/(TableDiv[[Agency]:[Agency]]=$E66)*(ROW(TableDiv[Agency])-ROW(TableDiv[[#Headers],[Agency]])),COLUMNS($F$7:G$7))))</f>
        <v>11980G</v>
      </c>
      <c r="H66" s="1069" t="str" cm="1">
        <f t="array" ref="H66">IF($D66&lt;COLUMNS($F$7:H$7),"",INDEX(TableDiv[[GASB]:[GASB]],_xlfn.AGGREGATE(15,3,(TableDiv[[Agency]:[Agency]]=$E66)/(TableDiv[[Agency]:[Agency]]=$E66)*(ROW(TableDiv[Agency])-ROW(TableDiv[[#Headers],[Agency]])),COLUMNS($F$7:H$7))))</f>
        <v>39120G</v>
      </c>
      <c r="I66" s="1069" t="str" cm="1">
        <f t="array" ref="I66">IF($D66&lt;COLUMNS($F$7:I$7),"",INDEX(TableDiv[[GASB]:[GASB]],_xlfn.AGGREGATE(15,3,(TableDiv[[Agency]:[Agency]]=$E66)/(TableDiv[[Agency]:[Agency]]=$E66)*(ROW(TableDiv[Agency])-ROW(TableDiv[[#Headers],[Agency]])),COLUMNS($F$7:I$7))))</f>
        <v/>
      </c>
      <c r="J66" s="1069" t="str" cm="1">
        <f t="array" ref="J66">IF($D66&lt;COLUMNS($F$7:J$7),"",INDEX(TableDiv[[GASB]:[GASB]],_xlfn.AGGREGATE(15,3,(TableDiv[[Agency]:[Agency]]=$E66)/(TableDiv[[Agency]:[Agency]]=$E66)*(ROW(TableDiv[Agency])-ROW(TableDiv[[#Headers],[Agency]])),COLUMNS($F$7:J$7))))</f>
        <v/>
      </c>
      <c r="K66" s="1069" t="str" cm="1">
        <f t="array" ref="K66">IF($D66&lt;COLUMNS($F$7:K$7),"",INDEX(TableDiv[[GASB]:[GASB]],_xlfn.AGGREGATE(15,3,(TableDiv[[Agency]:[Agency]]=$E66)/(TableDiv[[Agency]:[Agency]]=$E66)*(ROW(TableDiv[Agency])-ROW(TableDiv[[#Headers],[Agency]])),COLUMNS($F$7:K$7))))</f>
        <v/>
      </c>
      <c r="L66" s="1069" t="str" cm="1">
        <f t="array" ref="L66">IF($D66&lt;COLUMNS($F$7:L$7),"",INDEX(TableDiv[[GASB]:[GASB]],_xlfn.AGGREGATE(15,3,(TableDiv[[Agency]:[Agency]]=$E66)/(TableDiv[[Agency]:[Agency]]=$E66)*(ROW(TableDiv[Agency])-ROW(TableDiv[[#Headers],[Agency]])),COLUMNS($F$7:L$7))))</f>
        <v/>
      </c>
      <c r="M66" s="1069" t="str" cm="1">
        <f t="array" ref="M66">IF($D66&lt;COLUMNS($F$7:M$7),"",INDEX(TableDiv[[GASB]:[GASB]],_xlfn.AGGREGATE(15,3,(TableDiv[[Agency]:[Agency]]=$E66)/(TableDiv[[Agency]:[Agency]]=$E66)*(ROW(TableDiv[Agency])-ROW(TableDiv[[#Headers],[Agency]])),COLUMNS($F$7:M$7))))</f>
        <v/>
      </c>
      <c r="N66" s="1069" t="str" cm="1">
        <f t="array" ref="N66">IF($D66&lt;COLUMNS($F$7:N$7),"",INDEX(TableDiv[[GASB]:[GASB]],_xlfn.AGGREGATE(15,3,(TableDiv[[Agency]:[Agency]]=$E66)/(TableDiv[[Agency]:[Agency]]=$E66)*(ROW(TableDiv[Agency])-ROW(TableDiv[[#Headers],[Agency]])),COLUMNS($F$7:N$7))))</f>
        <v/>
      </c>
      <c r="O66" s="1069" t="str" cm="1">
        <f t="array" ref="O66">IF($D66&lt;COLUMNS($F$7:O$7),"",INDEX(TableDiv[[GASB]:[GASB]],_xlfn.AGGREGATE(15,3,(TableDiv[[Agency]:[Agency]]=$E66)/(TableDiv[[Agency]:[Agency]]=$E66)*(ROW(TableDiv[Agency])-ROW(TableDiv[[#Headers],[Agency]])),COLUMNS($F$7:O$7))))</f>
        <v/>
      </c>
      <c r="P66" s="1069" t="str" cm="1">
        <f t="array" ref="P66">IF($D66&lt;COLUMNS($F$7:P$7),"",INDEX(TableDiv[[GASB]:[GASB]],_xlfn.AGGREGATE(15,3,(TableDiv[[Agency]:[Agency]]=$E66)/(TableDiv[[Agency]:[Agency]]=$E66)*(ROW(TableDiv[Agency])-ROW(TableDiv[[#Headers],[Agency]])),COLUMNS($F$7:P$7))))</f>
        <v/>
      </c>
      <c r="Q66" s="1069" t="str" cm="1">
        <f t="array" ref="Q66">IF($D66&lt;COLUMNS($F$7:Q$7),"",INDEX(TableDiv[[GASB]:[GASB]],_xlfn.AGGREGATE(15,3,(TableDiv[[Agency]:[Agency]]=$E66)/(TableDiv[[Agency]:[Agency]]=$E66)*(ROW(TableDiv[Agency])-ROW(TableDiv[[#Headers],[Agency]])),COLUMNS($F$7:Q$7))))</f>
        <v/>
      </c>
      <c r="R66" s="1069" t="str" cm="1">
        <f t="array" ref="R66">IF($D66&lt;COLUMNS($F$7:R$7),"",INDEX(TableDiv[[GASB]:[GASB]],_xlfn.AGGREGATE(15,3,(TableDiv[[Agency]:[Agency]]=$E66)/(TableDiv[[Agency]:[Agency]]=$E66)*(ROW(TableDiv[Agency])-ROW(TableDiv[[#Headers],[Agency]])),COLUMNS($F$7:R$7))))</f>
        <v/>
      </c>
      <c r="S66" s="1069" t="str" cm="1">
        <f t="array" ref="S66">IF($D66&lt;COLUMNS($F$7:S$7),"",INDEX(TableDiv[[GASB]:[GASB]],_xlfn.AGGREGATE(15,3,(TableDiv[[Agency]:[Agency]]=$E66)/(TableDiv[[Agency]:[Agency]]=$E66)*(ROW(TableDiv[Agency])-ROW(TableDiv[[#Headers],[Agency]])),COLUMNS($F$7:S$7))))</f>
        <v/>
      </c>
      <c r="T66" s="1069" t="str" cm="1">
        <f t="array" ref="T66">IF($D66&lt;COLUMNS($F$7:T$7),"",INDEX(TableDiv[[GASB]:[GASB]],_xlfn.AGGREGATE(15,3,(TableDiv[[Agency]:[Agency]]=$E66)/(TableDiv[[Agency]:[Agency]]=$E66)*(ROW(TableDiv[Agency])-ROW(TableDiv[[#Headers],[Agency]])),COLUMNS($F$7:T$7))))</f>
        <v/>
      </c>
      <c r="U66" s="1069" t="str" cm="1">
        <f t="array" ref="U66">IF($D66&lt;COLUMNS($F$7:U$7),"",INDEX(TableDiv[[GASB]:[GASB]],_xlfn.AGGREGATE(15,3,(TableDiv[[Agency]:[Agency]]=$E66)/(TableDiv[[Agency]:[Agency]]=$E66)*(ROW(TableDiv[Agency])-ROW(TableDiv[[#Headers],[Agency]])),COLUMNS($F$7:U$7))))</f>
        <v/>
      </c>
      <c r="V66" s="1069" t="str" cm="1">
        <f t="array" ref="V66">IF($D66&lt;COLUMNS($F$7:V$7),"",INDEX(TableDiv[[GASB]:[GASB]],_xlfn.AGGREGATE(15,3,(TableDiv[[Agency]:[Agency]]=$E66)/(TableDiv[[Agency]:[Agency]]=$E66)*(ROW(TableDiv[Agency])-ROW(TableDiv[[#Headers],[Agency]])),COLUMNS($F$7:V$7))))</f>
        <v/>
      </c>
      <c r="W66" s="1069" t="str" cm="1">
        <f t="array" ref="W66">IF($D66&lt;COLUMNS($F$7:W$7),"",INDEX(TableDiv[[GASB]:[GASB]],_xlfn.AGGREGATE(15,3,(TableDiv[[Agency]:[Agency]]=$E66)/(TableDiv[[Agency]:[Agency]]=$E66)*(ROW(TableDiv[Agency])-ROW(TableDiv[[#Headers],[Agency]])),COLUMNS($F$7:W$7))))</f>
        <v/>
      </c>
      <c r="X66" s="1069" t="str" cm="1">
        <f t="array" ref="X66">IF($D66&lt;COLUMNS($F$7:X$7),"",INDEX(TableDiv[[GASB]:[GASB]],_xlfn.AGGREGATE(15,3,(TableDiv[[Agency]:[Agency]]=$E66)/(TableDiv[[Agency]:[Agency]]=$E66)*(ROW(TableDiv[Agency])-ROW(TableDiv[[#Headers],[Agency]])),COLUMNS($F$7:X$7))))</f>
        <v/>
      </c>
      <c r="Y66" s="1069" t="str" cm="1">
        <f t="array" ref="Y66">IF($D66&lt;COLUMNS($F$7:Y$7),"",INDEX(TableDiv[[GASB]:[GASB]],_xlfn.AGGREGATE(15,3,(TableDiv[[Agency]:[Agency]]=$E66)/(TableDiv[[Agency]:[Agency]]=$E66)*(ROW(TableDiv[Agency])-ROW(TableDiv[[#Headers],[Agency]])),COLUMNS($F$7:Y$7))))</f>
        <v/>
      </c>
      <c r="Z66" s="1069" t="str" cm="1">
        <f t="array" ref="Z66">IF($D66&lt;COLUMNS($F$7:Z$7),"",INDEX(TableDiv[[GASB]:[GASB]],_xlfn.AGGREGATE(15,3,(TableDiv[[Agency]:[Agency]]=$E66)/(TableDiv[[Agency]:[Agency]]=$E66)*(ROW(TableDiv[Agency])-ROW(TableDiv[[#Headers],[Agency]])),COLUMNS($F$7:Z$7))))</f>
        <v/>
      </c>
      <c r="AA66" s="1069" t="str" cm="1">
        <f t="array" ref="AA66">IF($D66&lt;COLUMNS($F$7:AA$7),"",INDEX(TableDiv[[GASB]:[GASB]],_xlfn.AGGREGATE(15,3,(TableDiv[[Agency]:[Agency]]=$E66)/(TableDiv[[Agency]:[Agency]]=$E66)*(ROW(TableDiv[Agency])-ROW(TableDiv[[#Headers],[Agency]])),COLUMNS($F$7:AA$7))))</f>
        <v/>
      </c>
      <c r="AB66" s="1069" t="str" cm="1">
        <f t="array" ref="AB66">IF($D66&lt;COLUMNS($F$7:AB$7),"",INDEX(TableDiv[[GASB]:[GASB]],_xlfn.AGGREGATE(15,3,(TableDiv[[Agency]:[Agency]]=$E66)/(TableDiv[[Agency]:[Agency]]=$E66)*(ROW(TableDiv[Agency])-ROW(TableDiv[[#Headers],[Agency]])),COLUMNS($F$7:AB$7))))</f>
        <v/>
      </c>
      <c r="AC66" s="1069" t="str" cm="1">
        <f t="array" ref="AC66">IF($D66&lt;COLUMNS($F$7:AC$7),"",INDEX(TableDiv[[GASB]:[GASB]],_xlfn.AGGREGATE(15,3,(TableDiv[[Agency]:[Agency]]=$E66)/(TableDiv[[Agency]:[Agency]]=$E66)*(ROW(TableDiv[Agency])-ROW(TableDiv[[#Headers],[Agency]])),COLUMNS($F$7:AC$7))))</f>
        <v/>
      </c>
      <c r="AD66" s="1069" t="str" cm="1">
        <f t="array" ref="AD66">IF($D66&lt;COLUMNS($F$7:AD$7),"",INDEX(TableDiv[[GASB]:[GASB]],_xlfn.AGGREGATE(15,3,(TableDiv[[Agency]:[Agency]]=$E66)/(TableDiv[[Agency]:[Agency]]=$E66)*(ROW(TableDiv[Agency])-ROW(TableDiv[[#Headers],[Agency]])),COLUMNS($F$7:AD$7))))</f>
        <v/>
      </c>
      <c r="AE66" s="1069" t="str" cm="1">
        <f t="array" ref="AE66">IF($D66&lt;COLUMNS($F$7:AE$7),"",INDEX(TableDiv[[GASB]:[GASB]],_xlfn.AGGREGATE(15,3,(TableDiv[[Agency]:[Agency]]=$E66)/(TableDiv[[Agency]:[Agency]]=$E66)*(ROW(TableDiv[Agency])-ROW(TableDiv[[#Headers],[Agency]])),COLUMNS($F$7:AE$7))))</f>
        <v/>
      </c>
      <c r="AF66" s="1069" t="str" cm="1">
        <f t="array" ref="AF66">IF($D66&lt;COLUMNS($F$7:AF$7),"",INDEX(TableDiv[[GASB]:[GASB]],_xlfn.AGGREGATE(15,3,(TableDiv[[Agency]:[Agency]]=$E66)/(TableDiv[[Agency]:[Agency]]=$E66)*(ROW(TableDiv[Agency])-ROW(TableDiv[[#Headers],[Agency]])),COLUMNS($F$7:AF$7))))</f>
        <v/>
      </c>
      <c r="AG66" s="1069" t="str" cm="1">
        <f t="array" ref="AG66">IF($D66&lt;COLUMNS($F$7:AG$7),"",INDEX(TableDiv[[GASB]:[GASB]],_xlfn.AGGREGATE(15,3,(TableDiv[[Agency]:[Agency]]=$E66)/(TableDiv[[Agency]:[Agency]]=$E66)*(ROW(TableDiv[Agency])-ROW(TableDiv[[#Headers],[Agency]])),COLUMNS($F$7:AG$7))))</f>
        <v/>
      </c>
      <c r="AH66" s="1069" t="str" cm="1">
        <f t="array" ref="AH66">IF($D66&lt;COLUMNS($F$7:AH$7),"",INDEX(TableDiv[[GASB]:[GASB]],_xlfn.AGGREGATE(15,3,(TableDiv[[Agency]:[Agency]]=$E66)/(TableDiv[[Agency]:[Agency]]=$E66)*(ROW(TableDiv[Agency])-ROW(TableDiv[[#Headers],[Agency]])),COLUMNS($F$7:AH$7))))</f>
        <v/>
      </c>
      <c r="AI66" s="1069" t="str" cm="1">
        <f t="array" ref="AI66">IF($D66&lt;COLUMNS($F$7:AI$7),"",INDEX(TableDiv[[GASB]:[GASB]],_xlfn.AGGREGATE(15,3,(TableDiv[[Agency]:[Agency]]=$E66)/(TableDiv[[Agency]:[Agency]]=$E66)*(ROW(TableDiv[Agency])-ROW(TableDiv[[#Headers],[Agency]])),COLUMNS($F$7:AI$7))))</f>
        <v/>
      </c>
      <c r="AJ66" s="1069" t="str" cm="1">
        <f t="array" ref="AJ66">IF($D66&lt;COLUMNS($F$7:AJ$7),"",INDEX(TableDiv[[GASB]:[GASB]],_xlfn.AGGREGATE(15,3,(TableDiv[[Agency]:[Agency]]=$E66)/(TableDiv[[Agency]:[Agency]]=$E66)*(ROW(TableDiv[Agency])-ROW(TableDiv[[#Headers],[Agency]])),COLUMNS($F$7:AJ$7))))</f>
        <v/>
      </c>
      <c r="AK66" s="1069" t="str" cm="1">
        <f t="array" ref="AK66">IF($D66&lt;COLUMNS($F$7:AK$7),"",INDEX(TableDiv[[GASB]:[GASB]],_xlfn.AGGREGATE(15,3,(TableDiv[[Agency]:[Agency]]=$E66)/(TableDiv[[Agency]:[Agency]]=$E66)*(ROW(TableDiv[Agency])-ROW(TableDiv[[#Headers],[Agency]])),COLUMNS($F$7:AK$7))))</f>
        <v/>
      </c>
      <c r="AL66" s="1069" t="str" cm="1">
        <f t="array" ref="AL66">IF($D66&lt;COLUMNS($F$7:AL$7),"",INDEX(TableDiv[[GASB]:[GASB]],_xlfn.AGGREGATE(15,3,(TableDiv[[Agency]:[Agency]]=$E66)/(TableDiv[[Agency]:[Agency]]=$E66)*(ROW(TableDiv[Agency])-ROW(TableDiv[[#Headers],[Agency]])),COLUMNS($F$7:AL$7))))</f>
        <v/>
      </c>
      <c r="AM66" s="1069" t="str" cm="1">
        <f t="array" ref="AM66">IF($D66&lt;COLUMNS($F$7:AM$7),"",INDEX(TableDiv[[GASB]:[GASB]],_xlfn.AGGREGATE(15,3,(TableDiv[[Agency]:[Agency]]=$E66)/(TableDiv[[Agency]:[Agency]]=$E66)*(ROW(TableDiv[Agency])-ROW(TableDiv[[#Headers],[Agency]])),COLUMNS($F$7:AM$7))))</f>
        <v/>
      </c>
      <c r="AN66" s="1069"/>
      <c r="AO66" s="1069"/>
      <c r="AP66" s="1069"/>
      <c r="AQ66" s="1069"/>
      <c r="AR66" s="1069"/>
      <c r="AS66" s="1069"/>
    </row>
    <row r="67" spans="1:45" ht="15">
      <c r="A67" s="1073" t="s">
        <v>1386</v>
      </c>
      <c r="B67" s="1073" t="s">
        <v>2307</v>
      </c>
      <c r="C67" s="1069"/>
      <c r="D67" s="1069">
        <f>COUNTIF(TableDiv[Agency],E67)</f>
        <v>3</v>
      </c>
      <c r="E67" s="1078" t="str" cm="1">
        <f t="array" ref="E67">IFERROR(INDEX(TableDiv[Agency],MATCH(0,INDEX(COUNTIF($E$7:E66,TableDiv[Agency]),),0)),"")</f>
        <v>R100</v>
      </c>
      <c r="F67" s="1069" t="str" cm="1">
        <f t="array" ref="F67">IF($D67&lt;COLUMNS($F$7:F$7),"",INDEX(TableDiv[[GASB]:[GASB]],_xlfn.AGGREGATE(15,3,(TableDiv[[Agency]:[Agency]]=$E67)/(TableDiv[[Agency]:[Agency]]=$E67)*(ROW(TableDiv[Agency])-ROW(TableDiv[[#Headers],[Agency]])),COLUMNS($F$7:F$7))))</f>
        <v>11000G</v>
      </c>
      <c r="G67" s="1069" t="str" cm="1">
        <f t="array" ref="G67">IF($D67&lt;COLUMNS($F$7:G$7),"",INDEX(TableDiv[[GASB]:[GASB]],_xlfn.AGGREGATE(15,3,(TableDiv[[Agency]:[Agency]]=$E67)/(TableDiv[[Agency]:[Agency]]=$E67)*(ROW(TableDiv[Agency])-ROW(TableDiv[[#Headers],[Agency]])),COLUMNS($F$7:G$7))))</f>
        <v>11040G</v>
      </c>
      <c r="H67" s="1069" t="str" cm="1">
        <f t="array" ref="H67">IF($D67&lt;COLUMNS($F$7:H$7),"",INDEX(TableDiv[[GASB]:[GASB]],_xlfn.AGGREGATE(15,3,(TableDiv[[Agency]:[Agency]]=$E67)/(TableDiv[[Agency]:[Agency]]=$E67)*(ROW(TableDiv[Agency])-ROW(TableDiv[[#Headers],[Agency]])),COLUMNS($F$7:H$7))))</f>
        <v>14000G</v>
      </c>
      <c r="I67" s="1069" t="str" cm="1">
        <f t="array" ref="I67">IF($D67&lt;COLUMNS($F$7:I$7),"",INDEX(TableDiv[[GASB]:[GASB]],_xlfn.AGGREGATE(15,3,(TableDiv[[Agency]:[Agency]]=$E67)/(TableDiv[[Agency]:[Agency]]=$E67)*(ROW(TableDiv[Agency])-ROW(TableDiv[[#Headers],[Agency]])),COLUMNS($F$7:I$7))))</f>
        <v/>
      </c>
      <c r="J67" s="1069" t="str" cm="1">
        <f t="array" ref="J67">IF($D67&lt;COLUMNS($F$7:J$7),"",INDEX(TableDiv[[GASB]:[GASB]],_xlfn.AGGREGATE(15,3,(TableDiv[[Agency]:[Agency]]=$E67)/(TableDiv[[Agency]:[Agency]]=$E67)*(ROW(TableDiv[Agency])-ROW(TableDiv[[#Headers],[Agency]])),COLUMNS($F$7:J$7))))</f>
        <v/>
      </c>
      <c r="K67" s="1069" t="str" cm="1">
        <f t="array" ref="K67">IF($D67&lt;COLUMNS($F$7:K$7),"",INDEX(TableDiv[[GASB]:[GASB]],_xlfn.AGGREGATE(15,3,(TableDiv[[Agency]:[Agency]]=$E67)/(TableDiv[[Agency]:[Agency]]=$E67)*(ROW(TableDiv[Agency])-ROW(TableDiv[[#Headers],[Agency]])),COLUMNS($F$7:K$7))))</f>
        <v/>
      </c>
      <c r="L67" s="1069" t="str" cm="1">
        <f t="array" ref="L67">IF($D67&lt;COLUMNS($F$7:L$7),"",INDEX(TableDiv[[GASB]:[GASB]],_xlfn.AGGREGATE(15,3,(TableDiv[[Agency]:[Agency]]=$E67)/(TableDiv[[Agency]:[Agency]]=$E67)*(ROW(TableDiv[Agency])-ROW(TableDiv[[#Headers],[Agency]])),COLUMNS($F$7:L$7))))</f>
        <v/>
      </c>
      <c r="M67" s="1069" t="str" cm="1">
        <f t="array" ref="M67">IF($D67&lt;COLUMNS($F$7:M$7),"",INDEX(TableDiv[[GASB]:[GASB]],_xlfn.AGGREGATE(15,3,(TableDiv[[Agency]:[Agency]]=$E67)/(TableDiv[[Agency]:[Agency]]=$E67)*(ROW(TableDiv[Agency])-ROW(TableDiv[[#Headers],[Agency]])),COLUMNS($F$7:M$7))))</f>
        <v/>
      </c>
      <c r="N67" s="1069" t="str" cm="1">
        <f t="array" ref="N67">IF($D67&lt;COLUMNS($F$7:N$7),"",INDEX(TableDiv[[GASB]:[GASB]],_xlfn.AGGREGATE(15,3,(TableDiv[[Agency]:[Agency]]=$E67)/(TableDiv[[Agency]:[Agency]]=$E67)*(ROW(TableDiv[Agency])-ROW(TableDiv[[#Headers],[Agency]])),COLUMNS($F$7:N$7))))</f>
        <v/>
      </c>
      <c r="O67" s="1069" t="str" cm="1">
        <f t="array" ref="O67">IF($D67&lt;COLUMNS($F$7:O$7),"",INDEX(TableDiv[[GASB]:[GASB]],_xlfn.AGGREGATE(15,3,(TableDiv[[Agency]:[Agency]]=$E67)/(TableDiv[[Agency]:[Agency]]=$E67)*(ROW(TableDiv[Agency])-ROW(TableDiv[[#Headers],[Agency]])),COLUMNS($F$7:O$7))))</f>
        <v/>
      </c>
      <c r="P67" s="1069" t="str" cm="1">
        <f t="array" ref="P67">IF($D67&lt;COLUMNS($F$7:P$7),"",INDEX(TableDiv[[GASB]:[GASB]],_xlfn.AGGREGATE(15,3,(TableDiv[[Agency]:[Agency]]=$E67)/(TableDiv[[Agency]:[Agency]]=$E67)*(ROW(TableDiv[Agency])-ROW(TableDiv[[#Headers],[Agency]])),COLUMNS($F$7:P$7))))</f>
        <v/>
      </c>
      <c r="Q67" s="1069" t="str" cm="1">
        <f t="array" ref="Q67">IF($D67&lt;COLUMNS($F$7:Q$7),"",INDEX(TableDiv[[GASB]:[GASB]],_xlfn.AGGREGATE(15,3,(TableDiv[[Agency]:[Agency]]=$E67)/(TableDiv[[Agency]:[Agency]]=$E67)*(ROW(TableDiv[Agency])-ROW(TableDiv[[#Headers],[Agency]])),COLUMNS($F$7:Q$7))))</f>
        <v/>
      </c>
      <c r="R67" s="1069" t="str" cm="1">
        <f t="array" ref="R67">IF($D67&lt;COLUMNS($F$7:R$7),"",INDEX(TableDiv[[GASB]:[GASB]],_xlfn.AGGREGATE(15,3,(TableDiv[[Agency]:[Agency]]=$E67)/(TableDiv[[Agency]:[Agency]]=$E67)*(ROW(TableDiv[Agency])-ROW(TableDiv[[#Headers],[Agency]])),COLUMNS($F$7:R$7))))</f>
        <v/>
      </c>
      <c r="S67" s="1069" t="str" cm="1">
        <f t="array" ref="S67">IF($D67&lt;COLUMNS($F$7:S$7),"",INDEX(TableDiv[[GASB]:[GASB]],_xlfn.AGGREGATE(15,3,(TableDiv[[Agency]:[Agency]]=$E67)/(TableDiv[[Agency]:[Agency]]=$E67)*(ROW(TableDiv[Agency])-ROW(TableDiv[[#Headers],[Agency]])),COLUMNS($F$7:S$7))))</f>
        <v/>
      </c>
      <c r="T67" s="1069" t="str" cm="1">
        <f t="array" ref="T67">IF($D67&lt;COLUMNS($F$7:T$7),"",INDEX(TableDiv[[GASB]:[GASB]],_xlfn.AGGREGATE(15,3,(TableDiv[[Agency]:[Agency]]=$E67)/(TableDiv[[Agency]:[Agency]]=$E67)*(ROW(TableDiv[Agency])-ROW(TableDiv[[#Headers],[Agency]])),COLUMNS($F$7:T$7))))</f>
        <v/>
      </c>
      <c r="U67" s="1069" t="str" cm="1">
        <f t="array" ref="U67">IF($D67&lt;COLUMNS($F$7:U$7),"",INDEX(TableDiv[[GASB]:[GASB]],_xlfn.AGGREGATE(15,3,(TableDiv[[Agency]:[Agency]]=$E67)/(TableDiv[[Agency]:[Agency]]=$E67)*(ROW(TableDiv[Agency])-ROW(TableDiv[[#Headers],[Agency]])),COLUMNS($F$7:U$7))))</f>
        <v/>
      </c>
      <c r="V67" s="1069" t="str" cm="1">
        <f t="array" ref="V67">IF($D67&lt;COLUMNS($F$7:V$7),"",INDEX(TableDiv[[GASB]:[GASB]],_xlfn.AGGREGATE(15,3,(TableDiv[[Agency]:[Agency]]=$E67)/(TableDiv[[Agency]:[Agency]]=$E67)*(ROW(TableDiv[Agency])-ROW(TableDiv[[#Headers],[Agency]])),COLUMNS($F$7:V$7))))</f>
        <v/>
      </c>
      <c r="W67" s="1069" t="str" cm="1">
        <f t="array" ref="W67">IF($D67&lt;COLUMNS($F$7:W$7),"",INDEX(TableDiv[[GASB]:[GASB]],_xlfn.AGGREGATE(15,3,(TableDiv[[Agency]:[Agency]]=$E67)/(TableDiv[[Agency]:[Agency]]=$E67)*(ROW(TableDiv[Agency])-ROW(TableDiv[[#Headers],[Agency]])),COLUMNS($F$7:W$7))))</f>
        <v/>
      </c>
      <c r="X67" s="1069" t="str" cm="1">
        <f t="array" ref="X67">IF($D67&lt;COLUMNS($F$7:X$7),"",INDEX(TableDiv[[GASB]:[GASB]],_xlfn.AGGREGATE(15,3,(TableDiv[[Agency]:[Agency]]=$E67)/(TableDiv[[Agency]:[Agency]]=$E67)*(ROW(TableDiv[Agency])-ROW(TableDiv[[#Headers],[Agency]])),COLUMNS($F$7:X$7))))</f>
        <v/>
      </c>
      <c r="Y67" s="1069" t="str" cm="1">
        <f t="array" ref="Y67">IF($D67&lt;COLUMNS($F$7:Y$7),"",INDEX(TableDiv[[GASB]:[GASB]],_xlfn.AGGREGATE(15,3,(TableDiv[[Agency]:[Agency]]=$E67)/(TableDiv[[Agency]:[Agency]]=$E67)*(ROW(TableDiv[Agency])-ROW(TableDiv[[#Headers],[Agency]])),COLUMNS($F$7:Y$7))))</f>
        <v/>
      </c>
      <c r="Z67" s="1069" t="str" cm="1">
        <f t="array" ref="Z67">IF($D67&lt;COLUMNS($F$7:Z$7),"",INDEX(TableDiv[[GASB]:[GASB]],_xlfn.AGGREGATE(15,3,(TableDiv[[Agency]:[Agency]]=$E67)/(TableDiv[[Agency]:[Agency]]=$E67)*(ROW(TableDiv[Agency])-ROW(TableDiv[[#Headers],[Agency]])),COLUMNS($F$7:Z$7))))</f>
        <v/>
      </c>
      <c r="AA67" s="1069" t="str" cm="1">
        <f t="array" ref="AA67">IF($D67&lt;COLUMNS($F$7:AA$7),"",INDEX(TableDiv[[GASB]:[GASB]],_xlfn.AGGREGATE(15,3,(TableDiv[[Agency]:[Agency]]=$E67)/(TableDiv[[Agency]:[Agency]]=$E67)*(ROW(TableDiv[Agency])-ROW(TableDiv[[#Headers],[Agency]])),COLUMNS($F$7:AA$7))))</f>
        <v/>
      </c>
      <c r="AB67" s="1069" t="str" cm="1">
        <f t="array" ref="AB67">IF($D67&lt;COLUMNS($F$7:AB$7),"",INDEX(TableDiv[[GASB]:[GASB]],_xlfn.AGGREGATE(15,3,(TableDiv[[Agency]:[Agency]]=$E67)/(TableDiv[[Agency]:[Agency]]=$E67)*(ROW(TableDiv[Agency])-ROW(TableDiv[[#Headers],[Agency]])),COLUMNS($F$7:AB$7))))</f>
        <v/>
      </c>
      <c r="AC67" s="1069" t="str" cm="1">
        <f t="array" ref="AC67">IF($D67&lt;COLUMNS($F$7:AC$7),"",INDEX(TableDiv[[GASB]:[GASB]],_xlfn.AGGREGATE(15,3,(TableDiv[[Agency]:[Agency]]=$E67)/(TableDiv[[Agency]:[Agency]]=$E67)*(ROW(TableDiv[Agency])-ROW(TableDiv[[#Headers],[Agency]])),COLUMNS($F$7:AC$7))))</f>
        <v/>
      </c>
      <c r="AD67" s="1069" t="str" cm="1">
        <f t="array" ref="AD67">IF($D67&lt;COLUMNS($F$7:AD$7),"",INDEX(TableDiv[[GASB]:[GASB]],_xlfn.AGGREGATE(15,3,(TableDiv[[Agency]:[Agency]]=$E67)/(TableDiv[[Agency]:[Agency]]=$E67)*(ROW(TableDiv[Agency])-ROW(TableDiv[[#Headers],[Agency]])),COLUMNS($F$7:AD$7))))</f>
        <v/>
      </c>
      <c r="AE67" s="1069" t="str" cm="1">
        <f t="array" ref="AE67">IF($D67&lt;COLUMNS($F$7:AE$7),"",INDEX(TableDiv[[GASB]:[GASB]],_xlfn.AGGREGATE(15,3,(TableDiv[[Agency]:[Agency]]=$E67)/(TableDiv[[Agency]:[Agency]]=$E67)*(ROW(TableDiv[Agency])-ROW(TableDiv[[#Headers],[Agency]])),COLUMNS($F$7:AE$7))))</f>
        <v/>
      </c>
      <c r="AF67" s="1069" t="str" cm="1">
        <f t="array" ref="AF67">IF($D67&lt;COLUMNS($F$7:AF$7),"",INDEX(TableDiv[[GASB]:[GASB]],_xlfn.AGGREGATE(15,3,(TableDiv[[Agency]:[Agency]]=$E67)/(TableDiv[[Agency]:[Agency]]=$E67)*(ROW(TableDiv[Agency])-ROW(TableDiv[[#Headers],[Agency]])),COLUMNS($F$7:AF$7))))</f>
        <v/>
      </c>
      <c r="AG67" s="1069" t="str" cm="1">
        <f t="array" ref="AG67">IF($D67&lt;COLUMNS($F$7:AG$7),"",INDEX(TableDiv[[GASB]:[GASB]],_xlfn.AGGREGATE(15,3,(TableDiv[[Agency]:[Agency]]=$E67)/(TableDiv[[Agency]:[Agency]]=$E67)*(ROW(TableDiv[Agency])-ROW(TableDiv[[#Headers],[Agency]])),COLUMNS($F$7:AG$7))))</f>
        <v/>
      </c>
      <c r="AH67" s="1069" t="str" cm="1">
        <f t="array" ref="AH67">IF($D67&lt;COLUMNS($F$7:AH$7),"",INDEX(TableDiv[[GASB]:[GASB]],_xlfn.AGGREGATE(15,3,(TableDiv[[Agency]:[Agency]]=$E67)/(TableDiv[[Agency]:[Agency]]=$E67)*(ROW(TableDiv[Agency])-ROW(TableDiv[[#Headers],[Agency]])),COLUMNS($F$7:AH$7))))</f>
        <v/>
      </c>
      <c r="AI67" s="1069" t="str" cm="1">
        <f t="array" ref="AI67">IF($D67&lt;COLUMNS($F$7:AI$7),"",INDEX(TableDiv[[GASB]:[GASB]],_xlfn.AGGREGATE(15,3,(TableDiv[[Agency]:[Agency]]=$E67)/(TableDiv[[Agency]:[Agency]]=$E67)*(ROW(TableDiv[Agency])-ROW(TableDiv[[#Headers],[Agency]])),COLUMNS($F$7:AI$7))))</f>
        <v/>
      </c>
      <c r="AJ67" s="1069" t="str" cm="1">
        <f t="array" ref="AJ67">IF($D67&lt;COLUMNS($F$7:AJ$7),"",INDEX(TableDiv[[GASB]:[GASB]],_xlfn.AGGREGATE(15,3,(TableDiv[[Agency]:[Agency]]=$E67)/(TableDiv[[Agency]:[Agency]]=$E67)*(ROW(TableDiv[Agency])-ROW(TableDiv[[#Headers],[Agency]])),COLUMNS($F$7:AJ$7))))</f>
        <v/>
      </c>
      <c r="AK67" s="1069" t="str" cm="1">
        <f t="array" ref="AK67">IF($D67&lt;COLUMNS($F$7:AK$7),"",INDEX(TableDiv[[GASB]:[GASB]],_xlfn.AGGREGATE(15,3,(TableDiv[[Agency]:[Agency]]=$E67)/(TableDiv[[Agency]:[Agency]]=$E67)*(ROW(TableDiv[Agency])-ROW(TableDiv[[#Headers],[Agency]])),COLUMNS($F$7:AK$7))))</f>
        <v/>
      </c>
      <c r="AL67" s="1069" t="str" cm="1">
        <f t="array" ref="AL67">IF($D67&lt;COLUMNS($F$7:AL$7),"",INDEX(TableDiv[[GASB]:[GASB]],_xlfn.AGGREGATE(15,3,(TableDiv[[Agency]:[Agency]]=$E67)/(TableDiv[[Agency]:[Agency]]=$E67)*(ROW(TableDiv[Agency])-ROW(TableDiv[[#Headers],[Agency]])),COLUMNS($F$7:AL$7))))</f>
        <v/>
      </c>
      <c r="AM67" s="1069" t="str" cm="1">
        <f t="array" ref="AM67">IF($D67&lt;COLUMNS($F$7:AM$7),"",INDEX(TableDiv[[GASB]:[GASB]],_xlfn.AGGREGATE(15,3,(TableDiv[[Agency]:[Agency]]=$E67)/(TableDiv[[Agency]:[Agency]]=$E67)*(ROW(TableDiv[Agency])-ROW(TableDiv[[#Headers],[Agency]])),COLUMNS($F$7:AM$7))))</f>
        <v/>
      </c>
      <c r="AN67" s="1069"/>
      <c r="AO67" s="1069"/>
      <c r="AP67" s="1069"/>
      <c r="AQ67" s="1069"/>
      <c r="AR67" s="1069"/>
      <c r="AS67" s="1069"/>
    </row>
    <row r="68" spans="1:45" ht="15">
      <c r="A68" s="1073" t="s">
        <v>1386</v>
      </c>
      <c r="B68" s="1073" t="s">
        <v>2308</v>
      </c>
      <c r="C68" s="1069"/>
      <c r="D68" s="1069">
        <f>COUNTIF(TableDiv[Agency],E68)</f>
        <v>1</v>
      </c>
      <c r="E68" s="1078" t="str" cm="1">
        <f t="array" ref="E68">IFERROR(INDEX(TableDiv[Agency],MATCH(0,INDEX(COUNTIF($E$7:E67,TableDiv[Agency]),),0)),"")</f>
        <v>R200</v>
      </c>
      <c r="F68" s="1069" t="str" cm="1">
        <f t="array" ref="F68">IF($D68&lt;COLUMNS($F$7:F$7),"",INDEX(TableDiv[[GASB]:[GASB]],_xlfn.AGGREGATE(15,3,(TableDiv[[Agency]:[Agency]]=$E68)/(TableDiv[[Agency]:[Agency]]=$E68)*(ROW(TableDiv[Agency])-ROW(TableDiv[[#Headers],[Agency]])),COLUMNS($F$7:F$7))))</f>
        <v>11020G</v>
      </c>
      <c r="G68" s="1069" t="str" cm="1">
        <f t="array" ref="G68">IF($D68&lt;COLUMNS($F$7:G$7),"",INDEX(TableDiv[[GASB]:[GASB]],_xlfn.AGGREGATE(15,3,(TableDiv[[Agency]:[Agency]]=$E68)/(TableDiv[[Agency]:[Agency]]=$E68)*(ROW(TableDiv[Agency])-ROW(TableDiv[[#Headers],[Agency]])),COLUMNS($F$7:G$7))))</f>
        <v/>
      </c>
      <c r="H68" s="1069" t="str" cm="1">
        <f t="array" ref="H68">IF($D68&lt;COLUMNS($F$7:H$7),"",INDEX(TableDiv[[GASB]:[GASB]],_xlfn.AGGREGATE(15,3,(TableDiv[[Agency]:[Agency]]=$E68)/(TableDiv[[Agency]:[Agency]]=$E68)*(ROW(TableDiv[Agency])-ROW(TableDiv[[#Headers],[Agency]])),COLUMNS($F$7:H$7))))</f>
        <v/>
      </c>
      <c r="I68" s="1069" t="str" cm="1">
        <f t="array" ref="I68">IF($D68&lt;COLUMNS($F$7:I$7),"",INDEX(TableDiv[[GASB]:[GASB]],_xlfn.AGGREGATE(15,3,(TableDiv[[Agency]:[Agency]]=$E68)/(TableDiv[[Agency]:[Agency]]=$E68)*(ROW(TableDiv[Agency])-ROW(TableDiv[[#Headers],[Agency]])),COLUMNS($F$7:I$7))))</f>
        <v/>
      </c>
      <c r="J68" s="1069" t="str" cm="1">
        <f t="array" ref="J68">IF($D68&lt;COLUMNS($F$7:J$7),"",INDEX(TableDiv[[GASB]:[GASB]],_xlfn.AGGREGATE(15,3,(TableDiv[[Agency]:[Agency]]=$E68)/(TableDiv[[Agency]:[Agency]]=$E68)*(ROW(TableDiv[Agency])-ROW(TableDiv[[#Headers],[Agency]])),COLUMNS($F$7:J$7))))</f>
        <v/>
      </c>
      <c r="K68" s="1069" t="str" cm="1">
        <f t="array" ref="K68">IF($D68&lt;COLUMNS($F$7:K$7),"",INDEX(TableDiv[[GASB]:[GASB]],_xlfn.AGGREGATE(15,3,(TableDiv[[Agency]:[Agency]]=$E68)/(TableDiv[[Agency]:[Agency]]=$E68)*(ROW(TableDiv[Agency])-ROW(TableDiv[[#Headers],[Agency]])),COLUMNS($F$7:K$7))))</f>
        <v/>
      </c>
      <c r="L68" s="1069" t="str" cm="1">
        <f t="array" ref="L68">IF($D68&lt;COLUMNS($F$7:L$7),"",INDEX(TableDiv[[GASB]:[GASB]],_xlfn.AGGREGATE(15,3,(TableDiv[[Agency]:[Agency]]=$E68)/(TableDiv[[Agency]:[Agency]]=$E68)*(ROW(TableDiv[Agency])-ROW(TableDiv[[#Headers],[Agency]])),COLUMNS($F$7:L$7))))</f>
        <v/>
      </c>
      <c r="M68" s="1069" t="str" cm="1">
        <f t="array" ref="M68">IF($D68&lt;COLUMNS($F$7:M$7),"",INDEX(TableDiv[[GASB]:[GASB]],_xlfn.AGGREGATE(15,3,(TableDiv[[Agency]:[Agency]]=$E68)/(TableDiv[[Agency]:[Agency]]=$E68)*(ROW(TableDiv[Agency])-ROW(TableDiv[[#Headers],[Agency]])),COLUMNS($F$7:M$7))))</f>
        <v/>
      </c>
      <c r="N68" s="1069" t="str" cm="1">
        <f t="array" ref="N68">IF($D68&lt;COLUMNS($F$7:N$7),"",INDEX(TableDiv[[GASB]:[GASB]],_xlfn.AGGREGATE(15,3,(TableDiv[[Agency]:[Agency]]=$E68)/(TableDiv[[Agency]:[Agency]]=$E68)*(ROW(TableDiv[Agency])-ROW(TableDiv[[#Headers],[Agency]])),COLUMNS($F$7:N$7))))</f>
        <v/>
      </c>
      <c r="O68" s="1069" t="str" cm="1">
        <f t="array" ref="O68">IF($D68&lt;COLUMNS($F$7:O$7),"",INDEX(TableDiv[[GASB]:[GASB]],_xlfn.AGGREGATE(15,3,(TableDiv[[Agency]:[Agency]]=$E68)/(TableDiv[[Agency]:[Agency]]=$E68)*(ROW(TableDiv[Agency])-ROW(TableDiv[[#Headers],[Agency]])),COLUMNS($F$7:O$7))))</f>
        <v/>
      </c>
      <c r="P68" s="1069" t="str" cm="1">
        <f t="array" ref="P68">IF($D68&lt;COLUMNS($F$7:P$7),"",INDEX(TableDiv[[GASB]:[GASB]],_xlfn.AGGREGATE(15,3,(TableDiv[[Agency]:[Agency]]=$E68)/(TableDiv[[Agency]:[Agency]]=$E68)*(ROW(TableDiv[Agency])-ROW(TableDiv[[#Headers],[Agency]])),COLUMNS($F$7:P$7))))</f>
        <v/>
      </c>
      <c r="Q68" s="1069" t="str" cm="1">
        <f t="array" ref="Q68">IF($D68&lt;COLUMNS($F$7:Q$7),"",INDEX(TableDiv[[GASB]:[GASB]],_xlfn.AGGREGATE(15,3,(TableDiv[[Agency]:[Agency]]=$E68)/(TableDiv[[Agency]:[Agency]]=$E68)*(ROW(TableDiv[Agency])-ROW(TableDiv[[#Headers],[Agency]])),COLUMNS($F$7:Q$7))))</f>
        <v/>
      </c>
      <c r="R68" s="1069" t="str" cm="1">
        <f t="array" ref="R68">IF($D68&lt;COLUMNS($F$7:R$7),"",INDEX(TableDiv[[GASB]:[GASB]],_xlfn.AGGREGATE(15,3,(TableDiv[[Agency]:[Agency]]=$E68)/(TableDiv[[Agency]:[Agency]]=$E68)*(ROW(TableDiv[Agency])-ROW(TableDiv[[#Headers],[Agency]])),COLUMNS($F$7:R$7))))</f>
        <v/>
      </c>
      <c r="S68" s="1069" t="str" cm="1">
        <f t="array" ref="S68">IF($D68&lt;COLUMNS($F$7:S$7),"",INDEX(TableDiv[[GASB]:[GASB]],_xlfn.AGGREGATE(15,3,(TableDiv[[Agency]:[Agency]]=$E68)/(TableDiv[[Agency]:[Agency]]=$E68)*(ROW(TableDiv[Agency])-ROW(TableDiv[[#Headers],[Agency]])),COLUMNS($F$7:S$7))))</f>
        <v/>
      </c>
      <c r="T68" s="1069" t="str" cm="1">
        <f t="array" ref="T68">IF($D68&lt;COLUMNS($F$7:T$7),"",INDEX(TableDiv[[GASB]:[GASB]],_xlfn.AGGREGATE(15,3,(TableDiv[[Agency]:[Agency]]=$E68)/(TableDiv[[Agency]:[Agency]]=$E68)*(ROW(TableDiv[Agency])-ROW(TableDiv[[#Headers],[Agency]])),COLUMNS($F$7:T$7))))</f>
        <v/>
      </c>
      <c r="U68" s="1069" t="str" cm="1">
        <f t="array" ref="U68">IF($D68&lt;COLUMNS($F$7:U$7),"",INDEX(TableDiv[[GASB]:[GASB]],_xlfn.AGGREGATE(15,3,(TableDiv[[Agency]:[Agency]]=$E68)/(TableDiv[[Agency]:[Agency]]=$E68)*(ROW(TableDiv[Agency])-ROW(TableDiv[[#Headers],[Agency]])),COLUMNS($F$7:U$7))))</f>
        <v/>
      </c>
      <c r="V68" s="1069" t="str" cm="1">
        <f t="array" ref="V68">IF($D68&lt;COLUMNS($F$7:V$7),"",INDEX(TableDiv[[GASB]:[GASB]],_xlfn.AGGREGATE(15,3,(TableDiv[[Agency]:[Agency]]=$E68)/(TableDiv[[Agency]:[Agency]]=$E68)*(ROW(TableDiv[Agency])-ROW(TableDiv[[#Headers],[Agency]])),COLUMNS($F$7:V$7))))</f>
        <v/>
      </c>
      <c r="W68" s="1069" t="str" cm="1">
        <f t="array" ref="W68">IF($D68&lt;COLUMNS($F$7:W$7),"",INDEX(TableDiv[[GASB]:[GASB]],_xlfn.AGGREGATE(15,3,(TableDiv[[Agency]:[Agency]]=$E68)/(TableDiv[[Agency]:[Agency]]=$E68)*(ROW(TableDiv[Agency])-ROW(TableDiv[[#Headers],[Agency]])),COLUMNS($F$7:W$7))))</f>
        <v/>
      </c>
      <c r="X68" s="1069" t="str" cm="1">
        <f t="array" ref="X68">IF($D68&lt;COLUMNS($F$7:X$7),"",INDEX(TableDiv[[GASB]:[GASB]],_xlfn.AGGREGATE(15,3,(TableDiv[[Agency]:[Agency]]=$E68)/(TableDiv[[Agency]:[Agency]]=$E68)*(ROW(TableDiv[Agency])-ROW(TableDiv[[#Headers],[Agency]])),COLUMNS($F$7:X$7))))</f>
        <v/>
      </c>
      <c r="Y68" s="1069" t="str" cm="1">
        <f t="array" ref="Y68">IF($D68&lt;COLUMNS($F$7:Y$7),"",INDEX(TableDiv[[GASB]:[GASB]],_xlfn.AGGREGATE(15,3,(TableDiv[[Agency]:[Agency]]=$E68)/(TableDiv[[Agency]:[Agency]]=$E68)*(ROW(TableDiv[Agency])-ROW(TableDiv[[#Headers],[Agency]])),COLUMNS($F$7:Y$7))))</f>
        <v/>
      </c>
      <c r="Z68" s="1069" t="str" cm="1">
        <f t="array" ref="Z68">IF($D68&lt;COLUMNS($F$7:Z$7),"",INDEX(TableDiv[[GASB]:[GASB]],_xlfn.AGGREGATE(15,3,(TableDiv[[Agency]:[Agency]]=$E68)/(TableDiv[[Agency]:[Agency]]=$E68)*(ROW(TableDiv[Agency])-ROW(TableDiv[[#Headers],[Agency]])),COLUMNS($F$7:Z$7))))</f>
        <v/>
      </c>
      <c r="AA68" s="1069" t="str" cm="1">
        <f t="array" ref="AA68">IF($D68&lt;COLUMNS($F$7:AA$7),"",INDEX(TableDiv[[GASB]:[GASB]],_xlfn.AGGREGATE(15,3,(TableDiv[[Agency]:[Agency]]=$E68)/(TableDiv[[Agency]:[Agency]]=$E68)*(ROW(TableDiv[Agency])-ROW(TableDiv[[#Headers],[Agency]])),COLUMNS($F$7:AA$7))))</f>
        <v/>
      </c>
      <c r="AB68" s="1069" t="str" cm="1">
        <f t="array" ref="AB68">IF($D68&lt;COLUMNS($F$7:AB$7),"",INDEX(TableDiv[[GASB]:[GASB]],_xlfn.AGGREGATE(15,3,(TableDiv[[Agency]:[Agency]]=$E68)/(TableDiv[[Agency]:[Agency]]=$E68)*(ROW(TableDiv[Agency])-ROW(TableDiv[[#Headers],[Agency]])),COLUMNS($F$7:AB$7))))</f>
        <v/>
      </c>
      <c r="AC68" s="1069" t="str" cm="1">
        <f t="array" ref="AC68">IF($D68&lt;COLUMNS($F$7:AC$7),"",INDEX(TableDiv[[GASB]:[GASB]],_xlfn.AGGREGATE(15,3,(TableDiv[[Agency]:[Agency]]=$E68)/(TableDiv[[Agency]:[Agency]]=$E68)*(ROW(TableDiv[Agency])-ROW(TableDiv[[#Headers],[Agency]])),COLUMNS($F$7:AC$7))))</f>
        <v/>
      </c>
      <c r="AD68" s="1069" t="str" cm="1">
        <f t="array" ref="AD68">IF($D68&lt;COLUMNS($F$7:AD$7),"",INDEX(TableDiv[[GASB]:[GASB]],_xlfn.AGGREGATE(15,3,(TableDiv[[Agency]:[Agency]]=$E68)/(TableDiv[[Agency]:[Agency]]=$E68)*(ROW(TableDiv[Agency])-ROW(TableDiv[[#Headers],[Agency]])),COLUMNS($F$7:AD$7))))</f>
        <v/>
      </c>
      <c r="AE68" s="1069" t="str" cm="1">
        <f t="array" ref="AE68">IF($D68&lt;COLUMNS($F$7:AE$7),"",INDEX(TableDiv[[GASB]:[GASB]],_xlfn.AGGREGATE(15,3,(TableDiv[[Agency]:[Agency]]=$E68)/(TableDiv[[Agency]:[Agency]]=$E68)*(ROW(TableDiv[Agency])-ROW(TableDiv[[#Headers],[Agency]])),COLUMNS($F$7:AE$7))))</f>
        <v/>
      </c>
      <c r="AF68" s="1069" t="str" cm="1">
        <f t="array" ref="AF68">IF($D68&lt;COLUMNS($F$7:AF$7),"",INDEX(TableDiv[[GASB]:[GASB]],_xlfn.AGGREGATE(15,3,(TableDiv[[Agency]:[Agency]]=$E68)/(TableDiv[[Agency]:[Agency]]=$E68)*(ROW(TableDiv[Agency])-ROW(TableDiv[[#Headers],[Agency]])),COLUMNS($F$7:AF$7))))</f>
        <v/>
      </c>
      <c r="AG68" s="1069" t="str" cm="1">
        <f t="array" ref="AG68">IF($D68&lt;COLUMNS($F$7:AG$7),"",INDEX(TableDiv[[GASB]:[GASB]],_xlfn.AGGREGATE(15,3,(TableDiv[[Agency]:[Agency]]=$E68)/(TableDiv[[Agency]:[Agency]]=$E68)*(ROW(TableDiv[Agency])-ROW(TableDiv[[#Headers],[Agency]])),COLUMNS($F$7:AG$7))))</f>
        <v/>
      </c>
      <c r="AH68" s="1069" t="str" cm="1">
        <f t="array" ref="AH68">IF($D68&lt;COLUMNS($F$7:AH$7),"",INDEX(TableDiv[[GASB]:[GASB]],_xlfn.AGGREGATE(15,3,(TableDiv[[Agency]:[Agency]]=$E68)/(TableDiv[[Agency]:[Agency]]=$E68)*(ROW(TableDiv[Agency])-ROW(TableDiv[[#Headers],[Agency]])),COLUMNS($F$7:AH$7))))</f>
        <v/>
      </c>
      <c r="AI68" s="1069" t="str" cm="1">
        <f t="array" ref="AI68">IF($D68&lt;COLUMNS($F$7:AI$7),"",INDEX(TableDiv[[GASB]:[GASB]],_xlfn.AGGREGATE(15,3,(TableDiv[[Agency]:[Agency]]=$E68)/(TableDiv[[Agency]:[Agency]]=$E68)*(ROW(TableDiv[Agency])-ROW(TableDiv[[#Headers],[Agency]])),COLUMNS($F$7:AI$7))))</f>
        <v/>
      </c>
      <c r="AJ68" s="1069" t="str" cm="1">
        <f t="array" ref="AJ68">IF($D68&lt;COLUMNS($F$7:AJ$7),"",INDEX(TableDiv[[GASB]:[GASB]],_xlfn.AGGREGATE(15,3,(TableDiv[[Agency]:[Agency]]=$E68)/(TableDiv[[Agency]:[Agency]]=$E68)*(ROW(TableDiv[Agency])-ROW(TableDiv[[#Headers],[Agency]])),COLUMNS($F$7:AJ$7))))</f>
        <v/>
      </c>
      <c r="AK68" s="1069" t="str" cm="1">
        <f t="array" ref="AK68">IF($D68&lt;COLUMNS($F$7:AK$7),"",INDEX(TableDiv[[GASB]:[GASB]],_xlfn.AGGREGATE(15,3,(TableDiv[[Agency]:[Agency]]=$E68)/(TableDiv[[Agency]:[Agency]]=$E68)*(ROW(TableDiv[Agency])-ROW(TableDiv[[#Headers],[Agency]])),COLUMNS($F$7:AK$7))))</f>
        <v/>
      </c>
      <c r="AL68" s="1069" t="str" cm="1">
        <f t="array" ref="AL68">IF($D68&lt;COLUMNS($F$7:AL$7),"",INDEX(TableDiv[[GASB]:[GASB]],_xlfn.AGGREGATE(15,3,(TableDiv[[Agency]:[Agency]]=$E68)/(TableDiv[[Agency]:[Agency]]=$E68)*(ROW(TableDiv[Agency])-ROW(TableDiv[[#Headers],[Agency]])),COLUMNS($F$7:AL$7))))</f>
        <v/>
      </c>
      <c r="AM68" s="1069" t="str" cm="1">
        <f t="array" ref="AM68">IF($D68&lt;COLUMNS($F$7:AM$7),"",INDEX(TableDiv[[GASB]:[GASB]],_xlfn.AGGREGATE(15,3,(TableDiv[[Agency]:[Agency]]=$E68)/(TableDiv[[Agency]:[Agency]]=$E68)*(ROW(TableDiv[Agency])-ROW(TableDiv[[#Headers],[Agency]])),COLUMNS($F$7:AM$7))))</f>
        <v/>
      </c>
      <c r="AN68" s="1069"/>
      <c r="AO68" s="1069"/>
      <c r="AP68" s="1069"/>
      <c r="AQ68" s="1069"/>
      <c r="AR68" s="1069"/>
      <c r="AS68" s="1069"/>
    </row>
    <row r="69" spans="1:45" ht="15">
      <c r="A69" s="1073" t="s">
        <v>1386</v>
      </c>
      <c r="B69" s="1073" t="s">
        <v>2309</v>
      </c>
      <c r="C69" s="1069"/>
      <c r="D69" s="1069">
        <f>COUNTIF(TableDiv[Agency],E69)</f>
        <v>3</v>
      </c>
      <c r="E69" s="1078" t="str" cm="1">
        <f t="array" ref="E69">IFERROR(INDEX(TableDiv[Agency],MATCH(0,INDEX(COUNTIF($E$7:E68,TableDiv[Agency]),),0)),"")</f>
        <v>R700</v>
      </c>
      <c r="F69" s="1069" t="str" cm="1">
        <f t="array" ref="F69">IF($D69&lt;COLUMNS($F$7:F$7),"",INDEX(TableDiv[[GASB]:[GASB]],_xlfn.AGGREGATE(15,3,(TableDiv[[Agency]:[Agency]]=$E69)/(TableDiv[[Agency]:[Agency]]=$E69)*(ROW(TableDiv[Agency])-ROW(TableDiv[[#Headers],[Agency]])),COLUMNS($F$7:F$7))))</f>
        <v>11020G</v>
      </c>
      <c r="G69" s="1069" t="str" cm="1">
        <f t="array" ref="G69">IF($D69&lt;COLUMNS($F$7:G$7),"",INDEX(TableDiv[[GASB]:[GASB]],_xlfn.AGGREGATE(15,3,(TableDiv[[Agency]:[Agency]]=$E69)/(TableDiv[[Agency]:[Agency]]=$E69)*(ROW(TableDiv[Agency])-ROW(TableDiv[[#Headers],[Agency]])),COLUMNS($F$7:G$7))))</f>
        <v>11070G</v>
      </c>
      <c r="H69" s="1069" t="str" cm="1">
        <f t="array" ref="H69">IF($D69&lt;COLUMNS($F$7:H$7),"",INDEX(TableDiv[[GASB]:[GASB]],_xlfn.AGGREGATE(15,3,(TableDiv[[Agency]:[Agency]]=$E69)/(TableDiv[[Agency]:[Agency]]=$E69)*(ROW(TableDiv[Agency])-ROW(TableDiv[[#Headers],[Agency]])),COLUMNS($F$7:H$7))))</f>
        <v>39000G</v>
      </c>
      <c r="I69" s="1069" t="str" cm="1">
        <f t="array" ref="I69">IF($D69&lt;COLUMNS($F$7:I$7),"",INDEX(TableDiv[[GASB]:[GASB]],_xlfn.AGGREGATE(15,3,(TableDiv[[Agency]:[Agency]]=$E69)/(TableDiv[[Agency]:[Agency]]=$E69)*(ROW(TableDiv[Agency])-ROW(TableDiv[[#Headers],[Agency]])),COLUMNS($F$7:I$7))))</f>
        <v/>
      </c>
      <c r="J69" s="1069" t="str" cm="1">
        <f t="array" ref="J69">IF($D69&lt;COLUMNS($F$7:J$7),"",INDEX(TableDiv[[GASB]:[GASB]],_xlfn.AGGREGATE(15,3,(TableDiv[[Agency]:[Agency]]=$E69)/(TableDiv[[Agency]:[Agency]]=$E69)*(ROW(TableDiv[Agency])-ROW(TableDiv[[#Headers],[Agency]])),COLUMNS($F$7:J$7))))</f>
        <v/>
      </c>
      <c r="K69" s="1069" t="str" cm="1">
        <f t="array" ref="K69">IF($D69&lt;COLUMNS($F$7:K$7),"",INDEX(TableDiv[[GASB]:[GASB]],_xlfn.AGGREGATE(15,3,(TableDiv[[Agency]:[Agency]]=$E69)/(TableDiv[[Agency]:[Agency]]=$E69)*(ROW(TableDiv[Agency])-ROW(TableDiv[[#Headers],[Agency]])),COLUMNS($F$7:K$7))))</f>
        <v/>
      </c>
      <c r="L69" s="1069" t="str" cm="1">
        <f t="array" ref="L69">IF($D69&lt;COLUMNS($F$7:L$7),"",INDEX(TableDiv[[GASB]:[GASB]],_xlfn.AGGREGATE(15,3,(TableDiv[[Agency]:[Agency]]=$E69)/(TableDiv[[Agency]:[Agency]]=$E69)*(ROW(TableDiv[Agency])-ROW(TableDiv[[#Headers],[Agency]])),COLUMNS($F$7:L$7))))</f>
        <v/>
      </c>
      <c r="M69" s="1069" t="str" cm="1">
        <f t="array" ref="M69">IF($D69&lt;COLUMNS($F$7:M$7),"",INDEX(TableDiv[[GASB]:[GASB]],_xlfn.AGGREGATE(15,3,(TableDiv[[Agency]:[Agency]]=$E69)/(TableDiv[[Agency]:[Agency]]=$E69)*(ROW(TableDiv[Agency])-ROW(TableDiv[[#Headers],[Agency]])),COLUMNS($F$7:M$7))))</f>
        <v/>
      </c>
      <c r="N69" s="1069" t="str" cm="1">
        <f t="array" ref="N69">IF($D69&lt;COLUMNS($F$7:N$7),"",INDEX(TableDiv[[GASB]:[GASB]],_xlfn.AGGREGATE(15,3,(TableDiv[[Agency]:[Agency]]=$E69)/(TableDiv[[Agency]:[Agency]]=$E69)*(ROW(TableDiv[Agency])-ROW(TableDiv[[#Headers],[Agency]])),COLUMNS($F$7:N$7))))</f>
        <v/>
      </c>
      <c r="O69" s="1069" t="str" cm="1">
        <f t="array" ref="O69">IF($D69&lt;COLUMNS($F$7:O$7),"",INDEX(TableDiv[[GASB]:[GASB]],_xlfn.AGGREGATE(15,3,(TableDiv[[Agency]:[Agency]]=$E69)/(TableDiv[[Agency]:[Agency]]=$E69)*(ROW(TableDiv[Agency])-ROW(TableDiv[[#Headers],[Agency]])),COLUMNS($F$7:O$7))))</f>
        <v/>
      </c>
      <c r="P69" s="1069" t="str" cm="1">
        <f t="array" ref="P69">IF($D69&lt;COLUMNS($F$7:P$7),"",INDEX(TableDiv[[GASB]:[GASB]],_xlfn.AGGREGATE(15,3,(TableDiv[[Agency]:[Agency]]=$E69)/(TableDiv[[Agency]:[Agency]]=$E69)*(ROW(TableDiv[Agency])-ROW(TableDiv[[#Headers],[Agency]])),COLUMNS($F$7:P$7))))</f>
        <v/>
      </c>
      <c r="Q69" s="1069" t="str" cm="1">
        <f t="array" ref="Q69">IF($D69&lt;COLUMNS($F$7:Q$7),"",INDEX(TableDiv[[GASB]:[GASB]],_xlfn.AGGREGATE(15,3,(TableDiv[[Agency]:[Agency]]=$E69)/(TableDiv[[Agency]:[Agency]]=$E69)*(ROW(TableDiv[Agency])-ROW(TableDiv[[#Headers],[Agency]])),COLUMNS($F$7:Q$7))))</f>
        <v/>
      </c>
      <c r="R69" s="1069" t="str" cm="1">
        <f t="array" ref="R69">IF($D69&lt;COLUMNS($F$7:R$7),"",INDEX(TableDiv[[GASB]:[GASB]],_xlfn.AGGREGATE(15,3,(TableDiv[[Agency]:[Agency]]=$E69)/(TableDiv[[Agency]:[Agency]]=$E69)*(ROW(TableDiv[Agency])-ROW(TableDiv[[#Headers],[Agency]])),COLUMNS($F$7:R$7))))</f>
        <v/>
      </c>
      <c r="S69" s="1069" t="str" cm="1">
        <f t="array" ref="S69">IF($D69&lt;COLUMNS($F$7:S$7),"",INDEX(TableDiv[[GASB]:[GASB]],_xlfn.AGGREGATE(15,3,(TableDiv[[Agency]:[Agency]]=$E69)/(TableDiv[[Agency]:[Agency]]=$E69)*(ROW(TableDiv[Agency])-ROW(TableDiv[[#Headers],[Agency]])),COLUMNS($F$7:S$7))))</f>
        <v/>
      </c>
      <c r="T69" s="1069" t="str" cm="1">
        <f t="array" ref="T69">IF($D69&lt;COLUMNS($F$7:T$7),"",INDEX(TableDiv[[GASB]:[GASB]],_xlfn.AGGREGATE(15,3,(TableDiv[[Agency]:[Agency]]=$E69)/(TableDiv[[Agency]:[Agency]]=$E69)*(ROW(TableDiv[Agency])-ROW(TableDiv[[#Headers],[Agency]])),COLUMNS($F$7:T$7))))</f>
        <v/>
      </c>
      <c r="U69" s="1069" t="str" cm="1">
        <f t="array" ref="U69">IF($D69&lt;COLUMNS($F$7:U$7),"",INDEX(TableDiv[[GASB]:[GASB]],_xlfn.AGGREGATE(15,3,(TableDiv[[Agency]:[Agency]]=$E69)/(TableDiv[[Agency]:[Agency]]=$E69)*(ROW(TableDiv[Agency])-ROW(TableDiv[[#Headers],[Agency]])),COLUMNS($F$7:U$7))))</f>
        <v/>
      </c>
      <c r="V69" s="1069" t="str" cm="1">
        <f t="array" ref="V69">IF($D69&lt;COLUMNS($F$7:V$7),"",INDEX(TableDiv[[GASB]:[GASB]],_xlfn.AGGREGATE(15,3,(TableDiv[[Agency]:[Agency]]=$E69)/(TableDiv[[Agency]:[Agency]]=$E69)*(ROW(TableDiv[Agency])-ROW(TableDiv[[#Headers],[Agency]])),COLUMNS($F$7:V$7))))</f>
        <v/>
      </c>
      <c r="W69" s="1069" t="str" cm="1">
        <f t="array" ref="W69">IF($D69&lt;COLUMNS($F$7:W$7),"",INDEX(TableDiv[[GASB]:[GASB]],_xlfn.AGGREGATE(15,3,(TableDiv[[Agency]:[Agency]]=$E69)/(TableDiv[[Agency]:[Agency]]=$E69)*(ROW(TableDiv[Agency])-ROW(TableDiv[[#Headers],[Agency]])),COLUMNS($F$7:W$7))))</f>
        <v/>
      </c>
      <c r="X69" s="1069" t="str" cm="1">
        <f t="array" ref="X69">IF($D69&lt;COLUMNS($F$7:X$7),"",INDEX(TableDiv[[GASB]:[GASB]],_xlfn.AGGREGATE(15,3,(TableDiv[[Agency]:[Agency]]=$E69)/(TableDiv[[Agency]:[Agency]]=$E69)*(ROW(TableDiv[Agency])-ROW(TableDiv[[#Headers],[Agency]])),COLUMNS($F$7:X$7))))</f>
        <v/>
      </c>
      <c r="Y69" s="1069" t="str" cm="1">
        <f t="array" ref="Y69">IF($D69&lt;COLUMNS($F$7:Y$7),"",INDEX(TableDiv[[GASB]:[GASB]],_xlfn.AGGREGATE(15,3,(TableDiv[[Agency]:[Agency]]=$E69)/(TableDiv[[Agency]:[Agency]]=$E69)*(ROW(TableDiv[Agency])-ROW(TableDiv[[#Headers],[Agency]])),COLUMNS($F$7:Y$7))))</f>
        <v/>
      </c>
      <c r="Z69" s="1069" t="str" cm="1">
        <f t="array" ref="Z69">IF($D69&lt;COLUMNS($F$7:Z$7),"",INDEX(TableDiv[[GASB]:[GASB]],_xlfn.AGGREGATE(15,3,(TableDiv[[Agency]:[Agency]]=$E69)/(TableDiv[[Agency]:[Agency]]=$E69)*(ROW(TableDiv[Agency])-ROW(TableDiv[[#Headers],[Agency]])),COLUMNS($F$7:Z$7))))</f>
        <v/>
      </c>
      <c r="AA69" s="1069" t="str" cm="1">
        <f t="array" ref="AA69">IF($D69&lt;COLUMNS($F$7:AA$7),"",INDEX(TableDiv[[GASB]:[GASB]],_xlfn.AGGREGATE(15,3,(TableDiv[[Agency]:[Agency]]=$E69)/(TableDiv[[Agency]:[Agency]]=$E69)*(ROW(TableDiv[Agency])-ROW(TableDiv[[#Headers],[Agency]])),COLUMNS($F$7:AA$7))))</f>
        <v/>
      </c>
      <c r="AB69" s="1069" t="str" cm="1">
        <f t="array" ref="AB69">IF($D69&lt;COLUMNS($F$7:AB$7),"",INDEX(TableDiv[[GASB]:[GASB]],_xlfn.AGGREGATE(15,3,(TableDiv[[Agency]:[Agency]]=$E69)/(TableDiv[[Agency]:[Agency]]=$E69)*(ROW(TableDiv[Agency])-ROW(TableDiv[[#Headers],[Agency]])),COLUMNS($F$7:AB$7))))</f>
        <v/>
      </c>
      <c r="AC69" s="1069" t="str" cm="1">
        <f t="array" ref="AC69">IF($D69&lt;COLUMNS($F$7:AC$7),"",INDEX(TableDiv[[GASB]:[GASB]],_xlfn.AGGREGATE(15,3,(TableDiv[[Agency]:[Agency]]=$E69)/(TableDiv[[Agency]:[Agency]]=$E69)*(ROW(TableDiv[Agency])-ROW(TableDiv[[#Headers],[Agency]])),COLUMNS($F$7:AC$7))))</f>
        <v/>
      </c>
      <c r="AD69" s="1069" t="str" cm="1">
        <f t="array" ref="AD69">IF($D69&lt;COLUMNS($F$7:AD$7),"",INDEX(TableDiv[[GASB]:[GASB]],_xlfn.AGGREGATE(15,3,(TableDiv[[Agency]:[Agency]]=$E69)/(TableDiv[[Agency]:[Agency]]=$E69)*(ROW(TableDiv[Agency])-ROW(TableDiv[[#Headers],[Agency]])),COLUMNS($F$7:AD$7))))</f>
        <v/>
      </c>
      <c r="AE69" s="1069" t="str" cm="1">
        <f t="array" ref="AE69">IF($D69&lt;COLUMNS($F$7:AE$7),"",INDEX(TableDiv[[GASB]:[GASB]],_xlfn.AGGREGATE(15,3,(TableDiv[[Agency]:[Agency]]=$E69)/(TableDiv[[Agency]:[Agency]]=$E69)*(ROW(TableDiv[Agency])-ROW(TableDiv[[#Headers],[Agency]])),COLUMNS($F$7:AE$7))))</f>
        <v/>
      </c>
      <c r="AF69" s="1069" t="str" cm="1">
        <f t="array" ref="AF69">IF($D69&lt;COLUMNS($F$7:AF$7),"",INDEX(TableDiv[[GASB]:[GASB]],_xlfn.AGGREGATE(15,3,(TableDiv[[Agency]:[Agency]]=$E69)/(TableDiv[[Agency]:[Agency]]=$E69)*(ROW(TableDiv[Agency])-ROW(TableDiv[[#Headers],[Agency]])),COLUMNS($F$7:AF$7))))</f>
        <v/>
      </c>
      <c r="AG69" s="1069" t="str" cm="1">
        <f t="array" ref="AG69">IF($D69&lt;COLUMNS($F$7:AG$7),"",INDEX(TableDiv[[GASB]:[GASB]],_xlfn.AGGREGATE(15,3,(TableDiv[[Agency]:[Agency]]=$E69)/(TableDiv[[Agency]:[Agency]]=$E69)*(ROW(TableDiv[Agency])-ROW(TableDiv[[#Headers],[Agency]])),COLUMNS($F$7:AG$7))))</f>
        <v/>
      </c>
      <c r="AH69" s="1069" t="str" cm="1">
        <f t="array" ref="AH69">IF($D69&lt;COLUMNS($F$7:AH$7),"",INDEX(TableDiv[[GASB]:[GASB]],_xlfn.AGGREGATE(15,3,(TableDiv[[Agency]:[Agency]]=$E69)/(TableDiv[[Agency]:[Agency]]=$E69)*(ROW(TableDiv[Agency])-ROW(TableDiv[[#Headers],[Agency]])),COLUMNS($F$7:AH$7))))</f>
        <v/>
      </c>
      <c r="AI69" s="1069" t="str" cm="1">
        <f t="array" ref="AI69">IF($D69&lt;COLUMNS($F$7:AI$7),"",INDEX(TableDiv[[GASB]:[GASB]],_xlfn.AGGREGATE(15,3,(TableDiv[[Agency]:[Agency]]=$E69)/(TableDiv[[Agency]:[Agency]]=$E69)*(ROW(TableDiv[Agency])-ROW(TableDiv[[#Headers],[Agency]])),COLUMNS($F$7:AI$7))))</f>
        <v/>
      </c>
      <c r="AJ69" s="1069" t="str" cm="1">
        <f t="array" ref="AJ69">IF($D69&lt;COLUMNS($F$7:AJ$7),"",INDEX(TableDiv[[GASB]:[GASB]],_xlfn.AGGREGATE(15,3,(TableDiv[[Agency]:[Agency]]=$E69)/(TableDiv[[Agency]:[Agency]]=$E69)*(ROW(TableDiv[Agency])-ROW(TableDiv[[#Headers],[Agency]])),COLUMNS($F$7:AJ$7))))</f>
        <v/>
      </c>
      <c r="AK69" s="1069" t="str" cm="1">
        <f t="array" ref="AK69">IF($D69&lt;COLUMNS($F$7:AK$7),"",INDEX(TableDiv[[GASB]:[GASB]],_xlfn.AGGREGATE(15,3,(TableDiv[[Agency]:[Agency]]=$E69)/(TableDiv[[Agency]:[Agency]]=$E69)*(ROW(TableDiv[Agency])-ROW(TableDiv[[#Headers],[Agency]])),COLUMNS($F$7:AK$7))))</f>
        <v/>
      </c>
      <c r="AL69" s="1069" t="str" cm="1">
        <f t="array" ref="AL69">IF($D69&lt;COLUMNS($F$7:AL$7),"",INDEX(TableDiv[[GASB]:[GASB]],_xlfn.AGGREGATE(15,3,(TableDiv[[Agency]:[Agency]]=$E69)/(TableDiv[[Agency]:[Agency]]=$E69)*(ROW(TableDiv[Agency])-ROW(TableDiv[[#Headers],[Agency]])),COLUMNS($F$7:AL$7))))</f>
        <v/>
      </c>
      <c r="AM69" s="1069" t="str" cm="1">
        <f t="array" ref="AM69">IF($D69&lt;COLUMNS($F$7:AM$7),"",INDEX(TableDiv[[GASB]:[GASB]],_xlfn.AGGREGATE(15,3,(TableDiv[[Agency]:[Agency]]=$E69)/(TableDiv[[Agency]:[Agency]]=$E69)*(ROW(TableDiv[Agency])-ROW(TableDiv[[#Headers],[Agency]])),COLUMNS($F$7:AM$7))))</f>
        <v/>
      </c>
      <c r="AN69" s="1069"/>
      <c r="AO69" s="1069"/>
      <c r="AP69" s="1069"/>
      <c r="AQ69" s="1069"/>
      <c r="AR69" s="1069"/>
      <c r="AS69" s="1069"/>
    </row>
    <row r="70" spans="1:45" ht="15">
      <c r="A70" s="1073" t="s">
        <v>1386</v>
      </c>
      <c r="B70" s="1073" t="s">
        <v>2310</v>
      </c>
      <c r="C70" s="1069"/>
      <c r="D70" s="1069">
        <f>COUNTIF(TableDiv[Agency],E70)</f>
        <v>6</v>
      </c>
      <c r="E70" s="1078" t="str" cm="1">
        <f t="array" ref="E70">IFERROR(INDEX(TableDiv[Agency],MATCH(0,INDEX(COUNTIF($E$7:E69,TableDiv[Agency]),),0)),"")</f>
        <v>RC00</v>
      </c>
      <c r="F70" s="1069" t="str" cm="1">
        <f t="array" ref="F70">IF($D70&lt;COLUMNS($F$7:F$7),"",INDEX(TableDiv[[GASB]:[GASB]],_xlfn.AGGREGATE(15,3,(TableDiv[[Agency]:[Agency]]=$E70)/(TableDiv[[Agency]:[Agency]]=$E70)*(ROW(TableDiv[Agency])-ROW(TableDiv[[#Headers],[Agency]])),COLUMNS($F$7:F$7))))</f>
        <v>13620G</v>
      </c>
      <c r="G70" s="1069" t="str" cm="1">
        <f t="array" ref="G70">IF($D70&lt;COLUMNS($F$7:G$7),"",INDEX(TableDiv[[GASB]:[GASB]],_xlfn.AGGREGATE(15,3,(TableDiv[[Agency]:[Agency]]=$E70)/(TableDiv[[Agency]:[Agency]]=$E70)*(ROW(TableDiv[Agency])-ROW(TableDiv[[#Headers],[Agency]])),COLUMNS($F$7:G$7))))</f>
        <v>13710G</v>
      </c>
      <c r="H70" s="1069" t="str" cm="1">
        <f t="array" ref="H70">IF($D70&lt;COLUMNS($F$7:H$7),"",INDEX(TableDiv[[GASB]:[GASB]],_xlfn.AGGREGATE(15,3,(TableDiv[[Agency]:[Agency]]=$E70)/(TableDiv[[Agency]:[Agency]]=$E70)*(ROW(TableDiv[Agency])-ROW(TableDiv[[#Headers],[Agency]])),COLUMNS($F$7:H$7))))</f>
        <v>14290G</v>
      </c>
      <c r="I70" s="1069" t="str" cm="1">
        <f t="array" ref="I70">IF($D70&lt;COLUMNS($F$7:I$7),"",INDEX(TableDiv[[GASB]:[GASB]],_xlfn.AGGREGATE(15,3,(TableDiv[[Agency]:[Agency]]=$E70)/(TableDiv[[Agency]:[Agency]]=$E70)*(ROW(TableDiv[Agency])-ROW(TableDiv[[#Headers],[Agency]])),COLUMNS($F$7:I$7))))</f>
        <v>14300G</v>
      </c>
      <c r="J70" s="1069" t="str" cm="1">
        <f t="array" ref="J70">IF($D70&lt;COLUMNS($F$7:J$7),"",INDEX(TableDiv[[GASB]:[GASB]],_xlfn.AGGREGATE(15,3,(TableDiv[[Agency]:[Agency]]=$E70)/(TableDiv[[Agency]:[Agency]]=$E70)*(ROW(TableDiv[Agency])-ROW(TableDiv[[#Headers],[Agency]])),COLUMNS($F$7:J$7))))</f>
        <v>25360G</v>
      </c>
      <c r="K70" s="1069" t="str" cm="1">
        <f t="array" ref="K70">IF($D70&lt;COLUMNS($F$7:K$7),"",INDEX(TableDiv[[GASB]:[GASB]],_xlfn.AGGREGATE(15,3,(TableDiv[[Agency]:[Agency]]=$E70)/(TableDiv[[Agency]:[Agency]]=$E70)*(ROW(TableDiv[Agency])-ROW(TableDiv[[#Headers],[Agency]])),COLUMNS($F$7:K$7))))</f>
        <v>25370G</v>
      </c>
      <c r="L70" s="1069" t="str" cm="1">
        <f t="array" ref="L70">IF($D70&lt;COLUMNS($F$7:L$7),"",INDEX(TableDiv[[GASB]:[GASB]],_xlfn.AGGREGATE(15,3,(TableDiv[[Agency]:[Agency]]=$E70)/(TableDiv[[Agency]:[Agency]]=$E70)*(ROW(TableDiv[Agency])-ROW(TableDiv[[#Headers],[Agency]])),COLUMNS($F$7:L$7))))</f>
        <v/>
      </c>
      <c r="M70" s="1069" t="str" cm="1">
        <f t="array" ref="M70">IF($D70&lt;COLUMNS($F$7:M$7),"",INDEX(TableDiv[[GASB]:[GASB]],_xlfn.AGGREGATE(15,3,(TableDiv[[Agency]:[Agency]]=$E70)/(TableDiv[[Agency]:[Agency]]=$E70)*(ROW(TableDiv[Agency])-ROW(TableDiv[[#Headers],[Agency]])),COLUMNS($F$7:M$7))))</f>
        <v/>
      </c>
      <c r="N70" s="1069" t="str" cm="1">
        <f t="array" ref="N70">IF($D70&lt;COLUMNS($F$7:N$7),"",INDEX(TableDiv[[GASB]:[GASB]],_xlfn.AGGREGATE(15,3,(TableDiv[[Agency]:[Agency]]=$E70)/(TableDiv[[Agency]:[Agency]]=$E70)*(ROW(TableDiv[Agency])-ROW(TableDiv[[#Headers],[Agency]])),COLUMNS($F$7:N$7))))</f>
        <v/>
      </c>
      <c r="O70" s="1069" t="str" cm="1">
        <f t="array" ref="O70">IF($D70&lt;COLUMNS($F$7:O$7),"",INDEX(TableDiv[[GASB]:[GASB]],_xlfn.AGGREGATE(15,3,(TableDiv[[Agency]:[Agency]]=$E70)/(TableDiv[[Agency]:[Agency]]=$E70)*(ROW(TableDiv[Agency])-ROW(TableDiv[[#Headers],[Agency]])),COLUMNS($F$7:O$7))))</f>
        <v/>
      </c>
      <c r="P70" s="1069" t="str" cm="1">
        <f t="array" ref="P70">IF($D70&lt;COLUMNS($F$7:P$7),"",INDEX(TableDiv[[GASB]:[GASB]],_xlfn.AGGREGATE(15,3,(TableDiv[[Agency]:[Agency]]=$E70)/(TableDiv[[Agency]:[Agency]]=$E70)*(ROW(TableDiv[Agency])-ROW(TableDiv[[#Headers],[Agency]])),COLUMNS($F$7:P$7))))</f>
        <v/>
      </c>
      <c r="Q70" s="1069" t="str" cm="1">
        <f t="array" ref="Q70">IF($D70&lt;COLUMNS($F$7:Q$7),"",INDEX(TableDiv[[GASB]:[GASB]],_xlfn.AGGREGATE(15,3,(TableDiv[[Agency]:[Agency]]=$E70)/(TableDiv[[Agency]:[Agency]]=$E70)*(ROW(TableDiv[Agency])-ROW(TableDiv[[#Headers],[Agency]])),COLUMNS($F$7:Q$7))))</f>
        <v/>
      </c>
      <c r="R70" s="1069" t="str" cm="1">
        <f t="array" ref="R70">IF($D70&lt;COLUMNS($F$7:R$7),"",INDEX(TableDiv[[GASB]:[GASB]],_xlfn.AGGREGATE(15,3,(TableDiv[[Agency]:[Agency]]=$E70)/(TableDiv[[Agency]:[Agency]]=$E70)*(ROW(TableDiv[Agency])-ROW(TableDiv[[#Headers],[Agency]])),COLUMNS($F$7:R$7))))</f>
        <v/>
      </c>
      <c r="S70" s="1069" t="str" cm="1">
        <f t="array" ref="S70">IF($D70&lt;COLUMNS($F$7:S$7),"",INDEX(TableDiv[[GASB]:[GASB]],_xlfn.AGGREGATE(15,3,(TableDiv[[Agency]:[Agency]]=$E70)/(TableDiv[[Agency]:[Agency]]=$E70)*(ROW(TableDiv[Agency])-ROW(TableDiv[[#Headers],[Agency]])),COLUMNS($F$7:S$7))))</f>
        <v/>
      </c>
      <c r="T70" s="1069" t="str" cm="1">
        <f t="array" ref="T70">IF($D70&lt;COLUMNS($F$7:T$7),"",INDEX(TableDiv[[GASB]:[GASB]],_xlfn.AGGREGATE(15,3,(TableDiv[[Agency]:[Agency]]=$E70)/(TableDiv[[Agency]:[Agency]]=$E70)*(ROW(TableDiv[Agency])-ROW(TableDiv[[#Headers],[Agency]])),COLUMNS($F$7:T$7))))</f>
        <v/>
      </c>
      <c r="U70" s="1069" t="str" cm="1">
        <f t="array" ref="U70">IF($D70&lt;COLUMNS($F$7:U$7),"",INDEX(TableDiv[[GASB]:[GASB]],_xlfn.AGGREGATE(15,3,(TableDiv[[Agency]:[Agency]]=$E70)/(TableDiv[[Agency]:[Agency]]=$E70)*(ROW(TableDiv[Agency])-ROW(TableDiv[[#Headers],[Agency]])),COLUMNS($F$7:U$7))))</f>
        <v/>
      </c>
      <c r="V70" s="1069" t="str" cm="1">
        <f t="array" ref="V70">IF($D70&lt;COLUMNS($F$7:V$7),"",INDEX(TableDiv[[GASB]:[GASB]],_xlfn.AGGREGATE(15,3,(TableDiv[[Agency]:[Agency]]=$E70)/(TableDiv[[Agency]:[Agency]]=$E70)*(ROW(TableDiv[Agency])-ROW(TableDiv[[#Headers],[Agency]])),COLUMNS($F$7:V$7))))</f>
        <v/>
      </c>
      <c r="W70" s="1069" t="str" cm="1">
        <f t="array" ref="W70">IF($D70&lt;COLUMNS($F$7:W$7),"",INDEX(TableDiv[[GASB]:[GASB]],_xlfn.AGGREGATE(15,3,(TableDiv[[Agency]:[Agency]]=$E70)/(TableDiv[[Agency]:[Agency]]=$E70)*(ROW(TableDiv[Agency])-ROW(TableDiv[[#Headers],[Agency]])),COLUMNS($F$7:W$7))))</f>
        <v/>
      </c>
      <c r="X70" s="1069" t="str" cm="1">
        <f t="array" ref="X70">IF($D70&lt;COLUMNS($F$7:X$7),"",INDEX(TableDiv[[GASB]:[GASB]],_xlfn.AGGREGATE(15,3,(TableDiv[[Agency]:[Agency]]=$E70)/(TableDiv[[Agency]:[Agency]]=$E70)*(ROW(TableDiv[Agency])-ROW(TableDiv[[#Headers],[Agency]])),COLUMNS($F$7:X$7))))</f>
        <v/>
      </c>
      <c r="Y70" s="1069" t="str" cm="1">
        <f t="array" ref="Y70">IF($D70&lt;COLUMNS($F$7:Y$7),"",INDEX(TableDiv[[GASB]:[GASB]],_xlfn.AGGREGATE(15,3,(TableDiv[[Agency]:[Agency]]=$E70)/(TableDiv[[Agency]:[Agency]]=$E70)*(ROW(TableDiv[Agency])-ROW(TableDiv[[#Headers],[Agency]])),COLUMNS($F$7:Y$7))))</f>
        <v/>
      </c>
      <c r="Z70" s="1069" t="str" cm="1">
        <f t="array" ref="Z70">IF($D70&lt;COLUMNS($F$7:Z$7),"",INDEX(TableDiv[[GASB]:[GASB]],_xlfn.AGGREGATE(15,3,(TableDiv[[Agency]:[Agency]]=$E70)/(TableDiv[[Agency]:[Agency]]=$E70)*(ROW(TableDiv[Agency])-ROW(TableDiv[[#Headers],[Agency]])),COLUMNS($F$7:Z$7))))</f>
        <v/>
      </c>
      <c r="AA70" s="1069" t="str" cm="1">
        <f t="array" ref="AA70">IF($D70&lt;COLUMNS($F$7:AA$7),"",INDEX(TableDiv[[GASB]:[GASB]],_xlfn.AGGREGATE(15,3,(TableDiv[[Agency]:[Agency]]=$E70)/(TableDiv[[Agency]:[Agency]]=$E70)*(ROW(TableDiv[Agency])-ROW(TableDiv[[#Headers],[Agency]])),COLUMNS($F$7:AA$7))))</f>
        <v/>
      </c>
      <c r="AB70" s="1069" t="str" cm="1">
        <f t="array" ref="AB70">IF($D70&lt;COLUMNS($F$7:AB$7),"",INDEX(TableDiv[[GASB]:[GASB]],_xlfn.AGGREGATE(15,3,(TableDiv[[Agency]:[Agency]]=$E70)/(TableDiv[[Agency]:[Agency]]=$E70)*(ROW(TableDiv[Agency])-ROW(TableDiv[[#Headers],[Agency]])),COLUMNS($F$7:AB$7))))</f>
        <v/>
      </c>
      <c r="AC70" s="1069" t="str" cm="1">
        <f t="array" ref="AC70">IF($D70&lt;COLUMNS($F$7:AC$7),"",INDEX(TableDiv[[GASB]:[GASB]],_xlfn.AGGREGATE(15,3,(TableDiv[[Agency]:[Agency]]=$E70)/(TableDiv[[Agency]:[Agency]]=$E70)*(ROW(TableDiv[Agency])-ROW(TableDiv[[#Headers],[Agency]])),COLUMNS($F$7:AC$7))))</f>
        <v/>
      </c>
      <c r="AD70" s="1069" t="str" cm="1">
        <f t="array" ref="AD70">IF($D70&lt;COLUMNS($F$7:AD$7),"",INDEX(TableDiv[[GASB]:[GASB]],_xlfn.AGGREGATE(15,3,(TableDiv[[Agency]:[Agency]]=$E70)/(TableDiv[[Agency]:[Agency]]=$E70)*(ROW(TableDiv[Agency])-ROW(TableDiv[[#Headers],[Agency]])),COLUMNS($F$7:AD$7))))</f>
        <v/>
      </c>
      <c r="AE70" s="1069" t="str" cm="1">
        <f t="array" ref="AE70">IF($D70&lt;COLUMNS($F$7:AE$7),"",INDEX(TableDiv[[GASB]:[GASB]],_xlfn.AGGREGATE(15,3,(TableDiv[[Agency]:[Agency]]=$E70)/(TableDiv[[Agency]:[Agency]]=$E70)*(ROW(TableDiv[Agency])-ROW(TableDiv[[#Headers],[Agency]])),COLUMNS($F$7:AE$7))))</f>
        <v/>
      </c>
      <c r="AF70" s="1069" t="str" cm="1">
        <f t="array" ref="AF70">IF($D70&lt;COLUMNS($F$7:AF$7),"",INDEX(TableDiv[[GASB]:[GASB]],_xlfn.AGGREGATE(15,3,(TableDiv[[Agency]:[Agency]]=$E70)/(TableDiv[[Agency]:[Agency]]=$E70)*(ROW(TableDiv[Agency])-ROW(TableDiv[[#Headers],[Agency]])),COLUMNS($F$7:AF$7))))</f>
        <v/>
      </c>
      <c r="AG70" s="1069" t="str" cm="1">
        <f t="array" ref="AG70">IF($D70&lt;COLUMNS($F$7:AG$7),"",INDEX(TableDiv[[GASB]:[GASB]],_xlfn.AGGREGATE(15,3,(TableDiv[[Agency]:[Agency]]=$E70)/(TableDiv[[Agency]:[Agency]]=$E70)*(ROW(TableDiv[Agency])-ROW(TableDiv[[#Headers],[Agency]])),COLUMNS($F$7:AG$7))))</f>
        <v/>
      </c>
      <c r="AH70" s="1069" t="str" cm="1">
        <f t="array" ref="AH70">IF($D70&lt;COLUMNS($F$7:AH$7),"",INDEX(TableDiv[[GASB]:[GASB]],_xlfn.AGGREGATE(15,3,(TableDiv[[Agency]:[Agency]]=$E70)/(TableDiv[[Agency]:[Agency]]=$E70)*(ROW(TableDiv[Agency])-ROW(TableDiv[[#Headers],[Agency]])),COLUMNS($F$7:AH$7))))</f>
        <v/>
      </c>
      <c r="AI70" s="1069" t="str" cm="1">
        <f t="array" ref="AI70">IF($D70&lt;COLUMNS($F$7:AI$7),"",INDEX(TableDiv[[GASB]:[GASB]],_xlfn.AGGREGATE(15,3,(TableDiv[[Agency]:[Agency]]=$E70)/(TableDiv[[Agency]:[Agency]]=$E70)*(ROW(TableDiv[Agency])-ROW(TableDiv[[#Headers],[Agency]])),COLUMNS($F$7:AI$7))))</f>
        <v/>
      </c>
      <c r="AJ70" s="1069" t="str" cm="1">
        <f t="array" ref="AJ70">IF($D70&lt;COLUMNS($F$7:AJ$7),"",INDEX(TableDiv[[GASB]:[GASB]],_xlfn.AGGREGATE(15,3,(TableDiv[[Agency]:[Agency]]=$E70)/(TableDiv[[Agency]:[Agency]]=$E70)*(ROW(TableDiv[Agency])-ROW(TableDiv[[#Headers],[Agency]])),COLUMNS($F$7:AJ$7))))</f>
        <v/>
      </c>
      <c r="AK70" s="1069" t="str" cm="1">
        <f t="array" ref="AK70">IF($D70&lt;COLUMNS($F$7:AK$7),"",INDEX(TableDiv[[GASB]:[GASB]],_xlfn.AGGREGATE(15,3,(TableDiv[[Agency]:[Agency]]=$E70)/(TableDiv[[Agency]:[Agency]]=$E70)*(ROW(TableDiv[Agency])-ROW(TableDiv[[#Headers],[Agency]])),COLUMNS($F$7:AK$7))))</f>
        <v/>
      </c>
      <c r="AL70" s="1069" t="str" cm="1">
        <f t="array" ref="AL70">IF($D70&lt;COLUMNS($F$7:AL$7),"",INDEX(TableDiv[[GASB]:[GASB]],_xlfn.AGGREGATE(15,3,(TableDiv[[Agency]:[Agency]]=$E70)/(TableDiv[[Agency]:[Agency]]=$E70)*(ROW(TableDiv[Agency])-ROW(TableDiv[[#Headers],[Agency]])),COLUMNS($F$7:AL$7))))</f>
        <v/>
      </c>
      <c r="AM70" s="1069" t="str" cm="1">
        <f t="array" ref="AM70">IF($D70&lt;COLUMNS($F$7:AM$7),"",INDEX(TableDiv[[GASB]:[GASB]],_xlfn.AGGREGATE(15,3,(TableDiv[[Agency]:[Agency]]=$E70)/(TableDiv[[Agency]:[Agency]]=$E70)*(ROW(TableDiv[Agency])-ROW(TableDiv[[#Headers],[Agency]])),COLUMNS($F$7:AM$7))))</f>
        <v/>
      </c>
      <c r="AN70" s="1069"/>
      <c r="AO70" s="1069"/>
      <c r="AP70" s="1069"/>
      <c r="AQ70" s="1069"/>
      <c r="AR70" s="1069"/>
      <c r="AS70" s="1069"/>
    </row>
    <row r="71" spans="1:45" ht="15">
      <c r="A71" s="1073" t="s">
        <v>1386</v>
      </c>
      <c r="B71" s="1073" t="s">
        <v>2267</v>
      </c>
      <c r="C71" s="1069"/>
      <c r="D71" s="1069">
        <f>COUNTIF(TableDiv[Agency],E71)</f>
        <v>4</v>
      </c>
      <c r="E71" s="1078" t="str" cm="1">
        <f t="array" ref="E71">IFERROR(INDEX(TableDiv[Agency],MATCH(0,INDEX(COUNTIF($E$7:E70,TableDiv[Agency]),),0)),"")</f>
        <v>RG00</v>
      </c>
      <c r="F71" s="1069" t="str" cm="1">
        <f t="array" ref="F71">IF($D71&lt;COLUMNS($F$7:F$7),"",INDEX(TableDiv[[GASB]:[GASB]],_xlfn.AGGREGATE(15,3,(TableDiv[[Agency]:[Agency]]=$E71)/(TableDiv[[Agency]:[Agency]]=$E71)*(ROW(TableDiv[Agency])-ROW(TableDiv[[#Headers],[Agency]])),COLUMNS($F$7:F$7))))</f>
        <v>11020G</v>
      </c>
      <c r="G71" s="1069" t="str" cm="1">
        <f t="array" ref="G71">IF($D71&lt;COLUMNS($F$7:G$7),"",INDEX(TableDiv[[GASB]:[GASB]],_xlfn.AGGREGATE(15,3,(TableDiv[[Agency]:[Agency]]=$E71)/(TableDiv[[Agency]:[Agency]]=$E71)*(ROW(TableDiv[Agency])-ROW(TableDiv[[#Headers],[Agency]])),COLUMNS($F$7:G$7))))</f>
        <v>11060G</v>
      </c>
      <c r="H71" s="1069" t="str" cm="1">
        <f t="array" ref="H71">IF($D71&lt;COLUMNS($F$7:H$7),"",INDEX(TableDiv[[GASB]:[GASB]],_xlfn.AGGREGATE(15,3,(TableDiv[[Agency]:[Agency]]=$E71)/(TableDiv[[Agency]:[Agency]]=$E71)*(ROW(TableDiv[Agency])-ROW(TableDiv[[#Headers],[Agency]])),COLUMNS($F$7:H$7))))</f>
        <v>12000G</v>
      </c>
      <c r="I71" s="1069" t="str" cm="1">
        <f t="array" ref="I71">IF($D71&lt;COLUMNS($F$7:I$7),"",INDEX(TableDiv[[GASB]:[GASB]],_xlfn.AGGREGATE(15,3,(TableDiv[[Agency]:[Agency]]=$E71)/(TableDiv[[Agency]:[Agency]]=$E71)*(ROW(TableDiv[Agency])-ROW(TableDiv[[#Headers],[Agency]])),COLUMNS($F$7:I$7))))</f>
        <v>39000G</v>
      </c>
      <c r="J71" s="1069" t="str" cm="1">
        <f t="array" ref="J71">IF($D71&lt;COLUMNS($F$7:J$7),"",INDEX(TableDiv[[GASB]:[GASB]],_xlfn.AGGREGATE(15,3,(TableDiv[[Agency]:[Agency]]=$E71)/(TableDiv[[Agency]:[Agency]]=$E71)*(ROW(TableDiv[Agency])-ROW(TableDiv[[#Headers],[Agency]])),COLUMNS($F$7:J$7))))</f>
        <v/>
      </c>
      <c r="K71" s="1069" t="str" cm="1">
        <f t="array" ref="K71">IF($D71&lt;COLUMNS($F$7:K$7),"",INDEX(TableDiv[[GASB]:[GASB]],_xlfn.AGGREGATE(15,3,(TableDiv[[Agency]:[Agency]]=$E71)/(TableDiv[[Agency]:[Agency]]=$E71)*(ROW(TableDiv[Agency])-ROW(TableDiv[[#Headers],[Agency]])),COLUMNS($F$7:K$7))))</f>
        <v/>
      </c>
      <c r="L71" s="1069" t="str" cm="1">
        <f t="array" ref="L71">IF($D71&lt;COLUMNS($F$7:L$7),"",INDEX(TableDiv[[GASB]:[GASB]],_xlfn.AGGREGATE(15,3,(TableDiv[[Agency]:[Agency]]=$E71)/(TableDiv[[Agency]:[Agency]]=$E71)*(ROW(TableDiv[Agency])-ROW(TableDiv[[#Headers],[Agency]])),COLUMNS($F$7:L$7))))</f>
        <v/>
      </c>
      <c r="M71" s="1069" t="str" cm="1">
        <f t="array" ref="M71">IF($D71&lt;COLUMNS($F$7:M$7),"",INDEX(TableDiv[[GASB]:[GASB]],_xlfn.AGGREGATE(15,3,(TableDiv[[Agency]:[Agency]]=$E71)/(TableDiv[[Agency]:[Agency]]=$E71)*(ROW(TableDiv[Agency])-ROW(TableDiv[[#Headers],[Agency]])),COLUMNS($F$7:M$7))))</f>
        <v/>
      </c>
      <c r="N71" s="1069" t="str" cm="1">
        <f t="array" ref="N71">IF($D71&lt;COLUMNS($F$7:N$7),"",INDEX(TableDiv[[GASB]:[GASB]],_xlfn.AGGREGATE(15,3,(TableDiv[[Agency]:[Agency]]=$E71)/(TableDiv[[Agency]:[Agency]]=$E71)*(ROW(TableDiv[Agency])-ROW(TableDiv[[#Headers],[Agency]])),COLUMNS($F$7:N$7))))</f>
        <v/>
      </c>
      <c r="O71" s="1069" t="str" cm="1">
        <f t="array" ref="O71">IF($D71&lt;COLUMNS($F$7:O$7),"",INDEX(TableDiv[[GASB]:[GASB]],_xlfn.AGGREGATE(15,3,(TableDiv[[Agency]:[Agency]]=$E71)/(TableDiv[[Agency]:[Agency]]=$E71)*(ROW(TableDiv[Agency])-ROW(TableDiv[[#Headers],[Agency]])),COLUMNS($F$7:O$7))))</f>
        <v/>
      </c>
      <c r="P71" s="1069" t="str" cm="1">
        <f t="array" ref="P71">IF($D71&lt;COLUMNS($F$7:P$7),"",INDEX(TableDiv[[GASB]:[GASB]],_xlfn.AGGREGATE(15,3,(TableDiv[[Agency]:[Agency]]=$E71)/(TableDiv[[Agency]:[Agency]]=$E71)*(ROW(TableDiv[Agency])-ROW(TableDiv[[#Headers],[Agency]])),COLUMNS($F$7:P$7))))</f>
        <v/>
      </c>
      <c r="Q71" s="1069" t="str" cm="1">
        <f t="array" ref="Q71">IF($D71&lt;COLUMNS($F$7:Q$7),"",INDEX(TableDiv[[GASB]:[GASB]],_xlfn.AGGREGATE(15,3,(TableDiv[[Agency]:[Agency]]=$E71)/(TableDiv[[Agency]:[Agency]]=$E71)*(ROW(TableDiv[Agency])-ROW(TableDiv[[#Headers],[Agency]])),COLUMNS($F$7:Q$7))))</f>
        <v/>
      </c>
      <c r="R71" s="1069" t="str" cm="1">
        <f t="array" ref="R71">IF($D71&lt;COLUMNS($F$7:R$7),"",INDEX(TableDiv[[GASB]:[GASB]],_xlfn.AGGREGATE(15,3,(TableDiv[[Agency]:[Agency]]=$E71)/(TableDiv[[Agency]:[Agency]]=$E71)*(ROW(TableDiv[Agency])-ROW(TableDiv[[#Headers],[Agency]])),COLUMNS($F$7:R$7))))</f>
        <v/>
      </c>
      <c r="S71" s="1069" t="str" cm="1">
        <f t="array" ref="S71">IF($D71&lt;COLUMNS($F$7:S$7),"",INDEX(TableDiv[[GASB]:[GASB]],_xlfn.AGGREGATE(15,3,(TableDiv[[Agency]:[Agency]]=$E71)/(TableDiv[[Agency]:[Agency]]=$E71)*(ROW(TableDiv[Agency])-ROW(TableDiv[[#Headers],[Agency]])),COLUMNS($F$7:S$7))))</f>
        <v/>
      </c>
      <c r="T71" s="1069" t="str" cm="1">
        <f t="array" ref="T71">IF($D71&lt;COLUMNS($F$7:T$7),"",INDEX(TableDiv[[GASB]:[GASB]],_xlfn.AGGREGATE(15,3,(TableDiv[[Agency]:[Agency]]=$E71)/(TableDiv[[Agency]:[Agency]]=$E71)*(ROW(TableDiv[Agency])-ROW(TableDiv[[#Headers],[Agency]])),COLUMNS($F$7:T$7))))</f>
        <v/>
      </c>
      <c r="U71" s="1069" t="str" cm="1">
        <f t="array" ref="U71">IF($D71&lt;COLUMNS($F$7:U$7),"",INDEX(TableDiv[[GASB]:[GASB]],_xlfn.AGGREGATE(15,3,(TableDiv[[Agency]:[Agency]]=$E71)/(TableDiv[[Agency]:[Agency]]=$E71)*(ROW(TableDiv[Agency])-ROW(TableDiv[[#Headers],[Agency]])),COLUMNS($F$7:U$7))))</f>
        <v/>
      </c>
      <c r="V71" s="1069" t="str" cm="1">
        <f t="array" ref="V71">IF($D71&lt;COLUMNS($F$7:V$7),"",INDEX(TableDiv[[GASB]:[GASB]],_xlfn.AGGREGATE(15,3,(TableDiv[[Agency]:[Agency]]=$E71)/(TableDiv[[Agency]:[Agency]]=$E71)*(ROW(TableDiv[Agency])-ROW(TableDiv[[#Headers],[Agency]])),COLUMNS($F$7:V$7))))</f>
        <v/>
      </c>
      <c r="W71" s="1069" t="str" cm="1">
        <f t="array" ref="W71">IF($D71&lt;COLUMNS($F$7:W$7),"",INDEX(TableDiv[[GASB]:[GASB]],_xlfn.AGGREGATE(15,3,(TableDiv[[Agency]:[Agency]]=$E71)/(TableDiv[[Agency]:[Agency]]=$E71)*(ROW(TableDiv[Agency])-ROW(TableDiv[[#Headers],[Agency]])),COLUMNS($F$7:W$7))))</f>
        <v/>
      </c>
      <c r="X71" s="1069" t="str" cm="1">
        <f t="array" ref="X71">IF($D71&lt;COLUMNS($F$7:X$7),"",INDEX(TableDiv[[GASB]:[GASB]],_xlfn.AGGREGATE(15,3,(TableDiv[[Agency]:[Agency]]=$E71)/(TableDiv[[Agency]:[Agency]]=$E71)*(ROW(TableDiv[Agency])-ROW(TableDiv[[#Headers],[Agency]])),COLUMNS($F$7:X$7))))</f>
        <v/>
      </c>
      <c r="Y71" s="1069" t="str" cm="1">
        <f t="array" ref="Y71">IF($D71&lt;COLUMNS($F$7:Y$7),"",INDEX(TableDiv[[GASB]:[GASB]],_xlfn.AGGREGATE(15,3,(TableDiv[[Agency]:[Agency]]=$E71)/(TableDiv[[Agency]:[Agency]]=$E71)*(ROW(TableDiv[Agency])-ROW(TableDiv[[#Headers],[Agency]])),COLUMNS($F$7:Y$7))))</f>
        <v/>
      </c>
      <c r="Z71" s="1069" t="str" cm="1">
        <f t="array" ref="Z71">IF($D71&lt;COLUMNS($F$7:Z$7),"",INDEX(TableDiv[[GASB]:[GASB]],_xlfn.AGGREGATE(15,3,(TableDiv[[Agency]:[Agency]]=$E71)/(TableDiv[[Agency]:[Agency]]=$E71)*(ROW(TableDiv[Agency])-ROW(TableDiv[[#Headers],[Agency]])),COLUMNS($F$7:Z$7))))</f>
        <v/>
      </c>
      <c r="AA71" s="1069" t="str" cm="1">
        <f t="array" ref="AA71">IF($D71&lt;COLUMNS($F$7:AA$7),"",INDEX(TableDiv[[GASB]:[GASB]],_xlfn.AGGREGATE(15,3,(TableDiv[[Agency]:[Agency]]=$E71)/(TableDiv[[Agency]:[Agency]]=$E71)*(ROW(TableDiv[Agency])-ROW(TableDiv[[#Headers],[Agency]])),COLUMNS($F$7:AA$7))))</f>
        <v/>
      </c>
      <c r="AB71" s="1069" t="str" cm="1">
        <f t="array" ref="AB71">IF($D71&lt;COLUMNS($F$7:AB$7),"",INDEX(TableDiv[[GASB]:[GASB]],_xlfn.AGGREGATE(15,3,(TableDiv[[Agency]:[Agency]]=$E71)/(TableDiv[[Agency]:[Agency]]=$E71)*(ROW(TableDiv[Agency])-ROW(TableDiv[[#Headers],[Agency]])),COLUMNS($F$7:AB$7))))</f>
        <v/>
      </c>
      <c r="AC71" s="1069" t="str" cm="1">
        <f t="array" ref="AC71">IF($D71&lt;COLUMNS($F$7:AC$7),"",INDEX(TableDiv[[GASB]:[GASB]],_xlfn.AGGREGATE(15,3,(TableDiv[[Agency]:[Agency]]=$E71)/(TableDiv[[Agency]:[Agency]]=$E71)*(ROW(TableDiv[Agency])-ROW(TableDiv[[#Headers],[Agency]])),COLUMNS($F$7:AC$7))))</f>
        <v/>
      </c>
      <c r="AD71" s="1069" t="str" cm="1">
        <f t="array" ref="AD71">IF($D71&lt;COLUMNS($F$7:AD$7),"",INDEX(TableDiv[[GASB]:[GASB]],_xlfn.AGGREGATE(15,3,(TableDiv[[Agency]:[Agency]]=$E71)/(TableDiv[[Agency]:[Agency]]=$E71)*(ROW(TableDiv[Agency])-ROW(TableDiv[[#Headers],[Agency]])),COLUMNS($F$7:AD$7))))</f>
        <v/>
      </c>
      <c r="AE71" s="1069" t="str" cm="1">
        <f t="array" ref="AE71">IF($D71&lt;COLUMNS($F$7:AE$7),"",INDEX(TableDiv[[GASB]:[GASB]],_xlfn.AGGREGATE(15,3,(TableDiv[[Agency]:[Agency]]=$E71)/(TableDiv[[Agency]:[Agency]]=$E71)*(ROW(TableDiv[Agency])-ROW(TableDiv[[#Headers],[Agency]])),COLUMNS($F$7:AE$7))))</f>
        <v/>
      </c>
      <c r="AF71" s="1069" t="str" cm="1">
        <f t="array" ref="AF71">IF($D71&lt;COLUMNS($F$7:AF$7),"",INDEX(TableDiv[[GASB]:[GASB]],_xlfn.AGGREGATE(15,3,(TableDiv[[Agency]:[Agency]]=$E71)/(TableDiv[[Agency]:[Agency]]=$E71)*(ROW(TableDiv[Agency])-ROW(TableDiv[[#Headers],[Agency]])),COLUMNS($F$7:AF$7))))</f>
        <v/>
      </c>
      <c r="AG71" s="1069" t="str" cm="1">
        <f t="array" ref="AG71">IF($D71&lt;COLUMNS($F$7:AG$7),"",INDEX(TableDiv[[GASB]:[GASB]],_xlfn.AGGREGATE(15,3,(TableDiv[[Agency]:[Agency]]=$E71)/(TableDiv[[Agency]:[Agency]]=$E71)*(ROW(TableDiv[Agency])-ROW(TableDiv[[#Headers],[Agency]])),COLUMNS($F$7:AG$7))))</f>
        <v/>
      </c>
      <c r="AH71" s="1069" t="str" cm="1">
        <f t="array" ref="AH71">IF($D71&lt;COLUMNS($F$7:AH$7),"",INDEX(TableDiv[[GASB]:[GASB]],_xlfn.AGGREGATE(15,3,(TableDiv[[Agency]:[Agency]]=$E71)/(TableDiv[[Agency]:[Agency]]=$E71)*(ROW(TableDiv[Agency])-ROW(TableDiv[[#Headers],[Agency]])),COLUMNS($F$7:AH$7))))</f>
        <v/>
      </c>
      <c r="AI71" s="1069" t="str" cm="1">
        <f t="array" ref="AI71">IF($D71&lt;COLUMNS($F$7:AI$7),"",INDEX(TableDiv[[GASB]:[GASB]],_xlfn.AGGREGATE(15,3,(TableDiv[[Agency]:[Agency]]=$E71)/(TableDiv[[Agency]:[Agency]]=$E71)*(ROW(TableDiv[Agency])-ROW(TableDiv[[#Headers],[Agency]])),COLUMNS($F$7:AI$7))))</f>
        <v/>
      </c>
      <c r="AJ71" s="1069" t="str" cm="1">
        <f t="array" ref="AJ71">IF($D71&lt;COLUMNS($F$7:AJ$7),"",INDEX(TableDiv[[GASB]:[GASB]],_xlfn.AGGREGATE(15,3,(TableDiv[[Agency]:[Agency]]=$E71)/(TableDiv[[Agency]:[Agency]]=$E71)*(ROW(TableDiv[Agency])-ROW(TableDiv[[#Headers],[Agency]])),COLUMNS($F$7:AJ$7))))</f>
        <v/>
      </c>
      <c r="AK71" s="1069" t="str" cm="1">
        <f t="array" ref="AK71">IF($D71&lt;COLUMNS($F$7:AK$7),"",INDEX(TableDiv[[GASB]:[GASB]],_xlfn.AGGREGATE(15,3,(TableDiv[[Agency]:[Agency]]=$E71)/(TableDiv[[Agency]:[Agency]]=$E71)*(ROW(TableDiv[Agency])-ROW(TableDiv[[#Headers],[Agency]])),COLUMNS($F$7:AK$7))))</f>
        <v/>
      </c>
      <c r="AL71" s="1069" t="str" cm="1">
        <f t="array" ref="AL71">IF($D71&lt;COLUMNS($F$7:AL$7),"",INDEX(TableDiv[[GASB]:[GASB]],_xlfn.AGGREGATE(15,3,(TableDiv[[Agency]:[Agency]]=$E71)/(TableDiv[[Agency]:[Agency]]=$E71)*(ROW(TableDiv[Agency])-ROW(TableDiv[[#Headers],[Agency]])),COLUMNS($F$7:AL$7))))</f>
        <v/>
      </c>
      <c r="AM71" s="1069" t="str" cm="1">
        <f t="array" ref="AM71">IF($D71&lt;COLUMNS($F$7:AM$7),"",INDEX(TableDiv[[GASB]:[GASB]],_xlfn.AGGREGATE(15,3,(TableDiv[[Agency]:[Agency]]=$E71)/(TableDiv[[Agency]:[Agency]]=$E71)*(ROW(TableDiv[Agency])-ROW(TableDiv[[#Headers],[Agency]])),COLUMNS($F$7:AM$7))))</f>
        <v/>
      </c>
      <c r="AN71" s="1069"/>
      <c r="AO71" s="1069"/>
      <c r="AP71" s="1069"/>
      <c r="AQ71" s="1069"/>
      <c r="AR71" s="1069"/>
      <c r="AS71" s="1069"/>
    </row>
    <row r="72" spans="1:45" ht="15">
      <c r="A72" s="1073" t="s">
        <v>1386</v>
      </c>
      <c r="B72" s="1073" t="s">
        <v>2311</v>
      </c>
      <c r="C72" s="1069"/>
      <c r="D72" s="1069">
        <f>COUNTIF(TableDiv[Agency],E72)</f>
        <v>1</v>
      </c>
      <c r="E72" s="1078" t="str" cm="1">
        <f t="array" ref="E72">IFERROR(INDEX(TableDiv[Agency],MATCH(0,INDEX(COUNTIF($E$7:E71,TableDiv[Agency]),),0)),"")</f>
        <v>U100</v>
      </c>
      <c r="F72" s="1069" t="str" cm="1">
        <f t="array" ref="F72">IF($D72&lt;COLUMNS($F$7:F$7),"",INDEX(TableDiv[[GASB]:[GASB]],_xlfn.AGGREGATE(15,3,(TableDiv[[Agency]:[Agency]]=$E72)/(TableDiv[[Agency]:[Agency]]=$E72)*(ROW(TableDiv[Agency])-ROW(TableDiv[[#Headers],[Agency]])),COLUMNS($F$7:F$7))))</f>
        <v>U10</v>
      </c>
      <c r="G72" s="1069" t="str" cm="1">
        <f t="array" ref="G72">IF($D72&lt;COLUMNS($F$7:G$7),"",INDEX(TableDiv[[GASB]:[GASB]],_xlfn.AGGREGATE(15,3,(TableDiv[[Agency]:[Agency]]=$E72)/(TableDiv[[Agency]:[Agency]]=$E72)*(ROW(TableDiv[Agency])-ROW(TableDiv[[#Headers],[Agency]])),COLUMNS($F$7:G$7))))</f>
        <v/>
      </c>
      <c r="H72" s="1069" t="str" cm="1">
        <f t="array" ref="H72">IF($D72&lt;COLUMNS($F$7:H$7),"",INDEX(TableDiv[[GASB]:[GASB]],_xlfn.AGGREGATE(15,3,(TableDiv[[Agency]:[Agency]]=$E72)/(TableDiv[[Agency]:[Agency]]=$E72)*(ROW(TableDiv[Agency])-ROW(TableDiv[[#Headers],[Agency]])),COLUMNS($F$7:H$7))))</f>
        <v/>
      </c>
      <c r="I72" s="1069" t="str" cm="1">
        <f t="array" ref="I72">IF($D72&lt;COLUMNS($F$7:I$7),"",INDEX(TableDiv[[GASB]:[GASB]],_xlfn.AGGREGATE(15,3,(TableDiv[[Agency]:[Agency]]=$E72)/(TableDiv[[Agency]:[Agency]]=$E72)*(ROW(TableDiv[Agency])-ROW(TableDiv[[#Headers],[Agency]])),COLUMNS($F$7:I$7))))</f>
        <v/>
      </c>
      <c r="J72" s="1069" t="str" cm="1">
        <f t="array" ref="J72">IF($D72&lt;COLUMNS($F$7:J$7),"",INDEX(TableDiv[[GASB]:[GASB]],_xlfn.AGGREGATE(15,3,(TableDiv[[Agency]:[Agency]]=$E72)/(TableDiv[[Agency]:[Agency]]=$E72)*(ROW(TableDiv[Agency])-ROW(TableDiv[[#Headers],[Agency]])),COLUMNS($F$7:J$7))))</f>
        <v/>
      </c>
      <c r="K72" s="1069" t="str" cm="1">
        <f t="array" ref="K72">IF($D72&lt;COLUMNS($F$7:K$7),"",INDEX(TableDiv[[GASB]:[GASB]],_xlfn.AGGREGATE(15,3,(TableDiv[[Agency]:[Agency]]=$E72)/(TableDiv[[Agency]:[Agency]]=$E72)*(ROW(TableDiv[Agency])-ROW(TableDiv[[#Headers],[Agency]])),COLUMNS($F$7:K$7))))</f>
        <v/>
      </c>
      <c r="L72" s="1069" t="str" cm="1">
        <f t="array" ref="L72">IF($D72&lt;COLUMNS($F$7:L$7),"",INDEX(TableDiv[[GASB]:[GASB]],_xlfn.AGGREGATE(15,3,(TableDiv[[Agency]:[Agency]]=$E72)/(TableDiv[[Agency]:[Agency]]=$E72)*(ROW(TableDiv[Agency])-ROW(TableDiv[[#Headers],[Agency]])),COLUMNS($F$7:L$7))))</f>
        <v/>
      </c>
      <c r="M72" s="1069" t="str" cm="1">
        <f t="array" ref="M72">IF($D72&lt;COLUMNS($F$7:M$7),"",INDEX(TableDiv[[GASB]:[GASB]],_xlfn.AGGREGATE(15,3,(TableDiv[[Agency]:[Agency]]=$E72)/(TableDiv[[Agency]:[Agency]]=$E72)*(ROW(TableDiv[Agency])-ROW(TableDiv[[#Headers],[Agency]])),COLUMNS($F$7:M$7))))</f>
        <v/>
      </c>
      <c r="N72" s="1069" t="str" cm="1">
        <f t="array" ref="N72">IF($D72&lt;COLUMNS($F$7:N$7),"",INDEX(TableDiv[[GASB]:[GASB]],_xlfn.AGGREGATE(15,3,(TableDiv[[Agency]:[Agency]]=$E72)/(TableDiv[[Agency]:[Agency]]=$E72)*(ROW(TableDiv[Agency])-ROW(TableDiv[[#Headers],[Agency]])),COLUMNS($F$7:N$7))))</f>
        <v/>
      </c>
      <c r="O72" s="1069" t="str" cm="1">
        <f t="array" ref="O72">IF($D72&lt;COLUMNS($F$7:O$7),"",INDEX(TableDiv[[GASB]:[GASB]],_xlfn.AGGREGATE(15,3,(TableDiv[[Agency]:[Agency]]=$E72)/(TableDiv[[Agency]:[Agency]]=$E72)*(ROW(TableDiv[Agency])-ROW(TableDiv[[#Headers],[Agency]])),COLUMNS($F$7:O$7))))</f>
        <v/>
      </c>
      <c r="P72" s="1069" t="str" cm="1">
        <f t="array" ref="P72">IF($D72&lt;COLUMNS($F$7:P$7),"",INDEX(TableDiv[[GASB]:[GASB]],_xlfn.AGGREGATE(15,3,(TableDiv[[Agency]:[Agency]]=$E72)/(TableDiv[[Agency]:[Agency]]=$E72)*(ROW(TableDiv[Agency])-ROW(TableDiv[[#Headers],[Agency]])),COLUMNS($F$7:P$7))))</f>
        <v/>
      </c>
      <c r="Q72" s="1069" t="str" cm="1">
        <f t="array" ref="Q72">IF($D72&lt;COLUMNS($F$7:Q$7),"",INDEX(TableDiv[[GASB]:[GASB]],_xlfn.AGGREGATE(15,3,(TableDiv[[Agency]:[Agency]]=$E72)/(TableDiv[[Agency]:[Agency]]=$E72)*(ROW(TableDiv[Agency])-ROW(TableDiv[[#Headers],[Agency]])),COLUMNS($F$7:Q$7))))</f>
        <v/>
      </c>
      <c r="R72" s="1069" t="str" cm="1">
        <f t="array" ref="R72">IF($D72&lt;COLUMNS($F$7:R$7),"",INDEX(TableDiv[[GASB]:[GASB]],_xlfn.AGGREGATE(15,3,(TableDiv[[Agency]:[Agency]]=$E72)/(TableDiv[[Agency]:[Agency]]=$E72)*(ROW(TableDiv[Agency])-ROW(TableDiv[[#Headers],[Agency]])),COLUMNS($F$7:R$7))))</f>
        <v/>
      </c>
      <c r="S72" s="1069" t="str" cm="1">
        <f t="array" ref="S72">IF($D72&lt;COLUMNS($F$7:S$7),"",INDEX(TableDiv[[GASB]:[GASB]],_xlfn.AGGREGATE(15,3,(TableDiv[[Agency]:[Agency]]=$E72)/(TableDiv[[Agency]:[Agency]]=$E72)*(ROW(TableDiv[Agency])-ROW(TableDiv[[#Headers],[Agency]])),COLUMNS($F$7:S$7))))</f>
        <v/>
      </c>
      <c r="T72" s="1069" t="str" cm="1">
        <f t="array" ref="T72">IF($D72&lt;COLUMNS($F$7:T$7),"",INDEX(TableDiv[[GASB]:[GASB]],_xlfn.AGGREGATE(15,3,(TableDiv[[Agency]:[Agency]]=$E72)/(TableDiv[[Agency]:[Agency]]=$E72)*(ROW(TableDiv[Agency])-ROW(TableDiv[[#Headers],[Agency]])),COLUMNS($F$7:T$7))))</f>
        <v/>
      </c>
      <c r="U72" s="1069" t="str" cm="1">
        <f t="array" ref="U72">IF($D72&lt;COLUMNS($F$7:U$7),"",INDEX(TableDiv[[GASB]:[GASB]],_xlfn.AGGREGATE(15,3,(TableDiv[[Agency]:[Agency]]=$E72)/(TableDiv[[Agency]:[Agency]]=$E72)*(ROW(TableDiv[Agency])-ROW(TableDiv[[#Headers],[Agency]])),COLUMNS($F$7:U$7))))</f>
        <v/>
      </c>
      <c r="V72" s="1069" t="str" cm="1">
        <f t="array" ref="V72">IF($D72&lt;COLUMNS($F$7:V$7),"",INDEX(TableDiv[[GASB]:[GASB]],_xlfn.AGGREGATE(15,3,(TableDiv[[Agency]:[Agency]]=$E72)/(TableDiv[[Agency]:[Agency]]=$E72)*(ROW(TableDiv[Agency])-ROW(TableDiv[[#Headers],[Agency]])),COLUMNS($F$7:V$7))))</f>
        <v/>
      </c>
      <c r="W72" s="1069" t="str" cm="1">
        <f t="array" ref="W72">IF($D72&lt;COLUMNS($F$7:W$7),"",INDEX(TableDiv[[GASB]:[GASB]],_xlfn.AGGREGATE(15,3,(TableDiv[[Agency]:[Agency]]=$E72)/(TableDiv[[Agency]:[Agency]]=$E72)*(ROW(TableDiv[Agency])-ROW(TableDiv[[#Headers],[Agency]])),COLUMNS($F$7:W$7))))</f>
        <v/>
      </c>
      <c r="X72" s="1069" t="str" cm="1">
        <f t="array" ref="X72">IF($D72&lt;COLUMNS($F$7:X$7),"",INDEX(TableDiv[[GASB]:[GASB]],_xlfn.AGGREGATE(15,3,(TableDiv[[Agency]:[Agency]]=$E72)/(TableDiv[[Agency]:[Agency]]=$E72)*(ROW(TableDiv[Agency])-ROW(TableDiv[[#Headers],[Agency]])),COLUMNS($F$7:X$7))))</f>
        <v/>
      </c>
      <c r="Y72" s="1069" t="str" cm="1">
        <f t="array" ref="Y72">IF($D72&lt;COLUMNS($F$7:Y$7),"",INDEX(TableDiv[[GASB]:[GASB]],_xlfn.AGGREGATE(15,3,(TableDiv[[Agency]:[Agency]]=$E72)/(TableDiv[[Agency]:[Agency]]=$E72)*(ROW(TableDiv[Agency])-ROW(TableDiv[[#Headers],[Agency]])),COLUMNS($F$7:Y$7))))</f>
        <v/>
      </c>
      <c r="Z72" s="1069" t="str" cm="1">
        <f t="array" ref="Z72">IF($D72&lt;COLUMNS($F$7:Z$7),"",INDEX(TableDiv[[GASB]:[GASB]],_xlfn.AGGREGATE(15,3,(TableDiv[[Agency]:[Agency]]=$E72)/(TableDiv[[Agency]:[Agency]]=$E72)*(ROW(TableDiv[Agency])-ROW(TableDiv[[#Headers],[Agency]])),COLUMNS($F$7:Z$7))))</f>
        <v/>
      </c>
      <c r="AA72" s="1069" t="str" cm="1">
        <f t="array" ref="AA72">IF($D72&lt;COLUMNS($F$7:AA$7),"",INDEX(TableDiv[[GASB]:[GASB]],_xlfn.AGGREGATE(15,3,(TableDiv[[Agency]:[Agency]]=$E72)/(TableDiv[[Agency]:[Agency]]=$E72)*(ROW(TableDiv[Agency])-ROW(TableDiv[[#Headers],[Agency]])),COLUMNS($F$7:AA$7))))</f>
        <v/>
      </c>
      <c r="AB72" s="1069" t="str" cm="1">
        <f t="array" ref="AB72">IF($D72&lt;COLUMNS($F$7:AB$7),"",INDEX(TableDiv[[GASB]:[GASB]],_xlfn.AGGREGATE(15,3,(TableDiv[[Agency]:[Agency]]=$E72)/(TableDiv[[Agency]:[Agency]]=$E72)*(ROW(TableDiv[Agency])-ROW(TableDiv[[#Headers],[Agency]])),COLUMNS($F$7:AB$7))))</f>
        <v/>
      </c>
      <c r="AC72" s="1069" t="str" cm="1">
        <f t="array" ref="AC72">IF($D72&lt;COLUMNS($F$7:AC$7),"",INDEX(TableDiv[[GASB]:[GASB]],_xlfn.AGGREGATE(15,3,(TableDiv[[Agency]:[Agency]]=$E72)/(TableDiv[[Agency]:[Agency]]=$E72)*(ROW(TableDiv[Agency])-ROW(TableDiv[[#Headers],[Agency]])),COLUMNS($F$7:AC$7))))</f>
        <v/>
      </c>
      <c r="AD72" s="1069" t="str" cm="1">
        <f t="array" ref="AD72">IF($D72&lt;COLUMNS($F$7:AD$7),"",INDEX(TableDiv[[GASB]:[GASB]],_xlfn.AGGREGATE(15,3,(TableDiv[[Agency]:[Agency]]=$E72)/(TableDiv[[Agency]:[Agency]]=$E72)*(ROW(TableDiv[Agency])-ROW(TableDiv[[#Headers],[Agency]])),COLUMNS($F$7:AD$7))))</f>
        <v/>
      </c>
      <c r="AE72" s="1069" t="str" cm="1">
        <f t="array" ref="AE72">IF($D72&lt;COLUMNS($F$7:AE$7),"",INDEX(TableDiv[[GASB]:[GASB]],_xlfn.AGGREGATE(15,3,(TableDiv[[Agency]:[Agency]]=$E72)/(TableDiv[[Agency]:[Agency]]=$E72)*(ROW(TableDiv[Agency])-ROW(TableDiv[[#Headers],[Agency]])),COLUMNS($F$7:AE$7))))</f>
        <v/>
      </c>
      <c r="AF72" s="1069" t="str" cm="1">
        <f t="array" ref="AF72">IF($D72&lt;COLUMNS($F$7:AF$7),"",INDEX(TableDiv[[GASB]:[GASB]],_xlfn.AGGREGATE(15,3,(TableDiv[[Agency]:[Agency]]=$E72)/(TableDiv[[Agency]:[Agency]]=$E72)*(ROW(TableDiv[Agency])-ROW(TableDiv[[#Headers],[Agency]])),COLUMNS($F$7:AF$7))))</f>
        <v/>
      </c>
      <c r="AG72" s="1069" t="str" cm="1">
        <f t="array" ref="AG72">IF($D72&lt;COLUMNS($F$7:AG$7),"",INDEX(TableDiv[[GASB]:[GASB]],_xlfn.AGGREGATE(15,3,(TableDiv[[Agency]:[Agency]]=$E72)/(TableDiv[[Agency]:[Agency]]=$E72)*(ROW(TableDiv[Agency])-ROW(TableDiv[[#Headers],[Agency]])),COLUMNS($F$7:AG$7))))</f>
        <v/>
      </c>
      <c r="AH72" s="1069" t="str" cm="1">
        <f t="array" ref="AH72">IF($D72&lt;COLUMNS($F$7:AH$7),"",INDEX(TableDiv[[GASB]:[GASB]],_xlfn.AGGREGATE(15,3,(TableDiv[[Agency]:[Agency]]=$E72)/(TableDiv[[Agency]:[Agency]]=$E72)*(ROW(TableDiv[Agency])-ROW(TableDiv[[#Headers],[Agency]])),COLUMNS($F$7:AH$7))))</f>
        <v/>
      </c>
      <c r="AI72" s="1069" t="str" cm="1">
        <f t="array" ref="AI72">IF($D72&lt;COLUMNS($F$7:AI$7),"",INDEX(TableDiv[[GASB]:[GASB]],_xlfn.AGGREGATE(15,3,(TableDiv[[Agency]:[Agency]]=$E72)/(TableDiv[[Agency]:[Agency]]=$E72)*(ROW(TableDiv[Agency])-ROW(TableDiv[[#Headers],[Agency]])),COLUMNS($F$7:AI$7))))</f>
        <v/>
      </c>
      <c r="AJ72" s="1069" t="str" cm="1">
        <f t="array" ref="AJ72">IF($D72&lt;COLUMNS($F$7:AJ$7),"",INDEX(TableDiv[[GASB]:[GASB]],_xlfn.AGGREGATE(15,3,(TableDiv[[Agency]:[Agency]]=$E72)/(TableDiv[[Agency]:[Agency]]=$E72)*(ROW(TableDiv[Agency])-ROW(TableDiv[[#Headers],[Agency]])),COLUMNS($F$7:AJ$7))))</f>
        <v/>
      </c>
      <c r="AK72" s="1069" t="str" cm="1">
        <f t="array" ref="AK72">IF($D72&lt;COLUMNS($F$7:AK$7),"",INDEX(TableDiv[[GASB]:[GASB]],_xlfn.AGGREGATE(15,3,(TableDiv[[Agency]:[Agency]]=$E72)/(TableDiv[[Agency]:[Agency]]=$E72)*(ROW(TableDiv[Agency])-ROW(TableDiv[[#Headers],[Agency]])),COLUMNS($F$7:AK$7))))</f>
        <v/>
      </c>
      <c r="AL72" s="1069" t="str" cm="1">
        <f t="array" ref="AL72">IF($D72&lt;COLUMNS($F$7:AL$7),"",INDEX(TableDiv[[GASB]:[GASB]],_xlfn.AGGREGATE(15,3,(TableDiv[[Agency]:[Agency]]=$E72)/(TableDiv[[Agency]:[Agency]]=$E72)*(ROW(TableDiv[Agency])-ROW(TableDiv[[#Headers],[Agency]])),COLUMNS($F$7:AL$7))))</f>
        <v/>
      </c>
      <c r="AM72" s="1069" t="str" cm="1">
        <f t="array" ref="AM72">IF($D72&lt;COLUMNS($F$7:AM$7),"",INDEX(TableDiv[[GASB]:[GASB]],_xlfn.AGGREGATE(15,3,(TableDiv[[Agency]:[Agency]]=$E72)/(TableDiv[[Agency]:[Agency]]=$E72)*(ROW(TableDiv[Agency])-ROW(TableDiv[[#Headers],[Agency]])),COLUMNS($F$7:AM$7))))</f>
        <v/>
      </c>
      <c r="AN72" s="1069"/>
      <c r="AO72" s="1069"/>
      <c r="AP72" s="1069"/>
      <c r="AQ72" s="1069"/>
      <c r="AR72" s="1069"/>
      <c r="AS72" s="1069"/>
    </row>
    <row r="73" spans="1:45" ht="15">
      <c r="A73" s="1073" t="s">
        <v>1386</v>
      </c>
      <c r="B73" s="1073" t="s">
        <v>2312</v>
      </c>
      <c r="C73" s="1069"/>
      <c r="D73" s="1069">
        <f>COUNTIF(TableDiv[Agency],E73)</f>
        <v>1</v>
      </c>
      <c r="E73" s="1078" t="str" cm="1">
        <f t="array" ref="E73">IFERROR(INDEX(TableDiv[Agency],MATCH(0,INDEX(COUNTIF($E$7:E72,TableDiv[Agency]),),0)),"")</f>
        <v>U200</v>
      </c>
      <c r="F73" s="1069" t="str" cm="1">
        <f t="array" ref="F73">IF($D73&lt;COLUMNS($F$7:F$7),"",INDEX(TableDiv[[GASB]:[GASB]],_xlfn.AGGREGATE(15,3,(TableDiv[[Agency]:[Agency]]=$E73)/(TableDiv[[Agency]:[Agency]]=$E73)*(ROW(TableDiv[Agency])-ROW(TableDiv[[#Headers],[Agency]])),COLUMNS($F$7:F$7))))</f>
        <v>U20</v>
      </c>
      <c r="G73" s="1069" t="str" cm="1">
        <f t="array" ref="G73">IF($D73&lt;COLUMNS($F$7:G$7),"",INDEX(TableDiv[[GASB]:[GASB]],_xlfn.AGGREGATE(15,3,(TableDiv[[Agency]:[Agency]]=$E73)/(TableDiv[[Agency]:[Agency]]=$E73)*(ROW(TableDiv[Agency])-ROW(TableDiv[[#Headers],[Agency]])),COLUMNS($F$7:G$7))))</f>
        <v/>
      </c>
      <c r="H73" s="1069" t="str" cm="1">
        <f t="array" ref="H73">IF($D73&lt;COLUMNS($F$7:H$7),"",INDEX(TableDiv[[GASB]:[GASB]],_xlfn.AGGREGATE(15,3,(TableDiv[[Agency]:[Agency]]=$E73)/(TableDiv[[Agency]:[Agency]]=$E73)*(ROW(TableDiv[Agency])-ROW(TableDiv[[#Headers],[Agency]])),COLUMNS($F$7:H$7))))</f>
        <v/>
      </c>
      <c r="I73" s="1069" t="str" cm="1">
        <f t="array" ref="I73">IF($D73&lt;COLUMNS($F$7:I$7),"",INDEX(TableDiv[[GASB]:[GASB]],_xlfn.AGGREGATE(15,3,(TableDiv[[Agency]:[Agency]]=$E73)/(TableDiv[[Agency]:[Agency]]=$E73)*(ROW(TableDiv[Agency])-ROW(TableDiv[[#Headers],[Agency]])),COLUMNS($F$7:I$7))))</f>
        <v/>
      </c>
      <c r="J73" s="1069" t="str" cm="1">
        <f t="array" ref="J73">IF($D73&lt;COLUMNS($F$7:J$7),"",INDEX(TableDiv[[GASB]:[GASB]],_xlfn.AGGREGATE(15,3,(TableDiv[[Agency]:[Agency]]=$E73)/(TableDiv[[Agency]:[Agency]]=$E73)*(ROW(TableDiv[Agency])-ROW(TableDiv[[#Headers],[Agency]])),COLUMNS($F$7:J$7))))</f>
        <v/>
      </c>
      <c r="K73" s="1069" t="str" cm="1">
        <f t="array" ref="K73">IF($D73&lt;COLUMNS($F$7:K$7),"",INDEX(TableDiv[[GASB]:[GASB]],_xlfn.AGGREGATE(15,3,(TableDiv[[Agency]:[Agency]]=$E73)/(TableDiv[[Agency]:[Agency]]=$E73)*(ROW(TableDiv[Agency])-ROW(TableDiv[[#Headers],[Agency]])),COLUMNS($F$7:K$7))))</f>
        <v/>
      </c>
      <c r="L73" s="1069" t="str" cm="1">
        <f t="array" ref="L73">IF($D73&lt;COLUMNS($F$7:L$7),"",INDEX(TableDiv[[GASB]:[GASB]],_xlfn.AGGREGATE(15,3,(TableDiv[[Agency]:[Agency]]=$E73)/(TableDiv[[Agency]:[Agency]]=$E73)*(ROW(TableDiv[Agency])-ROW(TableDiv[[#Headers],[Agency]])),COLUMNS($F$7:L$7))))</f>
        <v/>
      </c>
      <c r="M73" s="1069" t="str" cm="1">
        <f t="array" ref="M73">IF($D73&lt;COLUMNS($F$7:M$7),"",INDEX(TableDiv[[GASB]:[GASB]],_xlfn.AGGREGATE(15,3,(TableDiv[[Agency]:[Agency]]=$E73)/(TableDiv[[Agency]:[Agency]]=$E73)*(ROW(TableDiv[Agency])-ROW(TableDiv[[#Headers],[Agency]])),COLUMNS($F$7:M$7))))</f>
        <v/>
      </c>
      <c r="N73" s="1069" t="str" cm="1">
        <f t="array" ref="N73">IF($D73&lt;COLUMNS($F$7:N$7),"",INDEX(TableDiv[[GASB]:[GASB]],_xlfn.AGGREGATE(15,3,(TableDiv[[Agency]:[Agency]]=$E73)/(TableDiv[[Agency]:[Agency]]=$E73)*(ROW(TableDiv[Agency])-ROW(TableDiv[[#Headers],[Agency]])),COLUMNS($F$7:N$7))))</f>
        <v/>
      </c>
      <c r="O73" s="1069" t="str" cm="1">
        <f t="array" ref="O73">IF($D73&lt;COLUMNS($F$7:O$7),"",INDEX(TableDiv[[GASB]:[GASB]],_xlfn.AGGREGATE(15,3,(TableDiv[[Agency]:[Agency]]=$E73)/(TableDiv[[Agency]:[Agency]]=$E73)*(ROW(TableDiv[Agency])-ROW(TableDiv[[#Headers],[Agency]])),COLUMNS($F$7:O$7))))</f>
        <v/>
      </c>
      <c r="P73" s="1069" t="str" cm="1">
        <f t="array" ref="P73">IF($D73&lt;COLUMNS($F$7:P$7),"",INDEX(TableDiv[[GASB]:[GASB]],_xlfn.AGGREGATE(15,3,(TableDiv[[Agency]:[Agency]]=$E73)/(TableDiv[[Agency]:[Agency]]=$E73)*(ROW(TableDiv[Agency])-ROW(TableDiv[[#Headers],[Agency]])),COLUMNS($F$7:P$7))))</f>
        <v/>
      </c>
      <c r="Q73" s="1069" t="str" cm="1">
        <f t="array" ref="Q73">IF($D73&lt;COLUMNS($F$7:Q$7),"",INDEX(TableDiv[[GASB]:[GASB]],_xlfn.AGGREGATE(15,3,(TableDiv[[Agency]:[Agency]]=$E73)/(TableDiv[[Agency]:[Agency]]=$E73)*(ROW(TableDiv[Agency])-ROW(TableDiv[[#Headers],[Agency]])),COLUMNS($F$7:Q$7))))</f>
        <v/>
      </c>
      <c r="R73" s="1069" t="str" cm="1">
        <f t="array" ref="R73">IF($D73&lt;COLUMNS($F$7:R$7),"",INDEX(TableDiv[[GASB]:[GASB]],_xlfn.AGGREGATE(15,3,(TableDiv[[Agency]:[Agency]]=$E73)/(TableDiv[[Agency]:[Agency]]=$E73)*(ROW(TableDiv[Agency])-ROW(TableDiv[[#Headers],[Agency]])),COLUMNS($F$7:R$7))))</f>
        <v/>
      </c>
      <c r="S73" s="1069" t="str" cm="1">
        <f t="array" ref="S73">IF($D73&lt;COLUMNS($F$7:S$7),"",INDEX(TableDiv[[GASB]:[GASB]],_xlfn.AGGREGATE(15,3,(TableDiv[[Agency]:[Agency]]=$E73)/(TableDiv[[Agency]:[Agency]]=$E73)*(ROW(TableDiv[Agency])-ROW(TableDiv[[#Headers],[Agency]])),COLUMNS($F$7:S$7))))</f>
        <v/>
      </c>
      <c r="T73" s="1069" t="str" cm="1">
        <f t="array" ref="T73">IF($D73&lt;COLUMNS($F$7:T$7),"",INDEX(TableDiv[[GASB]:[GASB]],_xlfn.AGGREGATE(15,3,(TableDiv[[Agency]:[Agency]]=$E73)/(TableDiv[[Agency]:[Agency]]=$E73)*(ROW(TableDiv[Agency])-ROW(TableDiv[[#Headers],[Agency]])),COLUMNS($F$7:T$7))))</f>
        <v/>
      </c>
      <c r="U73" s="1069" t="str" cm="1">
        <f t="array" ref="U73">IF($D73&lt;COLUMNS($F$7:U$7),"",INDEX(TableDiv[[GASB]:[GASB]],_xlfn.AGGREGATE(15,3,(TableDiv[[Agency]:[Agency]]=$E73)/(TableDiv[[Agency]:[Agency]]=$E73)*(ROW(TableDiv[Agency])-ROW(TableDiv[[#Headers],[Agency]])),COLUMNS($F$7:U$7))))</f>
        <v/>
      </c>
      <c r="V73" s="1069" t="str" cm="1">
        <f t="array" ref="V73">IF($D73&lt;COLUMNS($F$7:V$7),"",INDEX(TableDiv[[GASB]:[GASB]],_xlfn.AGGREGATE(15,3,(TableDiv[[Agency]:[Agency]]=$E73)/(TableDiv[[Agency]:[Agency]]=$E73)*(ROW(TableDiv[Agency])-ROW(TableDiv[[#Headers],[Agency]])),COLUMNS($F$7:V$7))))</f>
        <v/>
      </c>
      <c r="W73" s="1069" t="str" cm="1">
        <f t="array" ref="W73">IF($D73&lt;COLUMNS($F$7:W$7),"",INDEX(TableDiv[[GASB]:[GASB]],_xlfn.AGGREGATE(15,3,(TableDiv[[Agency]:[Agency]]=$E73)/(TableDiv[[Agency]:[Agency]]=$E73)*(ROW(TableDiv[Agency])-ROW(TableDiv[[#Headers],[Agency]])),COLUMNS($F$7:W$7))))</f>
        <v/>
      </c>
      <c r="X73" s="1069" t="str" cm="1">
        <f t="array" ref="X73">IF($D73&lt;COLUMNS($F$7:X$7),"",INDEX(TableDiv[[GASB]:[GASB]],_xlfn.AGGREGATE(15,3,(TableDiv[[Agency]:[Agency]]=$E73)/(TableDiv[[Agency]:[Agency]]=$E73)*(ROW(TableDiv[Agency])-ROW(TableDiv[[#Headers],[Agency]])),COLUMNS($F$7:X$7))))</f>
        <v/>
      </c>
      <c r="Y73" s="1069" t="str" cm="1">
        <f t="array" ref="Y73">IF($D73&lt;COLUMNS($F$7:Y$7),"",INDEX(TableDiv[[GASB]:[GASB]],_xlfn.AGGREGATE(15,3,(TableDiv[[Agency]:[Agency]]=$E73)/(TableDiv[[Agency]:[Agency]]=$E73)*(ROW(TableDiv[Agency])-ROW(TableDiv[[#Headers],[Agency]])),COLUMNS($F$7:Y$7))))</f>
        <v/>
      </c>
      <c r="Z73" s="1069" t="str" cm="1">
        <f t="array" ref="Z73">IF($D73&lt;COLUMNS($F$7:Z$7),"",INDEX(TableDiv[[GASB]:[GASB]],_xlfn.AGGREGATE(15,3,(TableDiv[[Agency]:[Agency]]=$E73)/(TableDiv[[Agency]:[Agency]]=$E73)*(ROW(TableDiv[Agency])-ROW(TableDiv[[#Headers],[Agency]])),COLUMNS($F$7:Z$7))))</f>
        <v/>
      </c>
      <c r="AA73" s="1069" t="str" cm="1">
        <f t="array" ref="AA73">IF($D73&lt;COLUMNS($F$7:AA$7),"",INDEX(TableDiv[[GASB]:[GASB]],_xlfn.AGGREGATE(15,3,(TableDiv[[Agency]:[Agency]]=$E73)/(TableDiv[[Agency]:[Agency]]=$E73)*(ROW(TableDiv[Agency])-ROW(TableDiv[[#Headers],[Agency]])),COLUMNS($F$7:AA$7))))</f>
        <v/>
      </c>
      <c r="AB73" s="1069" t="str" cm="1">
        <f t="array" ref="AB73">IF($D73&lt;COLUMNS($F$7:AB$7),"",INDEX(TableDiv[[GASB]:[GASB]],_xlfn.AGGREGATE(15,3,(TableDiv[[Agency]:[Agency]]=$E73)/(TableDiv[[Agency]:[Agency]]=$E73)*(ROW(TableDiv[Agency])-ROW(TableDiv[[#Headers],[Agency]])),COLUMNS($F$7:AB$7))))</f>
        <v/>
      </c>
      <c r="AC73" s="1069" t="str" cm="1">
        <f t="array" ref="AC73">IF($D73&lt;COLUMNS($F$7:AC$7),"",INDEX(TableDiv[[GASB]:[GASB]],_xlfn.AGGREGATE(15,3,(TableDiv[[Agency]:[Agency]]=$E73)/(TableDiv[[Agency]:[Agency]]=$E73)*(ROW(TableDiv[Agency])-ROW(TableDiv[[#Headers],[Agency]])),COLUMNS($F$7:AC$7))))</f>
        <v/>
      </c>
      <c r="AD73" s="1069" t="str" cm="1">
        <f t="array" ref="AD73">IF($D73&lt;COLUMNS($F$7:AD$7),"",INDEX(TableDiv[[GASB]:[GASB]],_xlfn.AGGREGATE(15,3,(TableDiv[[Agency]:[Agency]]=$E73)/(TableDiv[[Agency]:[Agency]]=$E73)*(ROW(TableDiv[Agency])-ROW(TableDiv[[#Headers],[Agency]])),COLUMNS($F$7:AD$7))))</f>
        <v/>
      </c>
      <c r="AE73" s="1069" t="str" cm="1">
        <f t="array" ref="AE73">IF($D73&lt;COLUMNS($F$7:AE$7),"",INDEX(TableDiv[[GASB]:[GASB]],_xlfn.AGGREGATE(15,3,(TableDiv[[Agency]:[Agency]]=$E73)/(TableDiv[[Agency]:[Agency]]=$E73)*(ROW(TableDiv[Agency])-ROW(TableDiv[[#Headers],[Agency]])),COLUMNS($F$7:AE$7))))</f>
        <v/>
      </c>
      <c r="AF73" s="1069" t="str" cm="1">
        <f t="array" ref="AF73">IF($D73&lt;COLUMNS($F$7:AF$7),"",INDEX(TableDiv[[GASB]:[GASB]],_xlfn.AGGREGATE(15,3,(TableDiv[[Agency]:[Agency]]=$E73)/(TableDiv[[Agency]:[Agency]]=$E73)*(ROW(TableDiv[Agency])-ROW(TableDiv[[#Headers],[Agency]])),COLUMNS($F$7:AF$7))))</f>
        <v/>
      </c>
      <c r="AG73" s="1069" t="str" cm="1">
        <f t="array" ref="AG73">IF($D73&lt;COLUMNS($F$7:AG$7),"",INDEX(TableDiv[[GASB]:[GASB]],_xlfn.AGGREGATE(15,3,(TableDiv[[Agency]:[Agency]]=$E73)/(TableDiv[[Agency]:[Agency]]=$E73)*(ROW(TableDiv[Agency])-ROW(TableDiv[[#Headers],[Agency]])),COLUMNS($F$7:AG$7))))</f>
        <v/>
      </c>
      <c r="AH73" s="1069" t="str" cm="1">
        <f t="array" ref="AH73">IF($D73&lt;COLUMNS($F$7:AH$7),"",INDEX(TableDiv[[GASB]:[GASB]],_xlfn.AGGREGATE(15,3,(TableDiv[[Agency]:[Agency]]=$E73)/(TableDiv[[Agency]:[Agency]]=$E73)*(ROW(TableDiv[Agency])-ROW(TableDiv[[#Headers],[Agency]])),COLUMNS($F$7:AH$7))))</f>
        <v/>
      </c>
      <c r="AI73" s="1069" t="str" cm="1">
        <f t="array" ref="AI73">IF($D73&lt;COLUMNS($F$7:AI$7),"",INDEX(TableDiv[[GASB]:[GASB]],_xlfn.AGGREGATE(15,3,(TableDiv[[Agency]:[Agency]]=$E73)/(TableDiv[[Agency]:[Agency]]=$E73)*(ROW(TableDiv[Agency])-ROW(TableDiv[[#Headers],[Agency]])),COLUMNS($F$7:AI$7))))</f>
        <v/>
      </c>
      <c r="AJ73" s="1069" t="str" cm="1">
        <f t="array" ref="AJ73">IF($D73&lt;COLUMNS($F$7:AJ$7),"",INDEX(TableDiv[[GASB]:[GASB]],_xlfn.AGGREGATE(15,3,(TableDiv[[Agency]:[Agency]]=$E73)/(TableDiv[[Agency]:[Agency]]=$E73)*(ROW(TableDiv[Agency])-ROW(TableDiv[[#Headers],[Agency]])),COLUMNS($F$7:AJ$7))))</f>
        <v/>
      </c>
      <c r="AK73" s="1069" t="str" cm="1">
        <f t="array" ref="AK73">IF($D73&lt;COLUMNS($F$7:AK$7),"",INDEX(TableDiv[[GASB]:[GASB]],_xlfn.AGGREGATE(15,3,(TableDiv[[Agency]:[Agency]]=$E73)/(TableDiv[[Agency]:[Agency]]=$E73)*(ROW(TableDiv[Agency])-ROW(TableDiv[[#Headers],[Agency]])),COLUMNS($F$7:AK$7))))</f>
        <v/>
      </c>
      <c r="AL73" s="1069" t="str" cm="1">
        <f t="array" ref="AL73">IF($D73&lt;COLUMNS($F$7:AL$7),"",INDEX(TableDiv[[GASB]:[GASB]],_xlfn.AGGREGATE(15,3,(TableDiv[[Agency]:[Agency]]=$E73)/(TableDiv[[Agency]:[Agency]]=$E73)*(ROW(TableDiv[Agency])-ROW(TableDiv[[#Headers],[Agency]])),COLUMNS($F$7:AL$7))))</f>
        <v/>
      </c>
      <c r="AM73" s="1069" t="str" cm="1">
        <f t="array" ref="AM73">IF($D73&lt;COLUMNS($F$7:AM$7),"",INDEX(TableDiv[[GASB]:[GASB]],_xlfn.AGGREGATE(15,3,(TableDiv[[Agency]:[Agency]]=$E73)/(TableDiv[[Agency]:[Agency]]=$E73)*(ROW(TableDiv[Agency])-ROW(TableDiv[[#Headers],[Agency]])),COLUMNS($F$7:AM$7))))</f>
        <v/>
      </c>
      <c r="AN73" s="1069"/>
      <c r="AO73" s="1069"/>
      <c r="AP73" s="1069"/>
      <c r="AQ73" s="1069"/>
      <c r="AR73" s="1069"/>
      <c r="AS73" s="1069"/>
    </row>
    <row r="74" spans="1:45" ht="15">
      <c r="A74" s="1073" t="s">
        <v>1386</v>
      </c>
      <c r="B74" s="1073" t="s">
        <v>2302</v>
      </c>
      <c r="C74" s="1069"/>
      <c r="D74" s="1069">
        <f>COUNTIF(TableDiv[Agency],E74)</f>
        <v>1</v>
      </c>
      <c r="E74" s="1078" t="str" cm="1">
        <f t="array" ref="E74">IFERROR(INDEX(TableDiv[Agency],MATCH(0,INDEX(COUNTIF($E$7:E73,TableDiv[Agency]),),0)),"")</f>
        <v>U300</v>
      </c>
      <c r="F74" s="1069" t="str" cm="1">
        <f t="array" ref="F74">IF($D74&lt;COLUMNS($F$7:F$7),"",INDEX(TableDiv[[GASB]:[GASB]],_xlfn.AGGREGATE(15,3,(TableDiv[[Agency]:[Agency]]=$E74)/(TableDiv[[Agency]:[Agency]]=$E74)*(ROW(TableDiv[Agency])-ROW(TableDiv[[#Headers],[Agency]])),COLUMNS($F$7:F$7))))</f>
        <v>U30</v>
      </c>
      <c r="G74" s="1069" t="str" cm="1">
        <f t="array" ref="G74">IF($D74&lt;COLUMNS($F$7:G$7),"",INDEX(TableDiv[[GASB]:[GASB]],_xlfn.AGGREGATE(15,3,(TableDiv[[Agency]:[Agency]]=$E74)/(TableDiv[[Agency]:[Agency]]=$E74)*(ROW(TableDiv[Agency])-ROW(TableDiv[[#Headers],[Agency]])),COLUMNS($F$7:G$7))))</f>
        <v/>
      </c>
      <c r="H74" s="1069" t="str" cm="1">
        <f t="array" ref="H74">IF($D74&lt;COLUMNS($F$7:H$7),"",INDEX(TableDiv[[GASB]:[GASB]],_xlfn.AGGREGATE(15,3,(TableDiv[[Agency]:[Agency]]=$E74)/(TableDiv[[Agency]:[Agency]]=$E74)*(ROW(TableDiv[Agency])-ROW(TableDiv[[#Headers],[Agency]])),COLUMNS($F$7:H$7))))</f>
        <v/>
      </c>
      <c r="I74" s="1069" t="str" cm="1">
        <f t="array" ref="I74">IF($D74&lt;COLUMNS($F$7:I$7),"",INDEX(TableDiv[[GASB]:[GASB]],_xlfn.AGGREGATE(15,3,(TableDiv[[Agency]:[Agency]]=$E74)/(TableDiv[[Agency]:[Agency]]=$E74)*(ROW(TableDiv[Agency])-ROW(TableDiv[[#Headers],[Agency]])),COLUMNS($F$7:I$7))))</f>
        <v/>
      </c>
      <c r="J74" s="1069" t="str" cm="1">
        <f t="array" ref="J74">IF($D74&lt;COLUMNS($F$7:J$7),"",INDEX(TableDiv[[GASB]:[GASB]],_xlfn.AGGREGATE(15,3,(TableDiv[[Agency]:[Agency]]=$E74)/(TableDiv[[Agency]:[Agency]]=$E74)*(ROW(TableDiv[Agency])-ROW(TableDiv[[#Headers],[Agency]])),COLUMNS($F$7:J$7))))</f>
        <v/>
      </c>
      <c r="K74" s="1069" t="str" cm="1">
        <f t="array" ref="K74">IF($D74&lt;COLUMNS($F$7:K$7),"",INDEX(TableDiv[[GASB]:[GASB]],_xlfn.AGGREGATE(15,3,(TableDiv[[Agency]:[Agency]]=$E74)/(TableDiv[[Agency]:[Agency]]=$E74)*(ROW(TableDiv[Agency])-ROW(TableDiv[[#Headers],[Agency]])),COLUMNS($F$7:K$7))))</f>
        <v/>
      </c>
      <c r="L74" s="1069" t="str" cm="1">
        <f t="array" ref="L74">IF($D74&lt;COLUMNS($F$7:L$7),"",INDEX(TableDiv[[GASB]:[GASB]],_xlfn.AGGREGATE(15,3,(TableDiv[[Agency]:[Agency]]=$E74)/(TableDiv[[Agency]:[Agency]]=$E74)*(ROW(TableDiv[Agency])-ROW(TableDiv[[#Headers],[Agency]])),COLUMNS($F$7:L$7))))</f>
        <v/>
      </c>
      <c r="M74" s="1069" t="str" cm="1">
        <f t="array" ref="M74">IF($D74&lt;COLUMNS($F$7:M$7),"",INDEX(TableDiv[[GASB]:[GASB]],_xlfn.AGGREGATE(15,3,(TableDiv[[Agency]:[Agency]]=$E74)/(TableDiv[[Agency]:[Agency]]=$E74)*(ROW(TableDiv[Agency])-ROW(TableDiv[[#Headers],[Agency]])),COLUMNS($F$7:M$7))))</f>
        <v/>
      </c>
      <c r="N74" s="1069" t="str" cm="1">
        <f t="array" ref="N74">IF($D74&lt;COLUMNS($F$7:N$7),"",INDEX(TableDiv[[GASB]:[GASB]],_xlfn.AGGREGATE(15,3,(TableDiv[[Agency]:[Agency]]=$E74)/(TableDiv[[Agency]:[Agency]]=$E74)*(ROW(TableDiv[Agency])-ROW(TableDiv[[#Headers],[Agency]])),COLUMNS($F$7:N$7))))</f>
        <v/>
      </c>
      <c r="O74" s="1069" t="str" cm="1">
        <f t="array" ref="O74">IF($D74&lt;COLUMNS($F$7:O$7),"",INDEX(TableDiv[[GASB]:[GASB]],_xlfn.AGGREGATE(15,3,(TableDiv[[Agency]:[Agency]]=$E74)/(TableDiv[[Agency]:[Agency]]=$E74)*(ROW(TableDiv[Agency])-ROW(TableDiv[[#Headers],[Agency]])),COLUMNS($F$7:O$7))))</f>
        <v/>
      </c>
      <c r="P74" s="1069" t="str" cm="1">
        <f t="array" ref="P74">IF($D74&lt;COLUMNS($F$7:P$7),"",INDEX(TableDiv[[GASB]:[GASB]],_xlfn.AGGREGATE(15,3,(TableDiv[[Agency]:[Agency]]=$E74)/(TableDiv[[Agency]:[Agency]]=$E74)*(ROW(TableDiv[Agency])-ROW(TableDiv[[#Headers],[Agency]])),COLUMNS($F$7:P$7))))</f>
        <v/>
      </c>
      <c r="Q74" s="1069" t="str" cm="1">
        <f t="array" ref="Q74">IF($D74&lt;COLUMNS($F$7:Q$7),"",INDEX(TableDiv[[GASB]:[GASB]],_xlfn.AGGREGATE(15,3,(TableDiv[[Agency]:[Agency]]=$E74)/(TableDiv[[Agency]:[Agency]]=$E74)*(ROW(TableDiv[Agency])-ROW(TableDiv[[#Headers],[Agency]])),COLUMNS($F$7:Q$7))))</f>
        <v/>
      </c>
      <c r="R74" s="1069" t="str" cm="1">
        <f t="array" ref="R74">IF($D74&lt;COLUMNS($F$7:R$7),"",INDEX(TableDiv[[GASB]:[GASB]],_xlfn.AGGREGATE(15,3,(TableDiv[[Agency]:[Agency]]=$E74)/(TableDiv[[Agency]:[Agency]]=$E74)*(ROW(TableDiv[Agency])-ROW(TableDiv[[#Headers],[Agency]])),COLUMNS($F$7:R$7))))</f>
        <v/>
      </c>
      <c r="S74" s="1069" t="str" cm="1">
        <f t="array" ref="S74">IF($D74&lt;COLUMNS($F$7:S$7),"",INDEX(TableDiv[[GASB]:[GASB]],_xlfn.AGGREGATE(15,3,(TableDiv[[Agency]:[Agency]]=$E74)/(TableDiv[[Agency]:[Agency]]=$E74)*(ROW(TableDiv[Agency])-ROW(TableDiv[[#Headers],[Agency]])),COLUMNS($F$7:S$7))))</f>
        <v/>
      </c>
      <c r="T74" s="1069" t="str" cm="1">
        <f t="array" ref="T74">IF($D74&lt;COLUMNS($F$7:T$7),"",INDEX(TableDiv[[GASB]:[GASB]],_xlfn.AGGREGATE(15,3,(TableDiv[[Agency]:[Agency]]=$E74)/(TableDiv[[Agency]:[Agency]]=$E74)*(ROW(TableDiv[Agency])-ROW(TableDiv[[#Headers],[Agency]])),COLUMNS($F$7:T$7))))</f>
        <v/>
      </c>
      <c r="U74" s="1069" t="str" cm="1">
        <f t="array" ref="U74">IF($D74&lt;COLUMNS($F$7:U$7),"",INDEX(TableDiv[[GASB]:[GASB]],_xlfn.AGGREGATE(15,3,(TableDiv[[Agency]:[Agency]]=$E74)/(TableDiv[[Agency]:[Agency]]=$E74)*(ROW(TableDiv[Agency])-ROW(TableDiv[[#Headers],[Agency]])),COLUMNS($F$7:U$7))))</f>
        <v/>
      </c>
      <c r="V74" s="1069" t="str" cm="1">
        <f t="array" ref="V74">IF($D74&lt;COLUMNS($F$7:V$7),"",INDEX(TableDiv[[GASB]:[GASB]],_xlfn.AGGREGATE(15,3,(TableDiv[[Agency]:[Agency]]=$E74)/(TableDiv[[Agency]:[Agency]]=$E74)*(ROW(TableDiv[Agency])-ROW(TableDiv[[#Headers],[Agency]])),COLUMNS($F$7:V$7))))</f>
        <v/>
      </c>
      <c r="W74" s="1069" t="str" cm="1">
        <f t="array" ref="W74">IF($D74&lt;COLUMNS($F$7:W$7),"",INDEX(TableDiv[[GASB]:[GASB]],_xlfn.AGGREGATE(15,3,(TableDiv[[Agency]:[Agency]]=$E74)/(TableDiv[[Agency]:[Agency]]=$E74)*(ROW(TableDiv[Agency])-ROW(TableDiv[[#Headers],[Agency]])),COLUMNS($F$7:W$7))))</f>
        <v/>
      </c>
      <c r="X74" s="1069" t="str" cm="1">
        <f t="array" ref="X74">IF($D74&lt;COLUMNS($F$7:X$7),"",INDEX(TableDiv[[GASB]:[GASB]],_xlfn.AGGREGATE(15,3,(TableDiv[[Agency]:[Agency]]=$E74)/(TableDiv[[Agency]:[Agency]]=$E74)*(ROW(TableDiv[Agency])-ROW(TableDiv[[#Headers],[Agency]])),COLUMNS($F$7:X$7))))</f>
        <v/>
      </c>
      <c r="Y74" s="1069" t="str" cm="1">
        <f t="array" ref="Y74">IF($D74&lt;COLUMNS($F$7:Y$7),"",INDEX(TableDiv[[GASB]:[GASB]],_xlfn.AGGREGATE(15,3,(TableDiv[[Agency]:[Agency]]=$E74)/(TableDiv[[Agency]:[Agency]]=$E74)*(ROW(TableDiv[Agency])-ROW(TableDiv[[#Headers],[Agency]])),COLUMNS($F$7:Y$7))))</f>
        <v/>
      </c>
      <c r="Z74" s="1069" t="str" cm="1">
        <f t="array" ref="Z74">IF($D74&lt;COLUMNS($F$7:Z$7),"",INDEX(TableDiv[[GASB]:[GASB]],_xlfn.AGGREGATE(15,3,(TableDiv[[Agency]:[Agency]]=$E74)/(TableDiv[[Agency]:[Agency]]=$E74)*(ROW(TableDiv[Agency])-ROW(TableDiv[[#Headers],[Agency]])),COLUMNS($F$7:Z$7))))</f>
        <v/>
      </c>
      <c r="AA74" s="1069" t="str" cm="1">
        <f t="array" ref="AA74">IF($D74&lt;COLUMNS($F$7:AA$7),"",INDEX(TableDiv[[GASB]:[GASB]],_xlfn.AGGREGATE(15,3,(TableDiv[[Agency]:[Agency]]=$E74)/(TableDiv[[Agency]:[Agency]]=$E74)*(ROW(TableDiv[Agency])-ROW(TableDiv[[#Headers],[Agency]])),COLUMNS($F$7:AA$7))))</f>
        <v/>
      </c>
      <c r="AB74" s="1069" t="str" cm="1">
        <f t="array" ref="AB74">IF($D74&lt;COLUMNS($F$7:AB$7),"",INDEX(TableDiv[[GASB]:[GASB]],_xlfn.AGGREGATE(15,3,(TableDiv[[Agency]:[Agency]]=$E74)/(TableDiv[[Agency]:[Agency]]=$E74)*(ROW(TableDiv[Agency])-ROW(TableDiv[[#Headers],[Agency]])),COLUMNS($F$7:AB$7))))</f>
        <v/>
      </c>
      <c r="AC74" s="1069" t="str" cm="1">
        <f t="array" ref="AC74">IF($D74&lt;COLUMNS($F$7:AC$7),"",INDEX(TableDiv[[GASB]:[GASB]],_xlfn.AGGREGATE(15,3,(TableDiv[[Agency]:[Agency]]=$E74)/(TableDiv[[Agency]:[Agency]]=$E74)*(ROW(TableDiv[Agency])-ROW(TableDiv[[#Headers],[Agency]])),COLUMNS($F$7:AC$7))))</f>
        <v/>
      </c>
      <c r="AD74" s="1069" t="str" cm="1">
        <f t="array" ref="AD74">IF($D74&lt;COLUMNS($F$7:AD$7),"",INDEX(TableDiv[[GASB]:[GASB]],_xlfn.AGGREGATE(15,3,(TableDiv[[Agency]:[Agency]]=$E74)/(TableDiv[[Agency]:[Agency]]=$E74)*(ROW(TableDiv[Agency])-ROW(TableDiv[[#Headers],[Agency]])),COLUMNS($F$7:AD$7))))</f>
        <v/>
      </c>
      <c r="AE74" s="1069" t="str" cm="1">
        <f t="array" ref="AE74">IF($D74&lt;COLUMNS($F$7:AE$7),"",INDEX(TableDiv[[GASB]:[GASB]],_xlfn.AGGREGATE(15,3,(TableDiv[[Agency]:[Agency]]=$E74)/(TableDiv[[Agency]:[Agency]]=$E74)*(ROW(TableDiv[Agency])-ROW(TableDiv[[#Headers],[Agency]])),COLUMNS($F$7:AE$7))))</f>
        <v/>
      </c>
      <c r="AF74" s="1069" t="str" cm="1">
        <f t="array" ref="AF74">IF($D74&lt;COLUMNS($F$7:AF$7),"",INDEX(TableDiv[[GASB]:[GASB]],_xlfn.AGGREGATE(15,3,(TableDiv[[Agency]:[Agency]]=$E74)/(TableDiv[[Agency]:[Agency]]=$E74)*(ROW(TableDiv[Agency])-ROW(TableDiv[[#Headers],[Agency]])),COLUMNS($F$7:AF$7))))</f>
        <v/>
      </c>
      <c r="AG74" s="1069" t="str" cm="1">
        <f t="array" ref="AG74">IF($D74&lt;COLUMNS($F$7:AG$7),"",INDEX(TableDiv[[GASB]:[GASB]],_xlfn.AGGREGATE(15,3,(TableDiv[[Agency]:[Agency]]=$E74)/(TableDiv[[Agency]:[Agency]]=$E74)*(ROW(TableDiv[Agency])-ROW(TableDiv[[#Headers],[Agency]])),COLUMNS($F$7:AG$7))))</f>
        <v/>
      </c>
      <c r="AH74" s="1069" t="str" cm="1">
        <f t="array" ref="AH74">IF($D74&lt;COLUMNS($F$7:AH$7),"",INDEX(TableDiv[[GASB]:[GASB]],_xlfn.AGGREGATE(15,3,(TableDiv[[Agency]:[Agency]]=$E74)/(TableDiv[[Agency]:[Agency]]=$E74)*(ROW(TableDiv[Agency])-ROW(TableDiv[[#Headers],[Agency]])),COLUMNS($F$7:AH$7))))</f>
        <v/>
      </c>
      <c r="AI74" s="1069" t="str" cm="1">
        <f t="array" ref="AI74">IF($D74&lt;COLUMNS($F$7:AI$7),"",INDEX(TableDiv[[GASB]:[GASB]],_xlfn.AGGREGATE(15,3,(TableDiv[[Agency]:[Agency]]=$E74)/(TableDiv[[Agency]:[Agency]]=$E74)*(ROW(TableDiv[Agency])-ROW(TableDiv[[#Headers],[Agency]])),COLUMNS($F$7:AI$7))))</f>
        <v/>
      </c>
      <c r="AJ74" s="1069" t="str" cm="1">
        <f t="array" ref="AJ74">IF($D74&lt;COLUMNS($F$7:AJ$7),"",INDEX(TableDiv[[GASB]:[GASB]],_xlfn.AGGREGATE(15,3,(TableDiv[[Agency]:[Agency]]=$E74)/(TableDiv[[Agency]:[Agency]]=$E74)*(ROW(TableDiv[Agency])-ROW(TableDiv[[#Headers],[Agency]])),COLUMNS($F$7:AJ$7))))</f>
        <v/>
      </c>
      <c r="AK74" s="1069" t="str" cm="1">
        <f t="array" ref="AK74">IF($D74&lt;COLUMNS($F$7:AK$7),"",INDEX(TableDiv[[GASB]:[GASB]],_xlfn.AGGREGATE(15,3,(TableDiv[[Agency]:[Agency]]=$E74)/(TableDiv[[Agency]:[Agency]]=$E74)*(ROW(TableDiv[Agency])-ROW(TableDiv[[#Headers],[Agency]])),COLUMNS($F$7:AK$7))))</f>
        <v/>
      </c>
      <c r="AL74" s="1069" t="str" cm="1">
        <f t="array" ref="AL74">IF($D74&lt;COLUMNS($F$7:AL$7),"",INDEX(TableDiv[[GASB]:[GASB]],_xlfn.AGGREGATE(15,3,(TableDiv[[Agency]:[Agency]]=$E74)/(TableDiv[[Agency]:[Agency]]=$E74)*(ROW(TableDiv[Agency])-ROW(TableDiv[[#Headers],[Agency]])),COLUMNS($F$7:AL$7))))</f>
        <v/>
      </c>
      <c r="AM74" s="1069" t="str" cm="1">
        <f t="array" ref="AM74">IF($D74&lt;COLUMNS($F$7:AM$7),"",INDEX(TableDiv[[GASB]:[GASB]],_xlfn.AGGREGATE(15,3,(TableDiv[[Agency]:[Agency]]=$E74)/(TableDiv[[Agency]:[Agency]]=$E74)*(ROW(TableDiv[Agency])-ROW(TableDiv[[#Headers],[Agency]])),COLUMNS($F$7:AM$7))))</f>
        <v/>
      </c>
      <c r="AN74" s="1069"/>
      <c r="AO74" s="1069"/>
      <c r="AP74" s="1069"/>
      <c r="AQ74" s="1069"/>
      <c r="AR74" s="1069"/>
      <c r="AS74" s="1069"/>
    </row>
    <row r="75" spans="1:45" ht="15">
      <c r="A75" s="1073" t="s">
        <v>1392</v>
      </c>
      <c r="B75" s="1073" t="s">
        <v>2265</v>
      </c>
      <c r="C75" s="1069"/>
      <c r="D75" s="1069">
        <f>COUNTIF(TableDiv[Agency],E75)</f>
        <v>1</v>
      </c>
      <c r="E75" s="1078" t="str" cm="1">
        <f t="array" ref="E75">IFERROR(INDEX(TableDiv[Agency],MATCH(0,INDEX(COUNTIF($E$7:E74,TableDiv[Agency]),),0)),"")</f>
        <v>U400</v>
      </c>
      <c r="F75" s="1069" t="str" cm="1">
        <f t="array" ref="F75">IF($D75&lt;COLUMNS($F$7:F$7),"",INDEX(TableDiv[[GASB]:[GASB]],_xlfn.AGGREGATE(15,3,(TableDiv[[Agency]:[Agency]]=$E75)/(TableDiv[[Agency]:[Agency]]=$E75)*(ROW(TableDiv[Agency])-ROW(TableDiv[[#Headers],[Agency]])),COLUMNS($F$7:F$7))))</f>
        <v>U40</v>
      </c>
      <c r="G75" s="1069" t="str" cm="1">
        <f t="array" ref="G75">IF($D75&lt;COLUMNS($F$7:G$7),"",INDEX(TableDiv[[GASB]:[GASB]],_xlfn.AGGREGATE(15,3,(TableDiv[[Agency]:[Agency]]=$E75)/(TableDiv[[Agency]:[Agency]]=$E75)*(ROW(TableDiv[Agency])-ROW(TableDiv[[#Headers],[Agency]])),COLUMNS($F$7:G$7))))</f>
        <v/>
      </c>
      <c r="H75" s="1069" t="str" cm="1">
        <f t="array" ref="H75">IF($D75&lt;COLUMNS($F$7:H$7),"",INDEX(TableDiv[[GASB]:[GASB]],_xlfn.AGGREGATE(15,3,(TableDiv[[Agency]:[Agency]]=$E75)/(TableDiv[[Agency]:[Agency]]=$E75)*(ROW(TableDiv[Agency])-ROW(TableDiv[[#Headers],[Agency]])),COLUMNS($F$7:H$7))))</f>
        <v/>
      </c>
      <c r="I75" s="1069" t="str" cm="1">
        <f t="array" ref="I75">IF($D75&lt;COLUMNS($F$7:I$7),"",INDEX(TableDiv[[GASB]:[GASB]],_xlfn.AGGREGATE(15,3,(TableDiv[[Agency]:[Agency]]=$E75)/(TableDiv[[Agency]:[Agency]]=$E75)*(ROW(TableDiv[Agency])-ROW(TableDiv[[#Headers],[Agency]])),COLUMNS($F$7:I$7))))</f>
        <v/>
      </c>
      <c r="J75" s="1069" t="str" cm="1">
        <f t="array" ref="J75">IF($D75&lt;COLUMNS($F$7:J$7),"",INDEX(TableDiv[[GASB]:[GASB]],_xlfn.AGGREGATE(15,3,(TableDiv[[Agency]:[Agency]]=$E75)/(TableDiv[[Agency]:[Agency]]=$E75)*(ROW(TableDiv[Agency])-ROW(TableDiv[[#Headers],[Agency]])),COLUMNS($F$7:J$7))))</f>
        <v/>
      </c>
      <c r="K75" s="1069" t="str" cm="1">
        <f t="array" ref="K75">IF($D75&lt;COLUMNS($F$7:K$7),"",INDEX(TableDiv[[GASB]:[GASB]],_xlfn.AGGREGATE(15,3,(TableDiv[[Agency]:[Agency]]=$E75)/(TableDiv[[Agency]:[Agency]]=$E75)*(ROW(TableDiv[Agency])-ROW(TableDiv[[#Headers],[Agency]])),COLUMNS($F$7:K$7))))</f>
        <v/>
      </c>
      <c r="L75" s="1069" t="str" cm="1">
        <f t="array" ref="L75">IF($D75&lt;COLUMNS($F$7:L$7),"",INDEX(TableDiv[[GASB]:[GASB]],_xlfn.AGGREGATE(15,3,(TableDiv[[Agency]:[Agency]]=$E75)/(TableDiv[[Agency]:[Agency]]=$E75)*(ROW(TableDiv[Agency])-ROW(TableDiv[[#Headers],[Agency]])),COLUMNS($F$7:L$7))))</f>
        <v/>
      </c>
      <c r="M75" s="1069" t="str" cm="1">
        <f t="array" ref="M75">IF($D75&lt;COLUMNS($F$7:M$7),"",INDEX(TableDiv[[GASB]:[GASB]],_xlfn.AGGREGATE(15,3,(TableDiv[[Agency]:[Agency]]=$E75)/(TableDiv[[Agency]:[Agency]]=$E75)*(ROW(TableDiv[Agency])-ROW(TableDiv[[#Headers],[Agency]])),COLUMNS($F$7:M$7))))</f>
        <v/>
      </c>
      <c r="N75" s="1069" t="str" cm="1">
        <f t="array" ref="N75">IF($D75&lt;COLUMNS($F$7:N$7),"",INDEX(TableDiv[[GASB]:[GASB]],_xlfn.AGGREGATE(15,3,(TableDiv[[Agency]:[Agency]]=$E75)/(TableDiv[[Agency]:[Agency]]=$E75)*(ROW(TableDiv[Agency])-ROW(TableDiv[[#Headers],[Agency]])),COLUMNS($F$7:N$7))))</f>
        <v/>
      </c>
      <c r="O75" s="1069" t="str" cm="1">
        <f t="array" ref="O75">IF($D75&lt;COLUMNS($F$7:O$7),"",INDEX(TableDiv[[GASB]:[GASB]],_xlfn.AGGREGATE(15,3,(TableDiv[[Agency]:[Agency]]=$E75)/(TableDiv[[Agency]:[Agency]]=$E75)*(ROW(TableDiv[Agency])-ROW(TableDiv[[#Headers],[Agency]])),COLUMNS($F$7:O$7))))</f>
        <v/>
      </c>
      <c r="P75" s="1069" t="str" cm="1">
        <f t="array" ref="P75">IF($D75&lt;COLUMNS($F$7:P$7),"",INDEX(TableDiv[[GASB]:[GASB]],_xlfn.AGGREGATE(15,3,(TableDiv[[Agency]:[Agency]]=$E75)/(TableDiv[[Agency]:[Agency]]=$E75)*(ROW(TableDiv[Agency])-ROW(TableDiv[[#Headers],[Agency]])),COLUMNS($F$7:P$7))))</f>
        <v/>
      </c>
      <c r="Q75" s="1069" t="str" cm="1">
        <f t="array" ref="Q75">IF($D75&lt;COLUMNS($F$7:Q$7),"",INDEX(TableDiv[[GASB]:[GASB]],_xlfn.AGGREGATE(15,3,(TableDiv[[Agency]:[Agency]]=$E75)/(TableDiv[[Agency]:[Agency]]=$E75)*(ROW(TableDiv[Agency])-ROW(TableDiv[[#Headers],[Agency]])),COLUMNS($F$7:Q$7))))</f>
        <v/>
      </c>
      <c r="R75" s="1069" t="str" cm="1">
        <f t="array" ref="R75">IF($D75&lt;COLUMNS($F$7:R$7),"",INDEX(TableDiv[[GASB]:[GASB]],_xlfn.AGGREGATE(15,3,(TableDiv[[Agency]:[Agency]]=$E75)/(TableDiv[[Agency]:[Agency]]=$E75)*(ROW(TableDiv[Agency])-ROW(TableDiv[[#Headers],[Agency]])),COLUMNS($F$7:R$7))))</f>
        <v/>
      </c>
      <c r="S75" s="1069" t="str" cm="1">
        <f t="array" ref="S75">IF($D75&lt;COLUMNS($F$7:S$7),"",INDEX(TableDiv[[GASB]:[GASB]],_xlfn.AGGREGATE(15,3,(TableDiv[[Agency]:[Agency]]=$E75)/(TableDiv[[Agency]:[Agency]]=$E75)*(ROW(TableDiv[Agency])-ROW(TableDiv[[#Headers],[Agency]])),COLUMNS($F$7:S$7))))</f>
        <v/>
      </c>
      <c r="T75" s="1069" t="str" cm="1">
        <f t="array" ref="T75">IF($D75&lt;COLUMNS($F$7:T$7),"",INDEX(TableDiv[[GASB]:[GASB]],_xlfn.AGGREGATE(15,3,(TableDiv[[Agency]:[Agency]]=$E75)/(TableDiv[[Agency]:[Agency]]=$E75)*(ROW(TableDiv[Agency])-ROW(TableDiv[[#Headers],[Agency]])),COLUMNS($F$7:T$7))))</f>
        <v/>
      </c>
      <c r="U75" s="1069" t="str" cm="1">
        <f t="array" ref="U75">IF($D75&lt;COLUMNS($F$7:U$7),"",INDEX(TableDiv[[GASB]:[GASB]],_xlfn.AGGREGATE(15,3,(TableDiv[[Agency]:[Agency]]=$E75)/(TableDiv[[Agency]:[Agency]]=$E75)*(ROW(TableDiv[Agency])-ROW(TableDiv[[#Headers],[Agency]])),COLUMNS($F$7:U$7))))</f>
        <v/>
      </c>
      <c r="V75" s="1069" t="str" cm="1">
        <f t="array" ref="V75">IF($D75&lt;COLUMNS($F$7:V$7),"",INDEX(TableDiv[[GASB]:[GASB]],_xlfn.AGGREGATE(15,3,(TableDiv[[Agency]:[Agency]]=$E75)/(TableDiv[[Agency]:[Agency]]=$E75)*(ROW(TableDiv[Agency])-ROW(TableDiv[[#Headers],[Agency]])),COLUMNS($F$7:V$7))))</f>
        <v/>
      </c>
      <c r="W75" s="1069" t="str" cm="1">
        <f t="array" ref="W75">IF($D75&lt;COLUMNS($F$7:W$7),"",INDEX(TableDiv[[GASB]:[GASB]],_xlfn.AGGREGATE(15,3,(TableDiv[[Agency]:[Agency]]=$E75)/(TableDiv[[Agency]:[Agency]]=$E75)*(ROW(TableDiv[Agency])-ROW(TableDiv[[#Headers],[Agency]])),COLUMNS($F$7:W$7))))</f>
        <v/>
      </c>
      <c r="X75" s="1069" t="str" cm="1">
        <f t="array" ref="X75">IF($D75&lt;COLUMNS($F$7:X$7),"",INDEX(TableDiv[[GASB]:[GASB]],_xlfn.AGGREGATE(15,3,(TableDiv[[Agency]:[Agency]]=$E75)/(TableDiv[[Agency]:[Agency]]=$E75)*(ROW(TableDiv[Agency])-ROW(TableDiv[[#Headers],[Agency]])),COLUMNS($F$7:X$7))))</f>
        <v/>
      </c>
      <c r="Y75" s="1069" t="str" cm="1">
        <f t="array" ref="Y75">IF($D75&lt;COLUMNS($F$7:Y$7),"",INDEX(TableDiv[[GASB]:[GASB]],_xlfn.AGGREGATE(15,3,(TableDiv[[Agency]:[Agency]]=$E75)/(TableDiv[[Agency]:[Agency]]=$E75)*(ROW(TableDiv[Agency])-ROW(TableDiv[[#Headers],[Agency]])),COLUMNS($F$7:Y$7))))</f>
        <v/>
      </c>
      <c r="Z75" s="1069" t="str" cm="1">
        <f t="array" ref="Z75">IF($D75&lt;COLUMNS($F$7:Z$7),"",INDEX(TableDiv[[GASB]:[GASB]],_xlfn.AGGREGATE(15,3,(TableDiv[[Agency]:[Agency]]=$E75)/(TableDiv[[Agency]:[Agency]]=$E75)*(ROW(TableDiv[Agency])-ROW(TableDiv[[#Headers],[Agency]])),COLUMNS($F$7:Z$7))))</f>
        <v/>
      </c>
      <c r="AA75" s="1069" t="str" cm="1">
        <f t="array" ref="AA75">IF($D75&lt;COLUMNS($F$7:AA$7),"",INDEX(TableDiv[[GASB]:[GASB]],_xlfn.AGGREGATE(15,3,(TableDiv[[Agency]:[Agency]]=$E75)/(TableDiv[[Agency]:[Agency]]=$E75)*(ROW(TableDiv[Agency])-ROW(TableDiv[[#Headers],[Agency]])),COLUMNS($F$7:AA$7))))</f>
        <v/>
      </c>
      <c r="AB75" s="1069" t="str" cm="1">
        <f t="array" ref="AB75">IF($D75&lt;COLUMNS($F$7:AB$7),"",INDEX(TableDiv[[GASB]:[GASB]],_xlfn.AGGREGATE(15,3,(TableDiv[[Agency]:[Agency]]=$E75)/(TableDiv[[Agency]:[Agency]]=$E75)*(ROW(TableDiv[Agency])-ROW(TableDiv[[#Headers],[Agency]])),COLUMNS($F$7:AB$7))))</f>
        <v/>
      </c>
      <c r="AC75" s="1069" t="str" cm="1">
        <f t="array" ref="AC75">IF($D75&lt;COLUMNS($F$7:AC$7),"",INDEX(TableDiv[[GASB]:[GASB]],_xlfn.AGGREGATE(15,3,(TableDiv[[Agency]:[Agency]]=$E75)/(TableDiv[[Agency]:[Agency]]=$E75)*(ROW(TableDiv[Agency])-ROW(TableDiv[[#Headers],[Agency]])),COLUMNS($F$7:AC$7))))</f>
        <v/>
      </c>
      <c r="AD75" s="1069" t="str" cm="1">
        <f t="array" ref="AD75">IF($D75&lt;COLUMNS($F$7:AD$7),"",INDEX(TableDiv[[GASB]:[GASB]],_xlfn.AGGREGATE(15,3,(TableDiv[[Agency]:[Agency]]=$E75)/(TableDiv[[Agency]:[Agency]]=$E75)*(ROW(TableDiv[Agency])-ROW(TableDiv[[#Headers],[Agency]])),COLUMNS($F$7:AD$7))))</f>
        <v/>
      </c>
      <c r="AE75" s="1069" t="str" cm="1">
        <f t="array" ref="AE75">IF($D75&lt;COLUMNS($F$7:AE$7),"",INDEX(TableDiv[[GASB]:[GASB]],_xlfn.AGGREGATE(15,3,(TableDiv[[Agency]:[Agency]]=$E75)/(TableDiv[[Agency]:[Agency]]=$E75)*(ROW(TableDiv[Agency])-ROW(TableDiv[[#Headers],[Agency]])),COLUMNS($F$7:AE$7))))</f>
        <v/>
      </c>
      <c r="AF75" s="1069" t="str" cm="1">
        <f t="array" ref="AF75">IF($D75&lt;COLUMNS($F$7:AF$7),"",INDEX(TableDiv[[GASB]:[GASB]],_xlfn.AGGREGATE(15,3,(TableDiv[[Agency]:[Agency]]=$E75)/(TableDiv[[Agency]:[Agency]]=$E75)*(ROW(TableDiv[Agency])-ROW(TableDiv[[#Headers],[Agency]])),COLUMNS($F$7:AF$7))))</f>
        <v/>
      </c>
      <c r="AG75" s="1069" t="str" cm="1">
        <f t="array" ref="AG75">IF($D75&lt;COLUMNS($F$7:AG$7),"",INDEX(TableDiv[[GASB]:[GASB]],_xlfn.AGGREGATE(15,3,(TableDiv[[Agency]:[Agency]]=$E75)/(TableDiv[[Agency]:[Agency]]=$E75)*(ROW(TableDiv[Agency])-ROW(TableDiv[[#Headers],[Agency]])),COLUMNS($F$7:AG$7))))</f>
        <v/>
      </c>
      <c r="AH75" s="1069" t="str" cm="1">
        <f t="array" ref="AH75">IF($D75&lt;COLUMNS($F$7:AH$7),"",INDEX(TableDiv[[GASB]:[GASB]],_xlfn.AGGREGATE(15,3,(TableDiv[[Agency]:[Agency]]=$E75)/(TableDiv[[Agency]:[Agency]]=$E75)*(ROW(TableDiv[Agency])-ROW(TableDiv[[#Headers],[Agency]])),COLUMNS($F$7:AH$7))))</f>
        <v/>
      </c>
      <c r="AI75" s="1069" t="str" cm="1">
        <f t="array" ref="AI75">IF($D75&lt;COLUMNS($F$7:AI$7),"",INDEX(TableDiv[[GASB]:[GASB]],_xlfn.AGGREGATE(15,3,(TableDiv[[Agency]:[Agency]]=$E75)/(TableDiv[[Agency]:[Agency]]=$E75)*(ROW(TableDiv[Agency])-ROW(TableDiv[[#Headers],[Agency]])),COLUMNS($F$7:AI$7))))</f>
        <v/>
      </c>
      <c r="AJ75" s="1069" t="str" cm="1">
        <f t="array" ref="AJ75">IF($D75&lt;COLUMNS($F$7:AJ$7),"",INDEX(TableDiv[[GASB]:[GASB]],_xlfn.AGGREGATE(15,3,(TableDiv[[Agency]:[Agency]]=$E75)/(TableDiv[[Agency]:[Agency]]=$E75)*(ROW(TableDiv[Agency])-ROW(TableDiv[[#Headers],[Agency]])),COLUMNS($F$7:AJ$7))))</f>
        <v/>
      </c>
      <c r="AK75" s="1069" t="str" cm="1">
        <f t="array" ref="AK75">IF($D75&lt;COLUMNS($F$7:AK$7),"",INDEX(TableDiv[[GASB]:[GASB]],_xlfn.AGGREGATE(15,3,(TableDiv[[Agency]:[Agency]]=$E75)/(TableDiv[[Agency]:[Agency]]=$E75)*(ROW(TableDiv[Agency])-ROW(TableDiv[[#Headers],[Agency]])),COLUMNS($F$7:AK$7))))</f>
        <v/>
      </c>
      <c r="AL75" s="1069" t="str" cm="1">
        <f t="array" ref="AL75">IF($D75&lt;COLUMNS($F$7:AL$7),"",INDEX(TableDiv[[GASB]:[GASB]],_xlfn.AGGREGATE(15,3,(TableDiv[[Agency]:[Agency]]=$E75)/(TableDiv[[Agency]:[Agency]]=$E75)*(ROW(TableDiv[Agency])-ROW(TableDiv[[#Headers],[Agency]])),COLUMNS($F$7:AL$7))))</f>
        <v/>
      </c>
      <c r="AM75" s="1069" t="str" cm="1">
        <f t="array" ref="AM75">IF($D75&lt;COLUMNS($F$7:AM$7),"",INDEX(TableDiv[[GASB]:[GASB]],_xlfn.AGGREGATE(15,3,(TableDiv[[Agency]:[Agency]]=$E75)/(TableDiv[[Agency]:[Agency]]=$E75)*(ROW(TableDiv[Agency])-ROW(TableDiv[[#Headers],[Agency]])),COLUMNS($F$7:AM$7))))</f>
        <v/>
      </c>
      <c r="AN75" s="1069"/>
      <c r="AO75" s="1069"/>
      <c r="AP75" s="1069"/>
      <c r="AQ75" s="1069"/>
      <c r="AR75" s="1069"/>
      <c r="AS75" s="1069"/>
    </row>
    <row r="76" spans="1:45" ht="15">
      <c r="A76" s="1073" t="s">
        <v>1392</v>
      </c>
      <c r="B76" s="1073" t="s">
        <v>2274</v>
      </c>
      <c r="C76" s="1069"/>
      <c r="D76" s="1069">
        <f>COUNTIF(TableDiv[Agency],E76)</f>
        <v>1</v>
      </c>
      <c r="E76" s="1078" t="str" cm="1">
        <f t="array" ref="E76">IFERROR(INDEX(TableDiv[Agency],MATCH(0,INDEX(COUNTIF($E$7:E75,TableDiv[Agency]),),0)),"")</f>
        <v>U500</v>
      </c>
      <c r="F76" s="1069" t="str" cm="1">
        <f t="array" ref="F76">IF($D76&lt;COLUMNS($F$7:F$7),"",INDEX(TableDiv[[GASB]:[GASB]],_xlfn.AGGREGATE(15,3,(TableDiv[[Agency]:[Agency]]=$E76)/(TableDiv[[Agency]:[Agency]]=$E76)*(ROW(TableDiv[Agency])-ROW(TableDiv[[#Headers],[Agency]])),COLUMNS($F$7:F$7))))</f>
        <v>U50</v>
      </c>
      <c r="G76" s="1069" t="str" cm="1">
        <f t="array" ref="G76">IF($D76&lt;COLUMNS($F$7:G$7),"",INDEX(TableDiv[[GASB]:[GASB]],_xlfn.AGGREGATE(15,3,(TableDiv[[Agency]:[Agency]]=$E76)/(TableDiv[[Agency]:[Agency]]=$E76)*(ROW(TableDiv[Agency])-ROW(TableDiv[[#Headers],[Agency]])),COLUMNS($F$7:G$7))))</f>
        <v/>
      </c>
      <c r="H76" s="1069" t="str" cm="1">
        <f t="array" ref="H76">IF($D76&lt;COLUMNS($F$7:H$7),"",INDEX(TableDiv[[GASB]:[GASB]],_xlfn.AGGREGATE(15,3,(TableDiv[[Agency]:[Agency]]=$E76)/(TableDiv[[Agency]:[Agency]]=$E76)*(ROW(TableDiv[Agency])-ROW(TableDiv[[#Headers],[Agency]])),COLUMNS($F$7:H$7))))</f>
        <v/>
      </c>
      <c r="I76" s="1069" t="str" cm="1">
        <f t="array" ref="I76">IF($D76&lt;COLUMNS($F$7:I$7),"",INDEX(TableDiv[[GASB]:[GASB]],_xlfn.AGGREGATE(15,3,(TableDiv[[Agency]:[Agency]]=$E76)/(TableDiv[[Agency]:[Agency]]=$E76)*(ROW(TableDiv[Agency])-ROW(TableDiv[[#Headers],[Agency]])),COLUMNS($F$7:I$7))))</f>
        <v/>
      </c>
      <c r="J76" s="1069" t="str" cm="1">
        <f t="array" ref="J76">IF($D76&lt;COLUMNS($F$7:J$7),"",INDEX(TableDiv[[GASB]:[GASB]],_xlfn.AGGREGATE(15,3,(TableDiv[[Agency]:[Agency]]=$E76)/(TableDiv[[Agency]:[Agency]]=$E76)*(ROW(TableDiv[Agency])-ROW(TableDiv[[#Headers],[Agency]])),COLUMNS($F$7:J$7))))</f>
        <v/>
      </c>
      <c r="K76" s="1069" t="str" cm="1">
        <f t="array" ref="K76">IF($D76&lt;COLUMNS($F$7:K$7),"",INDEX(TableDiv[[GASB]:[GASB]],_xlfn.AGGREGATE(15,3,(TableDiv[[Agency]:[Agency]]=$E76)/(TableDiv[[Agency]:[Agency]]=$E76)*(ROW(TableDiv[Agency])-ROW(TableDiv[[#Headers],[Agency]])),COLUMNS($F$7:K$7))))</f>
        <v/>
      </c>
      <c r="L76" s="1069" t="str" cm="1">
        <f t="array" ref="L76">IF($D76&lt;COLUMNS($F$7:L$7),"",INDEX(TableDiv[[GASB]:[GASB]],_xlfn.AGGREGATE(15,3,(TableDiv[[Agency]:[Agency]]=$E76)/(TableDiv[[Agency]:[Agency]]=$E76)*(ROW(TableDiv[Agency])-ROW(TableDiv[[#Headers],[Agency]])),COLUMNS($F$7:L$7))))</f>
        <v/>
      </c>
      <c r="M76" s="1069" t="str" cm="1">
        <f t="array" ref="M76">IF($D76&lt;COLUMNS($F$7:M$7),"",INDEX(TableDiv[[GASB]:[GASB]],_xlfn.AGGREGATE(15,3,(TableDiv[[Agency]:[Agency]]=$E76)/(TableDiv[[Agency]:[Agency]]=$E76)*(ROW(TableDiv[Agency])-ROW(TableDiv[[#Headers],[Agency]])),COLUMNS($F$7:M$7))))</f>
        <v/>
      </c>
      <c r="N76" s="1069" t="str" cm="1">
        <f t="array" ref="N76">IF($D76&lt;COLUMNS($F$7:N$7),"",INDEX(TableDiv[[GASB]:[GASB]],_xlfn.AGGREGATE(15,3,(TableDiv[[Agency]:[Agency]]=$E76)/(TableDiv[[Agency]:[Agency]]=$E76)*(ROW(TableDiv[Agency])-ROW(TableDiv[[#Headers],[Agency]])),COLUMNS($F$7:N$7))))</f>
        <v/>
      </c>
      <c r="O76" s="1069" t="str" cm="1">
        <f t="array" ref="O76">IF($D76&lt;COLUMNS($F$7:O$7),"",INDEX(TableDiv[[GASB]:[GASB]],_xlfn.AGGREGATE(15,3,(TableDiv[[Agency]:[Agency]]=$E76)/(TableDiv[[Agency]:[Agency]]=$E76)*(ROW(TableDiv[Agency])-ROW(TableDiv[[#Headers],[Agency]])),COLUMNS($F$7:O$7))))</f>
        <v/>
      </c>
      <c r="P76" s="1069" t="str" cm="1">
        <f t="array" ref="P76">IF($D76&lt;COLUMNS($F$7:P$7),"",INDEX(TableDiv[[GASB]:[GASB]],_xlfn.AGGREGATE(15,3,(TableDiv[[Agency]:[Agency]]=$E76)/(TableDiv[[Agency]:[Agency]]=$E76)*(ROW(TableDiv[Agency])-ROW(TableDiv[[#Headers],[Agency]])),COLUMNS($F$7:P$7))))</f>
        <v/>
      </c>
      <c r="Q76" s="1069" t="str" cm="1">
        <f t="array" ref="Q76">IF($D76&lt;COLUMNS($F$7:Q$7),"",INDEX(TableDiv[[GASB]:[GASB]],_xlfn.AGGREGATE(15,3,(TableDiv[[Agency]:[Agency]]=$E76)/(TableDiv[[Agency]:[Agency]]=$E76)*(ROW(TableDiv[Agency])-ROW(TableDiv[[#Headers],[Agency]])),COLUMNS($F$7:Q$7))))</f>
        <v/>
      </c>
      <c r="R76" s="1069" t="str" cm="1">
        <f t="array" ref="R76">IF($D76&lt;COLUMNS($F$7:R$7),"",INDEX(TableDiv[[GASB]:[GASB]],_xlfn.AGGREGATE(15,3,(TableDiv[[Agency]:[Agency]]=$E76)/(TableDiv[[Agency]:[Agency]]=$E76)*(ROW(TableDiv[Agency])-ROW(TableDiv[[#Headers],[Agency]])),COLUMNS($F$7:R$7))))</f>
        <v/>
      </c>
      <c r="S76" s="1069" t="str" cm="1">
        <f t="array" ref="S76">IF($D76&lt;COLUMNS($F$7:S$7),"",INDEX(TableDiv[[GASB]:[GASB]],_xlfn.AGGREGATE(15,3,(TableDiv[[Agency]:[Agency]]=$E76)/(TableDiv[[Agency]:[Agency]]=$E76)*(ROW(TableDiv[Agency])-ROW(TableDiv[[#Headers],[Agency]])),COLUMNS($F$7:S$7))))</f>
        <v/>
      </c>
      <c r="T76" s="1069" t="str" cm="1">
        <f t="array" ref="T76">IF($D76&lt;COLUMNS($F$7:T$7),"",INDEX(TableDiv[[GASB]:[GASB]],_xlfn.AGGREGATE(15,3,(TableDiv[[Agency]:[Agency]]=$E76)/(TableDiv[[Agency]:[Agency]]=$E76)*(ROW(TableDiv[Agency])-ROW(TableDiv[[#Headers],[Agency]])),COLUMNS($F$7:T$7))))</f>
        <v/>
      </c>
      <c r="U76" s="1069" t="str" cm="1">
        <f t="array" ref="U76">IF($D76&lt;COLUMNS($F$7:U$7),"",INDEX(TableDiv[[GASB]:[GASB]],_xlfn.AGGREGATE(15,3,(TableDiv[[Agency]:[Agency]]=$E76)/(TableDiv[[Agency]:[Agency]]=$E76)*(ROW(TableDiv[Agency])-ROW(TableDiv[[#Headers],[Agency]])),COLUMNS($F$7:U$7))))</f>
        <v/>
      </c>
      <c r="V76" s="1069" t="str" cm="1">
        <f t="array" ref="V76">IF($D76&lt;COLUMNS($F$7:V$7),"",INDEX(TableDiv[[GASB]:[GASB]],_xlfn.AGGREGATE(15,3,(TableDiv[[Agency]:[Agency]]=$E76)/(TableDiv[[Agency]:[Agency]]=$E76)*(ROW(TableDiv[Agency])-ROW(TableDiv[[#Headers],[Agency]])),COLUMNS($F$7:V$7))))</f>
        <v/>
      </c>
      <c r="W76" s="1069" t="str" cm="1">
        <f t="array" ref="W76">IF($D76&lt;COLUMNS($F$7:W$7),"",INDEX(TableDiv[[GASB]:[GASB]],_xlfn.AGGREGATE(15,3,(TableDiv[[Agency]:[Agency]]=$E76)/(TableDiv[[Agency]:[Agency]]=$E76)*(ROW(TableDiv[Agency])-ROW(TableDiv[[#Headers],[Agency]])),COLUMNS($F$7:W$7))))</f>
        <v/>
      </c>
      <c r="X76" s="1069" t="str" cm="1">
        <f t="array" ref="X76">IF($D76&lt;COLUMNS($F$7:X$7),"",INDEX(TableDiv[[GASB]:[GASB]],_xlfn.AGGREGATE(15,3,(TableDiv[[Agency]:[Agency]]=$E76)/(TableDiv[[Agency]:[Agency]]=$E76)*(ROW(TableDiv[Agency])-ROW(TableDiv[[#Headers],[Agency]])),COLUMNS($F$7:X$7))))</f>
        <v/>
      </c>
      <c r="Y76" s="1069" t="str" cm="1">
        <f t="array" ref="Y76">IF($D76&lt;COLUMNS($F$7:Y$7),"",INDEX(TableDiv[[GASB]:[GASB]],_xlfn.AGGREGATE(15,3,(TableDiv[[Agency]:[Agency]]=$E76)/(TableDiv[[Agency]:[Agency]]=$E76)*(ROW(TableDiv[Agency])-ROW(TableDiv[[#Headers],[Agency]])),COLUMNS($F$7:Y$7))))</f>
        <v/>
      </c>
      <c r="Z76" s="1069" t="str" cm="1">
        <f t="array" ref="Z76">IF($D76&lt;COLUMNS($F$7:Z$7),"",INDEX(TableDiv[[GASB]:[GASB]],_xlfn.AGGREGATE(15,3,(TableDiv[[Agency]:[Agency]]=$E76)/(TableDiv[[Agency]:[Agency]]=$E76)*(ROW(TableDiv[Agency])-ROW(TableDiv[[#Headers],[Agency]])),COLUMNS($F$7:Z$7))))</f>
        <v/>
      </c>
      <c r="AA76" s="1069" t="str" cm="1">
        <f t="array" ref="AA76">IF($D76&lt;COLUMNS($F$7:AA$7),"",INDEX(TableDiv[[GASB]:[GASB]],_xlfn.AGGREGATE(15,3,(TableDiv[[Agency]:[Agency]]=$E76)/(TableDiv[[Agency]:[Agency]]=$E76)*(ROW(TableDiv[Agency])-ROW(TableDiv[[#Headers],[Agency]])),COLUMNS($F$7:AA$7))))</f>
        <v/>
      </c>
      <c r="AB76" s="1069" t="str" cm="1">
        <f t="array" ref="AB76">IF($D76&lt;COLUMNS($F$7:AB$7),"",INDEX(TableDiv[[GASB]:[GASB]],_xlfn.AGGREGATE(15,3,(TableDiv[[Agency]:[Agency]]=$E76)/(TableDiv[[Agency]:[Agency]]=$E76)*(ROW(TableDiv[Agency])-ROW(TableDiv[[#Headers],[Agency]])),COLUMNS($F$7:AB$7))))</f>
        <v/>
      </c>
      <c r="AC76" s="1069" t="str" cm="1">
        <f t="array" ref="AC76">IF($D76&lt;COLUMNS($F$7:AC$7),"",INDEX(TableDiv[[GASB]:[GASB]],_xlfn.AGGREGATE(15,3,(TableDiv[[Agency]:[Agency]]=$E76)/(TableDiv[[Agency]:[Agency]]=$E76)*(ROW(TableDiv[Agency])-ROW(TableDiv[[#Headers],[Agency]])),COLUMNS($F$7:AC$7))))</f>
        <v/>
      </c>
      <c r="AD76" s="1069" t="str" cm="1">
        <f t="array" ref="AD76">IF($D76&lt;COLUMNS($F$7:AD$7),"",INDEX(TableDiv[[GASB]:[GASB]],_xlfn.AGGREGATE(15,3,(TableDiv[[Agency]:[Agency]]=$E76)/(TableDiv[[Agency]:[Agency]]=$E76)*(ROW(TableDiv[Agency])-ROW(TableDiv[[#Headers],[Agency]])),COLUMNS($F$7:AD$7))))</f>
        <v/>
      </c>
      <c r="AE76" s="1069" t="str" cm="1">
        <f t="array" ref="AE76">IF($D76&lt;COLUMNS($F$7:AE$7),"",INDEX(TableDiv[[GASB]:[GASB]],_xlfn.AGGREGATE(15,3,(TableDiv[[Agency]:[Agency]]=$E76)/(TableDiv[[Agency]:[Agency]]=$E76)*(ROW(TableDiv[Agency])-ROW(TableDiv[[#Headers],[Agency]])),COLUMNS($F$7:AE$7))))</f>
        <v/>
      </c>
      <c r="AF76" s="1069" t="str" cm="1">
        <f t="array" ref="AF76">IF($D76&lt;COLUMNS($F$7:AF$7),"",INDEX(TableDiv[[GASB]:[GASB]],_xlfn.AGGREGATE(15,3,(TableDiv[[Agency]:[Agency]]=$E76)/(TableDiv[[Agency]:[Agency]]=$E76)*(ROW(TableDiv[Agency])-ROW(TableDiv[[#Headers],[Agency]])),COLUMNS($F$7:AF$7))))</f>
        <v/>
      </c>
      <c r="AG76" s="1069" t="str" cm="1">
        <f t="array" ref="AG76">IF($D76&lt;COLUMNS($F$7:AG$7),"",INDEX(TableDiv[[GASB]:[GASB]],_xlfn.AGGREGATE(15,3,(TableDiv[[Agency]:[Agency]]=$E76)/(TableDiv[[Agency]:[Agency]]=$E76)*(ROW(TableDiv[Agency])-ROW(TableDiv[[#Headers],[Agency]])),COLUMNS($F$7:AG$7))))</f>
        <v/>
      </c>
      <c r="AH76" s="1069" t="str" cm="1">
        <f t="array" ref="AH76">IF($D76&lt;COLUMNS($F$7:AH$7),"",INDEX(TableDiv[[GASB]:[GASB]],_xlfn.AGGREGATE(15,3,(TableDiv[[Agency]:[Agency]]=$E76)/(TableDiv[[Agency]:[Agency]]=$E76)*(ROW(TableDiv[Agency])-ROW(TableDiv[[#Headers],[Agency]])),COLUMNS($F$7:AH$7))))</f>
        <v/>
      </c>
      <c r="AI76" s="1069" t="str" cm="1">
        <f t="array" ref="AI76">IF($D76&lt;COLUMNS($F$7:AI$7),"",INDEX(TableDiv[[GASB]:[GASB]],_xlfn.AGGREGATE(15,3,(TableDiv[[Agency]:[Agency]]=$E76)/(TableDiv[[Agency]:[Agency]]=$E76)*(ROW(TableDiv[Agency])-ROW(TableDiv[[#Headers],[Agency]])),COLUMNS($F$7:AI$7))))</f>
        <v/>
      </c>
      <c r="AJ76" s="1069" t="str" cm="1">
        <f t="array" ref="AJ76">IF($D76&lt;COLUMNS($F$7:AJ$7),"",INDEX(TableDiv[[GASB]:[GASB]],_xlfn.AGGREGATE(15,3,(TableDiv[[Agency]:[Agency]]=$E76)/(TableDiv[[Agency]:[Agency]]=$E76)*(ROW(TableDiv[Agency])-ROW(TableDiv[[#Headers],[Agency]])),COLUMNS($F$7:AJ$7))))</f>
        <v/>
      </c>
      <c r="AK76" s="1069" t="str" cm="1">
        <f t="array" ref="AK76">IF($D76&lt;COLUMNS($F$7:AK$7),"",INDEX(TableDiv[[GASB]:[GASB]],_xlfn.AGGREGATE(15,3,(TableDiv[[Agency]:[Agency]]=$E76)/(TableDiv[[Agency]:[Agency]]=$E76)*(ROW(TableDiv[Agency])-ROW(TableDiv[[#Headers],[Agency]])),COLUMNS($F$7:AK$7))))</f>
        <v/>
      </c>
      <c r="AL76" s="1069" t="str" cm="1">
        <f t="array" ref="AL76">IF($D76&lt;COLUMNS($F$7:AL$7),"",INDEX(TableDiv[[GASB]:[GASB]],_xlfn.AGGREGATE(15,3,(TableDiv[[Agency]:[Agency]]=$E76)/(TableDiv[[Agency]:[Agency]]=$E76)*(ROW(TableDiv[Agency])-ROW(TableDiv[[#Headers],[Agency]])),COLUMNS($F$7:AL$7))))</f>
        <v/>
      </c>
      <c r="AM76" s="1069" t="str" cm="1">
        <f t="array" ref="AM76">IF($D76&lt;COLUMNS($F$7:AM$7),"",INDEX(TableDiv[[GASB]:[GASB]],_xlfn.AGGREGATE(15,3,(TableDiv[[Agency]:[Agency]]=$E76)/(TableDiv[[Agency]:[Agency]]=$E76)*(ROW(TableDiv[Agency])-ROW(TableDiv[[#Headers],[Agency]])),COLUMNS($F$7:AM$7))))</f>
        <v/>
      </c>
      <c r="AN76" s="1069"/>
      <c r="AO76" s="1069"/>
      <c r="AP76" s="1069"/>
      <c r="AQ76" s="1069"/>
      <c r="AR76" s="1069"/>
      <c r="AS76" s="1069"/>
    </row>
    <row r="77" spans="1:45" ht="15">
      <c r="A77" s="1073" t="s">
        <v>1392</v>
      </c>
      <c r="B77" s="1073" t="s">
        <v>2270</v>
      </c>
      <c r="C77" s="1069"/>
      <c r="D77" s="1069">
        <f>COUNTIF(TableDiv[Agency],E77)</f>
        <v>1</v>
      </c>
      <c r="E77" s="1078" t="str" cm="1">
        <f t="array" ref="E77">IFERROR(INDEX(TableDiv[Agency],MATCH(0,INDEX(COUNTIF($E$7:E76,TableDiv[Agency]),),0)),"")</f>
        <v>U550</v>
      </c>
      <c r="F77" s="1069" t="str" cm="1">
        <f t="array" ref="F77">IF($D77&lt;COLUMNS($F$7:F$7),"",INDEX(TableDiv[[GASB]:[GASB]],_xlfn.AGGREGATE(15,3,(TableDiv[[Agency]:[Agency]]=$E77)/(TableDiv[[Agency]:[Agency]]=$E77)*(ROW(TableDiv[Agency])-ROW(TableDiv[[#Headers],[Agency]])),COLUMNS($F$7:F$7))))</f>
        <v>U55</v>
      </c>
      <c r="G77" s="1069" t="str" cm="1">
        <f t="array" ref="G77">IF($D77&lt;COLUMNS($F$7:G$7),"",INDEX(TableDiv[[GASB]:[GASB]],_xlfn.AGGREGATE(15,3,(TableDiv[[Agency]:[Agency]]=$E77)/(TableDiv[[Agency]:[Agency]]=$E77)*(ROW(TableDiv[Agency])-ROW(TableDiv[[#Headers],[Agency]])),COLUMNS($F$7:G$7))))</f>
        <v/>
      </c>
      <c r="H77" s="1069" t="str" cm="1">
        <f t="array" ref="H77">IF($D77&lt;COLUMNS($F$7:H$7),"",INDEX(TableDiv[[GASB]:[GASB]],_xlfn.AGGREGATE(15,3,(TableDiv[[Agency]:[Agency]]=$E77)/(TableDiv[[Agency]:[Agency]]=$E77)*(ROW(TableDiv[Agency])-ROW(TableDiv[[#Headers],[Agency]])),COLUMNS($F$7:H$7))))</f>
        <v/>
      </c>
      <c r="I77" s="1069" t="str" cm="1">
        <f t="array" ref="I77">IF($D77&lt;COLUMNS($F$7:I$7),"",INDEX(TableDiv[[GASB]:[GASB]],_xlfn.AGGREGATE(15,3,(TableDiv[[Agency]:[Agency]]=$E77)/(TableDiv[[Agency]:[Agency]]=$E77)*(ROW(TableDiv[Agency])-ROW(TableDiv[[#Headers],[Agency]])),COLUMNS($F$7:I$7))))</f>
        <v/>
      </c>
      <c r="J77" s="1069" t="str" cm="1">
        <f t="array" ref="J77">IF($D77&lt;COLUMNS($F$7:J$7),"",INDEX(TableDiv[[GASB]:[GASB]],_xlfn.AGGREGATE(15,3,(TableDiv[[Agency]:[Agency]]=$E77)/(TableDiv[[Agency]:[Agency]]=$E77)*(ROW(TableDiv[Agency])-ROW(TableDiv[[#Headers],[Agency]])),COLUMNS($F$7:J$7))))</f>
        <v/>
      </c>
      <c r="K77" s="1069" t="str" cm="1">
        <f t="array" ref="K77">IF($D77&lt;COLUMNS($F$7:K$7),"",INDEX(TableDiv[[GASB]:[GASB]],_xlfn.AGGREGATE(15,3,(TableDiv[[Agency]:[Agency]]=$E77)/(TableDiv[[Agency]:[Agency]]=$E77)*(ROW(TableDiv[Agency])-ROW(TableDiv[[#Headers],[Agency]])),COLUMNS($F$7:K$7))))</f>
        <v/>
      </c>
      <c r="L77" s="1069" t="str" cm="1">
        <f t="array" ref="L77">IF($D77&lt;COLUMNS($F$7:L$7),"",INDEX(TableDiv[[GASB]:[GASB]],_xlfn.AGGREGATE(15,3,(TableDiv[[Agency]:[Agency]]=$E77)/(TableDiv[[Agency]:[Agency]]=$E77)*(ROW(TableDiv[Agency])-ROW(TableDiv[[#Headers],[Agency]])),COLUMNS($F$7:L$7))))</f>
        <v/>
      </c>
      <c r="M77" s="1069" t="str" cm="1">
        <f t="array" ref="M77">IF($D77&lt;COLUMNS($F$7:M$7),"",INDEX(TableDiv[[GASB]:[GASB]],_xlfn.AGGREGATE(15,3,(TableDiv[[Agency]:[Agency]]=$E77)/(TableDiv[[Agency]:[Agency]]=$E77)*(ROW(TableDiv[Agency])-ROW(TableDiv[[#Headers],[Agency]])),COLUMNS($F$7:M$7))))</f>
        <v/>
      </c>
      <c r="N77" s="1069" t="str" cm="1">
        <f t="array" ref="N77">IF($D77&lt;COLUMNS($F$7:N$7),"",INDEX(TableDiv[[GASB]:[GASB]],_xlfn.AGGREGATE(15,3,(TableDiv[[Agency]:[Agency]]=$E77)/(TableDiv[[Agency]:[Agency]]=$E77)*(ROW(TableDiv[Agency])-ROW(TableDiv[[#Headers],[Agency]])),COLUMNS($F$7:N$7))))</f>
        <v/>
      </c>
      <c r="O77" s="1069" t="str" cm="1">
        <f t="array" ref="O77">IF($D77&lt;COLUMNS($F$7:O$7),"",INDEX(TableDiv[[GASB]:[GASB]],_xlfn.AGGREGATE(15,3,(TableDiv[[Agency]:[Agency]]=$E77)/(TableDiv[[Agency]:[Agency]]=$E77)*(ROW(TableDiv[Agency])-ROW(TableDiv[[#Headers],[Agency]])),COLUMNS($F$7:O$7))))</f>
        <v/>
      </c>
      <c r="P77" s="1069" t="str" cm="1">
        <f t="array" ref="P77">IF($D77&lt;COLUMNS($F$7:P$7),"",INDEX(TableDiv[[GASB]:[GASB]],_xlfn.AGGREGATE(15,3,(TableDiv[[Agency]:[Agency]]=$E77)/(TableDiv[[Agency]:[Agency]]=$E77)*(ROW(TableDiv[Agency])-ROW(TableDiv[[#Headers],[Agency]])),COLUMNS($F$7:P$7))))</f>
        <v/>
      </c>
      <c r="Q77" s="1069" t="str" cm="1">
        <f t="array" ref="Q77">IF($D77&lt;COLUMNS($F$7:Q$7),"",INDEX(TableDiv[[GASB]:[GASB]],_xlfn.AGGREGATE(15,3,(TableDiv[[Agency]:[Agency]]=$E77)/(TableDiv[[Agency]:[Agency]]=$E77)*(ROW(TableDiv[Agency])-ROW(TableDiv[[#Headers],[Agency]])),COLUMNS($F$7:Q$7))))</f>
        <v/>
      </c>
      <c r="R77" s="1069" t="str" cm="1">
        <f t="array" ref="R77">IF($D77&lt;COLUMNS($F$7:R$7),"",INDEX(TableDiv[[GASB]:[GASB]],_xlfn.AGGREGATE(15,3,(TableDiv[[Agency]:[Agency]]=$E77)/(TableDiv[[Agency]:[Agency]]=$E77)*(ROW(TableDiv[Agency])-ROW(TableDiv[[#Headers],[Agency]])),COLUMNS($F$7:R$7))))</f>
        <v/>
      </c>
      <c r="S77" s="1069" t="str" cm="1">
        <f t="array" ref="S77">IF($D77&lt;COLUMNS($F$7:S$7),"",INDEX(TableDiv[[GASB]:[GASB]],_xlfn.AGGREGATE(15,3,(TableDiv[[Agency]:[Agency]]=$E77)/(TableDiv[[Agency]:[Agency]]=$E77)*(ROW(TableDiv[Agency])-ROW(TableDiv[[#Headers],[Agency]])),COLUMNS($F$7:S$7))))</f>
        <v/>
      </c>
      <c r="T77" s="1069" t="str" cm="1">
        <f t="array" ref="T77">IF($D77&lt;COLUMNS($F$7:T$7),"",INDEX(TableDiv[[GASB]:[GASB]],_xlfn.AGGREGATE(15,3,(TableDiv[[Agency]:[Agency]]=$E77)/(TableDiv[[Agency]:[Agency]]=$E77)*(ROW(TableDiv[Agency])-ROW(TableDiv[[#Headers],[Agency]])),COLUMNS($F$7:T$7))))</f>
        <v/>
      </c>
      <c r="U77" s="1069" t="str" cm="1">
        <f t="array" ref="U77">IF($D77&lt;COLUMNS($F$7:U$7),"",INDEX(TableDiv[[GASB]:[GASB]],_xlfn.AGGREGATE(15,3,(TableDiv[[Agency]:[Agency]]=$E77)/(TableDiv[[Agency]:[Agency]]=$E77)*(ROW(TableDiv[Agency])-ROW(TableDiv[[#Headers],[Agency]])),COLUMNS($F$7:U$7))))</f>
        <v/>
      </c>
      <c r="V77" s="1069" t="str" cm="1">
        <f t="array" ref="V77">IF($D77&lt;COLUMNS($F$7:V$7),"",INDEX(TableDiv[[GASB]:[GASB]],_xlfn.AGGREGATE(15,3,(TableDiv[[Agency]:[Agency]]=$E77)/(TableDiv[[Agency]:[Agency]]=$E77)*(ROW(TableDiv[Agency])-ROW(TableDiv[[#Headers],[Agency]])),COLUMNS($F$7:V$7))))</f>
        <v/>
      </c>
      <c r="W77" s="1069" t="str" cm="1">
        <f t="array" ref="W77">IF($D77&lt;COLUMNS($F$7:W$7),"",INDEX(TableDiv[[GASB]:[GASB]],_xlfn.AGGREGATE(15,3,(TableDiv[[Agency]:[Agency]]=$E77)/(TableDiv[[Agency]:[Agency]]=$E77)*(ROW(TableDiv[Agency])-ROW(TableDiv[[#Headers],[Agency]])),COLUMNS($F$7:W$7))))</f>
        <v/>
      </c>
      <c r="X77" s="1069" t="str" cm="1">
        <f t="array" ref="X77">IF($D77&lt;COLUMNS($F$7:X$7),"",INDEX(TableDiv[[GASB]:[GASB]],_xlfn.AGGREGATE(15,3,(TableDiv[[Agency]:[Agency]]=$E77)/(TableDiv[[Agency]:[Agency]]=$E77)*(ROW(TableDiv[Agency])-ROW(TableDiv[[#Headers],[Agency]])),COLUMNS($F$7:X$7))))</f>
        <v/>
      </c>
      <c r="Y77" s="1069" t="str" cm="1">
        <f t="array" ref="Y77">IF($D77&lt;COLUMNS($F$7:Y$7),"",INDEX(TableDiv[[GASB]:[GASB]],_xlfn.AGGREGATE(15,3,(TableDiv[[Agency]:[Agency]]=$E77)/(TableDiv[[Agency]:[Agency]]=$E77)*(ROW(TableDiv[Agency])-ROW(TableDiv[[#Headers],[Agency]])),COLUMNS($F$7:Y$7))))</f>
        <v/>
      </c>
      <c r="Z77" s="1069" t="str" cm="1">
        <f t="array" ref="Z77">IF($D77&lt;COLUMNS($F$7:Z$7),"",INDEX(TableDiv[[GASB]:[GASB]],_xlfn.AGGREGATE(15,3,(TableDiv[[Agency]:[Agency]]=$E77)/(TableDiv[[Agency]:[Agency]]=$E77)*(ROW(TableDiv[Agency])-ROW(TableDiv[[#Headers],[Agency]])),COLUMNS($F$7:Z$7))))</f>
        <v/>
      </c>
      <c r="AA77" s="1069" t="str" cm="1">
        <f t="array" ref="AA77">IF($D77&lt;COLUMNS($F$7:AA$7),"",INDEX(TableDiv[[GASB]:[GASB]],_xlfn.AGGREGATE(15,3,(TableDiv[[Agency]:[Agency]]=$E77)/(TableDiv[[Agency]:[Agency]]=$E77)*(ROW(TableDiv[Agency])-ROW(TableDiv[[#Headers],[Agency]])),COLUMNS($F$7:AA$7))))</f>
        <v/>
      </c>
      <c r="AB77" s="1069" t="str" cm="1">
        <f t="array" ref="AB77">IF($D77&lt;COLUMNS($F$7:AB$7),"",INDEX(TableDiv[[GASB]:[GASB]],_xlfn.AGGREGATE(15,3,(TableDiv[[Agency]:[Agency]]=$E77)/(TableDiv[[Agency]:[Agency]]=$E77)*(ROW(TableDiv[Agency])-ROW(TableDiv[[#Headers],[Agency]])),COLUMNS($F$7:AB$7))))</f>
        <v/>
      </c>
      <c r="AC77" s="1069" t="str" cm="1">
        <f t="array" ref="AC77">IF($D77&lt;COLUMNS($F$7:AC$7),"",INDEX(TableDiv[[GASB]:[GASB]],_xlfn.AGGREGATE(15,3,(TableDiv[[Agency]:[Agency]]=$E77)/(TableDiv[[Agency]:[Agency]]=$E77)*(ROW(TableDiv[Agency])-ROW(TableDiv[[#Headers],[Agency]])),COLUMNS($F$7:AC$7))))</f>
        <v/>
      </c>
      <c r="AD77" s="1069" t="str" cm="1">
        <f t="array" ref="AD77">IF($D77&lt;COLUMNS($F$7:AD$7),"",INDEX(TableDiv[[GASB]:[GASB]],_xlfn.AGGREGATE(15,3,(TableDiv[[Agency]:[Agency]]=$E77)/(TableDiv[[Agency]:[Agency]]=$E77)*(ROW(TableDiv[Agency])-ROW(TableDiv[[#Headers],[Agency]])),COLUMNS($F$7:AD$7))))</f>
        <v/>
      </c>
      <c r="AE77" s="1069" t="str" cm="1">
        <f t="array" ref="AE77">IF($D77&lt;COLUMNS($F$7:AE$7),"",INDEX(TableDiv[[GASB]:[GASB]],_xlfn.AGGREGATE(15,3,(TableDiv[[Agency]:[Agency]]=$E77)/(TableDiv[[Agency]:[Agency]]=$E77)*(ROW(TableDiv[Agency])-ROW(TableDiv[[#Headers],[Agency]])),COLUMNS($F$7:AE$7))))</f>
        <v/>
      </c>
      <c r="AF77" s="1069" t="str" cm="1">
        <f t="array" ref="AF77">IF($D77&lt;COLUMNS($F$7:AF$7),"",INDEX(TableDiv[[GASB]:[GASB]],_xlfn.AGGREGATE(15,3,(TableDiv[[Agency]:[Agency]]=$E77)/(TableDiv[[Agency]:[Agency]]=$E77)*(ROW(TableDiv[Agency])-ROW(TableDiv[[#Headers],[Agency]])),COLUMNS($F$7:AF$7))))</f>
        <v/>
      </c>
      <c r="AG77" s="1069" t="str" cm="1">
        <f t="array" ref="AG77">IF($D77&lt;COLUMNS($F$7:AG$7),"",INDEX(TableDiv[[GASB]:[GASB]],_xlfn.AGGREGATE(15,3,(TableDiv[[Agency]:[Agency]]=$E77)/(TableDiv[[Agency]:[Agency]]=$E77)*(ROW(TableDiv[Agency])-ROW(TableDiv[[#Headers],[Agency]])),COLUMNS($F$7:AG$7))))</f>
        <v/>
      </c>
      <c r="AH77" s="1069" t="str" cm="1">
        <f t="array" ref="AH77">IF($D77&lt;COLUMNS($F$7:AH$7),"",INDEX(TableDiv[[GASB]:[GASB]],_xlfn.AGGREGATE(15,3,(TableDiv[[Agency]:[Agency]]=$E77)/(TableDiv[[Agency]:[Agency]]=$E77)*(ROW(TableDiv[Agency])-ROW(TableDiv[[#Headers],[Agency]])),COLUMNS($F$7:AH$7))))</f>
        <v/>
      </c>
      <c r="AI77" s="1069" t="str" cm="1">
        <f t="array" ref="AI77">IF($D77&lt;COLUMNS($F$7:AI$7),"",INDEX(TableDiv[[GASB]:[GASB]],_xlfn.AGGREGATE(15,3,(TableDiv[[Agency]:[Agency]]=$E77)/(TableDiv[[Agency]:[Agency]]=$E77)*(ROW(TableDiv[Agency])-ROW(TableDiv[[#Headers],[Agency]])),COLUMNS($F$7:AI$7))))</f>
        <v/>
      </c>
      <c r="AJ77" s="1069" t="str" cm="1">
        <f t="array" ref="AJ77">IF($D77&lt;COLUMNS($F$7:AJ$7),"",INDEX(TableDiv[[GASB]:[GASB]],_xlfn.AGGREGATE(15,3,(TableDiv[[Agency]:[Agency]]=$E77)/(TableDiv[[Agency]:[Agency]]=$E77)*(ROW(TableDiv[Agency])-ROW(TableDiv[[#Headers],[Agency]])),COLUMNS($F$7:AJ$7))))</f>
        <v/>
      </c>
      <c r="AK77" s="1069" t="str" cm="1">
        <f t="array" ref="AK77">IF($D77&lt;COLUMNS($F$7:AK$7),"",INDEX(TableDiv[[GASB]:[GASB]],_xlfn.AGGREGATE(15,3,(TableDiv[[Agency]:[Agency]]=$E77)/(TableDiv[[Agency]:[Agency]]=$E77)*(ROW(TableDiv[Agency])-ROW(TableDiv[[#Headers],[Agency]])),COLUMNS($F$7:AK$7))))</f>
        <v/>
      </c>
      <c r="AL77" s="1069" t="str" cm="1">
        <f t="array" ref="AL77">IF($D77&lt;COLUMNS($F$7:AL$7),"",INDEX(TableDiv[[GASB]:[GASB]],_xlfn.AGGREGATE(15,3,(TableDiv[[Agency]:[Agency]]=$E77)/(TableDiv[[Agency]:[Agency]]=$E77)*(ROW(TableDiv[Agency])-ROW(TableDiv[[#Headers],[Agency]])),COLUMNS($F$7:AL$7))))</f>
        <v/>
      </c>
      <c r="AM77" s="1069" t="str" cm="1">
        <f t="array" ref="AM77">IF($D77&lt;COLUMNS($F$7:AM$7),"",INDEX(TableDiv[[GASB]:[GASB]],_xlfn.AGGREGATE(15,3,(TableDiv[[Agency]:[Agency]]=$E77)/(TableDiv[[Agency]:[Agency]]=$E77)*(ROW(TableDiv[Agency])-ROW(TableDiv[[#Headers],[Agency]])),COLUMNS($F$7:AM$7))))</f>
        <v/>
      </c>
      <c r="AN77" s="1069"/>
      <c r="AO77" s="1069"/>
      <c r="AP77" s="1069"/>
      <c r="AQ77" s="1069"/>
      <c r="AR77" s="1069"/>
      <c r="AS77" s="1069"/>
    </row>
    <row r="78" spans="1:45" ht="15">
      <c r="A78" s="1073" t="s">
        <v>1392</v>
      </c>
      <c r="B78" s="1073" t="s">
        <v>2267</v>
      </c>
      <c r="C78" s="1069"/>
      <c r="D78" s="1069">
        <f>COUNTIF(TableDiv[Agency],E78)</f>
        <v>1</v>
      </c>
      <c r="E78" s="1078" t="str" cm="1">
        <f t="array" ref="E78">IFERROR(INDEX(TableDiv[Agency],MATCH(0,INDEX(COUNTIF($E$7:E77,TableDiv[Agency]),),0)),"")</f>
        <v>U600</v>
      </c>
      <c r="F78" s="1069" t="str" cm="1">
        <f t="array" ref="F78">IF($D78&lt;COLUMNS($F$7:F$7),"",INDEX(TableDiv[[GASB]:[GASB]],_xlfn.AGGREGATE(15,3,(TableDiv[[Agency]:[Agency]]=$E78)/(TableDiv[[Agency]:[Agency]]=$E78)*(ROW(TableDiv[Agency])-ROW(TableDiv[[#Headers],[Agency]])),COLUMNS($F$7:F$7))))</f>
        <v>U60</v>
      </c>
      <c r="G78" s="1069" t="str" cm="1">
        <f t="array" ref="G78">IF($D78&lt;COLUMNS($F$7:G$7),"",INDEX(TableDiv[[GASB]:[GASB]],_xlfn.AGGREGATE(15,3,(TableDiv[[Agency]:[Agency]]=$E78)/(TableDiv[[Agency]:[Agency]]=$E78)*(ROW(TableDiv[Agency])-ROW(TableDiv[[#Headers],[Agency]])),COLUMNS($F$7:G$7))))</f>
        <v/>
      </c>
      <c r="H78" s="1069" t="str" cm="1">
        <f t="array" ref="H78">IF($D78&lt;COLUMNS($F$7:H$7),"",INDEX(TableDiv[[GASB]:[GASB]],_xlfn.AGGREGATE(15,3,(TableDiv[[Agency]:[Agency]]=$E78)/(TableDiv[[Agency]:[Agency]]=$E78)*(ROW(TableDiv[Agency])-ROW(TableDiv[[#Headers],[Agency]])),COLUMNS($F$7:H$7))))</f>
        <v/>
      </c>
      <c r="I78" s="1069" t="str" cm="1">
        <f t="array" ref="I78">IF($D78&lt;COLUMNS($F$7:I$7),"",INDEX(TableDiv[[GASB]:[GASB]],_xlfn.AGGREGATE(15,3,(TableDiv[[Agency]:[Agency]]=$E78)/(TableDiv[[Agency]:[Agency]]=$E78)*(ROW(TableDiv[Agency])-ROW(TableDiv[[#Headers],[Agency]])),COLUMNS($F$7:I$7))))</f>
        <v/>
      </c>
      <c r="J78" s="1069" t="str" cm="1">
        <f t="array" ref="J78">IF($D78&lt;COLUMNS($F$7:J$7),"",INDEX(TableDiv[[GASB]:[GASB]],_xlfn.AGGREGATE(15,3,(TableDiv[[Agency]:[Agency]]=$E78)/(TableDiv[[Agency]:[Agency]]=$E78)*(ROW(TableDiv[Agency])-ROW(TableDiv[[#Headers],[Agency]])),COLUMNS($F$7:J$7))))</f>
        <v/>
      </c>
      <c r="K78" s="1069" t="str" cm="1">
        <f t="array" ref="K78">IF($D78&lt;COLUMNS($F$7:K$7),"",INDEX(TableDiv[[GASB]:[GASB]],_xlfn.AGGREGATE(15,3,(TableDiv[[Agency]:[Agency]]=$E78)/(TableDiv[[Agency]:[Agency]]=$E78)*(ROW(TableDiv[Agency])-ROW(TableDiv[[#Headers],[Agency]])),COLUMNS($F$7:K$7))))</f>
        <v/>
      </c>
      <c r="L78" s="1069" t="str" cm="1">
        <f t="array" ref="L78">IF($D78&lt;COLUMNS($F$7:L$7),"",INDEX(TableDiv[[GASB]:[GASB]],_xlfn.AGGREGATE(15,3,(TableDiv[[Agency]:[Agency]]=$E78)/(TableDiv[[Agency]:[Agency]]=$E78)*(ROW(TableDiv[Agency])-ROW(TableDiv[[#Headers],[Agency]])),COLUMNS($F$7:L$7))))</f>
        <v/>
      </c>
      <c r="M78" s="1069" t="str" cm="1">
        <f t="array" ref="M78">IF($D78&lt;COLUMNS($F$7:M$7),"",INDEX(TableDiv[[GASB]:[GASB]],_xlfn.AGGREGATE(15,3,(TableDiv[[Agency]:[Agency]]=$E78)/(TableDiv[[Agency]:[Agency]]=$E78)*(ROW(TableDiv[Agency])-ROW(TableDiv[[#Headers],[Agency]])),COLUMNS($F$7:M$7))))</f>
        <v/>
      </c>
      <c r="N78" s="1069" t="str" cm="1">
        <f t="array" ref="N78">IF($D78&lt;COLUMNS($F$7:N$7),"",INDEX(TableDiv[[GASB]:[GASB]],_xlfn.AGGREGATE(15,3,(TableDiv[[Agency]:[Agency]]=$E78)/(TableDiv[[Agency]:[Agency]]=$E78)*(ROW(TableDiv[Agency])-ROW(TableDiv[[#Headers],[Agency]])),COLUMNS($F$7:N$7))))</f>
        <v/>
      </c>
      <c r="O78" s="1069" t="str" cm="1">
        <f t="array" ref="O78">IF($D78&lt;COLUMNS($F$7:O$7),"",INDEX(TableDiv[[GASB]:[GASB]],_xlfn.AGGREGATE(15,3,(TableDiv[[Agency]:[Agency]]=$E78)/(TableDiv[[Agency]:[Agency]]=$E78)*(ROW(TableDiv[Agency])-ROW(TableDiv[[#Headers],[Agency]])),COLUMNS($F$7:O$7))))</f>
        <v/>
      </c>
      <c r="P78" s="1069" t="str" cm="1">
        <f t="array" ref="P78">IF($D78&lt;COLUMNS($F$7:P$7),"",INDEX(TableDiv[[GASB]:[GASB]],_xlfn.AGGREGATE(15,3,(TableDiv[[Agency]:[Agency]]=$E78)/(TableDiv[[Agency]:[Agency]]=$E78)*(ROW(TableDiv[Agency])-ROW(TableDiv[[#Headers],[Agency]])),COLUMNS($F$7:P$7))))</f>
        <v/>
      </c>
      <c r="Q78" s="1069" t="str" cm="1">
        <f t="array" ref="Q78">IF($D78&lt;COLUMNS($F$7:Q$7),"",INDEX(TableDiv[[GASB]:[GASB]],_xlfn.AGGREGATE(15,3,(TableDiv[[Agency]:[Agency]]=$E78)/(TableDiv[[Agency]:[Agency]]=$E78)*(ROW(TableDiv[Agency])-ROW(TableDiv[[#Headers],[Agency]])),COLUMNS($F$7:Q$7))))</f>
        <v/>
      </c>
      <c r="R78" s="1069" t="str" cm="1">
        <f t="array" ref="R78">IF($D78&lt;COLUMNS($F$7:R$7),"",INDEX(TableDiv[[GASB]:[GASB]],_xlfn.AGGREGATE(15,3,(TableDiv[[Agency]:[Agency]]=$E78)/(TableDiv[[Agency]:[Agency]]=$E78)*(ROW(TableDiv[Agency])-ROW(TableDiv[[#Headers],[Agency]])),COLUMNS($F$7:R$7))))</f>
        <v/>
      </c>
      <c r="S78" s="1069" t="str" cm="1">
        <f t="array" ref="S78">IF($D78&lt;COLUMNS($F$7:S$7),"",INDEX(TableDiv[[GASB]:[GASB]],_xlfn.AGGREGATE(15,3,(TableDiv[[Agency]:[Agency]]=$E78)/(TableDiv[[Agency]:[Agency]]=$E78)*(ROW(TableDiv[Agency])-ROW(TableDiv[[#Headers],[Agency]])),COLUMNS($F$7:S$7))))</f>
        <v/>
      </c>
      <c r="T78" s="1069" t="str" cm="1">
        <f t="array" ref="T78">IF($D78&lt;COLUMNS($F$7:T$7),"",INDEX(TableDiv[[GASB]:[GASB]],_xlfn.AGGREGATE(15,3,(TableDiv[[Agency]:[Agency]]=$E78)/(TableDiv[[Agency]:[Agency]]=$E78)*(ROW(TableDiv[Agency])-ROW(TableDiv[[#Headers],[Agency]])),COLUMNS($F$7:T$7))))</f>
        <v/>
      </c>
      <c r="U78" s="1069" t="str" cm="1">
        <f t="array" ref="U78">IF($D78&lt;COLUMNS($F$7:U$7),"",INDEX(TableDiv[[GASB]:[GASB]],_xlfn.AGGREGATE(15,3,(TableDiv[[Agency]:[Agency]]=$E78)/(TableDiv[[Agency]:[Agency]]=$E78)*(ROW(TableDiv[Agency])-ROW(TableDiv[[#Headers],[Agency]])),COLUMNS($F$7:U$7))))</f>
        <v/>
      </c>
      <c r="V78" s="1069" t="str" cm="1">
        <f t="array" ref="V78">IF($D78&lt;COLUMNS($F$7:V$7),"",INDEX(TableDiv[[GASB]:[GASB]],_xlfn.AGGREGATE(15,3,(TableDiv[[Agency]:[Agency]]=$E78)/(TableDiv[[Agency]:[Agency]]=$E78)*(ROW(TableDiv[Agency])-ROW(TableDiv[[#Headers],[Agency]])),COLUMNS($F$7:V$7))))</f>
        <v/>
      </c>
      <c r="W78" s="1069" t="str" cm="1">
        <f t="array" ref="W78">IF($D78&lt;COLUMNS($F$7:W$7),"",INDEX(TableDiv[[GASB]:[GASB]],_xlfn.AGGREGATE(15,3,(TableDiv[[Agency]:[Agency]]=$E78)/(TableDiv[[Agency]:[Agency]]=$E78)*(ROW(TableDiv[Agency])-ROW(TableDiv[[#Headers],[Agency]])),COLUMNS($F$7:W$7))))</f>
        <v/>
      </c>
      <c r="X78" s="1069" t="str" cm="1">
        <f t="array" ref="X78">IF($D78&lt;COLUMNS($F$7:X$7),"",INDEX(TableDiv[[GASB]:[GASB]],_xlfn.AGGREGATE(15,3,(TableDiv[[Agency]:[Agency]]=$E78)/(TableDiv[[Agency]:[Agency]]=$E78)*(ROW(TableDiv[Agency])-ROW(TableDiv[[#Headers],[Agency]])),COLUMNS($F$7:X$7))))</f>
        <v/>
      </c>
      <c r="Y78" s="1069" t="str" cm="1">
        <f t="array" ref="Y78">IF($D78&lt;COLUMNS($F$7:Y$7),"",INDEX(TableDiv[[GASB]:[GASB]],_xlfn.AGGREGATE(15,3,(TableDiv[[Agency]:[Agency]]=$E78)/(TableDiv[[Agency]:[Agency]]=$E78)*(ROW(TableDiv[Agency])-ROW(TableDiv[[#Headers],[Agency]])),COLUMNS($F$7:Y$7))))</f>
        <v/>
      </c>
      <c r="Z78" s="1069" t="str" cm="1">
        <f t="array" ref="Z78">IF($D78&lt;COLUMNS($F$7:Z$7),"",INDEX(TableDiv[[GASB]:[GASB]],_xlfn.AGGREGATE(15,3,(TableDiv[[Agency]:[Agency]]=$E78)/(TableDiv[[Agency]:[Agency]]=$E78)*(ROW(TableDiv[Agency])-ROW(TableDiv[[#Headers],[Agency]])),COLUMNS($F$7:Z$7))))</f>
        <v/>
      </c>
      <c r="AA78" s="1069" t="str" cm="1">
        <f t="array" ref="AA78">IF($D78&lt;COLUMNS($F$7:AA$7),"",INDEX(TableDiv[[GASB]:[GASB]],_xlfn.AGGREGATE(15,3,(TableDiv[[Agency]:[Agency]]=$E78)/(TableDiv[[Agency]:[Agency]]=$E78)*(ROW(TableDiv[Agency])-ROW(TableDiv[[#Headers],[Agency]])),COLUMNS($F$7:AA$7))))</f>
        <v/>
      </c>
      <c r="AB78" s="1069" t="str" cm="1">
        <f t="array" ref="AB78">IF($D78&lt;COLUMNS($F$7:AB$7),"",INDEX(TableDiv[[GASB]:[GASB]],_xlfn.AGGREGATE(15,3,(TableDiv[[Agency]:[Agency]]=$E78)/(TableDiv[[Agency]:[Agency]]=$E78)*(ROW(TableDiv[Agency])-ROW(TableDiv[[#Headers],[Agency]])),COLUMNS($F$7:AB$7))))</f>
        <v/>
      </c>
      <c r="AC78" s="1069" t="str" cm="1">
        <f t="array" ref="AC78">IF($D78&lt;COLUMNS($F$7:AC$7),"",INDEX(TableDiv[[GASB]:[GASB]],_xlfn.AGGREGATE(15,3,(TableDiv[[Agency]:[Agency]]=$E78)/(TableDiv[[Agency]:[Agency]]=$E78)*(ROW(TableDiv[Agency])-ROW(TableDiv[[#Headers],[Agency]])),COLUMNS($F$7:AC$7))))</f>
        <v/>
      </c>
      <c r="AD78" s="1069" t="str" cm="1">
        <f t="array" ref="AD78">IF($D78&lt;COLUMNS($F$7:AD$7),"",INDEX(TableDiv[[GASB]:[GASB]],_xlfn.AGGREGATE(15,3,(TableDiv[[Agency]:[Agency]]=$E78)/(TableDiv[[Agency]:[Agency]]=$E78)*(ROW(TableDiv[Agency])-ROW(TableDiv[[#Headers],[Agency]])),COLUMNS($F$7:AD$7))))</f>
        <v/>
      </c>
      <c r="AE78" s="1069" t="str" cm="1">
        <f t="array" ref="AE78">IF($D78&lt;COLUMNS($F$7:AE$7),"",INDEX(TableDiv[[GASB]:[GASB]],_xlfn.AGGREGATE(15,3,(TableDiv[[Agency]:[Agency]]=$E78)/(TableDiv[[Agency]:[Agency]]=$E78)*(ROW(TableDiv[Agency])-ROW(TableDiv[[#Headers],[Agency]])),COLUMNS($F$7:AE$7))))</f>
        <v/>
      </c>
      <c r="AF78" s="1069" t="str" cm="1">
        <f t="array" ref="AF78">IF($D78&lt;COLUMNS($F$7:AF$7),"",INDEX(TableDiv[[GASB]:[GASB]],_xlfn.AGGREGATE(15,3,(TableDiv[[Agency]:[Agency]]=$E78)/(TableDiv[[Agency]:[Agency]]=$E78)*(ROW(TableDiv[Agency])-ROW(TableDiv[[#Headers],[Agency]])),COLUMNS($F$7:AF$7))))</f>
        <v/>
      </c>
      <c r="AG78" s="1069" t="str" cm="1">
        <f t="array" ref="AG78">IF($D78&lt;COLUMNS($F$7:AG$7),"",INDEX(TableDiv[[GASB]:[GASB]],_xlfn.AGGREGATE(15,3,(TableDiv[[Agency]:[Agency]]=$E78)/(TableDiv[[Agency]:[Agency]]=$E78)*(ROW(TableDiv[Agency])-ROW(TableDiv[[#Headers],[Agency]])),COLUMNS($F$7:AG$7))))</f>
        <v/>
      </c>
      <c r="AH78" s="1069" t="str" cm="1">
        <f t="array" ref="AH78">IF($D78&lt;COLUMNS($F$7:AH$7),"",INDEX(TableDiv[[GASB]:[GASB]],_xlfn.AGGREGATE(15,3,(TableDiv[[Agency]:[Agency]]=$E78)/(TableDiv[[Agency]:[Agency]]=$E78)*(ROW(TableDiv[Agency])-ROW(TableDiv[[#Headers],[Agency]])),COLUMNS($F$7:AH$7))))</f>
        <v/>
      </c>
      <c r="AI78" s="1069" t="str" cm="1">
        <f t="array" ref="AI78">IF($D78&lt;COLUMNS($F$7:AI$7),"",INDEX(TableDiv[[GASB]:[GASB]],_xlfn.AGGREGATE(15,3,(TableDiv[[Agency]:[Agency]]=$E78)/(TableDiv[[Agency]:[Agency]]=$E78)*(ROW(TableDiv[Agency])-ROW(TableDiv[[#Headers],[Agency]])),COLUMNS($F$7:AI$7))))</f>
        <v/>
      </c>
      <c r="AJ78" s="1069" t="str" cm="1">
        <f t="array" ref="AJ78">IF($D78&lt;COLUMNS($F$7:AJ$7),"",INDEX(TableDiv[[GASB]:[GASB]],_xlfn.AGGREGATE(15,3,(TableDiv[[Agency]:[Agency]]=$E78)/(TableDiv[[Agency]:[Agency]]=$E78)*(ROW(TableDiv[Agency])-ROW(TableDiv[[#Headers],[Agency]])),COLUMNS($F$7:AJ$7))))</f>
        <v/>
      </c>
      <c r="AK78" s="1069" t="str" cm="1">
        <f t="array" ref="AK78">IF($D78&lt;COLUMNS($F$7:AK$7),"",INDEX(TableDiv[[GASB]:[GASB]],_xlfn.AGGREGATE(15,3,(TableDiv[[Agency]:[Agency]]=$E78)/(TableDiv[[Agency]:[Agency]]=$E78)*(ROW(TableDiv[Agency])-ROW(TableDiv[[#Headers],[Agency]])),COLUMNS($F$7:AK$7))))</f>
        <v/>
      </c>
      <c r="AL78" s="1069" t="str" cm="1">
        <f t="array" ref="AL78">IF($D78&lt;COLUMNS($F$7:AL$7),"",INDEX(TableDiv[[GASB]:[GASB]],_xlfn.AGGREGATE(15,3,(TableDiv[[Agency]:[Agency]]=$E78)/(TableDiv[[Agency]:[Agency]]=$E78)*(ROW(TableDiv[Agency])-ROW(TableDiv[[#Headers],[Agency]])),COLUMNS($F$7:AL$7))))</f>
        <v/>
      </c>
      <c r="AM78" s="1069" t="str" cm="1">
        <f t="array" ref="AM78">IF($D78&lt;COLUMNS($F$7:AM$7),"",INDEX(TableDiv[[GASB]:[GASB]],_xlfn.AGGREGATE(15,3,(TableDiv[[Agency]:[Agency]]=$E78)/(TableDiv[[Agency]:[Agency]]=$E78)*(ROW(TableDiv[Agency])-ROW(TableDiv[[#Headers],[Agency]])),COLUMNS($F$7:AM$7))))</f>
        <v/>
      </c>
      <c r="AN78" s="1069"/>
      <c r="AO78" s="1069"/>
      <c r="AP78" s="1069"/>
      <c r="AQ78" s="1069"/>
      <c r="AR78" s="1069"/>
      <c r="AS78" s="1069"/>
    </row>
    <row r="79" spans="1:45" ht="15">
      <c r="A79" s="1073" t="s">
        <v>1392</v>
      </c>
      <c r="B79" s="1073" t="s">
        <v>2311</v>
      </c>
      <c r="C79" s="1069"/>
      <c r="D79" s="1069">
        <f>COUNTIF(TableDiv[Agency],E79)</f>
        <v>1</v>
      </c>
      <c r="E79" s="1078" t="str" cm="1">
        <f t="array" ref="E79">IFERROR(INDEX(TableDiv[Agency],MATCH(0,INDEX(COUNTIF($E$7:E78,TableDiv[Agency]),),0)),"")</f>
        <v>U650</v>
      </c>
      <c r="F79" s="1069" t="str" cm="1">
        <f t="array" ref="F79">IF($D79&lt;COLUMNS($F$7:F$7),"",INDEX(TableDiv[[GASB]:[GASB]],_xlfn.AGGREGATE(15,3,(TableDiv[[Agency]:[Agency]]=$E79)/(TableDiv[[Agency]:[Agency]]=$E79)*(ROW(TableDiv[Agency])-ROW(TableDiv[[#Headers],[Agency]])),COLUMNS($F$7:F$7))))</f>
        <v>U65</v>
      </c>
      <c r="G79" s="1069" t="str" cm="1">
        <f t="array" ref="G79">IF($D79&lt;COLUMNS($F$7:G$7),"",INDEX(TableDiv[[GASB]:[GASB]],_xlfn.AGGREGATE(15,3,(TableDiv[[Agency]:[Agency]]=$E79)/(TableDiv[[Agency]:[Agency]]=$E79)*(ROW(TableDiv[Agency])-ROW(TableDiv[[#Headers],[Agency]])),COLUMNS($F$7:G$7))))</f>
        <v/>
      </c>
      <c r="H79" s="1069" t="str" cm="1">
        <f t="array" ref="H79">IF($D79&lt;COLUMNS($F$7:H$7),"",INDEX(TableDiv[[GASB]:[GASB]],_xlfn.AGGREGATE(15,3,(TableDiv[[Agency]:[Agency]]=$E79)/(TableDiv[[Agency]:[Agency]]=$E79)*(ROW(TableDiv[Agency])-ROW(TableDiv[[#Headers],[Agency]])),COLUMNS($F$7:H$7))))</f>
        <v/>
      </c>
      <c r="I79" s="1069" t="str" cm="1">
        <f t="array" ref="I79">IF($D79&lt;COLUMNS($F$7:I$7),"",INDEX(TableDiv[[GASB]:[GASB]],_xlfn.AGGREGATE(15,3,(TableDiv[[Agency]:[Agency]]=$E79)/(TableDiv[[Agency]:[Agency]]=$E79)*(ROW(TableDiv[Agency])-ROW(TableDiv[[#Headers],[Agency]])),COLUMNS($F$7:I$7))))</f>
        <v/>
      </c>
      <c r="J79" s="1069" t="str" cm="1">
        <f t="array" ref="J79">IF($D79&lt;COLUMNS($F$7:J$7),"",INDEX(TableDiv[[GASB]:[GASB]],_xlfn.AGGREGATE(15,3,(TableDiv[[Agency]:[Agency]]=$E79)/(TableDiv[[Agency]:[Agency]]=$E79)*(ROW(TableDiv[Agency])-ROW(TableDiv[[#Headers],[Agency]])),COLUMNS($F$7:J$7))))</f>
        <v/>
      </c>
      <c r="K79" s="1069" t="str" cm="1">
        <f t="array" ref="K79">IF($D79&lt;COLUMNS($F$7:K$7),"",INDEX(TableDiv[[GASB]:[GASB]],_xlfn.AGGREGATE(15,3,(TableDiv[[Agency]:[Agency]]=$E79)/(TableDiv[[Agency]:[Agency]]=$E79)*(ROW(TableDiv[Agency])-ROW(TableDiv[[#Headers],[Agency]])),COLUMNS($F$7:K$7))))</f>
        <v/>
      </c>
      <c r="L79" s="1069" t="str" cm="1">
        <f t="array" ref="L79">IF($D79&lt;COLUMNS($F$7:L$7),"",INDEX(TableDiv[[GASB]:[GASB]],_xlfn.AGGREGATE(15,3,(TableDiv[[Agency]:[Agency]]=$E79)/(TableDiv[[Agency]:[Agency]]=$E79)*(ROW(TableDiv[Agency])-ROW(TableDiv[[#Headers],[Agency]])),COLUMNS($F$7:L$7))))</f>
        <v/>
      </c>
      <c r="M79" s="1069" t="str" cm="1">
        <f t="array" ref="M79">IF($D79&lt;COLUMNS($F$7:M$7),"",INDEX(TableDiv[[GASB]:[GASB]],_xlfn.AGGREGATE(15,3,(TableDiv[[Agency]:[Agency]]=$E79)/(TableDiv[[Agency]:[Agency]]=$E79)*(ROW(TableDiv[Agency])-ROW(TableDiv[[#Headers],[Agency]])),COLUMNS($F$7:M$7))))</f>
        <v/>
      </c>
      <c r="N79" s="1069" t="str" cm="1">
        <f t="array" ref="N79">IF($D79&lt;COLUMNS($F$7:N$7),"",INDEX(TableDiv[[GASB]:[GASB]],_xlfn.AGGREGATE(15,3,(TableDiv[[Agency]:[Agency]]=$E79)/(TableDiv[[Agency]:[Agency]]=$E79)*(ROW(TableDiv[Agency])-ROW(TableDiv[[#Headers],[Agency]])),COLUMNS($F$7:N$7))))</f>
        <v/>
      </c>
      <c r="O79" s="1069" t="str" cm="1">
        <f t="array" ref="O79">IF($D79&lt;COLUMNS($F$7:O$7),"",INDEX(TableDiv[[GASB]:[GASB]],_xlfn.AGGREGATE(15,3,(TableDiv[[Agency]:[Agency]]=$E79)/(TableDiv[[Agency]:[Agency]]=$E79)*(ROW(TableDiv[Agency])-ROW(TableDiv[[#Headers],[Agency]])),COLUMNS($F$7:O$7))))</f>
        <v/>
      </c>
      <c r="P79" s="1069" t="str" cm="1">
        <f t="array" ref="P79">IF($D79&lt;COLUMNS($F$7:P$7),"",INDEX(TableDiv[[GASB]:[GASB]],_xlfn.AGGREGATE(15,3,(TableDiv[[Agency]:[Agency]]=$E79)/(TableDiv[[Agency]:[Agency]]=$E79)*(ROW(TableDiv[Agency])-ROW(TableDiv[[#Headers],[Agency]])),COLUMNS($F$7:P$7))))</f>
        <v/>
      </c>
      <c r="Q79" s="1069" t="str" cm="1">
        <f t="array" ref="Q79">IF($D79&lt;COLUMNS($F$7:Q$7),"",INDEX(TableDiv[[GASB]:[GASB]],_xlfn.AGGREGATE(15,3,(TableDiv[[Agency]:[Agency]]=$E79)/(TableDiv[[Agency]:[Agency]]=$E79)*(ROW(TableDiv[Agency])-ROW(TableDiv[[#Headers],[Agency]])),COLUMNS($F$7:Q$7))))</f>
        <v/>
      </c>
      <c r="R79" s="1069" t="str" cm="1">
        <f t="array" ref="R79">IF($D79&lt;COLUMNS($F$7:R$7),"",INDEX(TableDiv[[GASB]:[GASB]],_xlfn.AGGREGATE(15,3,(TableDiv[[Agency]:[Agency]]=$E79)/(TableDiv[[Agency]:[Agency]]=$E79)*(ROW(TableDiv[Agency])-ROW(TableDiv[[#Headers],[Agency]])),COLUMNS($F$7:R$7))))</f>
        <v/>
      </c>
      <c r="S79" s="1069" t="str" cm="1">
        <f t="array" ref="S79">IF($D79&lt;COLUMNS($F$7:S$7),"",INDEX(TableDiv[[GASB]:[GASB]],_xlfn.AGGREGATE(15,3,(TableDiv[[Agency]:[Agency]]=$E79)/(TableDiv[[Agency]:[Agency]]=$E79)*(ROW(TableDiv[Agency])-ROW(TableDiv[[#Headers],[Agency]])),COLUMNS($F$7:S$7))))</f>
        <v/>
      </c>
      <c r="T79" s="1069" t="str" cm="1">
        <f t="array" ref="T79">IF($D79&lt;COLUMNS($F$7:T$7),"",INDEX(TableDiv[[GASB]:[GASB]],_xlfn.AGGREGATE(15,3,(TableDiv[[Agency]:[Agency]]=$E79)/(TableDiv[[Agency]:[Agency]]=$E79)*(ROW(TableDiv[Agency])-ROW(TableDiv[[#Headers],[Agency]])),COLUMNS($F$7:T$7))))</f>
        <v/>
      </c>
      <c r="U79" s="1069" t="str" cm="1">
        <f t="array" ref="U79">IF($D79&lt;COLUMNS($F$7:U$7),"",INDEX(TableDiv[[GASB]:[GASB]],_xlfn.AGGREGATE(15,3,(TableDiv[[Agency]:[Agency]]=$E79)/(TableDiv[[Agency]:[Agency]]=$E79)*(ROW(TableDiv[Agency])-ROW(TableDiv[[#Headers],[Agency]])),COLUMNS($F$7:U$7))))</f>
        <v/>
      </c>
      <c r="V79" s="1069" t="str" cm="1">
        <f t="array" ref="V79">IF($D79&lt;COLUMNS($F$7:V$7),"",INDEX(TableDiv[[GASB]:[GASB]],_xlfn.AGGREGATE(15,3,(TableDiv[[Agency]:[Agency]]=$E79)/(TableDiv[[Agency]:[Agency]]=$E79)*(ROW(TableDiv[Agency])-ROW(TableDiv[[#Headers],[Agency]])),COLUMNS($F$7:V$7))))</f>
        <v/>
      </c>
      <c r="W79" s="1069" t="str" cm="1">
        <f t="array" ref="W79">IF($D79&lt;COLUMNS($F$7:W$7),"",INDEX(TableDiv[[GASB]:[GASB]],_xlfn.AGGREGATE(15,3,(TableDiv[[Agency]:[Agency]]=$E79)/(TableDiv[[Agency]:[Agency]]=$E79)*(ROW(TableDiv[Agency])-ROW(TableDiv[[#Headers],[Agency]])),COLUMNS($F$7:W$7))))</f>
        <v/>
      </c>
      <c r="X79" s="1069" t="str" cm="1">
        <f t="array" ref="X79">IF($D79&lt;COLUMNS($F$7:X$7),"",INDEX(TableDiv[[GASB]:[GASB]],_xlfn.AGGREGATE(15,3,(TableDiv[[Agency]:[Agency]]=$E79)/(TableDiv[[Agency]:[Agency]]=$E79)*(ROW(TableDiv[Agency])-ROW(TableDiv[[#Headers],[Agency]])),COLUMNS($F$7:X$7))))</f>
        <v/>
      </c>
      <c r="Y79" s="1069" t="str" cm="1">
        <f t="array" ref="Y79">IF($D79&lt;COLUMNS($F$7:Y$7),"",INDEX(TableDiv[[GASB]:[GASB]],_xlfn.AGGREGATE(15,3,(TableDiv[[Agency]:[Agency]]=$E79)/(TableDiv[[Agency]:[Agency]]=$E79)*(ROW(TableDiv[Agency])-ROW(TableDiv[[#Headers],[Agency]])),COLUMNS($F$7:Y$7))))</f>
        <v/>
      </c>
      <c r="Z79" s="1069" t="str" cm="1">
        <f t="array" ref="Z79">IF($D79&lt;COLUMNS($F$7:Z$7),"",INDEX(TableDiv[[GASB]:[GASB]],_xlfn.AGGREGATE(15,3,(TableDiv[[Agency]:[Agency]]=$E79)/(TableDiv[[Agency]:[Agency]]=$E79)*(ROW(TableDiv[Agency])-ROW(TableDiv[[#Headers],[Agency]])),COLUMNS($F$7:Z$7))))</f>
        <v/>
      </c>
      <c r="AA79" s="1069" t="str" cm="1">
        <f t="array" ref="AA79">IF($D79&lt;COLUMNS($F$7:AA$7),"",INDEX(TableDiv[[GASB]:[GASB]],_xlfn.AGGREGATE(15,3,(TableDiv[[Agency]:[Agency]]=$E79)/(TableDiv[[Agency]:[Agency]]=$E79)*(ROW(TableDiv[Agency])-ROW(TableDiv[[#Headers],[Agency]])),COLUMNS($F$7:AA$7))))</f>
        <v/>
      </c>
      <c r="AB79" s="1069" t="str" cm="1">
        <f t="array" ref="AB79">IF($D79&lt;COLUMNS($F$7:AB$7),"",INDEX(TableDiv[[GASB]:[GASB]],_xlfn.AGGREGATE(15,3,(TableDiv[[Agency]:[Agency]]=$E79)/(TableDiv[[Agency]:[Agency]]=$E79)*(ROW(TableDiv[Agency])-ROW(TableDiv[[#Headers],[Agency]])),COLUMNS($F$7:AB$7))))</f>
        <v/>
      </c>
      <c r="AC79" s="1069" t="str" cm="1">
        <f t="array" ref="AC79">IF($D79&lt;COLUMNS($F$7:AC$7),"",INDEX(TableDiv[[GASB]:[GASB]],_xlfn.AGGREGATE(15,3,(TableDiv[[Agency]:[Agency]]=$E79)/(TableDiv[[Agency]:[Agency]]=$E79)*(ROW(TableDiv[Agency])-ROW(TableDiv[[#Headers],[Agency]])),COLUMNS($F$7:AC$7))))</f>
        <v/>
      </c>
      <c r="AD79" s="1069" t="str" cm="1">
        <f t="array" ref="AD79">IF($D79&lt;COLUMNS($F$7:AD$7),"",INDEX(TableDiv[[GASB]:[GASB]],_xlfn.AGGREGATE(15,3,(TableDiv[[Agency]:[Agency]]=$E79)/(TableDiv[[Agency]:[Agency]]=$E79)*(ROW(TableDiv[Agency])-ROW(TableDiv[[#Headers],[Agency]])),COLUMNS($F$7:AD$7))))</f>
        <v/>
      </c>
      <c r="AE79" s="1069" t="str" cm="1">
        <f t="array" ref="AE79">IF($D79&lt;COLUMNS($F$7:AE$7),"",INDEX(TableDiv[[GASB]:[GASB]],_xlfn.AGGREGATE(15,3,(TableDiv[[Agency]:[Agency]]=$E79)/(TableDiv[[Agency]:[Agency]]=$E79)*(ROW(TableDiv[Agency])-ROW(TableDiv[[#Headers],[Agency]])),COLUMNS($F$7:AE$7))))</f>
        <v/>
      </c>
      <c r="AF79" s="1069" t="str" cm="1">
        <f t="array" ref="AF79">IF($D79&lt;COLUMNS($F$7:AF$7),"",INDEX(TableDiv[[GASB]:[GASB]],_xlfn.AGGREGATE(15,3,(TableDiv[[Agency]:[Agency]]=$E79)/(TableDiv[[Agency]:[Agency]]=$E79)*(ROW(TableDiv[Agency])-ROW(TableDiv[[#Headers],[Agency]])),COLUMNS($F$7:AF$7))))</f>
        <v/>
      </c>
      <c r="AG79" s="1069" t="str" cm="1">
        <f t="array" ref="AG79">IF($D79&lt;COLUMNS($F$7:AG$7),"",INDEX(TableDiv[[GASB]:[GASB]],_xlfn.AGGREGATE(15,3,(TableDiv[[Agency]:[Agency]]=$E79)/(TableDiv[[Agency]:[Agency]]=$E79)*(ROW(TableDiv[Agency])-ROW(TableDiv[[#Headers],[Agency]])),COLUMNS($F$7:AG$7))))</f>
        <v/>
      </c>
      <c r="AH79" s="1069" t="str" cm="1">
        <f t="array" ref="AH79">IF($D79&lt;COLUMNS($F$7:AH$7),"",INDEX(TableDiv[[GASB]:[GASB]],_xlfn.AGGREGATE(15,3,(TableDiv[[Agency]:[Agency]]=$E79)/(TableDiv[[Agency]:[Agency]]=$E79)*(ROW(TableDiv[Agency])-ROW(TableDiv[[#Headers],[Agency]])),COLUMNS($F$7:AH$7))))</f>
        <v/>
      </c>
      <c r="AI79" s="1069" t="str" cm="1">
        <f t="array" ref="AI79">IF($D79&lt;COLUMNS($F$7:AI$7),"",INDEX(TableDiv[[GASB]:[GASB]],_xlfn.AGGREGATE(15,3,(TableDiv[[Agency]:[Agency]]=$E79)/(TableDiv[[Agency]:[Agency]]=$E79)*(ROW(TableDiv[Agency])-ROW(TableDiv[[#Headers],[Agency]])),COLUMNS($F$7:AI$7))))</f>
        <v/>
      </c>
      <c r="AJ79" s="1069" t="str" cm="1">
        <f t="array" ref="AJ79">IF($D79&lt;COLUMNS($F$7:AJ$7),"",INDEX(TableDiv[[GASB]:[GASB]],_xlfn.AGGREGATE(15,3,(TableDiv[[Agency]:[Agency]]=$E79)/(TableDiv[[Agency]:[Agency]]=$E79)*(ROW(TableDiv[Agency])-ROW(TableDiv[[#Headers],[Agency]])),COLUMNS($F$7:AJ$7))))</f>
        <v/>
      </c>
      <c r="AK79" s="1069" t="str" cm="1">
        <f t="array" ref="AK79">IF($D79&lt;COLUMNS($F$7:AK$7),"",INDEX(TableDiv[[GASB]:[GASB]],_xlfn.AGGREGATE(15,3,(TableDiv[[Agency]:[Agency]]=$E79)/(TableDiv[[Agency]:[Agency]]=$E79)*(ROW(TableDiv[Agency])-ROW(TableDiv[[#Headers],[Agency]])),COLUMNS($F$7:AK$7))))</f>
        <v/>
      </c>
      <c r="AL79" s="1069" t="str" cm="1">
        <f t="array" ref="AL79">IF($D79&lt;COLUMNS($F$7:AL$7),"",INDEX(TableDiv[[GASB]:[GASB]],_xlfn.AGGREGATE(15,3,(TableDiv[[Agency]:[Agency]]=$E79)/(TableDiv[[Agency]:[Agency]]=$E79)*(ROW(TableDiv[Agency])-ROW(TableDiv[[#Headers],[Agency]])),COLUMNS($F$7:AL$7))))</f>
        <v/>
      </c>
      <c r="AM79" s="1069" t="str" cm="1">
        <f t="array" ref="AM79">IF($D79&lt;COLUMNS($F$7:AM$7),"",INDEX(TableDiv[[GASB]:[GASB]],_xlfn.AGGREGATE(15,3,(TableDiv[[Agency]:[Agency]]=$E79)/(TableDiv[[Agency]:[Agency]]=$E79)*(ROW(TableDiv[Agency])-ROW(TableDiv[[#Headers],[Agency]])),COLUMNS($F$7:AM$7))))</f>
        <v/>
      </c>
      <c r="AN79" s="1069"/>
      <c r="AO79" s="1069"/>
      <c r="AP79" s="1069"/>
      <c r="AQ79" s="1069"/>
      <c r="AR79" s="1069"/>
      <c r="AS79" s="1069"/>
    </row>
    <row r="80" spans="1:45" ht="15">
      <c r="A80" s="1073" t="s">
        <v>1392</v>
      </c>
      <c r="B80" s="1073" t="s">
        <v>2313</v>
      </c>
      <c r="C80" s="1069"/>
      <c r="D80" s="1069">
        <f>COUNTIF(TableDiv[Agency],E80)</f>
        <v>1</v>
      </c>
      <c r="E80" s="1078" t="str" cm="1">
        <f t="array" ref="E80">IFERROR(INDEX(TableDiv[Agency],MATCH(0,INDEX(COUNTIF($E$7:E79,TableDiv[Agency]),),0)),"")</f>
        <v>U700</v>
      </c>
      <c r="F80" s="1069" t="str" cm="1">
        <f t="array" ref="F80">IF($D80&lt;COLUMNS($F$7:F$7),"",INDEX(TableDiv[[GASB]:[GASB]],_xlfn.AGGREGATE(15,3,(TableDiv[[Agency]:[Agency]]=$E80)/(TableDiv[[Agency]:[Agency]]=$E80)*(ROW(TableDiv[Agency])-ROW(TableDiv[[#Headers],[Agency]])),COLUMNS($F$7:F$7))))</f>
        <v>U70</v>
      </c>
      <c r="G80" s="1069" t="str" cm="1">
        <f t="array" ref="G80">IF($D80&lt;COLUMNS($F$7:G$7),"",INDEX(TableDiv[[GASB]:[GASB]],_xlfn.AGGREGATE(15,3,(TableDiv[[Agency]:[Agency]]=$E80)/(TableDiv[[Agency]:[Agency]]=$E80)*(ROW(TableDiv[Agency])-ROW(TableDiv[[#Headers],[Agency]])),COLUMNS($F$7:G$7))))</f>
        <v/>
      </c>
      <c r="H80" s="1069" t="str" cm="1">
        <f t="array" ref="H80">IF($D80&lt;COLUMNS($F$7:H$7),"",INDEX(TableDiv[[GASB]:[GASB]],_xlfn.AGGREGATE(15,3,(TableDiv[[Agency]:[Agency]]=$E80)/(TableDiv[[Agency]:[Agency]]=$E80)*(ROW(TableDiv[Agency])-ROW(TableDiv[[#Headers],[Agency]])),COLUMNS($F$7:H$7))))</f>
        <v/>
      </c>
      <c r="I80" s="1069" t="str" cm="1">
        <f t="array" ref="I80">IF($D80&lt;COLUMNS($F$7:I$7),"",INDEX(TableDiv[[GASB]:[GASB]],_xlfn.AGGREGATE(15,3,(TableDiv[[Agency]:[Agency]]=$E80)/(TableDiv[[Agency]:[Agency]]=$E80)*(ROW(TableDiv[Agency])-ROW(TableDiv[[#Headers],[Agency]])),COLUMNS($F$7:I$7))))</f>
        <v/>
      </c>
      <c r="J80" s="1069" t="str" cm="1">
        <f t="array" ref="J80">IF($D80&lt;COLUMNS($F$7:J$7),"",INDEX(TableDiv[[GASB]:[GASB]],_xlfn.AGGREGATE(15,3,(TableDiv[[Agency]:[Agency]]=$E80)/(TableDiv[[Agency]:[Agency]]=$E80)*(ROW(TableDiv[Agency])-ROW(TableDiv[[#Headers],[Agency]])),COLUMNS($F$7:J$7))))</f>
        <v/>
      </c>
      <c r="K80" s="1069" t="str" cm="1">
        <f t="array" ref="K80">IF($D80&lt;COLUMNS($F$7:K$7),"",INDEX(TableDiv[[GASB]:[GASB]],_xlfn.AGGREGATE(15,3,(TableDiv[[Agency]:[Agency]]=$E80)/(TableDiv[[Agency]:[Agency]]=$E80)*(ROW(TableDiv[Agency])-ROW(TableDiv[[#Headers],[Agency]])),COLUMNS($F$7:K$7))))</f>
        <v/>
      </c>
      <c r="L80" s="1069" t="str" cm="1">
        <f t="array" ref="L80">IF($D80&lt;COLUMNS($F$7:L$7),"",INDEX(TableDiv[[GASB]:[GASB]],_xlfn.AGGREGATE(15,3,(TableDiv[[Agency]:[Agency]]=$E80)/(TableDiv[[Agency]:[Agency]]=$E80)*(ROW(TableDiv[Agency])-ROW(TableDiv[[#Headers],[Agency]])),COLUMNS($F$7:L$7))))</f>
        <v/>
      </c>
      <c r="M80" s="1069" t="str" cm="1">
        <f t="array" ref="M80">IF($D80&lt;COLUMNS($F$7:M$7),"",INDEX(TableDiv[[GASB]:[GASB]],_xlfn.AGGREGATE(15,3,(TableDiv[[Agency]:[Agency]]=$E80)/(TableDiv[[Agency]:[Agency]]=$E80)*(ROW(TableDiv[Agency])-ROW(TableDiv[[#Headers],[Agency]])),COLUMNS($F$7:M$7))))</f>
        <v/>
      </c>
      <c r="N80" s="1069" t="str" cm="1">
        <f t="array" ref="N80">IF($D80&lt;COLUMNS($F$7:N$7),"",INDEX(TableDiv[[GASB]:[GASB]],_xlfn.AGGREGATE(15,3,(TableDiv[[Agency]:[Agency]]=$E80)/(TableDiv[[Agency]:[Agency]]=$E80)*(ROW(TableDiv[Agency])-ROW(TableDiv[[#Headers],[Agency]])),COLUMNS($F$7:N$7))))</f>
        <v/>
      </c>
      <c r="O80" s="1069" t="str" cm="1">
        <f t="array" ref="O80">IF($D80&lt;COLUMNS($F$7:O$7),"",INDEX(TableDiv[[GASB]:[GASB]],_xlfn.AGGREGATE(15,3,(TableDiv[[Agency]:[Agency]]=$E80)/(TableDiv[[Agency]:[Agency]]=$E80)*(ROW(TableDiv[Agency])-ROW(TableDiv[[#Headers],[Agency]])),COLUMNS($F$7:O$7))))</f>
        <v/>
      </c>
      <c r="P80" s="1069" t="str" cm="1">
        <f t="array" ref="P80">IF($D80&lt;COLUMNS($F$7:P$7),"",INDEX(TableDiv[[GASB]:[GASB]],_xlfn.AGGREGATE(15,3,(TableDiv[[Agency]:[Agency]]=$E80)/(TableDiv[[Agency]:[Agency]]=$E80)*(ROW(TableDiv[Agency])-ROW(TableDiv[[#Headers],[Agency]])),COLUMNS($F$7:P$7))))</f>
        <v/>
      </c>
      <c r="Q80" s="1069" t="str" cm="1">
        <f t="array" ref="Q80">IF($D80&lt;COLUMNS($F$7:Q$7),"",INDEX(TableDiv[[GASB]:[GASB]],_xlfn.AGGREGATE(15,3,(TableDiv[[Agency]:[Agency]]=$E80)/(TableDiv[[Agency]:[Agency]]=$E80)*(ROW(TableDiv[Agency])-ROW(TableDiv[[#Headers],[Agency]])),COLUMNS($F$7:Q$7))))</f>
        <v/>
      </c>
      <c r="R80" s="1069" t="str" cm="1">
        <f t="array" ref="R80">IF($D80&lt;COLUMNS($F$7:R$7),"",INDEX(TableDiv[[GASB]:[GASB]],_xlfn.AGGREGATE(15,3,(TableDiv[[Agency]:[Agency]]=$E80)/(TableDiv[[Agency]:[Agency]]=$E80)*(ROW(TableDiv[Agency])-ROW(TableDiv[[#Headers],[Agency]])),COLUMNS($F$7:R$7))))</f>
        <v/>
      </c>
      <c r="S80" s="1069" t="str" cm="1">
        <f t="array" ref="S80">IF($D80&lt;COLUMNS($F$7:S$7),"",INDEX(TableDiv[[GASB]:[GASB]],_xlfn.AGGREGATE(15,3,(TableDiv[[Agency]:[Agency]]=$E80)/(TableDiv[[Agency]:[Agency]]=$E80)*(ROW(TableDiv[Agency])-ROW(TableDiv[[#Headers],[Agency]])),COLUMNS($F$7:S$7))))</f>
        <v/>
      </c>
      <c r="T80" s="1069" t="str" cm="1">
        <f t="array" ref="T80">IF($D80&lt;COLUMNS($F$7:T$7),"",INDEX(TableDiv[[GASB]:[GASB]],_xlfn.AGGREGATE(15,3,(TableDiv[[Agency]:[Agency]]=$E80)/(TableDiv[[Agency]:[Agency]]=$E80)*(ROW(TableDiv[Agency])-ROW(TableDiv[[#Headers],[Agency]])),COLUMNS($F$7:T$7))))</f>
        <v/>
      </c>
      <c r="U80" s="1069" t="str" cm="1">
        <f t="array" ref="U80">IF($D80&lt;COLUMNS($F$7:U$7),"",INDEX(TableDiv[[GASB]:[GASB]],_xlfn.AGGREGATE(15,3,(TableDiv[[Agency]:[Agency]]=$E80)/(TableDiv[[Agency]:[Agency]]=$E80)*(ROW(TableDiv[Agency])-ROW(TableDiv[[#Headers],[Agency]])),COLUMNS($F$7:U$7))))</f>
        <v/>
      </c>
      <c r="V80" s="1069" t="str" cm="1">
        <f t="array" ref="V80">IF($D80&lt;COLUMNS($F$7:V$7),"",INDEX(TableDiv[[GASB]:[GASB]],_xlfn.AGGREGATE(15,3,(TableDiv[[Agency]:[Agency]]=$E80)/(TableDiv[[Agency]:[Agency]]=$E80)*(ROW(TableDiv[Agency])-ROW(TableDiv[[#Headers],[Agency]])),COLUMNS($F$7:V$7))))</f>
        <v/>
      </c>
      <c r="W80" s="1069" t="str" cm="1">
        <f t="array" ref="W80">IF($D80&lt;COLUMNS($F$7:W$7),"",INDEX(TableDiv[[GASB]:[GASB]],_xlfn.AGGREGATE(15,3,(TableDiv[[Agency]:[Agency]]=$E80)/(TableDiv[[Agency]:[Agency]]=$E80)*(ROW(TableDiv[Agency])-ROW(TableDiv[[#Headers],[Agency]])),COLUMNS($F$7:W$7))))</f>
        <v/>
      </c>
      <c r="X80" s="1069" t="str" cm="1">
        <f t="array" ref="X80">IF($D80&lt;COLUMNS($F$7:X$7),"",INDEX(TableDiv[[GASB]:[GASB]],_xlfn.AGGREGATE(15,3,(TableDiv[[Agency]:[Agency]]=$E80)/(TableDiv[[Agency]:[Agency]]=$E80)*(ROW(TableDiv[Agency])-ROW(TableDiv[[#Headers],[Agency]])),COLUMNS($F$7:X$7))))</f>
        <v/>
      </c>
      <c r="Y80" s="1069" t="str" cm="1">
        <f t="array" ref="Y80">IF($D80&lt;COLUMNS($F$7:Y$7),"",INDEX(TableDiv[[GASB]:[GASB]],_xlfn.AGGREGATE(15,3,(TableDiv[[Agency]:[Agency]]=$E80)/(TableDiv[[Agency]:[Agency]]=$E80)*(ROW(TableDiv[Agency])-ROW(TableDiv[[#Headers],[Agency]])),COLUMNS($F$7:Y$7))))</f>
        <v/>
      </c>
      <c r="Z80" s="1069" t="str" cm="1">
        <f t="array" ref="Z80">IF($D80&lt;COLUMNS($F$7:Z$7),"",INDEX(TableDiv[[GASB]:[GASB]],_xlfn.AGGREGATE(15,3,(TableDiv[[Agency]:[Agency]]=$E80)/(TableDiv[[Agency]:[Agency]]=$E80)*(ROW(TableDiv[Agency])-ROW(TableDiv[[#Headers],[Agency]])),COLUMNS($F$7:Z$7))))</f>
        <v/>
      </c>
      <c r="AA80" s="1069" t="str" cm="1">
        <f t="array" ref="AA80">IF($D80&lt;COLUMNS($F$7:AA$7),"",INDEX(TableDiv[[GASB]:[GASB]],_xlfn.AGGREGATE(15,3,(TableDiv[[Agency]:[Agency]]=$E80)/(TableDiv[[Agency]:[Agency]]=$E80)*(ROW(TableDiv[Agency])-ROW(TableDiv[[#Headers],[Agency]])),COLUMNS($F$7:AA$7))))</f>
        <v/>
      </c>
      <c r="AB80" s="1069" t="str" cm="1">
        <f t="array" ref="AB80">IF($D80&lt;COLUMNS($F$7:AB$7),"",INDEX(TableDiv[[GASB]:[GASB]],_xlfn.AGGREGATE(15,3,(TableDiv[[Agency]:[Agency]]=$E80)/(TableDiv[[Agency]:[Agency]]=$E80)*(ROW(TableDiv[Agency])-ROW(TableDiv[[#Headers],[Agency]])),COLUMNS($F$7:AB$7))))</f>
        <v/>
      </c>
      <c r="AC80" s="1069" t="str" cm="1">
        <f t="array" ref="AC80">IF($D80&lt;COLUMNS($F$7:AC$7),"",INDEX(TableDiv[[GASB]:[GASB]],_xlfn.AGGREGATE(15,3,(TableDiv[[Agency]:[Agency]]=$E80)/(TableDiv[[Agency]:[Agency]]=$E80)*(ROW(TableDiv[Agency])-ROW(TableDiv[[#Headers],[Agency]])),COLUMNS($F$7:AC$7))))</f>
        <v/>
      </c>
      <c r="AD80" s="1069" t="str" cm="1">
        <f t="array" ref="AD80">IF($D80&lt;COLUMNS($F$7:AD$7),"",INDEX(TableDiv[[GASB]:[GASB]],_xlfn.AGGREGATE(15,3,(TableDiv[[Agency]:[Agency]]=$E80)/(TableDiv[[Agency]:[Agency]]=$E80)*(ROW(TableDiv[Agency])-ROW(TableDiv[[#Headers],[Agency]])),COLUMNS($F$7:AD$7))))</f>
        <v/>
      </c>
      <c r="AE80" s="1069" t="str" cm="1">
        <f t="array" ref="AE80">IF($D80&lt;COLUMNS($F$7:AE$7),"",INDEX(TableDiv[[GASB]:[GASB]],_xlfn.AGGREGATE(15,3,(TableDiv[[Agency]:[Agency]]=$E80)/(TableDiv[[Agency]:[Agency]]=$E80)*(ROW(TableDiv[Agency])-ROW(TableDiv[[#Headers],[Agency]])),COLUMNS($F$7:AE$7))))</f>
        <v/>
      </c>
      <c r="AF80" s="1069" t="str" cm="1">
        <f t="array" ref="AF80">IF($D80&lt;COLUMNS($F$7:AF$7),"",INDEX(TableDiv[[GASB]:[GASB]],_xlfn.AGGREGATE(15,3,(TableDiv[[Agency]:[Agency]]=$E80)/(TableDiv[[Agency]:[Agency]]=$E80)*(ROW(TableDiv[Agency])-ROW(TableDiv[[#Headers],[Agency]])),COLUMNS($F$7:AF$7))))</f>
        <v/>
      </c>
      <c r="AG80" s="1069" t="str" cm="1">
        <f t="array" ref="AG80">IF($D80&lt;COLUMNS($F$7:AG$7),"",INDEX(TableDiv[[GASB]:[GASB]],_xlfn.AGGREGATE(15,3,(TableDiv[[Agency]:[Agency]]=$E80)/(TableDiv[[Agency]:[Agency]]=$E80)*(ROW(TableDiv[Agency])-ROW(TableDiv[[#Headers],[Agency]])),COLUMNS($F$7:AG$7))))</f>
        <v/>
      </c>
      <c r="AH80" s="1069" t="str" cm="1">
        <f t="array" ref="AH80">IF($D80&lt;COLUMNS($F$7:AH$7),"",INDEX(TableDiv[[GASB]:[GASB]],_xlfn.AGGREGATE(15,3,(TableDiv[[Agency]:[Agency]]=$E80)/(TableDiv[[Agency]:[Agency]]=$E80)*(ROW(TableDiv[Agency])-ROW(TableDiv[[#Headers],[Agency]])),COLUMNS($F$7:AH$7))))</f>
        <v/>
      </c>
      <c r="AI80" s="1069" t="str" cm="1">
        <f t="array" ref="AI80">IF($D80&lt;COLUMNS($F$7:AI$7),"",INDEX(TableDiv[[GASB]:[GASB]],_xlfn.AGGREGATE(15,3,(TableDiv[[Agency]:[Agency]]=$E80)/(TableDiv[[Agency]:[Agency]]=$E80)*(ROW(TableDiv[Agency])-ROW(TableDiv[[#Headers],[Agency]])),COLUMNS($F$7:AI$7))))</f>
        <v/>
      </c>
      <c r="AJ80" s="1069" t="str" cm="1">
        <f t="array" ref="AJ80">IF($D80&lt;COLUMNS($F$7:AJ$7),"",INDEX(TableDiv[[GASB]:[GASB]],_xlfn.AGGREGATE(15,3,(TableDiv[[Agency]:[Agency]]=$E80)/(TableDiv[[Agency]:[Agency]]=$E80)*(ROW(TableDiv[Agency])-ROW(TableDiv[[#Headers],[Agency]])),COLUMNS($F$7:AJ$7))))</f>
        <v/>
      </c>
      <c r="AK80" s="1069" t="str" cm="1">
        <f t="array" ref="AK80">IF($D80&lt;COLUMNS($F$7:AK$7),"",INDEX(TableDiv[[GASB]:[GASB]],_xlfn.AGGREGATE(15,3,(TableDiv[[Agency]:[Agency]]=$E80)/(TableDiv[[Agency]:[Agency]]=$E80)*(ROW(TableDiv[Agency])-ROW(TableDiv[[#Headers],[Agency]])),COLUMNS($F$7:AK$7))))</f>
        <v/>
      </c>
      <c r="AL80" s="1069" t="str" cm="1">
        <f t="array" ref="AL80">IF($D80&lt;COLUMNS($F$7:AL$7),"",INDEX(TableDiv[[GASB]:[GASB]],_xlfn.AGGREGATE(15,3,(TableDiv[[Agency]:[Agency]]=$E80)/(TableDiv[[Agency]:[Agency]]=$E80)*(ROW(TableDiv[Agency])-ROW(TableDiv[[#Headers],[Agency]])),COLUMNS($F$7:AL$7))))</f>
        <v/>
      </c>
      <c r="AM80" s="1069" t="str" cm="1">
        <f t="array" ref="AM80">IF($D80&lt;COLUMNS($F$7:AM$7),"",INDEX(TableDiv[[GASB]:[GASB]],_xlfn.AGGREGATE(15,3,(TableDiv[[Agency]:[Agency]]=$E80)/(TableDiv[[Agency]:[Agency]]=$E80)*(ROW(TableDiv[Agency])-ROW(TableDiv[[#Headers],[Agency]])),COLUMNS($F$7:AM$7))))</f>
        <v/>
      </c>
      <c r="AN80" s="1069"/>
      <c r="AO80" s="1069"/>
      <c r="AP80" s="1069"/>
      <c r="AQ80" s="1069"/>
      <c r="AR80" s="1069"/>
      <c r="AS80" s="1069"/>
    </row>
    <row r="81" spans="1:45" ht="15">
      <c r="A81" s="1073" t="s">
        <v>1392</v>
      </c>
      <c r="B81" s="1073" t="s">
        <v>2314</v>
      </c>
      <c r="C81" s="1069"/>
      <c r="D81" s="1069">
        <f>COUNTIF(TableDiv[Agency],E81)</f>
        <v>1</v>
      </c>
      <c r="E81" s="1078" t="str" cm="1">
        <f t="array" ref="E81">IFERROR(INDEX(TableDiv[Agency],MATCH(0,INDEX(COUNTIF($E$7:E80,TableDiv[Agency]),),0)),"")</f>
        <v>U750</v>
      </c>
      <c r="F81" s="1069" t="str" cm="1">
        <f t="array" ref="F81">IF($D81&lt;COLUMNS($F$7:F$7),"",INDEX(TableDiv[[GASB]:[GASB]],_xlfn.AGGREGATE(15,3,(TableDiv[[Agency]:[Agency]]=$E81)/(TableDiv[[Agency]:[Agency]]=$E81)*(ROW(TableDiv[Agency])-ROW(TableDiv[[#Headers],[Agency]])),COLUMNS($F$7:F$7))))</f>
        <v>U75</v>
      </c>
      <c r="G81" s="1069" t="str" cm="1">
        <f t="array" ref="G81">IF($D81&lt;COLUMNS($F$7:G$7),"",INDEX(TableDiv[[GASB]:[GASB]],_xlfn.AGGREGATE(15,3,(TableDiv[[Agency]:[Agency]]=$E81)/(TableDiv[[Agency]:[Agency]]=$E81)*(ROW(TableDiv[Agency])-ROW(TableDiv[[#Headers],[Agency]])),COLUMNS($F$7:G$7))))</f>
        <v/>
      </c>
      <c r="H81" s="1069" t="str" cm="1">
        <f t="array" ref="H81">IF($D81&lt;COLUMNS($F$7:H$7),"",INDEX(TableDiv[[GASB]:[GASB]],_xlfn.AGGREGATE(15,3,(TableDiv[[Agency]:[Agency]]=$E81)/(TableDiv[[Agency]:[Agency]]=$E81)*(ROW(TableDiv[Agency])-ROW(TableDiv[[#Headers],[Agency]])),COLUMNS($F$7:H$7))))</f>
        <v/>
      </c>
      <c r="I81" s="1069" t="str" cm="1">
        <f t="array" ref="I81">IF($D81&lt;COLUMNS($F$7:I$7),"",INDEX(TableDiv[[GASB]:[GASB]],_xlfn.AGGREGATE(15,3,(TableDiv[[Agency]:[Agency]]=$E81)/(TableDiv[[Agency]:[Agency]]=$E81)*(ROW(TableDiv[Agency])-ROW(TableDiv[[#Headers],[Agency]])),COLUMNS($F$7:I$7))))</f>
        <v/>
      </c>
      <c r="J81" s="1069" t="str" cm="1">
        <f t="array" ref="J81">IF($D81&lt;COLUMNS($F$7:J$7),"",INDEX(TableDiv[[GASB]:[GASB]],_xlfn.AGGREGATE(15,3,(TableDiv[[Agency]:[Agency]]=$E81)/(TableDiv[[Agency]:[Agency]]=$E81)*(ROW(TableDiv[Agency])-ROW(TableDiv[[#Headers],[Agency]])),COLUMNS($F$7:J$7))))</f>
        <v/>
      </c>
      <c r="K81" s="1069" t="str" cm="1">
        <f t="array" ref="K81">IF($D81&lt;COLUMNS($F$7:K$7),"",INDEX(TableDiv[[GASB]:[GASB]],_xlfn.AGGREGATE(15,3,(TableDiv[[Agency]:[Agency]]=$E81)/(TableDiv[[Agency]:[Agency]]=$E81)*(ROW(TableDiv[Agency])-ROW(TableDiv[[#Headers],[Agency]])),COLUMNS($F$7:K$7))))</f>
        <v/>
      </c>
      <c r="L81" s="1069" t="str" cm="1">
        <f t="array" ref="L81">IF($D81&lt;COLUMNS($F$7:L$7),"",INDEX(TableDiv[[GASB]:[GASB]],_xlfn.AGGREGATE(15,3,(TableDiv[[Agency]:[Agency]]=$E81)/(TableDiv[[Agency]:[Agency]]=$E81)*(ROW(TableDiv[Agency])-ROW(TableDiv[[#Headers],[Agency]])),COLUMNS($F$7:L$7))))</f>
        <v/>
      </c>
      <c r="M81" s="1069" t="str" cm="1">
        <f t="array" ref="M81">IF($D81&lt;COLUMNS($F$7:M$7),"",INDEX(TableDiv[[GASB]:[GASB]],_xlfn.AGGREGATE(15,3,(TableDiv[[Agency]:[Agency]]=$E81)/(TableDiv[[Agency]:[Agency]]=$E81)*(ROW(TableDiv[Agency])-ROW(TableDiv[[#Headers],[Agency]])),COLUMNS($F$7:M$7))))</f>
        <v/>
      </c>
      <c r="N81" s="1069" t="str" cm="1">
        <f t="array" ref="N81">IF($D81&lt;COLUMNS($F$7:N$7),"",INDEX(TableDiv[[GASB]:[GASB]],_xlfn.AGGREGATE(15,3,(TableDiv[[Agency]:[Agency]]=$E81)/(TableDiv[[Agency]:[Agency]]=$E81)*(ROW(TableDiv[Agency])-ROW(TableDiv[[#Headers],[Agency]])),COLUMNS($F$7:N$7))))</f>
        <v/>
      </c>
      <c r="O81" s="1069" t="str" cm="1">
        <f t="array" ref="O81">IF($D81&lt;COLUMNS($F$7:O$7),"",INDEX(TableDiv[[GASB]:[GASB]],_xlfn.AGGREGATE(15,3,(TableDiv[[Agency]:[Agency]]=$E81)/(TableDiv[[Agency]:[Agency]]=$E81)*(ROW(TableDiv[Agency])-ROW(TableDiv[[#Headers],[Agency]])),COLUMNS($F$7:O$7))))</f>
        <v/>
      </c>
      <c r="P81" s="1069" t="str" cm="1">
        <f t="array" ref="P81">IF($D81&lt;COLUMNS($F$7:P$7),"",INDEX(TableDiv[[GASB]:[GASB]],_xlfn.AGGREGATE(15,3,(TableDiv[[Agency]:[Agency]]=$E81)/(TableDiv[[Agency]:[Agency]]=$E81)*(ROW(TableDiv[Agency])-ROW(TableDiv[[#Headers],[Agency]])),COLUMNS($F$7:P$7))))</f>
        <v/>
      </c>
      <c r="Q81" s="1069" t="str" cm="1">
        <f t="array" ref="Q81">IF($D81&lt;COLUMNS($F$7:Q$7),"",INDEX(TableDiv[[GASB]:[GASB]],_xlfn.AGGREGATE(15,3,(TableDiv[[Agency]:[Agency]]=$E81)/(TableDiv[[Agency]:[Agency]]=$E81)*(ROW(TableDiv[Agency])-ROW(TableDiv[[#Headers],[Agency]])),COLUMNS($F$7:Q$7))))</f>
        <v/>
      </c>
      <c r="R81" s="1069" t="str" cm="1">
        <f t="array" ref="R81">IF($D81&lt;COLUMNS($F$7:R$7),"",INDEX(TableDiv[[GASB]:[GASB]],_xlfn.AGGREGATE(15,3,(TableDiv[[Agency]:[Agency]]=$E81)/(TableDiv[[Agency]:[Agency]]=$E81)*(ROW(TableDiv[Agency])-ROW(TableDiv[[#Headers],[Agency]])),COLUMNS($F$7:R$7))))</f>
        <v/>
      </c>
      <c r="S81" s="1069" t="str" cm="1">
        <f t="array" ref="S81">IF($D81&lt;COLUMNS($F$7:S$7),"",INDEX(TableDiv[[GASB]:[GASB]],_xlfn.AGGREGATE(15,3,(TableDiv[[Agency]:[Agency]]=$E81)/(TableDiv[[Agency]:[Agency]]=$E81)*(ROW(TableDiv[Agency])-ROW(TableDiv[[#Headers],[Agency]])),COLUMNS($F$7:S$7))))</f>
        <v/>
      </c>
      <c r="T81" s="1069" t="str" cm="1">
        <f t="array" ref="T81">IF($D81&lt;COLUMNS($F$7:T$7),"",INDEX(TableDiv[[GASB]:[GASB]],_xlfn.AGGREGATE(15,3,(TableDiv[[Agency]:[Agency]]=$E81)/(TableDiv[[Agency]:[Agency]]=$E81)*(ROW(TableDiv[Agency])-ROW(TableDiv[[#Headers],[Agency]])),COLUMNS($F$7:T$7))))</f>
        <v/>
      </c>
      <c r="U81" s="1069" t="str" cm="1">
        <f t="array" ref="U81">IF($D81&lt;COLUMNS($F$7:U$7),"",INDEX(TableDiv[[GASB]:[GASB]],_xlfn.AGGREGATE(15,3,(TableDiv[[Agency]:[Agency]]=$E81)/(TableDiv[[Agency]:[Agency]]=$E81)*(ROW(TableDiv[Agency])-ROW(TableDiv[[#Headers],[Agency]])),COLUMNS($F$7:U$7))))</f>
        <v/>
      </c>
      <c r="V81" s="1069" t="str" cm="1">
        <f t="array" ref="V81">IF($D81&lt;COLUMNS($F$7:V$7),"",INDEX(TableDiv[[GASB]:[GASB]],_xlfn.AGGREGATE(15,3,(TableDiv[[Agency]:[Agency]]=$E81)/(TableDiv[[Agency]:[Agency]]=$E81)*(ROW(TableDiv[Agency])-ROW(TableDiv[[#Headers],[Agency]])),COLUMNS($F$7:V$7))))</f>
        <v/>
      </c>
      <c r="W81" s="1069" t="str" cm="1">
        <f t="array" ref="W81">IF($D81&lt;COLUMNS($F$7:W$7),"",INDEX(TableDiv[[GASB]:[GASB]],_xlfn.AGGREGATE(15,3,(TableDiv[[Agency]:[Agency]]=$E81)/(TableDiv[[Agency]:[Agency]]=$E81)*(ROW(TableDiv[Agency])-ROW(TableDiv[[#Headers],[Agency]])),COLUMNS($F$7:W$7))))</f>
        <v/>
      </c>
      <c r="X81" s="1069" t="str" cm="1">
        <f t="array" ref="X81">IF($D81&lt;COLUMNS($F$7:X$7),"",INDEX(TableDiv[[GASB]:[GASB]],_xlfn.AGGREGATE(15,3,(TableDiv[[Agency]:[Agency]]=$E81)/(TableDiv[[Agency]:[Agency]]=$E81)*(ROW(TableDiv[Agency])-ROW(TableDiv[[#Headers],[Agency]])),COLUMNS($F$7:X$7))))</f>
        <v/>
      </c>
      <c r="Y81" s="1069" t="str" cm="1">
        <f t="array" ref="Y81">IF($D81&lt;COLUMNS($F$7:Y$7),"",INDEX(TableDiv[[GASB]:[GASB]],_xlfn.AGGREGATE(15,3,(TableDiv[[Agency]:[Agency]]=$E81)/(TableDiv[[Agency]:[Agency]]=$E81)*(ROW(TableDiv[Agency])-ROW(TableDiv[[#Headers],[Agency]])),COLUMNS($F$7:Y$7))))</f>
        <v/>
      </c>
      <c r="Z81" s="1069" t="str" cm="1">
        <f t="array" ref="Z81">IF($D81&lt;COLUMNS($F$7:Z$7),"",INDEX(TableDiv[[GASB]:[GASB]],_xlfn.AGGREGATE(15,3,(TableDiv[[Agency]:[Agency]]=$E81)/(TableDiv[[Agency]:[Agency]]=$E81)*(ROW(TableDiv[Agency])-ROW(TableDiv[[#Headers],[Agency]])),COLUMNS($F$7:Z$7))))</f>
        <v/>
      </c>
      <c r="AA81" s="1069" t="str" cm="1">
        <f t="array" ref="AA81">IF($D81&lt;COLUMNS($F$7:AA$7),"",INDEX(TableDiv[[GASB]:[GASB]],_xlfn.AGGREGATE(15,3,(TableDiv[[Agency]:[Agency]]=$E81)/(TableDiv[[Agency]:[Agency]]=$E81)*(ROW(TableDiv[Agency])-ROW(TableDiv[[#Headers],[Agency]])),COLUMNS($F$7:AA$7))))</f>
        <v/>
      </c>
      <c r="AB81" s="1069" t="str" cm="1">
        <f t="array" ref="AB81">IF($D81&lt;COLUMNS($F$7:AB$7),"",INDEX(TableDiv[[GASB]:[GASB]],_xlfn.AGGREGATE(15,3,(TableDiv[[Agency]:[Agency]]=$E81)/(TableDiv[[Agency]:[Agency]]=$E81)*(ROW(TableDiv[Agency])-ROW(TableDiv[[#Headers],[Agency]])),COLUMNS($F$7:AB$7))))</f>
        <v/>
      </c>
      <c r="AC81" s="1069" t="str" cm="1">
        <f t="array" ref="AC81">IF($D81&lt;COLUMNS($F$7:AC$7),"",INDEX(TableDiv[[GASB]:[GASB]],_xlfn.AGGREGATE(15,3,(TableDiv[[Agency]:[Agency]]=$E81)/(TableDiv[[Agency]:[Agency]]=$E81)*(ROW(TableDiv[Agency])-ROW(TableDiv[[#Headers],[Agency]])),COLUMNS($F$7:AC$7))))</f>
        <v/>
      </c>
      <c r="AD81" s="1069" t="str" cm="1">
        <f t="array" ref="AD81">IF($D81&lt;COLUMNS($F$7:AD$7),"",INDEX(TableDiv[[GASB]:[GASB]],_xlfn.AGGREGATE(15,3,(TableDiv[[Agency]:[Agency]]=$E81)/(TableDiv[[Agency]:[Agency]]=$E81)*(ROW(TableDiv[Agency])-ROW(TableDiv[[#Headers],[Agency]])),COLUMNS($F$7:AD$7))))</f>
        <v/>
      </c>
      <c r="AE81" s="1069" t="str" cm="1">
        <f t="array" ref="AE81">IF($D81&lt;COLUMNS($F$7:AE$7),"",INDEX(TableDiv[[GASB]:[GASB]],_xlfn.AGGREGATE(15,3,(TableDiv[[Agency]:[Agency]]=$E81)/(TableDiv[[Agency]:[Agency]]=$E81)*(ROW(TableDiv[Agency])-ROW(TableDiv[[#Headers],[Agency]])),COLUMNS($F$7:AE$7))))</f>
        <v/>
      </c>
      <c r="AF81" s="1069" t="str" cm="1">
        <f t="array" ref="AF81">IF($D81&lt;COLUMNS($F$7:AF$7),"",INDEX(TableDiv[[GASB]:[GASB]],_xlfn.AGGREGATE(15,3,(TableDiv[[Agency]:[Agency]]=$E81)/(TableDiv[[Agency]:[Agency]]=$E81)*(ROW(TableDiv[Agency])-ROW(TableDiv[[#Headers],[Agency]])),COLUMNS($F$7:AF$7))))</f>
        <v/>
      </c>
      <c r="AG81" s="1069" t="str" cm="1">
        <f t="array" ref="AG81">IF($D81&lt;COLUMNS($F$7:AG$7),"",INDEX(TableDiv[[GASB]:[GASB]],_xlfn.AGGREGATE(15,3,(TableDiv[[Agency]:[Agency]]=$E81)/(TableDiv[[Agency]:[Agency]]=$E81)*(ROW(TableDiv[Agency])-ROW(TableDiv[[#Headers],[Agency]])),COLUMNS($F$7:AG$7))))</f>
        <v/>
      </c>
      <c r="AH81" s="1069" t="str" cm="1">
        <f t="array" ref="AH81">IF($D81&lt;COLUMNS($F$7:AH$7),"",INDEX(TableDiv[[GASB]:[GASB]],_xlfn.AGGREGATE(15,3,(TableDiv[[Agency]:[Agency]]=$E81)/(TableDiv[[Agency]:[Agency]]=$E81)*(ROW(TableDiv[Agency])-ROW(TableDiv[[#Headers],[Agency]])),COLUMNS($F$7:AH$7))))</f>
        <v/>
      </c>
      <c r="AI81" s="1069" t="str" cm="1">
        <f t="array" ref="AI81">IF($D81&lt;COLUMNS($F$7:AI$7),"",INDEX(TableDiv[[GASB]:[GASB]],_xlfn.AGGREGATE(15,3,(TableDiv[[Agency]:[Agency]]=$E81)/(TableDiv[[Agency]:[Agency]]=$E81)*(ROW(TableDiv[Agency])-ROW(TableDiv[[#Headers],[Agency]])),COLUMNS($F$7:AI$7))))</f>
        <v/>
      </c>
      <c r="AJ81" s="1069" t="str" cm="1">
        <f t="array" ref="AJ81">IF($D81&lt;COLUMNS($F$7:AJ$7),"",INDEX(TableDiv[[GASB]:[GASB]],_xlfn.AGGREGATE(15,3,(TableDiv[[Agency]:[Agency]]=$E81)/(TableDiv[[Agency]:[Agency]]=$E81)*(ROW(TableDiv[Agency])-ROW(TableDiv[[#Headers],[Agency]])),COLUMNS($F$7:AJ$7))))</f>
        <v/>
      </c>
      <c r="AK81" s="1069" t="str" cm="1">
        <f t="array" ref="AK81">IF($D81&lt;COLUMNS($F$7:AK$7),"",INDEX(TableDiv[[GASB]:[GASB]],_xlfn.AGGREGATE(15,3,(TableDiv[[Agency]:[Agency]]=$E81)/(TableDiv[[Agency]:[Agency]]=$E81)*(ROW(TableDiv[Agency])-ROW(TableDiv[[#Headers],[Agency]])),COLUMNS($F$7:AK$7))))</f>
        <v/>
      </c>
      <c r="AL81" s="1069" t="str" cm="1">
        <f t="array" ref="AL81">IF($D81&lt;COLUMNS($F$7:AL$7),"",INDEX(TableDiv[[GASB]:[GASB]],_xlfn.AGGREGATE(15,3,(TableDiv[[Agency]:[Agency]]=$E81)/(TableDiv[[Agency]:[Agency]]=$E81)*(ROW(TableDiv[Agency])-ROW(TableDiv[[#Headers],[Agency]])),COLUMNS($F$7:AL$7))))</f>
        <v/>
      </c>
      <c r="AM81" s="1069" t="str" cm="1">
        <f t="array" ref="AM81">IF($D81&lt;COLUMNS($F$7:AM$7),"",INDEX(TableDiv[[GASB]:[GASB]],_xlfn.AGGREGATE(15,3,(TableDiv[[Agency]:[Agency]]=$E81)/(TableDiv[[Agency]:[Agency]]=$E81)*(ROW(TableDiv[Agency])-ROW(TableDiv[[#Headers],[Agency]])),COLUMNS($F$7:AM$7))))</f>
        <v/>
      </c>
      <c r="AN81" s="1069"/>
      <c r="AO81" s="1069"/>
      <c r="AP81" s="1069"/>
      <c r="AQ81" s="1069"/>
      <c r="AR81" s="1069"/>
      <c r="AS81" s="1069"/>
    </row>
    <row r="82" spans="1:45" ht="15">
      <c r="A82" s="1073" t="s">
        <v>1398</v>
      </c>
      <c r="B82" s="1073" t="s">
        <v>2265</v>
      </c>
      <c r="C82" s="1069"/>
      <c r="D82" s="1069">
        <f>COUNTIF(TableDiv[Agency],E82)</f>
        <v>1</v>
      </c>
      <c r="E82" s="1078" t="str" cm="1">
        <f t="array" ref="E82">IFERROR(INDEX(TableDiv[Agency],MATCH(0,INDEX(COUNTIF($E$7:E81,TableDiv[Agency]),),0)),"")</f>
        <v>U800</v>
      </c>
      <c r="F82" s="1069" t="str" cm="1">
        <f t="array" ref="F82">IF($D82&lt;COLUMNS($F$7:F$7),"",INDEX(TableDiv[[GASB]:[GASB]],_xlfn.AGGREGATE(15,3,(TableDiv[[Agency]:[Agency]]=$E82)/(TableDiv[[Agency]:[Agency]]=$E82)*(ROW(TableDiv[Agency])-ROW(TableDiv[[#Headers],[Agency]])),COLUMNS($F$7:F$7))))</f>
        <v>U80</v>
      </c>
      <c r="G82" s="1069" t="str" cm="1">
        <f t="array" ref="G82">IF($D82&lt;COLUMNS($F$7:G$7),"",INDEX(TableDiv[[GASB]:[GASB]],_xlfn.AGGREGATE(15,3,(TableDiv[[Agency]:[Agency]]=$E82)/(TableDiv[[Agency]:[Agency]]=$E82)*(ROW(TableDiv[Agency])-ROW(TableDiv[[#Headers],[Agency]])),COLUMNS($F$7:G$7))))</f>
        <v/>
      </c>
      <c r="H82" s="1069" t="str" cm="1">
        <f t="array" ref="H82">IF($D82&lt;COLUMNS($F$7:H$7),"",INDEX(TableDiv[[GASB]:[GASB]],_xlfn.AGGREGATE(15,3,(TableDiv[[Agency]:[Agency]]=$E82)/(TableDiv[[Agency]:[Agency]]=$E82)*(ROW(TableDiv[Agency])-ROW(TableDiv[[#Headers],[Agency]])),COLUMNS($F$7:H$7))))</f>
        <v/>
      </c>
      <c r="I82" s="1069" t="str" cm="1">
        <f t="array" ref="I82">IF($D82&lt;COLUMNS($F$7:I$7),"",INDEX(TableDiv[[GASB]:[GASB]],_xlfn.AGGREGATE(15,3,(TableDiv[[Agency]:[Agency]]=$E82)/(TableDiv[[Agency]:[Agency]]=$E82)*(ROW(TableDiv[Agency])-ROW(TableDiv[[#Headers],[Agency]])),COLUMNS($F$7:I$7))))</f>
        <v/>
      </c>
      <c r="J82" s="1069" t="str" cm="1">
        <f t="array" ref="J82">IF($D82&lt;COLUMNS($F$7:J$7),"",INDEX(TableDiv[[GASB]:[GASB]],_xlfn.AGGREGATE(15,3,(TableDiv[[Agency]:[Agency]]=$E82)/(TableDiv[[Agency]:[Agency]]=$E82)*(ROW(TableDiv[Agency])-ROW(TableDiv[[#Headers],[Agency]])),COLUMNS($F$7:J$7))))</f>
        <v/>
      </c>
      <c r="K82" s="1069" t="str" cm="1">
        <f t="array" ref="K82">IF($D82&lt;COLUMNS($F$7:K$7),"",INDEX(TableDiv[[GASB]:[GASB]],_xlfn.AGGREGATE(15,3,(TableDiv[[Agency]:[Agency]]=$E82)/(TableDiv[[Agency]:[Agency]]=$E82)*(ROW(TableDiv[Agency])-ROW(TableDiv[[#Headers],[Agency]])),COLUMNS($F$7:K$7))))</f>
        <v/>
      </c>
      <c r="L82" s="1069" t="str" cm="1">
        <f t="array" ref="L82">IF($D82&lt;COLUMNS($F$7:L$7),"",INDEX(TableDiv[[GASB]:[GASB]],_xlfn.AGGREGATE(15,3,(TableDiv[[Agency]:[Agency]]=$E82)/(TableDiv[[Agency]:[Agency]]=$E82)*(ROW(TableDiv[Agency])-ROW(TableDiv[[#Headers],[Agency]])),COLUMNS($F$7:L$7))))</f>
        <v/>
      </c>
      <c r="M82" s="1069" t="str" cm="1">
        <f t="array" ref="M82">IF($D82&lt;COLUMNS($F$7:M$7),"",INDEX(TableDiv[[GASB]:[GASB]],_xlfn.AGGREGATE(15,3,(TableDiv[[Agency]:[Agency]]=$E82)/(TableDiv[[Agency]:[Agency]]=$E82)*(ROW(TableDiv[Agency])-ROW(TableDiv[[#Headers],[Agency]])),COLUMNS($F$7:M$7))))</f>
        <v/>
      </c>
      <c r="N82" s="1069" t="str" cm="1">
        <f t="array" ref="N82">IF($D82&lt;COLUMNS($F$7:N$7),"",INDEX(TableDiv[[GASB]:[GASB]],_xlfn.AGGREGATE(15,3,(TableDiv[[Agency]:[Agency]]=$E82)/(TableDiv[[Agency]:[Agency]]=$E82)*(ROW(TableDiv[Agency])-ROW(TableDiv[[#Headers],[Agency]])),COLUMNS($F$7:N$7))))</f>
        <v/>
      </c>
      <c r="O82" s="1069" t="str" cm="1">
        <f t="array" ref="O82">IF($D82&lt;COLUMNS($F$7:O$7),"",INDEX(TableDiv[[GASB]:[GASB]],_xlfn.AGGREGATE(15,3,(TableDiv[[Agency]:[Agency]]=$E82)/(TableDiv[[Agency]:[Agency]]=$E82)*(ROW(TableDiv[Agency])-ROW(TableDiv[[#Headers],[Agency]])),COLUMNS($F$7:O$7))))</f>
        <v/>
      </c>
      <c r="P82" s="1069" t="str" cm="1">
        <f t="array" ref="P82">IF($D82&lt;COLUMNS($F$7:P$7),"",INDEX(TableDiv[[GASB]:[GASB]],_xlfn.AGGREGATE(15,3,(TableDiv[[Agency]:[Agency]]=$E82)/(TableDiv[[Agency]:[Agency]]=$E82)*(ROW(TableDiv[Agency])-ROW(TableDiv[[#Headers],[Agency]])),COLUMNS($F$7:P$7))))</f>
        <v/>
      </c>
      <c r="Q82" s="1069" t="str" cm="1">
        <f t="array" ref="Q82">IF($D82&lt;COLUMNS($F$7:Q$7),"",INDEX(TableDiv[[GASB]:[GASB]],_xlfn.AGGREGATE(15,3,(TableDiv[[Agency]:[Agency]]=$E82)/(TableDiv[[Agency]:[Agency]]=$E82)*(ROW(TableDiv[Agency])-ROW(TableDiv[[#Headers],[Agency]])),COLUMNS($F$7:Q$7))))</f>
        <v/>
      </c>
      <c r="R82" s="1069" t="str" cm="1">
        <f t="array" ref="R82">IF($D82&lt;COLUMNS($F$7:R$7),"",INDEX(TableDiv[[GASB]:[GASB]],_xlfn.AGGREGATE(15,3,(TableDiv[[Agency]:[Agency]]=$E82)/(TableDiv[[Agency]:[Agency]]=$E82)*(ROW(TableDiv[Agency])-ROW(TableDiv[[#Headers],[Agency]])),COLUMNS($F$7:R$7))))</f>
        <v/>
      </c>
      <c r="S82" s="1069" t="str" cm="1">
        <f t="array" ref="S82">IF($D82&lt;COLUMNS($F$7:S$7),"",INDEX(TableDiv[[GASB]:[GASB]],_xlfn.AGGREGATE(15,3,(TableDiv[[Agency]:[Agency]]=$E82)/(TableDiv[[Agency]:[Agency]]=$E82)*(ROW(TableDiv[Agency])-ROW(TableDiv[[#Headers],[Agency]])),COLUMNS($F$7:S$7))))</f>
        <v/>
      </c>
      <c r="T82" s="1069" t="str" cm="1">
        <f t="array" ref="T82">IF($D82&lt;COLUMNS($F$7:T$7),"",INDEX(TableDiv[[GASB]:[GASB]],_xlfn.AGGREGATE(15,3,(TableDiv[[Agency]:[Agency]]=$E82)/(TableDiv[[Agency]:[Agency]]=$E82)*(ROW(TableDiv[Agency])-ROW(TableDiv[[#Headers],[Agency]])),COLUMNS($F$7:T$7))))</f>
        <v/>
      </c>
      <c r="U82" s="1069" t="str" cm="1">
        <f t="array" ref="U82">IF($D82&lt;COLUMNS($F$7:U$7),"",INDEX(TableDiv[[GASB]:[GASB]],_xlfn.AGGREGATE(15,3,(TableDiv[[Agency]:[Agency]]=$E82)/(TableDiv[[Agency]:[Agency]]=$E82)*(ROW(TableDiv[Agency])-ROW(TableDiv[[#Headers],[Agency]])),COLUMNS($F$7:U$7))))</f>
        <v/>
      </c>
      <c r="V82" s="1069" t="str" cm="1">
        <f t="array" ref="V82">IF($D82&lt;COLUMNS($F$7:V$7),"",INDEX(TableDiv[[GASB]:[GASB]],_xlfn.AGGREGATE(15,3,(TableDiv[[Agency]:[Agency]]=$E82)/(TableDiv[[Agency]:[Agency]]=$E82)*(ROW(TableDiv[Agency])-ROW(TableDiv[[#Headers],[Agency]])),COLUMNS($F$7:V$7))))</f>
        <v/>
      </c>
      <c r="W82" s="1069" t="str" cm="1">
        <f t="array" ref="W82">IF($D82&lt;COLUMNS($F$7:W$7),"",INDEX(TableDiv[[GASB]:[GASB]],_xlfn.AGGREGATE(15,3,(TableDiv[[Agency]:[Agency]]=$E82)/(TableDiv[[Agency]:[Agency]]=$E82)*(ROW(TableDiv[Agency])-ROW(TableDiv[[#Headers],[Agency]])),COLUMNS($F$7:W$7))))</f>
        <v/>
      </c>
      <c r="X82" s="1069" t="str" cm="1">
        <f t="array" ref="X82">IF($D82&lt;COLUMNS($F$7:X$7),"",INDEX(TableDiv[[GASB]:[GASB]],_xlfn.AGGREGATE(15,3,(TableDiv[[Agency]:[Agency]]=$E82)/(TableDiv[[Agency]:[Agency]]=$E82)*(ROW(TableDiv[Agency])-ROW(TableDiv[[#Headers],[Agency]])),COLUMNS($F$7:X$7))))</f>
        <v/>
      </c>
      <c r="Y82" s="1069" t="str" cm="1">
        <f t="array" ref="Y82">IF($D82&lt;COLUMNS($F$7:Y$7),"",INDEX(TableDiv[[GASB]:[GASB]],_xlfn.AGGREGATE(15,3,(TableDiv[[Agency]:[Agency]]=$E82)/(TableDiv[[Agency]:[Agency]]=$E82)*(ROW(TableDiv[Agency])-ROW(TableDiv[[#Headers],[Agency]])),COLUMNS($F$7:Y$7))))</f>
        <v/>
      </c>
      <c r="Z82" s="1069" t="str" cm="1">
        <f t="array" ref="Z82">IF($D82&lt;COLUMNS($F$7:Z$7),"",INDEX(TableDiv[[GASB]:[GASB]],_xlfn.AGGREGATE(15,3,(TableDiv[[Agency]:[Agency]]=$E82)/(TableDiv[[Agency]:[Agency]]=$E82)*(ROW(TableDiv[Agency])-ROW(TableDiv[[#Headers],[Agency]])),COLUMNS($F$7:Z$7))))</f>
        <v/>
      </c>
      <c r="AA82" s="1069" t="str" cm="1">
        <f t="array" ref="AA82">IF($D82&lt;COLUMNS($F$7:AA$7),"",INDEX(TableDiv[[GASB]:[GASB]],_xlfn.AGGREGATE(15,3,(TableDiv[[Agency]:[Agency]]=$E82)/(TableDiv[[Agency]:[Agency]]=$E82)*(ROW(TableDiv[Agency])-ROW(TableDiv[[#Headers],[Agency]])),COLUMNS($F$7:AA$7))))</f>
        <v/>
      </c>
      <c r="AB82" s="1069" t="str" cm="1">
        <f t="array" ref="AB82">IF($D82&lt;COLUMNS($F$7:AB$7),"",INDEX(TableDiv[[GASB]:[GASB]],_xlfn.AGGREGATE(15,3,(TableDiv[[Agency]:[Agency]]=$E82)/(TableDiv[[Agency]:[Agency]]=$E82)*(ROW(TableDiv[Agency])-ROW(TableDiv[[#Headers],[Agency]])),COLUMNS($F$7:AB$7))))</f>
        <v/>
      </c>
      <c r="AC82" s="1069" t="str" cm="1">
        <f t="array" ref="AC82">IF($D82&lt;COLUMNS($F$7:AC$7),"",INDEX(TableDiv[[GASB]:[GASB]],_xlfn.AGGREGATE(15,3,(TableDiv[[Agency]:[Agency]]=$E82)/(TableDiv[[Agency]:[Agency]]=$E82)*(ROW(TableDiv[Agency])-ROW(TableDiv[[#Headers],[Agency]])),COLUMNS($F$7:AC$7))))</f>
        <v/>
      </c>
      <c r="AD82" s="1069" t="str" cm="1">
        <f t="array" ref="AD82">IF($D82&lt;COLUMNS($F$7:AD$7),"",INDEX(TableDiv[[GASB]:[GASB]],_xlfn.AGGREGATE(15,3,(TableDiv[[Agency]:[Agency]]=$E82)/(TableDiv[[Agency]:[Agency]]=$E82)*(ROW(TableDiv[Agency])-ROW(TableDiv[[#Headers],[Agency]])),COLUMNS($F$7:AD$7))))</f>
        <v/>
      </c>
      <c r="AE82" s="1069" t="str" cm="1">
        <f t="array" ref="AE82">IF($D82&lt;COLUMNS($F$7:AE$7),"",INDEX(TableDiv[[GASB]:[GASB]],_xlfn.AGGREGATE(15,3,(TableDiv[[Agency]:[Agency]]=$E82)/(TableDiv[[Agency]:[Agency]]=$E82)*(ROW(TableDiv[Agency])-ROW(TableDiv[[#Headers],[Agency]])),COLUMNS($F$7:AE$7))))</f>
        <v/>
      </c>
      <c r="AF82" s="1069" t="str" cm="1">
        <f t="array" ref="AF82">IF($D82&lt;COLUMNS($F$7:AF$7),"",INDEX(TableDiv[[GASB]:[GASB]],_xlfn.AGGREGATE(15,3,(TableDiv[[Agency]:[Agency]]=$E82)/(TableDiv[[Agency]:[Agency]]=$E82)*(ROW(TableDiv[Agency])-ROW(TableDiv[[#Headers],[Agency]])),COLUMNS($F$7:AF$7))))</f>
        <v/>
      </c>
      <c r="AG82" s="1069" t="str" cm="1">
        <f t="array" ref="AG82">IF($D82&lt;COLUMNS($F$7:AG$7),"",INDEX(TableDiv[[GASB]:[GASB]],_xlfn.AGGREGATE(15,3,(TableDiv[[Agency]:[Agency]]=$E82)/(TableDiv[[Agency]:[Agency]]=$E82)*(ROW(TableDiv[Agency])-ROW(TableDiv[[#Headers],[Agency]])),COLUMNS($F$7:AG$7))))</f>
        <v/>
      </c>
      <c r="AH82" s="1069" t="str" cm="1">
        <f t="array" ref="AH82">IF($D82&lt;COLUMNS($F$7:AH$7),"",INDEX(TableDiv[[GASB]:[GASB]],_xlfn.AGGREGATE(15,3,(TableDiv[[Agency]:[Agency]]=$E82)/(TableDiv[[Agency]:[Agency]]=$E82)*(ROW(TableDiv[Agency])-ROW(TableDiv[[#Headers],[Agency]])),COLUMNS($F$7:AH$7))))</f>
        <v/>
      </c>
      <c r="AI82" s="1069" t="str" cm="1">
        <f t="array" ref="AI82">IF($D82&lt;COLUMNS($F$7:AI$7),"",INDEX(TableDiv[[GASB]:[GASB]],_xlfn.AGGREGATE(15,3,(TableDiv[[Agency]:[Agency]]=$E82)/(TableDiv[[Agency]:[Agency]]=$E82)*(ROW(TableDiv[Agency])-ROW(TableDiv[[#Headers],[Agency]])),COLUMNS($F$7:AI$7))))</f>
        <v/>
      </c>
      <c r="AJ82" s="1069" t="str" cm="1">
        <f t="array" ref="AJ82">IF($D82&lt;COLUMNS($F$7:AJ$7),"",INDEX(TableDiv[[GASB]:[GASB]],_xlfn.AGGREGATE(15,3,(TableDiv[[Agency]:[Agency]]=$E82)/(TableDiv[[Agency]:[Agency]]=$E82)*(ROW(TableDiv[Agency])-ROW(TableDiv[[#Headers],[Agency]])),COLUMNS($F$7:AJ$7))))</f>
        <v/>
      </c>
      <c r="AK82" s="1069" t="str" cm="1">
        <f t="array" ref="AK82">IF($D82&lt;COLUMNS($F$7:AK$7),"",INDEX(TableDiv[[GASB]:[GASB]],_xlfn.AGGREGATE(15,3,(TableDiv[[Agency]:[Agency]]=$E82)/(TableDiv[[Agency]:[Agency]]=$E82)*(ROW(TableDiv[Agency])-ROW(TableDiv[[#Headers],[Agency]])),COLUMNS($F$7:AK$7))))</f>
        <v/>
      </c>
      <c r="AL82" s="1069" t="str" cm="1">
        <f t="array" ref="AL82">IF($D82&lt;COLUMNS($F$7:AL$7),"",INDEX(TableDiv[[GASB]:[GASB]],_xlfn.AGGREGATE(15,3,(TableDiv[[Agency]:[Agency]]=$E82)/(TableDiv[[Agency]:[Agency]]=$E82)*(ROW(TableDiv[Agency])-ROW(TableDiv[[#Headers],[Agency]])),COLUMNS($F$7:AL$7))))</f>
        <v/>
      </c>
      <c r="AM82" s="1069" t="str" cm="1">
        <f t="array" ref="AM82">IF($D82&lt;COLUMNS($F$7:AM$7),"",INDEX(TableDiv[[GASB]:[GASB]],_xlfn.AGGREGATE(15,3,(TableDiv[[Agency]:[Agency]]=$E82)/(TableDiv[[Agency]:[Agency]]=$E82)*(ROW(TableDiv[Agency])-ROW(TableDiv[[#Headers],[Agency]])),COLUMNS($F$7:AM$7))))</f>
        <v/>
      </c>
      <c r="AN82" s="1069"/>
      <c r="AO82" s="1069"/>
      <c r="AP82" s="1069"/>
      <c r="AQ82" s="1069"/>
      <c r="AR82" s="1069"/>
      <c r="AS82" s="1069"/>
    </row>
    <row r="83" spans="1:45" ht="15">
      <c r="A83" s="1073" t="s">
        <v>1398</v>
      </c>
      <c r="B83" s="1073" t="s">
        <v>2266</v>
      </c>
      <c r="C83" s="1069"/>
      <c r="D83" s="1069">
        <f>COUNTIF(TableDiv[Agency],E83)</f>
        <v>1</v>
      </c>
      <c r="E83" s="1078" t="str" cm="1">
        <f t="array" ref="E83">IFERROR(INDEX(TableDiv[Agency],MATCH(0,INDEX(COUNTIF($E$7:E82,TableDiv[Agency]),),0)),"")</f>
        <v>U820</v>
      </c>
      <c r="F83" s="1069" t="str" cm="1">
        <f t="array" ref="F83">IF($D83&lt;COLUMNS($F$7:F$7),"",INDEX(TableDiv[[GASB]:[GASB]],_xlfn.AGGREGATE(15,3,(TableDiv[[Agency]:[Agency]]=$E83)/(TableDiv[[Agency]:[Agency]]=$E83)*(ROW(TableDiv[Agency])-ROW(TableDiv[[#Headers],[Agency]])),COLUMNS($F$7:F$7))))</f>
        <v>U82</v>
      </c>
      <c r="G83" s="1069" t="str" cm="1">
        <f t="array" ref="G83">IF($D83&lt;COLUMNS($F$7:G$7),"",INDEX(TableDiv[[GASB]:[GASB]],_xlfn.AGGREGATE(15,3,(TableDiv[[Agency]:[Agency]]=$E83)/(TableDiv[[Agency]:[Agency]]=$E83)*(ROW(TableDiv[Agency])-ROW(TableDiv[[#Headers],[Agency]])),COLUMNS($F$7:G$7))))</f>
        <v/>
      </c>
      <c r="H83" s="1069" t="str" cm="1">
        <f t="array" ref="H83">IF($D83&lt;COLUMNS($F$7:H$7),"",INDEX(TableDiv[[GASB]:[GASB]],_xlfn.AGGREGATE(15,3,(TableDiv[[Agency]:[Agency]]=$E83)/(TableDiv[[Agency]:[Agency]]=$E83)*(ROW(TableDiv[Agency])-ROW(TableDiv[[#Headers],[Agency]])),COLUMNS($F$7:H$7))))</f>
        <v/>
      </c>
      <c r="I83" s="1069" t="str" cm="1">
        <f t="array" ref="I83">IF($D83&lt;COLUMNS($F$7:I$7),"",INDEX(TableDiv[[GASB]:[GASB]],_xlfn.AGGREGATE(15,3,(TableDiv[[Agency]:[Agency]]=$E83)/(TableDiv[[Agency]:[Agency]]=$E83)*(ROW(TableDiv[Agency])-ROW(TableDiv[[#Headers],[Agency]])),COLUMNS($F$7:I$7))))</f>
        <v/>
      </c>
      <c r="J83" s="1069" t="str" cm="1">
        <f t="array" ref="J83">IF($D83&lt;COLUMNS($F$7:J$7),"",INDEX(TableDiv[[GASB]:[GASB]],_xlfn.AGGREGATE(15,3,(TableDiv[[Agency]:[Agency]]=$E83)/(TableDiv[[Agency]:[Agency]]=$E83)*(ROW(TableDiv[Agency])-ROW(TableDiv[[#Headers],[Agency]])),COLUMNS($F$7:J$7))))</f>
        <v/>
      </c>
      <c r="K83" s="1069" t="str" cm="1">
        <f t="array" ref="K83">IF($D83&lt;COLUMNS($F$7:K$7),"",INDEX(TableDiv[[GASB]:[GASB]],_xlfn.AGGREGATE(15,3,(TableDiv[[Agency]:[Agency]]=$E83)/(TableDiv[[Agency]:[Agency]]=$E83)*(ROW(TableDiv[Agency])-ROW(TableDiv[[#Headers],[Agency]])),COLUMNS($F$7:K$7))))</f>
        <v/>
      </c>
      <c r="L83" s="1069" t="str" cm="1">
        <f t="array" ref="L83">IF($D83&lt;COLUMNS($F$7:L$7),"",INDEX(TableDiv[[GASB]:[GASB]],_xlfn.AGGREGATE(15,3,(TableDiv[[Agency]:[Agency]]=$E83)/(TableDiv[[Agency]:[Agency]]=$E83)*(ROW(TableDiv[Agency])-ROW(TableDiv[[#Headers],[Agency]])),COLUMNS($F$7:L$7))))</f>
        <v/>
      </c>
      <c r="M83" s="1069" t="str" cm="1">
        <f t="array" ref="M83">IF($D83&lt;COLUMNS($F$7:M$7),"",INDEX(TableDiv[[GASB]:[GASB]],_xlfn.AGGREGATE(15,3,(TableDiv[[Agency]:[Agency]]=$E83)/(TableDiv[[Agency]:[Agency]]=$E83)*(ROW(TableDiv[Agency])-ROW(TableDiv[[#Headers],[Agency]])),COLUMNS($F$7:M$7))))</f>
        <v/>
      </c>
      <c r="N83" s="1069" t="str" cm="1">
        <f t="array" ref="N83">IF($D83&lt;COLUMNS($F$7:N$7),"",INDEX(TableDiv[[GASB]:[GASB]],_xlfn.AGGREGATE(15,3,(TableDiv[[Agency]:[Agency]]=$E83)/(TableDiv[[Agency]:[Agency]]=$E83)*(ROW(TableDiv[Agency])-ROW(TableDiv[[#Headers],[Agency]])),COLUMNS($F$7:N$7))))</f>
        <v/>
      </c>
      <c r="O83" s="1069" t="str" cm="1">
        <f t="array" ref="O83">IF($D83&lt;COLUMNS($F$7:O$7),"",INDEX(TableDiv[[GASB]:[GASB]],_xlfn.AGGREGATE(15,3,(TableDiv[[Agency]:[Agency]]=$E83)/(TableDiv[[Agency]:[Agency]]=$E83)*(ROW(TableDiv[Agency])-ROW(TableDiv[[#Headers],[Agency]])),COLUMNS($F$7:O$7))))</f>
        <v/>
      </c>
      <c r="P83" s="1069" t="str" cm="1">
        <f t="array" ref="P83">IF($D83&lt;COLUMNS($F$7:P$7),"",INDEX(TableDiv[[GASB]:[GASB]],_xlfn.AGGREGATE(15,3,(TableDiv[[Agency]:[Agency]]=$E83)/(TableDiv[[Agency]:[Agency]]=$E83)*(ROW(TableDiv[Agency])-ROW(TableDiv[[#Headers],[Agency]])),COLUMNS($F$7:P$7))))</f>
        <v/>
      </c>
      <c r="Q83" s="1069" t="str" cm="1">
        <f t="array" ref="Q83">IF($D83&lt;COLUMNS($F$7:Q$7),"",INDEX(TableDiv[[GASB]:[GASB]],_xlfn.AGGREGATE(15,3,(TableDiv[[Agency]:[Agency]]=$E83)/(TableDiv[[Agency]:[Agency]]=$E83)*(ROW(TableDiv[Agency])-ROW(TableDiv[[#Headers],[Agency]])),COLUMNS($F$7:Q$7))))</f>
        <v/>
      </c>
      <c r="R83" s="1069" t="str" cm="1">
        <f t="array" ref="R83">IF($D83&lt;COLUMNS($F$7:R$7),"",INDEX(TableDiv[[GASB]:[GASB]],_xlfn.AGGREGATE(15,3,(TableDiv[[Agency]:[Agency]]=$E83)/(TableDiv[[Agency]:[Agency]]=$E83)*(ROW(TableDiv[Agency])-ROW(TableDiv[[#Headers],[Agency]])),COLUMNS($F$7:R$7))))</f>
        <v/>
      </c>
      <c r="S83" s="1069" t="str" cm="1">
        <f t="array" ref="S83">IF($D83&lt;COLUMNS($F$7:S$7),"",INDEX(TableDiv[[GASB]:[GASB]],_xlfn.AGGREGATE(15,3,(TableDiv[[Agency]:[Agency]]=$E83)/(TableDiv[[Agency]:[Agency]]=$E83)*(ROW(TableDiv[Agency])-ROW(TableDiv[[#Headers],[Agency]])),COLUMNS($F$7:S$7))))</f>
        <v/>
      </c>
      <c r="T83" s="1069" t="str" cm="1">
        <f t="array" ref="T83">IF($D83&lt;COLUMNS($F$7:T$7),"",INDEX(TableDiv[[GASB]:[GASB]],_xlfn.AGGREGATE(15,3,(TableDiv[[Agency]:[Agency]]=$E83)/(TableDiv[[Agency]:[Agency]]=$E83)*(ROW(TableDiv[Agency])-ROW(TableDiv[[#Headers],[Agency]])),COLUMNS($F$7:T$7))))</f>
        <v/>
      </c>
      <c r="U83" s="1069" t="str" cm="1">
        <f t="array" ref="U83">IF($D83&lt;COLUMNS($F$7:U$7),"",INDEX(TableDiv[[GASB]:[GASB]],_xlfn.AGGREGATE(15,3,(TableDiv[[Agency]:[Agency]]=$E83)/(TableDiv[[Agency]:[Agency]]=$E83)*(ROW(TableDiv[Agency])-ROW(TableDiv[[#Headers],[Agency]])),COLUMNS($F$7:U$7))))</f>
        <v/>
      </c>
      <c r="V83" s="1069" t="str" cm="1">
        <f t="array" ref="V83">IF($D83&lt;COLUMNS($F$7:V$7),"",INDEX(TableDiv[[GASB]:[GASB]],_xlfn.AGGREGATE(15,3,(TableDiv[[Agency]:[Agency]]=$E83)/(TableDiv[[Agency]:[Agency]]=$E83)*(ROW(TableDiv[Agency])-ROW(TableDiv[[#Headers],[Agency]])),COLUMNS($F$7:V$7))))</f>
        <v/>
      </c>
      <c r="W83" s="1069" t="str" cm="1">
        <f t="array" ref="W83">IF($D83&lt;COLUMNS($F$7:W$7),"",INDEX(TableDiv[[GASB]:[GASB]],_xlfn.AGGREGATE(15,3,(TableDiv[[Agency]:[Agency]]=$E83)/(TableDiv[[Agency]:[Agency]]=$E83)*(ROW(TableDiv[Agency])-ROW(TableDiv[[#Headers],[Agency]])),COLUMNS($F$7:W$7))))</f>
        <v/>
      </c>
      <c r="X83" s="1069" t="str" cm="1">
        <f t="array" ref="X83">IF($D83&lt;COLUMNS($F$7:X$7),"",INDEX(TableDiv[[GASB]:[GASB]],_xlfn.AGGREGATE(15,3,(TableDiv[[Agency]:[Agency]]=$E83)/(TableDiv[[Agency]:[Agency]]=$E83)*(ROW(TableDiv[Agency])-ROW(TableDiv[[#Headers],[Agency]])),COLUMNS($F$7:X$7))))</f>
        <v/>
      </c>
      <c r="Y83" s="1069" t="str" cm="1">
        <f t="array" ref="Y83">IF($D83&lt;COLUMNS($F$7:Y$7),"",INDEX(TableDiv[[GASB]:[GASB]],_xlfn.AGGREGATE(15,3,(TableDiv[[Agency]:[Agency]]=$E83)/(TableDiv[[Agency]:[Agency]]=$E83)*(ROW(TableDiv[Agency])-ROW(TableDiv[[#Headers],[Agency]])),COLUMNS($F$7:Y$7))))</f>
        <v/>
      </c>
      <c r="Z83" s="1069" t="str" cm="1">
        <f t="array" ref="Z83">IF($D83&lt;COLUMNS($F$7:Z$7),"",INDEX(TableDiv[[GASB]:[GASB]],_xlfn.AGGREGATE(15,3,(TableDiv[[Agency]:[Agency]]=$E83)/(TableDiv[[Agency]:[Agency]]=$E83)*(ROW(TableDiv[Agency])-ROW(TableDiv[[#Headers],[Agency]])),COLUMNS($F$7:Z$7))))</f>
        <v/>
      </c>
      <c r="AA83" s="1069" t="str" cm="1">
        <f t="array" ref="AA83">IF($D83&lt;COLUMNS($F$7:AA$7),"",INDEX(TableDiv[[GASB]:[GASB]],_xlfn.AGGREGATE(15,3,(TableDiv[[Agency]:[Agency]]=$E83)/(TableDiv[[Agency]:[Agency]]=$E83)*(ROW(TableDiv[Agency])-ROW(TableDiv[[#Headers],[Agency]])),COLUMNS($F$7:AA$7))))</f>
        <v/>
      </c>
      <c r="AB83" s="1069" t="str" cm="1">
        <f t="array" ref="AB83">IF($D83&lt;COLUMNS($F$7:AB$7),"",INDEX(TableDiv[[GASB]:[GASB]],_xlfn.AGGREGATE(15,3,(TableDiv[[Agency]:[Agency]]=$E83)/(TableDiv[[Agency]:[Agency]]=$E83)*(ROW(TableDiv[Agency])-ROW(TableDiv[[#Headers],[Agency]])),COLUMNS($F$7:AB$7))))</f>
        <v/>
      </c>
      <c r="AC83" s="1069" t="str" cm="1">
        <f t="array" ref="AC83">IF($D83&lt;COLUMNS($F$7:AC$7),"",INDEX(TableDiv[[GASB]:[GASB]],_xlfn.AGGREGATE(15,3,(TableDiv[[Agency]:[Agency]]=$E83)/(TableDiv[[Agency]:[Agency]]=$E83)*(ROW(TableDiv[Agency])-ROW(TableDiv[[#Headers],[Agency]])),COLUMNS($F$7:AC$7))))</f>
        <v/>
      </c>
      <c r="AD83" s="1069" t="str" cm="1">
        <f t="array" ref="AD83">IF($D83&lt;COLUMNS($F$7:AD$7),"",INDEX(TableDiv[[GASB]:[GASB]],_xlfn.AGGREGATE(15,3,(TableDiv[[Agency]:[Agency]]=$E83)/(TableDiv[[Agency]:[Agency]]=$E83)*(ROW(TableDiv[Agency])-ROW(TableDiv[[#Headers],[Agency]])),COLUMNS($F$7:AD$7))))</f>
        <v/>
      </c>
      <c r="AE83" s="1069" t="str" cm="1">
        <f t="array" ref="AE83">IF($D83&lt;COLUMNS($F$7:AE$7),"",INDEX(TableDiv[[GASB]:[GASB]],_xlfn.AGGREGATE(15,3,(TableDiv[[Agency]:[Agency]]=$E83)/(TableDiv[[Agency]:[Agency]]=$E83)*(ROW(TableDiv[Agency])-ROW(TableDiv[[#Headers],[Agency]])),COLUMNS($F$7:AE$7))))</f>
        <v/>
      </c>
      <c r="AF83" s="1069" t="str" cm="1">
        <f t="array" ref="AF83">IF($D83&lt;COLUMNS($F$7:AF$7),"",INDEX(TableDiv[[GASB]:[GASB]],_xlfn.AGGREGATE(15,3,(TableDiv[[Agency]:[Agency]]=$E83)/(TableDiv[[Agency]:[Agency]]=$E83)*(ROW(TableDiv[Agency])-ROW(TableDiv[[#Headers],[Agency]])),COLUMNS($F$7:AF$7))))</f>
        <v/>
      </c>
      <c r="AG83" s="1069" t="str" cm="1">
        <f t="array" ref="AG83">IF($D83&lt;COLUMNS($F$7:AG$7),"",INDEX(TableDiv[[GASB]:[GASB]],_xlfn.AGGREGATE(15,3,(TableDiv[[Agency]:[Agency]]=$E83)/(TableDiv[[Agency]:[Agency]]=$E83)*(ROW(TableDiv[Agency])-ROW(TableDiv[[#Headers],[Agency]])),COLUMNS($F$7:AG$7))))</f>
        <v/>
      </c>
      <c r="AH83" s="1069" t="str" cm="1">
        <f t="array" ref="AH83">IF($D83&lt;COLUMNS($F$7:AH$7),"",INDEX(TableDiv[[GASB]:[GASB]],_xlfn.AGGREGATE(15,3,(TableDiv[[Agency]:[Agency]]=$E83)/(TableDiv[[Agency]:[Agency]]=$E83)*(ROW(TableDiv[Agency])-ROW(TableDiv[[#Headers],[Agency]])),COLUMNS($F$7:AH$7))))</f>
        <v/>
      </c>
      <c r="AI83" s="1069" t="str" cm="1">
        <f t="array" ref="AI83">IF($D83&lt;COLUMNS($F$7:AI$7),"",INDEX(TableDiv[[GASB]:[GASB]],_xlfn.AGGREGATE(15,3,(TableDiv[[Agency]:[Agency]]=$E83)/(TableDiv[[Agency]:[Agency]]=$E83)*(ROW(TableDiv[Agency])-ROW(TableDiv[[#Headers],[Agency]])),COLUMNS($F$7:AI$7))))</f>
        <v/>
      </c>
      <c r="AJ83" s="1069" t="str" cm="1">
        <f t="array" ref="AJ83">IF($D83&lt;COLUMNS($F$7:AJ$7),"",INDEX(TableDiv[[GASB]:[GASB]],_xlfn.AGGREGATE(15,3,(TableDiv[[Agency]:[Agency]]=$E83)/(TableDiv[[Agency]:[Agency]]=$E83)*(ROW(TableDiv[Agency])-ROW(TableDiv[[#Headers],[Agency]])),COLUMNS($F$7:AJ$7))))</f>
        <v/>
      </c>
      <c r="AK83" s="1069" t="str" cm="1">
        <f t="array" ref="AK83">IF($D83&lt;COLUMNS($F$7:AK$7),"",INDEX(TableDiv[[GASB]:[GASB]],_xlfn.AGGREGATE(15,3,(TableDiv[[Agency]:[Agency]]=$E83)/(TableDiv[[Agency]:[Agency]]=$E83)*(ROW(TableDiv[Agency])-ROW(TableDiv[[#Headers],[Agency]])),COLUMNS($F$7:AK$7))))</f>
        <v/>
      </c>
      <c r="AL83" s="1069" t="str" cm="1">
        <f t="array" ref="AL83">IF($D83&lt;COLUMNS($F$7:AL$7),"",INDEX(TableDiv[[GASB]:[GASB]],_xlfn.AGGREGATE(15,3,(TableDiv[[Agency]:[Agency]]=$E83)/(TableDiv[[Agency]:[Agency]]=$E83)*(ROW(TableDiv[Agency])-ROW(TableDiv[[#Headers],[Agency]])),COLUMNS($F$7:AL$7))))</f>
        <v/>
      </c>
      <c r="AM83" s="1069" t="str" cm="1">
        <f t="array" ref="AM83">IF($D83&lt;COLUMNS($F$7:AM$7),"",INDEX(TableDiv[[GASB]:[GASB]],_xlfn.AGGREGATE(15,3,(TableDiv[[Agency]:[Agency]]=$E83)/(TableDiv[[Agency]:[Agency]]=$E83)*(ROW(TableDiv[Agency])-ROW(TableDiv[[#Headers],[Agency]])),COLUMNS($F$7:AM$7))))</f>
        <v/>
      </c>
      <c r="AN83" s="1069"/>
      <c r="AO83" s="1069"/>
      <c r="AP83" s="1069"/>
      <c r="AQ83" s="1069"/>
      <c r="AR83" s="1069"/>
      <c r="AS83" s="1069"/>
    </row>
    <row r="84" spans="1:45" ht="15">
      <c r="A84" s="1073" t="s">
        <v>1398</v>
      </c>
      <c r="B84" s="1073" t="s">
        <v>2274</v>
      </c>
      <c r="C84" s="1069"/>
      <c r="D84" s="1069">
        <f>COUNTIF(TableDiv[Agency],E84)</f>
        <v>1</v>
      </c>
      <c r="E84" s="1078" t="str" cm="1">
        <f t="array" ref="E84">IFERROR(INDEX(TableDiv[Agency],MATCH(0,INDEX(COUNTIF($E$7:E83,TableDiv[Agency]),),0)),"")</f>
        <v>U840</v>
      </c>
      <c r="F84" s="1069" t="str" cm="1">
        <f t="array" ref="F84">IF($D84&lt;COLUMNS($F$7:F$7),"",INDEX(TableDiv[[GASB]:[GASB]],_xlfn.AGGREGATE(15,3,(TableDiv[[Agency]:[Agency]]=$E84)/(TableDiv[[Agency]:[Agency]]=$E84)*(ROW(TableDiv[Agency])-ROW(TableDiv[[#Headers],[Agency]])),COLUMNS($F$7:F$7))))</f>
        <v>U84</v>
      </c>
      <c r="G84" s="1069" t="str" cm="1">
        <f t="array" ref="G84">IF($D84&lt;COLUMNS($F$7:G$7),"",INDEX(TableDiv[[GASB]:[GASB]],_xlfn.AGGREGATE(15,3,(TableDiv[[Agency]:[Agency]]=$E84)/(TableDiv[[Agency]:[Agency]]=$E84)*(ROW(TableDiv[Agency])-ROW(TableDiv[[#Headers],[Agency]])),COLUMNS($F$7:G$7))))</f>
        <v/>
      </c>
      <c r="H84" s="1069" t="str" cm="1">
        <f t="array" ref="H84">IF($D84&lt;COLUMNS($F$7:H$7),"",INDEX(TableDiv[[GASB]:[GASB]],_xlfn.AGGREGATE(15,3,(TableDiv[[Agency]:[Agency]]=$E84)/(TableDiv[[Agency]:[Agency]]=$E84)*(ROW(TableDiv[Agency])-ROW(TableDiv[[#Headers],[Agency]])),COLUMNS($F$7:H$7))))</f>
        <v/>
      </c>
      <c r="I84" s="1069" t="str" cm="1">
        <f t="array" ref="I84">IF($D84&lt;COLUMNS($F$7:I$7),"",INDEX(TableDiv[[GASB]:[GASB]],_xlfn.AGGREGATE(15,3,(TableDiv[[Agency]:[Agency]]=$E84)/(TableDiv[[Agency]:[Agency]]=$E84)*(ROW(TableDiv[Agency])-ROW(TableDiv[[#Headers],[Agency]])),COLUMNS($F$7:I$7))))</f>
        <v/>
      </c>
      <c r="J84" s="1069" t="str" cm="1">
        <f t="array" ref="J84">IF($D84&lt;COLUMNS($F$7:J$7),"",INDEX(TableDiv[[GASB]:[GASB]],_xlfn.AGGREGATE(15,3,(TableDiv[[Agency]:[Agency]]=$E84)/(TableDiv[[Agency]:[Agency]]=$E84)*(ROW(TableDiv[Agency])-ROW(TableDiv[[#Headers],[Agency]])),COLUMNS($F$7:J$7))))</f>
        <v/>
      </c>
      <c r="K84" s="1069" t="str" cm="1">
        <f t="array" ref="K84">IF($D84&lt;COLUMNS($F$7:K$7),"",INDEX(TableDiv[[GASB]:[GASB]],_xlfn.AGGREGATE(15,3,(TableDiv[[Agency]:[Agency]]=$E84)/(TableDiv[[Agency]:[Agency]]=$E84)*(ROW(TableDiv[Agency])-ROW(TableDiv[[#Headers],[Agency]])),COLUMNS($F$7:K$7))))</f>
        <v/>
      </c>
      <c r="L84" s="1069" t="str" cm="1">
        <f t="array" ref="L84">IF($D84&lt;COLUMNS($F$7:L$7),"",INDEX(TableDiv[[GASB]:[GASB]],_xlfn.AGGREGATE(15,3,(TableDiv[[Agency]:[Agency]]=$E84)/(TableDiv[[Agency]:[Agency]]=$E84)*(ROW(TableDiv[Agency])-ROW(TableDiv[[#Headers],[Agency]])),COLUMNS($F$7:L$7))))</f>
        <v/>
      </c>
      <c r="M84" s="1069" t="str" cm="1">
        <f t="array" ref="M84">IF($D84&lt;COLUMNS($F$7:M$7),"",INDEX(TableDiv[[GASB]:[GASB]],_xlfn.AGGREGATE(15,3,(TableDiv[[Agency]:[Agency]]=$E84)/(TableDiv[[Agency]:[Agency]]=$E84)*(ROW(TableDiv[Agency])-ROW(TableDiv[[#Headers],[Agency]])),COLUMNS($F$7:M$7))))</f>
        <v/>
      </c>
      <c r="N84" s="1069" t="str" cm="1">
        <f t="array" ref="N84">IF($D84&lt;COLUMNS($F$7:N$7),"",INDEX(TableDiv[[GASB]:[GASB]],_xlfn.AGGREGATE(15,3,(TableDiv[[Agency]:[Agency]]=$E84)/(TableDiv[[Agency]:[Agency]]=$E84)*(ROW(TableDiv[Agency])-ROW(TableDiv[[#Headers],[Agency]])),COLUMNS($F$7:N$7))))</f>
        <v/>
      </c>
      <c r="O84" s="1069" t="str" cm="1">
        <f t="array" ref="O84">IF($D84&lt;COLUMNS($F$7:O$7),"",INDEX(TableDiv[[GASB]:[GASB]],_xlfn.AGGREGATE(15,3,(TableDiv[[Agency]:[Agency]]=$E84)/(TableDiv[[Agency]:[Agency]]=$E84)*(ROW(TableDiv[Agency])-ROW(TableDiv[[#Headers],[Agency]])),COLUMNS($F$7:O$7))))</f>
        <v/>
      </c>
      <c r="P84" s="1069" t="str" cm="1">
        <f t="array" ref="P84">IF($D84&lt;COLUMNS($F$7:P$7),"",INDEX(TableDiv[[GASB]:[GASB]],_xlfn.AGGREGATE(15,3,(TableDiv[[Agency]:[Agency]]=$E84)/(TableDiv[[Agency]:[Agency]]=$E84)*(ROW(TableDiv[Agency])-ROW(TableDiv[[#Headers],[Agency]])),COLUMNS($F$7:P$7))))</f>
        <v/>
      </c>
      <c r="Q84" s="1069" t="str" cm="1">
        <f t="array" ref="Q84">IF($D84&lt;COLUMNS($F$7:Q$7),"",INDEX(TableDiv[[GASB]:[GASB]],_xlfn.AGGREGATE(15,3,(TableDiv[[Agency]:[Agency]]=$E84)/(TableDiv[[Agency]:[Agency]]=$E84)*(ROW(TableDiv[Agency])-ROW(TableDiv[[#Headers],[Agency]])),COLUMNS($F$7:Q$7))))</f>
        <v/>
      </c>
      <c r="R84" s="1069" t="str" cm="1">
        <f t="array" ref="R84">IF($D84&lt;COLUMNS($F$7:R$7),"",INDEX(TableDiv[[GASB]:[GASB]],_xlfn.AGGREGATE(15,3,(TableDiv[[Agency]:[Agency]]=$E84)/(TableDiv[[Agency]:[Agency]]=$E84)*(ROW(TableDiv[Agency])-ROW(TableDiv[[#Headers],[Agency]])),COLUMNS($F$7:R$7))))</f>
        <v/>
      </c>
      <c r="S84" s="1069" t="str" cm="1">
        <f t="array" ref="S84">IF($D84&lt;COLUMNS($F$7:S$7),"",INDEX(TableDiv[[GASB]:[GASB]],_xlfn.AGGREGATE(15,3,(TableDiv[[Agency]:[Agency]]=$E84)/(TableDiv[[Agency]:[Agency]]=$E84)*(ROW(TableDiv[Agency])-ROW(TableDiv[[#Headers],[Agency]])),COLUMNS($F$7:S$7))))</f>
        <v/>
      </c>
      <c r="T84" s="1069" t="str" cm="1">
        <f t="array" ref="T84">IF($D84&lt;COLUMNS($F$7:T$7),"",INDEX(TableDiv[[GASB]:[GASB]],_xlfn.AGGREGATE(15,3,(TableDiv[[Agency]:[Agency]]=$E84)/(TableDiv[[Agency]:[Agency]]=$E84)*(ROW(TableDiv[Agency])-ROW(TableDiv[[#Headers],[Agency]])),COLUMNS($F$7:T$7))))</f>
        <v/>
      </c>
      <c r="U84" s="1069" t="str" cm="1">
        <f t="array" ref="U84">IF($D84&lt;COLUMNS($F$7:U$7),"",INDEX(TableDiv[[GASB]:[GASB]],_xlfn.AGGREGATE(15,3,(TableDiv[[Agency]:[Agency]]=$E84)/(TableDiv[[Agency]:[Agency]]=$E84)*(ROW(TableDiv[Agency])-ROW(TableDiv[[#Headers],[Agency]])),COLUMNS($F$7:U$7))))</f>
        <v/>
      </c>
      <c r="V84" s="1069" t="str" cm="1">
        <f t="array" ref="V84">IF($D84&lt;COLUMNS($F$7:V$7),"",INDEX(TableDiv[[GASB]:[GASB]],_xlfn.AGGREGATE(15,3,(TableDiv[[Agency]:[Agency]]=$E84)/(TableDiv[[Agency]:[Agency]]=$E84)*(ROW(TableDiv[Agency])-ROW(TableDiv[[#Headers],[Agency]])),COLUMNS($F$7:V$7))))</f>
        <v/>
      </c>
      <c r="W84" s="1069" t="str" cm="1">
        <f t="array" ref="W84">IF($D84&lt;COLUMNS($F$7:W$7),"",INDEX(TableDiv[[GASB]:[GASB]],_xlfn.AGGREGATE(15,3,(TableDiv[[Agency]:[Agency]]=$E84)/(TableDiv[[Agency]:[Agency]]=$E84)*(ROW(TableDiv[Agency])-ROW(TableDiv[[#Headers],[Agency]])),COLUMNS($F$7:W$7))))</f>
        <v/>
      </c>
      <c r="X84" s="1069" t="str" cm="1">
        <f t="array" ref="X84">IF($D84&lt;COLUMNS($F$7:X$7),"",INDEX(TableDiv[[GASB]:[GASB]],_xlfn.AGGREGATE(15,3,(TableDiv[[Agency]:[Agency]]=$E84)/(TableDiv[[Agency]:[Agency]]=$E84)*(ROW(TableDiv[Agency])-ROW(TableDiv[[#Headers],[Agency]])),COLUMNS($F$7:X$7))))</f>
        <v/>
      </c>
      <c r="Y84" s="1069" t="str" cm="1">
        <f t="array" ref="Y84">IF($D84&lt;COLUMNS($F$7:Y$7),"",INDEX(TableDiv[[GASB]:[GASB]],_xlfn.AGGREGATE(15,3,(TableDiv[[Agency]:[Agency]]=$E84)/(TableDiv[[Agency]:[Agency]]=$E84)*(ROW(TableDiv[Agency])-ROW(TableDiv[[#Headers],[Agency]])),COLUMNS($F$7:Y$7))))</f>
        <v/>
      </c>
      <c r="Z84" s="1069" t="str" cm="1">
        <f t="array" ref="Z84">IF($D84&lt;COLUMNS($F$7:Z$7),"",INDEX(TableDiv[[GASB]:[GASB]],_xlfn.AGGREGATE(15,3,(TableDiv[[Agency]:[Agency]]=$E84)/(TableDiv[[Agency]:[Agency]]=$E84)*(ROW(TableDiv[Agency])-ROW(TableDiv[[#Headers],[Agency]])),COLUMNS($F$7:Z$7))))</f>
        <v/>
      </c>
      <c r="AA84" s="1069" t="str" cm="1">
        <f t="array" ref="AA84">IF($D84&lt;COLUMNS($F$7:AA$7),"",INDEX(TableDiv[[GASB]:[GASB]],_xlfn.AGGREGATE(15,3,(TableDiv[[Agency]:[Agency]]=$E84)/(TableDiv[[Agency]:[Agency]]=$E84)*(ROW(TableDiv[Agency])-ROW(TableDiv[[#Headers],[Agency]])),COLUMNS($F$7:AA$7))))</f>
        <v/>
      </c>
      <c r="AB84" s="1069" t="str" cm="1">
        <f t="array" ref="AB84">IF($D84&lt;COLUMNS($F$7:AB$7),"",INDEX(TableDiv[[GASB]:[GASB]],_xlfn.AGGREGATE(15,3,(TableDiv[[Agency]:[Agency]]=$E84)/(TableDiv[[Agency]:[Agency]]=$E84)*(ROW(TableDiv[Agency])-ROW(TableDiv[[#Headers],[Agency]])),COLUMNS($F$7:AB$7))))</f>
        <v/>
      </c>
      <c r="AC84" s="1069" t="str" cm="1">
        <f t="array" ref="AC84">IF($D84&lt;COLUMNS($F$7:AC$7),"",INDEX(TableDiv[[GASB]:[GASB]],_xlfn.AGGREGATE(15,3,(TableDiv[[Agency]:[Agency]]=$E84)/(TableDiv[[Agency]:[Agency]]=$E84)*(ROW(TableDiv[Agency])-ROW(TableDiv[[#Headers],[Agency]])),COLUMNS($F$7:AC$7))))</f>
        <v/>
      </c>
      <c r="AD84" s="1069" t="str" cm="1">
        <f t="array" ref="AD84">IF($D84&lt;COLUMNS($F$7:AD$7),"",INDEX(TableDiv[[GASB]:[GASB]],_xlfn.AGGREGATE(15,3,(TableDiv[[Agency]:[Agency]]=$E84)/(TableDiv[[Agency]:[Agency]]=$E84)*(ROW(TableDiv[Agency])-ROW(TableDiv[[#Headers],[Agency]])),COLUMNS($F$7:AD$7))))</f>
        <v/>
      </c>
      <c r="AE84" s="1069" t="str" cm="1">
        <f t="array" ref="AE84">IF($D84&lt;COLUMNS($F$7:AE$7),"",INDEX(TableDiv[[GASB]:[GASB]],_xlfn.AGGREGATE(15,3,(TableDiv[[Agency]:[Agency]]=$E84)/(TableDiv[[Agency]:[Agency]]=$E84)*(ROW(TableDiv[Agency])-ROW(TableDiv[[#Headers],[Agency]])),COLUMNS($F$7:AE$7))))</f>
        <v/>
      </c>
      <c r="AF84" s="1069" t="str" cm="1">
        <f t="array" ref="AF84">IF($D84&lt;COLUMNS($F$7:AF$7),"",INDEX(TableDiv[[GASB]:[GASB]],_xlfn.AGGREGATE(15,3,(TableDiv[[Agency]:[Agency]]=$E84)/(TableDiv[[Agency]:[Agency]]=$E84)*(ROW(TableDiv[Agency])-ROW(TableDiv[[#Headers],[Agency]])),COLUMNS($F$7:AF$7))))</f>
        <v/>
      </c>
      <c r="AG84" s="1069" t="str" cm="1">
        <f t="array" ref="AG84">IF($D84&lt;COLUMNS($F$7:AG$7),"",INDEX(TableDiv[[GASB]:[GASB]],_xlfn.AGGREGATE(15,3,(TableDiv[[Agency]:[Agency]]=$E84)/(TableDiv[[Agency]:[Agency]]=$E84)*(ROW(TableDiv[Agency])-ROW(TableDiv[[#Headers],[Agency]])),COLUMNS($F$7:AG$7))))</f>
        <v/>
      </c>
      <c r="AH84" s="1069" t="str" cm="1">
        <f t="array" ref="AH84">IF($D84&lt;COLUMNS($F$7:AH$7),"",INDEX(TableDiv[[GASB]:[GASB]],_xlfn.AGGREGATE(15,3,(TableDiv[[Agency]:[Agency]]=$E84)/(TableDiv[[Agency]:[Agency]]=$E84)*(ROW(TableDiv[Agency])-ROW(TableDiv[[#Headers],[Agency]])),COLUMNS($F$7:AH$7))))</f>
        <v/>
      </c>
      <c r="AI84" s="1069" t="str" cm="1">
        <f t="array" ref="AI84">IF($D84&lt;COLUMNS($F$7:AI$7),"",INDEX(TableDiv[[GASB]:[GASB]],_xlfn.AGGREGATE(15,3,(TableDiv[[Agency]:[Agency]]=$E84)/(TableDiv[[Agency]:[Agency]]=$E84)*(ROW(TableDiv[Agency])-ROW(TableDiv[[#Headers],[Agency]])),COLUMNS($F$7:AI$7))))</f>
        <v/>
      </c>
      <c r="AJ84" s="1069" t="str" cm="1">
        <f t="array" ref="AJ84">IF($D84&lt;COLUMNS($F$7:AJ$7),"",INDEX(TableDiv[[GASB]:[GASB]],_xlfn.AGGREGATE(15,3,(TableDiv[[Agency]:[Agency]]=$E84)/(TableDiv[[Agency]:[Agency]]=$E84)*(ROW(TableDiv[Agency])-ROW(TableDiv[[#Headers],[Agency]])),COLUMNS($F$7:AJ$7))))</f>
        <v/>
      </c>
      <c r="AK84" s="1069" t="str" cm="1">
        <f t="array" ref="AK84">IF($D84&lt;COLUMNS($F$7:AK$7),"",INDEX(TableDiv[[GASB]:[GASB]],_xlfn.AGGREGATE(15,3,(TableDiv[[Agency]:[Agency]]=$E84)/(TableDiv[[Agency]:[Agency]]=$E84)*(ROW(TableDiv[Agency])-ROW(TableDiv[[#Headers],[Agency]])),COLUMNS($F$7:AK$7))))</f>
        <v/>
      </c>
      <c r="AL84" s="1069" t="str" cm="1">
        <f t="array" ref="AL84">IF($D84&lt;COLUMNS($F$7:AL$7),"",INDEX(TableDiv[[GASB]:[GASB]],_xlfn.AGGREGATE(15,3,(TableDiv[[Agency]:[Agency]]=$E84)/(TableDiv[[Agency]:[Agency]]=$E84)*(ROW(TableDiv[Agency])-ROW(TableDiv[[#Headers],[Agency]])),COLUMNS($F$7:AL$7))))</f>
        <v/>
      </c>
      <c r="AM84" s="1069" t="str" cm="1">
        <f t="array" ref="AM84">IF($D84&lt;COLUMNS($F$7:AM$7),"",INDEX(TableDiv[[GASB]:[GASB]],_xlfn.AGGREGATE(15,3,(TableDiv[[Agency]:[Agency]]=$E84)/(TableDiv[[Agency]:[Agency]]=$E84)*(ROW(TableDiv[Agency])-ROW(TableDiv[[#Headers],[Agency]])),COLUMNS($F$7:AM$7))))</f>
        <v/>
      </c>
      <c r="AN84" s="1069"/>
      <c r="AO84" s="1069"/>
      <c r="AP84" s="1069"/>
      <c r="AQ84" s="1069"/>
      <c r="AR84" s="1069"/>
      <c r="AS84" s="1069"/>
    </row>
    <row r="85" spans="1:45" ht="15">
      <c r="A85" s="1073" t="s">
        <v>1398</v>
      </c>
      <c r="B85" s="1073" t="s">
        <v>2281</v>
      </c>
      <c r="C85" s="1069"/>
      <c r="D85" s="1069">
        <f>COUNTIF(TableDiv[Agency],E85)</f>
        <v>1</v>
      </c>
      <c r="E85" s="1078" t="str" cm="1">
        <f t="array" ref="E85">IFERROR(INDEX(TableDiv[Agency],MATCH(0,INDEX(COUNTIF($E$7:E84,TableDiv[Agency]),),0)),"")</f>
        <v>U860</v>
      </c>
      <c r="F85" s="1069" t="str" cm="1">
        <f t="array" ref="F85">IF($D85&lt;COLUMNS($F$7:F$7),"",INDEX(TableDiv[[GASB]:[GASB]],_xlfn.AGGREGATE(15,3,(TableDiv[[Agency]:[Agency]]=$E85)/(TableDiv[[Agency]:[Agency]]=$E85)*(ROW(TableDiv[Agency])-ROW(TableDiv[[#Headers],[Agency]])),COLUMNS($F$7:F$7))))</f>
        <v>U86</v>
      </c>
      <c r="G85" s="1069" t="str" cm="1">
        <f t="array" ref="G85">IF($D85&lt;COLUMNS($F$7:G$7),"",INDEX(TableDiv[[GASB]:[GASB]],_xlfn.AGGREGATE(15,3,(TableDiv[[Agency]:[Agency]]=$E85)/(TableDiv[[Agency]:[Agency]]=$E85)*(ROW(TableDiv[Agency])-ROW(TableDiv[[#Headers],[Agency]])),COLUMNS($F$7:G$7))))</f>
        <v/>
      </c>
      <c r="H85" s="1069" t="str" cm="1">
        <f t="array" ref="H85">IF($D85&lt;COLUMNS($F$7:H$7),"",INDEX(TableDiv[[GASB]:[GASB]],_xlfn.AGGREGATE(15,3,(TableDiv[[Agency]:[Agency]]=$E85)/(TableDiv[[Agency]:[Agency]]=$E85)*(ROW(TableDiv[Agency])-ROW(TableDiv[[#Headers],[Agency]])),COLUMNS($F$7:H$7))))</f>
        <v/>
      </c>
      <c r="I85" s="1069" t="str" cm="1">
        <f t="array" ref="I85">IF($D85&lt;COLUMNS($F$7:I$7),"",INDEX(TableDiv[[GASB]:[GASB]],_xlfn.AGGREGATE(15,3,(TableDiv[[Agency]:[Agency]]=$E85)/(TableDiv[[Agency]:[Agency]]=$E85)*(ROW(TableDiv[Agency])-ROW(TableDiv[[#Headers],[Agency]])),COLUMNS($F$7:I$7))))</f>
        <v/>
      </c>
      <c r="J85" s="1069" t="str" cm="1">
        <f t="array" ref="J85">IF($D85&lt;COLUMNS($F$7:J$7),"",INDEX(TableDiv[[GASB]:[GASB]],_xlfn.AGGREGATE(15,3,(TableDiv[[Agency]:[Agency]]=$E85)/(TableDiv[[Agency]:[Agency]]=$E85)*(ROW(TableDiv[Agency])-ROW(TableDiv[[#Headers],[Agency]])),COLUMNS($F$7:J$7))))</f>
        <v/>
      </c>
      <c r="K85" s="1069" t="str" cm="1">
        <f t="array" ref="K85">IF($D85&lt;COLUMNS($F$7:K$7),"",INDEX(TableDiv[[GASB]:[GASB]],_xlfn.AGGREGATE(15,3,(TableDiv[[Agency]:[Agency]]=$E85)/(TableDiv[[Agency]:[Agency]]=$E85)*(ROW(TableDiv[Agency])-ROW(TableDiv[[#Headers],[Agency]])),COLUMNS($F$7:K$7))))</f>
        <v/>
      </c>
      <c r="L85" s="1069" t="str" cm="1">
        <f t="array" ref="L85">IF($D85&lt;COLUMNS($F$7:L$7),"",INDEX(TableDiv[[GASB]:[GASB]],_xlfn.AGGREGATE(15,3,(TableDiv[[Agency]:[Agency]]=$E85)/(TableDiv[[Agency]:[Agency]]=$E85)*(ROW(TableDiv[Agency])-ROW(TableDiv[[#Headers],[Agency]])),COLUMNS($F$7:L$7))))</f>
        <v/>
      </c>
      <c r="M85" s="1069" t="str" cm="1">
        <f t="array" ref="M85">IF($D85&lt;COLUMNS($F$7:M$7),"",INDEX(TableDiv[[GASB]:[GASB]],_xlfn.AGGREGATE(15,3,(TableDiv[[Agency]:[Agency]]=$E85)/(TableDiv[[Agency]:[Agency]]=$E85)*(ROW(TableDiv[Agency])-ROW(TableDiv[[#Headers],[Agency]])),COLUMNS($F$7:M$7))))</f>
        <v/>
      </c>
      <c r="N85" s="1069" t="str" cm="1">
        <f t="array" ref="N85">IF($D85&lt;COLUMNS($F$7:N$7),"",INDEX(TableDiv[[GASB]:[GASB]],_xlfn.AGGREGATE(15,3,(TableDiv[[Agency]:[Agency]]=$E85)/(TableDiv[[Agency]:[Agency]]=$E85)*(ROW(TableDiv[Agency])-ROW(TableDiv[[#Headers],[Agency]])),COLUMNS($F$7:N$7))))</f>
        <v/>
      </c>
      <c r="O85" s="1069" t="str" cm="1">
        <f t="array" ref="O85">IF($D85&lt;COLUMNS($F$7:O$7),"",INDEX(TableDiv[[GASB]:[GASB]],_xlfn.AGGREGATE(15,3,(TableDiv[[Agency]:[Agency]]=$E85)/(TableDiv[[Agency]:[Agency]]=$E85)*(ROW(TableDiv[Agency])-ROW(TableDiv[[#Headers],[Agency]])),COLUMNS($F$7:O$7))))</f>
        <v/>
      </c>
      <c r="P85" s="1069" t="str" cm="1">
        <f t="array" ref="P85">IF($D85&lt;COLUMNS($F$7:P$7),"",INDEX(TableDiv[[GASB]:[GASB]],_xlfn.AGGREGATE(15,3,(TableDiv[[Agency]:[Agency]]=$E85)/(TableDiv[[Agency]:[Agency]]=$E85)*(ROW(TableDiv[Agency])-ROW(TableDiv[[#Headers],[Agency]])),COLUMNS($F$7:P$7))))</f>
        <v/>
      </c>
      <c r="Q85" s="1069" t="str" cm="1">
        <f t="array" ref="Q85">IF($D85&lt;COLUMNS($F$7:Q$7),"",INDEX(TableDiv[[GASB]:[GASB]],_xlfn.AGGREGATE(15,3,(TableDiv[[Agency]:[Agency]]=$E85)/(TableDiv[[Agency]:[Agency]]=$E85)*(ROW(TableDiv[Agency])-ROW(TableDiv[[#Headers],[Agency]])),COLUMNS($F$7:Q$7))))</f>
        <v/>
      </c>
      <c r="R85" s="1069" t="str" cm="1">
        <f t="array" ref="R85">IF($D85&lt;COLUMNS($F$7:R$7),"",INDEX(TableDiv[[GASB]:[GASB]],_xlfn.AGGREGATE(15,3,(TableDiv[[Agency]:[Agency]]=$E85)/(TableDiv[[Agency]:[Agency]]=$E85)*(ROW(TableDiv[Agency])-ROW(TableDiv[[#Headers],[Agency]])),COLUMNS($F$7:R$7))))</f>
        <v/>
      </c>
      <c r="S85" s="1069" t="str" cm="1">
        <f t="array" ref="S85">IF($D85&lt;COLUMNS($F$7:S$7),"",INDEX(TableDiv[[GASB]:[GASB]],_xlfn.AGGREGATE(15,3,(TableDiv[[Agency]:[Agency]]=$E85)/(TableDiv[[Agency]:[Agency]]=$E85)*(ROW(TableDiv[Agency])-ROW(TableDiv[[#Headers],[Agency]])),COLUMNS($F$7:S$7))))</f>
        <v/>
      </c>
      <c r="T85" s="1069" t="str" cm="1">
        <f t="array" ref="T85">IF($D85&lt;COLUMNS($F$7:T$7),"",INDEX(TableDiv[[GASB]:[GASB]],_xlfn.AGGREGATE(15,3,(TableDiv[[Agency]:[Agency]]=$E85)/(TableDiv[[Agency]:[Agency]]=$E85)*(ROW(TableDiv[Agency])-ROW(TableDiv[[#Headers],[Agency]])),COLUMNS($F$7:T$7))))</f>
        <v/>
      </c>
      <c r="U85" s="1069" t="str" cm="1">
        <f t="array" ref="U85">IF($D85&lt;COLUMNS($F$7:U$7),"",INDEX(TableDiv[[GASB]:[GASB]],_xlfn.AGGREGATE(15,3,(TableDiv[[Agency]:[Agency]]=$E85)/(TableDiv[[Agency]:[Agency]]=$E85)*(ROW(TableDiv[Agency])-ROW(TableDiv[[#Headers],[Agency]])),COLUMNS($F$7:U$7))))</f>
        <v/>
      </c>
      <c r="V85" s="1069" t="str" cm="1">
        <f t="array" ref="V85">IF($D85&lt;COLUMNS($F$7:V$7),"",INDEX(TableDiv[[GASB]:[GASB]],_xlfn.AGGREGATE(15,3,(TableDiv[[Agency]:[Agency]]=$E85)/(TableDiv[[Agency]:[Agency]]=$E85)*(ROW(TableDiv[Agency])-ROW(TableDiv[[#Headers],[Agency]])),COLUMNS($F$7:V$7))))</f>
        <v/>
      </c>
      <c r="W85" s="1069" t="str" cm="1">
        <f t="array" ref="W85">IF($D85&lt;COLUMNS($F$7:W$7),"",INDEX(TableDiv[[GASB]:[GASB]],_xlfn.AGGREGATE(15,3,(TableDiv[[Agency]:[Agency]]=$E85)/(TableDiv[[Agency]:[Agency]]=$E85)*(ROW(TableDiv[Agency])-ROW(TableDiv[[#Headers],[Agency]])),COLUMNS($F$7:W$7))))</f>
        <v/>
      </c>
      <c r="X85" s="1069" t="str" cm="1">
        <f t="array" ref="X85">IF($D85&lt;COLUMNS($F$7:X$7),"",INDEX(TableDiv[[GASB]:[GASB]],_xlfn.AGGREGATE(15,3,(TableDiv[[Agency]:[Agency]]=$E85)/(TableDiv[[Agency]:[Agency]]=$E85)*(ROW(TableDiv[Agency])-ROW(TableDiv[[#Headers],[Agency]])),COLUMNS($F$7:X$7))))</f>
        <v/>
      </c>
      <c r="Y85" s="1069" t="str" cm="1">
        <f t="array" ref="Y85">IF($D85&lt;COLUMNS($F$7:Y$7),"",INDEX(TableDiv[[GASB]:[GASB]],_xlfn.AGGREGATE(15,3,(TableDiv[[Agency]:[Agency]]=$E85)/(TableDiv[[Agency]:[Agency]]=$E85)*(ROW(TableDiv[Agency])-ROW(TableDiv[[#Headers],[Agency]])),COLUMNS($F$7:Y$7))))</f>
        <v/>
      </c>
      <c r="Z85" s="1069" t="str" cm="1">
        <f t="array" ref="Z85">IF($D85&lt;COLUMNS($F$7:Z$7),"",INDEX(TableDiv[[GASB]:[GASB]],_xlfn.AGGREGATE(15,3,(TableDiv[[Agency]:[Agency]]=$E85)/(TableDiv[[Agency]:[Agency]]=$E85)*(ROW(TableDiv[Agency])-ROW(TableDiv[[#Headers],[Agency]])),COLUMNS($F$7:Z$7))))</f>
        <v/>
      </c>
      <c r="AA85" s="1069" t="str" cm="1">
        <f t="array" ref="AA85">IF($D85&lt;COLUMNS($F$7:AA$7),"",INDEX(TableDiv[[GASB]:[GASB]],_xlfn.AGGREGATE(15,3,(TableDiv[[Agency]:[Agency]]=$E85)/(TableDiv[[Agency]:[Agency]]=$E85)*(ROW(TableDiv[Agency])-ROW(TableDiv[[#Headers],[Agency]])),COLUMNS($F$7:AA$7))))</f>
        <v/>
      </c>
      <c r="AB85" s="1069" t="str" cm="1">
        <f t="array" ref="AB85">IF($D85&lt;COLUMNS($F$7:AB$7),"",INDEX(TableDiv[[GASB]:[GASB]],_xlfn.AGGREGATE(15,3,(TableDiv[[Agency]:[Agency]]=$E85)/(TableDiv[[Agency]:[Agency]]=$E85)*(ROW(TableDiv[Agency])-ROW(TableDiv[[#Headers],[Agency]])),COLUMNS($F$7:AB$7))))</f>
        <v/>
      </c>
      <c r="AC85" s="1069" t="str" cm="1">
        <f t="array" ref="AC85">IF($D85&lt;COLUMNS($F$7:AC$7),"",INDEX(TableDiv[[GASB]:[GASB]],_xlfn.AGGREGATE(15,3,(TableDiv[[Agency]:[Agency]]=$E85)/(TableDiv[[Agency]:[Agency]]=$E85)*(ROW(TableDiv[Agency])-ROW(TableDiv[[#Headers],[Agency]])),COLUMNS($F$7:AC$7))))</f>
        <v/>
      </c>
      <c r="AD85" s="1069" t="str" cm="1">
        <f t="array" ref="AD85">IF($D85&lt;COLUMNS($F$7:AD$7),"",INDEX(TableDiv[[GASB]:[GASB]],_xlfn.AGGREGATE(15,3,(TableDiv[[Agency]:[Agency]]=$E85)/(TableDiv[[Agency]:[Agency]]=$E85)*(ROW(TableDiv[Agency])-ROW(TableDiv[[#Headers],[Agency]])),COLUMNS($F$7:AD$7))))</f>
        <v/>
      </c>
      <c r="AE85" s="1069" t="str" cm="1">
        <f t="array" ref="AE85">IF($D85&lt;COLUMNS($F$7:AE$7),"",INDEX(TableDiv[[GASB]:[GASB]],_xlfn.AGGREGATE(15,3,(TableDiv[[Agency]:[Agency]]=$E85)/(TableDiv[[Agency]:[Agency]]=$E85)*(ROW(TableDiv[Agency])-ROW(TableDiv[[#Headers],[Agency]])),COLUMNS($F$7:AE$7))))</f>
        <v/>
      </c>
      <c r="AF85" s="1069" t="str" cm="1">
        <f t="array" ref="AF85">IF($D85&lt;COLUMNS($F$7:AF$7),"",INDEX(TableDiv[[GASB]:[GASB]],_xlfn.AGGREGATE(15,3,(TableDiv[[Agency]:[Agency]]=$E85)/(TableDiv[[Agency]:[Agency]]=$E85)*(ROW(TableDiv[Agency])-ROW(TableDiv[[#Headers],[Agency]])),COLUMNS($F$7:AF$7))))</f>
        <v/>
      </c>
      <c r="AG85" s="1069" t="str" cm="1">
        <f t="array" ref="AG85">IF($D85&lt;COLUMNS($F$7:AG$7),"",INDEX(TableDiv[[GASB]:[GASB]],_xlfn.AGGREGATE(15,3,(TableDiv[[Agency]:[Agency]]=$E85)/(TableDiv[[Agency]:[Agency]]=$E85)*(ROW(TableDiv[Agency])-ROW(TableDiv[[#Headers],[Agency]])),COLUMNS($F$7:AG$7))))</f>
        <v/>
      </c>
      <c r="AH85" s="1069" t="str" cm="1">
        <f t="array" ref="AH85">IF($D85&lt;COLUMNS($F$7:AH$7),"",INDEX(TableDiv[[GASB]:[GASB]],_xlfn.AGGREGATE(15,3,(TableDiv[[Agency]:[Agency]]=$E85)/(TableDiv[[Agency]:[Agency]]=$E85)*(ROW(TableDiv[Agency])-ROW(TableDiv[[#Headers],[Agency]])),COLUMNS($F$7:AH$7))))</f>
        <v/>
      </c>
      <c r="AI85" s="1069" t="str" cm="1">
        <f t="array" ref="AI85">IF($D85&lt;COLUMNS($F$7:AI$7),"",INDEX(TableDiv[[GASB]:[GASB]],_xlfn.AGGREGATE(15,3,(TableDiv[[Agency]:[Agency]]=$E85)/(TableDiv[[Agency]:[Agency]]=$E85)*(ROW(TableDiv[Agency])-ROW(TableDiv[[#Headers],[Agency]])),COLUMNS($F$7:AI$7))))</f>
        <v/>
      </c>
      <c r="AJ85" s="1069" t="str" cm="1">
        <f t="array" ref="AJ85">IF($D85&lt;COLUMNS($F$7:AJ$7),"",INDEX(TableDiv[[GASB]:[GASB]],_xlfn.AGGREGATE(15,3,(TableDiv[[Agency]:[Agency]]=$E85)/(TableDiv[[Agency]:[Agency]]=$E85)*(ROW(TableDiv[Agency])-ROW(TableDiv[[#Headers],[Agency]])),COLUMNS($F$7:AJ$7))))</f>
        <v/>
      </c>
      <c r="AK85" s="1069" t="str" cm="1">
        <f t="array" ref="AK85">IF($D85&lt;COLUMNS($F$7:AK$7),"",INDEX(TableDiv[[GASB]:[GASB]],_xlfn.AGGREGATE(15,3,(TableDiv[[Agency]:[Agency]]=$E85)/(TableDiv[[Agency]:[Agency]]=$E85)*(ROW(TableDiv[Agency])-ROW(TableDiv[[#Headers],[Agency]])),COLUMNS($F$7:AK$7))))</f>
        <v/>
      </c>
      <c r="AL85" s="1069" t="str" cm="1">
        <f t="array" ref="AL85">IF($D85&lt;COLUMNS($F$7:AL$7),"",INDEX(TableDiv[[GASB]:[GASB]],_xlfn.AGGREGATE(15,3,(TableDiv[[Agency]:[Agency]]=$E85)/(TableDiv[[Agency]:[Agency]]=$E85)*(ROW(TableDiv[Agency])-ROW(TableDiv[[#Headers],[Agency]])),COLUMNS($F$7:AL$7))))</f>
        <v/>
      </c>
      <c r="AM85" s="1069" t="str" cm="1">
        <f t="array" ref="AM85">IF($D85&lt;COLUMNS($F$7:AM$7),"",INDEX(TableDiv[[GASB]:[GASB]],_xlfn.AGGREGATE(15,3,(TableDiv[[Agency]:[Agency]]=$E85)/(TableDiv[[Agency]:[Agency]]=$E85)*(ROW(TableDiv[Agency])-ROW(TableDiv[[#Headers],[Agency]])),COLUMNS($F$7:AM$7))))</f>
        <v/>
      </c>
      <c r="AN85" s="1069"/>
      <c r="AO85" s="1069"/>
      <c r="AP85" s="1069"/>
      <c r="AQ85" s="1069"/>
      <c r="AR85" s="1069"/>
      <c r="AS85" s="1069"/>
    </row>
    <row r="86" spans="1:45" ht="15">
      <c r="A86" s="1073" t="s">
        <v>1398</v>
      </c>
      <c r="B86" s="1073" t="s">
        <v>2315</v>
      </c>
      <c r="C86" s="1069"/>
      <c r="D86" s="1069">
        <f>COUNTIF(TableDiv[Agency],E86)</f>
        <v>1</v>
      </c>
      <c r="E86" s="1078" t="str" cm="1">
        <f t="array" ref="E86">IFERROR(INDEX(TableDiv[Agency],MATCH(0,INDEX(COUNTIF($E$7:E85,TableDiv[Agency]),),0)),"")</f>
        <v>U880</v>
      </c>
      <c r="F86" s="1069" t="str" cm="1">
        <f t="array" ref="F86">IF($D86&lt;COLUMNS($F$7:F$7),"",INDEX(TableDiv[[GASB]:[GASB]],_xlfn.AGGREGATE(15,3,(TableDiv[[Agency]:[Agency]]=$E86)/(TableDiv[[Agency]:[Agency]]=$E86)*(ROW(TableDiv[Agency])-ROW(TableDiv[[#Headers],[Agency]])),COLUMNS($F$7:F$7))))</f>
        <v>U88</v>
      </c>
      <c r="G86" s="1069" t="str" cm="1">
        <f t="array" ref="G86">IF($D86&lt;COLUMNS($F$7:G$7),"",INDEX(TableDiv[[GASB]:[GASB]],_xlfn.AGGREGATE(15,3,(TableDiv[[Agency]:[Agency]]=$E86)/(TableDiv[[Agency]:[Agency]]=$E86)*(ROW(TableDiv[Agency])-ROW(TableDiv[[#Headers],[Agency]])),COLUMNS($F$7:G$7))))</f>
        <v/>
      </c>
      <c r="H86" s="1069" t="str" cm="1">
        <f t="array" ref="H86">IF($D86&lt;COLUMNS($F$7:H$7),"",INDEX(TableDiv[[GASB]:[GASB]],_xlfn.AGGREGATE(15,3,(TableDiv[[Agency]:[Agency]]=$E86)/(TableDiv[[Agency]:[Agency]]=$E86)*(ROW(TableDiv[Agency])-ROW(TableDiv[[#Headers],[Agency]])),COLUMNS($F$7:H$7))))</f>
        <v/>
      </c>
      <c r="I86" s="1069" t="str" cm="1">
        <f t="array" ref="I86">IF($D86&lt;COLUMNS($F$7:I$7),"",INDEX(TableDiv[[GASB]:[GASB]],_xlfn.AGGREGATE(15,3,(TableDiv[[Agency]:[Agency]]=$E86)/(TableDiv[[Agency]:[Agency]]=$E86)*(ROW(TableDiv[Agency])-ROW(TableDiv[[#Headers],[Agency]])),COLUMNS($F$7:I$7))))</f>
        <v/>
      </c>
      <c r="J86" s="1069" t="str" cm="1">
        <f t="array" ref="J86">IF($D86&lt;COLUMNS($F$7:J$7),"",INDEX(TableDiv[[GASB]:[GASB]],_xlfn.AGGREGATE(15,3,(TableDiv[[Agency]:[Agency]]=$E86)/(TableDiv[[Agency]:[Agency]]=$E86)*(ROW(TableDiv[Agency])-ROW(TableDiv[[#Headers],[Agency]])),COLUMNS($F$7:J$7))))</f>
        <v/>
      </c>
      <c r="K86" s="1069" t="str" cm="1">
        <f t="array" ref="K86">IF($D86&lt;COLUMNS($F$7:K$7),"",INDEX(TableDiv[[GASB]:[GASB]],_xlfn.AGGREGATE(15,3,(TableDiv[[Agency]:[Agency]]=$E86)/(TableDiv[[Agency]:[Agency]]=$E86)*(ROW(TableDiv[Agency])-ROW(TableDiv[[#Headers],[Agency]])),COLUMNS($F$7:K$7))))</f>
        <v/>
      </c>
      <c r="L86" s="1069" t="str" cm="1">
        <f t="array" ref="L86">IF($D86&lt;COLUMNS($F$7:L$7),"",INDEX(TableDiv[[GASB]:[GASB]],_xlfn.AGGREGATE(15,3,(TableDiv[[Agency]:[Agency]]=$E86)/(TableDiv[[Agency]:[Agency]]=$E86)*(ROW(TableDiv[Agency])-ROW(TableDiv[[#Headers],[Agency]])),COLUMNS($F$7:L$7))))</f>
        <v/>
      </c>
      <c r="M86" s="1069" t="str" cm="1">
        <f t="array" ref="M86">IF($D86&lt;COLUMNS($F$7:M$7),"",INDEX(TableDiv[[GASB]:[GASB]],_xlfn.AGGREGATE(15,3,(TableDiv[[Agency]:[Agency]]=$E86)/(TableDiv[[Agency]:[Agency]]=$E86)*(ROW(TableDiv[Agency])-ROW(TableDiv[[#Headers],[Agency]])),COLUMNS($F$7:M$7))))</f>
        <v/>
      </c>
      <c r="N86" s="1069" t="str" cm="1">
        <f t="array" ref="N86">IF($D86&lt;COLUMNS($F$7:N$7),"",INDEX(TableDiv[[GASB]:[GASB]],_xlfn.AGGREGATE(15,3,(TableDiv[[Agency]:[Agency]]=$E86)/(TableDiv[[Agency]:[Agency]]=$E86)*(ROW(TableDiv[Agency])-ROW(TableDiv[[#Headers],[Agency]])),COLUMNS($F$7:N$7))))</f>
        <v/>
      </c>
      <c r="O86" s="1069" t="str" cm="1">
        <f t="array" ref="O86">IF($D86&lt;COLUMNS($F$7:O$7),"",INDEX(TableDiv[[GASB]:[GASB]],_xlfn.AGGREGATE(15,3,(TableDiv[[Agency]:[Agency]]=$E86)/(TableDiv[[Agency]:[Agency]]=$E86)*(ROW(TableDiv[Agency])-ROW(TableDiv[[#Headers],[Agency]])),COLUMNS($F$7:O$7))))</f>
        <v/>
      </c>
      <c r="P86" s="1069" t="str" cm="1">
        <f t="array" ref="P86">IF($D86&lt;COLUMNS($F$7:P$7),"",INDEX(TableDiv[[GASB]:[GASB]],_xlfn.AGGREGATE(15,3,(TableDiv[[Agency]:[Agency]]=$E86)/(TableDiv[[Agency]:[Agency]]=$E86)*(ROW(TableDiv[Agency])-ROW(TableDiv[[#Headers],[Agency]])),COLUMNS($F$7:P$7))))</f>
        <v/>
      </c>
      <c r="Q86" s="1069" t="str" cm="1">
        <f t="array" ref="Q86">IF($D86&lt;COLUMNS($F$7:Q$7),"",INDEX(TableDiv[[GASB]:[GASB]],_xlfn.AGGREGATE(15,3,(TableDiv[[Agency]:[Agency]]=$E86)/(TableDiv[[Agency]:[Agency]]=$E86)*(ROW(TableDiv[Agency])-ROW(TableDiv[[#Headers],[Agency]])),COLUMNS($F$7:Q$7))))</f>
        <v/>
      </c>
      <c r="R86" s="1069" t="str" cm="1">
        <f t="array" ref="R86">IF($D86&lt;COLUMNS($F$7:R$7),"",INDEX(TableDiv[[GASB]:[GASB]],_xlfn.AGGREGATE(15,3,(TableDiv[[Agency]:[Agency]]=$E86)/(TableDiv[[Agency]:[Agency]]=$E86)*(ROW(TableDiv[Agency])-ROW(TableDiv[[#Headers],[Agency]])),COLUMNS($F$7:R$7))))</f>
        <v/>
      </c>
      <c r="S86" s="1069" t="str" cm="1">
        <f t="array" ref="S86">IF($D86&lt;COLUMNS($F$7:S$7),"",INDEX(TableDiv[[GASB]:[GASB]],_xlfn.AGGREGATE(15,3,(TableDiv[[Agency]:[Agency]]=$E86)/(TableDiv[[Agency]:[Agency]]=$E86)*(ROW(TableDiv[Agency])-ROW(TableDiv[[#Headers],[Agency]])),COLUMNS($F$7:S$7))))</f>
        <v/>
      </c>
      <c r="T86" s="1069" t="str" cm="1">
        <f t="array" ref="T86">IF($D86&lt;COLUMNS($F$7:T$7),"",INDEX(TableDiv[[GASB]:[GASB]],_xlfn.AGGREGATE(15,3,(TableDiv[[Agency]:[Agency]]=$E86)/(TableDiv[[Agency]:[Agency]]=$E86)*(ROW(TableDiv[Agency])-ROW(TableDiv[[#Headers],[Agency]])),COLUMNS($F$7:T$7))))</f>
        <v/>
      </c>
      <c r="U86" s="1069" t="str" cm="1">
        <f t="array" ref="U86">IF($D86&lt;COLUMNS($F$7:U$7),"",INDEX(TableDiv[[GASB]:[GASB]],_xlfn.AGGREGATE(15,3,(TableDiv[[Agency]:[Agency]]=$E86)/(TableDiv[[Agency]:[Agency]]=$E86)*(ROW(TableDiv[Agency])-ROW(TableDiv[[#Headers],[Agency]])),COLUMNS($F$7:U$7))))</f>
        <v/>
      </c>
      <c r="V86" s="1069" t="str" cm="1">
        <f t="array" ref="V86">IF($D86&lt;COLUMNS($F$7:V$7),"",INDEX(TableDiv[[GASB]:[GASB]],_xlfn.AGGREGATE(15,3,(TableDiv[[Agency]:[Agency]]=$E86)/(TableDiv[[Agency]:[Agency]]=$E86)*(ROW(TableDiv[Agency])-ROW(TableDiv[[#Headers],[Agency]])),COLUMNS($F$7:V$7))))</f>
        <v/>
      </c>
      <c r="W86" s="1069" t="str" cm="1">
        <f t="array" ref="W86">IF($D86&lt;COLUMNS($F$7:W$7),"",INDEX(TableDiv[[GASB]:[GASB]],_xlfn.AGGREGATE(15,3,(TableDiv[[Agency]:[Agency]]=$E86)/(TableDiv[[Agency]:[Agency]]=$E86)*(ROW(TableDiv[Agency])-ROW(TableDiv[[#Headers],[Agency]])),COLUMNS($F$7:W$7))))</f>
        <v/>
      </c>
      <c r="X86" s="1069" t="str" cm="1">
        <f t="array" ref="X86">IF($D86&lt;COLUMNS($F$7:X$7),"",INDEX(TableDiv[[GASB]:[GASB]],_xlfn.AGGREGATE(15,3,(TableDiv[[Agency]:[Agency]]=$E86)/(TableDiv[[Agency]:[Agency]]=$E86)*(ROW(TableDiv[Agency])-ROW(TableDiv[[#Headers],[Agency]])),COLUMNS($F$7:X$7))))</f>
        <v/>
      </c>
      <c r="Y86" s="1069" t="str" cm="1">
        <f t="array" ref="Y86">IF($D86&lt;COLUMNS($F$7:Y$7),"",INDEX(TableDiv[[GASB]:[GASB]],_xlfn.AGGREGATE(15,3,(TableDiv[[Agency]:[Agency]]=$E86)/(TableDiv[[Agency]:[Agency]]=$E86)*(ROW(TableDiv[Agency])-ROW(TableDiv[[#Headers],[Agency]])),COLUMNS($F$7:Y$7))))</f>
        <v/>
      </c>
      <c r="Z86" s="1069" t="str" cm="1">
        <f t="array" ref="Z86">IF($D86&lt;COLUMNS($F$7:Z$7),"",INDEX(TableDiv[[GASB]:[GASB]],_xlfn.AGGREGATE(15,3,(TableDiv[[Agency]:[Agency]]=$E86)/(TableDiv[[Agency]:[Agency]]=$E86)*(ROW(TableDiv[Agency])-ROW(TableDiv[[#Headers],[Agency]])),COLUMNS($F$7:Z$7))))</f>
        <v/>
      </c>
      <c r="AA86" s="1069" t="str" cm="1">
        <f t="array" ref="AA86">IF($D86&lt;COLUMNS($F$7:AA$7),"",INDEX(TableDiv[[GASB]:[GASB]],_xlfn.AGGREGATE(15,3,(TableDiv[[Agency]:[Agency]]=$E86)/(TableDiv[[Agency]:[Agency]]=$E86)*(ROW(TableDiv[Agency])-ROW(TableDiv[[#Headers],[Agency]])),COLUMNS($F$7:AA$7))))</f>
        <v/>
      </c>
      <c r="AB86" s="1069" t="str" cm="1">
        <f t="array" ref="AB86">IF($D86&lt;COLUMNS($F$7:AB$7),"",INDEX(TableDiv[[GASB]:[GASB]],_xlfn.AGGREGATE(15,3,(TableDiv[[Agency]:[Agency]]=$E86)/(TableDiv[[Agency]:[Agency]]=$E86)*(ROW(TableDiv[Agency])-ROW(TableDiv[[#Headers],[Agency]])),COLUMNS($F$7:AB$7))))</f>
        <v/>
      </c>
      <c r="AC86" s="1069" t="str" cm="1">
        <f t="array" ref="AC86">IF($D86&lt;COLUMNS($F$7:AC$7),"",INDEX(TableDiv[[GASB]:[GASB]],_xlfn.AGGREGATE(15,3,(TableDiv[[Agency]:[Agency]]=$E86)/(TableDiv[[Agency]:[Agency]]=$E86)*(ROW(TableDiv[Agency])-ROW(TableDiv[[#Headers],[Agency]])),COLUMNS($F$7:AC$7))))</f>
        <v/>
      </c>
      <c r="AD86" s="1069" t="str" cm="1">
        <f t="array" ref="AD86">IF($D86&lt;COLUMNS($F$7:AD$7),"",INDEX(TableDiv[[GASB]:[GASB]],_xlfn.AGGREGATE(15,3,(TableDiv[[Agency]:[Agency]]=$E86)/(TableDiv[[Agency]:[Agency]]=$E86)*(ROW(TableDiv[Agency])-ROW(TableDiv[[#Headers],[Agency]])),COLUMNS($F$7:AD$7))))</f>
        <v/>
      </c>
      <c r="AE86" s="1069" t="str" cm="1">
        <f t="array" ref="AE86">IF($D86&lt;COLUMNS($F$7:AE$7),"",INDEX(TableDiv[[GASB]:[GASB]],_xlfn.AGGREGATE(15,3,(TableDiv[[Agency]:[Agency]]=$E86)/(TableDiv[[Agency]:[Agency]]=$E86)*(ROW(TableDiv[Agency])-ROW(TableDiv[[#Headers],[Agency]])),COLUMNS($F$7:AE$7))))</f>
        <v/>
      </c>
      <c r="AF86" s="1069" t="str" cm="1">
        <f t="array" ref="AF86">IF($D86&lt;COLUMNS($F$7:AF$7),"",INDEX(TableDiv[[GASB]:[GASB]],_xlfn.AGGREGATE(15,3,(TableDiv[[Agency]:[Agency]]=$E86)/(TableDiv[[Agency]:[Agency]]=$E86)*(ROW(TableDiv[Agency])-ROW(TableDiv[[#Headers],[Agency]])),COLUMNS($F$7:AF$7))))</f>
        <v/>
      </c>
      <c r="AG86" s="1069" t="str" cm="1">
        <f t="array" ref="AG86">IF($D86&lt;COLUMNS($F$7:AG$7),"",INDEX(TableDiv[[GASB]:[GASB]],_xlfn.AGGREGATE(15,3,(TableDiv[[Agency]:[Agency]]=$E86)/(TableDiv[[Agency]:[Agency]]=$E86)*(ROW(TableDiv[Agency])-ROW(TableDiv[[#Headers],[Agency]])),COLUMNS($F$7:AG$7))))</f>
        <v/>
      </c>
      <c r="AH86" s="1069" t="str" cm="1">
        <f t="array" ref="AH86">IF($D86&lt;COLUMNS($F$7:AH$7),"",INDEX(TableDiv[[GASB]:[GASB]],_xlfn.AGGREGATE(15,3,(TableDiv[[Agency]:[Agency]]=$E86)/(TableDiv[[Agency]:[Agency]]=$E86)*(ROW(TableDiv[Agency])-ROW(TableDiv[[#Headers],[Agency]])),COLUMNS($F$7:AH$7))))</f>
        <v/>
      </c>
      <c r="AI86" s="1069" t="str" cm="1">
        <f t="array" ref="AI86">IF($D86&lt;COLUMNS($F$7:AI$7),"",INDEX(TableDiv[[GASB]:[GASB]],_xlfn.AGGREGATE(15,3,(TableDiv[[Agency]:[Agency]]=$E86)/(TableDiv[[Agency]:[Agency]]=$E86)*(ROW(TableDiv[Agency])-ROW(TableDiv[[#Headers],[Agency]])),COLUMNS($F$7:AI$7))))</f>
        <v/>
      </c>
      <c r="AJ86" s="1069" t="str" cm="1">
        <f t="array" ref="AJ86">IF($D86&lt;COLUMNS($F$7:AJ$7),"",INDEX(TableDiv[[GASB]:[GASB]],_xlfn.AGGREGATE(15,3,(TableDiv[[Agency]:[Agency]]=$E86)/(TableDiv[[Agency]:[Agency]]=$E86)*(ROW(TableDiv[Agency])-ROW(TableDiv[[#Headers],[Agency]])),COLUMNS($F$7:AJ$7))))</f>
        <v/>
      </c>
      <c r="AK86" s="1069" t="str" cm="1">
        <f t="array" ref="AK86">IF($D86&lt;COLUMNS($F$7:AK$7),"",INDEX(TableDiv[[GASB]:[GASB]],_xlfn.AGGREGATE(15,3,(TableDiv[[Agency]:[Agency]]=$E86)/(TableDiv[[Agency]:[Agency]]=$E86)*(ROW(TableDiv[Agency])-ROW(TableDiv[[#Headers],[Agency]])),COLUMNS($F$7:AK$7))))</f>
        <v/>
      </c>
      <c r="AL86" s="1069" t="str" cm="1">
        <f t="array" ref="AL86">IF($D86&lt;COLUMNS($F$7:AL$7),"",INDEX(TableDiv[[GASB]:[GASB]],_xlfn.AGGREGATE(15,3,(TableDiv[[Agency]:[Agency]]=$E86)/(TableDiv[[Agency]:[Agency]]=$E86)*(ROW(TableDiv[Agency])-ROW(TableDiv[[#Headers],[Agency]])),COLUMNS($F$7:AL$7))))</f>
        <v/>
      </c>
      <c r="AM86" s="1069" t="str" cm="1">
        <f t="array" ref="AM86">IF($D86&lt;COLUMNS($F$7:AM$7),"",INDEX(TableDiv[[GASB]:[GASB]],_xlfn.AGGREGATE(15,3,(TableDiv[[Agency]:[Agency]]=$E86)/(TableDiv[[Agency]:[Agency]]=$E86)*(ROW(TableDiv[Agency])-ROW(TableDiv[[#Headers],[Agency]])),COLUMNS($F$7:AM$7))))</f>
        <v/>
      </c>
      <c r="AN86" s="1069"/>
      <c r="AO86" s="1069"/>
      <c r="AP86" s="1069"/>
      <c r="AQ86" s="1069"/>
      <c r="AR86" s="1069"/>
      <c r="AS86" s="1069"/>
    </row>
    <row r="87" spans="1:45" ht="15">
      <c r="A87" s="1073" t="s">
        <v>1398</v>
      </c>
      <c r="B87" s="1073" t="s">
        <v>2270</v>
      </c>
      <c r="C87" s="1069"/>
      <c r="D87" s="1069">
        <f>COUNTIF(TableDiv[Agency],E87)</f>
        <v>1</v>
      </c>
      <c r="E87" s="1078" t="str" cm="1">
        <f t="array" ref="E87">IFERROR(INDEX(TableDiv[Agency],MATCH(0,INDEX(COUNTIF($E$7:E86,TableDiv[Agency]),),0)),"")</f>
        <v>U900</v>
      </c>
      <c r="F87" s="1069" t="str" cm="1">
        <f t="array" ref="F87">IF($D87&lt;COLUMNS($F$7:F$7),"",INDEX(TableDiv[[GASB]:[GASB]],_xlfn.AGGREGATE(15,3,(TableDiv[[Agency]:[Agency]]=$E87)/(TableDiv[[Agency]:[Agency]]=$E87)*(ROW(TableDiv[Agency])-ROW(TableDiv[[#Headers],[Agency]])),COLUMNS($F$7:F$7))))</f>
        <v>U90</v>
      </c>
      <c r="G87" s="1069" t="str" cm="1">
        <f t="array" ref="G87">IF($D87&lt;COLUMNS($F$7:G$7),"",INDEX(TableDiv[[GASB]:[GASB]],_xlfn.AGGREGATE(15,3,(TableDiv[[Agency]:[Agency]]=$E87)/(TableDiv[[Agency]:[Agency]]=$E87)*(ROW(TableDiv[Agency])-ROW(TableDiv[[#Headers],[Agency]])),COLUMNS($F$7:G$7))))</f>
        <v/>
      </c>
      <c r="H87" s="1069" t="str" cm="1">
        <f t="array" ref="H87">IF($D87&lt;COLUMNS($F$7:H$7),"",INDEX(TableDiv[[GASB]:[GASB]],_xlfn.AGGREGATE(15,3,(TableDiv[[Agency]:[Agency]]=$E87)/(TableDiv[[Agency]:[Agency]]=$E87)*(ROW(TableDiv[Agency])-ROW(TableDiv[[#Headers],[Agency]])),COLUMNS($F$7:H$7))))</f>
        <v/>
      </c>
      <c r="I87" s="1069" t="str" cm="1">
        <f t="array" ref="I87">IF($D87&lt;COLUMNS($F$7:I$7),"",INDEX(TableDiv[[GASB]:[GASB]],_xlfn.AGGREGATE(15,3,(TableDiv[[Agency]:[Agency]]=$E87)/(TableDiv[[Agency]:[Agency]]=$E87)*(ROW(TableDiv[Agency])-ROW(TableDiv[[#Headers],[Agency]])),COLUMNS($F$7:I$7))))</f>
        <v/>
      </c>
      <c r="J87" s="1069" t="str" cm="1">
        <f t="array" ref="J87">IF($D87&lt;COLUMNS($F$7:J$7),"",INDEX(TableDiv[[GASB]:[GASB]],_xlfn.AGGREGATE(15,3,(TableDiv[[Agency]:[Agency]]=$E87)/(TableDiv[[Agency]:[Agency]]=$E87)*(ROW(TableDiv[Agency])-ROW(TableDiv[[#Headers],[Agency]])),COLUMNS($F$7:J$7))))</f>
        <v/>
      </c>
      <c r="K87" s="1069" t="str" cm="1">
        <f t="array" ref="K87">IF($D87&lt;COLUMNS($F$7:K$7),"",INDEX(TableDiv[[GASB]:[GASB]],_xlfn.AGGREGATE(15,3,(TableDiv[[Agency]:[Agency]]=$E87)/(TableDiv[[Agency]:[Agency]]=$E87)*(ROW(TableDiv[Agency])-ROW(TableDiv[[#Headers],[Agency]])),COLUMNS($F$7:K$7))))</f>
        <v/>
      </c>
      <c r="L87" s="1069" t="str" cm="1">
        <f t="array" ref="L87">IF($D87&lt;COLUMNS($F$7:L$7),"",INDEX(TableDiv[[GASB]:[GASB]],_xlfn.AGGREGATE(15,3,(TableDiv[[Agency]:[Agency]]=$E87)/(TableDiv[[Agency]:[Agency]]=$E87)*(ROW(TableDiv[Agency])-ROW(TableDiv[[#Headers],[Agency]])),COLUMNS($F$7:L$7))))</f>
        <v/>
      </c>
      <c r="M87" s="1069" t="str" cm="1">
        <f t="array" ref="M87">IF($D87&lt;COLUMNS($F$7:M$7),"",INDEX(TableDiv[[GASB]:[GASB]],_xlfn.AGGREGATE(15,3,(TableDiv[[Agency]:[Agency]]=$E87)/(TableDiv[[Agency]:[Agency]]=$E87)*(ROW(TableDiv[Agency])-ROW(TableDiv[[#Headers],[Agency]])),COLUMNS($F$7:M$7))))</f>
        <v/>
      </c>
      <c r="N87" s="1069" t="str" cm="1">
        <f t="array" ref="N87">IF($D87&lt;COLUMNS($F$7:N$7),"",INDEX(TableDiv[[GASB]:[GASB]],_xlfn.AGGREGATE(15,3,(TableDiv[[Agency]:[Agency]]=$E87)/(TableDiv[[Agency]:[Agency]]=$E87)*(ROW(TableDiv[Agency])-ROW(TableDiv[[#Headers],[Agency]])),COLUMNS($F$7:N$7))))</f>
        <v/>
      </c>
      <c r="O87" s="1069" t="str" cm="1">
        <f t="array" ref="O87">IF($D87&lt;COLUMNS($F$7:O$7),"",INDEX(TableDiv[[GASB]:[GASB]],_xlfn.AGGREGATE(15,3,(TableDiv[[Agency]:[Agency]]=$E87)/(TableDiv[[Agency]:[Agency]]=$E87)*(ROW(TableDiv[Agency])-ROW(TableDiv[[#Headers],[Agency]])),COLUMNS($F$7:O$7))))</f>
        <v/>
      </c>
      <c r="P87" s="1069" t="str" cm="1">
        <f t="array" ref="P87">IF($D87&lt;COLUMNS($F$7:P$7),"",INDEX(TableDiv[[GASB]:[GASB]],_xlfn.AGGREGATE(15,3,(TableDiv[[Agency]:[Agency]]=$E87)/(TableDiv[[Agency]:[Agency]]=$E87)*(ROW(TableDiv[Agency])-ROW(TableDiv[[#Headers],[Agency]])),COLUMNS($F$7:P$7))))</f>
        <v/>
      </c>
      <c r="Q87" s="1069" t="str" cm="1">
        <f t="array" ref="Q87">IF($D87&lt;COLUMNS($F$7:Q$7),"",INDEX(TableDiv[[GASB]:[GASB]],_xlfn.AGGREGATE(15,3,(TableDiv[[Agency]:[Agency]]=$E87)/(TableDiv[[Agency]:[Agency]]=$E87)*(ROW(TableDiv[Agency])-ROW(TableDiv[[#Headers],[Agency]])),COLUMNS($F$7:Q$7))))</f>
        <v/>
      </c>
      <c r="R87" s="1069" t="str" cm="1">
        <f t="array" ref="R87">IF($D87&lt;COLUMNS($F$7:R$7),"",INDEX(TableDiv[[GASB]:[GASB]],_xlfn.AGGREGATE(15,3,(TableDiv[[Agency]:[Agency]]=$E87)/(TableDiv[[Agency]:[Agency]]=$E87)*(ROW(TableDiv[Agency])-ROW(TableDiv[[#Headers],[Agency]])),COLUMNS($F$7:R$7))))</f>
        <v/>
      </c>
      <c r="S87" s="1069" t="str" cm="1">
        <f t="array" ref="S87">IF($D87&lt;COLUMNS($F$7:S$7),"",INDEX(TableDiv[[GASB]:[GASB]],_xlfn.AGGREGATE(15,3,(TableDiv[[Agency]:[Agency]]=$E87)/(TableDiv[[Agency]:[Agency]]=$E87)*(ROW(TableDiv[Agency])-ROW(TableDiv[[#Headers],[Agency]])),COLUMNS($F$7:S$7))))</f>
        <v/>
      </c>
      <c r="T87" s="1069" t="str" cm="1">
        <f t="array" ref="T87">IF($D87&lt;COLUMNS($F$7:T$7),"",INDEX(TableDiv[[GASB]:[GASB]],_xlfn.AGGREGATE(15,3,(TableDiv[[Agency]:[Agency]]=$E87)/(TableDiv[[Agency]:[Agency]]=$E87)*(ROW(TableDiv[Agency])-ROW(TableDiv[[#Headers],[Agency]])),COLUMNS($F$7:T$7))))</f>
        <v/>
      </c>
      <c r="U87" s="1069" t="str" cm="1">
        <f t="array" ref="U87">IF($D87&lt;COLUMNS($F$7:U$7),"",INDEX(TableDiv[[GASB]:[GASB]],_xlfn.AGGREGATE(15,3,(TableDiv[[Agency]:[Agency]]=$E87)/(TableDiv[[Agency]:[Agency]]=$E87)*(ROW(TableDiv[Agency])-ROW(TableDiv[[#Headers],[Agency]])),COLUMNS($F$7:U$7))))</f>
        <v/>
      </c>
      <c r="V87" s="1069" t="str" cm="1">
        <f t="array" ref="V87">IF($D87&lt;COLUMNS($F$7:V$7),"",INDEX(TableDiv[[GASB]:[GASB]],_xlfn.AGGREGATE(15,3,(TableDiv[[Agency]:[Agency]]=$E87)/(TableDiv[[Agency]:[Agency]]=$E87)*(ROW(TableDiv[Agency])-ROW(TableDiv[[#Headers],[Agency]])),COLUMNS($F$7:V$7))))</f>
        <v/>
      </c>
      <c r="W87" s="1069" t="str" cm="1">
        <f t="array" ref="W87">IF($D87&lt;COLUMNS($F$7:W$7),"",INDEX(TableDiv[[GASB]:[GASB]],_xlfn.AGGREGATE(15,3,(TableDiv[[Agency]:[Agency]]=$E87)/(TableDiv[[Agency]:[Agency]]=$E87)*(ROW(TableDiv[Agency])-ROW(TableDiv[[#Headers],[Agency]])),COLUMNS($F$7:W$7))))</f>
        <v/>
      </c>
      <c r="X87" s="1069" t="str" cm="1">
        <f t="array" ref="X87">IF($D87&lt;COLUMNS($F$7:X$7),"",INDEX(TableDiv[[GASB]:[GASB]],_xlfn.AGGREGATE(15,3,(TableDiv[[Agency]:[Agency]]=$E87)/(TableDiv[[Agency]:[Agency]]=$E87)*(ROW(TableDiv[Agency])-ROW(TableDiv[[#Headers],[Agency]])),COLUMNS($F$7:X$7))))</f>
        <v/>
      </c>
      <c r="Y87" s="1069" t="str" cm="1">
        <f t="array" ref="Y87">IF($D87&lt;COLUMNS($F$7:Y$7),"",INDEX(TableDiv[[GASB]:[GASB]],_xlfn.AGGREGATE(15,3,(TableDiv[[Agency]:[Agency]]=$E87)/(TableDiv[[Agency]:[Agency]]=$E87)*(ROW(TableDiv[Agency])-ROW(TableDiv[[#Headers],[Agency]])),COLUMNS($F$7:Y$7))))</f>
        <v/>
      </c>
      <c r="Z87" s="1069" t="str" cm="1">
        <f t="array" ref="Z87">IF($D87&lt;COLUMNS($F$7:Z$7),"",INDEX(TableDiv[[GASB]:[GASB]],_xlfn.AGGREGATE(15,3,(TableDiv[[Agency]:[Agency]]=$E87)/(TableDiv[[Agency]:[Agency]]=$E87)*(ROW(TableDiv[Agency])-ROW(TableDiv[[#Headers],[Agency]])),COLUMNS($F$7:Z$7))))</f>
        <v/>
      </c>
      <c r="AA87" s="1069" t="str" cm="1">
        <f t="array" ref="AA87">IF($D87&lt;COLUMNS($F$7:AA$7),"",INDEX(TableDiv[[GASB]:[GASB]],_xlfn.AGGREGATE(15,3,(TableDiv[[Agency]:[Agency]]=$E87)/(TableDiv[[Agency]:[Agency]]=$E87)*(ROW(TableDiv[Agency])-ROW(TableDiv[[#Headers],[Agency]])),COLUMNS($F$7:AA$7))))</f>
        <v/>
      </c>
      <c r="AB87" s="1069" t="str" cm="1">
        <f t="array" ref="AB87">IF($D87&lt;COLUMNS($F$7:AB$7),"",INDEX(TableDiv[[GASB]:[GASB]],_xlfn.AGGREGATE(15,3,(TableDiv[[Agency]:[Agency]]=$E87)/(TableDiv[[Agency]:[Agency]]=$E87)*(ROW(TableDiv[Agency])-ROW(TableDiv[[#Headers],[Agency]])),COLUMNS($F$7:AB$7))))</f>
        <v/>
      </c>
      <c r="AC87" s="1069" t="str" cm="1">
        <f t="array" ref="AC87">IF($D87&lt;COLUMNS($F$7:AC$7),"",INDEX(TableDiv[[GASB]:[GASB]],_xlfn.AGGREGATE(15,3,(TableDiv[[Agency]:[Agency]]=$E87)/(TableDiv[[Agency]:[Agency]]=$E87)*(ROW(TableDiv[Agency])-ROW(TableDiv[[#Headers],[Agency]])),COLUMNS($F$7:AC$7))))</f>
        <v/>
      </c>
      <c r="AD87" s="1069" t="str" cm="1">
        <f t="array" ref="AD87">IF($D87&lt;COLUMNS($F$7:AD$7),"",INDEX(TableDiv[[GASB]:[GASB]],_xlfn.AGGREGATE(15,3,(TableDiv[[Agency]:[Agency]]=$E87)/(TableDiv[[Agency]:[Agency]]=$E87)*(ROW(TableDiv[Agency])-ROW(TableDiv[[#Headers],[Agency]])),COLUMNS($F$7:AD$7))))</f>
        <v/>
      </c>
      <c r="AE87" s="1069" t="str" cm="1">
        <f t="array" ref="AE87">IF($D87&lt;COLUMNS($F$7:AE$7),"",INDEX(TableDiv[[GASB]:[GASB]],_xlfn.AGGREGATE(15,3,(TableDiv[[Agency]:[Agency]]=$E87)/(TableDiv[[Agency]:[Agency]]=$E87)*(ROW(TableDiv[Agency])-ROW(TableDiv[[#Headers],[Agency]])),COLUMNS($F$7:AE$7))))</f>
        <v/>
      </c>
      <c r="AF87" s="1069" t="str" cm="1">
        <f t="array" ref="AF87">IF($D87&lt;COLUMNS($F$7:AF$7),"",INDEX(TableDiv[[GASB]:[GASB]],_xlfn.AGGREGATE(15,3,(TableDiv[[Agency]:[Agency]]=$E87)/(TableDiv[[Agency]:[Agency]]=$E87)*(ROW(TableDiv[Agency])-ROW(TableDiv[[#Headers],[Agency]])),COLUMNS($F$7:AF$7))))</f>
        <v/>
      </c>
      <c r="AG87" s="1069" t="str" cm="1">
        <f t="array" ref="AG87">IF($D87&lt;COLUMNS($F$7:AG$7),"",INDEX(TableDiv[[GASB]:[GASB]],_xlfn.AGGREGATE(15,3,(TableDiv[[Agency]:[Agency]]=$E87)/(TableDiv[[Agency]:[Agency]]=$E87)*(ROW(TableDiv[Agency])-ROW(TableDiv[[#Headers],[Agency]])),COLUMNS($F$7:AG$7))))</f>
        <v/>
      </c>
      <c r="AH87" s="1069" t="str" cm="1">
        <f t="array" ref="AH87">IF($D87&lt;COLUMNS($F$7:AH$7),"",INDEX(TableDiv[[GASB]:[GASB]],_xlfn.AGGREGATE(15,3,(TableDiv[[Agency]:[Agency]]=$E87)/(TableDiv[[Agency]:[Agency]]=$E87)*(ROW(TableDiv[Agency])-ROW(TableDiv[[#Headers],[Agency]])),COLUMNS($F$7:AH$7))))</f>
        <v/>
      </c>
      <c r="AI87" s="1069" t="str" cm="1">
        <f t="array" ref="AI87">IF($D87&lt;COLUMNS($F$7:AI$7),"",INDEX(TableDiv[[GASB]:[GASB]],_xlfn.AGGREGATE(15,3,(TableDiv[[Agency]:[Agency]]=$E87)/(TableDiv[[Agency]:[Agency]]=$E87)*(ROW(TableDiv[Agency])-ROW(TableDiv[[#Headers],[Agency]])),COLUMNS($F$7:AI$7))))</f>
        <v/>
      </c>
      <c r="AJ87" s="1069" t="str" cm="1">
        <f t="array" ref="AJ87">IF($D87&lt;COLUMNS($F$7:AJ$7),"",INDEX(TableDiv[[GASB]:[GASB]],_xlfn.AGGREGATE(15,3,(TableDiv[[Agency]:[Agency]]=$E87)/(TableDiv[[Agency]:[Agency]]=$E87)*(ROW(TableDiv[Agency])-ROW(TableDiv[[#Headers],[Agency]])),COLUMNS($F$7:AJ$7))))</f>
        <v/>
      </c>
      <c r="AK87" s="1069" t="str" cm="1">
        <f t="array" ref="AK87">IF($D87&lt;COLUMNS($F$7:AK$7),"",INDEX(TableDiv[[GASB]:[GASB]],_xlfn.AGGREGATE(15,3,(TableDiv[[Agency]:[Agency]]=$E87)/(TableDiv[[Agency]:[Agency]]=$E87)*(ROW(TableDiv[Agency])-ROW(TableDiv[[#Headers],[Agency]])),COLUMNS($F$7:AK$7))))</f>
        <v/>
      </c>
      <c r="AL87" s="1069" t="str" cm="1">
        <f t="array" ref="AL87">IF($D87&lt;COLUMNS($F$7:AL$7),"",INDEX(TableDiv[[GASB]:[GASB]],_xlfn.AGGREGATE(15,3,(TableDiv[[Agency]:[Agency]]=$E87)/(TableDiv[[Agency]:[Agency]]=$E87)*(ROW(TableDiv[Agency])-ROW(TableDiv[[#Headers],[Agency]])),COLUMNS($F$7:AL$7))))</f>
        <v/>
      </c>
      <c r="AM87" s="1069" t="str" cm="1">
        <f t="array" ref="AM87">IF($D87&lt;COLUMNS($F$7:AM$7),"",INDEX(TableDiv[[GASB]:[GASB]],_xlfn.AGGREGATE(15,3,(TableDiv[[Agency]:[Agency]]=$E87)/(TableDiv[[Agency]:[Agency]]=$E87)*(ROW(TableDiv[Agency])-ROW(TableDiv[[#Headers],[Agency]])),COLUMNS($F$7:AM$7))))</f>
        <v/>
      </c>
      <c r="AN87" s="1069"/>
      <c r="AO87" s="1069"/>
      <c r="AP87" s="1069"/>
      <c r="AQ87" s="1069"/>
      <c r="AR87" s="1069"/>
      <c r="AS87" s="1069"/>
    </row>
    <row r="88" spans="1:45" ht="15">
      <c r="A88" s="1073" t="s">
        <v>1398</v>
      </c>
      <c r="B88" s="1073" t="s">
        <v>2267</v>
      </c>
      <c r="C88" s="1069"/>
      <c r="D88" s="1069">
        <f>COUNTIF(TableDiv[Agency],E88)</f>
        <v>1</v>
      </c>
      <c r="E88" s="1078" t="str" cm="1">
        <f t="array" ref="E88">IFERROR(INDEX(TableDiv[Agency],MATCH(0,INDEX(COUNTIF($E$7:E87,TableDiv[Agency]),),0)),"")</f>
        <v>U920</v>
      </c>
      <c r="F88" s="1069" t="str" cm="1">
        <f t="array" ref="F88">IF($D88&lt;COLUMNS($F$7:F$7),"",INDEX(TableDiv[[GASB]:[GASB]],_xlfn.AGGREGATE(15,3,(TableDiv[[Agency]:[Agency]]=$E88)/(TableDiv[[Agency]:[Agency]]=$E88)*(ROW(TableDiv[Agency])-ROW(TableDiv[[#Headers],[Agency]])),COLUMNS($F$7:F$7))))</f>
        <v>U92</v>
      </c>
      <c r="G88" s="1069" t="str" cm="1">
        <f t="array" ref="G88">IF($D88&lt;COLUMNS($F$7:G$7),"",INDEX(TableDiv[[GASB]:[GASB]],_xlfn.AGGREGATE(15,3,(TableDiv[[Agency]:[Agency]]=$E88)/(TableDiv[[Agency]:[Agency]]=$E88)*(ROW(TableDiv[Agency])-ROW(TableDiv[[#Headers],[Agency]])),COLUMNS($F$7:G$7))))</f>
        <v/>
      </c>
      <c r="H88" s="1069" t="str" cm="1">
        <f t="array" ref="H88">IF($D88&lt;COLUMNS($F$7:H$7),"",INDEX(TableDiv[[GASB]:[GASB]],_xlfn.AGGREGATE(15,3,(TableDiv[[Agency]:[Agency]]=$E88)/(TableDiv[[Agency]:[Agency]]=$E88)*(ROW(TableDiv[Agency])-ROW(TableDiv[[#Headers],[Agency]])),COLUMNS($F$7:H$7))))</f>
        <v/>
      </c>
      <c r="I88" s="1069" t="str" cm="1">
        <f t="array" ref="I88">IF($D88&lt;COLUMNS($F$7:I$7),"",INDEX(TableDiv[[GASB]:[GASB]],_xlfn.AGGREGATE(15,3,(TableDiv[[Agency]:[Agency]]=$E88)/(TableDiv[[Agency]:[Agency]]=$E88)*(ROW(TableDiv[Agency])-ROW(TableDiv[[#Headers],[Agency]])),COLUMNS($F$7:I$7))))</f>
        <v/>
      </c>
      <c r="J88" s="1069" t="str" cm="1">
        <f t="array" ref="J88">IF($D88&lt;COLUMNS($F$7:J$7),"",INDEX(TableDiv[[GASB]:[GASB]],_xlfn.AGGREGATE(15,3,(TableDiv[[Agency]:[Agency]]=$E88)/(TableDiv[[Agency]:[Agency]]=$E88)*(ROW(TableDiv[Agency])-ROW(TableDiv[[#Headers],[Agency]])),COLUMNS($F$7:J$7))))</f>
        <v/>
      </c>
      <c r="K88" s="1069" t="str" cm="1">
        <f t="array" ref="K88">IF($D88&lt;COLUMNS($F$7:K$7),"",INDEX(TableDiv[[GASB]:[GASB]],_xlfn.AGGREGATE(15,3,(TableDiv[[Agency]:[Agency]]=$E88)/(TableDiv[[Agency]:[Agency]]=$E88)*(ROW(TableDiv[Agency])-ROW(TableDiv[[#Headers],[Agency]])),COLUMNS($F$7:K$7))))</f>
        <v/>
      </c>
      <c r="L88" s="1069" t="str" cm="1">
        <f t="array" ref="L88">IF($D88&lt;COLUMNS($F$7:L$7),"",INDEX(TableDiv[[GASB]:[GASB]],_xlfn.AGGREGATE(15,3,(TableDiv[[Agency]:[Agency]]=$E88)/(TableDiv[[Agency]:[Agency]]=$E88)*(ROW(TableDiv[Agency])-ROW(TableDiv[[#Headers],[Agency]])),COLUMNS($F$7:L$7))))</f>
        <v/>
      </c>
      <c r="M88" s="1069" t="str" cm="1">
        <f t="array" ref="M88">IF($D88&lt;COLUMNS($F$7:M$7),"",INDEX(TableDiv[[GASB]:[GASB]],_xlfn.AGGREGATE(15,3,(TableDiv[[Agency]:[Agency]]=$E88)/(TableDiv[[Agency]:[Agency]]=$E88)*(ROW(TableDiv[Agency])-ROW(TableDiv[[#Headers],[Agency]])),COLUMNS($F$7:M$7))))</f>
        <v/>
      </c>
      <c r="N88" s="1069" t="str" cm="1">
        <f t="array" ref="N88">IF($D88&lt;COLUMNS($F$7:N$7),"",INDEX(TableDiv[[GASB]:[GASB]],_xlfn.AGGREGATE(15,3,(TableDiv[[Agency]:[Agency]]=$E88)/(TableDiv[[Agency]:[Agency]]=$E88)*(ROW(TableDiv[Agency])-ROW(TableDiv[[#Headers],[Agency]])),COLUMNS($F$7:N$7))))</f>
        <v/>
      </c>
      <c r="O88" s="1069" t="str" cm="1">
        <f t="array" ref="O88">IF($D88&lt;COLUMNS($F$7:O$7),"",INDEX(TableDiv[[GASB]:[GASB]],_xlfn.AGGREGATE(15,3,(TableDiv[[Agency]:[Agency]]=$E88)/(TableDiv[[Agency]:[Agency]]=$E88)*(ROW(TableDiv[Agency])-ROW(TableDiv[[#Headers],[Agency]])),COLUMNS($F$7:O$7))))</f>
        <v/>
      </c>
      <c r="P88" s="1069" t="str" cm="1">
        <f t="array" ref="P88">IF($D88&lt;COLUMNS($F$7:P$7),"",INDEX(TableDiv[[GASB]:[GASB]],_xlfn.AGGREGATE(15,3,(TableDiv[[Agency]:[Agency]]=$E88)/(TableDiv[[Agency]:[Agency]]=$E88)*(ROW(TableDiv[Agency])-ROW(TableDiv[[#Headers],[Agency]])),COLUMNS($F$7:P$7))))</f>
        <v/>
      </c>
      <c r="Q88" s="1069" t="str" cm="1">
        <f t="array" ref="Q88">IF($D88&lt;COLUMNS($F$7:Q$7),"",INDEX(TableDiv[[GASB]:[GASB]],_xlfn.AGGREGATE(15,3,(TableDiv[[Agency]:[Agency]]=$E88)/(TableDiv[[Agency]:[Agency]]=$E88)*(ROW(TableDiv[Agency])-ROW(TableDiv[[#Headers],[Agency]])),COLUMNS($F$7:Q$7))))</f>
        <v/>
      </c>
      <c r="R88" s="1069" t="str" cm="1">
        <f t="array" ref="R88">IF($D88&lt;COLUMNS($F$7:R$7),"",INDEX(TableDiv[[GASB]:[GASB]],_xlfn.AGGREGATE(15,3,(TableDiv[[Agency]:[Agency]]=$E88)/(TableDiv[[Agency]:[Agency]]=$E88)*(ROW(TableDiv[Agency])-ROW(TableDiv[[#Headers],[Agency]])),COLUMNS($F$7:R$7))))</f>
        <v/>
      </c>
      <c r="S88" s="1069" t="str" cm="1">
        <f t="array" ref="S88">IF($D88&lt;COLUMNS($F$7:S$7),"",INDEX(TableDiv[[GASB]:[GASB]],_xlfn.AGGREGATE(15,3,(TableDiv[[Agency]:[Agency]]=$E88)/(TableDiv[[Agency]:[Agency]]=$E88)*(ROW(TableDiv[Agency])-ROW(TableDiv[[#Headers],[Agency]])),COLUMNS($F$7:S$7))))</f>
        <v/>
      </c>
      <c r="T88" s="1069" t="str" cm="1">
        <f t="array" ref="T88">IF($D88&lt;COLUMNS($F$7:T$7),"",INDEX(TableDiv[[GASB]:[GASB]],_xlfn.AGGREGATE(15,3,(TableDiv[[Agency]:[Agency]]=$E88)/(TableDiv[[Agency]:[Agency]]=$E88)*(ROW(TableDiv[Agency])-ROW(TableDiv[[#Headers],[Agency]])),COLUMNS($F$7:T$7))))</f>
        <v/>
      </c>
      <c r="U88" s="1069" t="str" cm="1">
        <f t="array" ref="U88">IF($D88&lt;COLUMNS($F$7:U$7),"",INDEX(TableDiv[[GASB]:[GASB]],_xlfn.AGGREGATE(15,3,(TableDiv[[Agency]:[Agency]]=$E88)/(TableDiv[[Agency]:[Agency]]=$E88)*(ROW(TableDiv[Agency])-ROW(TableDiv[[#Headers],[Agency]])),COLUMNS($F$7:U$7))))</f>
        <v/>
      </c>
      <c r="V88" s="1069" t="str" cm="1">
        <f t="array" ref="V88">IF($D88&lt;COLUMNS($F$7:V$7),"",INDEX(TableDiv[[GASB]:[GASB]],_xlfn.AGGREGATE(15,3,(TableDiv[[Agency]:[Agency]]=$E88)/(TableDiv[[Agency]:[Agency]]=$E88)*(ROW(TableDiv[Agency])-ROW(TableDiv[[#Headers],[Agency]])),COLUMNS($F$7:V$7))))</f>
        <v/>
      </c>
      <c r="W88" s="1069" t="str" cm="1">
        <f t="array" ref="W88">IF($D88&lt;COLUMNS($F$7:W$7),"",INDEX(TableDiv[[GASB]:[GASB]],_xlfn.AGGREGATE(15,3,(TableDiv[[Agency]:[Agency]]=$E88)/(TableDiv[[Agency]:[Agency]]=$E88)*(ROW(TableDiv[Agency])-ROW(TableDiv[[#Headers],[Agency]])),COLUMNS($F$7:W$7))))</f>
        <v/>
      </c>
      <c r="X88" s="1069" t="str" cm="1">
        <f t="array" ref="X88">IF($D88&lt;COLUMNS($F$7:X$7),"",INDEX(TableDiv[[GASB]:[GASB]],_xlfn.AGGREGATE(15,3,(TableDiv[[Agency]:[Agency]]=$E88)/(TableDiv[[Agency]:[Agency]]=$E88)*(ROW(TableDiv[Agency])-ROW(TableDiv[[#Headers],[Agency]])),COLUMNS($F$7:X$7))))</f>
        <v/>
      </c>
      <c r="Y88" s="1069" t="str" cm="1">
        <f t="array" ref="Y88">IF($D88&lt;COLUMNS($F$7:Y$7),"",INDEX(TableDiv[[GASB]:[GASB]],_xlfn.AGGREGATE(15,3,(TableDiv[[Agency]:[Agency]]=$E88)/(TableDiv[[Agency]:[Agency]]=$E88)*(ROW(TableDiv[Agency])-ROW(TableDiv[[#Headers],[Agency]])),COLUMNS($F$7:Y$7))))</f>
        <v/>
      </c>
      <c r="Z88" s="1069" t="str" cm="1">
        <f t="array" ref="Z88">IF($D88&lt;COLUMNS($F$7:Z$7),"",INDEX(TableDiv[[GASB]:[GASB]],_xlfn.AGGREGATE(15,3,(TableDiv[[Agency]:[Agency]]=$E88)/(TableDiv[[Agency]:[Agency]]=$E88)*(ROW(TableDiv[Agency])-ROW(TableDiv[[#Headers],[Agency]])),COLUMNS($F$7:Z$7))))</f>
        <v/>
      </c>
      <c r="AA88" s="1069" t="str" cm="1">
        <f t="array" ref="AA88">IF($D88&lt;COLUMNS($F$7:AA$7),"",INDEX(TableDiv[[GASB]:[GASB]],_xlfn.AGGREGATE(15,3,(TableDiv[[Agency]:[Agency]]=$E88)/(TableDiv[[Agency]:[Agency]]=$E88)*(ROW(TableDiv[Agency])-ROW(TableDiv[[#Headers],[Agency]])),COLUMNS($F$7:AA$7))))</f>
        <v/>
      </c>
      <c r="AB88" s="1069" t="str" cm="1">
        <f t="array" ref="AB88">IF($D88&lt;COLUMNS($F$7:AB$7),"",INDEX(TableDiv[[GASB]:[GASB]],_xlfn.AGGREGATE(15,3,(TableDiv[[Agency]:[Agency]]=$E88)/(TableDiv[[Agency]:[Agency]]=$E88)*(ROW(TableDiv[Agency])-ROW(TableDiv[[#Headers],[Agency]])),COLUMNS($F$7:AB$7))))</f>
        <v/>
      </c>
      <c r="AC88" s="1069" t="str" cm="1">
        <f t="array" ref="AC88">IF($D88&lt;COLUMNS($F$7:AC$7),"",INDEX(TableDiv[[GASB]:[GASB]],_xlfn.AGGREGATE(15,3,(TableDiv[[Agency]:[Agency]]=$E88)/(TableDiv[[Agency]:[Agency]]=$E88)*(ROW(TableDiv[Agency])-ROW(TableDiv[[#Headers],[Agency]])),COLUMNS($F$7:AC$7))))</f>
        <v/>
      </c>
      <c r="AD88" s="1069" t="str" cm="1">
        <f t="array" ref="AD88">IF($D88&lt;COLUMNS($F$7:AD$7),"",INDEX(TableDiv[[GASB]:[GASB]],_xlfn.AGGREGATE(15,3,(TableDiv[[Agency]:[Agency]]=$E88)/(TableDiv[[Agency]:[Agency]]=$E88)*(ROW(TableDiv[Agency])-ROW(TableDiv[[#Headers],[Agency]])),COLUMNS($F$7:AD$7))))</f>
        <v/>
      </c>
      <c r="AE88" s="1069" t="str" cm="1">
        <f t="array" ref="AE88">IF($D88&lt;COLUMNS($F$7:AE$7),"",INDEX(TableDiv[[GASB]:[GASB]],_xlfn.AGGREGATE(15,3,(TableDiv[[Agency]:[Agency]]=$E88)/(TableDiv[[Agency]:[Agency]]=$E88)*(ROW(TableDiv[Agency])-ROW(TableDiv[[#Headers],[Agency]])),COLUMNS($F$7:AE$7))))</f>
        <v/>
      </c>
      <c r="AF88" s="1069" t="str" cm="1">
        <f t="array" ref="AF88">IF($D88&lt;COLUMNS($F$7:AF$7),"",INDEX(TableDiv[[GASB]:[GASB]],_xlfn.AGGREGATE(15,3,(TableDiv[[Agency]:[Agency]]=$E88)/(TableDiv[[Agency]:[Agency]]=$E88)*(ROW(TableDiv[Agency])-ROW(TableDiv[[#Headers],[Agency]])),COLUMNS($F$7:AF$7))))</f>
        <v/>
      </c>
      <c r="AG88" s="1069" t="str" cm="1">
        <f t="array" ref="AG88">IF($D88&lt;COLUMNS($F$7:AG$7),"",INDEX(TableDiv[[GASB]:[GASB]],_xlfn.AGGREGATE(15,3,(TableDiv[[Agency]:[Agency]]=$E88)/(TableDiv[[Agency]:[Agency]]=$E88)*(ROW(TableDiv[Agency])-ROW(TableDiv[[#Headers],[Agency]])),COLUMNS($F$7:AG$7))))</f>
        <v/>
      </c>
      <c r="AH88" s="1069" t="str" cm="1">
        <f t="array" ref="AH88">IF($D88&lt;COLUMNS($F$7:AH$7),"",INDEX(TableDiv[[GASB]:[GASB]],_xlfn.AGGREGATE(15,3,(TableDiv[[Agency]:[Agency]]=$E88)/(TableDiv[[Agency]:[Agency]]=$E88)*(ROW(TableDiv[Agency])-ROW(TableDiv[[#Headers],[Agency]])),COLUMNS($F$7:AH$7))))</f>
        <v/>
      </c>
      <c r="AI88" s="1069" t="str" cm="1">
        <f t="array" ref="AI88">IF($D88&lt;COLUMNS($F$7:AI$7),"",INDEX(TableDiv[[GASB]:[GASB]],_xlfn.AGGREGATE(15,3,(TableDiv[[Agency]:[Agency]]=$E88)/(TableDiv[[Agency]:[Agency]]=$E88)*(ROW(TableDiv[Agency])-ROW(TableDiv[[#Headers],[Agency]])),COLUMNS($F$7:AI$7))))</f>
        <v/>
      </c>
      <c r="AJ88" s="1069" t="str" cm="1">
        <f t="array" ref="AJ88">IF($D88&lt;COLUMNS($F$7:AJ$7),"",INDEX(TableDiv[[GASB]:[GASB]],_xlfn.AGGREGATE(15,3,(TableDiv[[Agency]:[Agency]]=$E88)/(TableDiv[[Agency]:[Agency]]=$E88)*(ROW(TableDiv[Agency])-ROW(TableDiv[[#Headers],[Agency]])),COLUMNS($F$7:AJ$7))))</f>
        <v/>
      </c>
      <c r="AK88" s="1069" t="str" cm="1">
        <f t="array" ref="AK88">IF($D88&lt;COLUMNS($F$7:AK$7),"",INDEX(TableDiv[[GASB]:[GASB]],_xlfn.AGGREGATE(15,3,(TableDiv[[Agency]:[Agency]]=$E88)/(TableDiv[[Agency]:[Agency]]=$E88)*(ROW(TableDiv[Agency])-ROW(TableDiv[[#Headers],[Agency]])),COLUMNS($F$7:AK$7))))</f>
        <v/>
      </c>
      <c r="AL88" s="1069" t="str" cm="1">
        <f t="array" ref="AL88">IF($D88&lt;COLUMNS($F$7:AL$7),"",INDEX(TableDiv[[GASB]:[GASB]],_xlfn.AGGREGATE(15,3,(TableDiv[[Agency]:[Agency]]=$E88)/(TableDiv[[Agency]:[Agency]]=$E88)*(ROW(TableDiv[Agency])-ROW(TableDiv[[#Headers],[Agency]])),COLUMNS($F$7:AL$7))))</f>
        <v/>
      </c>
      <c r="AM88" s="1069" t="str" cm="1">
        <f t="array" ref="AM88">IF($D88&lt;COLUMNS($F$7:AM$7),"",INDEX(TableDiv[[GASB]:[GASB]],_xlfn.AGGREGATE(15,3,(TableDiv[[Agency]:[Agency]]=$E88)/(TableDiv[[Agency]:[Agency]]=$E88)*(ROW(TableDiv[Agency])-ROW(TableDiv[[#Headers],[Agency]])),COLUMNS($F$7:AM$7))))</f>
        <v/>
      </c>
      <c r="AN88" s="1069"/>
      <c r="AO88" s="1069"/>
      <c r="AP88" s="1069"/>
      <c r="AQ88" s="1069"/>
      <c r="AR88" s="1069"/>
      <c r="AS88" s="1069"/>
    </row>
    <row r="89" spans="1:45" ht="15">
      <c r="A89" s="1073" t="s">
        <v>1398</v>
      </c>
      <c r="B89" s="1073" t="s">
        <v>2311</v>
      </c>
      <c r="C89" s="1069"/>
      <c r="D89" s="1069">
        <f>COUNTIF(TableDiv[Agency],E89)</f>
        <v>2</v>
      </c>
      <c r="E89" s="1078" t="str" cm="1">
        <f t="array" ref="E89">IFERROR(INDEX(TableDiv[Agency],MATCH(0,INDEX(COUNTIF($E$7:E88,TableDiv[Agency]),),0)),"")</f>
        <v>Z300</v>
      </c>
      <c r="F89" s="1069" t="str" cm="1">
        <f t="array" ref="F89">IF($D89&lt;COLUMNS($F$7:F$7),"",INDEX(TableDiv[[GASB]:[GASB]],_xlfn.AGGREGATE(15,3,(TableDiv[[Agency]:[Agency]]=$E89)/(TableDiv[[Agency]:[Agency]]=$E89)*(ROW(TableDiv[Agency])-ROW(TableDiv[[#Headers],[Agency]])),COLUMNS($F$7:F$7))))</f>
        <v>26150G</v>
      </c>
      <c r="G89" s="1069" t="str" cm="1">
        <f t="array" ref="G89">IF($D89&lt;COLUMNS($F$7:G$7),"",INDEX(TableDiv[[GASB]:[GASB]],_xlfn.AGGREGATE(15,3,(TableDiv[[Agency]:[Agency]]=$E89)/(TableDiv[[Agency]:[Agency]]=$E89)*(ROW(TableDiv[Agency])-ROW(TableDiv[[#Headers],[Agency]])),COLUMNS($F$7:G$7))))</f>
        <v>26151G</v>
      </c>
      <c r="H89" s="1069" t="str" cm="1">
        <f t="array" ref="H89">IF($D89&lt;COLUMNS($F$7:H$7),"",INDEX(TableDiv[[GASB]:[GASB]],_xlfn.AGGREGATE(15,3,(TableDiv[[Agency]:[Agency]]=$E89)/(TableDiv[[Agency]:[Agency]]=$E89)*(ROW(TableDiv[Agency])-ROW(TableDiv[[#Headers],[Agency]])),COLUMNS($F$7:H$7))))</f>
        <v/>
      </c>
      <c r="I89" s="1069" t="str" cm="1">
        <f t="array" ref="I89">IF($D89&lt;COLUMNS($F$7:I$7),"",INDEX(TableDiv[[GASB]:[GASB]],_xlfn.AGGREGATE(15,3,(TableDiv[[Agency]:[Agency]]=$E89)/(TableDiv[[Agency]:[Agency]]=$E89)*(ROW(TableDiv[Agency])-ROW(TableDiv[[#Headers],[Agency]])),COLUMNS($F$7:I$7))))</f>
        <v/>
      </c>
      <c r="J89" s="1069" t="str" cm="1">
        <f t="array" ref="J89">IF($D89&lt;COLUMNS($F$7:J$7),"",INDEX(TableDiv[[GASB]:[GASB]],_xlfn.AGGREGATE(15,3,(TableDiv[[Agency]:[Agency]]=$E89)/(TableDiv[[Agency]:[Agency]]=$E89)*(ROW(TableDiv[Agency])-ROW(TableDiv[[#Headers],[Agency]])),COLUMNS($F$7:J$7))))</f>
        <v/>
      </c>
      <c r="K89" s="1069" t="str" cm="1">
        <f t="array" ref="K89">IF($D89&lt;COLUMNS($F$7:K$7),"",INDEX(TableDiv[[GASB]:[GASB]],_xlfn.AGGREGATE(15,3,(TableDiv[[Agency]:[Agency]]=$E89)/(TableDiv[[Agency]:[Agency]]=$E89)*(ROW(TableDiv[Agency])-ROW(TableDiv[[#Headers],[Agency]])),COLUMNS($F$7:K$7))))</f>
        <v/>
      </c>
      <c r="L89" s="1069" t="str" cm="1">
        <f t="array" ref="L89">IF($D89&lt;COLUMNS($F$7:L$7),"",INDEX(TableDiv[[GASB]:[GASB]],_xlfn.AGGREGATE(15,3,(TableDiv[[Agency]:[Agency]]=$E89)/(TableDiv[[Agency]:[Agency]]=$E89)*(ROW(TableDiv[Agency])-ROW(TableDiv[[#Headers],[Agency]])),COLUMNS($F$7:L$7))))</f>
        <v/>
      </c>
      <c r="M89" s="1069" t="str" cm="1">
        <f t="array" ref="M89">IF($D89&lt;COLUMNS($F$7:M$7),"",INDEX(TableDiv[[GASB]:[GASB]],_xlfn.AGGREGATE(15,3,(TableDiv[[Agency]:[Agency]]=$E89)/(TableDiv[[Agency]:[Agency]]=$E89)*(ROW(TableDiv[Agency])-ROW(TableDiv[[#Headers],[Agency]])),COLUMNS($F$7:M$7))))</f>
        <v/>
      </c>
      <c r="N89" s="1069" t="str" cm="1">
        <f t="array" ref="N89">IF($D89&lt;COLUMNS($F$7:N$7),"",INDEX(TableDiv[[GASB]:[GASB]],_xlfn.AGGREGATE(15,3,(TableDiv[[Agency]:[Agency]]=$E89)/(TableDiv[[Agency]:[Agency]]=$E89)*(ROW(TableDiv[Agency])-ROW(TableDiv[[#Headers],[Agency]])),COLUMNS($F$7:N$7))))</f>
        <v/>
      </c>
      <c r="O89" s="1069" t="str" cm="1">
        <f t="array" ref="O89">IF($D89&lt;COLUMNS($F$7:O$7),"",INDEX(TableDiv[[GASB]:[GASB]],_xlfn.AGGREGATE(15,3,(TableDiv[[Agency]:[Agency]]=$E89)/(TableDiv[[Agency]:[Agency]]=$E89)*(ROW(TableDiv[Agency])-ROW(TableDiv[[#Headers],[Agency]])),COLUMNS($F$7:O$7))))</f>
        <v/>
      </c>
      <c r="P89" s="1069" t="str" cm="1">
        <f t="array" ref="P89">IF($D89&lt;COLUMNS($F$7:P$7),"",INDEX(TableDiv[[GASB]:[GASB]],_xlfn.AGGREGATE(15,3,(TableDiv[[Agency]:[Agency]]=$E89)/(TableDiv[[Agency]:[Agency]]=$E89)*(ROW(TableDiv[Agency])-ROW(TableDiv[[#Headers],[Agency]])),COLUMNS($F$7:P$7))))</f>
        <v/>
      </c>
      <c r="Q89" s="1069" t="str" cm="1">
        <f t="array" ref="Q89">IF($D89&lt;COLUMNS($F$7:Q$7),"",INDEX(TableDiv[[GASB]:[GASB]],_xlfn.AGGREGATE(15,3,(TableDiv[[Agency]:[Agency]]=$E89)/(TableDiv[[Agency]:[Agency]]=$E89)*(ROW(TableDiv[Agency])-ROW(TableDiv[[#Headers],[Agency]])),COLUMNS($F$7:Q$7))))</f>
        <v/>
      </c>
      <c r="R89" s="1069" t="str" cm="1">
        <f t="array" ref="R89">IF($D89&lt;COLUMNS($F$7:R$7),"",INDEX(TableDiv[[GASB]:[GASB]],_xlfn.AGGREGATE(15,3,(TableDiv[[Agency]:[Agency]]=$E89)/(TableDiv[[Agency]:[Agency]]=$E89)*(ROW(TableDiv[Agency])-ROW(TableDiv[[#Headers],[Agency]])),COLUMNS($F$7:R$7))))</f>
        <v/>
      </c>
      <c r="S89" s="1069" t="str" cm="1">
        <f t="array" ref="S89">IF($D89&lt;COLUMNS($F$7:S$7),"",INDEX(TableDiv[[GASB]:[GASB]],_xlfn.AGGREGATE(15,3,(TableDiv[[Agency]:[Agency]]=$E89)/(TableDiv[[Agency]:[Agency]]=$E89)*(ROW(TableDiv[Agency])-ROW(TableDiv[[#Headers],[Agency]])),COLUMNS($F$7:S$7))))</f>
        <v/>
      </c>
      <c r="T89" s="1069" t="str" cm="1">
        <f t="array" ref="T89">IF($D89&lt;COLUMNS($F$7:T$7),"",INDEX(TableDiv[[GASB]:[GASB]],_xlfn.AGGREGATE(15,3,(TableDiv[[Agency]:[Agency]]=$E89)/(TableDiv[[Agency]:[Agency]]=$E89)*(ROW(TableDiv[Agency])-ROW(TableDiv[[#Headers],[Agency]])),COLUMNS($F$7:T$7))))</f>
        <v/>
      </c>
      <c r="U89" s="1069" t="str" cm="1">
        <f t="array" ref="U89">IF($D89&lt;COLUMNS($F$7:U$7),"",INDEX(TableDiv[[GASB]:[GASB]],_xlfn.AGGREGATE(15,3,(TableDiv[[Agency]:[Agency]]=$E89)/(TableDiv[[Agency]:[Agency]]=$E89)*(ROW(TableDiv[Agency])-ROW(TableDiv[[#Headers],[Agency]])),COLUMNS($F$7:U$7))))</f>
        <v/>
      </c>
      <c r="V89" s="1069" t="str" cm="1">
        <f t="array" ref="V89">IF($D89&lt;COLUMNS($F$7:V$7),"",INDEX(TableDiv[[GASB]:[GASB]],_xlfn.AGGREGATE(15,3,(TableDiv[[Agency]:[Agency]]=$E89)/(TableDiv[[Agency]:[Agency]]=$E89)*(ROW(TableDiv[Agency])-ROW(TableDiv[[#Headers],[Agency]])),COLUMNS($F$7:V$7))))</f>
        <v/>
      </c>
      <c r="W89" s="1069" t="str" cm="1">
        <f t="array" ref="W89">IF($D89&lt;COLUMNS($F$7:W$7),"",INDEX(TableDiv[[GASB]:[GASB]],_xlfn.AGGREGATE(15,3,(TableDiv[[Agency]:[Agency]]=$E89)/(TableDiv[[Agency]:[Agency]]=$E89)*(ROW(TableDiv[Agency])-ROW(TableDiv[[#Headers],[Agency]])),COLUMNS($F$7:W$7))))</f>
        <v/>
      </c>
      <c r="X89" s="1069" t="str" cm="1">
        <f t="array" ref="X89">IF($D89&lt;COLUMNS($F$7:X$7),"",INDEX(TableDiv[[GASB]:[GASB]],_xlfn.AGGREGATE(15,3,(TableDiv[[Agency]:[Agency]]=$E89)/(TableDiv[[Agency]:[Agency]]=$E89)*(ROW(TableDiv[Agency])-ROW(TableDiv[[#Headers],[Agency]])),COLUMNS($F$7:X$7))))</f>
        <v/>
      </c>
      <c r="Y89" s="1069" t="str" cm="1">
        <f t="array" ref="Y89">IF($D89&lt;COLUMNS($F$7:Y$7),"",INDEX(TableDiv[[GASB]:[GASB]],_xlfn.AGGREGATE(15,3,(TableDiv[[Agency]:[Agency]]=$E89)/(TableDiv[[Agency]:[Agency]]=$E89)*(ROW(TableDiv[Agency])-ROW(TableDiv[[#Headers],[Agency]])),COLUMNS($F$7:Y$7))))</f>
        <v/>
      </c>
      <c r="Z89" s="1069" t="str" cm="1">
        <f t="array" ref="Z89">IF($D89&lt;COLUMNS($F$7:Z$7),"",INDEX(TableDiv[[GASB]:[GASB]],_xlfn.AGGREGATE(15,3,(TableDiv[[Agency]:[Agency]]=$E89)/(TableDiv[[Agency]:[Agency]]=$E89)*(ROW(TableDiv[Agency])-ROW(TableDiv[[#Headers],[Agency]])),COLUMNS($F$7:Z$7))))</f>
        <v/>
      </c>
      <c r="AA89" s="1069" t="str" cm="1">
        <f t="array" ref="AA89">IF($D89&lt;COLUMNS($F$7:AA$7),"",INDEX(TableDiv[[GASB]:[GASB]],_xlfn.AGGREGATE(15,3,(TableDiv[[Agency]:[Agency]]=$E89)/(TableDiv[[Agency]:[Agency]]=$E89)*(ROW(TableDiv[Agency])-ROW(TableDiv[[#Headers],[Agency]])),COLUMNS($F$7:AA$7))))</f>
        <v/>
      </c>
      <c r="AB89" s="1069" t="str" cm="1">
        <f t="array" ref="AB89">IF($D89&lt;COLUMNS($F$7:AB$7),"",INDEX(TableDiv[[GASB]:[GASB]],_xlfn.AGGREGATE(15,3,(TableDiv[[Agency]:[Agency]]=$E89)/(TableDiv[[Agency]:[Agency]]=$E89)*(ROW(TableDiv[Agency])-ROW(TableDiv[[#Headers],[Agency]])),COLUMNS($F$7:AB$7))))</f>
        <v/>
      </c>
      <c r="AC89" s="1069" t="str" cm="1">
        <f t="array" ref="AC89">IF($D89&lt;COLUMNS($F$7:AC$7),"",INDEX(TableDiv[[GASB]:[GASB]],_xlfn.AGGREGATE(15,3,(TableDiv[[Agency]:[Agency]]=$E89)/(TableDiv[[Agency]:[Agency]]=$E89)*(ROW(TableDiv[Agency])-ROW(TableDiv[[#Headers],[Agency]])),COLUMNS($F$7:AC$7))))</f>
        <v/>
      </c>
      <c r="AD89" s="1069" t="str" cm="1">
        <f t="array" ref="AD89">IF($D89&lt;COLUMNS($F$7:AD$7),"",INDEX(TableDiv[[GASB]:[GASB]],_xlfn.AGGREGATE(15,3,(TableDiv[[Agency]:[Agency]]=$E89)/(TableDiv[[Agency]:[Agency]]=$E89)*(ROW(TableDiv[Agency])-ROW(TableDiv[[#Headers],[Agency]])),COLUMNS($F$7:AD$7))))</f>
        <v/>
      </c>
      <c r="AE89" s="1069" t="str" cm="1">
        <f t="array" ref="AE89">IF($D89&lt;COLUMNS($F$7:AE$7),"",INDEX(TableDiv[[GASB]:[GASB]],_xlfn.AGGREGATE(15,3,(TableDiv[[Agency]:[Agency]]=$E89)/(TableDiv[[Agency]:[Agency]]=$E89)*(ROW(TableDiv[Agency])-ROW(TableDiv[[#Headers],[Agency]])),COLUMNS($F$7:AE$7))))</f>
        <v/>
      </c>
      <c r="AF89" s="1069" t="str" cm="1">
        <f t="array" ref="AF89">IF($D89&lt;COLUMNS($F$7:AF$7),"",INDEX(TableDiv[[GASB]:[GASB]],_xlfn.AGGREGATE(15,3,(TableDiv[[Agency]:[Agency]]=$E89)/(TableDiv[[Agency]:[Agency]]=$E89)*(ROW(TableDiv[Agency])-ROW(TableDiv[[#Headers],[Agency]])),COLUMNS($F$7:AF$7))))</f>
        <v/>
      </c>
      <c r="AG89" s="1069" t="str" cm="1">
        <f t="array" ref="AG89">IF($D89&lt;COLUMNS($F$7:AG$7),"",INDEX(TableDiv[[GASB]:[GASB]],_xlfn.AGGREGATE(15,3,(TableDiv[[Agency]:[Agency]]=$E89)/(TableDiv[[Agency]:[Agency]]=$E89)*(ROW(TableDiv[Agency])-ROW(TableDiv[[#Headers],[Agency]])),COLUMNS($F$7:AG$7))))</f>
        <v/>
      </c>
      <c r="AH89" s="1069" t="str" cm="1">
        <f t="array" ref="AH89">IF($D89&lt;COLUMNS($F$7:AH$7),"",INDEX(TableDiv[[GASB]:[GASB]],_xlfn.AGGREGATE(15,3,(TableDiv[[Agency]:[Agency]]=$E89)/(TableDiv[[Agency]:[Agency]]=$E89)*(ROW(TableDiv[Agency])-ROW(TableDiv[[#Headers],[Agency]])),COLUMNS($F$7:AH$7))))</f>
        <v/>
      </c>
      <c r="AI89" s="1069" t="str" cm="1">
        <f t="array" ref="AI89">IF($D89&lt;COLUMNS($F$7:AI$7),"",INDEX(TableDiv[[GASB]:[GASB]],_xlfn.AGGREGATE(15,3,(TableDiv[[Agency]:[Agency]]=$E89)/(TableDiv[[Agency]:[Agency]]=$E89)*(ROW(TableDiv[Agency])-ROW(TableDiv[[#Headers],[Agency]])),COLUMNS($F$7:AI$7))))</f>
        <v/>
      </c>
      <c r="AJ89" s="1069" t="str" cm="1">
        <f t="array" ref="AJ89">IF($D89&lt;COLUMNS($F$7:AJ$7),"",INDEX(TableDiv[[GASB]:[GASB]],_xlfn.AGGREGATE(15,3,(TableDiv[[Agency]:[Agency]]=$E89)/(TableDiv[[Agency]:[Agency]]=$E89)*(ROW(TableDiv[Agency])-ROW(TableDiv[[#Headers],[Agency]])),COLUMNS($F$7:AJ$7))))</f>
        <v/>
      </c>
      <c r="AK89" s="1069" t="str" cm="1">
        <f t="array" ref="AK89">IF($D89&lt;COLUMNS($F$7:AK$7),"",INDEX(TableDiv[[GASB]:[GASB]],_xlfn.AGGREGATE(15,3,(TableDiv[[Agency]:[Agency]]=$E89)/(TableDiv[[Agency]:[Agency]]=$E89)*(ROW(TableDiv[Agency])-ROW(TableDiv[[#Headers],[Agency]])),COLUMNS($F$7:AK$7))))</f>
        <v/>
      </c>
      <c r="AL89" s="1069" t="str" cm="1">
        <f t="array" ref="AL89">IF($D89&lt;COLUMNS($F$7:AL$7),"",INDEX(TableDiv[[GASB]:[GASB]],_xlfn.AGGREGATE(15,3,(TableDiv[[Agency]:[Agency]]=$E89)/(TableDiv[[Agency]:[Agency]]=$E89)*(ROW(TableDiv[Agency])-ROW(TableDiv[[#Headers],[Agency]])),COLUMNS($F$7:AL$7))))</f>
        <v/>
      </c>
      <c r="AM89" s="1069" t="str" cm="1">
        <f t="array" ref="AM89">IF($D89&lt;COLUMNS($F$7:AM$7),"",INDEX(TableDiv[[GASB]:[GASB]],_xlfn.AGGREGATE(15,3,(TableDiv[[Agency]:[Agency]]=$E89)/(TableDiv[[Agency]:[Agency]]=$E89)*(ROW(TableDiv[Agency])-ROW(TableDiv[[#Headers],[Agency]])),COLUMNS($F$7:AM$7))))</f>
        <v/>
      </c>
      <c r="AN89" s="1069"/>
      <c r="AO89" s="1069"/>
      <c r="AP89" s="1069"/>
      <c r="AQ89" s="1069"/>
      <c r="AR89" s="1069"/>
      <c r="AS89" s="1069"/>
    </row>
    <row r="90" spans="1:45" ht="15">
      <c r="A90" s="1073" t="s">
        <v>1398</v>
      </c>
      <c r="B90" s="1073" t="s">
        <v>2316</v>
      </c>
      <c r="C90" s="1069"/>
      <c r="D90" s="1069">
        <f>COUNTIF(TableDiv[Agency],E90)</f>
        <v>1</v>
      </c>
      <c r="E90" s="1078" t="str" cm="1">
        <f t="array" ref="E90">IFERROR(INDEX(TableDiv[Agency],MATCH(0,INDEX(COUNTIF($E$7:E89,TableDiv[Agency]),),0)),"")</f>
        <v>ZA00</v>
      </c>
      <c r="F90" s="1069" t="str" cm="1">
        <f t="array" ref="F90">IF($D90&lt;COLUMNS($F$7:F$7),"",INDEX(TableDiv[[GASB]:[GASB]],_xlfn.AGGREGATE(15,3,(TableDiv[[Agency]:[Agency]]=$E90)/(TableDiv[[Agency]:[Agency]]=$E90)*(ROW(TableDiv[Agency])-ROW(TableDiv[[#Headers],[Agency]])),COLUMNS($F$7:F$7))))</f>
        <v>26120G</v>
      </c>
      <c r="G90" s="1069" t="str" cm="1">
        <f t="array" ref="G90">IF($D90&lt;COLUMNS($F$7:G$7),"",INDEX(TableDiv[[GASB]:[GASB]],_xlfn.AGGREGATE(15,3,(TableDiv[[Agency]:[Agency]]=$E90)/(TableDiv[[Agency]:[Agency]]=$E90)*(ROW(TableDiv[Agency])-ROW(TableDiv[[#Headers],[Agency]])),COLUMNS($F$7:G$7))))</f>
        <v/>
      </c>
      <c r="H90" s="1069" t="str" cm="1">
        <f t="array" ref="H90">IF($D90&lt;COLUMNS($F$7:H$7),"",INDEX(TableDiv[[GASB]:[GASB]],_xlfn.AGGREGATE(15,3,(TableDiv[[Agency]:[Agency]]=$E90)/(TableDiv[[Agency]:[Agency]]=$E90)*(ROW(TableDiv[Agency])-ROW(TableDiv[[#Headers],[Agency]])),COLUMNS($F$7:H$7))))</f>
        <v/>
      </c>
      <c r="I90" s="1069" t="str" cm="1">
        <f t="array" ref="I90">IF($D90&lt;COLUMNS($F$7:I$7),"",INDEX(TableDiv[[GASB]:[GASB]],_xlfn.AGGREGATE(15,3,(TableDiv[[Agency]:[Agency]]=$E90)/(TableDiv[[Agency]:[Agency]]=$E90)*(ROW(TableDiv[Agency])-ROW(TableDiv[[#Headers],[Agency]])),COLUMNS($F$7:I$7))))</f>
        <v/>
      </c>
      <c r="J90" s="1069" t="str" cm="1">
        <f t="array" ref="J90">IF($D90&lt;COLUMNS($F$7:J$7),"",INDEX(TableDiv[[GASB]:[GASB]],_xlfn.AGGREGATE(15,3,(TableDiv[[Agency]:[Agency]]=$E90)/(TableDiv[[Agency]:[Agency]]=$E90)*(ROW(TableDiv[Agency])-ROW(TableDiv[[#Headers],[Agency]])),COLUMNS($F$7:J$7))))</f>
        <v/>
      </c>
      <c r="K90" s="1069" t="str" cm="1">
        <f t="array" ref="K90">IF($D90&lt;COLUMNS($F$7:K$7),"",INDEX(TableDiv[[GASB]:[GASB]],_xlfn.AGGREGATE(15,3,(TableDiv[[Agency]:[Agency]]=$E90)/(TableDiv[[Agency]:[Agency]]=$E90)*(ROW(TableDiv[Agency])-ROW(TableDiv[[#Headers],[Agency]])),COLUMNS($F$7:K$7))))</f>
        <v/>
      </c>
      <c r="L90" s="1069" t="str" cm="1">
        <f t="array" ref="L90">IF($D90&lt;COLUMNS($F$7:L$7),"",INDEX(TableDiv[[GASB]:[GASB]],_xlfn.AGGREGATE(15,3,(TableDiv[[Agency]:[Agency]]=$E90)/(TableDiv[[Agency]:[Agency]]=$E90)*(ROW(TableDiv[Agency])-ROW(TableDiv[[#Headers],[Agency]])),COLUMNS($F$7:L$7))))</f>
        <v/>
      </c>
      <c r="M90" s="1069" t="str" cm="1">
        <f t="array" ref="M90">IF($D90&lt;COLUMNS($F$7:M$7),"",INDEX(TableDiv[[GASB]:[GASB]],_xlfn.AGGREGATE(15,3,(TableDiv[[Agency]:[Agency]]=$E90)/(TableDiv[[Agency]:[Agency]]=$E90)*(ROW(TableDiv[Agency])-ROW(TableDiv[[#Headers],[Agency]])),COLUMNS($F$7:M$7))))</f>
        <v/>
      </c>
      <c r="N90" s="1069" t="str" cm="1">
        <f t="array" ref="N90">IF($D90&lt;COLUMNS($F$7:N$7),"",INDEX(TableDiv[[GASB]:[GASB]],_xlfn.AGGREGATE(15,3,(TableDiv[[Agency]:[Agency]]=$E90)/(TableDiv[[Agency]:[Agency]]=$E90)*(ROW(TableDiv[Agency])-ROW(TableDiv[[#Headers],[Agency]])),COLUMNS($F$7:N$7))))</f>
        <v/>
      </c>
      <c r="O90" s="1069" t="str" cm="1">
        <f t="array" ref="O90">IF($D90&lt;COLUMNS($F$7:O$7),"",INDEX(TableDiv[[GASB]:[GASB]],_xlfn.AGGREGATE(15,3,(TableDiv[[Agency]:[Agency]]=$E90)/(TableDiv[[Agency]:[Agency]]=$E90)*(ROW(TableDiv[Agency])-ROW(TableDiv[[#Headers],[Agency]])),COLUMNS($F$7:O$7))))</f>
        <v/>
      </c>
      <c r="P90" s="1069" t="str" cm="1">
        <f t="array" ref="P90">IF($D90&lt;COLUMNS($F$7:P$7),"",INDEX(TableDiv[[GASB]:[GASB]],_xlfn.AGGREGATE(15,3,(TableDiv[[Agency]:[Agency]]=$E90)/(TableDiv[[Agency]:[Agency]]=$E90)*(ROW(TableDiv[Agency])-ROW(TableDiv[[#Headers],[Agency]])),COLUMNS($F$7:P$7))))</f>
        <v/>
      </c>
      <c r="Q90" s="1069" t="str" cm="1">
        <f t="array" ref="Q90">IF($D90&lt;COLUMNS($F$7:Q$7),"",INDEX(TableDiv[[GASB]:[GASB]],_xlfn.AGGREGATE(15,3,(TableDiv[[Agency]:[Agency]]=$E90)/(TableDiv[[Agency]:[Agency]]=$E90)*(ROW(TableDiv[Agency])-ROW(TableDiv[[#Headers],[Agency]])),COLUMNS($F$7:Q$7))))</f>
        <v/>
      </c>
      <c r="R90" s="1069" t="str" cm="1">
        <f t="array" ref="R90">IF($D90&lt;COLUMNS($F$7:R$7),"",INDEX(TableDiv[[GASB]:[GASB]],_xlfn.AGGREGATE(15,3,(TableDiv[[Agency]:[Agency]]=$E90)/(TableDiv[[Agency]:[Agency]]=$E90)*(ROW(TableDiv[Agency])-ROW(TableDiv[[#Headers],[Agency]])),COLUMNS($F$7:R$7))))</f>
        <v/>
      </c>
      <c r="S90" s="1069" t="str" cm="1">
        <f t="array" ref="S90">IF($D90&lt;COLUMNS($F$7:S$7),"",INDEX(TableDiv[[GASB]:[GASB]],_xlfn.AGGREGATE(15,3,(TableDiv[[Agency]:[Agency]]=$E90)/(TableDiv[[Agency]:[Agency]]=$E90)*(ROW(TableDiv[Agency])-ROW(TableDiv[[#Headers],[Agency]])),COLUMNS($F$7:S$7))))</f>
        <v/>
      </c>
      <c r="T90" s="1069" t="str" cm="1">
        <f t="array" ref="T90">IF($D90&lt;COLUMNS($F$7:T$7),"",INDEX(TableDiv[[GASB]:[GASB]],_xlfn.AGGREGATE(15,3,(TableDiv[[Agency]:[Agency]]=$E90)/(TableDiv[[Agency]:[Agency]]=$E90)*(ROW(TableDiv[Agency])-ROW(TableDiv[[#Headers],[Agency]])),COLUMNS($F$7:T$7))))</f>
        <v/>
      </c>
      <c r="U90" s="1069" t="str" cm="1">
        <f t="array" ref="U90">IF($D90&lt;COLUMNS($F$7:U$7),"",INDEX(TableDiv[[GASB]:[GASB]],_xlfn.AGGREGATE(15,3,(TableDiv[[Agency]:[Agency]]=$E90)/(TableDiv[[Agency]:[Agency]]=$E90)*(ROW(TableDiv[Agency])-ROW(TableDiv[[#Headers],[Agency]])),COLUMNS($F$7:U$7))))</f>
        <v/>
      </c>
      <c r="V90" s="1069" t="str" cm="1">
        <f t="array" ref="V90">IF($D90&lt;COLUMNS($F$7:V$7),"",INDEX(TableDiv[[GASB]:[GASB]],_xlfn.AGGREGATE(15,3,(TableDiv[[Agency]:[Agency]]=$E90)/(TableDiv[[Agency]:[Agency]]=$E90)*(ROW(TableDiv[Agency])-ROW(TableDiv[[#Headers],[Agency]])),COLUMNS($F$7:V$7))))</f>
        <v/>
      </c>
      <c r="W90" s="1069" t="str" cm="1">
        <f t="array" ref="W90">IF($D90&lt;COLUMNS($F$7:W$7),"",INDEX(TableDiv[[GASB]:[GASB]],_xlfn.AGGREGATE(15,3,(TableDiv[[Agency]:[Agency]]=$E90)/(TableDiv[[Agency]:[Agency]]=$E90)*(ROW(TableDiv[Agency])-ROW(TableDiv[[#Headers],[Agency]])),COLUMNS($F$7:W$7))))</f>
        <v/>
      </c>
      <c r="X90" s="1069" t="str" cm="1">
        <f t="array" ref="X90">IF($D90&lt;COLUMNS($F$7:X$7),"",INDEX(TableDiv[[GASB]:[GASB]],_xlfn.AGGREGATE(15,3,(TableDiv[[Agency]:[Agency]]=$E90)/(TableDiv[[Agency]:[Agency]]=$E90)*(ROW(TableDiv[Agency])-ROW(TableDiv[[#Headers],[Agency]])),COLUMNS($F$7:X$7))))</f>
        <v/>
      </c>
      <c r="Y90" s="1069" t="str" cm="1">
        <f t="array" ref="Y90">IF($D90&lt;COLUMNS($F$7:Y$7),"",INDEX(TableDiv[[GASB]:[GASB]],_xlfn.AGGREGATE(15,3,(TableDiv[[Agency]:[Agency]]=$E90)/(TableDiv[[Agency]:[Agency]]=$E90)*(ROW(TableDiv[Agency])-ROW(TableDiv[[#Headers],[Agency]])),COLUMNS($F$7:Y$7))))</f>
        <v/>
      </c>
      <c r="Z90" s="1069" t="str" cm="1">
        <f t="array" ref="Z90">IF($D90&lt;COLUMNS($F$7:Z$7),"",INDEX(TableDiv[[GASB]:[GASB]],_xlfn.AGGREGATE(15,3,(TableDiv[[Agency]:[Agency]]=$E90)/(TableDiv[[Agency]:[Agency]]=$E90)*(ROW(TableDiv[Agency])-ROW(TableDiv[[#Headers],[Agency]])),COLUMNS($F$7:Z$7))))</f>
        <v/>
      </c>
      <c r="AA90" s="1069" t="str" cm="1">
        <f t="array" ref="AA90">IF($D90&lt;COLUMNS($F$7:AA$7),"",INDEX(TableDiv[[GASB]:[GASB]],_xlfn.AGGREGATE(15,3,(TableDiv[[Agency]:[Agency]]=$E90)/(TableDiv[[Agency]:[Agency]]=$E90)*(ROW(TableDiv[Agency])-ROW(TableDiv[[#Headers],[Agency]])),COLUMNS($F$7:AA$7))))</f>
        <v/>
      </c>
      <c r="AB90" s="1069" t="str" cm="1">
        <f t="array" ref="AB90">IF($D90&lt;COLUMNS($F$7:AB$7),"",INDEX(TableDiv[[GASB]:[GASB]],_xlfn.AGGREGATE(15,3,(TableDiv[[Agency]:[Agency]]=$E90)/(TableDiv[[Agency]:[Agency]]=$E90)*(ROW(TableDiv[Agency])-ROW(TableDiv[[#Headers],[Agency]])),COLUMNS($F$7:AB$7))))</f>
        <v/>
      </c>
      <c r="AC90" s="1069" t="str" cm="1">
        <f t="array" ref="AC90">IF($D90&lt;COLUMNS($F$7:AC$7),"",INDEX(TableDiv[[GASB]:[GASB]],_xlfn.AGGREGATE(15,3,(TableDiv[[Agency]:[Agency]]=$E90)/(TableDiv[[Agency]:[Agency]]=$E90)*(ROW(TableDiv[Agency])-ROW(TableDiv[[#Headers],[Agency]])),COLUMNS($F$7:AC$7))))</f>
        <v/>
      </c>
      <c r="AD90" s="1069" t="str" cm="1">
        <f t="array" ref="AD90">IF($D90&lt;COLUMNS($F$7:AD$7),"",INDEX(TableDiv[[GASB]:[GASB]],_xlfn.AGGREGATE(15,3,(TableDiv[[Agency]:[Agency]]=$E90)/(TableDiv[[Agency]:[Agency]]=$E90)*(ROW(TableDiv[Agency])-ROW(TableDiv[[#Headers],[Agency]])),COLUMNS($F$7:AD$7))))</f>
        <v/>
      </c>
      <c r="AE90" s="1069" t="str" cm="1">
        <f t="array" ref="AE90">IF($D90&lt;COLUMNS($F$7:AE$7),"",INDEX(TableDiv[[GASB]:[GASB]],_xlfn.AGGREGATE(15,3,(TableDiv[[Agency]:[Agency]]=$E90)/(TableDiv[[Agency]:[Agency]]=$E90)*(ROW(TableDiv[Agency])-ROW(TableDiv[[#Headers],[Agency]])),COLUMNS($F$7:AE$7))))</f>
        <v/>
      </c>
      <c r="AF90" s="1069" t="str" cm="1">
        <f t="array" ref="AF90">IF($D90&lt;COLUMNS($F$7:AF$7),"",INDEX(TableDiv[[GASB]:[GASB]],_xlfn.AGGREGATE(15,3,(TableDiv[[Agency]:[Agency]]=$E90)/(TableDiv[[Agency]:[Agency]]=$E90)*(ROW(TableDiv[Agency])-ROW(TableDiv[[#Headers],[Agency]])),COLUMNS($F$7:AF$7))))</f>
        <v/>
      </c>
      <c r="AG90" s="1069" t="str" cm="1">
        <f t="array" ref="AG90">IF($D90&lt;COLUMNS($F$7:AG$7),"",INDEX(TableDiv[[GASB]:[GASB]],_xlfn.AGGREGATE(15,3,(TableDiv[[Agency]:[Agency]]=$E90)/(TableDiv[[Agency]:[Agency]]=$E90)*(ROW(TableDiv[Agency])-ROW(TableDiv[[#Headers],[Agency]])),COLUMNS($F$7:AG$7))))</f>
        <v/>
      </c>
      <c r="AH90" s="1069" t="str" cm="1">
        <f t="array" ref="AH90">IF($D90&lt;COLUMNS($F$7:AH$7),"",INDEX(TableDiv[[GASB]:[GASB]],_xlfn.AGGREGATE(15,3,(TableDiv[[Agency]:[Agency]]=$E90)/(TableDiv[[Agency]:[Agency]]=$E90)*(ROW(TableDiv[Agency])-ROW(TableDiv[[#Headers],[Agency]])),COLUMNS($F$7:AH$7))))</f>
        <v/>
      </c>
      <c r="AI90" s="1069" t="str" cm="1">
        <f t="array" ref="AI90">IF($D90&lt;COLUMNS($F$7:AI$7),"",INDEX(TableDiv[[GASB]:[GASB]],_xlfn.AGGREGATE(15,3,(TableDiv[[Agency]:[Agency]]=$E90)/(TableDiv[[Agency]:[Agency]]=$E90)*(ROW(TableDiv[Agency])-ROW(TableDiv[[#Headers],[Agency]])),COLUMNS($F$7:AI$7))))</f>
        <v/>
      </c>
      <c r="AJ90" s="1069" t="str" cm="1">
        <f t="array" ref="AJ90">IF($D90&lt;COLUMNS($F$7:AJ$7),"",INDEX(TableDiv[[GASB]:[GASB]],_xlfn.AGGREGATE(15,3,(TableDiv[[Agency]:[Agency]]=$E90)/(TableDiv[[Agency]:[Agency]]=$E90)*(ROW(TableDiv[Agency])-ROW(TableDiv[[#Headers],[Agency]])),COLUMNS($F$7:AJ$7))))</f>
        <v/>
      </c>
      <c r="AK90" s="1069" t="str" cm="1">
        <f t="array" ref="AK90">IF($D90&lt;COLUMNS($F$7:AK$7),"",INDEX(TableDiv[[GASB]:[GASB]],_xlfn.AGGREGATE(15,3,(TableDiv[[Agency]:[Agency]]=$E90)/(TableDiv[[Agency]:[Agency]]=$E90)*(ROW(TableDiv[Agency])-ROW(TableDiv[[#Headers],[Agency]])),COLUMNS($F$7:AK$7))))</f>
        <v/>
      </c>
      <c r="AL90" s="1069" t="str" cm="1">
        <f t="array" ref="AL90">IF($D90&lt;COLUMNS($F$7:AL$7),"",INDEX(TableDiv[[GASB]:[GASB]],_xlfn.AGGREGATE(15,3,(TableDiv[[Agency]:[Agency]]=$E90)/(TableDiv[[Agency]:[Agency]]=$E90)*(ROW(TableDiv[Agency])-ROW(TableDiv[[#Headers],[Agency]])),COLUMNS($F$7:AL$7))))</f>
        <v/>
      </c>
      <c r="AM90" s="1069" t="str" cm="1">
        <f t="array" ref="AM90">IF($D90&lt;COLUMNS($F$7:AM$7),"",INDEX(TableDiv[[GASB]:[GASB]],_xlfn.AGGREGATE(15,3,(TableDiv[[Agency]:[Agency]]=$E90)/(TableDiv[[Agency]:[Agency]]=$E90)*(ROW(TableDiv[Agency])-ROW(TableDiv[[#Headers],[Agency]])),COLUMNS($F$7:AM$7))))</f>
        <v/>
      </c>
      <c r="AN90" s="1069"/>
      <c r="AO90" s="1069"/>
      <c r="AP90" s="1069"/>
      <c r="AQ90" s="1069"/>
      <c r="AR90" s="1069"/>
      <c r="AS90" s="1069"/>
    </row>
    <row r="91" spans="1:45" ht="15">
      <c r="A91" s="1073" t="s">
        <v>1398</v>
      </c>
      <c r="B91" s="1073" t="s">
        <v>2317</v>
      </c>
      <c r="C91" s="1069"/>
      <c r="D91" s="1069">
        <f>COUNTIF(TableDiv[Agency],E91)</f>
        <v>1</v>
      </c>
      <c r="E91" s="1078" t="str" cm="1">
        <f t="array" ref="E91">IFERROR(INDEX(TableDiv[Agency],MATCH(0,INDEX(COUNTIF($E$7:E90,TableDiv[Agency]),),0)),"")</f>
        <v>CDF</v>
      </c>
      <c r="F91" s="1069" t="str" cm="1">
        <f t="array" ref="F91">IF($D91&lt;COLUMNS($F$7:F$7),"",INDEX(TableDiv[[GASB]:[GASB]],_xlfn.AGGREGATE(15,3,(TableDiv[[Agency]:[Agency]]=$E91)/(TableDiv[[Agency]:[Agency]]=$E91)*(ROW(TableDiv[Agency])-ROW(TableDiv[[#Headers],[Agency]])),COLUMNS($F$7:F$7))))</f>
        <v>48200G</v>
      </c>
      <c r="G91" s="1069" t="str" cm="1">
        <f t="array" ref="G91">IF($D91&lt;COLUMNS($F$7:G$7),"",INDEX(TableDiv[[GASB]:[GASB]],_xlfn.AGGREGATE(15,3,(TableDiv[[Agency]:[Agency]]=$E91)/(TableDiv[[Agency]:[Agency]]=$E91)*(ROW(TableDiv[Agency])-ROW(TableDiv[[#Headers],[Agency]])),COLUMNS($F$7:G$7))))</f>
        <v/>
      </c>
      <c r="H91" s="1069" t="str" cm="1">
        <f t="array" ref="H91">IF($D91&lt;COLUMNS($F$7:H$7),"",INDEX(TableDiv[[GASB]:[GASB]],_xlfn.AGGREGATE(15,3,(TableDiv[[Agency]:[Agency]]=$E91)/(TableDiv[[Agency]:[Agency]]=$E91)*(ROW(TableDiv[Agency])-ROW(TableDiv[[#Headers],[Agency]])),COLUMNS($F$7:H$7))))</f>
        <v/>
      </c>
      <c r="I91" s="1069" t="str" cm="1">
        <f t="array" ref="I91">IF($D91&lt;COLUMNS($F$7:I$7),"",INDEX(TableDiv[[GASB]:[GASB]],_xlfn.AGGREGATE(15,3,(TableDiv[[Agency]:[Agency]]=$E91)/(TableDiv[[Agency]:[Agency]]=$E91)*(ROW(TableDiv[Agency])-ROW(TableDiv[[#Headers],[Agency]])),COLUMNS($F$7:I$7))))</f>
        <v/>
      </c>
      <c r="J91" s="1069" t="str" cm="1">
        <f t="array" ref="J91">IF($D91&lt;COLUMNS($F$7:J$7),"",INDEX(TableDiv[[GASB]:[GASB]],_xlfn.AGGREGATE(15,3,(TableDiv[[Agency]:[Agency]]=$E91)/(TableDiv[[Agency]:[Agency]]=$E91)*(ROW(TableDiv[Agency])-ROW(TableDiv[[#Headers],[Agency]])),COLUMNS($F$7:J$7))))</f>
        <v/>
      </c>
      <c r="K91" s="1069" t="str" cm="1">
        <f t="array" ref="K91">IF($D91&lt;COLUMNS($F$7:K$7),"",INDEX(TableDiv[[GASB]:[GASB]],_xlfn.AGGREGATE(15,3,(TableDiv[[Agency]:[Agency]]=$E91)/(TableDiv[[Agency]:[Agency]]=$E91)*(ROW(TableDiv[Agency])-ROW(TableDiv[[#Headers],[Agency]])),COLUMNS($F$7:K$7))))</f>
        <v/>
      </c>
      <c r="L91" s="1069" t="str" cm="1">
        <f t="array" ref="L91">IF($D91&lt;COLUMNS($F$7:L$7),"",INDEX(TableDiv[[GASB]:[GASB]],_xlfn.AGGREGATE(15,3,(TableDiv[[Agency]:[Agency]]=$E91)/(TableDiv[[Agency]:[Agency]]=$E91)*(ROW(TableDiv[Agency])-ROW(TableDiv[[#Headers],[Agency]])),COLUMNS($F$7:L$7))))</f>
        <v/>
      </c>
      <c r="M91" s="1069" t="str" cm="1">
        <f t="array" ref="M91">IF($D91&lt;COLUMNS($F$7:M$7),"",INDEX(TableDiv[[GASB]:[GASB]],_xlfn.AGGREGATE(15,3,(TableDiv[[Agency]:[Agency]]=$E91)/(TableDiv[[Agency]:[Agency]]=$E91)*(ROW(TableDiv[Agency])-ROW(TableDiv[[#Headers],[Agency]])),COLUMNS($F$7:M$7))))</f>
        <v/>
      </c>
      <c r="N91" s="1069" t="str" cm="1">
        <f t="array" ref="N91">IF($D91&lt;COLUMNS($F$7:N$7),"",INDEX(TableDiv[[GASB]:[GASB]],_xlfn.AGGREGATE(15,3,(TableDiv[[Agency]:[Agency]]=$E91)/(TableDiv[[Agency]:[Agency]]=$E91)*(ROW(TableDiv[Agency])-ROW(TableDiv[[#Headers],[Agency]])),COLUMNS($F$7:N$7))))</f>
        <v/>
      </c>
      <c r="O91" s="1069" t="str" cm="1">
        <f t="array" ref="O91">IF($D91&lt;COLUMNS($F$7:O$7),"",INDEX(TableDiv[[GASB]:[GASB]],_xlfn.AGGREGATE(15,3,(TableDiv[[Agency]:[Agency]]=$E91)/(TableDiv[[Agency]:[Agency]]=$E91)*(ROW(TableDiv[Agency])-ROW(TableDiv[[#Headers],[Agency]])),COLUMNS($F$7:O$7))))</f>
        <v/>
      </c>
      <c r="P91" s="1069" t="str" cm="1">
        <f t="array" ref="P91">IF($D91&lt;COLUMNS($F$7:P$7),"",INDEX(TableDiv[[GASB]:[GASB]],_xlfn.AGGREGATE(15,3,(TableDiv[[Agency]:[Agency]]=$E91)/(TableDiv[[Agency]:[Agency]]=$E91)*(ROW(TableDiv[Agency])-ROW(TableDiv[[#Headers],[Agency]])),COLUMNS($F$7:P$7))))</f>
        <v/>
      </c>
      <c r="Q91" s="1069" t="str" cm="1">
        <f t="array" ref="Q91">IF($D91&lt;COLUMNS($F$7:Q$7),"",INDEX(TableDiv[[GASB]:[GASB]],_xlfn.AGGREGATE(15,3,(TableDiv[[Agency]:[Agency]]=$E91)/(TableDiv[[Agency]:[Agency]]=$E91)*(ROW(TableDiv[Agency])-ROW(TableDiv[[#Headers],[Agency]])),COLUMNS($F$7:Q$7))))</f>
        <v/>
      </c>
      <c r="R91" s="1069" t="str" cm="1">
        <f t="array" ref="R91">IF($D91&lt;COLUMNS($F$7:R$7),"",INDEX(TableDiv[[GASB]:[GASB]],_xlfn.AGGREGATE(15,3,(TableDiv[[Agency]:[Agency]]=$E91)/(TableDiv[[Agency]:[Agency]]=$E91)*(ROW(TableDiv[Agency])-ROW(TableDiv[[#Headers],[Agency]])),COLUMNS($F$7:R$7))))</f>
        <v/>
      </c>
      <c r="S91" s="1069" t="str" cm="1">
        <f t="array" ref="S91">IF($D91&lt;COLUMNS($F$7:S$7),"",INDEX(TableDiv[[GASB]:[GASB]],_xlfn.AGGREGATE(15,3,(TableDiv[[Agency]:[Agency]]=$E91)/(TableDiv[[Agency]:[Agency]]=$E91)*(ROW(TableDiv[Agency])-ROW(TableDiv[[#Headers],[Agency]])),COLUMNS($F$7:S$7))))</f>
        <v/>
      </c>
      <c r="T91" s="1069" t="str" cm="1">
        <f t="array" ref="T91">IF($D91&lt;COLUMNS($F$7:T$7),"",INDEX(TableDiv[[GASB]:[GASB]],_xlfn.AGGREGATE(15,3,(TableDiv[[Agency]:[Agency]]=$E91)/(TableDiv[[Agency]:[Agency]]=$E91)*(ROW(TableDiv[Agency])-ROW(TableDiv[[#Headers],[Agency]])),COLUMNS($F$7:T$7))))</f>
        <v/>
      </c>
      <c r="U91" s="1069" t="str" cm="1">
        <f t="array" ref="U91">IF($D91&lt;COLUMNS($F$7:U$7),"",INDEX(TableDiv[[GASB]:[GASB]],_xlfn.AGGREGATE(15,3,(TableDiv[[Agency]:[Agency]]=$E91)/(TableDiv[[Agency]:[Agency]]=$E91)*(ROW(TableDiv[Agency])-ROW(TableDiv[[#Headers],[Agency]])),COLUMNS($F$7:U$7))))</f>
        <v/>
      </c>
      <c r="V91" s="1069" t="str" cm="1">
        <f t="array" ref="V91">IF($D91&lt;COLUMNS($F$7:V$7),"",INDEX(TableDiv[[GASB]:[GASB]],_xlfn.AGGREGATE(15,3,(TableDiv[[Agency]:[Agency]]=$E91)/(TableDiv[[Agency]:[Agency]]=$E91)*(ROW(TableDiv[Agency])-ROW(TableDiv[[#Headers],[Agency]])),COLUMNS($F$7:V$7))))</f>
        <v/>
      </c>
      <c r="W91" s="1069" t="str" cm="1">
        <f t="array" ref="W91">IF($D91&lt;COLUMNS($F$7:W$7),"",INDEX(TableDiv[[GASB]:[GASB]],_xlfn.AGGREGATE(15,3,(TableDiv[[Agency]:[Agency]]=$E91)/(TableDiv[[Agency]:[Agency]]=$E91)*(ROW(TableDiv[Agency])-ROW(TableDiv[[#Headers],[Agency]])),COLUMNS($F$7:W$7))))</f>
        <v/>
      </c>
      <c r="X91" s="1069" t="str" cm="1">
        <f t="array" ref="X91">IF($D91&lt;COLUMNS($F$7:X$7),"",INDEX(TableDiv[[GASB]:[GASB]],_xlfn.AGGREGATE(15,3,(TableDiv[[Agency]:[Agency]]=$E91)/(TableDiv[[Agency]:[Agency]]=$E91)*(ROW(TableDiv[Agency])-ROW(TableDiv[[#Headers],[Agency]])),COLUMNS($F$7:X$7))))</f>
        <v/>
      </c>
      <c r="Y91" s="1069" t="str" cm="1">
        <f t="array" ref="Y91">IF($D91&lt;COLUMNS($F$7:Y$7),"",INDEX(TableDiv[[GASB]:[GASB]],_xlfn.AGGREGATE(15,3,(TableDiv[[Agency]:[Agency]]=$E91)/(TableDiv[[Agency]:[Agency]]=$E91)*(ROW(TableDiv[Agency])-ROW(TableDiv[[#Headers],[Agency]])),COLUMNS($F$7:Y$7))))</f>
        <v/>
      </c>
      <c r="Z91" s="1069" t="str" cm="1">
        <f t="array" ref="Z91">IF($D91&lt;COLUMNS($F$7:Z$7),"",INDEX(TableDiv[[GASB]:[GASB]],_xlfn.AGGREGATE(15,3,(TableDiv[[Agency]:[Agency]]=$E91)/(TableDiv[[Agency]:[Agency]]=$E91)*(ROW(TableDiv[Agency])-ROW(TableDiv[[#Headers],[Agency]])),COLUMNS($F$7:Z$7))))</f>
        <v/>
      </c>
      <c r="AA91" s="1069" t="str" cm="1">
        <f t="array" ref="AA91">IF($D91&lt;COLUMNS($F$7:AA$7),"",INDEX(TableDiv[[GASB]:[GASB]],_xlfn.AGGREGATE(15,3,(TableDiv[[Agency]:[Agency]]=$E91)/(TableDiv[[Agency]:[Agency]]=$E91)*(ROW(TableDiv[Agency])-ROW(TableDiv[[#Headers],[Agency]])),COLUMNS($F$7:AA$7))))</f>
        <v/>
      </c>
      <c r="AB91" s="1069" t="str" cm="1">
        <f t="array" ref="AB91">IF($D91&lt;COLUMNS($F$7:AB$7),"",INDEX(TableDiv[[GASB]:[GASB]],_xlfn.AGGREGATE(15,3,(TableDiv[[Agency]:[Agency]]=$E91)/(TableDiv[[Agency]:[Agency]]=$E91)*(ROW(TableDiv[Agency])-ROW(TableDiv[[#Headers],[Agency]])),COLUMNS($F$7:AB$7))))</f>
        <v/>
      </c>
      <c r="AC91" s="1069" t="str" cm="1">
        <f t="array" ref="AC91">IF($D91&lt;COLUMNS($F$7:AC$7),"",INDEX(TableDiv[[GASB]:[GASB]],_xlfn.AGGREGATE(15,3,(TableDiv[[Agency]:[Agency]]=$E91)/(TableDiv[[Agency]:[Agency]]=$E91)*(ROW(TableDiv[Agency])-ROW(TableDiv[[#Headers],[Agency]])),COLUMNS($F$7:AC$7))))</f>
        <v/>
      </c>
      <c r="AD91" s="1069" t="str" cm="1">
        <f t="array" ref="AD91">IF($D91&lt;COLUMNS($F$7:AD$7),"",INDEX(TableDiv[[GASB]:[GASB]],_xlfn.AGGREGATE(15,3,(TableDiv[[Agency]:[Agency]]=$E91)/(TableDiv[[Agency]:[Agency]]=$E91)*(ROW(TableDiv[Agency])-ROW(TableDiv[[#Headers],[Agency]])),COLUMNS($F$7:AD$7))))</f>
        <v/>
      </c>
      <c r="AE91" s="1069" t="str" cm="1">
        <f t="array" ref="AE91">IF($D91&lt;COLUMNS($F$7:AE$7),"",INDEX(TableDiv[[GASB]:[GASB]],_xlfn.AGGREGATE(15,3,(TableDiv[[Agency]:[Agency]]=$E91)/(TableDiv[[Agency]:[Agency]]=$E91)*(ROW(TableDiv[Agency])-ROW(TableDiv[[#Headers],[Agency]])),COLUMNS($F$7:AE$7))))</f>
        <v/>
      </c>
      <c r="AF91" s="1069" t="str" cm="1">
        <f t="array" ref="AF91">IF($D91&lt;COLUMNS($F$7:AF$7),"",INDEX(TableDiv[[GASB]:[GASB]],_xlfn.AGGREGATE(15,3,(TableDiv[[Agency]:[Agency]]=$E91)/(TableDiv[[Agency]:[Agency]]=$E91)*(ROW(TableDiv[Agency])-ROW(TableDiv[[#Headers],[Agency]])),COLUMNS($F$7:AF$7))))</f>
        <v/>
      </c>
      <c r="AG91" s="1069" t="str" cm="1">
        <f t="array" ref="AG91">IF($D91&lt;COLUMNS($F$7:AG$7),"",INDEX(TableDiv[[GASB]:[GASB]],_xlfn.AGGREGATE(15,3,(TableDiv[[Agency]:[Agency]]=$E91)/(TableDiv[[Agency]:[Agency]]=$E91)*(ROW(TableDiv[Agency])-ROW(TableDiv[[#Headers],[Agency]])),COLUMNS($F$7:AG$7))))</f>
        <v/>
      </c>
      <c r="AH91" s="1069" t="str" cm="1">
        <f t="array" ref="AH91">IF($D91&lt;COLUMNS($F$7:AH$7),"",INDEX(TableDiv[[GASB]:[GASB]],_xlfn.AGGREGATE(15,3,(TableDiv[[Agency]:[Agency]]=$E91)/(TableDiv[[Agency]:[Agency]]=$E91)*(ROW(TableDiv[Agency])-ROW(TableDiv[[#Headers],[Agency]])),COLUMNS($F$7:AH$7))))</f>
        <v/>
      </c>
      <c r="AI91" s="1069" t="str" cm="1">
        <f t="array" ref="AI91">IF($D91&lt;COLUMNS($F$7:AI$7),"",INDEX(TableDiv[[GASB]:[GASB]],_xlfn.AGGREGATE(15,3,(TableDiv[[Agency]:[Agency]]=$E91)/(TableDiv[[Agency]:[Agency]]=$E91)*(ROW(TableDiv[Agency])-ROW(TableDiv[[#Headers],[Agency]])),COLUMNS($F$7:AI$7))))</f>
        <v/>
      </c>
      <c r="AJ91" s="1069" t="str" cm="1">
        <f t="array" ref="AJ91">IF($D91&lt;COLUMNS($F$7:AJ$7),"",INDEX(TableDiv[[GASB]:[GASB]],_xlfn.AGGREGATE(15,3,(TableDiv[[Agency]:[Agency]]=$E91)/(TableDiv[[Agency]:[Agency]]=$E91)*(ROW(TableDiv[Agency])-ROW(TableDiv[[#Headers],[Agency]])),COLUMNS($F$7:AJ$7))))</f>
        <v/>
      </c>
      <c r="AK91" s="1069" t="str" cm="1">
        <f t="array" ref="AK91">IF($D91&lt;COLUMNS($F$7:AK$7),"",INDEX(TableDiv[[GASB]:[GASB]],_xlfn.AGGREGATE(15,3,(TableDiv[[Agency]:[Agency]]=$E91)/(TableDiv[[Agency]:[Agency]]=$E91)*(ROW(TableDiv[Agency])-ROW(TableDiv[[#Headers],[Agency]])),COLUMNS($F$7:AK$7))))</f>
        <v/>
      </c>
      <c r="AL91" s="1069" t="str" cm="1">
        <f t="array" ref="AL91">IF($D91&lt;COLUMNS($F$7:AL$7),"",INDEX(TableDiv[[GASB]:[GASB]],_xlfn.AGGREGATE(15,3,(TableDiv[[Agency]:[Agency]]=$E91)/(TableDiv[[Agency]:[Agency]]=$E91)*(ROW(TableDiv[Agency])-ROW(TableDiv[[#Headers],[Agency]])),COLUMNS($F$7:AL$7))))</f>
        <v/>
      </c>
      <c r="AM91" s="1069" t="str" cm="1">
        <f t="array" ref="AM91">IF($D91&lt;COLUMNS($F$7:AM$7),"",INDEX(TableDiv[[GASB]:[GASB]],_xlfn.AGGREGATE(15,3,(TableDiv[[Agency]:[Agency]]=$E91)/(TableDiv[[Agency]:[Agency]]=$E91)*(ROW(TableDiv[Agency])-ROW(TableDiv[[#Headers],[Agency]])),COLUMNS($F$7:AM$7))))</f>
        <v/>
      </c>
      <c r="AN91" s="1069"/>
      <c r="AO91" s="1069"/>
      <c r="AP91" s="1069"/>
      <c r="AQ91" s="1069"/>
      <c r="AR91" s="1069"/>
      <c r="AS91" s="1069"/>
    </row>
    <row r="92" spans="1:45" ht="15">
      <c r="A92" s="1073" t="s">
        <v>1398</v>
      </c>
      <c r="B92" s="1073" t="s">
        <v>2318</v>
      </c>
      <c r="C92" s="1069"/>
      <c r="D92" s="1069">
        <f>COUNTIF(TableDiv[Agency],E92)</f>
        <v>1</v>
      </c>
      <c r="E92" s="1078" t="str" cm="1">
        <f t="array" ref="E92">IFERROR(INDEX(TableDiv[Agency],MATCH(0,INDEX(COUNTIF($E$7:E91,TableDiv[Agency]),),0)),"")</f>
        <v>CCF</v>
      </c>
      <c r="F92" s="1069" t="str" cm="1">
        <f t="array" ref="F92">IF($D92&lt;COLUMNS($F$7:F$7),"",INDEX(TableDiv[[GASB]:[GASB]],_xlfn.AGGREGATE(15,3,(TableDiv[[Agency]:[Agency]]=$E92)/(TableDiv[[Agency]:[Agency]]=$E92)*(ROW(TableDiv[Agency])-ROW(TableDiv[[#Headers],[Agency]])),COLUMNS($F$7:F$7))))</f>
        <v>48200G</v>
      </c>
      <c r="G92" s="1069" t="str" cm="1">
        <f t="array" ref="G92">IF($D92&lt;COLUMNS($F$7:G$7),"",INDEX(TableDiv[[GASB]:[GASB]],_xlfn.AGGREGATE(15,3,(TableDiv[[Agency]:[Agency]]=$E92)/(TableDiv[[Agency]:[Agency]]=$E92)*(ROW(TableDiv[Agency])-ROW(TableDiv[[#Headers],[Agency]])),COLUMNS($F$7:G$7))))</f>
        <v/>
      </c>
      <c r="H92" s="1069" t="str" cm="1">
        <f t="array" ref="H92">IF($D92&lt;COLUMNS($F$7:H$7),"",INDEX(TableDiv[[GASB]:[GASB]],_xlfn.AGGREGATE(15,3,(TableDiv[[Agency]:[Agency]]=$E92)/(TableDiv[[Agency]:[Agency]]=$E92)*(ROW(TableDiv[Agency])-ROW(TableDiv[[#Headers],[Agency]])),COLUMNS($F$7:H$7))))</f>
        <v/>
      </c>
      <c r="I92" s="1069" t="str" cm="1">
        <f t="array" ref="I92">IF($D92&lt;COLUMNS($F$7:I$7),"",INDEX(TableDiv[[GASB]:[GASB]],_xlfn.AGGREGATE(15,3,(TableDiv[[Agency]:[Agency]]=$E92)/(TableDiv[[Agency]:[Agency]]=$E92)*(ROW(TableDiv[Agency])-ROW(TableDiv[[#Headers],[Agency]])),COLUMNS($F$7:I$7))))</f>
        <v/>
      </c>
      <c r="J92" s="1069" t="str" cm="1">
        <f t="array" ref="J92">IF($D92&lt;COLUMNS($F$7:J$7),"",INDEX(TableDiv[[GASB]:[GASB]],_xlfn.AGGREGATE(15,3,(TableDiv[[Agency]:[Agency]]=$E92)/(TableDiv[[Agency]:[Agency]]=$E92)*(ROW(TableDiv[Agency])-ROW(TableDiv[[#Headers],[Agency]])),COLUMNS($F$7:J$7))))</f>
        <v/>
      </c>
      <c r="K92" s="1069" t="str" cm="1">
        <f t="array" ref="K92">IF($D92&lt;COLUMNS($F$7:K$7),"",INDEX(TableDiv[[GASB]:[GASB]],_xlfn.AGGREGATE(15,3,(TableDiv[[Agency]:[Agency]]=$E92)/(TableDiv[[Agency]:[Agency]]=$E92)*(ROW(TableDiv[Agency])-ROW(TableDiv[[#Headers],[Agency]])),COLUMNS($F$7:K$7))))</f>
        <v/>
      </c>
      <c r="L92" s="1069" t="str" cm="1">
        <f t="array" ref="L92">IF($D92&lt;COLUMNS($F$7:L$7),"",INDEX(TableDiv[[GASB]:[GASB]],_xlfn.AGGREGATE(15,3,(TableDiv[[Agency]:[Agency]]=$E92)/(TableDiv[[Agency]:[Agency]]=$E92)*(ROW(TableDiv[Agency])-ROW(TableDiv[[#Headers],[Agency]])),COLUMNS($F$7:L$7))))</f>
        <v/>
      </c>
      <c r="M92" s="1069" t="str" cm="1">
        <f t="array" ref="M92">IF($D92&lt;COLUMNS($F$7:M$7),"",INDEX(TableDiv[[GASB]:[GASB]],_xlfn.AGGREGATE(15,3,(TableDiv[[Agency]:[Agency]]=$E92)/(TableDiv[[Agency]:[Agency]]=$E92)*(ROW(TableDiv[Agency])-ROW(TableDiv[[#Headers],[Agency]])),COLUMNS($F$7:M$7))))</f>
        <v/>
      </c>
      <c r="N92" s="1069" t="str" cm="1">
        <f t="array" ref="N92">IF($D92&lt;COLUMNS($F$7:N$7),"",INDEX(TableDiv[[GASB]:[GASB]],_xlfn.AGGREGATE(15,3,(TableDiv[[Agency]:[Agency]]=$E92)/(TableDiv[[Agency]:[Agency]]=$E92)*(ROW(TableDiv[Agency])-ROW(TableDiv[[#Headers],[Agency]])),COLUMNS($F$7:N$7))))</f>
        <v/>
      </c>
      <c r="O92" s="1069" t="str" cm="1">
        <f t="array" ref="O92">IF($D92&lt;COLUMNS($F$7:O$7),"",INDEX(TableDiv[[GASB]:[GASB]],_xlfn.AGGREGATE(15,3,(TableDiv[[Agency]:[Agency]]=$E92)/(TableDiv[[Agency]:[Agency]]=$E92)*(ROW(TableDiv[Agency])-ROW(TableDiv[[#Headers],[Agency]])),COLUMNS($F$7:O$7))))</f>
        <v/>
      </c>
      <c r="P92" s="1069" t="str" cm="1">
        <f t="array" ref="P92">IF($D92&lt;COLUMNS($F$7:P$7),"",INDEX(TableDiv[[GASB]:[GASB]],_xlfn.AGGREGATE(15,3,(TableDiv[[Agency]:[Agency]]=$E92)/(TableDiv[[Agency]:[Agency]]=$E92)*(ROW(TableDiv[Agency])-ROW(TableDiv[[#Headers],[Agency]])),COLUMNS($F$7:P$7))))</f>
        <v/>
      </c>
      <c r="Q92" s="1069" t="str" cm="1">
        <f t="array" ref="Q92">IF($D92&lt;COLUMNS($F$7:Q$7),"",INDEX(TableDiv[[GASB]:[GASB]],_xlfn.AGGREGATE(15,3,(TableDiv[[Agency]:[Agency]]=$E92)/(TableDiv[[Agency]:[Agency]]=$E92)*(ROW(TableDiv[Agency])-ROW(TableDiv[[#Headers],[Agency]])),COLUMNS($F$7:Q$7))))</f>
        <v/>
      </c>
      <c r="R92" s="1069" t="str" cm="1">
        <f t="array" ref="R92">IF($D92&lt;COLUMNS($F$7:R$7),"",INDEX(TableDiv[[GASB]:[GASB]],_xlfn.AGGREGATE(15,3,(TableDiv[[Agency]:[Agency]]=$E92)/(TableDiv[[Agency]:[Agency]]=$E92)*(ROW(TableDiv[Agency])-ROW(TableDiv[[#Headers],[Agency]])),COLUMNS($F$7:R$7))))</f>
        <v/>
      </c>
      <c r="S92" s="1069" t="str" cm="1">
        <f t="array" ref="S92">IF($D92&lt;COLUMNS($F$7:S$7),"",INDEX(TableDiv[[GASB]:[GASB]],_xlfn.AGGREGATE(15,3,(TableDiv[[Agency]:[Agency]]=$E92)/(TableDiv[[Agency]:[Agency]]=$E92)*(ROW(TableDiv[Agency])-ROW(TableDiv[[#Headers],[Agency]])),COLUMNS($F$7:S$7))))</f>
        <v/>
      </c>
      <c r="T92" s="1069" t="str" cm="1">
        <f t="array" ref="T92">IF($D92&lt;COLUMNS($F$7:T$7),"",INDEX(TableDiv[[GASB]:[GASB]],_xlfn.AGGREGATE(15,3,(TableDiv[[Agency]:[Agency]]=$E92)/(TableDiv[[Agency]:[Agency]]=$E92)*(ROW(TableDiv[Agency])-ROW(TableDiv[[#Headers],[Agency]])),COLUMNS($F$7:T$7))))</f>
        <v/>
      </c>
      <c r="U92" s="1069" t="str" cm="1">
        <f t="array" ref="U92">IF($D92&lt;COLUMNS($F$7:U$7),"",INDEX(TableDiv[[GASB]:[GASB]],_xlfn.AGGREGATE(15,3,(TableDiv[[Agency]:[Agency]]=$E92)/(TableDiv[[Agency]:[Agency]]=$E92)*(ROW(TableDiv[Agency])-ROW(TableDiv[[#Headers],[Agency]])),COLUMNS($F$7:U$7))))</f>
        <v/>
      </c>
      <c r="V92" s="1069" t="str" cm="1">
        <f t="array" ref="V92">IF($D92&lt;COLUMNS($F$7:V$7),"",INDEX(TableDiv[[GASB]:[GASB]],_xlfn.AGGREGATE(15,3,(TableDiv[[Agency]:[Agency]]=$E92)/(TableDiv[[Agency]:[Agency]]=$E92)*(ROW(TableDiv[Agency])-ROW(TableDiv[[#Headers],[Agency]])),COLUMNS($F$7:V$7))))</f>
        <v/>
      </c>
      <c r="W92" s="1069" t="str" cm="1">
        <f t="array" ref="W92">IF($D92&lt;COLUMNS($F$7:W$7),"",INDEX(TableDiv[[GASB]:[GASB]],_xlfn.AGGREGATE(15,3,(TableDiv[[Agency]:[Agency]]=$E92)/(TableDiv[[Agency]:[Agency]]=$E92)*(ROW(TableDiv[Agency])-ROW(TableDiv[[#Headers],[Agency]])),COLUMNS($F$7:W$7))))</f>
        <v/>
      </c>
      <c r="X92" s="1069" t="str" cm="1">
        <f t="array" ref="X92">IF($D92&lt;COLUMNS($F$7:X$7),"",INDEX(TableDiv[[GASB]:[GASB]],_xlfn.AGGREGATE(15,3,(TableDiv[[Agency]:[Agency]]=$E92)/(TableDiv[[Agency]:[Agency]]=$E92)*(ROW(TableDiv[Agency])-ROW(TableDiv[[#Headers],[Agency]])),COLUMNS($F$7:X$7))))</f>
        <v/>
      </c>
      <c r="Y92" s="1069" t="str" cm="1">
        <f t="array" ref="Y92">IF($D92&lt;COLUMNS($F$7:Y$7),"",INDEX(TableDiv[[GASB]:[GASB]],_xlfn.AGGREGATE(15,3,(TableDiv[[Agency]:[Agency]]=$E92)/(TableDiv[[Agency]:[Agency]]=$E92)*(ROW(TableDiv[Agency])-ROW(TableDiv[[#Headers],[Agency]])),COLUMNS($F$7:Y$7))))</f>
        <v/>
      </c>
      <c r="Z92" s="1069" t="str" cm="1">
        <f t="array" ref="Z92">IF($D92&lt;COLUMNS($F$7:Z$7),"",INDEX(TableDiv[[GASB]:[GASB]],_xlfn.AGGREGATE(15,3,(TableDiv[[Agency]:[Agency]]=$E92)/(TableDiv[[Agency]:[Agency]]=$E92)*(ROW(TableDiv[Agency])-ROW(TableDiv[[#Headers],[Agency]])),COLUMNS($F$7:Z$7))))</f>
        <v/>
      </c>
      <c r="AA92" s="1069" t="str" cm="1">
        <f t="array" ref="AA92">IF($D92&lt;COLUMNS($F$7:AA$7),"",INDEX(TableDiv[[GASB]:[GASB]],_xlfn.AGGREGATE(15,3,(TableDiv[[Agency]:[Agency]]=$E92)/(TableDiv[[Agency]:[Agency]]=$E92)*(ROW(TableDiv[Agency])-ROW(TableDiv[[#Headers],[Agency]])),COLUMNS($F$7:AA$7))))</f>
        <v/>
      </c>
      <c r="AB92" s="1069" t="str" cm="1">
        <f t="array" ref="AB92">IF($D92&lt;COLUMNS($F$7:AB$7),"",INDEX(TableDiv[[GASB]:[GASB]],_xlfn.AGGREGATE(15,3,(TableDiv[[Agency]:[Agency]]=$E92)/(TableDiv[[Agency]:[Agency]]=$E92)*(ROW(TableDiv[Agency])-ROW(TableDiv[[#Headers],[Agency]])),COLUMNS($F$7:AB$7))))</f>
        <v/>
      </c>
      <c r="AC92" s="1069" t="str" cm="1">
        <f t="array" ref="AC92">IF($D92&lt;COLUMNS($F$7:AC$7),"",INDEX(TableDiv[[GASB]:[GASB]],_xlfn.AGGREGATE(15,3,(TableDiv[[Agency]:[Agency]]=$E92)/(TableDiv[[Agency]:[Agency]]=$E92)*(ROW(TableDiv[Agency])-ROW(TableDiv[[#Headers],[Agency]])),COLUMNS($F$7:AC$7))))</f>
        <v/>
      </c>
      <c r="AD92" s="1069" t="str" cm="1">
        <f t="array" ref="AD92">IF($D92&lt;COLUMNS($F$7:AD$7),"",INDEX(TableDiv[[GASB]:[GASB]],_xlfn.AGGREGATE(15,3,(TableDiv[[Agency]:[Agency]]=$E92)/(TableDiv[[Agency]:[Agency]]=$E92)*(ROW(TableDiv[Agency])-ROW(TableDiv[[#Headers],[Agency]])),COLUMNS($F$7:AD$7))))</f>
        <v/>
      </c>
      <c r="AE92" s="1069" t="str" cm="1">
        <f t="array" ref="AE92">IF($D92&lt;COLUMNS($F$7:AE$7),"",INDEX(TableDiv[[GASB]:[GASB]],_xlfn.AGGREGATE(15,3,(TableDiv[[Agency]:[Agency]]=$E92)/(TableDiv[[Agency]:[Agency]]=$E92)*(ROW(TableDiv[Agency])-ROW(TableDiv[[#Headers],[Agency]])),COLUMNS($F$7:AE$7))))</f>
        <v/>
      </c>
      <c r="AF92" s="1069" t="str" cm="1">
        <f t="array" ref="AF92">IF($D92&lt;COLUMNS($F$7:AF$7),"",INDEX(TableDiv[[GASB]:[GASB]],_xlfn.AGGREGATE(15,3,(TableDiv[[Agency]:[Agency]]=$E92)/(TableDiv[[Agency]:[Agency]]=$E92)*(ROW(TableDiv[Agency])-ROW(TableDiv[[#Headers],[Agency]])),COLUMNS($F$7:AF$7))))</f>
        <v/>
      </c>
      <c r="AG92" s="1069" t="str" cm="1">
        <f t="array" ref="AG92">IF($D92&lt;COLUMNS($F$7:AG$7),"",INDEX(TableDiv[[GASB]:[GASB]],_xlfn.AGGREGATE(15,3,(TableDiv[[Agency]:[Agency]]=$E92)/(TableDiv[[Agency]:[Agency]]=$E92)*(ROW(TableDiv[Agency])-ROW(TableDiv[[#Headers],[Agency]])),COLUMNS($F$7:AG$7))))</f>
        <v/>
      </c>
      <c r="AH92" s="1069" t="str" cm="1">
        <f t="array" ref="AH92">IF($D92&lt;COLUMNS($F$7:AH$7),"",INDEX(TableDiv[[GASB]:[GASB]],_xlfn.AGGREGATE(15,3,(TableDiv[[Agency]:[Agency]]=$E92)/(TableDiv[[Agency]:[Agency]]=$E92)*(ROW(TableDiv[Agency])-ROW(TableDiv[[#Headers],[Agency]])),COLUMNS($F$7:AH$7))))</f>
        <v/>
      </c>
      <c r="AI92" s="1069" t="str" cm="1">
        <f t="array" ref="AI92">IF($D92&lt;COLUMNS($F$7:AI$7),"",INDEX(TableDiv[[GASB]:[GASB]],_xlfn.AGGREGATE(15,3,(TableDiv[[Agency]:[Agency]]=$E92)/(TableDiv[[Agency]:[Agency]]=$E92)*(ROW(TableDiv[Agency])-ROW(TableDiv[[#Headers],[Agency]])),COLUMNS($F$7:AI$7))))</f>
        <v/>
      </c>
      <c r="AJ92" s="1069" t="str" cm="1">
        <f t="array" ref="AJ92">IF($D92&lt;COLUMNS($F$7:AJ$7),"",INDEX(TableDiv[[GASB]:[GASB]],_xlfn.AGGREGATE(15,3,(TableDiv[[Agency]:[Agency]]=$E92)/(TableDiv[[Agency]:[Agency]]=$E92)*(ROW(TableDiv[Agency])-ROW(TableDiv[[#Headers],[Agency]])),COLUMNS($F$7:AJ$7))))</f>
        <v/>
      </c>
      <c r="AK92" s="1069" t="str" cm="1">
        <f t="array" ref="AK92">IF($D92&lt;COLUMNS($F$7:AK$7),"",INDEX(TableDiv[[GASB]:[GASB]],_xlfn.AGGREGATE(15,3,(TableDiv[[Agency]:[Agency]]=$E92)/(TableDiv[[Agency]:[Agency]]=$E92)*(ROW(TableDiv[Agency])-ROW(TableDiv[[#Headers],[Agency]])),COLUMNS($F$7:AK$7))))</f>
        <v/>
      </c>
      <c r="AL92" s="1069" t="str" cm="1">
        <f t="array" ref="AL92">IF($D92&lt;COLUMNS($F$7:AL$7),"",INDEX(TableDiv[[GASB]:[GASB]],_xlfn.AGGREGATE(15,3,(TableDiv[[Agency]:[Agency]]=$E92)/(TableDiv[[Agency]:[Agency]]=$E92)*(ROW(TableDiv[Agency])-ROW(TableDiv[[#Headers],[Agency]])),COLUMNS($F$7:AL$7))))</f>
        <v/>
      </c>
      <c r="AM92" s="1069" t="str" cm="1">
        <f t="array" ref="AM92">IF($D92&lt;COLUMNS($F$7:AM$7),"",INDEX(TableDiv[[GASB]:[GASB]],_xlfn.AGGREGATE(15,3,(TableDiv[[Agency]:[Agency]]=$E92)/(TableDiv[[Agency]:[Agency]]=$E92)*(ROW(TableDiv[Agency])-ROW(TableDiv[[#Headers],[Agency]])),COLUMNS($F$7:AM$7))))</f>
        <v/>
      </c>
      <c r="AN92" s="1069"/>
      <c r="AO92" s="1069"/>
      <c r="AP92" s="1069"/>
      <c r="AQ92" s="1069"/>
      <c r="AR92" s="1069"/>
      <c r="AS92" s="1069"/>
    </row>
    <row r="93" spans="1:45" ht="15">
      <c r="A93" s="1073" t="s">
        <v>1398</v>
      </c>
      <c r="B93" s="1073" t="s">
        <v>2319</v>
      </c>
      <c r="C93" s="1069"/>
      <c r="D93" s="1069">
        <f>COUNTIF(TableDiv[Agency],E93)</f>
        <v>1</v>
      </c>
      <c r="E93" s="1078" t="str" cm="1">
        <f t="array" ref="E93">IFERROR(INDEX(TableDiv[Agency],MATCH(0,INDEX(COUNTIF($E$7:E92,TableDiv[Agency]),),0)),"")</f>
        <v>CFF</v>
      </c>
      <c r="F93" s="1069" t="str" cm="1">
        <f t="array" ref="F93">IF($D93&lt;COLUMNS($F$7:F$7),"",INDEX(TableDiv[[GASB]:[GASB]],_xlfn.AGGREGATE(15,3,(TableDiv[[Agency]:[Agency]]=$E93)/(TableDiv[[Agency]:[Agency]]=$E93)*(ROW(TableDiv[Agency])-ROW(TableDiv[[#Headers],[Agency]])),COLUMNS($F$7:F$7))))</f>
        <v>48200G</v>
      </c>
      <c r="G93" s="1069" t="str" cm="1">
        <f t="array" ref="G93">IF($D93&lt;COLUMNS($F$7:G$7),"",INDEX(TableDiv[[GASB]:[GASB]],_xlfn.AGGREGATE(15,3,(TableDiv[[Agency]:[Agency]]=$E93)/(TableDiv[[Agency]:[Agency]]=$E93)*(ROW(TableDiv[Agency])-ROW(TableDiv[[#Headers],[Agency]])),COLUMNS($F$7:G$7))))</f>
        <v/>
      </c>
      <c r="H93" s="1069" t="str" cm="1">
        <f t="array" ref="H93">IF($D93&lt;COLUMNS($F$7:H$7),"",INDEX(TableDiv[[GASB]:[GASB]],_xlfn.AGGREGATE(15,3,(TableDiv[[Agency]:[Agency]]=$E93)/(TableDiv[[Agency]:[Agency]]=$E93)*(ROW(TableDiv[Agency])-ROW(TableDiv[[#Headers],[Agency]])),COLUMNS($F$7:H$7))))</f>
        <v/>
      </c>
      <c r="I93" s="1069" t="str" cm="1">
        <f t="array" ref="I93">IF($D93&lt;COLUMNS($F$7:I$7),"",INDEX(TableDiv[[GASB]:[GASB]],_xlfn.AGGREGATE(15,3,(TableDiv[[Agency]:[Agency]]=$E93)/(TableDiv[[Agency]:[Agency]]=$E93)*(ROW(TableDiv[Agency])-ROW(TableDiv[[#Headers],[Agency]])),COLUMNS($F$7:I$7))))</f>
        <v/>
      </c>
      <c r="J93" s="1069" t="str" cm="1">
        <f t="array" ref="J93">IF($D93&lt;COLUMNS($F$7:J$7),"",INDEX(TableDiv[[GASB]:[GASB]],_xlfn.AGGREGATE(15,3,(TableDiv[[Agency]:[Agency]]=$E93)/(TableDiv[[Agency]:[Agency]]=$E93)*(ROW(TableDiv[Agency])-ROW(TableDiv[[#Headers],[Agency]])),COLUMNS($F$7:J$7))))</f>
        <v/>
      </c>
      <c r="K93" s="1069" t="str" cm="1">
        <f t="array" ref="K93">IF($D93&lt;COLUMNS($F$7:K$7),"",INDEX(TableDiv[[GASB]:[GASB]],_xlfn.AGGREGATE(15,3,(TableDiv[[Agency]:[Agency]]=$E93)/(TableDiv[[Agency]:[Agency]]=$E93)*(ROW(TableDiv[Agency])-ROW(TableDiv[[#Headers],[Agency]])),COLUMNS($F$7:K$7))))</f>
        <v/>
      </c>
      <c r="L93" s="1069" t="str" cm="1">
        <f t="array" ref="L93">IF($D93&lt;COLUMNS($F$7:L$7),"",INDEX(TableDiv[[GASB]:[GASB]],_xlfn.AGGREGATE(15,3,(TableDiv[[Agency]:[Agency]]=$E93)/(TableDiv[[Agency]:[Agency]]=$E93)*(ROW(TableDiv[Agency])-ROW(TableDiv[[#Headers],[Agency]])),COLUMNS($F$7:L$7))))</f>
        <v/>
      </c>
      <c r="M93" s="1069" t="str" cm="1">
        <f t="array" ref="M93">IF($D93&lt;COLUMNS($F$7:M$7),"",INDEX(TableDiv[[GASB]:[GASB]],_xlfn.AGGREGATE(15,3,(TableDiv[[Agency]:[Agency]]=$E93)/(TableDiv[[Agency]:[Agency]]=$E93)*(ROW(TableDiv[Agency])-ROW(TableDiv[[#Headers],[Agency]])),COLUMNS($F$7:M$7))))</f>
        <v/>
      </c>
      <c r="N93" s="1069" t="str" cm="1">
        <f t="array" ref="N93">IF($D93&lt;COLUMNS($F$7:N$7),"",INDEX(TableDiv[[GASB]:[GASB]],_xlfn.AGGREGATE(15,3,(TableDiv[[Agency]:[Agency]]=$E93)/(TableDiv[[Agency]:[Agency]]=$E93)*(ROW(TableDiv[Agency])-ROW(TableDiv[[#Headers],[Agency]])),COLUMNS($F$7:N$7))))</f>
        <v/>
      </c>
      <c r="O93" s="1069" t="str" cm="1">
        <f t="array" ref="O93">IF($D93&lt;COLUMNS($F$7:O$7),"",INDEX(TableDiv[[GASB]:[GASB]],_xlfn.AGGREGATE(15,3,(TableDiv[[Agency]:[Agency]]=$E93)/(TableDiv[[Agency]:[Agency]]=$E93)*(ROW(TableDiv[Agency])-ROW(TableDiv[[#Headers],[Agency]])),COLUMNS($F$7:O$7))))</f>
        <v/>
      </c>
      <c r="P93" s="1069" t="str" cm="1">
        <f t="array" ref="P93">IF($D93&lt;COLUMNS($F$7:P$7),"",INDEX(TableDiv[[GASB]:[GASB]],_xlfn.AGGREGATE(15,3,(TableDiv[[Agency]:[Agency]]=$E93)/(TableDiv[[Agency]:[Agency]]=$E93)*(ROW(TableDiv[Agency])-ROW(TableDiv[[#Headers],[Agency]])),COLUMNS($F$7:P$7))))</f>
        <v/>
      </c>
      <c r="Q93" s="1069" t="str" cm="1">
        <f t="array" ref="Q93">IF($D93&lt;COLUMNS($F$7:Q$7),"",INDEX(TableDiv[[GASB]:[GASB]],_xlfn.AGGREGATE(15,3,(TableDiv[[Agency]:[Agency]]=$E93)/(TableDiv[[Agency]:[Agency]]=$E93)*(ROW(TableDiv[Agency])-ROW(TableDiv[[#Headers],[Agency]])),COLUMNS($F$7:Q$7))))</f>
        <v/>
      </c>
      <c r="R93" s="1069" t="str" cm="1">
        <f t="array" ref="R93">IF($D93&lt;COLUMNS($F$7:R$7),"",INDEX(TableDiv[[GASB]:[GASB]],_xlfn.AGGREGATE(15,3,(TableDiv[[Agency]:[Agency]]=$E93)/(TableDiv[[Agency]:[Agency]]=$E93)*(ROW(TableDiv[Agency])-ROW(TableDiv[[#Headers],[Agency]])),COLUMNS($F$7:R$7))))</f>
        <v/>
      </c>
      <c r="S93" s="1069" t="str" cm="1">
        <f t="array" ref="S93">IF($D93&lt;COLUMNS($F$7:S$7),"",INDEX(TableDiv[[GASB]:[GASB]],_xlfn.AGGREGATE(15,3,(TableDiv[[Agency]:[Agency]]=$E93)/(TableDiv[[Agency]:[Agency]]=$E93)*(ROW(TableDiv[Agency])-ROW(TableDiv[[#Headers],[Agency]])),COLUMNS($F$7:S$7))))</f>
        <v/>
      </c>
      <c r="T93" s="1069" t="str" cm="1">
        <f t="array" ref="T93">IF($D93&lt;COLUMNS($F$7:T$7),"",INDEX(TableDiv[[GASB]:[GASB]],_xlfn.AGGREGATE(15,3,(TableDiv[[Agency]:[Agency]]=$E93)/(TableDiv[[Agency]:[Agency]]=$E93)*(ROW(TableDiv[Agency])-ROW(TableDiv[[#Headers],[Agency]])),COLUMNS($F$7:T$7))))</f>
        <v/>
      </c>
      <c r="U93" s="1069" t="str" cm="1">
        <f t="array" ref="U93">IF($D93&lt;COLUMNS($F$7:U$7),"",INDEX(TableDiv[[GASB]:[GASB]],_xlfn.AGGREGATE(15,3,(TableDiv[[Agency]:[Agency]]=$E93)/(TableDiv[[Agency]:[Agency]]=$E93)*(ROW(TableDiv[Agency])-ROW(TableDiv[[#Headers],[Agency]])),COLUMNS($F$7:U$7))))</f>
        <v/>
      </c>
      <c r="V93" s="1069" t="str" cm="1">
        <f t="array" ref="V93">IF($D93&lt;COLUMNS($F$7:V$7),"",INDEX(TableDiv[[GASB]:[GASB]],_xlfn.AGGREGATE(15,3,(TableDiv[[Agency]:[Agency]]=$E93)/(TableDiv[[Agency]:[Agency]]=$E93)*(ROW(TableDiv[Agency])-ROW(TableDiv[[#Headers],[Agency]])),COLUMNS($F$7:V$7))))</f>
        <v/>
      </c>
      <c r="W93" s="1069" t="str" cm="1">
        <f t="array" ref="W93">IF($D93&lt;COLUMNS($F$7:W$7),"",INDEX(TableDiv[[GASB]:[GASB]],_xlfn.AGGREGATE(15,3,(TableDiv[[Agency]:[Agency]]=$E93)/(TableDiv[[Agency]:[Agency]]=$E93)*(ROW(TableDiv[Agency])-ROW(TableDiv[[#Headers],[Agency]])),COLUMNS($F$7:W$7))))</f>
        <v/>
      </c>
      <c r="X93" s="1069" t="str" cm="1">
        <f t="array" ref="X93">IF($D93&lt;COLUMNS($F$7:X$7),"",INDEX(TableDiv[[GASB]:[GASB]],_xlfn.AGGREGATE(15,3,(TableDiv[[Agency]:[Agency]]=$E93)/(TableDiv[[Agency]:[Agency]]=$E93)*(ROW(TableDiv[Agency])-ROW(TableDiv[[#Headers],[Agency]])),COLUMNS($F$7:X$7))))</f>
        <v/>
      </c>
      <c r="Y93" s="1069" t="str" cm="1">
        <f t="array" ref="Y93">IF($D93&lt;COLUMNS($F$7:Y$7),"",INDEX(TableDiv[[GASB]:[GASB]],_xlfn.AGGREGATE(15,3,(TableDiv[[Agency]:[Agency]]=$E93)/(TableDiv[[Agency]:[Agency]]=$E93)*(ROW(TableDiv[Agency])-ROW(TableDiv[[#Headers],[Agency]])),COLUMNS($F$7:Y$7))))</f>
        <v/>
      </c>
      <c r="Z93" s="1069" t="str" cm="1">
        <f t="array" ref="Z93">IF($D93&lt;COLUMNS($F$7:Z$7),"",INDEX(TableDiv[[GASB]:[GASB]],_xlfn.AGGREGATE(15,3,(TableDiv[[Agency]:[Agency]]=$E93)/(TableDiv[[Agency]:[Agency]]=$E93)*(ROW(TableDiv[Agency])-ROW(TableDiv[[#Headers],[Agency]])),COLUMNS($F$7:Z$7))))</f>
        <v/>
      </c>
      <c r="AA93" s="1069" t="str" cm="1">
        <f t="array" ref="AA93">IF($D93&lt;COLUMNS($F$7:AA$7),"",INDEX(TableDiv[[GASB]:[GASB]],_xlfn.AGGREGATE(15,3,(TableDiv[[Agency]:[Agency]]=$E93)/(TableDiv[[Agency]:[Agency]]=$E93)*(ROW(TableDiv[Agency])-ROW(TableDiv[[#Headers],[Agency]])),COLUMNS($F$7:AA$7))))</f>
        <v/>
      </c>
      <c r="AB93" s="1069" t="str" cm="1">
        <f t="array" ref="AB93">IF($D93&lt;COLUMNS($F$7:AB$7),"",INDEX(TableDiv[[GASB]:[GASB]],_xlfn.AGGREGATE(15,3,(TableDiv[[Agency]:[Agency]]=$E93)/(TableDiv[[Agency]:[Agency]]=$E93)*(ROW(TableDiv[Agency])-ROW(TableDiv[[#Headers],[Agency]])),COLUMNS($F$7:AB$7))))</f>
        <v/>
      </c>
      <c r="AC93" s="1069" t="str" cm="1">
        <f t="array" ref="AC93">IF($D93&lt;COLUMNS($F$7:AC$7),"",INDEX(TableDiv[[GASB]:[GASB]],_xlfn.AGGREGATE(15,3,(TableDiv[[Agency]:[Agency]]=$E93)/(TableDiv[[Agency]:[Agency]]=$E93)*(ROW(TableDiv[Agency])-ROW(TableDiv[[#Headers],[Agency]])),COLUMNS($F$7:AC$7))))</f>
        <v/>
      </c>
      <c r="AD93" s="1069" t="str" cm="1">
        <f t="array" ref="AD93">IF($D93&lt;COLUMNS($F$7:AD$7),"",INDEX(TableDiv[[GASB]:[GASB]],_xlfn.AGGREGATE(15,3,(TableDiv[[Agency]:[Agency]]=$E93)/(TableDiv[[Agency]:[Agency]]=$E93)*(ROW(TableDiv[Agency])-ROW(TableDiv[[#Headers],[Agency]])),COLUMNS($F$7:AD$7))))</f>
        <v/>
      </c>
      <c r="AE93" s="1069" t="str" cm="1">
        <f t="array" ref="AE93">IF($D93&lt;COLUMNS($F$7:AE$7),"",INDEX(TableDiv[[GASB]:[GASB]],_xlfn.AGGREGATE(15,3,(TableDiv[[Agency]:[Agency]]=$E93)/(TableDiv[[Agency]:[Agency]]=$E93)*(ROW(TableDiv[Agency])-ROW(TableDiv[[#Headers],[Agency]])),COLUMNS($F$7:AE$7))))</f>
        <v/>
      </c>
      <c r="AF93" s="1069" t="str" cm="1">
        <f t="array" ref="AF93">IF($D93&lt;COLUMNS($F$7:AF$7),"",INDEX(TableDiv[[GASB]:[GASB]],_xlfn.AGGREGATE(15,3,(TableDiv[[Agency]:[Agency]]=$E93)/(TableDiv[[Agency]:[Agency]]=$E93)*(ROW(TableDiv[Agency])-ROW(TableDiv[[#Headers],[Agency]])),COLUMNS($F$7:AF$7))))</f>
        <v/>
      </c>
      <c r="AG93" s="1069" t="str" cm="1">
        <f t="array" ref="AG93">IF($D93&lt;COLUMNS($F$7:AG$7),"",INDEX(TableDiv[[GASB]:[GASB]],_xlfn.AGGREGATE(15,3,(TableDiv[[Agency]:[Agency]]=$E93)/(TableDiv[[Agency]:[Agency]]=$E93)*(ROW(TableDiv[Agency])-ROW(TableDiv[[#Headers],[Agency]])),COLUMNS($F$7:AG$7))))</f>
        <v/>
      </c>
      <c r="AH93" s="1069" t="str" cm="1">
        <f t="array" ref="AH93">IF($D93&lt;COLUMNS($F$7:AH$7),"",INDEX(TableDiv[[GASB]:[GASB]],_xlfn.AGGREGATE(15,3,(TableDiv[[Agency]:[Agency]]=$E93)/(TableDiv[[Agency]:[Agency]]=$E93)*(ROW(TableDiv[Agency])-ROW(TableDiv[[#Headers],[Agency]])),COLUMNS($F$7:AH$7))))</f>
        <v/>
      </c>
      <c r="AI93" s="1069" t="str" cm="1">
        <f t="array" ref="AI93">IF($D93&lt;COLUMNS($F$7:AI$7),"",INDEX(TableDiv[[GASB]:[GASB]],_xlfn.AGGREGATE(15,3,(TableDiv[[Agency]:[Agency]]=$E93)/(TableDiv[[Agency]:[Agency]]=$E93)*(ROW(TableDiv[Agency])-ROW(TableDiv[[#Headers],[Agency]])),COLUMNS($F$7:AI$7))))</f>
        <v/>
      </c>
      <c r="AJ93" s="1069" t="str" cm="1">
        <f t="array" ref="AJ93">IF($D93&lt;COLUMNS($F$7:AJ$7),"",INDEX(TableDiv[[GASB]:[GASB]],_xlfn.AGGREGATE(15,3,(TableDiv[[Agency]:[Agency]]=$E93)/(TableDiv[[Agency]:[Agency]]=$E93)*(ROW(TableDiv[Agency])-ROW(TableDiv[[#Headers],[Agency]])),COLUMNS($F$7:AJ$7))))</f>
        <v/>
      </c>
      <c r="AK93" s="1069" t="str" cm="1">
        <f t="array" ref="AK93">IF($D93&lt;COLUMNS($F$7:AK$7),"",INDEX(TableDiv[[GASB]:[GASB]],_xlfn.AGGREGATE(15,3,(TableDiv[[Agency]:[Agency]]=$E93)/(TableDiv[[Agency]:[Agency]]=$E93)*(ROW(TableDiv[Agency])-ROW(TableDiv[[#Headers],[Agency]])),COLUMNS($F$7:AK$7))))</f>
        <v/>
      </c>
      <c r="AL93" s="1069" t="str" cm="1">
        <f t="array" ref="AL93">IF($D93&lt;COLUMNS($F$7:AL$7),"",INDEX(TableDiv[[GASB]:[GASB]],_xlfn.AGGREGATE(15,3,(TableDiv[[Agency]:[Agency]]=$E93)/(TableDiv[[Agency]:[Agency]]=$E93)*(ROW(TableDiv[Agency])-ROW(TableDiv[[#Headers],[Agency]])),COLUMNS($F$7:AL$7))))</f>
        <v/>
      </c>
      <c r="AM93" s="1069" t="str" cm="1">
        <f t="array" ref="AM93">IF($D93&lt;COLUMNS($F$7:AM$7),"",INDEX(TableDiv[[GASB]:[GASB]],_xlfn.AGGREGATE(15,3,(TableDiv[[Agency]:[Agency]]=$E93)/(TableDiv[[Agency]:[Agency]]=$E93)*(ROW(TableDiv[Agency])-ROW(TableDiv[[#Headers],[Agency]])),COLUMNS($F$7:AM$7))))</f>
        <v/>
      </c>
      <c r="AN93" s="1069"/>
      <c r="AO93" s="1069"/>
      <c r="AP93" s="1069"/>
      <c r="AQ93" s="1069"/>
      <c r="AR93" s="1069"/>
      <c r="AS93" s="1069"/>
    </row>
    <row r="94" spans="1:45" ht="15">
      <c r="A94" s="1073" t="s">
        <v>1398</v>
      </c>
      <c r="B94" s="1073" t="s">
        <v>2302</v>
      </c>
      <c r="C94" s="1069"/>
      <c r="D94" s="1069">
        <f>COUNTIF(TableDiv[Agency],E94)</f>
        <v>1</v>
      </c>
      <c r="E94" s="1078" t="str" cm="1">
        <f t="array" ref="E94">IFERROR(INDEX(TableDiv[Agency],MATCH(0,INDEX(COUNTIF($E$7:E93,TableDiv[Agency]),),0)),"")</f>
        <v>CHF</v>
      </c>
      <c r="F94" s="1069" t="str" cm="1">
        <f t="array" ref="F94">IF($D94&lt;COLUMNS($F$7:F$7),"",INDEX(TableDiv[[GASB]:[GASB]],_xlfn.AGGREGATE(15,3,(TableDiv[[Agency]:[Agency]]=$E94)/(TableDiv[[Agency]:[Agency]]=$E94)*(ROW(TableDiv[Agency])-ROW(TableDiv[[#Headers],[Agency]])),COLUMNS($F$7:F$7))))</f>
        <v>48200G</v>
      </c>
      <c r="G94" s="1069" t="str" cm="1">
        <f t="array" ref="G94">IF($D94&lt;COLUMNS($F$7:G$7),"",INDEX(TableDiv[[GASB]:[GASB]],_xlfn.AGGREGATE(15,3,(TableDiv[[Agency]:[Agency]]=$E94)/(TableDiv[[Agency]:[Agency]]=$E94)*(ROW(TableDiv[Agency])-ROW(TableDiv[[#Headers],[Agency]])),COLUMNS($F$7:G$7))))</f>
        <v/>
      </c>
      <c r="H94" s="1069" t="str" cm="1">
        <f t="array" ref="H94">IF($D94&lt;COLUMNS($F$7:H$7),"",INDEX(TableDiv[[GASB]:[GASB]],_xlfn.AGGREGATE(15,3,(TableDiv[[Agency]:[Agency]]=$E94)/(TableDiv[[Agency]:[Agency]]=$E94)*(ROW(TableDiv[Agency])-ROW(TableDiv[[#Headers],[Agency]])),COLUMNS($F$7:H$7))))</f>
        <v/>
      </c>
      <c r="I94" s="1069" t="str" cm="1">
        <f t="array" ref="I94">IF($D94&lt;COLUMNS($F$7:I$7),"",INDEX(TableDiv[[GASB]:[GASB]],_xlfn.AGGREGATE(15,3,(TableDiv[[Agency]:[Agency]]=$E94)/(TableDiv[[Agency]:[Agency]]=$E94)*(ROW(TableDiv[Agency])-ROW(TableDiv[[#Headers],[Agency]])),COLUMNS($F$7:I$7))))</f>
        <v/>
      </c>
      <c r="J94" s="1069" t="str" cm="1">
        <f t="array" ref="J94">IF($D94&lt;COLUMNS($F$7:J$7),"",INDEX(TableDiv[[GASB]:[GASB]],_xlfn.AGGREGATE(15,3,(TableDiv[[Agency]:[Agency]]=$E94)/(TableDiv[[Agency]:[Agency]]=$E94)*(ROW(TableDiv[Agency])-ROW(TableDiv[[#Headers],[Agency]])),COLUMNS($F$7:J$7))))</f>
        <v/>
      </c>
      <c r="K94" s="1069" t="str" cm="1">
        <f t="array" ref="K94">IF($D94&lt;COLUMNS($F$7:K$7),"",INDEX(TableDiv[[GASB]:[GASB]],_xlfn.AGGREGATE(15,3,(TableDiv[[Agency]:[Agency]]=$E94)/(TableDiv[[Agency]:[Agency]]=$E94)*(ROW(TableDiv[Agency])-ROW(TableDiv[[#Headers],[Agency]])),COLUMNS($F$7:K$7))))</f>
        <v/>
      </c>
      <c r="L94" s="1069" t="str" cm="1">
        <f t="array" ref="L94">IF($D94&lt;COLUMNS($F$7:L$7),"",INDEX(TableDiv[[GASB]:[GASB]],_xlfn.AGGREGATE(15,3,(TableDiv[[Agency]:[Agency]]=$E94)/(TableDiv[[Agency]:[Agency]]=$E94)*(ROW(TableDiv[Agency])-ROW(TableDiv[[#Headers],[Agency]])),COLUMNS($F$7:L$7))))</f>
        <v/>
      </c>
      <c r="M94" s="1069" t="str" cm="1">
        <f t="array" ref="M94">IF($D94&lt;COLUMNS($F$7:M$7),"",INDEX(TableDiv[[GASB]:[GASB]],_xlfn.AGGREGATE(15,3,(TableDiv[[Agency]:[Agency]]=$E94)/(TableDiv[[Agency]:[Agency]]=$E94)*(ROW(TableDiv[Agency])-ROW(TableDiv[[#Headers],[Agency]])),COLUMNS($F$7:M$7))))</f>
        <v/>
      </c>
      <c r="N94" s="1069" t="str" cm="1">
        <f t="array" ref="N94">IF($D94&lt;COLUMNS($F$7:N$7),"",INDEX(TableDiv[[GASB]:[GASB]],_xlfn.AGGREGATE(15,3,(TableDiv[[Agency]:[Agency]]=$E94)/(TableDiv[[Agency]:[Agency]]=$E94)*(ROW(TableDiv[Agency])-ROW(TableDiv[[#Headers],[Agency]])),COLUMNS($F$7:N$7))))</f>
        <v/>
      </c>
      <c r="O94" s="1069" t="str" cm="1">
        <f t="array" ref="O94">IF($D94&lt;COLUMNS($F$7:O$7),"",INDEX(TableDiv[[GASB]:[GASB]],_xlfn.AGGREGATE(15,3,(TableDiv[[Agency]:[Agency]]=$E94)/(TableDiv[[Agency]:[Agency]]=$E94)*(ROW(TableDiv[Agency])-ROW(TableDiv[[#Headers],[Agency]])),COLUMNS($F$7:O$7))))</f>
        <v/>
      </c>
      <c r="P94" s="1069" t="str" cm="1">
        <f t="array" ref="P94">IF($D94&lt;COLUMNS($F$7:P$7),"",INDEX(TableDiv[[GASB]:[GASB]],_xlfn.AGGREGATE(15,3,(TableDiv[[Agency]:[Agency]]=$E94)/(TableDiv[[Agency]:[Agency]]=$E94)*(ROW(TableDiv[Agency])-ROW(TableDiv[[#Headers],[Agency]])),COLUMNS($F$7:P$7))))</f>
        <v/>
      </c>
      <c r="Q94" s="1069" t="str" cm="1">
        <f t="array" ref="Q94">IF($D94&lt;COLUMNS($F$7:Q$7),"",INDEX(TableDiv[[GASB]:[GASB]],_xlfn.AGGREGATE(15,3,(TableDiv[[Agency]:[Agency]]=$E94)/(TableDiv[[Agency]:[Agency]]=$E94)*(ROW(TableDiv[Agency])-ROW(TableDiv[[#Headers],[Agency]])),COLUMNS($F$7:Q$7))))</f>
        <v/>
      </c>
      <c r="R94" s="1069" t="str" cm="1">
        <f t="array" ref="R94">IF($D94&lt;COLUMNS($F$7:R$7),"",INDEX(TableDiv[[GASB]:[GASB]],_xlfn.AGGREGATE(15,3,(TableDiv[[Agency]:[Agency]]=$E94)/(TableDiv[[Agency]:[Agency]]=$E94)*(ROW(TableDiv[Agency])-ROW(TableDiv[[#Headers],[Agency]])),COLUMNS($F$7:R$7))))</f>
        <v/>
      </c>
      <c r="S94" s="1069" t="str" cm="1">
        <f t="array" ref="S94">IF($D94&lt;COLUMNS($F$7:S$7),"",INDEX(TableDiv[[GASB]:[GASB]],_xlfn.AGGREGATE(15,3,(TableDiv[[Agency]:[Agency]]=$E94)/(TableDiv[[Agency]:[Agency]]=$E94)*(ROW(TableDiv[Agency])-ROW(TableDiv[[#Headers],[Agency]])),COLUMNS($F$7:S$7))))</f>
        <v/>
      </c>
      <c r="T94" s="1069" t="str" cm="1">
        <f t="array" ref="T94">IF($D94&lt;COLUMNS($F$7:T$7),"",INDEX(TableDiv[[GASB]:[GASB]],_xlfn.AGGREGATE(15,3,(TableDiv[[Agency]:[Agency]]=$E94)/(TableDiv[[Agency]:[Agency]]=$E94)*(ROW(TableDiv[Agency])-ROW(TableDiv[[#Headers],[Agency]])),COLUMNS($F$7:T$7))))</f>
        <v/>
      </c>
      <c r="U94" s="1069" t="str" cm="1">
        <f t="array" ref="U94">IF($D94&lt;COLUMNS($F$7:U$7),"",INDEX(TableDiv[[GASB]:[GASB]],_xlfn.AGGREGATE(15,3,(TableDiv[[Agency]:[Agency]]=$E94)/(TableDiv[[Agency]:[Agency]]=$E94)*(ROW(TableDiv[Agency])-ROW(TableDiv[[#Headers],[Agency]])),COLUMNS($F$7:U$7))))</f>
        <v/>
      </c>
      <c r="V94" s="1069" t="str" cm="1">
        <f t="array" ref="V94">IF($D94&lt;COLUMNS($F$7:V$7),"",INDEX(TableDiv[[GASB]:[GASB]],_xlfn.AGGREGATE(15,3,(TableDiv[[Agency]:[Agency]]=$E94)/(TableDiv[[Agency]:[Agency]]=$E94)*(ROW(TableDiv[Agency])-ROW(TableDiv[[#Headers],[Agency]])),COLUMNS($F$7:V$7))))</f>
        <v/>
      </c>
      <c r="W94" s="1069" t="str" cm="1">
        <f t="array" ref="W94">IF($D94&lt;COLUMNS($F$7:W$7),"",INDEX(TableDiv[[GASB]:[GASB]],_xlfn.AGGREGATE(15,3,(TableDiv[[Agency]:[Agency]]=$E94)/(TableDiv[[Agency]:[Agency]]=$E94)*(ROW(TableDiv[Agency])-ROW(TableDiv[[#Headers],[Agency]])),COLUMNS($F$7:W$7))))</f>
        <v/>
      </c>
      <c r="X94" s="1069" t="str" cm="1">
        <f t="array" ref="X94">IF($D94&lt;COLUMNS($F$7:X$7),"",INDEX(TableDiv[[GASB]:[GASB]],_xlfn.AGGREGATE(15,3,(TableDiv[[Agency]:[Agency]]=$E94)/(TableDiv[[Agency]:[Agency]]=$E94)*(ROW(TableDiv[Agency])-ROW(TableDiv[[#Headers],[Agency]])),COLUMNS($F$7:X$7))))</f>
        <v/>
      </c>
      <c r="Y94" s="1069" t="str" cm="1">
        <f t="array" ref="Y94">IF($D94&lt;COLUMNS($F$7:Y$7),"",INDEX(TableDiv[[GASB]:[GASB]],_xlfn.AGGREGATE(15,3,(TableDiv[[Agency]:[Agency]]=$E94)/(TableDiv[[Agency]:[Agency]]=$E94)*(ROW(TableDiv[Agency])-ROW(TableDiv[[#Headers],[Agency]])),COLUMNS($F$7:Y$7))))</f>
        <v/>
      </c>
      <c r="Z94" s="1069" t="str" cm="1">
        <f t="array" ref="Z94">IF($D94&lt;COLUMNS($F$7:Z$7),"",INDEX(TableDiv[[GASB]:[GASB]],_xlfn.AGGREGATE(15,3,(TableDiv[[Agency]:[Agency]]=$E94)/(TableDiv[[Agency]:[Agency]]=$E94)*(ROW(TableDiv[Agency])-ROW(TableDiv[[#Headers],[Agency]])),COLUMNS($F$7:Z$7))))</f>
        <v/>
      </c>
      <c r="AA94" s="1069" t="str" cm="1">
        <f t="array" ref="AA94">IF($D94&lt;COLUMNS($F$7:AA$7),"",INDEX(TableDiv[[GASB]:[GASB]],_xlfn.AGGREGATE(15,3,(TableDiv[[Agency]:[Agency]]=$E94)/(TableDiv[[Agency]:[Agency]]=$E94)*(ROW(TableDiv[Agency])-ROW(TableDiv[[#Headers],[Agency]])),COLUMNS($F$7:AA$7))))</f>
        <v/>
      </c>
      <c r="AB94" s="1069" t="str" cm="1">
        <f t="array" ref="AB94">IF($D94&lt;COLUMNS($F$7:AB$7),"",INDEX(TableDiv[[GASB]:[GASB]],_xlfn.AGGREGATE(15,3,(TableDiv[[Agency]:[Agency]]=$E94)/(TableDiv[[Agency]:[Agency]]=$E94)*(ROW(TableDiv[Agency])-ROW(TableDiv[[#Headers],[Agency]])),COLUMNS($F$7:AB$7))))</f>
        <v/>
      </c>
      <c r="AC94" s="1069" t="str" cm="1">
        <f t="array" ref="AC94">IF($D94&lt;COLUMNS($F$7:AC$7),"",INDEX(TableDiv[[GASB]:[GASB]],_xlfn.AGGREGATE(15,3,(TableDiv[[Agency]:[Agency]]=$E94)/(TableDiv[[Agency]:[Agency]]=$E94)*(ROW(TableDiv[Agency])-ROW(TableDiv[[#Headers],[Agency]])),COLUMNS($F$7:AC$7))))</f>
        <v/>
      </c>
      <c r="AD94" s="1069" t="str" cm="1">
        <f t="array" ref="AD94">IF($D94&lt;COLUMNS($F$7:AD$7),"",INDEX(TableDiv[[GASB]:[GASB]],_xlfn.AGGREGATE(15,3,(TableDiv[[Agency]:[Agency]]=$E94)/(TableDiv[[Agency]:[Agency]]=$E94)*(ROW(TableDiv[Agency])-ROW(TableDiv[[#Headers],[Agency]])),COLUMNS($F$7:AD$7))))</f>
        <v/>
      </c>
      <c r="AE94" s="1069" t="str" cm="1">
        <f t="array" ref="AE94">IF($D94&lt;COLUMNS($F$7:AE$7),"",INDEX(TableDiv[[GASB]:[GASB]],_xlfn.AGGREGATE(15,3,(TableDiv[[Agency]:[Agency]]=$E94)/(TableDiv[[Agency]:[Agency]]=$E94)*(ROW(TableDiv[Agency])-ROW(TableDiv[[#Headers],[Agency]])),COLUMNS($F$7:AE$7))))</f>
        <v/>
      </c>
      <c r="AF94" s="1069" t="str" cm="1">
        <f t="array" ref="AF94">IF($D94&lt;COLUMNS($F$7:AF$7),"",INDEX(TableDiv[[GASB]:[GASB]],_xlfn.AGGREGATE(15,3,(TableDiv[[Agency]:[Agency]]=$E94)/(TableDiv[[Agency]:[Agency]]=$E94)*(ROW(TableDiv[Agency])-ROW(TableDiv[[#Headers],[Agency]])),COLUMNS($F$7:AF$7))))</f>
        <v/>
      </c>
      <c r="AG94" s="1069" t="str" cm="1">
        <f t="array" ref="AG94">IF($D94&lt;COLUMNS($F$7:AG$7),"",INDEX(TableDiv[[GASB]:[GASB]],_xlfn.AGGREGATE(15,3,(TableDiv[[Agency]:[Agency]]=$E94)/(TableDiv[[Agency]:[Agency]]=$E94)*(ROW(TableDiv[Agency])-ROW(TableDiv[[#Headers],[Agency]])),COLUMNS($F$7:AG$7))))</f>
        <v/>
      </c>
      <c r="AH94" s="1069" t="str" cm="1">
        <f t="array" ref="AH94">IF($D94&lt;COLUMNS($F$7:AH$7),"",INDEX(TableDiv[[GASB]:[GASB]],_xlfn.AGGREGATE(15,3,(TableDiv[[Agency]:[Agency]]=$E94)/(TableDiv[[Agency]:[Agency]]=$E94)*(ROW(TableDiv[Agency])-ROW(TableDiv[[#Headers],[Agency]])),COLUMNS($F$7:AH$7))))</f>
        <v/>
      </c>
      <c r="AI94" s="1069" t="str" cm="1">
        <f t="array" ref="AI94">IF($D94&lt;COLUMNS($F$7:AI$7),"",INDEX(TableDiv[[GASB]:[GASB]],_xlfn.AGGREGATE(15,3,(TableDiv[[Agency]:[Agency]]=$E94)/(TableDiv[[Agency]:[Agency]]=$E94)*(ROW(TableDiv[Agency])-ROW(TableDiv[[#Headers],[Agency]])),COLUMNS($F$7:AI$7))))</f>
        <v/>
      </c>
      <c r="AJ94" s="1069" t="str" cm="1">
        <f t="array" ref="AJ94">IF($D94&lt;COLUMNS($F$7:AJ$7),"",INDEX(TableDiv[[GASB]:[GASB]],_xlfn.AGGREGATE(15,3,(TableDiv[[Agency]:[Agency]]=$E94)/(TableDiv[[Agency]:[Agency]]=$E94)*(ROW(TableDiv[Agency])-ROW(TableDiv[[#Headers],[Agency]])),COLUMNS($F$7:AJ$7))))</f>
        <v/>
      </c>
      <c r="AK94" s="1069" t="str" cm="1">
        <f t="array" ref="AK94">IF($D94&lt;COLUMNS($F$7:AK$7),"",INDEX(TableDiv[[GASB]:[GASB]],_xlfn.AGGREGATE(15,3,(TableDiv[[Agency]:[Agency]]=$E94)/(TableDiv[[Agency]:[Agency]]=$E94)*(ROW(TableDiv[Agency])-ROW(TableDiv[[#Headers],[Agency]])),COLUMNS($F$7:AK$7))))</f>
        <v/>
      </c>
      <c r="AL94" s="1069" t="str" cm="1">
        <f t="array" ref="AL94">IF($D94&lt;COLUMNS($F$7:AL$7),"",INDEX(TableDiv[[GASB]:[GASB]],_xlfn.AGGREGATE(15,3,(TableDiv[[Agency]:[Agency]]=$E94)/(TableDiv[[Agency]:[Agency]]=$E94)*(ROW(TableDiv[Agency])-ROW(TableDiv[[#Headers],[Agency]])),COLUMNS($F$7:AL$7))))</f>
        <v/>
      </c>
      <c r="AM94" s="1069" t="str" cm="1">
        <f t="array" ref="AM94">IF($D94&lt;COLUMNS($F$7:AM$7),"",INDEX(TableDiv[[GASB]:[GASB]],_xlfn.AGGREGATE(15,3,(TableDiv[[Agency]:[Agency]]=$E94)/(TableDiv[[Agency]:[Agency]]=$E94)*(ROW(TableDiv[Agency])-ROW(TableDiv[[#Headers],[Agency]])),COLUMNS($F$7:AM$7))))</f>
        <v/>
      </c>
      <c r="AN94" s="1069"/>
      <c r="AO94" s="1069"/>
      <c r="AP94" s="1069"/>
      <c r="AQ94" s="1069"/>
      <c r="AR94" s="1069"/>
      <c r="AS94" s="1069"/>
    </row>
    <row r="95" spans="1:45" ht="15">
      <c r="A95" s="1073" t="s">
        <v>1404</v>
      </c>
      <c r="B95" s="1073" t="s">
        <v>2265</v>
      </c>
      <c r="C95" s="1069"/>
      <c r="D95" s="1069">
        <f>COUNTIF(TableDiv[Agency],E95)</f>
        <v>1</v>
      </c>
      <c r="E95" s="1078" t="str" cm="1">
        <f t="array" ref="E95">IFERROR(INDEX(TableDiv[Agency],MATCH(0,INDEX(COUNTIF($E$7:E94,TableDiv[Agency]),),0)),"")</f>
        <v>CJF</v>
      </c>
      <c r="F95" s="1069" t="str" cm="1">
        <f t="array" ref="F95">IF($D95&lt;COLUMNS($F$7:F$7),"",INDEX(TableDiv[[GASB]:[GASB]],_xlfn.AGGREGATE(15,3,(TableDiv[[Agency]:[Agency]]=$E95)/(TableDiv[[Agency]:[Agency]]=$E95)*(ROW(TableDiv[Agency])-ROW(TableDiv[[#Headers],[Agency]])),COLUMNS($F$7:F$7))))</f>
        <v>48200G</v>
      </c>
      <c r="G95" s="1069" t="str" cm="1">
        <f t="array" ref="G95">IF($D95&lt;COLUMNS($F$7:G$7),"",INDEX(TableDiv[[GASB]:[GASB]],_xlfn.AGGREGATE(15,3,(TableDiv[[Agency]:[Agency]]=$E95)/(TableDiv[[Agency]:[Agency]]=$E95)*(ROW(TableDiv[Agency])-ROW(TableDiv[[#Headers],[Agency]])),COLUMNS($F$7:G$7))))</f>
        <v/>
      </c>
      <c r="H95" s="1069" t="str" cm="1">
        <f t="array" ref="H95">IF($D95&lt;COLUMNS($F$7:H$7),"",INDEX(TableDiv[[GASB]:[GASB]],_xlfn.AGGREGATE(15,3,(TableDiv[[Agency]:[Agency]]=$E95)/(TableDiv[[Agency]:[Agency]]=$E95)*(ROW(TableDiv[Agency])-ROW(TableDiv[[#Headers],[Agency]])),COLUMNS($F$7:H$7))))</f>
        <v/>
      </c>
      <c r="I95" s="1069" t="str" cm="1">
        <f t="array" ref="I95">IF($D95&lt;COLUMNS($F$7:I$7),"",INDEX(TableDiv[[GASB]:[GASB]],_xlfn.AGGREGATE(15,3,(TableDiv[[Agency]:[Agency]]=$E95)/(TableDiv[[Agency]:[Agency]]=$E95)*(ROW(TableDiv[Agency])-ROW(TableDiv[[#Headers],[Agency]])),COLUMNS($F$7:I$7))))</f>
        <v/>
      </c>
      <c r="J95" s="1069" t="str" cm="1">
        <f t="array" ref="J95">IF($D95&lt;COLUMNS($F$7:J$7),"",INDEX(TableDiv[[GASB]:[GASB]],_xlfn.AGGREGATE(15,3,(TableDiv[[Agency]:[Agency]]=$E95)/(TableDiv[[Agency]:[Agency]]=$E95)*(ROW(TableDiv[Agency])-ROW(TableDiv[[#Headers],[Agency]])),COLUMNS($F$7:J$7))))</f>
        <v/>
      </c>
      <c r="K95" s="1069" t="str" cm="1">
        <f t="array" ref="K95">IF($D95&lt;COLUMNS($F$7:K$7),"",INDEX(TableDiv[[GASB]:[GASB]],_xlfn.AGGREGATE(15,3,(TableDiv[[Agency]:[Agency]]=$E95)/(TableDiv[[Agency]:[Agency]]=$E95)*(ROW(TableDiv[Agency])-ROW(TableDiv[[#Headers],[Agency]])),COLUMNS($F$7:K$7))))</f>
        <v/>
      </c>
      <c r="L95" s="1069" t="str" cm="1">
        <f t="array" ref="L95">IF($D95&lt;COLUMNS($F$7:L$7),"",INDEX(TableDiv[[GASB]:[GASB]],_xlfn.AGGREGATE(15,3,(TableDiv[[Agency]:[Agency]]=$E95)/(TableDiv[[Agency]:[Agency]]=$E95)*(ROW(TableDiv[Agency])-ROW(TableDiv[[#Headers],[Agency]])),COLUMNS($F$7:L$7))))</f>
        <v/>
      </c>
      <c r="M95" s="1069" t="str" cm="1">
        <f t="array" ref="M95">IF($D95&lt;COLUMNS($F$7:M$7),"",INDEX(TableDiv[[GASB]:[GASB]],_xlfn.AGGREGATE(15,3,(TableDiv[[Agency]:[Agency]]=$E95)/(TableDiv[[Agency]:[Agency]]=$E95)*(ROW(TableDiv[Agency])-ROW(TableDiv[[#Headers],[Agency]])),COLUMNS($F$7:M$7))))</f>
        <v/>
      </c>
      <c r="N95" s="1069" t="str" cm="1">
        <f t="array" ref="N95">IF($D95&lt;COLUMNS($F$7:N$7),"",INDEX(TableDiv[[GASB]:[GASB]],_xlfn.AGGREGATE(15,3,(TableDiv[[Agency]:[Agency]]=$E95)/(TableDiv[[Agency]:[Agency]]=$E95)*(ROW(TableDiv[Agency])-ROW(TableDiv[[#Headers],[Agency]])),COLUMNS($F$7:N$7))))</f>
        <v/>
      </c>
      <c r="O95" s="1069" t="str" cm="1">
        <f t="array" ref="O95">IF($D95&lt;COLUMNS($F$7:O$7),"",INDEX(TableDiv[[GASB]:[GASB]],_xlfn.AGGREGATE(15,3,(TableDiv[[Agency]:[Agency]]=$E95)/(TableDiv[[Agency]:[Agency]]=$E95)*(ROW(TableDiv[Agency])-ROW(TableDiv[[#Headers],[Agency]])),COLUMNS($F$7:O$7))))</f>
        <v/>
      </c>
      <c r="P95" s="1069" t="str" cm="1">
        <f t="array" ref="P95">IF($D95&lt;COLUMNS($F$7:P$7),"",INDEX(TableDiv[[GASB]:[GASB]],_xlfn.AGGREGATE(15,3,(TableDiv[[Agency]:[Agency]]=$E95)/(TableDiv[[Agency]:[Agency]]=$E95)*(ROW(TableDiv[Agency])-ROW(TableDiv[[#Headers],[Agency]])),COLUMNS($F$7:P$7))))</f>
        <v/>
      </c>
      <c r="Q95" s="1069" t="str" cm="1">
        <f t="array" ref="Q95">IF($D95&lt;COLUMNS($F$7:Q$7),"",INDEX(TableDiv[[GASB]:[GASB]],_xlfn.AGGREGATE(15,3,(TableDiv[[Agency]:[Agency]]=$E95)/(TableDiv[[Agency]:[Agency]]=$E95)*(ROW(TableDiv[Agency])-ROW(TableDiv[[#Headers],[Agency]])),COLUMNS($F$7:Q$7))))</f>
        <v/>
      </c>
      <c r="R95" s="1069" t="str" cm="1">
        <f t="array" ref="R95">IF($D95&lt;COLUMNS($F$7:R$7),"",INDEX(TableDiv[[GASB]:[GASB]],_xlfn.AGGREGATE(15,3,(TableDiv[[Agency]:[Agency]]=$E95)/(TableDiv[[Agency]:[Agency]]=$E95)*(ROW(TableDiv[Agency])-ROW(TableDiv[[#Headers],[Agency]])),COLUMNS($F$7:R$7))))</f>
        <v/>
      </c>
      <c r="S95" s="1069" t="str" cm="1">
        <f t="array" ref="S95">IF($D95&lt;COLUMNS($F$7:S$7),"",INDEX(TableDiv[[GASB]:[GASB]],_xlfn.AGGREGATE(15,3,(TableDiv[[Agency]:[Agency]]=$E95)/(TableDiv[[Agency]:[Agency]]=$E95)*(ROW(TableDiv[Agency])-ROW(TableDiv[[#Headers],[Agency]])),COLUMNS($F$7:S$7))))</f>
        <v/>
      </c>
      <c r="T95" s="1069" t="str" cm="1">
        <f t="array" ref="T95">IF($D95&lt;COLUMNS($F$7:T$7),"",INDEX(TableDiv[[GASB]:[GASB]],_xlfn.AGGREGATE(15,3,(TableDiv[[Agency]:[Agency]]=$E95)/(TableDiv[[Agency]:[Agency]]=$E95)*(ROW(TableDiv[Agency])-ROW(TableDiv[[#Headers],[Agency]])),COLUMNS($F$7:T$7))))</f>
        <v/>
      </c>
      <c r="U95" s="1069" t="str" cm="1">
        <f t="array" ref="U95">IF($D95&lt;COLUMNS($F$7:U$7),"",INDEX(TableDiv[[GASB]:[GASB]],_xlfn.AGGREGATE(15,3,(TableDiv[[Agency]:[Agency]]=$E95)/(TableDiv[[Agency]:[Agency]]=$E95)*(ROW(TableDiv[Agency])-ROW(TableDiv[[#Headers],[Agency]])),COLUMNS($F$7:U$7))))</f>
        <v/>
      </c>
      <c r="V95" s="1069" t="str" cm="1">
        <f t="array" ref="V95">IF($D95&lt;COLUMNS($F$7:V$7),"",INDEX(TableDiv[[GASB]:[GASB]],_xlfn.AGGREGATE(15,3,(TableDiv[[Agency]:[Agency]]=$E95)/(TableDiv[[Agency]:[Agency]]=$E95)*(ROW(TableDiv[Agency])-ROW(TableDiv[[#Headers],[Agency]])),COLUMNS($F$7:V$7))))</f>
        <v/>
      </c>
      <c r="W95" s="1069" t="str" cm="1">
        <f t="array" ref="W95">IF($D95&lt;COLUMNS($F$7:W$7),"",INDEX(TableDiv[[GASB]:[GASB]],_xlfn.AGGREGATE(15,3,(TableDiv[[Agency]:[Agency]]=$E95)/(TableDiv[[Agency]:[Agency]]=$E95)*(ROW(TableDiv[Agency])-ROW(TableDiv[[#Headers],[Agency]])),COLUMNS($F$7:W$7))))</f>
        <v/>
      </c>
      <c r="X95" s="1069" t="str" cm="1">
        <f t="array" ref="X95">IF($D95&lt;COLUMNS($F$7:X$7),"",INDEX(TableDiv[[GASB]:[GASB]],_xlfn.AGGREGATE(15,3,(TableDiv[[Agency]:[Agency]]=$E95)/(TableDiv[[Agency]:[Agency]]=$E95)*(ROW(TableDiv[Agency])-ROW(TableDiv[[#Headers],[Agency]])),COLUMNS($F$7:X$7))))</f>
        <v/>
      </c>
      <c r="Y95" s="1069" t="str" cm="1">
        <f t="array" ref="Y95">IF($D95&lt;COLUMNS($F$7:Y$7),"",INDEX(TableDiv[[GASB]:[GASB]],_xlfn.AGGREGATE(15,3,(TableDiv[[Agency]:[Agency]]=$E95)/(TableDiv[[Agency]:[Agency]]=$E95)*(ROW(TableDiv[Agency])-ROW(TableDiv[[#Headers],[Agency]])),COLUMNS($F$7:Y$7))))</f>
        <v/>
      </c>
      <c r="Z95" s="1069" t="str" cm="1">
        <f t="array" ref="Z95">IF($D95&lt;COLUMNS($F$7:Z$7),"",INDEX(TableDiv[[GASB]:[GASB]],_xlfn.AGGREGATE(15,3,(TableDiv[[Agency]:[Agency]]=$E95)/(TableDiv[[Agency]:[Agency]]=$E95)*(ROW(TableDiv[Agency])-ROW(TableDiv[[#Headers],[Agency]])),COLUMNS($F$7:Z$7))))</f>
        <v/>
      </c>
      <c r="AA95" s="1069" t="str" cm="1">
        <f t="array" ref="AA95">IF($D95&lt;COLUMNS($F$7:AA$7),"",INDEX(TableDiv[[GASB]:[GASB]],_xlfn.AGGREGATE(15,3,(TableDiv[[Agency]:[Agency]]=$E95)/(TableDiv[[Agency]:[Agency]]=$E95)*(ROW(TableDiv[Agency])-ROW(TableDiv[[#Headers],[Agency]])),COLUMNS($F$7:AA$7))))</f>
        <v/>
      </c>
      <c r="AB95" s="1069" t="str" cm="1">
        <f t="array" ref="AB95">IF($D95&lt;COLUMNS($F$7:AB$7),"",INDEX(TableDiv[[GASB]:[GASB]],_xlfn.AGGREGATE(15,3,(TableDiv[[Agency]:[Agency]]=$E95)/(TableDiv[[Agency]:[Agency]]=$E95)*(ROW(TableDiv[Agency])-ROW(TableDiv[[#Headers],[Agency]])),COLUMNS($F$7:AB$7))))</f>
        <v/>
      </c>
      <c r="AC95" s="1069" t="str" cm="1">
        <f t="array" ref="AC95">IF($D95&lt;COLUMNS($F$7:AC$7),"",INDEX(TableDiv[[GASB]:[GASB]],_xlfn.AGGREGATE(15,3,(TableDiv[[Agency]:[Agency]]=$E95)/(TableDiv[[Agency]:[Agency]]=$E95)*(ROW(TableDiv[Agency])-ROW(TableDiv[[#Headers],[Agency]])),COLUMNS($F$7:AC$7))))</f>
        <v/>
      </c>
      <c r="AD95" s="1069" t="str" cm="1">
        <f t="array" ref="AD95">IF($D95&lt;COLUMNS($F$7:AD$7),"",INDEX(TableDiv[[GASB]:[GASB]],_xlfn.AGGREGATE(15,3,(TableDiv[[Agency]:[Agency]]=$E95)/(TableDiv[[Agency]:[Agency]]=$E95)*(ROW(TableDiv[Agency])-ROW(TableDiv[[#Headers],[Agency]])),COLUMNS($F$7:AD$7))))</f>
        <v/>
      </c>
      <c r="AE95" s="1069" t="str" cm="1">
        <f t="array" ref="AE95">IF($D95&lt;COLUMNS($F$7:AE$7),"",INDEX(TableDiv[[GASB]:[GASB]],_xlfn.AGGREGATE(15,3,(TableDiv[[Agency]:[Agency]]=$E95)/(TableDiv[[Agency]:[Agency]]=$E95)*(ROW(TableDiv[Agency])-ROW(TableDiv[[#Headers],[Agency]])),COLUMNS($F$7:AE$7))))</f>
        <v/>
      </c>
      <c r="AF95" s="1069" t="str" cm="1">
        <f t="array" ref="AF95">IF($D95&lt;COLUMNS($F$7:AF$7),"",INDEX(TableDiv[[GASB]:[GASB]],_xlfn.AGGREGATE(15,3,(TableDiv[[Agency]:[Agency]]=$E95)/(TableDiv[[Agency]:[Agency]]=$E95)*(ROW(TableDiv[Agency])-ROW(TableDiv[[#Headers],[Agency]])),COLUMNS($F$7:AF$7))))</f>
        <v/>
      </c>
      <c r="AG95" s="1069" t="str" cm="1">
        <f t="array" ref="AG95">IF($D95&lt;COLUMNS($F$7:AG$7),"",INDEX(TableDiv[[GASB]:[GASB]],_xlfn.AGGREGATE(15,3,(TableDiv[[Agency]:[Agency]]=$E95)/(TableDiv[[Agency]:[Agency]]=$E95)*(ROW(TableDiv[Agency])-ROW(TableDiv[[#Headers],[Agency]])),COLUMNS($F$7:AG$7))))</f>
        <v/>
      </c>
      <c r="AH95" s="1069" t="str" cm="1">
        <f t="array" ref="AH95">IF($D95&lt;COLUMNS($F$7:AH$7),"",INDEX(TableDiv[[GASB]:[GASB]],_xlfn.AGGREGATE(15,3,(TableDiv[[Agency]:[Agency]]=$E95)/(TableDiv[[Agency]:[Agency]]=$E95)*(ROW(TableDiv[Agency])-ROW(TableDiv[[#Headers],[Agency]])),COLUMNS($F$7:AH$7))))</f>
        <v/>
      </c>
      <c r="AI95" s="1069" t="str" cm="1">
        <f t="array" ref="AI95">IF($D95&lt;COLUMNS($F$7:AI$7),"",INDEX(TableDiv[[GASB]:[GASB]],_xlfn.AGGREGATE(15,3,(TableDiv[[Agency]:[Agency]]=$E95)/(TableDiv[[Agency]:[Agency]]=$E95)*(ROW(TableDiv[Agency])-ROW(TableDiv[[#Headers],[Agency]])),COLUMNS($F$7:AI$7))))</f>
        <v/>
      </c>
      <c r="AJ95" s="1069" t="str" cm="1">
        <f t="array" ref="AJ95">IF($D95&lt;COLUMNS($F$7:AJ$7),"",INDEX(TableDiv[[GASB]:[GASB]],_xlfn.AGGREGATE(15,3,(TableDiv[[Agency]:[Agency]]=$E95)/(TableDiv[[Agency]:[Agency]]=$E95)*(ROW(TableDiv[Agency])-ROW(TableDiv[[#Headers],[Agency]])),COLUMNS($F$7:AJ$7))))</f>
        <v/>
      </c>
      <c r="AK95" s="1069" t="str" cm="1">
        <f t="array" ref="AK95">IF($D95&lt;COLUMNS($F$7:AK$7),"",INDEX(TableDiv[[GASB]:[GASB]],_xlfn.AGGREGATE(15,3,(TableDiv[[Agency]:[Agency]]=$E95)/(TableDiv[[Agency]:[Agency]]=$E95)*(ROW(TableDiv[Agency])-ROW(TableDiv[[#Headers],[Agency]])),COLUMNS($F$7:AK$7))))</f>
        <v/>
      </c>
      <c r="AL95" s="1069" t="str" cm="1">
        <f t="array" ref="AL95">IF($D95&lt;COLUMNS($F$7:AL$7),"",INDEX(TableDiv[[GASB]:[GASB]],_xlfn.AGGREGATE(15,3,(TableDiv[[Agency]:[Agency]]=$E95)/(TableDiv[[Agency]:[Agency]]=$E95)*(ROW(TableDiv[Agency])-ROW(TableDiv[[#Headers],[Agency]])),COLUMNS($F$7:AL$7))))</f>
        <v/>
      </c>
      <c r="AM95" s="1069" t="str" cm="1">
        <f t="array" ref="AM95">IF($D95&lt;COLUMNS($F$7:AM$7),"",INDEX(TableDiv[[GASB]:[GASB]],_xlfn.AGGREGATE(15,3,(TableDiv[[Agency]:[Agency]]=$E95)/(TableDiv[[Agency]:[Agency]]=$E95)*(ROW(TableDiv[Agency])-ROW(TableDiv[[#Headers],[Agency]])),COLUMNS($F$7:AM$7))))</f>
        <v/>
      </c>
      <c r="AN95" s="1069"/>
      <c r="AO95" s="1069"/>
      <c r="AP95" s="1069"/>
      <c r="AQ95" s="1069"/>
      <c r="AR95" s="1069"/>
      <c r="AS95" s="1069"/>
    </row>
    <row r="96" spans="1:45" ht="15">
      <c r="A96" s="1073" t="s">
        <v>1404</v>
      </c>
      <c r="B96" s="1073" t="s">
        <v>2266</v>
      </c>
      <c r="C96" s="1069"/>
      <c r="D96" s="1069">
        <f>COUNTIF(TableDiv[Agency],E96)</f>
        <v>1</v>
      </c>
      <c r="E96" s="1078" t="str" cm="1">
        <f t="array" ref="E96">IFERROR(INDEX(TableDiv[Agency],MATCH(0,INDEX(COUNTIF($E$7:E95,TableDiv[Agency]),),0)),"")</f>
        <v>CKF</v>
      </c>
      <c r="F96" s="1069" t="str" cm="1">
        <f t="array" ref="F96">IF($D96&lt;COLUMNS($F$7:F$7),"",INDEX(TableDiv[[GASB]:[GASB]],_xlfn.AGGREGATE(15,3,(TableDiv[[Agency]:[Agency]]=$E96)/(TableDiv[[Agency]:[Agency]]=$E96)*(ROW(TableDiv[Agency])-ROW(TableDiv[[#Headers],[Agency]])),COLUMNS($F$7:F$7))))</f>
        <v>48200G</v>
      </c>
      <c r="G96" s="1069" t="str" cm="1">
        <f t="array" ref="G96">IF($D96&lt;COLUMNS($F$7:G$7),"",INDEX(TableDiv[[GASB]:[GASB]],_xlfn.AGGREGATE(15,3,(TableDiv[[Agency]:[Agency]]=$E96)/(TableDiv[[Agency]:[Agency]]=$E96)*(ROW(TableDiv[Agency])-ROW(TableDiv[[#Headers],[Agency]])),COLUMNS($F$7:G$7))))</f>
        <v/>
      </c>
      <c r="H96" s="1069" t="str" cm="1">
        <f t="array" ref="H96">IF($D96&lt;COLUMNS($F$7:H$7),"",INDEX(TableDiv[[GASB]:[GASB]],_xlfn.AGGREGATE(15,3,(TableDiv[[Agency]:[Agency]]=$E96)/(TableDiv[[Agency]:[Agency]]=$E96)*(ROW(TableDiv[Agency])-ROW(TableDiv[[#Headers],[Agency]])),COLUMNS($F$7:H$7))))</f>
        <v/>
      </c>
      <c r="I96" s="1069" t="str" cm="1">
        <f t="array" ref="I96">IF($D96&lt;COLUMNS($F$7:I$7),"",INDEX(TableDiv[[GASB]:[GASB]],_xlfn.AGGREGATE(15,3,(TableDiv[[Agency]:[Agency]]=$E96)/(TableDiv[[Agency]:[Agency]]=$E96)*(ROW(TableDiv[Agency])-ROW(TableDiv[[#Headers],[Agency]])),COLUMNS($F$7:I$7))))</f>
        <v/>
      </c>
      <c r="J96" s="1069" t="str" cm="1">
        <f t="array" ref="J96">IF($D96&lt;COLUMNS($F$7:J$7),"",INDEX(TableDiv[[GASB]:[GASB]],_xlfn.AGGREGATE(15,3,(TableDiv[[Agency]:[Agency]]=$E96)/(TableDiv[[Agency]:[Agency]]=$E96)*(ROW(TableDiv[Agency])-ROW(TableDiv[[#Headers],[Agency]])),COLUMNS($F$7:J$7))))</f>
        <v/>
      </c>
      <c r="K96" s="1069" t="str" cm="1">
        <f t="array" ref="K96">IF($D96&lt;COLUMNS($F$7:K$7),"",INDEX(TableDiv[[GASB]:[GASB]],_xlfn.AGGREGATE(15,3,(TableDiv[[Agency]:[Agency]]=$E96)/(TableDiv[[Agency]:[Agency]]=$E96)*(ROW(TableDiv[Agency])-ROW(TableDiv[[#Headers],[Agency]])),COLUMNS($F$7:K$7))))</f>
        <v/>
      </c>
      <c r="L96" s="1069" t="str" cm="1">
        <f t="array" ref="L96">IF($D96&lt;COLUMNS($F$7:L$7),"",INDEX(TableDiv[[GASB]:[GASB]],_xlfn.AGGREGATE(15,3,(TableDiv[[Agency]:[Agency]]=$E96)/(TableDiv[[Agency]:[Agency]]=$E96)*(ROW(TableDiv[Agency])-ROW(TableDiv[[#Headers],[Agency]])),COLUMNS($F$7:L$7))))</f>
        <v/>
      </c>
      <c r="M96" s="1069" t="str" cm="1">
        <f t="array" ref="M96">IF($D96&lt;COLUMNS($F$7:M$7),"",INDEX(TableDiv[[GASB]:[GASB]],_xlfn.AGGREGATE(15,3,(TableDiv[[Agency]:[Agency]]=$E96)/(TableDiv[[Agency]:[Agency]]=$E96)*(ROW(TableDiv[Agency])-ROW(TableDiv[[#Headers],[Agency]])),COLUMNS($F$7:M$7))))</f>
        <v/>
      </c>
      <c r="N96" s="1069" t="str" cm="1">
        <f t="array" ref="N96">IF($D96&lt;COLUMNS($F$7:N$7),"",INDEX(TableDiv[[GASB]:[GASB]],_xlfn.AGGREGATE(15,3,(TableDiv[[Agency]:[Agency]]=$E96)/(TableDiv[[Agency]:[Agency]]=$E96)*(ROW(TableDiv[Agency])-ROW(TableDiv[[#Headers],[Agency]])),COLUMNS($F$7:N$7))))</f>
        <v/>
      </c>
      <c r="O96" s="1069" t="str" cm="1">
        <f t="array" ref="O96">IF($D96&lt;COLUMNS($F$7:O$7),"",INDEX(TableDiv[[GASB]:[GASB]],_xlfn.AGGREGATE(15,3,(TableDiv[[Agency]:[Agency]]=$E96)/(TableDiv[[Agency]:[Agency]]=$E96)*(ROW(TableDiv[Agency])-ROW(TableDiv[[#Headers],[Agency]])),COLUMNS($F$7:O$7))))</f>
        <v/>
      </c>
      <c r="P96" s="1069" t="str" cm="1">
        <f t="array" ref="P96">IF($D96&lt;COLUMNS($F$7:P$7),"",INDEX(TableDiv[[GASB]:[GASB]],_xlfn.AGGREGATE(15,3,(TableDiv[[Agency]:[Agency]]=$E96)/(TableDiv[[Agency]:[Agency]]=$E96)*(ROW(TableDiv[Agency])-ROW(TableDiv[[#Headers],[Agency]])),COLUMNS($F$7:P$7))))</f>
        <v/>
      </c>
      <c r="Q96" s="1069" t="str" cm="1">
        <f t="array" ref="Q96">IF($D96&lt;COLUMNS($F$7:Q$7),"",INDEX(TableDiv[[GASB]:[GASB]],_xlfn.AGGREGATE(15,3,(TableDiv[[Agency]:[Agency]]=$E96)/(TableDiv[[Agency]:[Agency]]=$E96)*(ROW(TableDiv[Agency])-ROW(TableDiv[[#Headers],[Agency]])),COLUMNS($F$7:Q$7))))</f>
        <v/>
      </c>
      <c r="R96" s="1069" t="str" cm="1">
        <f t="array" ref="R96">IF($D96&lt;COLUMNS($F$7:R$7),"",INDEX(TableDiv[[GASB]:[GASB]],_xlfn.AGGREGATE(15,3,(TableDiv[[Agency]:[Agency]]=$E96)/(TableDiv[[Agency]:[Agency]]=$E96)*(ROW(TableDiv[Agency])-ROW(TableDiv[[#Headers],[Agency]])),COLUMNS($F$7:R$7))))</f>
        <v/>
      </c>
      <c r="S96" s="1069" t="str" cm="1">
        <f t="array" ref="S96">IF($D96&lt;COLUMNS($F$7:S$7),"",INDEX(TableDiv[[GASB]:[GASB]],_xlfn.AGGREGATE(15,3,(TableDiv[[Agency]:[Agency]]=$E96)/(TableDiv[[Agency]:[Agency]]=$E96)*(ROW(TableDiv[Agency])-ROW(TableDiv[[#Headers],[Agency]])),COLUMNS($F$7:S$7))))</f>
        <v/>
      </c>
      <c r="T96" s="1069" t="str" cm="1">
        <f t="array" ref="T96">IF($D96&lt;COLUMNS($F$7:T$7),"",INDEX(TableDiv[[GASB]:[GASB]],_xlfn.AGGREGATE(15,3,(TableDiv[[Agency]:[Agency]]=$E96)/(TableDiv[[Agency]:[Agency]]=$E96)*(ROW(TableDiv[Agency])-ROW(TableDiv[[#Headers],[Agency]])),COLUMNS($F$7:T$7))))</f>
        <v/>
      </c>
      <c r="U96" s="1069" t="str" cm="1">
        <f t="array" ref="U96">IF($D96&lt;COLUMNS($F$7:U$7),"",INDEX(TableDiv[[GASB]:[GASB]],_xlfn.AGGREGATE(15,3,(TableDiv[[Agency]:[Agency]]=$E96)/(TableDiv[[Agency]:[Agency]]=$E96)*(ROW(TableDiv[Agency])-ROW(TableDiv[[#Headers],[Agency]])),COLUMNS($F$7:U$7))))</f>
        <v/>
      </c>
      <c r="V96" s="1069" t="str" cm="1">
        <f t="array" ref="V96">IF($D96&lt;COLUMNS($F$7:V$7),"",INDEX(TableDiv[[GASB]:[GASB]],_xlfn.AGGREGATE(15,3,(TableDiv[[Agency]:[Agency]]=$E96)/(TableDiv[[Agency]:[Agency]]=$E96)*(ROW(TableDiv[Agency])-ROW(TableDiv[[#Headers],[Agency]])),COLUMNS($F$7:V$7))))</f>
        <v/>
      </c>
      <c r="W96" s="1069" t="str" cm="1">
        <f t="array" ref="W96">IF($D96&lt;COLUMNS($F$7:W$7),"",INDEX(TableDiv[[GASB]:[GASB]],_xlfn.AGGREGATE(15,3,(TableDiv[[Agency]:[Agency]]=$E96)/(TableDiv[[Agency]:[Agency]]=$E96)*(ROW(TableDiv[Agency])-ROW(TableDiv[[#Headers],[Agency]])),COLUMNS($F$7:W$7))))</f>
        <v/>
      </c>
      <c r="X96" s="1069" t="str" cm="1">
        <f t="array" ref="X96">IF($D96&lt;COLUMNS($F$7:X$7),"",INDEX(TableDiv[[GASB]:[GASB]],_xlfn.AGGREGATE(15,3,(TableDiv[[Agency]:[Agency]]=$E96)/(TableDiv[[Agency]:[Agency]]=$E96)*(ROW(TableDiv[Agency])-ROW(TableDiv[[#Headers],[Agency]])),COLUMNS($F$7:X$7))))</f>
        <v/>
      </c>
      <c r="Y96" s="1069" t="str" cm="1">
        <f t="array" ref="Y96">IF($D96&lt;COLUMNS($F$7:Y$7),"",INDEX(TableDiv[[GASB]:[GASB]],_xlfn.AGGREGATE(15,3,(TableDiv[[Agency]:[Agency]]=$E96)/(TableDiv[[Agency]:[Agency]]=$E96)*(ROW(TableDiv[Agency])-ROW(TableDiv[[#Headers],[Agency]])),COLUMNS($F$7:Y$7))))</f>
        <v/>
      </c>
      <c r="Z96" s="1069" t="str" cm="1">
        <f t="array" ref="Z96">IF($D96&lt;COLUMNS($F$7:Z$7),"",INDEX(TableDiv[[GASB]:[GASB]],_xlfn.AGGREGATE(15,3,(TableDiv[[Agency]:[Agency]]=$E96)/(TableDiv[[Agency]:[Agency]]=$E96)*(ROW(TableDiv[Agency])-ROW(TableDiv[[#Headers],[Agency]])),COLUMNS($F$7:Z$7))))</f>
        <v/>
      </c>
      <c r="AA96" s="1069" t="str" cm="1">
        <f t="array" ref="AA96">IF($D96&lt;COLUMNS($F$7:AA$7),"",INDEX(TableDiv[[GASB]:[GASB]],_xlfn.AGGREGATE(15,3,(TableDiv[[Agency]:[Agency]]=$E96)/(TableDiv[[Agency]:[Agency]]=$E96)*(ROW(TableDiv[Agency])-ROW(TableDiv[[#Headers],[Agency]])),COLUMNS($F$7:AA$7))))</f>
        <v/>
      </c>
      <c r="AB96" s="1069" t="str" cm="1">
        <f t="array" ref="AB96">IF($D96&lt;COLUMNS($F$7:AB$7),"",INDEX(TableDiv[[GASB]:[GASB]],_xlfn.AGGREGATE(15,3,(TableDiv[[Agency]:[Agency]]=$E96)/(TableDiv[[Agency]:[Agency]]=$E96)*(ROW(TableDiv[Agency])-ROW(TableDiv[[#Headers],[Agency]])),COLUMNS($F$7:AB$7))))</f>
        <v/>
      </c>
      <c r="AC96" s="1069" t="str" cm="1">
        <f t="array" ref="AC96">IF($D96&lt;COLUMNS($F$7:AC$7),"",INDEX(TableDiv[[GASB]:[GASB]],_xlfn.AGGREGATE(15,3,(TableDiv[[Agency]:[Agency]]=$E96)/(TableDiv[[Agency]:[Agency]]=$E96)*(ROW(TableDiv[Agency])-ROW(TableDiv[[#Headers],[Agency]])),COLUMNS($F$7:AC$7))))</f>
        <v/>
      </c>
      <c r="AD96" s="1069" t="str" cm="1">
        <f t="array" ref="AD96">IF($D96&lt;COLUMNS($F$7:AD$7),"",INDEX(TableDiv[[GASB]:[GASB]],_xlfn.AGGREGATE(15,3,(TableDiv[[Agency]:[Agency]]=$E96)/(TableDiv[[Agency]:[Agency]]=$E96)*(ROW(TableDiv[Agency])-ROW(TableDiv[[#Headers],[Agency]])),COLUMNS($F$7:AD$7))))</f>
        <v/>
      </c>
      <c r="AE96" s="1069" t="str" cm="1">
        <f t="array" ref="AE96">IF($D96&lt;COLUMNS($F$7:AE$7),"",INDEX(TableDiv[[GASB]:[GASB]],_xlfn.AGGREGATE(15,3,(TableDiv[[Agency]:[Agency]]=$E96)/(TableDiv[[Agency]:[Agency]]=$E96)*(ROW(TableDiv[Agency])-ROW(TableDiv[[#Headers],[Agency]])),COLUMNS($F$7:AE$7))))</f>
        <v/>
      </c>
      <c r="AF96" s="1069" t="str" cm="1">
        <f t="array" ref="AF96">IF($D96&lt;COLUMNS($F$7:AF$7),"",INDEX(TableDiv[[GASB]:[GASB]],_xlfn.AGGREGATE(15,3,(TableDiv[[Agency]:[Agency]]=$E96)/(TableDiv[[Agency]:[Agency]]=$E96)*(ROW(TableDiv[Agency])-ROW(TableDiv[[#Headers],[Agency]])),COLUMNS($F$7:AF$7))))</f>
        <v/>
      </c>
      <c r="AG96" s="1069" t="str" cm="1">
        <f t="array" ref="AG96">IF($D96&lt;COLUMNS($F$7:AG$7),"",INDEX(TableDiv[[GASB]:[GASB]],_xlfn.AGGREGATE(15,3,(TableDiv[[Agency]:[Agency]]=$E96)/(TableDiv[[Agency]:[Agency]]=$E96)*(ROW(TableDiv[Agency])-ROW(TableDiv[[#Headers],[Agency]])),COLUMNS($F$7:AG$7))))</f>
        <v/>
      </c>
      <c r="AH96" s="1069" t="str" cm="1">
        <f t="array" ref="AH96">IF($D96&lt;COLUMNS($F$7:AH$7),"",INDEX(TableDiv[[GASB]:[GASB]],_xlfn.AGGREGATE(15,3,(TableDiv[[Agency]:[Agency]]=$E96)/(TableDiv[[Agency]:[Agency]]=$E96)*(ROW(TableDiv[Agency])-ROW(TableDiv[[#Headers],[Agency]])),COLUMNS($F$7:AH$7))))</f>
        <v/>
      </c>
      <c r="AI96" s="1069" t="str" cm="1">
        <f t="array" ref="AI96">IF($D96&lt;COLUMNS($F$7:AI$7),"",INDEX(TableDiv[[GASB]:[GASB]],_xlfn.AGGREGATE(15,3,(TableDiv[[Agency]:[Agency]]=$E96)/(TableDiv[[Agency]:[Agency]]=$E96)*(ROW(TableDiv[Agency])-ROW(TableDiv[[#Headers],[Agency]])),COLUMNS($F$7:AI$7))))</f>
        <v/>
      </c>
      <c r="AJ96" s="1069" t="str" cm="1">
        <f t="array" ref="AJ96">IF($D96&lt;COLUMNS($F$7:AJ$7),"",INDEX(TableDiv[[GASB]:[GASB]],_xlfn.AGGREGATE(15,3,(TableDiv[[Agency]:[Agency]]=$E96)/(TableDiv[[Agency]:[Agency]]=$E96)*(ROW(TableDiv[Agency])-ROW(TableDiv[[#Headers],[Agency]])),COLUMNS($F$7:AJ$7))))</f>
        <v/>
      </c>
      <c r="AK96" s="1069" t="str" cm="1">
        <f t="array" ref="AK96">IF($D96&lt;COLUMNS($F$7:AK$7),"",INDEX(TableDiv[[GASB]:[GASB]],_xlfn.AGGREGATE(15,3,(TableDiv[[Agency]:[Agency]]=$E96)/(TableDiv[[Agency]:[Agency]]=$E96)*(ROW(TableDiv[Agency])-ROW(TableDiv[[#Headers],[Agency]])),COLUMNS($F$7:AK$7))))</f>
        <v/>
      </c>
      <c r="AL96" s="1069" t="str" cm="1">
        <f t="array" ref="AL96">IF($D96&lt;COLUMNS($F$7:AL$7),"",INDEX(TableDiv[[GASB]:[GASB]],_xlfn.AGGREGATE(15,3,(TableDiv[[Agency]:[Agency]]=$E96)/(TableDiv[[Agency]:[Agency]]=$E96)*(ROW(TableDiv[Agency])-ROW(TableDiv[[#Headers],[Agency]])),COLUMNS($F$7:AL$7))))</f>
        <v/>
      </c>
      <c r="AM96" s="1069" t="str" cm="1">
        <f t="array" ref="AM96">IF($D96&lt;COLUMNS($F$7:AM$7),"",INDEX(TableDiv[[GASB]:[GASB]],_xlfn.AGGREGATE(15,3,(TableDiv[[Agency]:[Agency]]=$E96)/(TableDiv[[Agency]:[Agency]]=$E96)*(ROW(TableDiv[Agency])-ROW(TableDiv[[#Headers],[Agency]])),COLUMNS($F$7:AM$7))))</f>
        <v/>
      </c>
      <c r="AN96" s="1069"/>
      <c r="AO96" s="1069"/>
      <c r="AP96" s="1069"/>
      <c r="AQ96" s="1069"/>
      <c r="AR96" s="1069"/>
      <c r="AS96" s="1069"/>
    </row>
    <row r="97" spans="1:45" ht="15">
      <c r="A97" s="1073" t="s">
        <v>1404</v>
      </c>
      <c r="B97" s="1073" t="s">
        <v>2274</v>
      </c>
      <c r="C97" s="1069"/>
      <c r="D97" s="1069">
        <f>COUNTIF(TableDiv[Agency],E97)</f>
        <v>1</v>
      </c>
      <c r="E97" s="1078" t="str" cm="1">
        <f t="array" ref="E97">IFERROR(INDEX(TableDiv[Agency],MATCH(0,INDEX(COUNTIF($E$7:E96,TableDiv[Agency]),),0)),"")</f>
        <v>CMF</v>
      </c>
      <c r="F97" s="1069" t="str" cm="1">
        <f t="array" ref="F97">IF($D97&lt;COLUMNS($F$7:F$7),"",INDEX(TableDiv[[GASB]:[GASB]],_xlfn.AGGREGATE(15,3,(TableDiv[[Agency]:[Agency]]=$E97)/(TableDiv[[Agency]:[Agency]]=$E97)*(ROW(TableDiv[Agency])-ROW(TableDiv[[#Headers],[Agency]])),COLUMNS($F$7:F$7))))</f>
        <v>48200G</v>
      </c>
      <c r="G97" s="1069" t="str" cm="1">
        <f t="array" ref="G97">IF($D97&lt;COLUMNS($F$7:G$7),"",INDEX(TableDiv[[GASB]:[GASB]],_xlfn.AGGREGATE(15,3,(TableDiv[[Agency]:[Agency]]=$E97)/(TableDiv[[Agency]:[Agency]]=$E97)*(ROW(TableDiv[Agency])-ROW(TableDiv[[#Headers],[Agency]])),COLUMNS($F$7:G$7))))</f>
        <v/>
      </c>
      <c r="H97" s="1069" t="str" cm="1">
        <f t="array" ref="H97">IF($D97&lt;COLUMNS($F$7:H$7),"",INDEX(TableDiv[[GASB]:[GASB]],_xlfn.AGGREGATE(15,3,(TableDiv[[Agency]:[Agency]]=$E97)/(TableDiv[[Agency]:[Agency]]=$E97)*(ROW(TableDiv[Agency])-ROW(TableDiv[[#Headers],[Agency]])),COLUMNS($F$7:H$7))))</f>
        <v/>
      </c>
      <c r="I97" s="1069" t="str" cm="1">
        <f t="array" ref="I97">IF($D97&lt;COLUMNS($F$7:I$7),"",INDEX(TableDiv[[GASB]:[GASB]],_xlfn.AGGREGATE(15,3,(TableDiv[[Agency]:[Agency]]=$E97)/(TableDiv[[Agency]:[Agency]]=$E97)*(ROW(TableDiv[Agency])-ROW(TableDiv[[#Headers],[Agency]])),COLUMNS($F$7:I$7))))</f>
        <v/>
      </c>
      <c r="J97" s="1069" t="str" cm="1">
        <f t="array" ref="J97">IF($D97&lt;COLUMNS($F$7:J$7),"",INDEX(TableDiv[[GASB]:[GASB]],_xlfn.AGGREGATE(15,3,(TableDiv[[Agency]:[Agency]]=$E97)/(TableDiv[[Agency]:[Agency]]=$E97)*(ROW(TableDiv[Agency])-ROW(TableDiv[[#Headers],[Agency]])),COLUMNS($F$7:J$7))))</f>
        <v/>
      </c>
      <c r="K97" s="1069" t="str" cm="1">
        <f t="array" ref="K97">IF($D97&lt;COLUMNS($F$7:K$7),"",INDEX(TableDiv[[GASB]:[GASB]],_xlfn.AGGREGATE(15,3,(TableDiv[[Agency]:[Agency]]=$E97)/(TableDiv[[Agency]:[Agency]]=$E97)*(ROW(TableDiv[Agency])-ROW(TableDiv[[#Headers],[Agency]])),COLUMNS($F$7:K$7))))</f>
        <v/>
      </c>
      <c r="L97" s="1069" t="str" cm="1">
        <f t="array" ref="L97">IF($D97&lt;COLUMNS($F$7:L$7),"",INDEX(TableDiv[[GASB]:[GASB]],_xlfn.AGGREGATE(15,3,(TableDiv[[Agency]:[Agency]]=$E97)/(TableDiv[[Agency]:[Agency]]=$E97)*(ROW(TableDiv[Agency])-ROW(TableDiv[[#Headers],[Agency]])),COLUMNS($F$7:L$7))))</f>
        <v/>
      </c>
      <c r="M97" s="1069" t="str" cm="1">
        <f t="array" ref="M97">IF($D97&lt;COLUMNS($F$7:M$7),"",INDEX(TableDiv[[GASB]:[GASB]],_xlfn.AGGREGATE(15,3,(TableDiv[[Agency]:[Agency]]=$E97)/(TableDiv[[Agency]:[Agency]]=$E97)*(ROW(TableDiv[Agency])-ROW(TableDiv[[#Headers],[Agency]])),COLUMNS($F$7:M$7))))</f>
        <v/>
      </c>
      <c r="N97" s="1069" t="str" cm="1">
        <f t="array" ref="N97">IF($D97&lt;COLUMNS($F$7:N$7),"",INDEX(TableDiv[[GASB]:[GASB]],_xlfn.AGGREGATE(15,3,(TableDiv[[Agency]:[Agency]]=$E97)/(TableDiv[[Agency]:[Agency]]=$E97)*(ROW(TableDiv[Agency])-ROW(TableDiv[[#Headers],[Agency]])),COLUMNS($F$7:N$7))))</f>
        <v/>
      </c>
      <c r="O97" s="1069" t="str" cm="1">
        <f t="array" ref="O97">IF($D97&lt;COLUMNS($F$7:O$7),"",INDEX(TableDiv[[GASB]:[GASB]],_xlfn.AGGREGATE(15,3,(TableDiv[[Agency]:[Agency]]=$E97)/(TableDiv[[Agency]:[Agency]]=$E97)*(ROW(TableDiv[Agency])-ROW(TableDiv[[#Headers],[Agency]])),COLUMNS($F$7:O$7))))</f>
        <v/>
      </c>
      <c r="P97" s="1069" t="str" cm="1">
        <f t="array" ref="P97">IF($D97&lt;COLUMNS($F$7:P$7),"",INDEX(TableDiv[[GASB]:[GASB]],_xlfn.AGGREGATE(15,3,(TableDiv[[Agency]:[Agency]]=$E97)/(TableDiv[[Agency]:[Agency]]=$E97)*(ROW(TableDiv[Agency])-ROW(TableDiv[[#Headers],[Agency]])),COLUMNS($F$7:P$7))))</f>
        <v/>
      </c>
      <c r="Q97" s="1069" t="str" cm="1">
        <f t="array" ref="Q97">IF($D97&lt;COLUMNS($F$7:Q$7),"",INDEX(TableDiv[[GASB]:[GASB]],_xlfn.AGGREGATE(15,3,(TableDiv[[Agency]:[Agency]]=$E97)/(TableDiv[[Agency]:[Agency]]=$E97)*(ROW(TableDiv[Agency])-ROW(TableDiv[[#Headers],[Agency]])),COLUMNS($F$7:Q$7))))</f>
        <v/>
      </c>
      <c r="R97" s="1069" t="str" cm="1">
        <f t="array" ref="R97">IF($D97&lt;COLUMNS($F$7:R$7),"",INDEX(TableDiv[[GASB]:[GASB]],_xlfn.AGGREGATE(15,3,(TableDiv[[Agency]:[Agency]]=$E97)/(TableDiv[[Agency]:[Agency]]=$E97)*(ROW(TableDiv[Agency])-ROW(TableDiv[[#Headers],[Agency]])),COLUMNS($F$7:R$7))))</f>
        <v/>
      </c>
      <c r="S97" s="1069" t="str" cm="1">
        <f t="array" ref="S97">IF($D97&lt;COLUMNS($F$7:S$7),"",INDEX(TableDiv[[GASB]:[GASB]],_xlfn.AGGREGATE(15,3,(TableDiv[[Agency]:[Agency]]=$E97)/(TableDiv[[Agency]:[Agency]]=$E97)*(ROW(TableDiv[Agency])-ROW(TableDiv[[#Headers],[Agency]])),COLUMNS($F$7:S$7))))</f>
        <v/>
      </c>
      <c r="T97" s="1069" t="str" cm="1">
        <f t="array" ref="T97">IF($D97&lt;COLUMNS($F$7:T$7),"",INDEX(TableDiv[[GASB]:[GASB]],_xlfn.AGGREGATE(15,3,(TableDiv[[Agency]:[Agency]]=$E97)/(TableDiv[[Agency]:[Agency]]=$E97)*(ROW(TableDiv[Agency])-ROW(TableDiv[[#Headers],[Agency]])),COLUMNS($F$7:T$7))))</f>
        <v/>
      </c>
      <c r="U97" s="1069" t="str" cm="1">
        <f t="array" ref="U97">IF($D97&lt;COLUMNS($F$7:U$7),"",INDEX(TableDiv[[GASB]:[GASB]],_xlfn.AGGREGATE(15,3,(TableDiv[[Agency]:[Agency]]=$E97)/(TableDiv[[Agency]:[Agency]]=$E97)*(ROW(TableDiv[Agency])-ROW(TableDiv[[#Headers],[Agency]])),COLUMNS($F$7:U$7))))</f>
        <v/>
      </c>
      <c r="V97" s="1069" t="str" cm="1">
        <f t="array" ref="V97">IF($D97&lt;COLUMNS($F$7:V$7),"",INDEX(TableDiv[[GASB]:[GASB]],_xlfn.AGGREGATE(15,3,(TableDiv[[Agency]:[Agency]]=$E97)/(TableDiv[[Agency]:[Agency]]=$E97)*(ROW(TableDiv[Agency])-ROW(TableDiv[[#Headers],[Agency]])),COLUMNS($F$7:V$7))))</f>
        <v/>
      </c>
      <c r="W97" s="1069" t="str" cm="1">
        <f t="array" ref="W97">IF($D97&lt;COLUMNS($F$7:W$7),"",INDEX(TableDiv[[GASB]:[GASB]],_xlfn.AGGREGATE(15,3,(TableDiv[[Agency]:[Agency]]=$E97)/(TableDiv[[Agency]:[Agency]]=$E97)*(ROW(TableDiv[Agency])-ROW(TableDiv[[#Headers],[Agency]])),COLUMNS($F$7:W$7))))</f>
        <v/>
      </c>
      <c r="X97" s="1069" t="str" cm="1">
        <f t="array" ref="X97">IF($D97&lt;COLUMNS($F$7:X$7),"",INDEX(TableDiv[[GASB]:[GASB]],_xlfn.AGGREGATE(15,3,(TableDiv[[Agency]:[Agency]]=$E97)/(TableDiv[[Agency]:[Agency]]=$E97)*(ROW(TableDiv[Agency])-ROW(TableDiv[[#Headers],[Agency]])),COLUMNS($F$7:X$7))))</f>
        <v/>
      </c>
      <c r="Y97" s="1069" t="str" cm="1">
        <f t="array" ref="Y97">IF($D97&lt;COLUMNS($F$7:Y$7),"",INDEX(TableDiv[[GASB]:[GASB]],_xlfn.AGGREGATE(15,3,(TableDiv[[Agency]:[Agency]]=$E97)/(TableDiv[[Agency]:[Agency]]=$E97)*(ROW(TableDiv[Agency])-ROW(TableDiv[[#Headers],[Agency]])),COLUMNS($F$7:Y$7))))</f>
        <v/>
      </c>
      <c r="Z97" s="1069" t="str" cm="1">
        <f t="array" ref="Z97">IF($D97&lt;COLUMNS($F$7:Z$7),"",INDEX(TableDiv[[GASB]:[GASB]],_xlfn.AGGREGATE(15,3,(TableDiv[[Agency]:[Agency]]=$E97)/(TableDiv[[Agency]:[Agency]]=$E97)*(ROW(TableDiv[Agency])-ROW(TableDiv[[#Headers],[Agency]])),COLUMNS($F$7:Z$7))))</f>
        <v/>
      </c>
      <c r="AA97" s="1069" t="str" cm="1">
        <f t="array" ref="AA97">IF($D97&lt;COLUMNS($F$7:AA$7),"",INDEX(TableDiv[[GASB]:[GASB]],_xlfn.AGGREGATE(15,3,(TableDiv[[Agency]:[Agency]]=$E97)/(TableDiv[[Agency]:[Agency]]=$E97)*(ROW(TableDiv[Agency])-ROW(TableDiv[[#Headers],[Agency]])),COLUMNS($F$7:AA$7))))</f>
        <v/>
      </c>
      <c r="AB97" s="1069" t="str" cm="1">
        <f t="array" ref="AB97">IF($D97&lt;COLUMNS($F$7:AB$7),"",INDEX(TableDiv[[GASB]:[GASB]],_xlfn.AGGREGATE(15,3,(TableDiv[[Agency]:[Agency]]=$E97)/(TableDiv[[Agency]:[Agency]]=$E97)*(ROW(TableDiv[Agency])-ROW(TableDiv[[#Headers],[Agency]])),COLUMNS($F$7:AB$7))))</f>
        <v/>
      </c>
      <c r="AC97" s="1069" t="str" cm="1">
        <f t="array" ref="AC97">IF($D97&lt;COLUMNS($F$7:AC$7),"",INDEX(TableDiv[[GASB]:[GASB]],_xlfn.AGGREGATE(15,3,(TableDiv[[Agency]:[Agency]]=$E97)/(TableDiv[[Agency]:[Agency]]=$E97)*(ROW(TableDiv[Agency])-ROW(TableDiv[[#Headers],[Agency]])),COLUMNS($F$7:AC$7))))</f>
        <v/>
      </c>
      <c r="AD97" s="1069" t="str" cm="1">
        <f t="array" ref="AD97">IF($D97&lt;COLUMNS($F$7:AD$7),"",INDEX(TableDiv[[GASB]:[GASB]],_xlfn.AGGREGATE(15,3,(TableDiv[[Agency]:[Agency]]=$E97)/(TableDiv[[Agency]:[Agency]]=$E97)*(ROW(TableDiv[Agency])-ROW(TableDiv[[#Headers],[Agency]])),COLUMNS($F$7:AD$7))))</f>
        <v/>
      </c>
      <c r="AE97" s="1069" t="str" cm="1">
        <f t="array" ref="AE97">IF($D97&lt;COLUMNS($F$7:AE$7),"",INDEX(TableDiv[[GASB]:[GASB]],_xlfn.AGGREGATE(15,3,(TableDiv[[Agency]:[Agency]]=$E97)/(TableDiv[[Agency]:[Agency]]=$E97)*(ROW(TableDiv[Agency])-ROW(TableDiv[[#Headers],[Agency]])),COLUMNS($F$7:AE$7))))</f>
        <v/>
      </c>
      <c r="AF97" s="1069" t="str" cm="1">
        <f t="array" ref="AF97">IF($D97&lt;COLUMNS($F$7:AF$7),"",INDEX(TableDiv[[GASB]:[GASB]],_xlfn.AGGREGATE(15,3,(TableDiv[[Agency]:[Agency]]=$E97)/(TableDiv[[Agency]:[Agency]]=$E97)*(ROW(TableDiv[Agency])-ROW(TableDiv[[#Headers],[Agency]])),COLUMNS($F$7:AF$7))))</f>
        <v/>
      </c>
      <c r="AG97" s="1069" t="str" cm="1">
        <f t="array" ref="AG97">IF($D97&lt;COLUMNS($F$7:AG$7),"",INDEX(TableDiv[[GASB]:[GASB]],_xlfn.AGGREGATE(15,3,(TableDiv[[Agency]:[Agency]]=$E97)/(TableDiv[[Agency]:[Agency]]=$E97)*(ROW(TableDiv[Agency])-ROW(TableDiv[[#Headers],[Agency]])),COLUMNS($F$7:AG$7))))</f>
        <v/>
      </c>
      <c r="AH97" s="1069" t="str" cm="1">
        <f t="array" ref="AH97">IF($D97&lt;COLUMNS($F$7:AH$7),"",INDEX(TableDiv[[GASB]:[GASB]],_xlfn.AGGREGATE(15,3,(TableDiv[[Agency]:[Agency]]=$E97)/(TableDiv[[Agency]:[Agency]]=$E97)*(ROW(TableDiv[Agency])-ROW(TableDiv[[#Headers],[Agency]])),COLUMNS($F$7:AH$7))))</f>
        <v/>
      </c>
      <c r="AI97" s="1069" t="str" cm="1">
        <f t="array" ref="AI97">IF($D97&lt;COLUMNS($F$7:AI$7),"",INDEX(TableDiv[[GASB]:[GASB]],_xlfn.AGGREGATE(15,3,(TableDiv[[Agency]:[Agency]]=$E97)/(TableDiv[[Agency]:[Agency]]=$E97)*(ROW(TableDiv[Agency])-ROW(TableDiv[[#Headers],[Agency]])),COLUMNS($F$7:AI$7))))</f>
        <v/>
      </c>
      <c r="AJ97" s="1069" t="str" cm="1">
        <f t="array" ref="AJ97">IF($D97&lt;COLUMNS($F$7:AJ$7),"",INDEX(TableDiv[[GASB]:[GASB]],_xlfn.AGGREGATE(15,3,(TableDiv[[Agency]:[Agency]]=$E97)/(TableDiv[[Agency]:[Agency]]=$E97)*(ROW(TableDiv[Agency])-ROW(TableDiv[[#Headers],[Agency]])),COLUMNS($F$7:AJ$7))))</f>
        <v/>
      </c>
      <c r="AK97" s="1069" t="str" cm="1">
        <f t="array" ref="AK97">IF($D97&lt;COLUMNS($F$7:AK$7),"",INDEX(TableDiv[[GASB]:[GASB]],_xlfn.AGGREGATE(15,3,(TableDiv[[Agency]:[Agency]]=$E97)/(TableDiv[[Agency]:[Agency]]=$E97)*(ROW(TableDiv[Agency])-ROW(TableDiv[[#Headers],[Agency]])),COLUMNS($F$7:AK$7))))</f>
        <v/>
      </c>
      <c r="AL97" s="1069" t="str" cm="1">
        <f t="array" ref="AL97">IF($D97&lt;COLUMNS($F$7:AL$7),"",INDEX(TableDiv[[GASB]:[GASB]],_xlfn.AGGREGATE(15,3,(TableDiv[[Agency]:[Agency]]=$E97)/(TableDiv[[Agency]:[Agency]]=$E97)*(ROW(TableDiv[Agency])-ROW(TableDiv[[#Headers],[Agency]])),COLUMNS($F$7:AL$7))))</f>
        <v/>
      </c>
      <c r="AM97" s="1069" t="str" cm="1">
        <f t="array" ref="AM97">IF($D97&lt;COLUMNS($F$7:AM$7),"",INDEX(TableDiv[[GASB]:[GASB]],_xlfn.AGGREGATE(15,3,(TableDiv[[Agency]:[Agency]]=$E97)/(TableDiv[[Agency]:[Agency]]=$E97)*(ROW(TableDiv[Agency])-ROW(TableDiv[[#Headers],[Agency]])),COLUMNS($F$7:AM$7))))</f>
        <v/>
      </c>
      <c r="AN97" s="1069"/>
      <c r="AO97" s="1069"/>
      <c r="AP97" s="1069"/>
      <c r="AQ97" s="1069"/>
      <c r="AR97" s="1069"/>
      <c r="AS97" s="1069"/>
    </row>
    <row r="98" spans="1:45" ht="15">
      <c r="A98" s="1073" t="s">
        <v>1404</v>
      </c>
      <c r="B98" s="1073" t="s">
        <v>2270</v>
      </c>
      <c r="C98" s="1069"/>
      <c r="D98" s="1069">
        <f>COUNTIF(TableDiv[Agency],E98)</f>
        <v>1</v>
      </c>
      <c r="E98" s="1078" t="str" cm="1">
        <f t="array" ref="E98">IFERROR(INDEX(TableDiv[Agency],MATCH(0,INDEX(COUNTIF($E$7:E97,TableDiv[Agency]),),0)),"")</f>
        <v>CNF</v>
      </c>
      <c r="F98" s="1069" t="str" cm="1">
        <f t="array" ref="F98">IF($D98&lt;COLUMNS($F$7:F$7),"",INDEX(TableDiv[[GASB]:[GASB]],_xlfn.AGGREGATE(15,3,(TableDiv[[Agency]:[Agency]]=$E98)/(TableDiv[[Agency]:[Agency]]=$E98)*(ROW(TableDiv[Agency])-ROW(TableDiv[[#Headers],[Agency]])),COLUMNS($F$7:F$7))))</f>
        <v>48200G</v>
      </c>
      <c r="G98" s="1069" t="str" cm="1">
        <f t="array" ref="G98">IF($D98&lt;COLUMNS($F$7:G$7),"",INDEX(TableDiv[[GASB]:[GASB]],_xlfn.AGGREGATE(15,3,(TableDiv[[Agency]:[Agency]]=$E98)/(TableDiv[[Agency]:[Agency]]=$E98)*(ROW(TableDiv[Agency])-ROW(TableDiv[[#Headers],[Agency]])),COLUMNS($F$7:G$7))))</f>
        <v/>
      </c>
      <c r="H98" s="1069" t="str" cm="1">
        <f t="array" ref="H98">IF($D98&lt;COLUMNS($F$7:H$7),"",INDEX(TableDiv[[GASB]:[GASB]],_xlfn.AGGREGATE(15,3,(TableDiv[[Agency]:[Agency]]=$E98)/(TableDiv[[Agency]:[Agency]]=$E98)*(ROW(TableDiv[Agency])-ROW(TableDiv[[#Headers],[Agency]])),COLUMNS($F$7:H$7))))</f>
        <v/>
      </c>
      <c r="I98" s="1069" t="str" cm="1">
        <f t="array" ref="I98">IF($D98&lt;COLUMNS($F$7:I$7),"",INDEX(TableDiv[[GASB]:[GASB]],_xlfn.AGGREGATE(15,3,(TableDiv[[Agency]:[Agency]]=$E98)/(TableDiv[[Agency]:[Agency]]=$E98)*(ROW(TableDiv[Agency])-ROW(TableDiv[[#Headers],[Agency]])),COLUMNS($F$7:I$7))))</f>
        <v/>
      </c>
      <c r="J98" s="1069" t="str" cm="1">
        <f t="array" ref="J98">IF($D98&lt;COLUMNS($F$7:J$7),"",INDEX(TableDiv[[GASB]:[GASB]],_xlfn.AGGREGATE(15,3,(TableDiv[[Agency]:[Agency]]=$E98)/(TableDiv[[Agency]:[Agency]]=$E98)*(ROW(TableDiv[Agency])-ROW(TableDiv[[#Headers],[Agency]])),COLUMNS($F$7:J$7))))</f>
        <v/>
      </c>
      <c r="K98" s="1069" t="str" cm="1">
        <f t="array" ref="K98">IF($D98&lt;COLUMNS($F$7:K$7),"",INDEX(TableDiv[[GASB]:[GASB]],_xlfn.AGGREGATE(15,3,(TableDiv[[Agency]:[Agency]]=$E98)/(TableDiv[[Agency]:[Agency]]=$E98)*(ROW(TableDiv[Agency])-ROW(TableDiv[[#Headers],[Agency]])),COLUMNS($F$7:K$7))))</f>
        <v/>
      </c>
      <c r="L98" s="1069" t="str" cm="1">
        <f t="array" ref="L98">IF($D98&lt;COLUMNS($F$7:L$7),"",INDEX(TableDiv[[GASB]:[GASB]],_xlfn.AGGREGATE(15,3,(TableDiv[[Agency]:[Agency]]=$E98)/(TableDiv[[Agency]:[Agency]]=$E98)*(ROW(TableDiv[Agency])-ROW(TableDiv[[#Headers],[Agency]])),COLUMNS($F$7:L$7))))</f>
        <v/>
      </c>
      <c r="M98" s="1069" t="str" cm="1">
        <f t="array" ref="M98">IF($D98&lt;COLUMNS($F$7:M$7),"",INDEX(TableDiv[[GASB]:[GASB]],_xlfn.AGGREGATE(15,3,(TableDiv[[Agency]:[Agency]]=$E98)/(TableDiv[[Agency]:[Agency]]=$E98)*(ROW(TableDiv[Agency])-ROW(TableDiv[[#Headers],[Agency]])),COLUMNS($F$7:M$7))))</f>
        <v/>
      </c>
      <c r="N98" s="1069" t="str" cm="1">
        <f t="array" ref="N98">IF($D98&lt;COLUMNS($F$7:N$7),"",INDEX(TableDiv[[GASB]:[GASB]],_xlfn.AGGREGATE(15,3,(TableDiv[[Agency]:[Agency]]=$E98)/(TableDiv[[Agency]:[Agency]]=$E98)*(ROW(TableDiv[Agency])-ROW(TableDiv[[#Headers],[Agency]])),COLUMNS($F$7:N$7))))</f>
        <v/>
      </c>
      <c r="O98" s="1069" t="str" cm="1">
        <f t="array" ref="O98">IF($D98&lt;COLUMNS($F$7:O$7),"",INDEX(TableDiv[[GASB]:[GASB]],_xlfn.AGGREGATE(15,3,(TableDiv[[Agency]:[Agency]]=$E98)/(TableDiv[[Agency]:[Agency]]=$E98)*(ROW(TableDiv[Agency])-ROW(TableDiv[[#Headers],[Agency]])),COLUMNS($F$7:O$7))))</f>
        <v/>
      </c>
      <c r="P98" s="1069" t="str" cm="1">
        <f t="array" ref="P98">IF($D98&lt;COLUMNS($F$7:P$7),"",INDEX(TableDiv[[GASB]:[GASB]],_xlfn.AGGREGATE(15,3,(TableDiv[[Agency]:[Agency]]=$E98)/(TableDiv[[Agency]:[Agency]]=$E98)*(ROW(TableDiv[Agency])-ROW(TableDiv[[#Headers],[Agency]])),COLUMNS($F$7:P$7))))</f>
        <v/>
      </c>
      <c r="Q98" s="1069" t="str" cm="1">
        <f t="array" ref="Q98">IF($D98&lt;COLUMNS($F$7:Q$7),"",INDEX(TableDiv[[GASB]:[GASB]],_xlfn.AGGREGATE(15,3,(TableDiv[[Agency]:[Agency]]=$E98)/(TableDiv[[Agency]:[Agency]]=$E98)*(ROW(TableDiv[Agency])-ROW(TableDiv[[#Headers],[Agency]])),COLUMNS($F$7:Q$7))))</f>
        <v/>
      </c>
      <c r="R98" s="1069" t="str" cm="1">
        <f t="array" ref="R98">IF($D98&lt;COLUMNS($F$7:R$7),"",INDEX(TableDiv[[GASB]:[GASB]],_xlfn.AGGREGATE(15,3,(TableDiv[[Agency]:[Agency]]=$E98)/(TableDiv[[Agency]:[Agency]]=$E98)*(ROW(TableDiv[Agency])-ROW(TableDiv[[#Headers],[Agency]])),COLUMNS($F$7:R$7))))</f>
        <v/>
      </c>
      <c r="S98" s="1069" t="str" cm="1">
        <f t="array" ref="S98">IF($D98&lt;COLUMNS($F$7:S$7),"",INDEX(TableDiv[[GASB]:[GASB]],_xlfn.AGGREGATE(15,3,(TableDiv[[Agency]:[Agency]]=$E98)/(TableDiv[[Agency]:[Agency]]=$E98)*(ROW(TableDiv[Agency])-ROW(TableDiv[[#Headers],[Agency]])),COLUMNS($F$7:S$7))))</f>
        <v/>
      </c>
      <c r="T98" s="1069" t="str" cm="1">
        <f t="array" ref="T98">IF($D98&lt;COLUMNS($F$7:T$7),"",INDEX(TableDiv[[GASB]:[GASB]],_xlfn.AGGREGATE(15,3,(TableDiv[[Agency]:[Agency]]=$E98)/(TableDiv[[Agency]:[Agency]]=$E98)*(ROW(TableDiv[Agency])-ROW(TableDiv[[#Headers],[Agency]])),COLUMNS($F$7:T$7))))</f>
        <v/>
      </c>
      <c r="U98" s="1069" t="str" cm="1">
        <f t="array" ref="U98">IF($D98&lt;COLUMNS($F$7:U$7),"",INDEX(TableDiv[[GASB]:[GASB]],_xlfn.AGGREGATE(15,3,(TableDiv[[Agency]:[Agency]]=$E98)/(TableDiv[[Agency]:[Agency]]=$E98)*(ROW(TableDiv[Agency])-ROW(TableDiv[[#Headers],[Agency]])),COLUMNS($F$7:U$7))))</f>
        <v/>
      </c>
      <c r="V98" s="1069" t="str" cm="1">
        <f t="array" ref="V98">IF($D98&lt;COLUMNS($F$7:V$7),"",INDEX(TableDiv[[GASB]:[GASB]],_xlfn.AGGREGATE(15,3,(TableDiv[[Agency]:[Agency]]=$E98)/(TableDiv[[Agency]:[Agency]]=$E98)*(ROW(TableDiv[Agency])-ROW(TableDiv[[#Headers],[Agency]])),COLUMNS($F$7:V$7))))</f>
        <v/>
      </c>
      <c r="W98" s="1069" t="str" cm="1">
        <f t="array" ref="W98">IF($D98&lt;COLUMNS($F$7:W$7),"",INDEX(TableDiv[[GASB]:[GASB]],_xlfn.AGGREGATE(15,3,(TableDiv[[Agency]:[Agency]]=$E98)/(TableDiv[[Agency]:[Agency]]=$E98)*(ROW(TableDiv[Agency])-ROW(TableDiv[[#Headers],[Agency]])),COLUMNS($F$7:W$7))))</f>
        <v/>
      </c>
      <c r="X98" s="1069" t="str" cm="1">
        <f t="array" ref="X98">IF($D98&lt;COLUMNS($F$7:X$7),"",INDEX(TableDiv[[GASB]:[GASB]],_xlfn.AGGREGATE(15,3,(TableDiv[[Agency]:[Agency]]=$E98)/(TableDiv[[Agency]:[Agency]]=$E98)*(ROW(TableDiv[Agency])-ROW(TableDiv[[#Headers],[Agency]])),COLUMNS($F$7:X$7))))</f>
        <v/>
      </c>
      <c r="Y98" s="1069" t="str" cm="1">
        <f t="array" ref="Y98">IF($D98&lt;COLUMNS($F$7:Y$7),"",INDEX(TableDiv[[GASB]:[GASB]],_xlfn.AGGREGATE(15,3,(TableDiv[[Agency]:[Agency]]=$E98)/(TableDiv[[Agency]:[Agency]]=$E98)*(ROW(TableDiv[Agency])-ROW(TableDiv[[#Headers],[Agency]])),COLUMNS($F$7:Y$7))))</f>
        <v/>
      </c>
      <c r="Z98" s="1069" t="str" cm="1">
        <f t="array" ref="Z98">IF($D98&lt;COLUMNS($F$7:Z$7),"",INDEX(TableDiv[[GASB]:[GASB]],_xlfn.AGGREGATE(15,3,(TableDiv[[Agency]:[Agency]]=$E98)/(TableDiv[[Agency]:[Agency]]=$E98)*(ROW(TableDiv[Agency])-ROW(TableDiv[[#Headers],[Agency]])),COLUMNS($F$7:Z$7))))</f>
        <v/>
      </c>
      <c r="AA98" s="1069" t="str" cm="1">
        <f t="array" ref="AA98">IF($D98&lt;COLUMNS($F$7:AA$7),"",INDEX(TableDiv[[GASB]:[GASB]],_xlfn.AGGREGATE(15,3,(TableDiv[[Agency]:[Agency]]=$E98)/(TableDiv[[Agency]:[Agency]]=$E98)*(ROW(TableDiv[Agency])-ROW(TableDiv[[#Headers],[Agency]])),COLUMNS($F$7:AA$7))))</f>
        <v/>
      </c>
      <c r="AB98" s="1069" t="str" cm="1">
        <f t="array" ref="AB98">IF($D98&lt;COLUMNS($F$7:AB$7),"",INDEX(TableDiv[[GASB]:[GASB]],_xlfn.AGGREGATE(15,3,(TableDiv[[Agency]:[Agency]]=$E98)/(TableDiv[[Agency]:[Agency]]=$E98)*(ROW(TableDiv[Agency])-ROW(TableDiv[[#Headers],[Agency]])),COLUMNS($F$7:AB$7))))</f>
        <v/>
      </c>
      <c r="AC98" s="1069" t="str" cm="1">
        <f t="array" ref="AC98">IF($D98&lt;COLUMNS($F$7:AC$7),"",INDEX(TableDiv[[GASB]:[GASB]],_xlfn.AGGREGATE(15,3,(TableDiv[[Agency]:[Agency]]=$E98)/(TableDiv[[Agency]:[Agency]]=$E98)*(ROW(TableDiv[Agency])-ROW(TableDiv[[#Headers],[Agency]])),COLUMNS($F$7:AC$7))))</f>
        <v/>
      </c>
      <c r="AD98" s="1069" t="str" cm="1">
        <f t="array" ref="AD98">IF($D98&lt;COLUMNS($F$7:AD$7),"",INDEX(TableDiv[[GASB]:[GASB]],_xlfn.AGGREGATE(15,3,(TableDiv[[Agency]:[Agency]]=$E98)/(TableDiv[[Agency]:[Agency]]=$E98)*(ROW(TableDiv[Agency])-ROW(TableDiv[[#Headers],[Agency]])),COLUMNS($F$7:AD$7))))</f>
        <v/>
      </c>
      <c r="AE98" s="1069" t="str" cm="1">
        <f t="array" ref="AE98">IF($D98&lt;COLUMNS($F$7:AE$7),"",INDEX(TableDiv[[GASB]:[GASB]],_xlfn.AGGREGATE(15,3,(TableDiv[[Agency]:[Agency]]=$E98)/(TableDiv[[Agency]:[Agency]]=$E98)*(ROW(TableDiv[Agency])-ROW(TableDiv[[#Headers],[Agency]])),COLUMNS($F$7:AE$7))))</f>
        <v/>
      </c>
      <c r="AF98" s="1069" t="str" cm="1">
        <f t="array" ref="AF98">IF($D98&lt;COLUMNS($F$7:AF$7),"",INDEX(TableDiv[[GASB]:[GASB]],_xlfn.AGGREGATE(15,3,(TableDiv[[Agency]:[Agency]]=$E98)/(TableDiv[[Agency]:[Agency]]=$E98)*(ROW(TableDiv[Agency])-ROW(TableDiv[[#Headers],[Agency]])),COLUMNS($F$7:AF$7))))</f>
        <v/>
      </c>
      <c r="AG98" s="1069" t="str" cm="1">
        <f t="array" ref="AG98">IF($D98&lt;COLUMNS($F$7:AG$7),"",INDEX(TableDiv[[GASB]:[GASB]],_xlfn.AGGREGATE(15,3,(TableDiv[[Agency]:[Agency]]=$E98)/(TableDiv[[Agency]:[Agency]]=$E98)*(ROW(TableDiv[Agency])-ROW(TableDiv[[#Headers],[Agency]])),COLUMNS($F$7:AG$7))))</f>
        <v/>
      </c>
      <c r="AH98" s="1069" t="str" cm="1">
        <f t="array" ref="AH98">IF($D98&lt;COLUMNS($F$7:AH$7),"",INDEX(TableDiv[[GASB]:[GASB]],_xlfn.AGGREGATE(15,3,(TableDiv[[Agency]:[Agency]]=$E98)/(TableDiv[[Agency]:[Agency]]=$E98)*(ROW(TableDiv[Agency])-ROW(TableDiv[[#Headers],[Agency]])),COLUMNS($F$7:AH$7))))</f>
        <v/>
      </c>
      <c r="AI98" s="1069" t="str" cm="1">
        <f t="array" ref="AI98">IF($D98&lt;COLUMNS($F$7:AI$7),"",INDEX(TableDiv[[GASB]:[GASB]],_xlfn.AGGREGATE(15,3,(TableDiv[[Agency]:[Agency]]=$E98)/(TableDiv[[Agency]:[Agency]]=$E98)*(ROW(TableDiv[Agency])-ROW(TableDiv[[#Headers],[Agency]])),COLUMNS($F$7:AI$7))))</f>
        <v/>
      </c>
      <c r="AJ98" s="1069" t="str" cm="1">
        <f t="array" ref="AJ98">IF($D98&lt;COLUMNS($F$7:AJ$7),"",INDEX(TableDiv[[GASB]:[GASB]],_xlfn.AGGREGATE(15,3,(TableDiv[[Agency]:[Agency]]=$E98)/(TableDiv[[Agency]:[Agency]]=$E98)*(ROW(TableDiv[Agency])-ROW(TableDiv[[#Headers],[Agency]])),COLUMNS($F$7:AJ$7))))</f>
        <v/>
      </c>
      <c r="AK98" s="1069" t="str" cm="1">
        <f t="array" ref="AK98">IF($D98&lt;COLUMNS($F$7:AK$7),"",INDEX(TableDiv[[GASB]:[GASB]],_xlfn.AGGREGATE(15,3,(TableDiv[[Agency]:[Agency]]=$E98)/(TableDiv[[Agency]:[Agency]]=$E98)*(ROW(TableDiv[Agency])-ROW(TableDiv[[#Headers],[Agency]])),COLUMNS($F$7:AK$7))))</f>
        <v/>
      </c>
      <c r="AL98" s="1069" t="str" cm="1">
        <f t="array" ref="AL98">IF($D98&lt;COLUMNS($F$7:AL$7),"",INDEX(TableDiv[[GASB]:[GASB]],_xlfn.AGGREGATE(15,3,(TableDiv[[Agency]:[Agency]]=$E98)/(TableDiv[[Agency]:[Agency]]=$E98)*(ROW(TableDiv[Agency])-ROW(TableDiv[[#Headers],[Agency]])),COLUMNS($F$7:AL$7))))</f>
        <v/>
      </c>
      <c r="AM98" s="1069" t="str" cm="1">
        <f t="array" ref="AM98">IF($D98&lt;COLUMNS($F$7:AM$7),"",INDEX(TableDiv[[GASB]:[GASB]],_xlfn.AGGREGATE(15,3,(TableDiv[[Agency]:[Agency]]=$E98)/(TableDiv[[Agency]:[Agency]]=$E98)*(ROW(TableDiv[Agency])-ROW(TableDiv[[#Headers],[Agency]])),COLUMNS($F$7:AM$7))))</f>
        <v/>
      </c>
      <c r="AN98" s="1069"/>
      <c r="AO98" s="1069"/>
      <c r="AP98" s="1069"/>
      <c r="AQ98" s="1069"/>
      <c r="AR98" s="1069"/>
      <c r="AS98" s="1069"/>
    </row>
    <row r="99" spans="1:45" ht="15">
      <c r="A99" s="1073" t="s">
        <v>1410</v>
      </c>
      <c r="B99" s="1073" t="s">
        <v>2265</v>
      </c>
      <c r="C99" s="1069"/>
      <c r="D99" s="1069">
        <f>COUNTIF(TableDiv[Agency],E99)</f>
        <v>1</v>
      </c>
      <c r="E99" s="1078" t="str" cm="1">
        <f t="array" ref="E99">IFERROR(INDEX(TableDiv[Agency],MATCH(0,INDEX(COUNTIF($E$7:E98,TableDiv[Agency]),),0)),"")</f>
        <v>CPF</v>
      </c>
      <c r="F99" s="1069" t="str" cm="1">
        <f t="array" ref="F99">IF($D99&lt;COLUMNS($F$7:F$7),"",INDEX(TableDiv[[GASB]:[GASB]],_xlfn.AGGREGATE(15,3,(TableDiv[[Agency]:[Agency]]=$E99)/(TableDiv[[Agency]:[Agency]]=$E99)*(ROW(TableDiv[Agency])-ROW(TableDiv[[#Headers],[Agency]])),COLUMNS($F$7:F$7))))</f>
        <v>48200G</v>
      </c>
      <c r="G99" s="1069" t="str" cm="1">
        <f t="array" ref="G99">IF($D99&lt;COLUMNS($F$7:G$7),"",INDEX(TableDiv[[GASB]:[GASB]],_xlfn.AGGREGATE(15,3,(TableDiv[[Agency]:[Agency]]=$E99)/(TableDiv[[Agency]:[Agency]]=$E99)*(ROW(TableDiv[Agency])-ROW(TableDiv[[#Headers],[Agency]])),COLUMNS($F$7:G$7))))</f>
        <v/>
      </c>
      <c r="H99" s="1069" t="str" cm="1">
        <f t="array" ref="H99">IF($D99&lt;COLUMNS($F$7:H$7),"",INDEX(TableDiv[[GASB]:[GASB]],_xlfn.AGGREGATE(15,3,(TableDiv[[Agency]:[Agency]]=$E99)/(TableDiv[[Agency]:[Agency]]=$E99)*(ROW(TableDiv[Agency])-ROW(TableDiv[[#Headers],[Agency]])),COLUMNS($F$7:H$7))))</f>
        <v/>
      </c>
      <c r="I99" s="1069" t="str" cm="1">
        <f t="array" ref="I99">IF($D99&lt;COLUMNS($F$7:I$7),"",INDEX(TableDiv[[GASB]:[GASB]],_xlfn.AGGREGATE(15,3,(TableDiv[[Agency]:[Agency]]=$E99)/(TableDiv[[Agency]:[Agency]]=$E99)*(ROW(TableDiv[Agency])-ROW(TableDiv[[#Headers],[Agency]])),COLUMNS($F$7:I$7))))</f>
        <v/>
      </c>
      <c r="J99" s="1069" t="str" cm="1">
        <f t="array" ref="J99">IF($D99&lt;COLUMNS($F$7:J$7),"",INDEX(TableDiv[[GASB]:[GASB]],_xlfn.AGGREGATE(15,3,(TableDiv[[Agency]:[Agency]]=$E99)/(TableDiv[[Agency]:[Agency]]=$E99)*(ROW(TableDiv[Agency])-ROW(TableDiv[[#Headers],[Agency]])),COLUMNS($F$7:J$7))))</f>
        <v/>
      </c>
      <c r="K99" s="1069" t="str" cm="1">
        <f t="array" ref="K99">IF($D99&lt;COLUMNS($F$7:K$7),"",INDEX(TableDiv[[GASB]:[GASB]],_xlfn.AGGREGATE(15,3,(TableDiv[[Agency]:[Agency]]=$E99)/(TableDiv[[Agency]:[Agency]]=$E99)*(ROW(TableDiv[Agency])-ROW(TableDiv[[#Headers],[Agency]])),COLUMNS($F$7:K$7))))</f>
        <v/>
      </c>
      <c r="L99" s="1069" t="str" cm="1">
        <f t="array" ref="L99">IF($D99&lt;COLUMNS($F$7:L$7),"",INDEX(TableDiv[[GASB]:[GASB]],_xlfn.AGGREGATE(15,3,(TableDiv[[Agency]:[Agency]]=$E99)/(TableDiv[[Agency]:[Agency]]=$E99)*(ROW(TableDiv[Agency])-ROW(TableDiv[[#Headers],[Agency]])),COLUMNS($F$7:L$7))))</f>
        <v/>
      </c>
      <c r="M99" s="1069" t="str" cm="1">
        <f t="array" ref="M99">IF($D99&lt;COLUMNS($F$7:M$7),"",INDEX(TableDiv[[GASB]:[GASB]],_xlfn.AGGREGATE(15,3,(TableDiv[[Agency]:[Agency]]=$E99)/(TableDiv[[Agency]:[Agency]]=$E99)*(ROW(TableDiv[Agency])-ROW(TableDiv[[#Headers],[Agency]])),COLUMNS($F$7:M$7))))</f>
        <v/>
      </c>
      <c r="N99" s="1069" t="str" cm="1">
        <f t="array" ref="N99">IF($D99&lt;COLUMNS($F$7:N$7),"",INDEX(TableDiv[[GASB]:[GASB]],_xlfn.AGGREGATE(15,3,(TableDiv[[Agency]:[Agency]]=$E99)/(TableDiv[[Agency]:[Agency]]=$E99)*(ROW(TableDiv[Agency])-ROW(TableDiv[[#Headers],[Agency]])),COLUMNS($F$7:N$7))))</f>
        <v/>
      </c>
      <c r="O99" s="1069" t="str" cm="1">
        <f t="array" ref="O99">IF($D99&lt;COLUMNS($F$7:O$7),"",INDEX(TableDiv[[GASB]:[GASB]],_xlfn.AGGREGATE(15,3,(TableDiv[[Agency]:[Agency]]=$E99)/(TableDiv[[Agency]:[Agency]]=$E99)*(ROW(TableDiv[Agency])-ROW(TableDiv[[#Headers],[Agency]])),COLUMNS($F$7:O$7))))</f>
        <v/>
      </c>
      <c r="P99" s="1069" t="str" cm="1">
        <f t="array" ref="P99">IF($D99&lt;COLUMNS($F$7:P$7),"",INDEX(TableDiv[[GASB]:[GASB]],_xlfn.AGGREGATE(15,3,(TableDiv[[Agency]:[Agency]]=$E99)/(TableDiv[[Agency]:[Agency]]=$E99)*(ROW(TableDiv[Agency])-ROW(TableDiv[[#Headers],[Agency]])),COLUMNS($F$7:P$7))))</f>
        <v/>
      </c>
      <c r="Q99" s="1069" t="str" cm="1">
        <f t="array" ref="Q99">IF($D99&lt;COLUMNS($F$7:Q$7),"",INDEX(TableDiv[[GASB]:[GASB]],_xlfn.AGGREGATE(15,3,(TableDiv[[Agency]:[Agency]]=$E99)/(TableDiv[[Agency]:[Agency]]=$E99)*(ROW(TableDiv[Agency])-ROW(TableDiv[[#Headers],[Agency]])),COLUMNS($F$7:Q$7))))</f>
        <v/>
      </c>
      <c r="R99" s="1069" t="str" cm="1">
        <f t="array" ref="R99">IF($D99&lt;COLUMNS($F$7:R$7),"",INDEX(TableDiv[[GASB]:[GASB]],_xlfn.AGGREGATE(15,3,(TableDiv[[Agency]:[Agency]]=$E99)/(TableDiv[[Agency]:[Agency]]=$E99)*(ROW(TableDiv[Agency])-ROW(TableDiv[[#Headers],[Agency]])),COLUMNS($F$7:R$7))))</f>
        <v/>
      </c>
      <c r="S99" s="1069" t="str" cm="1">
        <f t="array" ref="S99">IF($D99&lt;COLUMNS($F$7:S$7),"",INDEX(TableDiv[[GASB]:[GASB]],_xlfn.AGGREGATE(15,3,(TableDiv[[Agency]:[Agency]]=$E99)/(TableDiv[[Agency]:[Agency]]=$E99)*(ROW(TableDiv[Agency])-ROW(TableDiv[[#Headers],[Agency]])),COLUMNS($F$7:S$7))))</f>
        <v/>
      </c>
      <c r="T99" s="1069" t="str" cm="1">
        <f t="array" ref="T99">IF($D99&lt;COLUMNS($F$7:T$7),"",INDEX(TableDiv[[GASB]:[GASB]],_xlfn.AGGREGATE(15,3,(TableDiv[[Agency]:[Agency]]=$E99)/(TableDiv[[Agency]:[Agency]]=$E99)*(ROW(TableDiv[Agency])-ROW(TableDiv[[#Headers],[Agency]])),COLUMNS($F$7:T$7))))</f>
        <v/>
      </c>
      <c r="U99" s="1069" t="str" cm="1">
        <f t="array" ref="U99">IF($D99&lt;COLUMNS($F$7:U$7),"",INDEX(TableDiv[[GASB]:[GASB]],_xlfn.AGGREGATE(15,3,(TableDiv[[Agency]:[Agency]]=$E99)/(TableDiv[[Agency]:[Agency]]=$E99)*(ROW(TableDiv[Agency])-ROW(TableDiv[[#Headers],[Agency]])),COLUMNS($F$7:U$7))))</f>
        <v/>
      </c>
      <c r="V99" s="1069" t="str" cm="1">
        <f t="array" ref="V99">IF($D99&lt;COLUMNS($F$7:V$7),"",INDEX(TableDiv[[GASB]:[GASB]],_xlfn.AGGREGATE(15,3,(TableDiv[[Agency]:[Agency]]=$E99)/(TableDiv[[Agency]:[Agency]]=$E99)*(ROW(TableDiv[Agency])-ROW(TableDiv[[#Headers],[Agency]])),COLUMNS($F$7:V$7))))</f>
        <v/>
      </c>
      <c r="W99" s="1069" t="str" cm="1">
        <f t="array" ref="W99">IF($D99&lt;COLUMNS($F$7:W$7),"",INDEX(TableDiv[[GASB]:[GASB]],_xlfn.AGGREGATE(15,3,(TableDiv[[Agency]:[Agency]]=$E99)/(TableDiv[[Agency]:[Agency]]=$E99)*(ROW(TableDiv[Agency])-ROW(TableDiv[[#Headers],[Agency]])),COLUMNS($F$7:W$7))))</f>
        <v/>
      </c>
      <c r="X99" s="1069" t="str" cm="1">
        <f t="array" ref="X99">IF($D99&lt;COLUMNS($F$7:X$7),"",INDEX(TableDiv[[GASB]:[GASB]],_xlfn.AGGREGATE(15,3,(TableDiv[[Agency]:[Agency]]=$E99)/(TableDiv[[Agency]:[Agency]]=$E99)*(ROW(TableDiv[Agency])-ROW(TableDiv[[#Headers],[Agency]])),COLUMNS($F$7:X$7))))</f>
        <v/>
      </c>
      <c r="Y99" s="1069" t="str" cm="1">
        <f t="array" ref="Y99">IF($D99&lt;COLUMNS($F$7:Y$7),"",INDEX(TableDiv[[GASB]:[GASB]],_xlfn.AGGREGATE(15,3,(TableDiv[[Agency]:[Agency]]=$E99)/(TableDiv[[Agency]:[Agency]]=$E99)*(ROW(TableDiv[Agency])-ROW(TableDiv[[#Headers],[Agency]])),COLUMNS($F$7:Y$7))))</f>
        <v/>
      </c>
      <c r="Z99" s="1069" t="str" cm="1">
        <f t="array" ref="Z99">IF($D99&lt;COLUMNS($F$7:Z$7),"",INDEX(TableDiv[[GASB]:[GASB]],_xlfn.AGGREGATE(15,3,(TableDiv[[Agency]:[Agency]]=$E99)/(TableDiv[[Agency]:[Agency]]=$E99)*(ROW(TableDiv[Agency])-ROW(TableDiv[[#Headers],[Agency]])),COLUMNS($F$7:Z$7))))</f>
        <v/>
      </c>
      <c r="AA99" s="1069" t="str" cm="1">
        <f t="array" ref="AA99">IF($D99&lt;COLUMNS($F$7:AA$7),"",INDEX(TableDiv[[GASB]:[GASB]],_xlfn.AGGREGATE(15,3,(TableDiv[[Agency]:[Agency]]=$E99)/(TableDiv[[Agency]:[Agency]]=$E99)*(ROW(TableDiv[Agency])-ROW(TableDiv[[#Headers],[Agency]])),COLUMNS($F$7:AA$7))))</f>
        <v/>
      </c>
      <c r="AB99" s="1069" t="str" cm="1">
        <f t="array" ref="AB99">IF($D99&lt;COLUMNS($F$7:AB$7),"",INDEX(TableDiv[[GASB]:[GASB]],_xlfn.AGGREGATE(15,3,(TableDiv[[Agency]:[Agency]]=$E99)/(TableDiv[[Agency]:[Agency]]=$E99)*(ROW(TableDiv[Agency])-ROW(TableDiv[[#Headers],[Agency]])),COLUMNS($F$7:AB$7))))</f>
        <v/>
      </c>
      <c r="AC99" s="1069" t="str" cm="1">
        <f t="array" ref="AC99">IF($D99&lt;COLUMNS($F$7:AC$7),"",INDEX(TableDiv[[GASB]:[GASB]],_xlfn.AGGREGATE(15,3,(TableDiv[[Agency]:[Agency]]=$E99)/(TableDiv[[Agency]:[Agency]]=$E99)*(ROW(TableDiv[Agency])-ROW(TableDiv[[#Headers],[Agency]])),COLUMNS($F$7:AC$7))))</f>
        <v/>
      </c>
      <c r="AD99" s="1069" t="str" cm="1">
        <f t="array" ref="AD99">IF($D99&lt;COLUMNS($F$7:AD$7),"",INDEX(TableDiv[[GASB]:[GASB]],_xlfn.AGGREGATE(15,3,(TableDiv[[Agency]:[Agency]]=$E99)/(TableDiv[[Agency]:[Agency]]=$E99)*(ROW(TableDiv[Agency])-ROW(TableDiv[[#Headers],[Agency]])),COLUMNS($F$7:AD$7))))</f>
        <v/>
      </c>
      <c r="AE99" s="1069" t="str" cm="1">
        <f t="array" ref="AE99">IF($D99&lt;COLUMNS($F$7:AE$7),"",INDEX(TableDiv[[GASB]:[GASB]],_xlfn.AGGREGATE(15,3,(TableDiv[[Agency]:[Agency]]=$E99)/(TableDiv[[Agency]:[Agency]]=$E99)*(ROW(TableDiv[Agency])-ROW(TableDiv[[#Headers],[Agency]])),COLUMNS($F$7:AE$7))))</f>
        <v/>
      </c>
      <c r="AF99" s="1069" t="str" cm="1">
        <f t="array" ref="AF99">IF($D99&lt;COLUMNS($F$7:AF$7),"",INDEX(TableDiv[[GASB]:[GASB]],_xlfn.AGGREGATE(15,3,(TableDiv[[Agency]:[Agency]]=$E99)/(TableDiv[[Agency]:[Agency]]=$E99)*(ROW(TableDiv[Agency])-ROW(TableDiv[[#Headers],[Agency]])),COLUMNS($F$7:AF$7))))</f>
        <v/>
      </c>
      <c r="AG99" s="1069" t="str" cm="1">
        <f t="array" ref="AG99">IF($D99&lt;COLUMNS($F$7:AG$7),"",INDEX(TableDiv[[GASB]:[GASB]],_xlfn.AGGREGATE(15,3,(TableDiv[[Agency]:[Agency]]=$E99)/(TableDiv[[Agency]:[Agency]]=$E99)*(ROW(TableDiv[Agency])-ROW(TableDiv[[#Headers],[Agency]])),COLUMNS($F$7:AG$7))))</f>
        <v/>
      </c>
      <c r="AH99" s="1069" t="str" cm="1">
        <f t="array" ref="AH99">IF($D99&lt;COLUMNS($F$7:AH$7),"",INDEX(TableDiv[[GASB]:[GASB]],_xlfn.AGGREGATE(15,3,(TableDiv[[Agency]:[Agency]]=$E99)/(TableDiv[[Agency]:[Agency]]=$E99)*(ROW(TableDiv[Agency])-ROW(TableDiv[[#Headers],[Agency]])),COLUMNS($F$7:AH$7))))</f>
        <v/>
      </c>
      <c r="AI99" s="1069" t="str" cm="1">
        <f t="array" ref="AI99">IF($D99&lt;COLUMNS($F$7:AI$7),"",INDEX(TableDiv[[GASB]:[GASB]],_xlfn.AGGREGATE(15,3,(TableDiv[[Agency]:[Agency]]=$E99)/(TableDiv[[Agency]:[Agency]]=$E99)*(ROW(TableDiv[Agency])-ROW(TableDiv[[#Headers],[Agency]])),COLUMNS($F$7:AI$7))))</f>
        <v/>
      </c>
      <c r="AJ99" s="1069" t="str" cm="1">
        <f t="array" ref="AJ99">IF($D99&lt;COLUMNS($F$7:AJ$7),"",INDEX(TableDiv[[GASB]:[GASB]],_xlfn.AGGREGATE(15,3,(TableDiv[[Agency]:[Agency]]=$E99)/(TableDiv[[Agency]:[Agency]]=$E99)*(ROW(TableDiv[Agency])-ROW(TableDiv[[#Headers],[Agency]])),COLUMNS($F$7:AJ$7))))</f>
        <v/>
      </c>
      <c r="AK99" s="1069" t="str" cm="1">
        <f t="array" ref="AK99">IF($D99&lt;COLUMNS($F$7:AK$7),"",INDEX(TableDiv[[GASB]:[GASB]],_xlfn.AGGREGATE(15,3,(TableDiv[[Agency]:[Agency]]=$E99)/(TableDiv[[Agency]:[Agency]]=$E99)*(ROW(TableDiv[Agency])-ROW(TableDiv[[#Headers],[Agency]])),COLUMNS($F$7:AK$7))))</f>
        <v/>
      </c>
      <c r="AL99" s="1069" t="str" cm="1">
        <f t="array" ref="AL99">IF($D99&lt;COLUMNS($F$7:AL$7),"",INDEX(TableDiv[[GASB]:[GASB]],_xlfn.AGGREGATE(15,3,(TableDiv[[Agency]:[Agency]]=$E99)/(TableDiv[[Agency]:[Agency]]=$E99)*(ROW(TableDiv[Agency])-ROW(TableDiv[[#Headers],[Agency]])),COLUMNS($F$7:AL$7))))</f>
        <v/>
      </c>
      <c r="AM99" s="1069" t="str" cm="1">
        <f t="array" ref="AM99">IF($D99&lt;COLUMNS($F$7:AM$7),"",INDEX(TableDiv[[GASB]:[GASB]],_xlfn.AGGREGATE(15,3,(TableDiv[[Agency]:[Agency]]=$E99)/(TableDiv[[Agency]:[Agency]]=$E99)*(ROW(TableDiv[Agency])-ROW(TableDiv[[#Headers],[Agency]])),COLUMNS($F$7:AM$7))))</f>
        <v/>
      </c>
      <c r="AN99" s="1069"/>
      <c r="AO99" s="1069"/>
      <c r="AP99" s="1069"/>
      <c r="AQ99" s="1069"/>
      <c r="AR99" s="1069"/>
      <c r="AS99" s="1069"/>
    </row>
    <row r="100" spans="1:45" ht="15">
      <c r="A100" s="1073" t="s">
        <v>1410</v>
      </c>
      <c r="B100" s="1073" t="s">
        <v>2266</v>
      </c>
      <c r="C100" s="1069"/>
      <c r="D100" s="1069">
        <f>COUNTIF(TableDiv[Agency],E100)</f>
        <v>1</v>
      </c>
      <c r="E100" s="1078" t="str" cm="1">
        <f t="array" ref="E100">IFERROR(INDEX(TableDiv[Agency],MATCH(0,INDEX(COUNTIF($E$7:E99,TableDiv[Agency]),),0)),"")</f>
        <v>CSF</v>
      </c>
      <c r="F100" s="1069" t="str" cm="1">
        <f t="array" ref="F100">IF($D100&lt;COLUMNS($F$7:F$7),"",INDEX(TableDiv[[GASB]:[GASB]],_xlfn.AGGREGATE(15,3,(TableDiv[[Agency]:[Agency]]=$E100)/(TableDiv[[Agency]:[Agency]]=$E100)*(ROW(TableDiv[Agency])-ROW(TableDiv[[#Headers],[Agency]])),COLUMNS($F$7:F$7))))</f>
        <v>48200G</v>
      </c>
      <c r="G100" s="1069" t="str" cm="1">
        <f t="array" ref="G100">IF($D100&lt;COLUMNS($F$7:G$7),"",INDEX(TableDiv[[GASB]:[GASB]],_xlfn.AGGREGATE(15,3,(TableDiv[[Agency]:[Agency]]=$E100)/(TableDiv[[Agency]:[Agency]]=$E100)*(ROW(TableDiv[Agency])-ROW(TableDiv[[#Headers],[Agency]])),COLUMNS($F$7:G$7))))</f>
        <v/>
      </c>
      <c r="H100" s="1069" t="str" cm="1">
        <f t="array" ref="H100">IF($D100&lt;COLUMNS($F$7:H$7),"",INDEX(TableDiv[[GASB]:[GASB]],_xlfn.AGGREGATE(15,3,(TableDiv[[Agency]:[Agency]]=$E100)/(TableDiv[[Agency]:[Agency]]=$E100)*(ROW(TableDiv[Agency])-ROW(TableDiv[[#Headers],[Agency]])),COLUMNS($F$7:H$7))))</f>
        <v/>
      </c>
      <c r="I100" s="1069" t="str" cm="1">
        <f t="array" ref="I100">IF($D100&lt;COLUMNS($F$7:I$7),"",INDEX(TableDiv[[GASB]:[GASB]],_xlfn.AGGREGATE(15,3,(TableDiv[[Agency]:[Agency]]=$E100)/(TableDiv[[Agency]:[Agency]]=$E100)*(ROW(TableDiv[Agency])-ROW(TableDiv[[#Headers],[Agency]])),COLUMNS($F$7:I$7))))</f>
        <v/>
      </c>
      <c r="J100" s="1069" t="str" cm="1">
        <f t="array" ref="J100">IF($D100&lt;COLUMNS($F$7:J$7),"",INDEX(TableDiv[[GASB]:[GASB]],_xlfn.AGGREGATE(15,3,(TableDiv[[Agency]:[Agency]]=$E100)/(TableDiv[[Agency]:[Agency]]=$E100)*(ROW(TableDiv[Agency])-ROW(TableDiv[[#Headers],[Agency]])),COLUMNS($F$7:J$7))))</f>
        <v/>
      </c>
      <c r="K100" s="1069" t="str" cm="1">
        <f t="array" ref="K100">IF($D100&lt;COLUMNS($F$7:K$7),"",INDEX(TableDiv[[GASB]:[GASB]],_xlfn.AGGREGATE(15,3,(TableDiv[[Agency]:[Agency]]=$E100)/(TableDiv[[Agency]:[Agency]]=$E100)*(ROW(TableDiv[Agency])-ROW(TableDiv[[#Headers],[Agency]])),COLUMNS($F$7:K$7))))</f>
        <v/>
      </c>
      <c r="L100" s="1069" t="str" cm="1">
        <f t="array" ref="L100">IF($D100&lt;COLUMNS($F$7:L$7),"",INDEX(TableDiv[[GASB]:[GASB]],_xlfn.AGGREGATE(15,3,(TableDiv[[Agency]:[Agency]]=$E100)/(TableDiv[[Agency]:[Agency]]=$E100)*(ROW(TableDiv[Agency])-ROW(TableDiv[[#Headers],[Agency]])),COLUMNS($F$7:L$7))))</f>
        <v/>
      </c>
      <c r="M100" s="1069" t="str" cm="1">
        <f t="array" ref="M100">IF($D100&lt;COLUMNS($F$7:M$7),"",INDEX(TableDiv[[GASB]:[GASB]],_xlfn.AGGREGATE(15,3,(TableDiv[[Agency]:[Agency]]=$E100)/(TableDiv[[Agency]:[Agency]]=$E100)*(ROW(TableDiv[Agency])-ROW(TableDiv[[#Headers],[Agency]])),COLUMNS($F$7:M$7))))</f>
        <v/>
      </c>
      <c r="N100" s="1069" t="str" cm="1">
        <f t="array" ref="N100">IF($D100&lt;COLUMNS($F$7:N$7),"",INDEX(TableDiv[[GASB]:[GASB]],_xlfn.AGGREGATE(15,3,(TableDiv[[Agency]:[Agency]]=$E100)/(TableDiv[[Agency]:[Agency]]=$E100)*(ROW(TableDiv[Agency])-ROW(TableDiv[[#Headers],[Agency]])),COLUMNS($F$7:N$7))))</f>
        <v/>
      </c>
      <c r="O100" s="1069" t="str" cm="1">
        <f t="array" ref="O100">IF($D100&lt;COLUMNS($F$7:O$7),"",INDEX(TableDiv[[GASB]:[GASB]],_xlfn.AGGREGATE(15,3,(TableDiv[[Agency]:[Agency]]=$E100)/(TableDiv[[Agency]:[Agency]]=$E100)*(ROW(TableDiv[Agency])-ROW(TableDiv[[#Headers],[Agency]])),COLUMNS($F$7:O$7))))</f>
        <v/>
      </c>
      <c r="P100" s="1069" t="str" cm="1">
        <f t="array" ref="P100">IF($D100&lt;COLUMNS($F$7:P$7),"",INDEX(TableDiv[[GASB]:[GASB]],_xlfn.AGGREGATE(15,3,(TableDiv[[Agency]:[Agency]]=$E100)/(TableDiv[[Agency]:[Agency]]=$E100)*(ROW(TableDiv[Agency])-ROW(TableDiv[[#Headers],[Agency]])),COLUMNS($F$7:P$7))))</f>
        <v/>
      </c>
      <c r="Q100" s="1069" t="str" cm="1">
        <f t="array" ref="Q100">IF($D100&lt;COLUMNS($F$7:Q$7),"",INDEX(TableDiv[[GASB]:[GASB]],_xlfn.AGGREGATE(15,3,(TableDiv[[Agency]:[Agency]]=$E100)/(TableDiv[[Agency]:[Agency]]=$E100)*(ROW(TableDiv[Agency])-ROW(TableDiv[[#Headers],[Agency]])),COLUMNS($F$7:Q$7))))</f>
        <v/>
      </c>
      <c r="R100" s="1069" t="str" cm="1">
        <f t="array" ref="R100">IF($D100&lt;COLUMNS($F$7:R$7),"",INDEX(TableDiv[[GASB]:[GASB]],_xlfn.AGGREGATE(15,3,(TableDiv[[Agency]:[Agency]]=$E100)/(TableDiv[[Agency]:[Agency]]=$E100)*(ROW(TableDiv[Agency])-ROW(TableDiv[[#Headers],[Agency]])),COLUMNS($F$7:R$7))))</f>
        <v/>
      </c>
      <c r="S100" s="1069" t="str" cm="1">
        <f t="array" ref="S100">IF($D100&lt;COLUMNS($F$7:S$7),"",INDEX(TableDiv[[GASB]:[GASB]],_xlfn.AGGREGATE(15,3,(TableDiv[[Agency]:[Agency]]=$E100)/(TableDiv[[Agency]:[Agency]]=$E100)*(ROW(TableDiv[Agency])-ROW(TableDiv[[#Headers],[Agency]])),COLUMNS($F$7:S$7))))</f>
        <v/>
      </c>
      <c r="T100" s="1069" t="str" cm="1">
        <f t="array" ref="T100">IF($D100&lt;COLUMNS($F$7:T$7),"",INDEX(TableDiv[[GASB]:[GASB]],_xlfn.AGGREGATE(15,3,(TableDiv[[Agency]:[Agency]]=$E100)/(TableDiv[[Agency]:[Agency]]=$E100)*(ROW(TableDiv[Agency])-ROW(TableDiv[[#Headers],[Agency]])),COLUMNS($F$7:T$7))))</f>
        <v/>
      </c>
      <c r="U100" s="1069" t="str" cm="1">
        <f t="array" ref="U100">IF($D100&lt;COLUMNS($F$7:U$7),"",INDEX(TableDiv[[GASB]:[GASB]],_xlfn.AGGREGATE(15,3,(TableDiv[[Agency]:[Agency]]=$E100)/(TableDiv[[Agency]:[Agency]]=$E100)*(ROW(TableDiv[Agency])-ROW(TableDiv[[#Headers],[Agency]])),COLUMNS($F$7:U$7))))</f>
        <v/>
      </c>
      <c r="V100" s="1069" t="str" cm="1">
        <f t="array" ref="V100">IF($D100&lt;COLUMNS($F$7:V$7),"",INDEX(TableDiv[[GASB]:[GASB]],_xlfn.AGGREGATE(15,3,(TableDiv[[Agency]:[Agency]]=$E100)/(TableDiv[[Agency]:[Agency]]=$E100)*(ROW(TableDiv[Agency])-ROW(TableDiv[[#Headers],[Agency]])),COLUMNS($F$7:V$7))))</f>
        <v/>
      </c>
      <c r="W100" s="1069" t="str" cm="1">
        <f t="array" ref="W100">IF($D100&lt;COLUMNS($F$7:W$7),"",INDEX(TableDiv[[GASB]:[GASB]],_xlfn.AGGREGATE(15,3,(TableDiv[[Agency]:[Agency]]=$E100)/(TableDiv[[Agency]:[Agency]]=$E100)*(ROW(TableDiv[Agency])-ROW(TableDiv[[#Headers],[Agency]])),COLUMNS($F$7:W$7))))</f>
        <v/>
      </c>
      <c r="X100" s="1069" t="str" cm="1">
        <f t="array" ref="X100">IF($D100&lt;COLUMNS($F$7:X$7),"",INDEX(TableDiv[[GASB]:[GASB]],_xlfn.AGGREGATE(15,3,(TableDiv[[Agency]:[Agency]]=$E100)/(TableDiv[[Agency]:[Agency]]=$E100)*(ROW(TableDiv[Agency])-ROW(TableDiv[[#Headers],[Agency]])),COLUMNS($F$7:X$7))))</f>
        <v/>
      </c>
      <c r="Y100" s="1069" t="str" cm="1">
        <f t="array" ref="Y100">IF($D100&lt;COLUMNS($F$7:Y$7),"",INDEX(TableDiv[[GASB]:[GASB]],_xlfn.AGGREGATE(15,3,(TableDiv[[Agency]:[Agency]]=$E100)/(TableDiv[[Agency]:[Agency]]=$E100)*(ROW(TableDiv[Agency])-ROW(TableDiv[[#Headers],[Agency]])),COLUMNS($F$7:Y$7))))</f>
        <v/>
      </c>
      <c r="Z100" s="1069" t="str" cm="1">
        <f t="array" ref="Z100">IF($D100&lt;COLUMNS($F$7:Z$7),"",INDEX(TableDiv[[GASB]:[GASB]],_xlfn.AGGREGATE(15,3,(TableDiv[[Agency]:[Agency]]=$E100)/(TableDiv[[Agency]:[Agency]]=$E100)*(ROW(TableDiv[Agency])-ROW(TableDiv[[#Headers],[Agency]])),COLUMNS($F$7:Z$7))))</f>
        <v/>
      </c>
      <c r="AA100" s="1069" t="str" cm="1">
        <f t="array" ref="AA100">IF($D100&lt;COLUMNS($F$7:AA$7),"",INDEX(TableDiv[[GASB]:[GASB]],_xlfn.AGGREGATE(15,3,(TableDiv[[Agency]:[Agency]]=$E100)/(TableDiv[[Agency]:[Agency]]=$E100)*(ROW(TableDiv[Agency])-ROW(TableDiv[[#Headers],[Agency]])),COLUMNS($F$7:AA$7))))</f>
        <v/>
      </c>
      <c r="AB100" s="1069" t="str" cm="1">
        <f t="array" ref="AB100">IF($D100&lt;COLUMNS($F$7:AB$7),"",INDEX(TableDiv[[GASB]:[GASB]],_xlfn.AGGREGATE(15,3,(TableDiv[[Agency]:[Agency]]=$E100)/(TableDiv[[Agency]:[Agency]]=$E100)*(ROW(TableDiv[Agency])-ROW(TableDiv[[#Headers],[Agency]])),COLUMNS($F$7:AB$7))))</f>
        <v/>
      </c>
      <c r="AC100" s="1069" t="str" cm="1">
        <f t="array" ref="AC100">IF($D100&lt;COLUMNS($F$7:AC$7),"",INDEX(TableDiv[[GASB]:[GASB]],_xlfn.AGGREGATE(15,3,(TableDiv[[Agency]:[Agency]]=$E100)/(TableDiv[[Agency]:[Agency]]=$E100)*(ROW(TableDiv[Agency])-ROW(TableDiv[[#Headers],[Agency]])),COLUMNS($F$7:AC$7))))</f>
        <v/>
      </c>
      <c r="AD100" s="1069" t="str" cm="1">
        <f t="array" ref="AD100">IF($D100&lt;COLUMNS($F$7:AD$7),"",INDEX(TableDiv[[GASB]:[GASB]],_xlfn.AGGREGATE(15,3,(TableDiv[[Agency]:[Agency]]=$E100)/(TableDiv[[Agency]:[Agency]]=$E100)*(ROW(TableDiv[Agency])-ROW(TableDiv[[#Headers],[Agency]])),COLUMNS($F$7:AD$7))))</f>
        <v/>
      </c>
      <c r="AE100" s="1069" t="str" cm="1">
        <f t="array" ref="AE100">IF($D100&lt;COLUMNS($F$7:AE$7),"",INDEX(TableDiv[[GASB]:[GASB]],_xlfn.AGGREGATE(15,3,(TableDiv[[Agency]:[Agency]]=$E100)/(TableDiv[[Agency]:[Agency]]=$E100)*(ROW(TableDiv[Agency])-ROW(TableDiv[[#Headers],[Agency]])),COLUMNS($F$7:AE$7))))</f>
        <v/>
      </c>
      <c r="AF100" s="1069" t="str" cm="1">
        <f t="array" ref="AF100">IF($D100&lt;COLUMNS($F$7:AF$7),"",INDEX(TableDiv[[GASB]:[GASB]],_xlfn.AGGREGATE(15,3,(TableDiv[[Agency]:[Agency]]=$E100)/(TableDiv[[Agency]:[Agency]]=$E100)*(ROW(TableDiv[Agency])-ROW(TableDiv[[#Headers],[Agency]])),COLUMNS($F$7:AF$7))))</f>
        <v/>
      </c>
      <c r="AG100" s="1069" t="str" cm="1">
        <f t="array" ref="AG100">IF($D100&lt;COLUMNS($F$7:AG$7),"",INDEX(TableDiv[[GASB]:[GASB]],_xlfn.AGGREGATE(15,3,(TableDiv[[Agency]:[Agency]]=$E100)/(TableDiv[[Agency]:[Agency]]=$E100)*(ROW(TableDiv[Agency])-ROW(TableDiv[[#Headers],[Agency]])),COLUMNS($F$7:AG$7))))</f>
        <v/>
      </c>
      <c r="AH100" s="1069" t="str" cm="1">
        <f t="array" ref="AH100">IF($D100&lt;COLUMNS($F$7:AH$7),"",INDEX(TableDiv[[GASB]:[GASB]],_xlfn.AGGREGATE(15,3,(TableDiv[[Agency]:[Agency]]=$E100)/(TableDiv[[Agency]:[Agency]]=$E100)*(ROW(TableDiv[Agency])-ROW(TableDiv[[#Headers],[Agency]])),COLUMNS($F$7:AH$7))))</f>
        <v/>
      </c>
      <c r="AI100" s="1069" t="str" cm="1">
        <f t="array" ref="AI100">IF($D100&lt;COLUMNS($F$7:AI$7),"",INDEX(TableDiv[[GASB]:[GASB]],_xlfn.AGGREGATE(15,3,(TableDiv[[Agency]:[Agency]]=$E100)/(TableDiv[[Agency]:[Agency]]=$E100)*(ROW(TableDiv[Agency])-ROW(TableDiv[[#Headers],[Agency]])),COLUMNS($F$7:AI$7))))</f>
        <v/>
      </c>
      <c r="AJ100" s="1069" t="str" cm="1">
        <f t="array" ref="AJ100">IF($D100&lt;COLUMNS($F$7:AJ$7),"",INDEX(TableDiv[[GASB]:[GASB]],_xlfn.AGGREGATE(15,3,(TableDiv[[Agency]:[Agency]]=$E100)/(TableDiv[[Agency]:[Agency]]=$E100)*(ROW(TableDiv[Agency])-ROW(TableDiv[[#Headers],[Agency]])),COLUMNS($F$7:AJ$7))))</f>
        <v/>
      </c>
      <c r="AK100" s="1069" t="str" cm="1">
        <f t="array" ref="AK100">IF($D100&lt;COLUMNS($F$7:AK$7),"",INDEX(TableDiv[[GASB]:[GASB]],_xlfn.AGGREGATE(15,3,(TableDiv[[Agency]:[Agency]]=$E100)/(TableDiv[[Agency]:[Agency]]=$E100)*(ROW(TableDiv[Agency])-ROW(TableDiv[[#Headers],[Agency]])),COLUMNS($F$7:AK$7))))</f>
        <v/>
      </c>
      <c r="AL100" s="1069" t="str" cm="1">
        <f t="array" ref="AL100">IF($D100&lt;COLUMNS($F$7:AL$7),"",INDEX(TableDiv[[GASB]:[GASB]],_xlfn.AGGREGATE(15,3,(TableDiv[[Agency]:[Agency]]=$E100)/(TableDiv[[Agency]:[Agency]]=$E100)*(ROW(TableDiv[Agency])-ROW(TableDiv[[#Headers],[Agency]])),COLUMNS($F$7:AL$7))))</f>
        <v/>
      </c>
      <c r="AM100" s="1069" t="str" cm="1">
        <f t="array" ref="AM100">IF($D100&lt;COLUMNS($F$7:AM$7),"",INDEX(TableDiv[[GASB]:[GASB]],_xlfn.AGGREGATE(15,3,(TableDiv[[Agency]:[Agency]]=$E100)/(TableDiv[[Agency]:[Agency]]=$E100)*(ROW(TableDiv[Agency])-ROW(TableDiv[[#Headers],[Agency]])),COLUMNS($F$7:AM$7))))</f>
        <v/>
      </c>
      <c r="AN100" s="1069"/>
      <c r="AO100" s="1069"/>
      <c r="AP100" s="1069"/>
      <c r="AQ100" s="1069"/>
      <c r="AR100" s="1069"/>
      <c r="AS100" s="1069"/>
    </row>
    <row r="101" spans="1:45" ht="15">
      <c r="A101" s="1073" t="s">
        <v>1410</v>
      </c>
      <c r="B101" s="1073" t="s">
        <v>2274</v>
      </c>
      <c r="C101" s="1069"/>
      <c r="D101" s="1069">
        <f>COUNTIF(TableDiv[Agency],E101)</f>
        <v>1</v>
      </c>
      <c r="E101" s="1078" t="str" cm="1">
        <f t="array" ref="E101">IFERROR(INDEX(TableDiv[Agency],MATCH(0,INDEX(COUNTIF($E$7:E100,TableDiv[Agency]),),0)),"")</f>
        <v>CTF</v>
      </c>
      <c r="F101" s="1069" t="str" cm="1">
        <f t="array" ref="F101">IF($D101&lt;COLUMNS($F$7:F$7),"",INDEX(TableDiv[[GASB]:[GASB]],_xlfn.AGGREGATE(15,3,(TableDiv[[Agency]:[Agency]]=$E101)/(TableDiv[[Agency]:[Agency]]=$E101)*(ROW(TableDiv[Agency])-ROW(TableDiv[[#Headers],[Agency]])),COLUMNS($F$7:F$7))))</f>
        <v>48200G</v>
      </c>
      <c r="G101" s="1069" t="str" cm="1">
        <f t="array" ref="G101">IF($D101&lt;COLUMNS($F$7:G$7),"",INDEX(TableDiv[[GASB]:[GASB]],_xlfn.AGGREGATE(15,3,(TableDiv[[Agency]:[Agency]]=$E101)/(TableDiv[[Agency]:[Agency]]=$E101)*(ROW(TableDiv[Agency])-ROW(TableDiv[[#Headers],[Agency]])),COLUMNS($F$7:G$7))))</f>
        <v/>
      </c>
      <c r="H101" s="1069" t="str" cm="1">
        <f t="array" ref="H101">IF($D101&lt;COLUMNS($F$7:H$7),"",INDEX(TableDiv[[GASB]:[GASB]],_xlfn.AGGREGATE(15,3,(TableDiv[[Agency]:[Agency]]=$E101)/(TableDiv[[Agency]:[Agency]]=$E101)*(ROW(TableDiv[Agency])-ROW(TableDiv[[#Headers],[Agency]])),COLUMNS($F$7:H$7))))</f>
        <v/>
      </c>
      <c r="I101" s="1069" t="str" cm="1">
        <f t="array" ref="I101">IF($D101&lt;COLUMNS($F$7:I$7),"",INDEX(TableDiv[[GASB]:[GASB]],_xlfn.AGGREGATE(15,3,(TableDiv[[Agency]:[Agency]]=$E101)/(TableDiv[[Agency]:[Agency]]=$E101)*(ROW(TableDiv[Agency])-ROW(TableDiv[[#Headers],[Agency]])),COLUMNS($F$7:I$7))))</f>
        <v/>
      </c>
      <c r="J101" s="1069" t="str" cm="1">
        <f t="array" ref="J101">IF($D101&lt;COLUMNS($F$7:J$7),"",INDEX(TableDiv[[GASB]:[GASB]],_xlfn.AGGREGATE(15,3,(TableDiv[[Agency]:[Agency]]=$E101)/(TableDiv[[Agency]:[Agency]]=$E101)*(ROW(TableDiv[Agency])-ROW(TableDiv[[#Headers],[Agency]])),COLUMNS($F$7:J$7))))</f>
        <v/>
      </c>
      <c r="K101" s="1069" t="str" cm="1">
        <f t="array" ref="K101">IF($D101&lt;COLUMNS($F$7:K$7),"",INDEX(TableDiv[[GASB]:[GASB]],_xlfn.AGGREGATE(15,3,(TableDiv[[Agency]:[Agency]]=$E101)/(TableDiv[[Agency]:[Agency]]=$E101)*(ROW(TableDiv[Agency])-ROW(TableDiv[[#Headers],[Agency]])),COLUMNS($F$7:K$7))))</f>
        <v/>
      </c>
      <c r="L101" s="1069" t="str" cm="1">
        <f t="array" ref="L101">IF($D101&lt;COLUMNS($F$7:L$7),"",INDEX(TableDiv[[GASB]:[GASB]],_xlfn.AGGREGATE(15,3,(TableDiv[[Agency]:[Agency]]=$E101)/(TableDiv[[Agency]:[Agency]]=$E101)*(ROW(TableDiv[Agency])-ROW(TableDiv[[#Headers],[Agency]])),COLUMNS($F$7:L$7))))</f>
        <v/>
      </c>
      <c r="M101" s="1069" t="str" cm="1">
        <f t="array" ref="M101">IF($D101&lt;COLUMNS($F$7:M$7),"",INDEX(TableDiv[[GASB]:[GASB]],_xlfn.AGGREGATE(15,3,(TableDiv[[Agency]:[Agency]]=$E101)/(TableDiv[[Agency]:[Agency]]=$E101)*(ROW(TableDiv[Agency])-ROW(TableDiv[[#Headers],[Agency]])),COLUMNS($F$7:M$7))))</f>
        <v/>
      </c>
      <c r="N101" s="1069" t="str" cm="1">
        <f t="array" ref="N101">IF($D101&lt;COLUMNS($F$7:N$7),"",INDEX(TableDiv[[GASB]:[GASB]],_xlfn.AGGREGATE(15,3,(TableDiv[[Agency]:[Agency]]=$E101)/(TableDiv[[Agency]:[Agency]]=$E101)*(ROW(TableDiv[Agency])-ROW(TableDiv[[#Headers],[Agency]])),COLUMNS($F$7:N$7))))</f>
        <v/>
      </c>
      <c r="O101" s="1069" t="str" cm="1">
        <f t="array" ref="O101">IF($D101&lt;COLUMNS($F$7:O$7),"",INDEX(TableDiv[[GASB]:[GASB]],_xlfn.AGGREGATE(15,3,(TableDiv[[Agency]:[Agency]]=$E101)/(TableDiv[[Agency]:[Agency]]=$E101)*(ROW(TableDiv[Agency])-ROW(TableDiv[[#Headers],[Agency]])),COLUMNS($F$7:O$7))))</f>
        <v/>
      </c>
      <c r="P101" s="1069" t="str" cm="1">
        <f t="array" ref="P101">IF($D101&lt;COLUMNS($F$7:P$7),"",INDEX(TableDiv[[GASB]:[GASB]],_xlfn.AGGREGATE(15,3,(TableDiv[[Agency]:[Agency]]=$E101)/(TableDiv[[Agency]:[Agency]]=$E101)*(ROW(TableDiv[Agency])-ROW(TableDiv[[#Headers],[Agency]])),COLUMNS($F$7:P$7))))</f>
        <v/>
      </c>
      <c r="Q101" s="1069" t="str" cm="1">
        <f t="array" ref="Q101">IF($D101&lt;COLUMNS($F$7:Q$7),"",INDEX(TableDiv[[GASB]:[GASB]],_xlfn.AGGREGATE(15,3,(TableDiv[[Agency]:[Agency]]=$E101)/(TableDiv[[Agency]:[Agency]]=$E101)*(ROW(TableDiv[Agency])-ROW(TableDiv[[#Headers],[Agency]])),COLUMNS($F$7:Q$7))))</f>
        <v/>
      </c>
      <c r="R101" s="1069" t="str" cm="1">
        <f t="array" ref="R101">IF($D101&lt;COLUMNS($F$7:R$7),"",INDEX(TableDiv[[GASB]:[GASB]],_xlfn.AGGREGATE(15,3,(TableDiv[[Agency]:[Agency]]=$E101)/(TableDiv[[Agency]:[Agency]]=$E101)*(ROW(TableDiv[Agency])-ROW(TableDiv[[#Headers],[Agency]])),COLUMNS($F$7:R$7))))</f>
        <v/>
      </c>
      <c r="S101" s="1069" t="str" cm="1">
        <f t="array" ref="S101">IF($D101&lt;COLUMNS($F$7:S$7),"",INDEX(TableDiv[[GASB]:[GASB]],_xlfn.AGGREGATE(15,3,(TableDiv[[Agency]:[Agency]]=$E101)/(TableDiv[[Agency]:[Agency]]=$E101)*(ROW(TableDiv[Agency])-ROW(TableDiv[[#Headers],[Agency]])),COLUMNS($F$7:S$7))))</f>
        <v/>
      </c>
      <c r="T101" s="1069" t="str" cm="1">
        <f t="array" ref="T101">IF($D101&lt;COLUMNS($F$7:T$7),"",INDEX(TableDiv[[GASB]:[GASB]],_xlfn.AGGREGATE(15,3,(TableDiv[[Agency]:[Agency]]=$E101)/(TableDiv[[Agency]:[Agency]]=$E101)*(ROW(TableDiv[Agency])-ROW(TableDiv[[#Headers],[Agency]])),COLUMNS($F$7:T$7))))</f>
        <v/>
      </c>
      <c r="U101" s="1069" t="str" cm="1">
        <f t="array" ref="U101">IF($D101&lt;COLUMNS($F$7:U$7),"",INDEX(TableDiv[[GASB]:[GASB]],_xlfn.AGGREGATE(15,3,(TableDiv[[Agency]:[Agency]]=$E101)/(TableDiv[[Agency]:[Agency]]=$E101)*(ROW(TableDiv[Agency])-ROW(TableDiv[[#Headers],[Agency]])),COLUMNS($F$7:U$7))))</f>
        <v/>
      </c>
      <c r="V101" s="1069" t="str" cm="1">
        <f t="array" ref="V101">IF($D101&lt;COLUMNS($F$7:V$7),"",INDEX(TableDiv[[GASB]:[GASB]],_xlfn.AGGREGATE(15,3,(TableDiv[[Agency]:[Agency]]=$E101)/(TableDiv[[Agency]:[Agency]]=$E101)*(ROW(TableDiv[Agency])-ROW(TableDiv[[#Headers],[Agency]])),COLUMNS($F$7:V$7))))</f>
        <v/>
      </c>
      <c r="W101" s="1069" t="str" cm="1">
        <f t="array" ref="W101">IF($D101&lt;COLUMNS($F$7:W$7),"",INDEX(TableDiv[[GASB]:[GASB]],_xlfn.AGGREGATE(15,3,(TableDiv[[Agency]:[Agency]]=$E101)/(TableDiv[[Agency]:[Agency]]=$E101)*(ROW(TableDiv[Agency])-ROW(TableDiv[[#Headers],[Agency]])),COLUMNS($F$7:W$7))))</f>
        <v/>
      </c>
      <c r="X101" s="1069" t="str" cm="1">
        <f t="array" ref="X101">IF($D101&lt;COLUMNS($F$7:X$7),"",INDEX(TableDiv[[GASB]:[GASB]],_xlfn.AGGREGATE(15,3,(TableDiv[[Agency]:[Agency]]=$E101)/(TableDiv[[Agency]:[Agency]]=$E101)*(ROW(TableDiv[Agency])-ROW(TableDiv[[#Headers],[Agency]])),COLUMNS($F$7:X$7))))</f>
        <v/>
      </c>
      <c r="Y101" s="1069" t="str" cm="1">
        <f t="array" ref="Y101">IF($D101&lt;COLUMNS($F$7:Y$7),"",INDEX(TableDiv[[GASB]:[GASB]],_xlfn.AGGREGATE(15,3,(TableDiv[[Agency]:[Agency]]=$E101)/(TableDiv[[Agency]:[Agency]]=$E101)*(ROW(TableDiv[Agency])-ROW(TableDiv[[#Headers],[Agency]])),COLUMNS($F$7:Y$7))))</f>
        <v/>
      </c>
      <c r="Z101" s="1069" t="str" cm="1">
        <f t="array" ref="Z101">IF($D101&lt;COLUMNS($F$7:Z$7),"",INDEX(TableDiv[[GASB]:[GASB]],_xlfn.AGGREGATE(15,3,(TableDiv[[Agency]:[Agency]]=$E101)/(TableDiv[[Agency]:[Agency]]=$E101)*(ROW(TableDiv[Agency])-ROW(TableDiv[[#Headers],[Agency]])),COLUMNS($F$7:Z$7))))</f>
        <v/>
      </c>
      <c r="AA101" s="1069" t="str" cm="1">
        <f t="array" ref="AA101">IF($D101&lt;COLUMNS($F$7:AA$7),"",INDEX(TableDiv[[GASB]:[GASB]],_xlfn.AGGREGATE(15,3,(TableDiv[[Agency]:[Agency]]=$E101)/(TableDiv[[Agency]:[Agency]]=$E101)*(ROW(TableDiv[Agency])-ROW(TableDiv[[#Headers],[Agency]])),COLUMNS($F$7:AA$7))))</f>
        <v/>
      </c>
      <c r="AB101" s="1069" t="str" cm="1">
        <f t="array" ref="AB101">IF($D101&lt;COLUMNS($F$7:AB$7),"",INDEX(TableDiv[[GASB]:[GASB]],_xlfn.AGGREGATE(15,3,(TableDiv[[Agency]:[Agency]]=$E101)/(TableDiv[[Agency]:[Agency]]=$E101)*(ROW(TableDiv[Agency])-ROW(TableDiv[[#Headers],[Agency]])),COLUMNS($F$7:AB$7))))</f>
        <v/>
      </c>
      <c r="AC101" s="1069" t="str" cm="1">
        <f t="array" ref="AC101">IF($D101&lt;COLUMNS($F$7:AC$7),"",INDEX(TableDiv[[GASB]:[GASB]],_xlfn.AGGREGATE(15,3,(TableDiv[[Agency]:[Agency]]=$E101)/(TableDiv[[Agency]:[Agency]]=$E101)*(ROW(TableDiv[Agency])-ROW(TableDiv[[#Headers],[Agency]])),COLUMNS($F$7:AC$7))))</f>
        <v/>
      </c>
      <c r="AD101" s="1069" t="str" cm="1">
        <f t="array" ref="AD101">IF($D101&lt;COLUMNS($F$7:AD$7),"",INDEX(TableDiv[[GASB]:[GASB]],_xlfn.AGGREGATE(15,3,(TableDiv[[Agency]:[Agency]]=$E101)/(TableDiv[[Agency]:[Agency]]=$E101)*(ROW(TableDiv[Agency])-ROW(TableDiv[[#Headers],[Agency]])),COLUMNS($F$7:AD$7))))</f>
        <v/>
      </c>
      <c r="AE101" s="1069" t="str" cm="1">
        <f t="array" ref="AE101">IF($D101&lt;COLUMNS($F$7:AE$7),"",INDEX(TableDiv[[GASB]:[GASB]],_xlfn.AGGREGATE(15,3,(TableDiv[[Agency]:[Agency]]=$E101)/(TableDiv[[Agency]:[Agency]]=$E101)*(ROW(TableDiv[Agency])-ROW(TableDiv[[#Headers],[Agency]])),COLUMNS($F$7:AE$7))))</f>
        <v/>
      </c>
      <c r="AF101" s="1069" t="str" cm="1">
        <f t="array" ref="AF101">IF($D101&lt;COLUMNS($F$7:AF$7),"",INDEX(TableDiv[[GASB]:[GASB]],_xlfn.AGGREGATE(15,3,(TableDiv[[Agency]:[Agency]]=$E101)/(TableDiv[[Agency]:[Agency]]=$E101)*(ROW(TableDiv[Agency])-ROW(TableDiv[[#Headers],[Agency]])),COLUMNS($F$7:AF$7))))</f>
        <v/>
      </c>
      <c r="AG101" s="1069" t="str" cm="1">
        <f t="array" ref="AG101">IF($D101&lt;COLUMNS($F$7:AG$7),"",INDEX(TableDiv[[GASB]:[GASB]],_xlfn.AGGREGATE(15,3,(TableDiv[[Agency]:[Agency]]=$E101)/(TableDiv[[Agency]:[Agency]]=$E101)*(ROW(TableDiv[Agency])-ROW(TableDiv[[#Headers],[Agency]])),COLUMNS($F$7:AG$7))))</f>
        <v/>
      </c>
      <c r="AH101" s="1069" t="str" cm="1">
        <f t="array" ref="AH101">IF($D101&lt;COLUMNS($F$7:AH$7),"",INDEX(TableDiv[[GASB]:[GASB]],_xlfn.AGGREGATE(15,3,(TableDiv[[Agency]:[Agency]]=$E101)/(TableDiv[[Agency]:[Agency]]=$E101)*(ROW(TableDiv[Agency])-ROW(TableDiv[[#Headers],[Agency]])),COLUMNS($F$7:AH$7))))</f>
        <v/>
      </c>
      <c r="AI101" s="1069" t="str" cm="1">
        <f t="array" ref="AI101">IF($D101&lt;COLUMNS($F$7:AI$7),"",INDEX(TableDiv[[GASB]:[GASB]],_xlfn.AGGREGATE(15,3,(TableDiv[[Agency]:[Agency]]=$E101)/(TableDiv[[Agency]:[Agency]]=$E101)*(ROW(TableDiv[Agency])-ROW(TableDiv[[#Headers],[Agency]])),COLUMNS($F$7:AI$7))))</f>
        <v/>
      </c>
      <c r="AJ101" s="1069" t="str" cm="1">
        <f t="array" ref="AJ101">IF($D101&lt;COLUMNS($F$7:AJ$7),"",INDEX(TableDiv[[GASB]:[GASB]],_xlfn.AGGREGATE(15,3,(TableDiv[[Agency]:[Agency]]=$E101)/(TableDiv[[Agency]:[Agency]]=$E101)*(ROW(TableDiv[Agency])-ROW(TableDiv[[#Headers],[Agency]])),COLUMNS($F$7:AJ$7))))</f>
        <v/>
      </c>
      <c r="AK101" s="1069" t="str" cm="1">
        <f t="array" ref="AK101">IF($D101&lt;COLUMNS($F$7:AK$7),"",INDEX(TableDiv[[GASB]:[GASB]],_xlfn.AGGREGATE(15,3,(TableDiv[[Agency]:[Agency]]=$E101)/(TableDiv[[Agency]:[Agency]]=$E101)*(ROW(TableDiv[Agency])-ROW(TableDiv[[#Headers],[Agency]])),COLUMNS($F$7:AK$7))))</f>
        <v/>
      </c>
      <c r="AL101" s="1069" t="str" cm="1">
        <f t="array" ref="AL101">IF($D101&lt;COLUMNS($F$7:AL$7),"",INDEX(TableDiv[[GASB]:[GASB]],_xlfn.AGGREGATE(15,3,(TableDiv[[Agency]:[Agency]]=$E101)/(TableDiv[[Agency]:[Agency]]=$E101)*(ROW(TableDiv[Agency])-ROW(TableDiv[[#Headers],[Agency]])),COLUMNS($F$7:AL$7))))</f>
        <v/>
      </c>
      <c r="AM101" s="1069" t="str" cm="1">
        <f t="array" ref="AM101">IF($D101&lt;COLUMNS($F$7:AM$7),"",INDEX(TableDiv[[GASB]:[GASB]],_xlfn.AGGREGATE(15,3,(TableDiv[[Agency]:[Agency]]=$E101)/(TableDiv[[Agency]:[Agency]]=$E101)*(ROW(TableDiv[Agency])-ROW(TableDiv[[#Headers],[Agency]])),COLUMNS($F$7:AM$7))))</f>
        <v/>
      </c>
      <c r="AN101" s="1069"/>
      <c r="AO101" s="1069"/>
      <c r="AP101" s="1069"/>
      <c r="AQ101" s="1069"/>
      <c r="AR101" s="1069"/>
      <c r="AS101" s="1069"/>
    </row>
    <row r="102" spans="1:45" ht="15">
      <c r="A102" s="1073" t="s">
        <v>1410</v>
      </c>
      <c r="B102" s="1073" t="s">
        <v>2270</v>
      </c>
      <c r="C102" s="1069"/>
      <c r="D102" s="1069">
        <f>COUNTIF(TableDiv[Agency],E102)</f>
        <v>1</v>
      </c>
      <c r="E102" s="1078" t="str" cm="1">
        <f t="array" ref="E102">IFERROR(INDEX(TableDiv[Agency],MATCH(0,INDEX(COUNTIF($E$7:E101,TableDiv[Agency]),),0)),"")</f>
        <v>CUF</v>
      </c>
      <c r="F102" s="1069" t="str" cm="1">
        <f t="array" ref="F102">IF($D102&lt;COLUMNS($F$7:F$7),"",INDEX(TableDiv[[GASB]:[GASB]],_xlfn.AGGREGATE(15,3,(TableDiv[[Agency]:[Agency]]=$E102)/(TableDiv[[Agency]:[Agency]]=$E102)*(ROW(TableDiv[Agency])-ROW(TableDiv[[#Headers],[Agency]])),COLUMNS($F$7:F$7))))</f>
        <v>48200G</v>
      </c>
      <c r="G102" s="1069" t="str" cm="1">
        <f t="array" ref="G102">IF($D102&lt;COLUMNS($F$7:G$7),"",INDEX(TableDiv[[GASB]:[GASB]],_xlfn.AGGREGATE(15,3,(TableDiv[[Agency]:[Agency]]=$E102)/(TableDiv[[Agency]:[Agency]]=$E102)*(ROW(TableDiv[Agency])-ROW(TableDiv[[#Headers],[Agency]])),COLUMNS($F$7:G$7))))</f>
        <v/>
      </c>
      <c r="H102" s="1069" t="str" cm="1">
        <f t="array" ref="H102">IF($D102&lt;COLUMNS($F$7:H$7),"",INDEX(TableDiv[[GASB]:[GASB]],_xlfn.AGGREGATE(15,3,(TableDiv[[Agency]:[Agency]]=$E102)/(TableDiv[[Agency]:[Agency]]=$E102)*(ROW(TableDiv[Agency])-ROW(TableDiv[[#Headers],[Agency]])),COLUMNS($F$7:H$7))))</f>
        <v/>
      </c>
      <c r="I102" s="1069" t="str" cm="1">
        <f t="array" ref="I102">IF($D102&lt;COLUMNS($F$7:I$7),"",INDEX(TableDiv[[GASB]:[GASB]],_xlfn.AGGREGATE(15,3,(TableDiv[[Agency]:[Agency]]=$E102)/(TableDiv[[Agency]:[Agency]]=$E102)*(ROW(TableDiv[Agency])-ROW(TableDiv[[#Headers],[Agency]])),COLUMNS($F$7:I$7))))</f>
        <v/>
      </c>
      <c r="J102" s="1069" t="str" cm="1">
        <f t="array" ref="J102">IF($D102&lt;COLUMNS($F$7:J$7),"",INDEX(TableDiv[[GASB]:[GASB]],_xlfn.AGGREGATE(15,3,(TableDiv[[Agency]:[Agency]]=$E102)/(TableDiv[[Agency]:[Agency]]=$E102)*(ROW(TableDiv[Agency])-ROW(TableDiv[[#Headers],[Agency]])),COLUMNS($F$7:J$7))))</f>
        <v/>
      </c>
      <c r="K102" s="1069" t="str" cm="1">
        <f t="array" ref="K102">IF($D102&lt;COLUMNS($F$7:K$7),"",INDEX(TableDiv[[GASB]:[GASB]],_xlfn.AGGREGATE(15,3,(TableDiv[[Agency]:[Agency]]=$E102)/(TableDiv[[Agency]:[Agency]]=$E102)*(ROW(TableDiv[Agency])-ROW(TableDiv[[#Headers],[Agency]])),COLUMNS($F$7:K$7))))</f>
        <v/>
      </c>
      <c r="L102" s="1069" t="str" cm="1">
        <f t="array" ref="L102">IF($D102&lt;COLUMNS($F$7:L$7),"",INDEX(TableDiv[[GASB]:[GASB]],_xlfn.AGGREGATE(15,3,(TableDiv[[Agency]:[Agency]]=$E102)/(TableDiv[[Agency]:[Agency]]=$E102)*(ROW(TableDiv[Agency])-ROW(TableDiv[[#Headers],[Agency]])),COLUMNS($F$7:L$7))))</f>
        <v/>
      </c>
      <c r="M102" s="1069" t="str" cm="1">
        <f t="array" ref="M102">IF($D102&lt;COLUMNS($F$7:M$7),"",INDEX(TableDiv[[GASB]:[GASB]],_xlfn.AGGREGATE(15,3,(TableDiv[[Agency]:[Agency]]=$E102)/(TableDiv[[Agency]:[Agency]]=$E102)*(ROW(TableDiv[Agency])-ROW(TableDiv[[#Headers],[Agency]])),COLUMNS($F$7:M$7))))</f>
        <v/>
      </c>
      <c r="N102" s="1069" t="str" cm="1">
        <f t="array" ref="N102">IF($D102&lt;COLUMNS($F$7:N$7),"",INDEX(TableDiv[[GASB]:[GASB]],_xlfn.AGGREGATE(15,3,(TableDiv[[Agency]:[Agency]]=$E102)/(TableDiv[[Agency]:[Agency]]=$E102)*(ROW(TableDiv[Agency])-ROW(TableDiv[[#Headers],[Agency]])),COLUMNS($F$7:N$7))))</f>
        <v/>
      </c>
      <c r="O102" s="1069" t="str" cm="1">
        <f t="array" ref="O102">IF($D102&lt;COLUMNS($F$7:O$7),"",INDEX(TableDiv[[GASB]:[GASB]],_xlfn.AGGREGATE(15,3,(TableDiv[[Agency]:[Agency]]=$E102)/(TableDiv[[Agency]:[Agency]]=$E102)*(ROW(TableDiv[Agency])-ROW(TableDiv[[#Headers],[Agency]])),COLUMNS($F$7:O$7))))</f>
        <v/>
      </c>
      <c r="P102" s="1069" t="str" cm="1">
        <f t="array" ref="P102">IF($D102&lt;COLUMNS($F$7:P$7),"",INDEX(TableDiv[[GASB]:[GASB]],_xlfn.AGGREGATE(15,3,(TableDiv[[Agency]:[Agency]]=$E102)/(TableDiv[[Agency]:[Agency]]=$E102)*(ROW(TableDiv[Agency])-ROW(TableDiv[[#Headers],[Agency]])),COLUMNS($F$7:P$7))))</f>
        <v/>
      </c>
      <c r="Q102" s="1069" t="str" cm="1">
        <f t="array" ref="Q102">IF($D102&lt;COLUMNS($F$7:Q$7),"",INDEX(TableDiv[[GASB]:[GASB]],_xlfn.AGGREGATE(15,3,(TableDiv[[Agency]:[Agency]]=$E102)/(TableDiv[[Agency]:[Agency]]=$E102)*(ROW(TableDiv[Agency])-ROW(TableDiv[[#Headers],[Agency]])),COLUMNS($F$7:Q$7))))</f>
        <v/>
      </c>
      <c r="R102" s="1069" t="str" cm="1">
        <f t="array" ref="R102">IF($D102&lt;COLUMNS($F$7:R$7),"",INDEX(TableDiv[[GASB]:[GASB]],_xlfn.AGGREGATE(15,3,(TableDiv[[Agency]:[Agency]]=$E102)/(TableDiv[[Agency]:[Agency]]=$E102)*(ROW(TableDiv[Agency])-ROW(TableDiv[[#Headers],[Agency]])),COLUMNS($F$7:R$7))))</f>
        <v/>
      </c>
      <c r="S102" s="1069" t="str" cm="1">
        <f t="array" ref="S102">IF($D102&lt;COLUMNS($F$7:S$7),"",INDEX(TableDiv[[GASB]:[GASB]],_xlfn.AGGREGATE(15,3,(TableDiv[[Agency]:[Agency]]=$E102)/(TableDiv[[Agency]:[Agency]]=$E102)*(ROW(TableDiv[Agency])-ROW(TableDiv[[#Headers],[Agency]])),COLUMNS($F$7:S$7))))</f>
        <v/>
      </c>
      <c r="T102" s="1069" t="str" cm="1">
        <f t="array" ref="T102">IF($D102&lt;COLUMNS($F$7:T$7),"",INDEX(TableDiv[[GASB]:[GASB]],_xlfn.AGGREGATE(15,3,(TableDiv[[Agency]:[Agency]]=$E102)/(TableDiv[[Agency]:[Agency]]=$E102)*(ROW(TableDiv[Agency])-ROW(TableDiv[[#Headers],[Agency]])),COLUMNS($F$7:T$7))))</f>
        <v/>
      </c>
      <c r="U102" s="1069" t="str" cm="1">
        <f t="array" ref="U102">IF($D102&lt;COLUMNS($F$7:U$7),"",INDEX(TableDiv[[GASB]:[GASB]],_xlfn.AGGREGATE(15,3,(TableDiv[[Agency]:[Agency]]=$E102)/(TableDiv[[Agency]:[Agency]]=$E102)*(ROW(TableDiv[Agency])-ROW(TableDiv[[#Headers],[Agency]])),COLUMNS($F$7:U$7))))</f>
        <v/>
      </c>
      <c r="V102" s="1069" t="str" cm="1">
        <f t="array" ref="V102">IF($D102&lt;COLUMNS($F$7:V$7),"",INDEX(TableDiv[[GASB]:[GASB]],_xlfn.AGGREGATE(15,3,(TableDiv[[Agency]:[Agency]]=$E102)/(TableDiv[[Agency]:[Agency]]=$E102)*(ROW(TableDiv[Agency])-ROW(TableDiv[[#Headers],[Agency]])),COLUMNS($F$7:V$7))))</f>
        <v/>
      </c>
      <c r="W102" s="1069" t="str" cm="1">
        <f t="array" ref="W102">IF($D102&lt;COLUMNS($F$7:W$7),"",INDEX(TableDiv[[GASB]:[GASB]],_xlfn.AGGREGATE(15,3,(TableDiv[[Agency]:[Agency]]=$E102)/(TableDiv[[Agency]:[Agency]]=$E102)*(ROW(TableDiv[Agency])-ROW(TableDiv[[#Headers],[Agency]])),COLUMNS($F$7:W$7))))</f>
        <v/>
      </c>
      <c r="X102" s="1069" t="str" cm="1">
        <f t="array" ref="X102">IF($D102&lt;COLUMNS($F$7:X$7),"",INDEX(TableDiv[[GASB]:[GASB]],_xlfn.AGGREGATE(15,3,(TableDiv[[Agency]:[Agency]]=$E102)/(TableDiv[[Agency]:[Agency]]=$E102)*(ROW(TableDiv[Agency])-ROW(TableDiv[[#Headers],[Agency]])),COLUMNS($F$7:X$7))))</f>
        <v/>
      </c>
      <c r="Y102" s="1069" t="str" cm="1">
        <f t="array" ref="Y102">IF($D102&lt;COLUMNS($F$7:Y$7),"",INDEX(TableDiv[[GASB]:[GASB]],_xlfn.AGGREGATE(15,3,(TableDiv[[Agency]:[Agency]]=$E102)/(TableDiv[[Agency]:[Agency]]=$E102)*(ROW(TableDiv[Agency])-ROW(TableDiv[[#Headers],[Agency]])),COLUMNS($F$7:Y$7))))</f>
        <v/>
      </c>
      <c r="Z102" s="1069" t="str" cm="1">
        <f t="array" ref="Z102">IF($D102&lt;COLUMNS($F$7:Z$7),"",INDEX(TableDiv[[GASB]:[GASB]],_xlfn.AGGREGATE(15,3,(TableDiv[[Agency]:[Agency]]=$E102)/(TableDiv[[Agency]:[Agency]]=$E102)*(ROW(TableDiv[Agency])-ROW(TableDiv[[#Headers],[Agency]])),COLUMNS($F$7:Z$7))))</f>
        <v/>
      </c>
      <c r="AA102" s="1069" t="str" cm="1">
        <f t="array" ref="AA102">IF($D102&lt;COLUMNS($F$7:AA$7),"",INDEX(TableDiv[[GASB]:[GASB]],_xlfn.AGGREGATE(15,3,(TableDiv[[Agency]:[Agency]]=$E102)/(TableDiv[[Agency]:[Agency]]=$E102)*(ROW(TableDiv[Agency])-ROW(TableDiv[[#Headers],[Agency]])),COLUMNS($F$7:AA$7))))</f>
        <v/>
      </c>
      <c r="AB102" s="1069" t="str" cm="1">
        <f t="array" ref="AB102">IF($D102&lt;COLUMNS($F$7:AB$7),"",INDEX(TableDiv[[GASB]:[GASB]],_xlfn.AGGREGATE(15,3,(TableDiv[[Agency]:[Agency]]=$E102)/(TableDiv[[Agency]:[Agency]]=$E102)*(ROW(TableDiv[Agency])-ROW(TableDiv[[#Headers],[Agency]])),COLUMNS($F$7:AB$7))))</f>
        <v/>
      </c>
      <c r="AC102" s="1069" t="str" cm="1">
        <f t="array" ref="AC102">IF($D102&lt;COLUMNS($F$7:AC$7),"",INDEX(TableDiv[[GASB]:[GASB]],_xlfn.AGGREGATE(15,3,(TableDiv[[Agency]:[Agency]]=$E102)/(TableDiv[[Agency]:[Agency]]=$E102)*(ROW(TableDiv[Agency])-ROW(TableDiv[[#Headers],[Agency]])),COLUMNS($F$7:AC$7))))</f>
        <v/>
      </c>
      <c r="AD102" s="1069" t="str" cm="1">
        <f t="array" ref="AD102">IF($D102&lt;COLUMNS($F$7:AD$7),"",INDEX(TableDiv[[GASB]:[GASB]],_xlfn.AGGREGATE(15,3,(TableDiv[[Agency]:[Agency]]=$E102)/(TableDiv[[Agency]:[Agency]]=$E102)*(ROW(TableDiv[Agency])-ROW(TableDiv[[#Headers],[Agency]])),COLUMNS($F$7:AD$7))))</f>
        <v/>
      </c>
      <c r="AE102" s="1069" t="str" cm="1">
        <f t="array" ref="AE102">IF($D102&lt;COLUMNS($F$7:AE$7),"",INDEX(TableDiv[[GASB]:[GASB]],_xlfn.AGGREGATE(15,3,(TableDiv[[Agency]:[Agency]]=$E102)/(TableDiv[[Agency]:[Agency]]=$E102)*(ROW(TableDiv[Agency])-ROW(TableDiv[[#Headers],[Agency]])),COLUMNS($F$7:AE$7))))</f>
        <v/>
      </c>
      <c r="AF102" s="1069" t="str" cm="1">
        <f t="array" ref="AF102">IF($D102&lt;COLUMNS($F$7:AF$7),"",INDEX(TableDiv[[GASB]:[GASB]],_xlfn.AGGREGATE(15,3,(TableDiv[[Agency]:[Agency]]=$E102)/(TableDiv[[Agency]:[Agency]]=$E102)*(ROW(TableDiv[Agency])-ROW(TableDiv[[#Headers],[Agency]])),COLUMNS($F$7:AF$7))))</f>
        <v/>
      </c>
      <c r="AG102" s="1069" t="str" cm="1">
        <f t="array" ref="AG102">IF($D102&lt;COLUMNS($F$7:AG$7),"",INDEX(TableDiv[[GASB]:[GASB]],_xlfn.AGGREGATE(15,3,(TableDiv[[Agency]:[Agency]]=$E102)/(TableDiv[[Agency]:[Agency]]=$E102)*(ROW(TableDiv[Agency])-ROW(TableDiv[[#Headers],[Agency]])),COLUMNS($F$7:AG$7))))</f>
        <v/>
      </c>
      <c r="AH102" s="1069" t="str" cm="1">
        <f t="array" ref="AH102">IF($D102&lt;COLUMNS($F$7:AH$7),"",INDEX(TableDiv[[GASB]:[GASB]],_xlfn.AGGREGATE(15,3,(TableDiv[[Agency]:[Agency]]=$E102)/(TableDiv[[Agency]:[Agency]]=$E102)*(ROW(TableDiv[Agency])-ROW(TableDiv[[#Headers],[Agency]])),COLUMNS($F$7:AH$7))))</f>
        <v/>
      </c>
      <c r="AI102" s="1069" t="str" cm="1">
        <f t="array" ref="AI102">IF($D102&lt;COLUMNS($F$7:AI$7),"",INDEX(TableDiv[[GASB]:[GASB]],_xlfn.AGGREGATE(15,3,(TableDiv[[Agency]:[Agency]]=$E102)/(TableDiv[[Agency]:[Agency]]=$E102)*(ROW(TableDiv[Agency])-ROW(TableDiv[[#Headers],[Agency]])),COLUMNS($F$7:AI$7))))</f>
        <v/>
      </c>
      <c r="AJ102" s="1069" t="str" cm="1">
        <f t="array" ref="AJ102">IF($D102&lt;COLUMNS($F$7:AJ$7),"",INDEX(TableDiv[[GASB]:[GASB]],_xlfn.AGGREGATE(15,3,(TableDiv[[Agency]:[Agency]]=$E102)/(TableDiv[[Agency]:[Agency]]=$E102)*(ROW(TableDiv[Agency])-ROW(TableDiv[[#Headers],[Agency]])),COLUMNS($F$7:AJ$7))))</f>
        <v/>
      </c>
      <c r="AK102" s="1069" t="str" cm="1">
        <f t="array" ref="AK102">IF($D102&lt;COLUMNS($F$7:AK$7),"",INDEX(TableDiv[[GASB]:[GASB]],_xlfn.AGGREGATE(15,3,(TableDiv[[Agency]:[Agency]]=$E102)/(TableDiv[[Agency]:[Agency]]=$E102)*(ROW(TableDiv[Agency])-ROW(TableDiv[[#Headers],[Agency]])),COLUMNS($F$7:AK$7))))</f>
        <v/>
      </c>
      <c r="AL102" s="1069" t="str" cm="1">
        <f t="array" ref="AL102">IF($D102&lt;COLUMNS($F$7:AL$7),"",INDEX(TableDiv[[GASB]:[GASB]],_xlfn.AGGREGATE(15,3,(TableDiv[[Agency]:[Agency]]=$E102)/(TableDiv[[Agency]:[Agency]]=$E102)*(ROW(TableDiv[Agency])-ROW(TableDiv[[#Headers],[Agency]])),COLUMNS($F$7:AL$7))))</f>
        <v/>
      </c>
      <c r="AM102" s="1069" t="str" cm="1">
        <f t="array" ref="AM102">IF($D102&lt;COLUMNS($F$7:AM$7),"",INDEX(TableDiv[[GASB]:[GASB]],_xlfn.AGGREGATE(15,3,(TableDiv[[Agency]:[Agency]]=$E102)/(TableDiv[[Agency]:[Agency]]=$E102)*(ROW(TableDiv[Agency])-ROW(TableDiv[[#Headers],[Agency]])),COLUMNS($F$7:AM$7))))</f>
        <v/>
      </c>
      <c r="AN102" s="1069"/>
      <c r="AO102" s="1069"/>
      <c r="AP102" s="1069"/>
      <c r="AQ102" s="1069"/>
      <c r="AR102" s="1069"/>
      <c r="AS102" s="1069"/>
    </row>
    <row r="103" spans="1:45" ht="15">
      <c r="A103" s="1073" t="s">
        <v>1410</v>
      </c>
      <c r="B103" s="1073" t="s">
        <v>2320</v>
      </c>
      <c r="C103" s="1069"/>
      <c r="D103" s="1069">
        <f>COUNTIF(TableDiv[Agency],E103)</f>
        <v>1</v>
      </c>
      <c r="E103" s="1078" t="str" cm="1">
        <f t="array" ref="E103">IFERROR(INDEX(TableDiv[Agency],MATCH(0,INDEX(COUNTIF($E$7:E102,TableDiv[Agency]),),0)),"")</f>
        <v>CVF</v>
      </c>
      <c r="F103" s="1069" t="str" cm="1">
        <f t="array" ref="F103">IF($D103&lt;COLUMNS($F$7:F$7),"",INDEX(TableDiv[[GASB]:[GASB]],_xlfn.AGGREGATE(15,3,(TableDiv[[Agency]:[Agency]]=$E103)/(TableDiv[[Agency]:[Agency]]=$E103)*(ROW(TableDiv[Agency])-ROW(TableDiv[[#Headers],[Agency]])),COLUMNS($F$7:F$7))))</f>
        <v>48200G</v>
      </c>
      <c r="G103" s="1069" t="str" cm="1">
        <f t="array" ref="G103">IF($D103&lt;COLUMNS($F$7:G$7),"",INDEX(TableDiv[[GASB]:[GASB]],_xlfn.AGGREGATE(15,3,(TableDiv[[Agency]:[Agency]]=$E103)/(TableDiv[[Agency]:[Agency]]=$E103)*(ROW(TableDiv[Agency])-ROW(TableDiv[[#Headers],[Agency]])),COLUMNS($F$7:G$7))))</f>
        <v/>
      </c>
      <c r="H103" s="1069" t="str" cm="1">
        <f t="array" ref="H103">IF($D103&lt;COLUMNS($F$7:H$7),"",INDEX(TableDiv[[GASB]:[GASB]],_xlfn.AGGREGATE(15,3,(TableDiv[[Agency]:[Agency]]=$E103)/(TableDiv[[Agency]:[Agency]]=$E103)*(ROW(TableDiv[Agency])-ROW(TableDiv[[#Headers],[Agency]])),COLUMNS($F$7:H$7))))</f>
        <v/>
      </c>
      <c r="I103" s="1069" t="str" cm="1">
        <f t="array" ref="I103">IF($D103&lt;COLUMNS($F$7:I$7),"",INDEX(TableDiv[[GASB]:[GASB]],_xlfn.AGGREGATE(15,3,(TableDiv[[Agency]:[Agency]]=$E103)/(TableDiv[[Agency]:[Agency]]=$E103)*(ROW(TableDiv[Agency])-ROW(TableDiv[[#Headers],[Agency]])),COLUMNS($F$7:I$7))))</f>
        <v/>
      </c>
      <c r="J103" s="1069" t="str" cm="1">
        <f t="array" ref="J103">IF($D103&lt;COLUMNS($F$7:J$7),"",INDEX(TableDiv[[GASB]:[GASB]],_xlfn.AGGREGATE(15,3,(TableDiv[[Agency]:[Agency]]=$E103)/(TableDiv[[Agency]:[Agency]]=$E103)*(ROW(TableDiv[Agency])-ROW(TableDiv[[#Headers],[Agency]])),COLUMNS($F$7:J$7))))</f>
        <v/>
      </c>
      <c r="K103" s="1069" t="str" cm="1">
        <f t="array" ref="K103">IF($D103&lt;COLUMNS($F$7:K$7),"",INDEX(TableDiv[[GASB]:[GASB]],_xlfn.AGGREGATE(15,3,(TableDiv[[Agency]:[Agency]]=$E103)/(TableDiv[[Agency]:[Agency]]=$E103)*(ROW(TableDiv[Agency])-ROW(TableDiv[[#Headers],[Agency]])),COLUMNS($F$7:K$7))))</f>
        <v/>
      </c>
      <c r="L103" s="1069" t="str" cm="1">
        <f t="array" ref="L103">IF($D103&lt;COLUMNS($F$7:L$7),"",INDEX(TableDiv[[GASB]:[GASB]],_xlfn.AGGREGATE(15,3,(TableDiv[[Agency]:[Agency]]=$E103)/(TableDiv[[Agency]:[Agency]]=$E103)*(ROW(TableDiv[Agency])-ROW(TableDiv[[#Headers],[Agency]])),COLUMNS($F$7:L$7))))</f>
        <v/>
      </c>
      <c r="M103" s="1069" t="str" cm="1">
        <f t="array" ref="M103">IF($D103&lt;COLUMNS($F$7:M$7),"",INDEX(TableDiv[[GASB]:[GASB]],_xlfn.AGGREGATE(15,3,(TableDiv[[Agency]:[Agency]]=$E103)/(TableDiv[[Agency]:[Agency]]=$E103)*(ROW(TableDiv[Agency])-ROW(TableDiv[[#Headers],[Agency]])),COLUMNS($F$7:M$7))))</f>
        <v/>
      </c>
      <c r="N103" s="1069" t="str" cm="1">
        <f t="array" ref="N103">IF($D103&lt;COLUMNS($F$7:N$7),"",INDEX(TableDiv[[GASB]:[GASB]],_xlfn.AGGREGATE(15,3,(TableDiv[[Agency]:[Agency]]=$E103)/(TableDiv[[Agency]:[Agency]]=$E103)*(ROW(TableDiv[Agency])-ROW(TableDiv[[#Headers],[Agency]])),COLUMNS($F$7:N$7))))</f>
        <v/>
      </c>
      <c r="O103" s="1069" t="str" cm="1">
        <f t="array" ref="O103">IF($D103&lt;COLUMNS($F$7:O$7),"",INDEX(TableDiv[[GASB]:[GASB]],_xlfn.AGGREGATE(15,3,(TableDiv[[Agency]:[Agency]]=$E103)/(TableDiv[[Agency]:[Agency]]=$E103)*(ROW(TableDiv[Agency])-ROW(TableDiv[[#Headers],[Agency]])),COLUMNS($F$7:O$7))))</f>
        <v/>
      </c>
      <c r="P103" s="1069" t="str" cm="1">
        <f t="array" ref="P103">IF($D103&lt;COLUMNS($F$7:P$7),"",INDEX(TableDiv[[GASB]:[GASB]],_xlfn.AGGREGATE(15,3,(TableDiv[[Agency]:[Agency]]=$E103)/(TableDiv[[Agency]:[Agency]]=$E103)*(ROW(TableDiv[Agency])-ROW(TableDiv[[#Headers],[Agency]])),COLUMNS($F$7:P$7))))</f>
        <v/>
      </c>
      <c r="Q103" s="1069" t="str" cm="1">
        <f t="array" ref="Q103">IF($D103&lt;COLUMNS($F$7:Q$7),"",INDEX(TableDiv[[GASB]:[GASB]],_xlfn.AGGREGATE(15,3,(TableDiv[[Agency]:[Agency]]=$E103)/(TableDiv[[Agency]:[Agency]]=$E103)*(ROW(TableDiv[Agency])-ROW(TableDiv[[#Headers],[Agency]])),COLUMNS($F$7:Q$7))))</f>
        <v/>
      </c>
      <c r="R103" s="1069" t="str" cm="1">
        <f t="array" ref="R103">IF($D103&lt;COLUMNS($F$7:R$7),"",INDEX(TableDiv[[GASB]:[GASB]],_xlfn.AGGREGATE(15,3,(TableDiv[[Agency]:[Agency]]=$E103)/(TableDiv[[Agency]:[Agency]]=$E103)*(ROW(TableDiv[Agency])-ROW(TableDiv[[#Headers],[Agency]])),COLUMNS($F$7:R$7))))</f>
        <v/>
      </c>
      <c r="S103" s="1069" t="str" cm="1">
        <f t="array" ref="S103">IF($D103&lt;COLUMNS($F$7:S$7),"",INDEX(TableDiv[[GASB]:[GASB]],_xlfn.AGGREGATE(15,3,(TableDiv[[Agency]:[Agency]]=$E103)/(TableDiv[[Agency]:[Agency]]=$E103)*(ROW(TableDiv[Agency])-ROW(TableDiv[[#Headers],[Agency]])),COLUMNS($F$7:S$7))))</f>
        <v/>
      </c>
      <c r="T103" s="1069" t="str" cm="1">
        <f t="array" ref="T103">IF($D103&lt;COLUMNS($F$7:T$7),"",INDEX(TableDiv[[GASB]:[GASB]],_xlfn.AGGREGATE(15,3,(TableDiv[[Agency]:[Agency]]=$E103)/(TableDiv[[Agency]:[Agency]]=$E103)*(ROW(TableDiv[Agency])-ROW(TableDiv[[#Headers],[Agency]])),COLUMNS($F$7:T$7))))</f>
        <v/>
      </c>
      <c r="U103" s="1069" t="str" cm="1">
        <f t="array" ref="U103">IF($D103&lt;COLUMNS($F$7:U$7),"",INDEX(TableDiv[[GASB]:[GASB]],_xlfn.AGGREGATE(15,3,(TableDiv[[Agency]:[Agency]]=$E103)/(TableDiv[[Agency]:[Agency]]=$E103)*(ROW(TableDiv[Agency])-ROW(TableDiv[[#Headers],[Agency]])),COLUMNS($F$7:U$7))))</f>
        <v/>
      </c>
      <c r="V103" s="1069" t="str" cm="1">
        <f t="array" ref="V103">IF($D103&lt;COLUMNS($F$7:V$7),"",INDEX(TableDiv[[GASB]:[GASB]],_xlfn.AGGREGATE(15,3,(TableDiv[[Agency]:[Agency]]=$E103)/(TableDiv[[Agency]:[Agency]]=$E103)*(ROW(TableDiv[Agency])-ROW(TableDiv[[#Headers],[Agency]])),COLUMNS($F$7:V$7))))</f>
        <v/>
      </c>
      <c r="W103" s="1069" t="str" cm="1">
        <f t="array" ref="W103">IF($D103&lt;COLUMNS($F$7:W$7),"",INDEX(TableDiv[[GASB]:[GASB]],_xlfn.AGGREGATE(15,3,(TableDiv[[Agency]:[Agency]]=$E103)/(TableDiv[[Agency]:[Agency]]=$E103)*(ROW(TableDiv[Agency])-ROW(TableDiv[[#Headers],[Agency]])),COLUMNS($F$7:W$7))))</f>
        <v/>
      </c>
      <c r="X103" s="1069" t="str" cm="1">
        <f t="array" ref="X103">IF($D103&lt;COLUMNS($F$7:X$7),"",INDEX(TableDiv[[GASB]:[GASB]],_xlfn.AGGREGATE(15,3,(TableDiv[[Agency]:[Agency]]=$E103)/(TableDiv[[Agency]:[Agency]]=$E103)*(ROW(TableDiv[Agency])-ROW(TableDiv[[#Headers],[Agency]])),COLUMNS($F$7:X$7))))</f>
        <v/>
      </c>
      <c r="Y103" s="1069" t="str" cm="1">
        <f t="array" ref="Y103">IF($D103&lt;COLUMNS($F$7:Y$7),"",INDEX(TableDiv[[GASB]:[GASB]],_xlfn.AGGREGATE(15,3,(TableDiv[[Agency]:[Agency]]=$E103)/(TableDiv[[Agency]:[Agency]]=$E103)*(ROW(TableDiv[Agency])-ROW(TableDiv[[#Headers],[Agency]])),COLUMNS($F$7:Y$7))))</f>
        <v/>
      </c>
      <c r="Z103" s="1069" t="str" cm="1">
        <f t="array" ref="Z103">IF($D103&lt;COLUMNS($F$7:Z$7),"",INDEX(TableDiv[[GASB]:[GASB]],_xlfn.AGGREGATE(15,3,(TableDiv[[Agency]:[Agency]]=$E103)/(TableDiv[[Agency]:[Agency]]=$E103)*(ROW(TableDiv[Agency])-ROW(TableDiv[[#Headers],[Agency]])),COLUMNS($F$7:Z$7))))</f>
        <v/>
      </c>
      <c r="AA103" s="1069" t="str" cm="1">
        <f t="array" ref="AA103">IF($D103&lt;COLUMNS($F$7:AA$7),"",INDEX(TableDiv[[GASB]:[GASB]],_xlfn.AGGREGATE(15,3,(TableDiv[[Agency]:[Agency]]=$E103)/(TableDiv[[Agency]:[Agency]]=$E103)*(ROW(TableDiv[Agency])-ROW(TableDiv[[#Headers],[Agency]])),COLUMNS($F$7:AA$7))))</f>
        <v/>
      </c>
      <c r="AB103" s="1069" t="str" cm="1">
        <f t="array" ref="AB103">IF($D103&lt;COLUMNS($F$7:AB$7),"",INDEX(TableDiv[[GASB]:[GASB]],_xlfn.AGGREGATE(15,3,(TableDiv[[Agency]:[Agency]]=$E103)/(TableDiv[[Agency]:[Agency]]=$E103)*(ROW(TableDiv[Agency])-ROW(TableDiv[[#Headers],[Agency]])),COLUMNS($F$7:AB$7))))</f>
        <v/>
      </c>
      <c r="AC103" s="1069" t="str" cm="1">
        <f t="array" ref="AC103">IF($D103&lt;COLUMNS($F$7:AC$7),"",INDEX(TableDiv[[GASB]:[GASB]],_xlfn.AGGREGATE(15,3,(TableDiv[[Agency]:[Agency]]=$E103)/(TableDiv[[Agency]:[Agency]]=$E103)*(ROW(TableDiv[Agency])-ROW(TableDiv[[#Headers],[Agency]])),COLUMNS($F$7:AC$7))))</f>
        <v/>
      </c>
      <c r="AD103" s="1069" t="str" cm="1">
        <f t="array" ref="AD103">IF($D103&lt;COLUMNS($F$7:AD$7),"",INDEX(TableDiv[[GASB]:[GASB]],_xlfn.AGGREGATE(15,3,(TableDiv[[Agency]:[Agency]]=$E103)/(TableDiv[[Agency]:[Agency]]=$E103)*(ROW(TableDiv[Agency])-ROW(TableDiv[[#Headers],[Agency]])),COLUMNS($F$7:AD$7))))</f>
        <v/>
      </c>
      <c r="AE103" s="1069" t="str" cm="1">
        <f t="array" ref="AE103">IF($D103&lt;COLUMNS($F$7:AE$7),"",INDEX(TableDiv[[GASB]:[GASB]],_xlfn.AGGREGATE(15,3,(TableDiv[[Agency]:[Agency]]=$E103)/(TableDiv[[Agency]:[Agency]]=$E103)*(ROW(TableDiv[Agency])-ROW(TableDiv[[#Headers],[Agency]])),COLUMNS($F$7:AE$7))))</f>
        <v/>
      </c>
      <c r="AF103" s="1069" t="str" cm="1">
        <f t="array" ref="AF103">IF($D103&lt;COLUMNS($F$7:AF$7),"",INDEX(TableDiv[[GASB]:[GASB]],_xlfn.AGGREGATE(15,3,(TableDiv[[Agency]:[Agency]]=$E103)/(TableDiv[[Agency]:[Agency]]=$E103)*(ROW(TableDiv[Agency])-ROW(TableDiv[[#Headers],[Agency]])),COLUMNS($F$7:AF$7))))</f>
        <v/>
      </c>
      <c r="AG103" s="1069" t="str" cm="1">
        <f t="array" ref="AG103">IF($D103&lt;COLUMNS($F$7:AG$7),"",INDEX(TableDiv[[GASB]:[GASB]],_xlfn.AGGREGATE(15,3,(TableDiv[[Agency]:[Agency]]=$E103)/(TableDiv[[Agency]:[Agency]]=$E103)*(ROW(TableDiv[Agency])-ROW(TableDiv[[#Headers],[Agency]])),COLUMNS($F$7:AG$7))))</f>
        <v/>
      </c>
      <c r="AH103" s="1069" t="str" cm="1">
        <f t="array" ref="AH103">IF($D103&lt;COLUMNS($F$7:AH$7),"",INDEX(TableDiv[[GASB]:[GASB]],_xlfn.AGGREGATE(15,3,(TableDiv[[Agency]:[Agency]]=$E103)/(TableDiv[[Agency]:[Agency]]=$E103)*(ROW(TableDiv[Agency])-ROW(TableDiv[[#Headers],[Agency]])),COLUMNS($F$7:AH$7))))</f>
        <v/>
      </c>
      <c r="AI103" s="1069" t="str" cm="1">
        <f t="array" ref="AI103">IF($D103&lt;COLUMNS($F$7:AI$7),"",INDEX(TableDiv[[GASB]:[GASB]],_xlfn.AGGREGATE(15,3,(TableDiv[[Agency]:[Agency]]=$E103)/(TableDiv[[Agency]:[Agency]]=$E103)*(ROW(TableDiv[Agency])-ROW(TableDiv[[#Headers],[Agency]])),COLUMNS($F$7:AI$7))))</f>
        <v/>
      </c>
      <c r="AJ103" s="1069" t="str" cm="1">
        <f t="array" ref="AJ103">IF($D103&lt;COLUMNS($F$7:AJ$7),"",INDEX(TableDiv[[GASB]:[GASB]],_xlfn.AGGREGATE(15,3,(TableDiv[[Agency]:[Agency]]=$E103)/(TableDiv[[Agency]:[Agency]]=$E103)*(ROW(TableDiv[Agency])-ROW(TableDiv[[#Headers],[Agency]])),COLUMNS($F$7:AJ$7))))</f>
        <v/>
      </c>
      <c r="AK103" s="1069" t="str" cm="1">
        <f t="array" ref="AK103">IF($D103&lt;COLUMNS($F$7:AK$7),"",INDEX(TableDiv[[GASB]:[GASB]],_xlfn.AGGREGATE(15,3,(TableDiv[[Agency]:[Agency]]=$E103)/(TableDiv[[Agency]:[Agency]]=$E103)*(ROW(TableDiv[Agency])-ROW(TableDiv[[#Headers],[Agency]])),COLUMNS($F$7:AK$7))))</f>
        <v/>
      </c>
      <c r="AL103" s="1069" t="str" cm="1">
        <f t="array" ref="AL103">IF($D103&lt;COLUMNS($F$7:AL$7),"",INDEX(TableDiv[[GASB]:[GASB]],_xlfn.AGGREGATE(15,3,(TableDiv[[Agency]:[Agency]]=$E103)/(TableDiv[[Agency]:[Agency]]=$E103)*(ROW(TableDiv[Agency])-ROW(TableDiv[[#Headers],[Agency]])),COLUMNS($F$7:AL$7))))</f>
        <v/>
      </c>
      <c r="AM103" s="1069" t="str" cm="1">
        <f t="array" ref="AM103">IF($D103&lt;COLUMNS($F$7:AM$7),"",INDEX(TableDiv[[GASB]:[GASB]],_xlfn.AGGREGATE(15,3,(TableDiv[[Agency]:[Agency]]=$E103)/(TableDiv[[Agency]:[Agency]]=$E103)*(ROW(TableDiv[Agency])-ROW(TableDiv[[#Headers],[Agency]])),COLUMNS($F$7:AM$7))))</f>
        <v/>
      </c>
      <c r="AN103" s="1069"/>
      <c r="AO103" s="1069"/>
      <c r="AP103" s="1069"/>
      <c r="AQ103" s="1069"/>
      <c r="AR103" s="1069"/>
      <c r="AS103" s="1069"/>
    </row>
    <row r="104" spans="1:45" ht="15">
      <c r="A104" s="1073" t="s">
        <v>1410</v>
      </c>
      <c r="B104" s="1073" t="s">
        <v>2321</v>
      </c>
      <c r="C104" s="1069"/>
      <c r="D104" s="1069">
        <f>COUNTIF(TableDiv[Agency],E104)</f>
        <v>1</v>
      </c>
      <c r="E104" s="1078" t="str" cm="1">
        <f t="array" ref="E104">IFERROR(INDEX(TableDiv[Agency],MATCH(0,INDEX(COUNTIF($E$7:E103,TableDiv[Agency]),),0)),"")</f>
        <v>CWF</v>
      </c>
      <c r="F104" s="1069" t="str" cm="1">
        <f t="array" ref="F104">IF($D104&lt;COLUMNS($F$7:F$7),"",INDEX(TableDiv[[GASB]:[GASB]],_xlfn.AGGREGATE(15,3,(TableDiv[[Agency]:[Agency]]=$E104)/(TableDiv[[Agency]:[Agency]]=$E104)*(ROW(TableDiv[Agency])-ROW(TableDiv[[#Headers],[Agency]])),COLUMNS($F$7:F$7))))</f>
        <v>48200G</v>
      </c>
      <c r="G104" s="1069" t="str" cm="1">
        <f t="array" ref="G104">IF($D104&lt;COLUMNS($F$7:G$7),"",INDEX(TableDiv[[GASB]:[GASB]],_xlfn.AGGREGATE(15,3,(TableDiv[[Agency]:[Agency]]=$E104)/(TableDiv[[Agency]:[Agency]]=$E104)*(ROW(TableDiv[Agency])-ROW(TableDiv[[#Headers],[Agency]])),COLUMNS($F$7:G$7))))</f>
        <v/>
      </c>
      <c r="H104" s="1069" t="str" cm="1">
        <f t="array" ref="H104">IF($D104&lt;COLUMNS($F$7:H$7),"",INDEX(TableDiv[[GASB]:[GASB]],_xlfn.AGGREGATE(15,3,(TableDiv[[Agency]:[Agency]]=$E104)/(TableDiv[[Agency]:[Agency]]=$E104)*(ROW(TableDiv[Agency])-ROW(TableDiv[[#Headers],[Agency]])),COLUMNS($F$7:H$7))))</f>
        <v/>
      </c>
      <c r="I104" s="1069" t="str" cm="1">
        <f t="array" ref="I104">IF($D104&lt;COLUMNS($F$7:I$7),"",INDEX(TableDiv[[GASB]:[GASB]],_xlfn.AGGREGATE(15,3,(TableDiv[[Agency]:[Agency]]=$E104)/(TableDiv[[Agency]:[Agency]]=$E104)*(ROW(TableDiv[Agency])-ROW(TableDiv[[#Headers],[Agency]])),COLUMNS($F$7:I$7))))</f>
        <v/>
      </c>
      <c r="J104" s="1069" t="str" cm="1">
        <f t="array" ref="J104">IF($D104&lt;COLUMNS($F$7:J$7),"",INDEX(TableDiv[[GASB]:[GASB]],_xlfn.AGGREGATE(15,3,(TableDiv[[Agency]:[Agency]]=$E104)/(TableDiv[[Agency]:[Agency]]=$E104)*(ROW(TableDiv[Agency])-ROW(TableDiv[[#Headers],[Agency]])),COLUMNS($F$7:J$7))))</f>
        <v/>
      </c>
      <c r="K104" s="1069" t="str" cm="1">
        <f t="array" ref="K104">IF($D104&lt;COLUMNS($F$7:K$7),"",INDEX(TableDiv[[GASB]:[GASB]],_xlfn.AGGREGATE(15,3,(TableDiv[[Agency]:[Agency]]=$E104)/(TableDiv[[Agency]:[Agency]]=$E104)*(ROW(TableDiv[Agency])-ROW(TableDiv[[#Headers],[Agency]])),COLUMNS($F$7:K$7))))</f>
        <v/>
      </c>
      <c r="L104" s="1069" t="str" cm="1">
        <f t="array" ref="L104">IF($D104&lt;COLUMNS($F$7:L$7),"",INDEX(TableDiv[[GASB]:[GASB]],_xlfn.AGGREGATE(15,3,(TableDiv[[Agency]:[Agency]]=$E104)/(TableDiv[[Agency]:[Agency]]=$E104)*(ROW(TableDiv[Agency])-ROW(TableDiv[[#Headers],[Agency]])),COLUMNS($F$7:L$7))))</f>
        <v/>
      </c>
      <c r="M104" s="1069" t="str" cm="1">
        <f t="array" ref="M104">IF($D104&lt;COLUMNS($F$7:M$7),"",INDEX(TableDiv[[GASB]:[GASB]],_xlfn.AGGREGATE(15,3,(TableDiv[[Agency]:[Agency]]=$E104)/(TableDiv[[Agency]:[Agency]]=$E104)*(ROW(TableDiv[Agency])-ROW(TableDiv[[#Headers],[Agency]])),COLUMNS($F$7:M$7))))</f>
        <v/>
      </c>
      <c r="N104" s="1069" t="str" cm="1">
        <f t="array" ref="N104">IF($D104&lt;COLUMNS($F$7:N$7),"",INDEX(TableDiv[[GASB]:[GASB]],_xlfn.AGGREGATE(15,3,(TableDiv[[Agency]:[Agency]]=$E104)/(TableDiv[[Agency]:[Agency]]=$E104)*(ROW(TableDiv[Agency])-ROW(TableDiv[[#Headers],[Agency]])),COLUMNS($F$7:N$7))))</f>
        <v/>
      </c>
      <c r="O104" s="1069" t="str" cm="1">
        <f t="array" ref="O104">IF($D104&lt;COLUMNS($F$7:O$7),"",INDEX(TableDiv[[GASB]:[GASB]],_xlfn.AGGREGATE(15,3,(TableDiv[[Agency]:[Agency]]=$E104)/(TableDiv[[Agency]:[Agency]]=$E104)*(ROW(TableDiv[Agency])-ROW(TableDiv[[#Headers],[Agency]])),COLUMNS($F$7:O$7))))</f>
        <v/>
      </c>
      <c r="P104" s="1069" t="str" cm="1">
        <f t="array" ref="P104">IF($D104&lt;COLUMNS($F$7:P$7),"",INDEX(TableDiv[[GASB]:[GASB]],_xlfn.AGGREGATE(15,3,(TableDiv[[Agency]:[Agency]]=$E104)/(TableDiv[[Agency]:[Agency]]=$E104)*(ROW(TableDiv[Agency])-ROW(TableDiv[[#Headers],[Agency]])),COLUMNS($F$7:P$7))))</f>
        <v/>
      </c>
      <c r="Q104" s="1069" t="str" cm="1">
        <f t="array" ref="Q104">IF($D104&lt;COLUMNS($F$7:Q$7),"",INDEX(TableDiv[[GASB]:[GASB]],_xlfn.AGGREGATE(15,3,(TableDiv[[Agency]:[Agency]]=$E104)/(TableDiv[[Agency]:[Agency]]=$E104)*(ROW(TableDiv[Agency])-ROW(TableDiv[[#Headers],[Agency]])),COLUMNS($F$7:Q$7))))</f>
        <v/>
      </c>
      <c r="R104" s="1069" t="str" cm="1">
        <f t="array" ref="R104">IF($D104&lt;COLUMNS($F$7:R$7),"",INDEX(TableDiv[[GASB]:[GASB]],_xlfn.AGGREGATE(15,3,(TableDiv[[Agency]:[Agency]]=$E104)/(TableDiv[[Agency]:[Agency]]=$E104)*(ROW(TableDiv[Agency])-ROW(TableDiv[[#Headers],[Agency]])),COLUMNS($F$7:R$7))))</f>
        <v/>
      </c>
      <c r="S104" s="1069" t="str" cm="1">
        <f t="array" ref="S104">IF($D104&lt;COLUMNS($F$7:S$7),"",INDEX(TableDiv[[GASB]:[GASB]],_xlfn.AGGREGATE(15,3,(TableDiv[[Agency]:[Agency]]=$E104)/(TableDiv[[Agency]:[Agency]]=$E104)*(ROW(TableDiv[Agency])-ROW(TableDiv[[#Headers],[Agency]])),COLUMNS($F$7:S$7))))</f>
        <v/>
      </c>
      <c r="T104" s="1069" t="str" cm="1">
        <f t="array" ref="T104">IF($D104&lt;COLUMNS($F$7:T$7),"",INDEX(TableDiv[[GASB]:[GASB]],_xlfn.AGGREGATE(15,3,(TableDiv[[Agency]:[Agency]]=$E104)/(TableDiv[[Agency]:[Agency]]=$E104)*(ROW(TableDiv[Agency])-ROW(TableDiv[[#Headers],[Agency]])),COLUMNS($F$7:T$7))))</f>
        <v/>
      </c>
      <c r="U104" s="1069" t="str" cm="1">
        <f t="array" ref="U104">IF($D104&lt;COLUMNS($F$7:U$7),"",INDEX(TableDiv[[GASB]:[GASB]],_xlfn.AGGREGATE(15,3,(TableDiv[[Agency]:[Agency]]=$E104)/(TableDiv[[Agency]:[Agency]]=$E104)*(ROW(TableDiv[Agency])-ROW(TableDiv[[#Headers],[Agency]])),COLUMNS($F$7:U$7))))</f>
        <v/>
      </c>
      <c r="V104" s="1069" t="str" cm="1">
        <f t="array" ref="V104">IF($D104&lt;COLUMNS($F$7:V$7),"",INDEX(TableDiv[[GASB]:[GASB]],_xlfn.AGGREGATE(15,3,(TableDiv[[Agency]:[Agency]]=$E104)/(TableDiv[[Agency]:[Agency]]=$E104)*(ROW(TableDiv[Agency])-ROW(TableDiv[[#Headers],[Agency]])),COLUMNS($F$7:V$7))))</f>
        <v/>
      </c>
      <c r="W104" s="1069" t="str" cm="1">
        <f t="array" ref="W104">IF($D104&lt;COLUMNS($F$7:W$7),"",INDEX(TableDiv[[GASB]:[GASB]],_xlfn.AGGREGATE(15,3,(TableDiv[[Agency]:[Agency]]=$E104)/(TableDiv[[Agency]:[Agency]]=$E104)*(ROW(TableDiv[Agency])-ROW(TableDiv[[#Headers],[Agency]])),COLUMNS($F$7:W$7))))</f>
        <v/>
      </c>
      <c r="X104" s="1069" t="str" cm="1">
        <f t="array" ref="X104">IF($D104&lt;COLUMNS($F$7:X$7),"",INDEX(TableDiv[[GASB]:[GASB]],_xlfn.AGGREGATE(15,3,(TableDiv[[Agency]:[Agency]]=$E104)/(TableDiv[[Agency]:[Agency]]=$E104)*(ROW(TableDiv[Agency])-ROW(TableDiv[[#Headers],[Agency]])),COLUMNS($F$7:X$7))))</f>
        <v/>
      </c>
      <c r="Y104" s="1069" t="str" cm="1">
        <f t="array" ref="Y104">IF($D104&lt;COLUMNS($F$7:Y$7),"",INDEX(TableDiv[[GASB]:[GASB]],_xlfn.AGGREGATE(15,3,(TableDiv[[Agency]:[Agency]]=$E104)/(TableDiv[[Agency]:[Agency]]=$E104)*(ROW(TableDiv[Agency])-ROW(TableDiv[[#Headers],[Agency]])),COLUMNS($F$7:Y$7))))</f>
        <v/>
      </c>
      <c r="Z104" s="1069" t="str" cm="1">
        <f t="array" ref="Z104">IF($D104&lt;COLUMNS($F$7:Z$7),"",INDEX(TableDiv[[GASB]:[GASB]],_xlfn.AGGREGATE(15,3,(TableDiv[[Agency]:[Agency]]=$E104)/(TableDiv[[Agency]:[Agency]]=$E104)*(ROW(TableDiv[Agency])-ROW(TableDiv[[#Headers],[Agency]])),COLUMNS($F$7:Z$7))))</f>
        <v/>
      </c>
      <c r="AA104" s="1069" t="str" cm="1">
        <f t="array" ref="AA104">IF($D104&lt;COLUMNS($F$7:AA$7),"",INDEX(TableDiv[[GASB]:[GASB]],_xlfn.AGGREGATE(15,3,(TableDiv[[Agency]:[Agency]]=$E104)/(TableDiv[[Agency]:[Agency]]=$E104)*(ROW(TableDiv[Agency])-ROW(TableDiv[[#Headers],[Agency]])),COLUMNS($F$7:AA$7))))</f>
        <v/>
      </c>
      <c r="AB104" s="1069" t="str" cm="1">
        <f t="array" ref="AB104">IF($D104&lt;COLUMNS($F$7:AB$7),"",INDEX(TableDiv[[GASB]:[GASB]],_xlfn.AGGREGATE(15,3,(TableDiv[[Agency]:[Agency]]=$E104)/(TableDiv[[Agency]:[Agency]]=$E104)*(ROW(TableDiv[Agency])-ROW(TableDiv[[#Headers],[Agency]])),COLUMNS($F$7:AB$7))))</f>
        <v/>
      </c>
      <c r="AC104" s="1069" t="str" cm="1">
        <f t="array" ref="AC104">IF($D104&lt;COLUMNS($F$7:AC$7),"",INDEX(TableDiv[[GASB]:[GASB]],_xlfn.AGGREGATE(15,3,(TableDiv[[Agency]:[Agency]]=$E104)/(TableDiv[[Agency]:[Agency]]=$E104)*(ROW(TableDiv[Agency])-ROW(TableDiv[[#Headers],[Agency]])),COLUMNS($F$7:AC$7))))</f>
        <v/>
      </c>
      <c r="AD104" s="1069" t="str" cm="1">
        <f t="array" ref="AD104">IF($D104&lt;COLUMNS($F$7:AD$7),"",INDEX(TableDiv[[GASB]:[GASB]],_xlfn.AGGREGATE(15,3,(TableDiv[[Agency]:[Agency]]=$E104)/(TableDiv[[Agency]:[Agency]]=$E104)*(ROW(TableDiv[Agency])-ROW(TableDiv[[#Headers],[Agency]])),COLUMNS($F$7:AD$7))))</f>
        <v/>
      </c>
      <c r="AE104" s="1069" t="str" cm="1">
        <f t="array" ref="AE104">IF($D104&lt;COLUMNS($F$7:AE$7),"",INDEX(TableDiv[[GASB]:[GASB]],_xlfn.AGGREGATE(15,3,(TableDiv[[Agency]:[Agency]]=$E104)/(TableDiv[[Agency]:[Agency]]=$E104)*(ROW(TableDiv[Agency])-ROW(TableDiv[[#Headers],[Agency]])),COLUMNS($F$7:AE$7))))</f>
        <v/>
      </c>
      <c r="AF104" s="1069" t="str" cm="1">
        <f t="array" ref="AF104">IF($D104&lt;COLUMNS($F$7:AF$7),"",INDEX(TableDiv[[GASB]:[GASB]],_xlfn.AGGREGATE(15,3,(TableDiv[[Agency]:[Agency]]=$E104)/(TableDiv[[Agency]:[Agency]]=$E104)*(ROW(TableDiv[Agency])-ROW(TableDiv[[#Headers],[Agency]])),COLUMNS($F$7:AF$7))))</f>
        <v/>
      </c>
      <c r="AG104" s="1069" t="str" cm="1">
        <f t="array" ref="AG104">IF($D104&lt;COLUMNS($F$7:AG$7),"",INDEX(TableDiv[[GASB]:[GASB]],_xlfn.AGGREGATE(15,3,(TableDiv[[Agency]:[Agency]]=$E104)/(TableDiv[[Agency]:[Agency]]=$E104)*(ROW(TableDiv[Agency])-ROW(TableDiv[[#Headers],[Agency]])),COLUMNS($F$7:AG$7))))</f>
        <v/>
      </c>
      <c r="AH104" s="1069" t="str" cm="1">
        <f t="array" ref="AH104">IF($D104&lt;COLUMNS($F$7:AH$7),"",INDEX(TableDiv[[GASB]:[GASB]],_xlfn.AGGREGATE(15,3,(TableDiv[[Agency]:[Agency]]=$E104)/(TableDiv[[Agency]:[Agency]]=$E104)*(ROW(TableDiv[Agency])-ROW(TableDiv[[#Headers],[Agency]])),COLUMNS($F$7:AH$7))))</f>
        <v/>
      </c>
      <c r="AI104" s="1069" t="str" cm="1">
        <f t="array" ref="AI104">IF($D104&lt;COLUMNS($F$7:AI$7),"",INDEX(TableDiv[[GASB]:[GASB]],_xlfn.AGGREGATE(15,3,(TableDiv[[Agency]:[Agency]]=$E104)/(TableDiv[[Agency]:[Agency]]=$E104)*(ROW(TableDiv[Agency])-ROW(TableDiv[[#Headers],[Agency]])),COLUMNS($F$7:AI$7))))</f>
        <v/>
      </c>
      <c r="AJ104" s="1069" t="str" cm="1">
        <f t="array" ref="AJ104">IF($D104&lt;COLUMNS($F$7:AJ$7),"",INDEX(TableDiv[[GASB]:[GASB]],_xlfn.AGGREGATE(15,3,(TableDiv[[Agency]:[Agency]]=$E104)/(TableDiv[[Agency]:[Agency]]=$E104)*(ROW(TableDiv[Agency])-ROW(TableDiv[[#Headers],[Agency]])),COLUMNS($F$7:AJ$7))))</f>
        <v/>
      </c>
      <c r="AK104" s="1069" t="str" cm="1">
        <f t="array" ref="AK104">IF($D104&lt;COLUMNS($F$7:AK$7),"",INDEX(TableDiv[[GASB]:[GASB]],_xlfn.AGGREGATE(15,3,(TableDiv[[Agency]:[Agency]]=$E104)/(TableDiv[[Agency]:[Agency]]=$E104)*(ROW(TableDiv[Agency])-ROW(TableDiv[[#Headers],[Agency]])),COLUMNS($F$7:AK$7))))</f>
        <v/>
      </c>
      <c r="AL104" s="1069" t="str" cm="1">
        <f t="array" ref="AL104">IF($D104&lt;COLUMNS($F$7:AL$7),"",INDEX(TableDiv[[GASB]:[GASB]],_xlfn.AGGREGATE(15,3,(TableDiv[[Agency]:[Agency]]=$E104)/(TableDiv[[Agency]:[Agency]]=$E104)*(ROW(TableDiv[Agency])-ROW(TableDiv[[#Headers],[Agency]])),COLUMNS($F$7:AL$7))))</f>
        <v/>
      </c>
      <c r="AM104" s="1069" t="str" cm="1">
        <f t="array" ref="AM104">IF($D104&lt;COLUMNS($F$7:AM$7),"",INDEX(TableDiv[[GASB]:[GASB]],_xlfn.AGGREGATE(15,3,(TableDiv[[Agency]:[Agency]]=$E104)/(TableDiv[[Agency]:[Agency]]=$E104)*(ROW(TableDiv[Agency])-ROW(TableDiv[[#Headers],[Agency]])),COLUMNS($F$7:AM$7))))</f>
        <v/>
      </c>
      <c r="AN104" s="1069"/>
      <c r="AO104" s="1069"/>
      <c r="AP104" s="1069"/>
      <c r="AQ104" s="1069"/>
      <c r="AR104" s="1069"/>
      <c r="AS104" s="1069"/>
    </row>
    <row r="105" spans="1:45" ht="15">
      <c r="A105" s="1073" t="s">
        <v>1410</v>
      </c>
      <c r="B105" s="1073" t="s">
        <v>2267</v>
      </c>
      <c r="C105" s="1069"/>
      <c r="D105" s="1069">
        <f>COUNTIF(TableDiv[Agency],E105)</f>
        <v>1</v>
      </c>
      <c r="E105" s="1078" t="str" cm="1">
        <f t="array" ref="E105">IFERROR(INDEX(TableDiv[Agency],MATCH(0,INDEX(COUNTIF($E$7:E104,TableDiv[Agency]),),0)),"")</f>
        <v>CXF</v>
      </c>
      <c r="F105" s="1069" t="str" cm="1">
        <f t="array" ref="F105">IF($D105&lt;COLUMNS($F$7:F$7),"",INDEX(TableDiv[[GASB]:[GASB]],_xlfn.AGGREGATE(15,3,(TableDiv[[Agency]:[Agency]]=$E105)/(TableDiv[[Agency]:[Agency]]=$E105)*(ROW(TableDiv[Agency])-ROW(TableDiv[[#Headers],[Agency]])),COLUMNS($F$7:F$7))))</f>
        <v>48200G</v>
      </c>
      <c r="G105" s="1069" t="str" cm="1">
        <f t="array" ref="G105">IF($D105&lt;COLUMNS($F$7:G$7),"",INDEX(TableDiv[[GASB]:[GASB]],_xlfn.AGGREGATE(15,3,(TableDiv[[Agency]:[Agency]]=$E105)/(TableDiv[[Agency]:[Agency]]=$E105)*(ROW(TableDiv[Agency])-ROW(TableDiv[[#Headers],[Agency]])),COLUMNS($F$7:G$7))))</f>
        <v/>
      </c>
      <c r="H105" s="1069" t="str" cm="1">
        <f t="array" ref="H105">IF($D105&lt;COLUMNS($F$7:H$7),"",INDEX(TableDiv[[GASB]:[GASB]],_xlfn.AGGREGATE(15,3,(TableDiv[[Agency]:[Agency]]=$E105)/(TableDiv[[Agency]:[Agency]]=$E105)*(ROW(TableDiv[Agency])-ROW(TableDiv[[#Headers],[Agency]])),COLUMNS($F$7:H$7))))</f>
        <v/>
      </c>
      <c r="I105" s="1069" t="str" cm="1">
        <f t="array" ref="I105">IF($D105&lt;COLUMNS($F$7:I$7),"",INDEX(TableDiv[[GASB]:[GASB]],_xlfn.AGGREGATE(15,3,(TableDiv[[Agency]:[Agency]]=$E105)/(TableDiv[[Agency]:[Agency]]=$E105)*(ROW(TableDiv[Agency])-ROW(TableDiv[[#Headers],[Agency]])),COLUMNS($F$7:I$7))))</f>
        <v/>
      </c>
      <c r="J105" s="1069" t="str" cm="1">
        <f t="array" ref="J105">IF($D105&lt;COLUMNS($F$7:J$7),"",INDEX(TableDiv[[GASB]:[GASB]],_xlfn.AGGREGATE(15,3,(TableDiv[[Agency]:[Agency]]=$E105)/(TableDiv[[Agency]:[Agency]]=$E105)*(ROW(TableDiv[Agency])-ROW(TableDiv[[#Headers],[Agency]])),COLUMNS($F$7:J$7))))</f>
        <v/>
      </c>
      <c r="K105" s="1069" t="str" cm="1">
        <f t="array" ref="K105">IF($D105&lt;COLUMNS($F$7:K$7),"",INDEX(TableDiv[[GASB]:[GASB]],_xlfn.AGGREGATE(15,3,(TableDiv[[Agency]:[Agency]]=$E105)/(TableDiv[[Agency]:[Agency]]=$E105)*(ROW(TableDiv[Agency])-ROW(TableDiv[[#Headers],[Agency]])),COLUMNS($F$7:K$7))))</f>
        <v/>
      </c>
      <c r="L105" s="1069" t="str" cm="1">
        <f t="array" ref="L105">IF($D105&lt;COLUMNS($F$7:L$7),"",INDEX(TableDiv[[GASB]:[GASB]],_xlfn.AGGREGATE(15,3,(TableDiv[[Agency]:[Agency]]=$E105)/(TableDiv[[Agency]:[Agency]]=$E105)*(ROW(TableDiv[Agency])-ROW(TableDiv[[#Headers],[Agency]])),COLUMNS($F$7:L$7))))</f>
        <v/>
      </c>
      <c r="M105" s="1069" t="str" cm="1">
        <f t="array" ref="M105">IF($D105&lt;COLUMNS($F$7:M$7),"",INDEX(TableDiv[[GASB]:[GASB]],_xlfn.AGGREGATE(15,3,(TableDiv[[Agency]:[Agency]]=$E105)/(TableDiv[[Agency]:[Agency]]=$E105)*(ROW(TableDiv[Agency])-ROW(TableDiv[[#Headers],[Agency]])),COLUMNS($F$7:M$7))))</f>
        <v/>
      </c>
      <c r="N105" s="1069" t="str" cm="1">
        <f t="array" ref="N105">IF($D105&lt;COLUMNS($F$7:N$7),"",INDEX(TableDiv[[GASB]:[GASB]],_xlfn.AGGREGATE(15,3,(TableDiv[[Agency]:[Agency]]=$E105)/(TableDiv[[Agency]:[Agency]]=$E105)*(ROW(TableDiv[Agency])-ROW(TableDiv[[#Headers],[Agency]])),COLUMNS($F$7:N$7))))</f>
        <v/>
      </c>
      <c r="O105" s="1069" t="str" cm="1">
        <f t="array" ref="O105">IF($D105&lt;COLUMNS($F$7:O$7),"",INDEX(TableDiv[[GASB]:[GASB]],_xlfn.AGGREGATE(15,3,(TableDiv[[Agency]:[Agency]]=$E105)/(TableDiv[[Agency]:[Agency]]=$E105)*(ROW(TableDiv[Agency])-ROW(TableDiv[[#Headers],[Agency]])),COLUMNS($F$7:O$7))))</f>
        <v/>
      </c>
      <c r="P105" s="1069" t="str" cm="1">
        <f t="array" ref="P105">IF($D105&lt;COLUMNS($F$7:P$7),"",INDEX(TableDiv[[GASB]:[GASB]],_xlfn.AGGREGATE(15,3,(TableDiv[[Agency]:[Agency]]=$E105)/(TableDiv[[Agency]:[Agency]]=$E105)*(ROW(TableDiv[Agency])-ROW(TableDiv[[#Headers],[Agency]])),COLUMNS($F$7:P$7))))</f>
        <v/>
      </c>
      <c r="Q105" s="1069" t="str" cm="1">
        <f t="array" ref="Q105">IF($D105&lt;COLUMNS($F$7:Q$7),"",INDEX(TableDiv[[GASB]:[GASB]],_xlfn.AGGREGATE(15,3,(TableDiv[[Agency]:[Agency]]=$E105)/(TableDiv[[Agency]:[Agency]]=$E105)*(ROW(TableDiv[Agency])-ROW(TableDiv[[#Headers],[Agency]])),COLUMNS($F$7:Q$7))))</f>
        <v/>
      </c>
      <c r="R105" s="1069" t="str" cm="1">
        <f t="array" ref="R105">IF($D105&lt;COLUMNS($F$7:R$7),"",INDEX(TableDiv[[GASB]:[GASB]],_xlfn.AGGREGATE(15,3,(TableDiv[[Agency]:[Agency]]=$E105)/(TableDiv[[Agency]:[Agency]]=$E105)*(ROW(TableDiv[Agency])-ROW(TableDiv[[#Headers],[Agency]])),COLUMNS($F$7:R$7))))</f>
        <v/>
      </c>
      <c r="S105" s="1069" t="str" cm="1">
        <f t="array" ref="S105">IF($D105&lt;COLUMNS($F$7:S$7),"",INDEX(TableDiv[[GASB]:[GASB]],_xlfn.AGGREGATE(15,3,(TableDiv[[Agency]:[Agency]]=$E105)/(TableDiv[[Agency]:[Agency]]=$E105)*(ROW(TableDiv[Agency])-ROW(TableDiv[[#Headers],[Agency]])),COLUMNS($F$7:S$7))))</f>
        <v/>
      </c>
      <c r="T105" s="1069" t="str" cm="1">
        <f t="array" ref="T105">IF($D105&lt;COLUMNS($F$7:T$7),"",INDEX(TableDiv[[GASB]:[GASB]],_xlfn.AGGREGATE(15,3,(TableDiv[[Agency]:[Agency]]=$E105)/(TableDiv[[Agency]:[Agency]]=$E105)*(ROW(TableDiv[Agency])-ROW(TableDiv[[#Headers],[Agency]])),COLUMNS($F$7:T$7))))</f>
        <v/>
      </c>
      <c r="U105" s="1069" t="str" cm="1">
        <f t="array" ref="U105">IF($D105&lt;COLUMNS($F$7:U$7),"",INDEX(TableDiv[[GASB]:[GASB]],_xlfn.AGGREGATE(15,3,(TableDiv[[Agency]:[Agency]]=$E105)/(TableDiv[[Agency]:[Agency]]=$E105)*(ROW(TableDiv[Agency])-ROW(TableDiv[[#Headers],[Agency]])),COLUMNS($F$7:U$7))))</f>
        <v/>
      </c>
      <c r="V105" s="1069" t="str" cm="1">
        <f t="array" ref="V105">IF($D105&lt;COLUMNS($F$7:V$7),"",INDEX(TableDiv[[GASB]:[GASB]],_xlfn.AGGREGATE(15,3,(TableDiv[[Agency]:[Agency]]=$E105)/(TableDiv[[Agency]:[Agency]]=$E105)*(ROW(TableDiv[Agency])-ROW(TableDiv[[#Headers],[Agency]])),COLUMNS($F$7:V$7))))</f>
        <v/>
      </c>
      <c r="W105" s="1069" t="str" cm="1">
        <f t="array" ref="W105">IF($D105&lt;COLUMNS($F$7:W$7),"",INDEX(TableDiv[[GASB]:[GASB]],_xlfn.AGGREGATE(15,3,(TableDiv[[Agency]:[Agency]]=$E105)/(TableDiv[[Agency]:[Agency]]=$E105)*(ROW(TableDiv[Agency])-ROW(TableDiv[[#Headers],[Agency]])),COLUMNS($F$7:W$7))))</f>
        <v/>
      </c>
      <c r="X105" s="1069" t="str" cm="1">
        <f t="array" ref="X105">IF($D105&lt;COLUMNS($F$7:X$7),"",INDEX(TableDiv[[GASB]:[GASB]],_xlfn.AGGREGATE(15,3,(TableDiv[[Agency]:[Agency]]=$E105)/(TableDiv[[Agency]:[Agency]]=$E105)*(ROW(TableDiv[Agency])-ROW(TableDiv[[#Headers],[Agency]])),COLUMNS($F$7:X$7))))</f>
        <v/>
      </c>
      <c r="Y105" s="1069" t="str" cm="1">
        <f t="array" ref="Y105">IF($D105&lt;COLUMNS($F$7:Y$7),"",INDEX(TableDiv[[GASB]:[GASB]],_xlfn.AGGREGATE(15,3,(TableDiv[[Agency]:[Agency]]=$E105)/(TableDiv[[Agency]:[Agency]]=$E105)*(ROW(TableDiv[Agency])-ROW(TableDiv[[#Headers],[Agency]])),COLUMNS($F$7:Y$7))))</f>
        <v/>
      </c>
      <c r="Z105" s="1069" t="str" cm="1">
        <f t="array" ref="Z105">IF($D105&lt;COLUMNS($F$7:Z$7),"",INDEX(TableDiv[[GASB]:[GASB]],_xlfn.AGGREGATE(15,3,(TableDiv[[Agency]:[Agency]]=$E105)/(TableDiv[[Agency]:[Agency]]=$E105)*(ROW(TableDiv[Agency])-ROW(TableDiv[[#Headers],[Agency]])),COLUMNS($F$7:Z$7))))</f>
        <v/>
      </c>
      <c r="AA105" s="1069" t="str" cm="1">
        <f t="array" ref="AA105">IF($D105&lt;COLUMNS($F$7:AA$7),"",INDEX(TableDiv[[GASB]:[GASB]],_xlfn.AGGREGATE(15,3,(TableDiv[[Agency]:[Agency]]=$E105)/(TableDiv[[Agency]:[Agency]]=$E105)*(ROW(TableDiv[Agency])-ROW(TableDiv[[#Headers],[Agency]])),COLUMNS($F$7:AA$7))))</f>
        <v/>
      </c>
      <c r="AB105" s="1069" t="str" cm="1">
        <f t="array" ref="AB105">IF($D105&lt;COLUMNS($F$7:AB$7),"",INDEX(TableDiv[[GASB]:[GASB]],_xlfn.AGGREGATE(15,3,(TableDiv[[Agency]:[Agency]]=$E105)/(TableDiv[[Agency]:[Agency]]=$E105)*(ROW(TableDiv[Agency])-ROW(TableDiv[[#Headers],[Agency]])),COLUMNS($F$7:AB$7))))</f>
        <v/>
      </c>
      <c r="AC105" s="1069" t="str" cm="1">
        <f t="array" ref="AC105">IF($D105&lt;COLUMNS($F$7:AC$7),"",INDEX(TableDiv[[GASB]:[GASB]],_xlfn.AGGREGATE(15,3,(TableDiv[[Agency]:[Agency]]=$E105)/(TableDiv[[Agency]:[Agency]]=$E105)*(ROW(TableDiv[Agency])-ROW(TableDiv[[#Headers],[Agency]])),COLUMNS($F$7:AC$7))))</f>
        <v/>
      </c>
      <c r="AD105" s="1069" t="str" cm="1">
        <f t="array" ref="AD105">IF($D105&lt;COLUMNS($F$7:AD$7),"",INDEX(TableDiv[[GASB]:[GASB]],_xlfn.AGGREGATE(15,3,(TableDiv[[Agency]:[Agency]]=$E105)/(TableDiv[[Agency]:[Agency]]=$E105)*(ROW(TableDiv[Agency])-ROW(TableDiv[[#Headers],[Agency]])),COLUMNS($F$7:AD$7))))</f>
        <v/>
      </c>
      <c r="AE105" s="1069" t="str" cm="1">
        <f t="array" ref="AE105">IF($D105&lt;COLUMNS($F$7:AE$7),"",INDEX(TableDiv[[GASB]:[GASB]],_xlfn.AGGREGATE(15,3,(TableDiv[[Agency]:[Agency]]=$E105)/(TableDiv[[Agency]:[Agency]]=$E105)*(ROW(TableDiv[Agency])-ROW(TableDiv[[#Headers],[Agency]])),COLUMNS($F$7:AE$7))))</f>
        <v/>
      </c>
      <c r="AF105" s="1069" t="str" cm="1">
        <f t="array" ref="AF105">IF($D105&lt;COLUMNS($F$7:AF$7),"",INDEX(TableDiv[[GASB]:[GASB]],_xlfn.AGGREGATE(15,3,(TableDiv[[Agency]:[Agency]]=$E105)/(TableDiv[[Agency]:[Agency]]=$E105)*(ROW(TableDiv[Agency])-ROW(TableDiv[[#Headers],[Agency]])),COLUMNS($F$7:AF$7))))</f>
        <v/>
      </c>
      <c r="AG105" s="1069" t="str" cm="1">
        <f t="array" ref="AG105">IF($D105&lt;COLUMNS($F$7:AG$7),"",INDEX(TableDiv[[GASB]:[GASB]],_xlfn.AGGREGATE(15,3,(TableDiv[[Agency]:[Agency]]=$E105)/(TableDiv[[Agency]:[Agency]]=$E105)*(ROW(TableDiv[Agency])-ROW(TableDiv[[#Headers],[Agency]])),COLUMNS($F$7:AG$7))))</f>
        <v/>
      </c>
      <c r="AH105" s="1069" t="str" cm="1">
        <f t="array" ref="AH105">IF($D105&lt;COLUMNS($F$7:AH$7),"",INDEX(TableDiv[[GASB]:[GASB]],_xlfn.AGGREGATE(15,3,(TableDiv[[Agency]:[Agency]]=$E105)/(TableDiv[[Agency]:[Agency]]=$E105)*(ROW(TableDiv[Agency])-ROW(TableDiv[[#Headers],[Agency]])),COLUMNS($F$7:AH$7))))</f>
        <v/>
      </c>
      <c r="AI105" s="1069" t="str" cm="1">
        <f t="array" ref="AI105">IF($D105&lt;COLUMNS($F$7:AI$7),"",INDEX(TableDiv[[GASB]:[GASB]],_xlfn.AGGREGATE(15,3,(TableDiv[[Agency]:[Agency]]=$E105)/(TableDiv[[Agency]:[Agency]]=$E105)*(ROW(TableDiv[Agency])-ROW(TableDiv[[#Headers],[Agency]])),COLUMNS($F$7:AI$7))))</f>
        <v/>
      </c>
      <c r="AJ105" s="1069" t="str" cm="1">
        <f t="array" ref="AJ105">IF($D105&lt;COLUMNS($F$7:AJ$7),"",INDEX(TableDiv[[GASB]:[GASB]],_xlfn.AGGREGATE(15,3,(TableDiv[[Agency]:[Agency]]=$E105)/(TableDiv[[Agency]:[Agency]]=$E105)*(ROW(TableDiv[Agency])-ROW(TableDiv[[#Headers],[Agency]])),COLUMNS($F$7:AJ$7))))</f>
        <v/>
      </c>
      <c r="AK105" s="1069" t="str" cm="1">
        <f t="array" ref="AK105">IF($D105&lt;COLUMNS($F$7:AK$7),"",INDEX(TableDiv[[GASB]:[GASB]],_xlfn.AGGREGATE(15,3,(TableDiv[[Agency]:[Agency]]=$E105)/(TableDiv[[Agency]:[Agency]]=$E105)*(ROW(TableDiv[Agency])-ROW(TableDiv[[#Headers],[Agency]])),COLUMNS($F$7:AK$7))))</f>
        <v/>
      </c>
      <c r="AL105" s="1069" t="str" cm="1">
        <f t="array" ref="AL105">IF($D105&lt;COLUMNS($F$7:AL$7),"",INDEX(TableDiv[[GASB]:[GASB]],_xlfn.AGGREGATE(15,3,(TableDiv[[Agency]:[Agency]]=$E105)/(TableDiv[[Agency]:[Agency]]=$E105)*(ROW(TableDiv[Agency])-ROW(TableDiv[[#Headers],[Agency]])),COLUMNS($F$7:AL$7))))</f>
        <v/>
      </c>
      <c r="AM105" s="1069" t="str" cm="1">
        <f t="array" ref="AM105">IF($D105&lt;COLUMNS($F$7:AM$7),"",INDEX(TableDiv[[GASB]:[GASB]],_xlfn.AGGREGATE(15,3,(TableDiv[[Agency]:[Agency]]=$E105)/(TableDiv[[Agency]:[Agency]]=$E105)*(ROW(TableDiv[Agency])-ROW(TableDiv[[#Headers],[Agency]])),COLUMNS($F$7:AM$7))))</f>
        <v/>
      </c>
      <c r="AN105" s="1069"/>
      <c r="AO105" s="1069"/>
      <c r="AP105" s="1069"/>
      <c r="AQ105" s="1069"/>
      <c r="AR105" s="1069"/>
      <c r="AS105" s="1069"/>
    </row>
    <row r="106" spans="1:45" ht="15">
      <c r="A106" s="1073" t="s">
        <v>1410</v>
      </c>
      <c r="B106" s="1073" t="s">
        <v>2322</v>
      </c>
      <c r="C106" s="1069"/>
      <c r="D106" s="1069">
        <f>COUNTIF(TableDiv[Agency],E106)</f>
        <v>1</v>
      </c>
      <c r="E106" s="1078" t="str" cm="1">
        <f t="array" ref="E106">IFERROR(INDEX(TableDiv[Agency],MATCH(0,INDEX(COUNTIF($E$7:E105,TableDiv[Agency]),),0)),"")</f>
        <v>D0F</v>
      </c>
      <c r="F106" s="1069" t="str" cm="1">
        <f t="array" ref="F106">IF($D106&lt;COLUMNS($F$7:F$7),"",INDEX(TableDiv[[GASB]:[GASB]],_xlfn.AGGREGATE(15,3,(TableDiv[[Agency]:[Agency]]=$E106)/(TableDiv[[Agency]:[Agency]]=$E106)*(ROW(TableDiv[Agency])-ROW(TableDiv[[#Headers],[Agency]])),COLUMNS($F$7:F$7))))</f>
        <v>48200G</v>
      </c>
      <c r="G106" s="1069" t="str" cm="1">
        <f t="array" ref="G106">IF($D106&lt;COLUMNS($F$7:G$7),"",INDEX(TableDiv[[GASB]:[GASB]],_xlfn.AGGREGATE(15,3,(TableDiv[[Agency]:[Agency]]=$E106)/(TableDiv[[Agency]:[Agency]]=$E106)*(ROW(TableDiv[Agency])-ROW(TableDiv[[#Headers],[Agency]])),COLUMNS($F$7:G$7))))</f>
        <v/>
      </c>
      <c r="H106" s="1069" t="str" cm="1">
        <f t="array" ref="H106">IF($D106&lt;COLUMNS($F$7:H$7),"",INDEX(TableDiv[[GASB]:[GASB]],_xlfn.AGGREGATE(15,3,(TableDiv[[Agency]:[Agency]]=$E106)/(TableDiv[[Agency]:[Agency]]=$E106)*(ROW(TableDiv[Agency])-ROW(TableDiv[[#Headers],[Agency]])),COLUMNS($F$7:H$7))))</f>
        <v/>
      </c>
      <c r="I106" s="1069" t="str" cm="1">
        <f t="array" ref="I106">IF($D106&lt;COLUMNS($F$7:I$7),"",INDEX(TableDiv[[GASB]:[GASB]],_xlfn.AGGREGATE(15,3,(TableDiv[[Agency]:[Agency]]=$E106)/(TableDiv[[Agency]:[Agency]]=$E106)*(ROW(TableDiv[Agency])-ROW(TableDiv[[#Headers],[Agency]])),COLUMNS($F$7:I$7))))</f>
        <v/>
      </c>
      <c r="J106" s="1069" t="str" cm="1">
        <f t="array" ref="J106">IF($D106&lt;COLUMNS($F$7:J$7),"",INDEX(TableDiv[[GASB]:[GASB]],_xlfn.AGGREGATE(15,3,(TableDiv[[Agency]:[Agency]]=$E106)/(TableDiv[[Agency]:[Agency]]=$E106)*(ROW(TableDiv[Agency])-ROW(TableDiv[[#Headers],[Agency]])),COLUMNS($F$7:J$7))))</f>
        <v/>
      </c>
      <c r="K106" s="1069" t="str" cm="1">
        <f t="array" ref="K106">IF($D106&lt;COLUMNS($F$7:K$7),"",INDEX(TableDiv[[GASB]:[GASB]],_xlfn.AGGREGATE(15,3,(TableDiv[[Agency]:[Agency]]=$E106)/(TableDiv[[Agency]:[Agency]]=$E106)*(ROW(TableDiv[Agency])-ROW(TableDiv[[#Headers],[Agency]])),COLUMNS($F$7:K$7))))</f>
        <v/>
      </c>
      <c r="L106" s="1069" t="str" cm="1">
        <f t="array" ref="L106">IF($D106&lt;COLUMNS($F$7:L$7),"",INDEX(TableDiv[[GASB]:[GASB]],_xlfn.AGGREGATE(15,3,(TableDiv[[Agency]:[Agency]]=$E106)/(TableDiv[[Agency]:[Agency]]=$E106)*(ROW(TableDiv[Agency])-ROW(TableDiv[[#Headers],[Agency]])),COLUMNS($F$7:L$7))))</f>
        <v/>
      </c>
      <c r="M106" s="1069" t="str" cm="1">
        <f t="array" ref="M106">IF($D106&lt;COLUMNS($F$7:M$7),"",INDEX(TableDiv[[GASB]:[GASB]],_xlfn.AGGREGATE(15,3,(TableDiv[[Agency]:[Agency]]=$E106)/(TableDiv[[Agency]:[Agency]]=$E106)*(ROW(TableDiv[Agency])-ROW(TableDiv[[#Headers],[Agency]])),COLUMNS($F$7:M$7))))</f>
        <v/>
      </c>
      <c r="N106" s="1069" t="str" cm="1">
        <f t="array" ref="N106">IF($D106&lt;COLUMNS($F$7:N$7),"",INDEX(TableDiv[[GASB]:[GASB]],_xlfn.AGGREGATE(15,3,(TableDiv[[Agency]:[Agency]]=$E106)/(TableDiv[[Agency]:[Agency]]=$E106)*(ROW(TableDiv[Agency])-ROW(TableDiv[[#Headers],[Agency]])),COLUMNS($F$7:N$7))))</f>
        <v/>
      </c>
      <c r="O106" s="1069" t="str" cm="1">
        <f t="array" ref="O106">IF($D106&lt;COLUMNS($F$7:O$7),"",INDEX(TableDiv[[GASB]:[GASB]],_xlfn.AGGREGATE(15,3,(TableDiv[[Agency]:[Agency]]=$E106)/(TableDiv[[Agency]:[Agency]]=$E106)*(ROW(TableDiv[Agency])-ROW(TableDiv[[#Headers],[Agency]])),COLUMNS($F$7:O$7))))</f>
        <v/>
      </c>
      <c r="P106" s="1069" t="str" cm="1">
        <f t="array" ref="P106">IF($D106&lt;COLUMNS($F$7:P$7),"",INDEX(TableDiv[[GASB]:[GASB]],_xlfn.AGGREGATE(15,3,(TableDiv[[Agency]:[Agency]]=$E106)/(TableDiv[[Agency]:[Agency]]=$E106)*(ROW(TableDiv[Agency])-ROW(TableDiv[[#Headers],[Agency]])),COLUMNS($F$7:P$7))))</f>
        <v/>
      </c>
      <c r="Q106" s="1069" t="str" cm="1">
        <f t="array" ref="Q106">IF($D106&lt;COLUMNS($F$7:Q$7),"",INDEX(TableDiv[[GASB]:[GASB]],_xlfn.AGGREGATE(15,3,(TableDiv[[Agency]:[Agency]]=$E106)/(TableDiv[[Agency]:[Agency]]=$E106)*(ROW(TableDiv[Agency])-ROW(TableDiv[[#Headers],[Agency]])),COLUMNS($F$7:Q$7))))</f>
        <v/>
      </c>
      <c r="R106" s="1069" t="str" cm="1">
        <f t="array" ref="R106">IF($D106&lt;COLUMNS($F$7:R$7),"",INDEX(TableDiv[[GASB]:[GASB]],_xlfn.AGGREGATE(15,3,(TableDiv[[Agency]:[Agency]]=$E106)/(TableDiv[[Agency]:[Agency]]=$E106)*(ROW(TableDiv[Agency])-ROW(TableDiv[[#Headers],[Agency]])),COLUMNS($F$7:R$7))))</f>
        <v/>
      </c>
      <c r="S106" s="1069" t="str" cm="1">
        <f t="array" ref="S106">IF($D106&lt;COLUMNS($F$7:S$7),"",INDEX(TableDiv[[GASB]:[GASB]],_xlfn.AGGREGATE(15,3,(TableDiv[[Agency]:[Agency]]=$E106)/(TableDiv[[Agency]:[Agency]]=$E106)*(ROW(TableDiv[Agency])-ROW(TableDiv[[#Headers],[Agency]])),COLUMNS($F$7:S$7))))</f>
        <v/>
      </c>
      <c r="T106" s="1069" t="str" cm="1">
        <f t="array" ref="T106">IF($D106&lt;COLUMNS($F$7:T$7),"",INDEX(TableDiv[[GASB]:[GASB]],_xlfn.AGGREGATE(15,3,(TableDiv[[Agency]:[Agency]]=$E106)/(TableDiv[[Agency]:[Agency]]=$E106)*(ROW(TableDiv[Agency])-ROW(TableDiv[[#Headers],[Agency]])),COLUMNS($F$7:T$7))))</f>
        <v/>
      </c>
      <c r="U106" s="1069" t="str" cm="1">
        <f t="array" ref="U106">IF($D106&lt;COLUMNS($F$7:U$7),"",INDEX(TableDiv[[GASB]:[GASB]],_xlfn.AGGREGATE(15,3,(TableDiv[[Agency]:[Agency]]=$E106)/(TableDiv[[Agency]:[Agency]]=$E106)*(ROW(TableDiv[Agency])-ROW(TableDiv[[#Headers],[Agency]])),COLUMNS($F$7:U$7))))</f>
        <v/>
      </c>
      <c r="V106" s="1069" t="str" cm="1">
        <f t="array" ref="V106">IF($D106&lt;COLUMNS($F$7:V$7),"",INDEX(TableDiv[[GASB]:[GASB]],_xlfn.AGGREGATE(15,3,(TableDiv[[Agency]:[Agency]]=$E106)/(TableDiv[[Agency]:[Agency]]=$E106)*(ROW(TableDiv[Agency])-ROW(TableDiv[[#Headers],[Agency]])),COLUMNS($F$7:V$7))))</f>
        <v/>
      </c>
      <c r="W106" s="1069" t="str" cm="1">
        <f t="array" ref="W106">IF($D106&lt;COLUMNS($F$7:W$7),"",INDEX(TableDiv[[GASB]:[GASB]],_xlfn.AGGREGATE(15,3,(TableDiv[[Agency]:[Agency]]=$E106)/(TableDiv[[Agency]:[Agency]]=$E106)*(ROW(TableDiv[Agency])-ROW(TableDiv[[#Headers],[Agency]])),COLUMNS($F$7:W$7))))</f>
        <v/>
      </c>
      <c r="X106" s="1069" t="str" cm="1">
        <f t="array" ref="X106">IF($D106&lt;COLUMNS($F$7:X$7),"",INDEX(TableDiv[[GASB]:[GASB]],_xlfn.AGGREGATE(15,3,(TableDiv[[Agency]:[Agency]]=$E106)/(TableDiv[[Agency]:[Agency]]=$E106)*(ROW(TableDiv[Agency])-ROW(TableDiv[[#Headers],[Agency]])),COLUMNS($F$7:X$7))))</f>
        <v/>
      </c>
      <c r="Y106" s="1069" t="str" cm="1">
        <f t="array" ref="Y106">IF($D106&lt;COLUMNS($F$7:Y$7),"",INDEX(TableDiv[[GASB]:[GASB]],_xlfn.AGGREGATE(15,3,(TableDiv[[Agency]:[Agency]]=$E106)/(TableDiv[[Agency]:[Agency]]=$E106)*(ROW(TableDiv[Agency])-ROW(TableDiv[[#Headers],[Agency]])),COLUMNS($F$7:Y$7))))</f>
        <v/>
      </c>
      <c r="Z106" s="1069" t="str" cm="1">
        <f t="array" ref="Z106">IF($D106&lt;COLUMNS($F$7:Z$7),"",INDEX(TableDiv[[GASB]:[GASB]],_xlfn.AGGREGATE(15,3,(TableDiv[[Agency]:[Agency]]=$E106)/(TableDiv[[Agency]:[Agency]]=$E106)*(ROW(TableDiv[Agency])-ROW(TableDiv[[#Headers],[Agency]])),COLUMNS($F$7:Z$7))))</f>
        <v/>
      </c>
      <c r="AA106" s="1069" t="str" cm="1">
        <f t="array" ref="AA106">IF($D106&lt;COLUMNS($F$7:AA$7),"",INDEX(TableDiv[[GASB]:[GASB]],_xlfn.AGGREGATE(15,3,(TableDiv[[Agency]:[Agency]]=$E106)/(TableDiv[[Agency]:[Agency]]=$E106)*(ROW(TableDiv[Agency])-ROW(TableDiv[[#Headers],[Agency]])),COLUMNS($F$7:AA$7))))</f>
        <v/>
      </c>
      <c r="AB106" s="1069" t="str" cm="1">
        <f t="array" ref="AB106">IF($D106&lt;COLUMNS($F$7:AB$7),"",INDEX(TableDiv[[GASB]:[GASB]],_xlfn.AGGREGATE(15,3,(TableDiv[[Agency]:[Agency]]=$E106)/(TableDiv[[Agency]:[Agency]]=$E106)*(ROW(TableDiv[Agency])-ROW(TableDiv[[#Headers],[Agency]])),COLUMNS($F$7:AB$7))))</f>
        <v/>
      </c>
      <c r="AC106" s="1069" t="str" cm="1">
        <f t="array" ref="AC106">IF($D106&lt;COLUMNS($F$7:AC$7),"",INDEX(TableDiv[[GASB]:[GASB]],_xlfn.AGGREGATE(15,3,(TableDiv[[Agency]:[Agency]]=$E106)/(TableDiv[[Agency]:[Agency]]=$E106)*(ROW(TableDiv[Agency])-ROW(TableDiv[[#Headers],[Agency]])),COLUMNS($F$7:AC$7))))</f>
        <v/>
      </c>
      <c r="AD106" s="1069" t="str" cm="1">
        <f t="array" ref="AD106">IF($D106&lt;COLUMNS($F$7:AD$7),"",INDEX(TableDiv[[GASB]:[GASB]],_xlfn.AGGREGATE(15,3,(TableDiv[[Agency]:[Agency]]=$E106)/(TableDiv[[Agency]:[Agency]]=$E106)*(ROW(TableDiv[Agency])-ROW(TableDiv[[#Headers],[Agency]])),COLUMNS($F$7:AD$7))))</f>
        <v/>
      </c>
      <c r="AE106" s="1069" t="str" cm="1">
        <f t="array" ref="AE106">IF($D106&lt;COLUMNS($F$7:AE$7),"",INDEX(TableDiv[[GASB]:[GASB]],_xlfn.AGGREGATE(15,3,(TableDiv[[Agency]:[Agency]]=$E106)/(TableDiv[[Agency]:[Agency]]=$E106)*(ROW(TableDiv[Agency])-ROW(TableDiv[[#Headers],[Agency]])),COLUMNS($F$7:AE$7))))</f>
        <v/>
      </c>
      <c r="AF106" s="1069" t="str" cm="1">
        <f t="array" ref="AF106">IF($D106&lt;COLUMNS($F$7:AF$7),"",INDEX(TableDiv[[GASB]:[GASB]],_xlfn.AGGREGATE(15,3,(TableDiv[[Agency]:[Agency]]=$E106)/(TableDiv[[Agency]:[Agency]]=$E106)*(ROW(TableDiv[Agency])-ROW(TableDiv[[#Headers],[Agency]])),COLUMNS($F$7:AF$7))))</f>
        <v/>
      </c>
      <c r="AG106" s="1069" t="str" cm="1">
        <f t="array" ref="AG106">IF($D106&lt;COLUMNS($F$7:AG$7),"",INDEX(TableDiv[[GASB]:[GASB]],_xlfn.AGGREGATE(15,3,(TableDiv[[Agency]:[Agency]]=$E106)/(TableDiv[[Agency]:[Agency]]=$E106)*(ROW(TableDiv[Agency])-ROW(TableDiv[[#Headers],[Agency]])),COLUMNS($F$7:AG$7))))</f>
        <v/>
      </c>
      <c r="AH106" s="1069" t="str" cm="1">
        <f t="array" ref="AH106">IF($D106&lt;COLUMNS($F$7:AH$7),"",INDEX(TableDiv[[GASB]:[GASB]],_xlfn.AGGREGATE(15,3,(TableDiv[[Agency]:[Agency]]=$E106)/(TableDiv[[Agency]:[Agency]]=$E106)*(ROW(TableDiv[Agency])-ROW(TableDiv[[#Headers],[Agency]])),COLUMNS($F$7:AH$7))))</f>
        <v/>
      </c>
      <c r="AI106" s="1069" t="str" cm="1">
        <f t="array" ref="AI106">IF($D106&lt;COLUMNS($F$7:AI$7),"",INDEX(TableDiv[[GASB]:[GASB]],_xlfn.AGGREGATE(15,3,(TableDiv[[Agency]:[Agency]]=$E106)/(TableDiv[[Agency]:[Agency]]=$E106)*(ROW(TableDiv[Agency])-ROW(TableDiv[[#Headers],[Agency]])),COLUMNS($F$7:AI$7))))</f>
        <v/>
      </c>
      <c r="AJ106" s="1069" t="str" cm="1">
        <f t="array" ref="AJ106">IF($D106&lt;COLUMNS($F$7:AJ$7),"",INDEX(TableDiv[[GASB]:[GASB]],_xlfn.AGGREGATE(15,3,(TableDiv[[Agency]:[Agency]]=$E106)/(TableDiv[[Agency]:[Agency]]=$E106)*(ROW(TableDiv[Agency])-ROW(TableDiv[[#Headers],[Agency]])),COLUMNS($F$7:AJ$7))))</f>
        <v/>
      </c>
      <c r="AK106" s="1069" t="str" cm="1">
        <f t="array" ref="AK106">IF($D106&lt;COLUMNS($F$7:AK$7),"",INDEX(TableDiv[[GASB]:[GASB]],_xlfn.AGGREGATE(15,3,(TableDiv[[Agency]:[Agency]]=$E106)/(TableDiv[[Agency]:[Agency]]=$E106)*(ROW(TableDiv[Agency])-ROW(TableDiv[[#Headers],[Agency]])),COLUMNS($F$7:AK$7))))</f>
        <v/>
      </c>
      <c r="AL106" s="1069" t="str" cm="1">
        <f t="array" ref="AL106">IF($D106&lt;COLUMNS($F$7:AL$7),"",INDEX(TableDiv[[GASB]:[GASB]],_xlfn.AGGREGATE(15,3,(TableDiv[[Agency]:[Agency]]=$E106)/(TableDiv[[Agency]:[Agency]]=$E106)*(ROW(TableDiv[Agency])-ROW(TableDiv[[#Headers],[Agency]])),COLUMNS($F$7:AL$7))))</f>
        <v/>
      </c>
      <c r="AM106" s="1069" t="str" cm="1">
        <f t="array" ref="AM106">IF($D106&lt;COLUMNS($F$7:AM$7),"",INDEX(TableDiv[[GASB]:[GASB]],_xlfn.AGGREGATE(15,3,(TableDiv[[Agency]:[Agency]]=$E106)/(TableDiv[[Agency]:[Agency]]=$E106)*(ROW(TableDiv[Agency])-ROW(TableDiv[[#Headers],[Agency]])),COLUMNS($F$7:AM$7))))</f>
        <v/>
      </c>
      <c r="AN106" s="1069"/>
      <c r="AO106" s="1069"/>
      <c r="AP106" s="1069"/>
      <c r="AQ106" s="1069"/>
      <c r="AR106" s="1069"/>
      <c r="AS106" s="1069"/>
    </row>
    <row r="107" spans="1:45" ht="15">
      <c r="A107" s="1073" t="s">
        <v>1410</v>
      </c>
      <c r="B107" s="1073" t="s">
        <v>2312</v>
      </c>
      <c r="C107" s="1069"/>
      <c r="D107" s="1069">
        <f>COUNTIF(TableDiv[Agency],E107)</f>
        <v>1</v>
      </c>
      <c r="E107" s="1078" t="str" cm="1">
        <f t="array" ref="E107">IFERROR(INDEX(TableDiv[Agency],MATCH(0,INDEX(COUNTIF($E$7:E106,TableDiv[Agency]),),0)),"")</f>
        <v>D1F</v>
      </c>
      <c r="F107" s="1069" t="str" cm="1">
        <f t="array" ref="F107">IF($D107&lt;COLUMNS($F$7:F$7),"",INDEX(TableDiv[[GASB]:[GASB]],_xlfn.AGGREGATE(15,3,(TableDiv[[Agency]:[Agency]]=$E107)/(TableDiv[[Agency]:[Agency]]=$E107)*(ROW(TableDiv[Agency])-ROW(TableDiv[[#Headers],[Agency]])),COLUMNS($F$7:F$7))))</f>
        <v>48200G</v>
      </c>
      <c r="G107" s="1069" t="str" cm="1">
        <f t="array" ref="G107">IF($D107&lt;COLUMNS($F$7:G$7),"",INDEX(TableDiv[[GASB]:[GASB]],_xlfn.AGGREGATE(15,3,(TableDiv[[Agency]:[Agency]]=$E107)/(TableDiv[[Agency]:[Agency]]=$E107)*(ROW(TableDiv[Agency])-ROW(TableDiv[[#Headers],[Agency]])),COLUMNS($F$7:G$7))))</f>
        <v/>
      </c>
      <c r="H107" s="1069" t="str" cm="1">
        <f t="array" ref="H107">IF($D107&lt;COLUMNS($F$7:H$7),"",INDEX(TableDiv[[GASB]:[GASB]],_xlfn.AGGREGATE(15,3,(TableDiv[[Agency]:[Agency]]=$E107)/(TableDiv[[Agency]:[Agency]]=$E107)*(ROW(TableDiv[Agency])-ROW(TableDiv[[#Headers],[Agency]])),COLUMNS($F$7:H$7))))</f>
        <v/>
      </c>
      <c r="I107" s="1069" t="str" cm="1">
        <f t="array" ref="I107">IF($D107&lt;COLUMNS($F$7:I$7),"",INDEX(TableDiv[[GASB]:[GASB]],_xlfn.AGGREGATE(15,3,(TableDiv[[Agency]:[Agency]]=$E107)/(TableDiv[[Agency]:[Agency]]=$E107)*(ROW(TableDiv[Agency])-ROW(TableDiv[[#Headers],[Agency]])),COLUMNS($F$7:I$7))))</f>
        <v/>
      </c>
      <c r="J107" s="1069" t="str" cm="1">
        <f t="array" ref="J107">IF($D107&lt;COLUMNS($F$7:J$7),"",INDEX(TableDiv[[GASB]:[GASB]],_xlfn.AGGREGATE(15,3,(TableDiv[[Agency]:[Agency]]=$E107)/(TableDiv[[Agency]:[Agency]]=$E107)*(ROW(TableDiv[Agency])-ROW(TableDiv[[#Headers],[Agency]])),COLUMNS($F$7:J$7))))</f>
        <v/>
      </c>
      <c r="K107" s="1069" t="str" cm="1">
        <f t="array" ref="K107">IF($D107&lt;COLUMNS($F$7:K$7),"",INDEX(TableDiv[[GASB]:[GASB]],_xlfn.AGGREGATE(15,3,(TableDiv[[Agency]:[Agency]]=$E107)/(TableDiv[[Agency]:[Agency]]=$E107)*(ROW(TableDiv[Agency])-ROW(TableDiv[[#Headers],[Agency]])),COLUMNS($F$7:K$7))))</f>
        <v/>
      </c>
      <c r="L107" s="1069" t="str" cm="1">
        <f t="array" ref="L107">IF($D107&lt;COLUMNS($F$7:L$7),"",INDEX(TableDiv[[GASB]:[GASB]],_xlfn.AGGREGATE(15,3,(TableDiv[[Agency]:[Agency]]=$E107)/(TableDiv[[Agency]:[Agency]]=$E107)*(ROW(TableDiv[Agency])-ROW(TableDiv[[#Headers],[Agency]])),COLUMNS($F$7:L$7))))</f>
        <v/>
      </c>
      <c r="M107" s="1069" t="str" cm="1">
        <f t="array" ref="M107">IF($D107&lt;COLUMNS($F$7:M$7),"",INDEX(TableDiv[[GASB]:[GASB]],_xlfn.AGGREGATE(15,3,(TableDiv[[Agency]:[Agency]]=$E107)/(TableDiv[[Agency]:[Agency]]=$E107)*(ROW(TableDiv[Agency])-ROW(TableDiv[[#Headers],[Agency]])),COLUMNS($F$7:M$7))))</f>
        <v/>
      </c>
      <c r="N107" s="1069" t="str" cm="1">
        <f t="array" ref="N107">IF($D107&lt;COLUMNS($F$7:N$7),"",INDEX(TableDiv[[GASB]:[GASB]],_xlfn.AGGREGATE(15,3,(TableDiv[[Agency]:[Agency]]=$E107)/(TableDiv[[Agency]:[Agency]]=$E107)*(ROW(TableDiv[Agency])-ROW(TableDiv[[#Headers],[Agency]])),COLUMNS($F$7:N$7))))</f>
        <v/>
      </c>
      <c r="O107" s="1069" t="str" cm="1">
        <f t="array" ref="O107">IF($D107&lt;COLUMNS($F$7:O$7),"",INDEX(TableDiv[[GASB]:[GASB]],_xlfn.AGGREGATE(15,3,(TableDiv[[Agency]:[Agency]]=$E107)/(TableDiv[[Agency]:[Agency]]=$E107)*(ROW(TableDiv[Agency])-ROW(TableDiv[[#Headers],[Agency]])),COLUMNS($F$7:O$7))))</f>
        <v/>
      </c>
      <c r="P107" s="1069" t="str" cm="1">
        <f t="array" ref="P107">IF($D107&lt;COLUMNS($F$7:P$7),"",INDEX(TableDiv[[GASB]:[GASB]],_xlfn.AGGREGATE(15,3,(TableDiv[[Agency]:[Agency]]=$E107)/(TableDiv[[Agency]:[Agency]]=$E107)*(ROW(TableDiv[Agency])-ROW(TableDiv[[#Headers],[Agency]])),COLUMNS($F$7:P$7))))</f>
        <v/>
      </c>
      <c r="Q107" s="1069" t="str" cm="1">
        <f t="array" ref="Q107">IF($D107&lt;COLUMNS($F$7:Q$7),"",INDEX(TableDiv[[GASB]:[GASB]],_xlfn.AGGREGATE(15,3,(TableDiv[[Agency]:[Agency]]=$E107)/(TableDiv[[Agency]:[Agency]]=$E107)*(ROW(TableDiv[Agency])-ROW(TableDiv[[#Headers],[Agency]])),COLUMNS($F$7:Q$7))))</f>
        <v/>
      </c>
      <c r="R107" s="1069" t="str" cm="1">
        <f t="array" ref="R107">IF($D107&lt;COLUMNS($F$7:R$7),"",INDEX(TableDiv[[GASB]:[GASB]],_xlfn.AGGREGATE(15,3,(TableDiv[[Agency]:[Agency]]=$E107)/(TableDiv[[Agency]:[Agency]]=$E107)*(ROW(TableDiv[Agency])-ROW(TableDiv[[#Headers],[Agency]])),COLUMNS($F$7:R$7))))</f>
        <v/>
      </c>
      <c r="S107" s="1069" t="str" cm="1">
        <f t="array" ref="S107">IF($D107&lt;COLUMNS($F$7:S$7),"",INDEX(TableDiv[[GASB]:[GASB]],_xlfn.AGGREGATE(15,3,(TableDiv[[Agency]:[Agency]]=$E107)/(TableDiv[[Agency]:[Agency]]=$E107)*(ROW(TableDiv[Agency])-ROW(TableDiv[[#Headers],[Agency]])),COLUMNS($F$7:S$7))))</f>
        <v/>
      </c>
      <c r="T107" s="1069" t="str" cm="1">
        <f t="array" ref="T107">IF($D107&lt;COLUMNS($F$7:T$7),"",INDEX(TableDiv[[GASB]:[GASB]],_xlfn.AGGREGATE(15,3,(TableDiv[[Agency]:[Agency]]=$E107)/(TableDiv[[Agency]:[Agency]]=$E107)*(ROW(TableDiv[Agency])-ROW(TableDiv[[#Headers],[Agency]])),COLUMNS($F$7:T$7))))</f>
        <v/>
      </c>
      <c r="U107" s="1069" t="str" cm="1">
        <f t="array" ref="U107">IF($D107&lt;COLUMNS($F$7:U$7),"",INDEX(TableDiv[[GASB]:[GASB]],_xlfn.AGGREGATE(15,3,(TableDiv[[Agency]:[Agency]]=$E107)/(TableDiv[[Agency]:[Agency]]=$E107)*(ROW(TableDiv[Agency])-ROW(TableDiv[[#Headers],[Agency]])),COLUMNS($F$7:U$7))))</f>
        <v/>
      </c>
      <c r="V107" s="1069" t="str" cm="1">
        <f t="array" ref="V107">IF($D107&lt;COLUMNS($F$7:V$7),"",INDEX(TableDiv[[GASB]:[GASB]],_xlfn.AGGREGATE(15,3,(TableDiv[[Agency]:[Agency]]=$E107)/(TableDiv[[Agency]:[Agency]]=$E107)*(ROW(TableDiv[Agency])-ROW(TableDiv[[#Headers],[Agency]])),COLUMNS($F$7:V$7))))</f>
        <v/>
      </c>
      <c r="W107" s="1069" t="str" cm="1">
        <f t="array" ref="W107">IF($D107&lt;COLUMNS($F$7:W$7),"",INDEX(TableDiv[[GASB]:[GASB]],_xlfn.AGGREGATE(15,3,(TableDiv[[Agency]:[Agency]]=$E107)/(TableDiv[[Agency]:[Agency]]=$E107)*(ROW(TableDiv[Agency])-ROW(TableDiv[[#Headers],[Agency]])),COLUMNS($F$7:W$7))))</f>
        <v/>
      </c>
      <c r="X107" s="1069" t="str" cm="1">
        <f t="array" ref="X107">IF($D107&lt;COLUMNS($F$7:X$7),"",INDEX(TableDiv[[GASB]:[GASB]],_xlfn.AGGREGATE(15,3,(TableDiv[[Agency]:[Agency]]=$E107)/(TableDiv[[Agency]:[Agency]]=$E107)*(ROW(TableDiv[Agency])-ROW(TableDiv[[#Headers],[Agency]])),COLUMNS($F$7:X$7))))</f>
        <v/>
      </c>
      <c r="Y107" s="1069" t="str" cm="1">
        <f t="array" ref="Y107">IF($D107&lt;COLUMNS($F$7:Y$7),"",INDEX(TableDiv[[GASB]:[GASB]],_xlfn.AGGREGATE(15,3,(TableDiv[[Agency]:[Agency]]=$E107)/(TableDiv[[Agency]:[Agency]]=$E107)*(ROW(TableDiv[Agency])-ROW(TableDiv[[#Headers],[Agency]])),COLUMNS($F$7:Y$7))))</f>
        <v/>
      </c>
      <c r="Z107" s="1069" t="str" cm="1">
        <f t="array" ref="Z107">IF($D107&lt;COLUMNS($F$7:Z$7),"",INDEX(TableDiv[[GASB]:[GASB]],_xlfn.AGGREGATE(15,3,(TableDiv[[Agency]:[Agency]]=$E107)/(TableDiv[[Agency]:[Agency]]=$E107)*(ROW(TableDiv[Agency])-ROW(TableDiv[[#Headers],[Agency]])),COLUMNS($F$7:Z$7))))</f>
        <v/>
      </c>
      <c r="AA107" s="1069" t="str" cm="1">
        <f t="array" ref="AA107">IF($D107&lt;COLUMNS($F$7:AA$7),"",INDEX(TableDiv[[GASB]:[GASB]],_xlfn.AGGREGATE(15,3,(TableDiv[[Agency]:[Agency]]=$E107)/(TableDiv[[Agency]:[Agency]]=$E107)*(ROW(TableDiv[Agency])-ROW(TableDiv[[#Headers],[Agency]])),COLUMNS($F$7:AA$7))))</f>
        <v/>
      </c>
      <c r="AB107" s="1069" t="str" cm="1">
        <f t="array" ref="AB107">IF($D107&lt;COLUMNS($F$7:AB$7),"",INDEX(TableDiv[[GASB]:[GASB]],_xlfn.AGGREGATE(15,3,(TableDiv[[Agency]:[Agency]]=$E107)/(TableDiv[[Agency]:[Agency]]=$E107)*(ROW(TableDiv[Agency])-ROW(TableDiv[[#Headers],[Agency]])),COLUMNS($F$7:AB$7))))</f>
        <v/>
      </c>
      <c r="AC107" s="1069" t="str" cm="1">
        <f t="array" ref="AC107">IF($D107&lt;COLUMNS($F$7:AC$7),"",INDEX(TableDiv[[GASB]:[GASB]],_xlfn.AGGREGATE(15,3,(TableDiv[[Agency]:[Agency]]=$E107)/(TableDiv[[Agency]:[Agency]]=$E107)*(ROW(TableDiv[Agency])-ROW(TableDiv[[#Headers],[Agency]])),COLUMNS($F$7:AC$7))))</f>
        <v/>
      </c>
      <c r="AD107" s="1069" t="str" cm="1">
        <f t="array" ref="AD107">IF($D107&lt;COLUMNS($F$7:AD$7),"",INDEX(TableDiv[[GASB]:[GASB]],_xlfn.AGGREGATE(15,3,(TableDiv[[Agency]:[Agency]]=$E107)/(TableDiv[[Agency]:[Agency]]=$E107)*(ROW(TableDiv[Agency])-ROW(TableDiv[[#Headers],[Agency]])),COLUMNS($F$7:AD$7))))</f>
        <v/>
      </c>
      <c r="AE107" s="1069" t="str" cm="1">
        <f t="array" ref="AE107">IF($D107&lt;COLUMNS($F$7:AE$7),"",INDEX(TableDiv[[GASB]:[GASB]],_xlfn.AGGREGATE(15,3,(TableDiv[[Agency]:[Agency]]=$E107)/(TableDiv[[Agency]:[Agency]]=$E107)*(ROW(TableDiv[Agency])-ROW(TableDiv[[#Headers],[Agency]])),COLUMNS($F$7:AE$7))))</f>
        <v/>
      </c>
      <c r="AF107" s="1069" t="str" cm="1">
        <f t="array" ref="AF107">IF($D107&lt;COLUMNS($F$7:AF$7),"",INDEX(TableDiv[[GASB]:[GASB]],_xlfn.AGGREGATE(15,3,(TableDiv[[Agency]:[Agency]]=$E107)/(TableDiv[[Agency]:[Agency]]=$E107)*(ROW(TableDiv[Agency])-ROW(TableDiv[[#Headers],[Agency]])),COLUMNS($F$7:AF$7))))</f>
        <v/>
      </c>
      <c r="AG107" s="1069" t="str" cm="1">
        <f t="array" ref="AG107">IF($D107&lt;COLUMNS($F$7:AG$7),"",INDEX(TableDiv[[GASB]:[GASB]],_xlfn.AGGREGATE(15,3,(TableDiv[[Agency]:[Agency]]=$E107)/(TableDiv[[Agency]:[Agency]]=$E107)*(ROW(TableDiv[Agency])-ROW(TableDiv[[#Headers],[Agency]])),COLUMNS($F$7:AG$7))))</f>
        <v/>
      </c>
      <c r="AH107" s="1069" t="str" cm="1">
        <f t="array" ref="AH107">IF($D107&lt;COLUMNS($F$7:AH$7),"",INDEX(TableDiv[[GASB]:[GASB]],_xlfn.AGGREGATE(15,3,(TableDiv[[Agency]:[Agency]]=$E107)/(TableDiv[[Agency]:[Agency]]=$E107)*(ROW(TableDiv[Agency])-ROW(TableDiv[[#Headers],[Agency]])),COLUMNS($F$7:AH$7))))</f>
        <v/>
      </c>
      <c r="AI107" s="1069" t="str" cm="1">
        <f t="array" ref="AI107">IF($D107&lt;COLUMNS($F$7:AI$7),"",INDEX(TableDiv[[GASB]:[GASB]],_xlfn.AGGREGATE(15,3,(TableDiv[[Agency]:[Agency]]=$E107)/(TableDiv[[Agency]:[Agency]]=$E107)*(ROW(TableDiv[Agency])-ROW(TableDiv[[#Headers],[Agency]])),COLUMNS($F$7:AI$7))))</f>
        <v/>
      </c>
      <c r="AJ107" s="1069" t="str" cm="1">
        <f t="array" ref="AJ107">IF($D107&lt;COLUMNS($F$7:AJ$7),"",INDEX(TableDiv[[GASB]:[GASB]],_xlfn.AGGREGATE(15,3,(TableDiv[[Agency]:[Agency]]=$E107)/(TableDiv[[Agency]:[Agency]]=$E107)*(ROW(TableDiv[Agency])-ROW(TableDiv[[#Headers],[Agency]])),COLUMNS($F$7:AJ$7))))</f>
        <v/>
      </c>
      <c r="AK107" s="1069" t="str" cm="1">
        <f t="array" ref="AK107">IF($D107&lt;COLUMNS($F$7:AK$7),"",INDEX(TableDiv[[GASB]:[GASB]],_xlfn.AGGREGATE(15,3,(TableDiv[[Agency]:[Agency]]=$E107)/(TableDiv[[Agency]:[Agency]]=$E107)*(ROW(TableDiv[Agency])-ROW(TableDiv[[#Headers],[Agency]])),COLUMNS($F$7:AK$7))))</f>
        <v/>
      </c>
      <c r="AL107" s="1069" t="str" cm="1">
        <f t="array" ref="AL107">IF($D107&lt;COLUMNS($F$7:AL$7),"",INDEX(TableDiv[[GASB]:[GASB]],_xlfn.AGGREGATE(15,3,(TableDiv[[Agency]:[Agency]]=$E107)/(TableDiv[[Agency]:[Agency]]=$E107)*(ROW(TableDiv[Agency])-ROW(TableDiv[[#Headers],[Agency]])),COLUMNS($F$7:AL$7))))</f>
        <v/>
      </c>
      <c r="AM107" s="1069" t="str" cm="1">
        <f t="array" ref="AM107">IF($D107&lt;COLUMNS($F$7:AM$7),"",INDEX(TableDiv[[GASB]:[GASB]],_xlfn.AGGREGATE(15,3,(TableDiv[[Agency]:[Agency]]=$E107)/(TableDiv[[Agency]:[Agency]]=$E107)*(ROW(TableDiv[Agency])-ROW(TableDiv[[#Headers],[Agency]])),COLUMNS($F$7:AM$7))))</f>
        <v/>
      </c>
      <c r="AN107" s="1069"/>
      <c r="AO107" s="1069"/>
      <c r="AP107" s="1069"/>
      <c r="AQ107" s="1069"/>
      <c r="AR107" s="1069"/>
      <c r="AS107" s="1069"/>
    </row>
    <row r="108" spans="1:45" ht="15">
      <c r="A108" s="1073" t="s">
        <v>1410</v>
      </c>
      <c r="B108" s="1073" t="s">
        <v>2323</v>
      </c>
      <c r="C108" s="1069"/>
      <c r="D108" s="1069">
        <f>COUNTIF(TableDiv[Agency],E108)</f>
        <v>1</v>
      </c>
      <c r="E108" s="1078" t="str" cm="1">
        <f t="array" ref="E108">IFERROR(INDEX(TableDiv[Agency],MATCH(0,INDEX(COUNTIF($E$7:E107,TableDiv[Agency]),),0)),"")</f>
        <v>D3F</v>
      </c>
      <c r="F108" s="1069" t="str" cm="1">
        <f t="array" ref="F108">IF($D108&lt;COLUMNS($F$7:F$7),"",INDEX(TableDiv[[GASB]:[GASB]],_xlfn.AGGREGATE(15,3,(TableDiv[[Agency]:[Agency]]=$E108)/(TableDiv[[Agency]:[Agency]]=$E108)*(ROW(TableDiv[Agency])-ROW(TableDiv[[#Headers],[Agency]])),COLUMNS($F$7:F$7))))</f>
        <v>48200G</v>
      </c>
      <c r="G108" s="1069" t="str" cm="1">
        <f t="array" ref="G108">IF($D108&lt;COLUMNS($F$7:G$7),"",INDEX(TableDiv[[GASB]:[GASB]],_xlfn.AGGREGATE(15,3,(TableDiv[[Agency]:[Agency]]=$E108)/(TableDiv[[Agency]:[Agency]]=$E108)*(ROW(TableDiv[Agency])-ROW(TableDiv[[#Headers],[Agency]])),COLUMNS($F$7:G$7))))</f>
        <v/>
      </c>
      <c r="H108" s="1069" t="str" cm="1">
        <f t="array" ref="H108">IF($D108&lt;COLUMNS($F$7:H$7),"",INDEX(TableDiv[[GASB]:[GASB]],_xlfn.AGGREGATE(15,3,(TableDiv[[Agency]:[Agency]]=$E108)/(TableDiv[[Agency]:[Agency]]=$E108)*(ROW(TableDiv[Agency])-ROW(TableDiv[[#Headers],[Agency]])),COLUMNS($F$7:H$7))))</f>
        <v/>
      </c>
      <c r="I108" s="1069" t="str" cm="1">
        <f t="array" ref="I108">IF($D108&lt;COLUMNS($F$7:I$7),"",INDEX(TableDiv[[GASB]:[GASB]],_xlfn.AGGREGATE(15,3,(TableDiv[[Agency]:[Agency]]=$E108)/(TableDiv[[Agency]:[Agency]]=$E108)*(ROW(TableDiv[Agency])-ROW(TableDiv[[#Headers],[Agency]])),COLUMNS($F$7:I$7))))</f>
        <v/>
      </c>
      <c r="J108" s="1069" t="str" cm="1">
        <f t="array" ref="J108">IF($D108&lt;COLUMNS($F$7:J$7),"",INDEX(TableDiv[[GASB]:[GASB]],_xlfn.AGGREGATE(15,3,(TableDiv[[Agency]:[Agency]]=$E108)/(TableDiv[[Agency]:[Agency]]=$E108)*(ROW(TableDiv[Agency])-ROW(TableDiv[[#Headers],[Agency]])),COLUMNS($F$7:J$7))))</f>
        <v/>
      </c>
      <c r="K108" s="1069" t="str" cm="1">
        <f t="array" ref="K108">IF($D108&lt;COLUMNS($F$7:K$7),"",INDEX(TableDiv[[GASB]:[GASB]],_xlfn.AGGREGATE(15,3,(TableDiv[[Agency]:[Agency]]=$E108)/(TableDiv[[Agency]:[Agency]]=$E108)*(ROW(TableDiv[Agency])-ROW(TableDiv[[#Headers],[Agency]])),COLUMNS($F$7:K$7))))</f>
        <v/>
      </c>
      <c r="L108" s="1069" t="str" cm="1">
        <f t="array" ref="L108">IF($D108&lt;COLUMNS($F$7:L$7),"",INDEX(TableDiv[[GASB]:[GASB]],_xlfn.AGGREGATE(15,3,(TableDiv[[Agency]:[Agency]]=$E108)/(TableDiv[[Agency]:[Agency]]=$E108)*(ROW(TableDiv[Agency])-ROW(TableDiv[[#Headers],[Agency]])),COLUMNS($F$7:L$7))))</f>
        <v/>
      </c>
      <c r="M108" s="1069" t="str" cm="1">
        <f t="array" ref="M108">IF($D108&lt;COLUMNS($F$7:M$7),"",INDEX(TableDiv[[GASB]:[GASB]],_xlfn.AGGREGATE(15,3,(TableDiv[[Agency]:[Agency]]=$E108)/(TableDiv[[Agency]:[Agency]]=$E108)*(ROW(TableDiv[Agency])-ROW(TableDiv[[#Headers],[Agency]])),COLUMNS($F$7:M$7))))</f>
        <v/>
      </c>
      <c r="N108" s="1069" t="str" cm="1">
        <f t="array" ref="N108">IF($D108&lt;COLUMNS($F$7:N$7),"",INDEX(TableDiv[[GASB]:[GASB]],_xlfn.AGGREGATE(15,3,(TableDiv[[Agency]:[Agency]]=$E108)/(TableDiv[[Agency]:[Agency]]=$E108)*(ROW(TableDiv[Agency])-ROW(TableDiv[[#Headers],[Agency]])),COLUMNS($F$7:N$7))))</f>
        <v/>
      </c>
      <c r="O108" s="1069" t="str" cm="1">
        <f t="array" ref="O108">IF($D108&lt;COLUMNS($F$7:O$7),"",INDEX(TableDiv[[GASB]:[GASB]],_xlfn.AGGREGATE(15,3,(TableDiv[[Agency]:[Agency]]=$E108)/(TableDiv[[Agency]:[Agency]]=$E108)*(ROW(TableDiv[Agency])-ROW(TableDiv[[#Headers],[Agency]])),COLUMNS($F$7:O$7))))</f>
        <v/>
      </c>
      <c r="P108" s="1069" t="str" cm="1">
        <f t="array" ref="P108">IF($D108&lt;COLUMNS($F$7:P$7),"",INDEX(TableDiv[[GASB]:[GASB]],_xlfn.AGGREGATE(15,3,(TableDiv[[Agency]:[Agency]]=$E108)/(TableDiv[[Agency]:[Agency]]=$E108)*(ROW(TableDiv[Agency])-ROW(TableDiv[[#Headers],[Agency]])),COLUMNS($F$7:P$7))))</f>
        <v/>
      </c>
      <c r="Q108" s="1069" t="str" cm="1">
        <f t="array" ref="Q108">IF($D108&lt;COLUMNS($F$7:Q$7),"",INDEX(TableDiv[[GASB]:[GASB]],_xlfn.AGGREGATE(15,3,(TableDiv[[Agency]:[Agency]]=$E108)/(TableDiv[[Agency]:[Agency]]=$E108)*(ROW(TableDiv[Agency])-ROW(TableDiv[[#Headers],[Agency]])),COLUMNS($F$7:Q$7))))</f>
        <v/>
      </c>
      <c r="R108" s="1069" t="str" cm="1">
        <f t="array" ref="R108">IF($D108&lt;COLUMNS($F$7:R$7),"",INDEX(TableDiv[[GASB]:[GASB]],_xlfn.AGGREGATE(15,3,(TableDiv[[Agency]:[Agency]]=$E108)/(TableDiv[[Agency]:[Agency]]=$E108)*(ROW(TableDiv[Agency])-ROW(TableDiv[[#Headers],[Agency]])),COLUMNS($F$7:R$7))))</f>
        <v/>
      </c>
      <c r="S108" s="1069" t="str" cm="1">
        <f t="array" ref="S108">IF($D108&lt;COLUMNS($F$7:S$7),"",INDEX(TableDiv[[GASB]:[GASB]],_xlfn.AGGREGATE(15,3,(TableDiv[[Agency]:[Agency]]=$E108)/(TableDiv[[Agency]:[Agency]]=$E108)*(ROW(TableDiv[Agency])-ROW(TableDiv[[#Headers],[Agency]])),COLUMNS($F$7:S$7))))</f>
        <v/>
      </c>
      <c r="T108" s="1069" t="str" cm="1">
        <f t="array" ref="T108">IF($D108&lt;COLUMNS($F$7:T$7),"",INDEX(TableDiv[[GASB]:[GASB]],_xlfn.AGGREGATE(15,3,(TableDiv[[Agency]:[Agency]]=$E108)/(TableDiv[[Agency]:[Agency]]=$E108)*(ROW(TableDiv[Agency])-ROW(TableDiv[[#Headers],[Agency]])),COLUMNS($F$7:T$7))))</f>
        <v/>
      </c>
      <c r="U108" s="1069" t="str" cm="1">
        <f t="array" ref="U108">IF($D108&lt;COLUMNS($F$7:U$7),"",INDEX(TableDiv[[GASB]:[GASB]],_xlfn.AGGREGATE(15,3,(TableDiv[[Agency]:[Agency]]=$E108)/(TableDiv[[Agency]:[Agency]]=$E108)*(ROW(TableDiv[Agency])-ROW(TableDiv[[#Headers],[Agency]])),COLUMNS($F$7:U$7))))</f>
        <v/>
      </c>
      <c r="V108" s="1069" t="str" cm="1">
        <f t="array" ref="V108">IF($D108&lt;COLUMNS($F$7:V$7),"",INDEX(TableDiv[[GASB]:[GASB]],_xlfn.AGGREGATE(15,3,(TableDiv[[Agency]:[Agency]]=$E108)/(TableDiv[[Agency]:[Agency]]=$E108)*(ROW(TableDiv[Agency])-ROW(TableDiv[[#Headers],[Agency]])),COLUMNS($F$7:V$7))))</f>
        <v/>
      </c>
      <c r="W108" s="1069" t="str" cm="1">
        <f t="array" ref="W108">IF($D108&lt;COLUMNS($F$7:W$7),"",INDEX(TableDiv[[GASB]:[GASB]],_xlfn.AGGREGATE(15,3,(TableDiv[[Agency]:[Agency]]=$E108)/(TableDiv[[Agency]:[Agency]]=$E108)*(ROW(TableDiv[Agency])-ROW(TableDiv[[#Headers],[Agency]])),COLUMNS($F$7:W$7))))</f>
        <v/>
      </c>
      <c r="X108" s="1069" t="str" cm="1">
        <f t="array" ref="X108">IF($D108&lt;COLUMNS($F$7:X$7),"",INDEX(TableDiv[[GASB]:[GASB]],_xlfn.AGGREGATE(15,3,(TableDiv[[Agency]:[Agency]]=$E108)/(TableDiv[[Agency]:[Agency]]=$E108)*(ROW(TableDiv[Agency])-ROW(TableDiv[[#Headers],[Agency]])),COLUMNS($F$7:X$7))))</f>
        <v/>
      </c>
      <c r="Y108" s="1069" t="str" cm="1">
        <f t="array" ref="Y108">IF($D108&lt;COLUMNS($F$7:Y$7),"",INDEX(TableDiv[[GASB]:[GASB]],_xlfn.AGGREGATE(15,3,(TableDiv[[Agency]:[Agency]]=$E108)/(TableDiv[[Agency]:[Agency]]=$E108)*(ROW(TableDiv[Agency])-ROW(TableDiv[[#Headers],[Agency]])),COLUMNS($F$7:Y$7))))</f>
        <v/>
      </c>
      <c r="Z108" s="1069" t="str" cm="1">
        <f t="array" ref="Z108">IF($D108&lt;COLUMNS($F$7:Z$7),"",INDEX(TableDiv[[GASB]:[GASB]],_xlfn.AGGREGATE(15,3,(TableDiv[[Agency]:[Agency]]=$E108)/(TableDiv[[Agency]:[Agency]]=$E108)*(ROW(TableDiv[Agency])-ROW(TableDiv[[#Headers],[Agency]])),COLUMNS($F$7:Z$7))))</f>
        <v/>
      </c>
      <c r="AA108" s="1069" t="str" cm="1">
        <f t="array" ref="AA108">IF($D108&lt;COLUMNS($F$7:AA$7),"",INDEX(TableDiv[[GASB]:[GASB]],_xlfn.AGGREGATE(15,3,(TableDiv[[Agency]:[Agency]]=$E108)/(TableDiv[[Agency]:[Agency]]=$E108)*(ROW(TableDiv[Agency])-ROW(TableDiv[[#Headers],[Agency]])),COLUMNS($F$7:AA$7))))</f>
        <v/>
      </c>
      <c r="AB108" s="1069" t="str" cm="1">
        <f t="array" ref="AB108">IF($D108&lt;COLUMNS($F$7:AB$7),"",INDEX(TableDiv[[GASB]:[GASB]],_xlfn.AGGREGATE(15,3,(TableDiv[[Agency]:[Agency]]=$E108)/(TableDiv[[Agency]:[Agency]]=$E108)*(ROW(TableDiv[Agency])-ROW(TableDiv[[#Headers],[Agency]])),COLUMNS($F$7:AB$7))))</f>
        <v/>
      </c>
      <c r="AC108" s="1069" t="str" cm="1">
        <f t="array" ref="AC108">IF($D108&lt;COLUMNS($F$7:AC$7),"",INDEX(TableDiv[[GASB]:[GASB]],_xlfn.AGGREGATE(15,3,(TableDiv[[Agency]:[Agency]]=$E108)/(TableDiv[[Agency]:[Agency]]=$E108)*(ROW(TableDiv[Agency])-ROW(TableDiv[[#Headers],[Agency]])),COLUMNS($F$7:AC$7))))</f>
        <v/>
      </c>
      <c r="AD108" s="1069" t="str" cm="1">
        <f t="array" ref="AD108">IF($D108&lt;COLUMNS($F$7:AD$7),"",INDEX(TableDiv[[GASB]:[GASB]],_xlfn.AGGREGATE(15,3,(TableDiv[[Agency]:[Agency]]=$E108)/(TableDiv[[Agency]:[Agency]]=$E108)*(ROW(TableDiv[Agency])-ROW(TableDiv[[#Headers],[Agency]])),COLUMNS($F$7:AD$7))))</f>
        <v/>
      </c>
      <c r="AE108" s="1069" t="str" cm="1">
        <f t="array" ref="AE108">IF($D108&lt;COLUMNS($F$7:AE$7),"",INDEX(TableDiv[[GASB]:[GASB]],_xlfn.AGGREGATE(15,3,(TableDiv[[Agency]:[Agency]]=$E108)/(TableDiv[[Agency]:[Agency]]=$E108)*(ROW(TableDiv[Agency])-ROW(TableDiv[[#Headers],[Agency]])),COLUMNS($F$7:AE$7))))</f>
        <v/>
      </c>
      <c r="AF108" s="1069" t="str" cm="1">
        <f t="array" ref="AF108">IF($D108&lt;COLUMNS($F$7:AF$7),"",INDEX(TableDiv[[GASB]:[GASB]],_xlfn.AGGREGATE(15,3,(TableDiv[[Agency]:[Agency]]=$E108)/(TableDiv[[Agency]:[Agency]]=$E108)*(ROW(TableDiv[Agency])-ROW(TableDiv[[#Headers],[Agency]])),COLUMNS($F$7:AF$7))))</f>
        <v/>
      </c>
      <c r="AG108" s="1069" t="str" cm="1">
        <f t="array" ref="AG108">IF($D108&lt;COLUMNS($F$7:AG$7),"",INDEX(TableDiv[[GASB]:[GASB]],_xlfn.AGGREGATE(15,3,(TableDiv[[Agency]:[Agency]]=$E108)/(TableDiv[[Agency]:[Agency]]=$E108)*(ROW(TableDiv[Agency])-ROW(TableDiv[[#Headers],[Agency]])),COLUMNS($F$7:AG$7))))</f>
        <v/>
      </c>
      <c r="AH108" s="1069" t="str" cm="1">
        <f t="array" ref="AH108">IF($D108&lt;COLUMNS($F$7:AH$7),"",INDEX(TableDiv[[GASB]:[GASB]],_xlfn.AGGREGATE(15,3,(TableDiv[[Agency]:[Agency]]=$E108)/(TableDiv[[Agency]:[Agency]]=$E108)*(ROW(TableDiv[Agency])-ROW(TableDiv[[#Headers],[Agency]])),COLUMNS($F$7:AH$7))))</f>
        <v/>
      </c>
      <c r="AI108" s="1069" t="str" cm="1">
        <f t="array" ref="AI108">IF($D108&lt;COLUMNS($F$7:AI$7),"",INDEX(TableDiv[[GASB]:[GASB]],_xlfn.AGGREGATE(15,3,(TableDiv[[Agency]:[Agency]]=$E108)/(TableDiv[[Agency]:[Agency]]=$E108)*(ROW(TableDiv[Agency])-ROW(TableDiv[[#Headers],[Agency]])),COLUMNS($F$7:AI$7))))</f>
        <v/>
      </c>
      <c r="AJ108" s="1069" t="str" cm="1">
        <f t="array" ref="AJ108">IF($D108&lt;COLUMNS($F$7:AJ$7),"",INDEX(TableDiv[[GASB]:[GASB]],_xlfn.AGGREGATE(15,3,(TableDiv[[Agency]:[Agency]]=$E108)/(TableDiv[[Agency]:[Agency]]=$E108)*(ROW(TableDiv[Agency])-ROW(TableDiv[[#Headers],[Agency]])),COLUMNS($F$7:AJ$7))))</f>
        <v/>
      </c>
      <c r="AK108" s="1069" t="str" cm="1">
        <f t="array" ref="AK108">IF($D108&lt;COLUMNS($F$7:AK$7),"",INDEX(TableDiv[[GASB]:[GASB]],_xlfn.AGGREGATE(15,3,(TableDiv[[Agency]:[Agency]]=$E108)/(TableDiv[[Agency]:[Agency]]=$E108)*(ROW(TableDiv[Agency])-ROW(TableDiv[[#Headers],[Agency]])),COLUMNS($F$7:AK$7))))</f>
        <v/>
      </c>
      <c r="AL108" s="1069" t="str" cm="1">
        <f t="array" ref="AL108">IF($D108&lt;COLUMNS($F$7:AL$7),"",INDEX(TableDiv[[GASB]:[GASB]],_xlfn.AGGREGATE(15,3,(TableDiv[[Agency]:[Agency]]=$E108)/(TableDiv[[Agency]:[Agency]]=$E108)*(ROW(TableDiv[Agency])-ROW(TableDiv[[#Headers],[Agency]])),COLUMNS($F$7:AL$7))))</f>
        <v/>
      </c>
      <c r="AM108" s="1069" t="str" cm="1">
        <f t="array" ref="AM108">IF($D108&lt;COLUMNS($F$7:AM$7),"",INDEX(TableDiv[[GASB]:[GASB]],_xlfn.AGGREGATE(15,3,(TableDiv[[Agency]:[Agency]]=$E108)/(TableDiv[[Agency]:[Agency]]=$E108)*(ROW(TableDiv[Agency])-ROW(TableDiv[[#Headers],[Agency]])),COLUMNS($F$7:AM$7))))</f>
        <v/>
      </c>
      <c r="AN108" s="1069"/>
      <c r="AO108" s="1069"/>
      <c r="AP108" s="1069"/>
      <c r="AQ108" s="1069"/>
      <c r="AR108" s="1069"/>
      <c r="AS108" s="1069"/>
    </row>
    <row r="109" spans="1:45" ht="15">
      <c r="A109" s="1073" t="s">
        <v>1410</v>
      </c>
      <c r="B109" s="1073" t="s">
        <v>2324</v>
      </c>
      <c r="C109" s="1069"/>
      <c r="D109" s="1069">
        <f>COUNTIF(TableDiv[Agency],E109)</f>
        <v>1</v>
      </c>
      <c r="E109" s="1078" t="str" cm="1">
        <f t="array" ref="E109">IFERROR(INDEX(TableDiv[Agency],MATCH(0,INDEX(COUNTIF($E$7:E108,TableDiv[Agency]),),0)),"")</f>
        <v>D4F</v>
      </c>
      <c r="F109" s="1069" t="str" cm="1">
        <f t="array" ref="F109">IF($D109&lt;COLUMNS($F$7:F$7),"",INDEX(TableDiv[[GASB]:[GASB]],_xlfn.AGGREGATE(15,3,(TableDiv[[Agency]:[Agency]]=$E109)/(TableDiv[[Agency]:[Agency]]=$E109)*(ROW(TableDiv[Agency])-ROW(TableDiv[[#Headers],[Agency]])),COLUMNS($F$7:F$7))))</f>
        <v>48200G</v>
      </c>
      <c r="G109" s="1069" t="str" cm="1">
        <f t="array" ref="G109">IF($D109&lt;COLUMNS($F$7:G$7),"",INDEX(TableDiv[[GASB]:[GASB]],_xlfn.AGGREGATE(15,3,(TableDiv[[Agency]:[Agency]]=$E109)/(TableDiv[[Agency]:[Agency]]=$E109)*(ROW(TableDiv[Agency])-ROW(TableDiv[[#Headers],[Agency]])),COLUMNS($F$7:G$7))))</f>
        <v/>
      </c>
      <c r="H109" s="1069" t="str" cm="1">
        <f t="array" ref="H109">IF($D109&lt;COLUMNS($F$7:H$7),"",INDEX(TableDiv[[GASB]:[GASB]],_xlfn.AGGREGATE(15,3,(TableDiv[[Agency]:[Agency]]=$E109)/(TableDiv[[Agency]:[Agency]]=$E109)*(ROW(TableDiv[Agency])-ROW(TableDiv[[#Headers],[Agency]])),COLUMNS($F$7:H$7))))</f>
        <v/>
      </c>
      <c r="I109" s="1069" t="str" cm="1">
        <f t="array" ref="I109">IF($D109&lt;COLUMNS($F$7:I$7),"",INDEX(TableDiv[[GASB]:[GASB]],_xlfn.AGGREGATE(15,3,(TableDiv[[Agency]:[Agency]]=$E109)/(TableDiv[[Agency]:[Agency]]=$E109)*(ROW(TableDiv[Agency])-ROW(TableDiv[[#Headers],[Agency]])),COLUMNS($F$7:I$7))))</f>
        <v/>
      </c>
      <c r="J109" s="1069" t="str" cm="1">
        <f t="array" ref="J109">IF($D109&lt;COLUMNS($F$7:J$7),"",INDEX(TableDiv[[GASB]:[GASB]],_xlfn.AGGREGATE(15,3,(TableDiv[[Agency]:[Agency]]=$E109)/(TableDiv[[Agency]:[Agency]]=$E109)*(ROW(TableDiv[Agency])-ROW(TableDiv[[#Headers],[Agency]])),COLUMNS($F$7:J$7))))</f>
        <v/>
      </c>
      <c r="K109" s="1069" t="str" cm="1">
        <f t="array" ref="K109">IF($D109&lt;COLUMNS($F$7:K$7),"",INDEX(TableDiv[[GASB]:[GASB]],_xlfn.AGGREGATE(15,3,(TableDiv[[Agency]:[Agency]]=$E109)/(TableDiv[[Agency]:[Agency]]=$E109)*(ROW(TableDiv[Agency])-ROW(TableDiv[[#Headers],[Agency]])),COLUMNS($F$7:K$7))))</f>
        <v/>
      </c>
      <c r="L109" s="1069" t="str" cm="1">
        <f t="array" ref="L109">IF($D109&lt;COLUMNS($F$7:L$7),"",INDEX(TableDiv[[GASB]:[GASB]],_xlfn.AGGREGATE(15,3,(TableDiv[[Agency]:[Agency]]=$E109)/(TableDiv[[Agency]:[Agency]]=$E109)*(ROW(TableDiv[Agency])-ROW(TableDiv[[#Headers],[Agency]])),COLUMNS($F$7:L$7))))</f>
        <v/>
      </c>
      <c r="M109" s="1069" t="str" cm="1">
        <f t="array" ref="M109">IF($D109&lt;COLUMNS($F$7:M$7),"",INDEX(TableDiv[[GASB]:[GASB]],_xlfn.AGGREGATE(15,3,(TableDiv[[Agency]:[Agency]]=$E109)/(TableDiv[[Agency]:[Agency]]=$E109)*(ROW(TableDiv[Agency])-ROW(TableDiv[[#Headers],[Agency]])),COLUMNS($F$7:M$7))))</f>
        <v/>
      </c>
      <c r="N109" s="1069" t="str" cm="1">
        <f t="array" ref="N109">IF($D109&lt;COLUMNS($F$7:N$7),"",INDEX(TableDiv[[GASB]:[GASB]],_xlfn.AGGREGATE(15,3,(TableDiv[[Agency]:[Agency]]=$E109)/(TableDiv[[Agency]:[Agency]]=$E109)*(ROW(TableDiv[Agency])-ROW(TableDiv[[#Headers],[Agency]])),COLUMNS($F$7:N$7))))</f>
        <v/>
      </c>
      <c r="O109" s="1069" t="str" cm="1">
        <f t="array" ref="O109">IF($D109&lt;COLUMNS($F$7:O$7),"",INDEX(TableDiv[[GASB]:[GASB]],_xlfn.AGGREGATE(15,3,(TableDiv[[Agency]:[Agency]]=$E109)/(TableDiv[[Agency]:[Agency]]=$E109)*(ROW(TableDiv[Agency])-ROW(TableDiv[[#Headers],[Agency]])),COLUMNS($F$7:O$7))))</f>
        <v/>
      </c>
      <c r="P109" s="1069" t="str" cm="1">
        <f t="array" ref="P109">IF($D109&lt;COLUMNS($F$7:P$7),"",INDEX(TableDiv[[GASB]:[GASB]],_xlfn.AGGREGATE(15,3,(TableDiv[[Agency]:[Agency]]=$E109)/(TableDiv[[Agency]:[Agency]]=$E109)*(ROW(TableDiv[Agency])-ROW(TableDiv[[#Headers],[Agency]])),COLUMNS($F$7:P$7))))</f>
        <v/>
      </c>
      <c r="Q109" s="1069" t="str" cm="1">
        <f t="array" ref="Q109">IF($D109&lt;COLUMNS($F$7:Q$7),"",INDEX(TableDiv[[GASB]:[GASB]],_xlfn.AGGREGATE(15,3,(TableDiv[[Agency]:[Agency]]=$E109)/(TableDiv[[Agency]:[Agency]]=$E109)*(ROW(TableDiv[Agency])-ROW(TableDiv[[#Headers],[Agency]])),COLUMNS($F$7:Q$7))))</f>
        <v/>
      </c>
      <c r="R109" s="1069" t="str" cm="1">
        <f t="array" ref="R109">IF($D109&lt;COLUMNS($F$7:R$7),"",INDEX(TableDiv[[GASB]:[GASB]],_xlfn.AGGREGATE(15,3,(TableDiv[[Agency]:[Agency]]=$E109)/(TableDiv[[Agency]:[Agency]]=$E109)*(ROW(TableDiv[Agency])-ROW(TableDiv[[#Headers],[Agency]])),COLUMNS($F$7:R$7))))</f>
        <v/>
      </c>
      <c r="S109" s="1069" t="str" cm="1">
        <f t="array" ref="S109">IF($D109&lt;COLUMNS($F$7:S$7),"",INDEX(TableDiv[[GASB]:[GASB]],_xlfn.AGGREGATE(15,3,(TableDiv[[Agency]:[Agency]]=$E109)/(TableDiv[[Agency]:[Agency]]=$E109)*(ROW(TableDiv[Agency])-ROW(TableDiv[[#Headers],[Agency]])),COLUMNS($F$7:S$7))))</f>
        <v/>
      </c>
      <c r="T109" s="1069" t="str" cm="1">
        <f t="array" ref="T109">IF($D109&lt;COLUMNS($F$7:T$7),"",INDEX(TableDiv[[GASB]:[GASB]],_xlfn.AGGREGATE(15,3,(TableDiv[[Agency]:[Agency]]=$E109)/(TableDiv[[Agency]:[Agency]]=$E109)*(ROW(TableDiv[Agency])-ROW(TableDiv[[#Headers],[Agency]])),COLUMNS($F$7:T$7))))</f>
        <v/>
      </c>
      <c r="U109" s="1069" t="str" cm="1">
        <f t="array" ref="U109">IF($D109&lt;COLUMNS($F$7:U$7),"",INDEX(TableDiv[[GASB]:[GASB]],_xlfn.AGGREGATE(15,3,(TableDiv[[Agency]:[Agency]]=$E109)/(TableDiv[[Agency]:[Agency]]=$E109)*(ROW(TableDiv[Agency])-ROW(TableDiv[[#Headers],[Agency]])),COLUMNS($F$7:U$7))))</f>
        <v/>
      </c>
      <c r="V109" s="1069" t="str" cm="1">
        <f t="array" ref="V109">IF($D109&lt;COLUMNS($F$7:V$7),"",INDEX(TableDiv[[GASB]:[GASB]],_xlfn.AGGREGATE(15,3,(TableDiv[[Agency]:[Agency]]=$E109)/(TableDiv[[Agency]:[Agency]]=$E109)*(ROW(TableDiv[Agency])-ROW(TableDiv[[#Headers],[Agency]])),COLUMNS($F$7:V$7))))</f>
        <v/>
      </c>
      <c r="W109" s="1069" t="str" cm="1">
        <f t="array" ref="W109">IF($D109&lt;COLUMNS($F$7:W$7),"",INDEX(TableDiv[[GASB]:[GASB]],_xlfn.AGGREGATE(15,3,(TableDiv[[Agency]:[Agency]]=$E109)/(TableDiv[[Agency]:[Agency]]=$E109)*(ROW(TableDiv[Agency])-ROW(TableDiv[[#Headers],[Agency]])),COLUMNS($F$7:W$7))))</f>
        <v/>
      </c>
      <c r="X109" s="1069" t="str" cm="1">
        <f t="array" ref="X109">IF($D109&lt;COLUMNS($F$7:X$7),"",INDEX(TableDiv[[GASB]:[GASB]],_xlfn.AGGREGATE(15,3,(TableDiv[[Agency]:[Agency]]=$E109)/(TableDiv[[Agency]:[Agency]]=$E109)*(ROW(TableDiv[Agency])-ROW(TableDiv[[#Headers],[Agency]])),COLUMNS($F$7:X$7))))</f>
        <v/>
      </c>
      <c r="Y109" s="1069" t="str" cm="1">
        <f t="array" ref="Y109">IF($D109&lt;COLUMNS($F$7:Y$7),"",INDEX(TableDiv[[GASB]:[GASB]],_xlfn.AGGREGATE(15,3,(TableDiv[[Agency]:[Agency]]=$E109)/(TableDiv[[Agency]:[Agency]]=$E109)*(ROW(TableDiv[Agency])-ROW(TableDiv[[#Headers],[Agency]])),COLUMNS($F$7:Y$7))))</f>
        <v/>
      </c>
      <c r="Z109" s="1069" t="str" cm="1">
        <f t="array" ref="Z109">IF($D109&lt;COLUMNS($F$7:Z$7),"",INDEX(TableDiv[[GASB]:[GASB]],_xlfn.AGGREGATE(15,3,(TableDiv[[Agency]:[Agency]]=$E109)/(TableDiv[[Agency]:[Agency]]=$E109)*(ROW(TableDiv[Agency])-ROW(TableDiv[[#Headers],[Agency]])),COLUMNS($F$7:Z$7))))</f>
        <v/>
      </c>
      <c r="AA109" s="1069" t="str" cm="1">
        <f t="array" ref="AA109">IF($D109&lt;COLUMNS($F$7:AA$7),"",INDEX(TableDiv[[GASB]:[GASB]],_xlfn.AGGREGATE(15,3,(TableDiv[[Agency]:[Agency]]=$E109)/(TableDiv[[Agency]:[Agency]]=$E109)*(ROW(TableDiv[Agency])-ROW(TableDiv[[#Headers],[Agency]])),COLUMNS($F$7:AA$7))))</f>
        <v/>
      </c>
      <c r="AB109" s="1069" t="str" cm="1">
        <f t="array" ref="AB109">IF($D109&lt;COLUMNS($F$7:AB$7),"",INDEX(TableDiv[[GASB]:[GASB]],_xlfn.AGGREGATE(15,3,(TableDiv[[Agency]:[Agency]]=$E109)/(TableDiv[[Agency]:[Agency]]=$E109)*(ROW(TableDiv[Agency])-ROW(TableDiv[[#Headers],[Agency]])),COLUMNS($F$7:AB$7))))</f>
        <v/>
      </c>
      <c r="AC109" s="1069" t="str" cm="1">
        <f t="array" ref="AC109">IF($D109&lt;COLUMNS($F$7:AC$7),"",INDEX(TableDiv[[GASB]:[GASB]],_xlfn.AGGREGATE(15,3,(TableDiv[[Agency]:[Agency]]=$E109)/(TableDiv[[Agency]:[Agency]]=$E109)*(ROW(TableDiv[Agency])-ROW(TableDiv[[#Headers],[Agency]])),COLUMNS($F$7:AC$7))))</f>
        <v/>
      </c>
      <c r="AD109" s="1069" t="str" cm="1">
        <f t="array" ref="AD109">IF($D109&lt;COLUMNS($F$7:AD$7),"",INDEX(TableDiv[[GASB]:[GASB]],_xlfn.AGGREGATE(15,3,(TableDiv[[Agency]:[Agency]]=$E109)/(TableDiv[[Agency]:[Agency]]=$E109)*(ROW(TableDiv[Agency])-ROW(TableDiv[[#Headers],[Agency]])),COLUMNS($F$7:AD$7))))</f>
        <v/>
      </c>
      <c r="AE109" s="1069" t="str" cm="1">
        <f t="array" ref="AE109">IF($D109&lt;COLUMNS($F$7:AE$7),"",INDEX(TableDiv[[GASB]:[GASB]],_xlfn.AGGREGATE(15,3,(TableDiv[[Agency]:[Agency]]=$E109)/(TableDiv[[Agency]:[Agency]]=$E109)*(ROW(TableDiv[Agency])-ROW(TableDiv[[#Headers],[Agency]])),COLUMNS($F$7:AE$7))))</f>
        <v/>
      </c>
      <c r="AF109" s="1069" t="str" cm="1">
        <f t="array" ref="AF109">IF($D109&lt;COLUMNS($F$7:AF$7),"",INDEX(TableDiv[[GASB]:[GASB]],_xlfn.AGGREGATE(15,3,(TableDiv[[Agency]:[Agency]]=$E109)/(TableDiv[[Agency]:[Agency]]=$E109)*(ROW(TableDiv[Agency])-ROW(TableDiv[[#Headers],[Agency]])),COLUMNS($F$7:AF$7))))</f>
        <v/>
      </c>
      <c r="AG109" s="1069" t="str" cm="1">
        <f t="array" ref="AG109">IF($D109&lt;COLUMNS($F$7:AG$7),"",INDEX(TableDiv[[GASB]:[GASB]],_xlfn.AGGREGATE(15,3,(TableDiv[[Agency]:[Agency]]=$E109)/(TableDiv[[Agency]:[Agency]]=$E109)*(ROW(TableDiv[Agency])-ROW(TableDiv[[#Headers],[Agency]])),COLUMNS($F$7:AG$7))))</f>
        <v/>
      </c>
      <c r="AH109" s="1069" t="str" cm="1">
        <f t="array" ref="AH109">IF($D109&lt;COLUMNS($F$7:AH$7),"",INDEX(TableDiv[[GASB]:[GASB]],_xlfn.AGGREGATE(15,3,(TableDiv[[Agency]:[Agency]]=$E109)/(TableDiv[[Agency]:[Agency]]=$E109)*(ROW(TableDiv[Agency])-ROW(TableDiv[[#Headers],[Agency]])),COLUMNS($F$7:AH$7))))</f>
        <v/>
      </c>
      <c r="AI109" s="1069" t="str" cm="1">
        <f t="array" ref="AI109">IF($D109&lt;COLUMNS($F$7:AI$7),"",INDEX(TableDiv[[GASB]:[GASB]],_xlfn.AGGREGATE(15,3,(TableDiv[[Agency]:[Agency]]=$E109)/(TableDiv[[Agency]:[Agency]]=$E109)*(ROW(TableDiv[Agency])-ROW(TableDiv[[#Headers],[Agency]])),COLUMNS($F$7:AI$7))))</f>
        <v/>
      </c>
      <c r="AJ109" s="1069" t="str" cm="1">
        <f t="array" ref="AJ109">IF($D109&lt;COLUMNS($F$7:AJ$7),"",INDEX(TableDiv[[GASB]:[GASB]],_xlfn.AGGREGATE(15,3,(TableDiv[[Agency]:[Agency]]=$E109)/(TableDiv[[Agency]:[Agency]]=$E109)*(ROW(TableDiv[Agency])-ROW(TableDiv[[#Headers],[Agency]])),COLUMNS($F$7:AJ$7))))</f>
        <v/>
      </c>
      <c r="AK109" s="1069" t="str" cm="1">
        <f t="array" ref="AK109">IF($D109&lt;COLUMNS($F$7:AK$7),"",INDEX(TableDiv[[GASB]:[GASB]],_xlfn.AGGREGATE(15,3,(TableDiv[[Agency]:[Agency]]=$E109)/(TableDiv[[Agency]:[Agency]]=$E109)*(ROW(TableDiv[Agency])-ROW(TableDiv[[#Headers],[Agency]])),COLUMNS($F$7:AK$7))))</f>
        <v/>
      </c>
      <c r="AL109" s="1069" t="str" cm="1">
        <f t="array" ref="AL109">IF($D109&lt;COLUMNS($F$7:AL$7),"",INDEX(TableDiv[[GASB]:[GASB]],_xlfn.AGGREGATE(15,3,(TableDiv[[Agency]:[Agency]]=$E109)/(TableDiv[[Agency]:[Agency]]=$E109)*(ROW(TableDiv[Agency])-ROW(TableDiv[[#Headers],[Agency]])),COLUMNS($F$7:AL$7))))</f>
        <v/>
      </c>
      <c r="AM109" s="1069" t="str" cm="1">
        <f t="array" ref="AM109">IF($D109&lt;COLUMNS($F$7:AM$7),"",INDEX(TableDiv[[GASB]:[GASB]],_xlfn.AGGREGATE(15,3,(TableDiv[[Agency]:[Agency]]=$E109)/(TableDiv[[Agency]:[Agency]]=$E109)*(ROW(TableDiv[Agency])-ROW(TableDiv[[#Headers],[Agency]])),COLUMNS($F$7:AM$7))))</f>
        <v/>
      </c>
      <c r="AN109" s="1069"/>
      <c r="AO109" s="1069"/>
      <c r="AP109" s="1069"/>
      <c r="AQ109" s="1069"/>
      <c r="AR109" s="1069"/>
      <c r="AS109" s="1069"/>
    </row>
    <row r="110" spans="1:45" ht="15">
      <c r="A110" s="1073" t="s">
        <v>1413</v>
      </c>
      <c r="B110" s="1073" t="s">
        <v>2265</v>
      </c>
      <c r="C110" s="1069"/>
      <c r="D110" s="1069">
        <f>COUNTIF(TableDiv[Agency],E110)</f>
        <v>1</v>
      </c>
      <c r="E110" s="1078" t="str" cm="1">
        <f t="array" ref="E110">IFERROR(INDEX(TableDiv[Agency],MATCH(0,INDEX(COUNTIF($E$7:E109,TableDiv[Agency]),),0)),"")</f>
        <v>D5F</v>
      </c>
      <c r="F110" s="1069" t="str" cm="1">
        <f t="array" ref="F110">IF($D110&lt;COLUMNS($F$7:F$7),"",INDEX(TableDiv[[GASB]:[GASB]],_xlfn.AGGREGATE(15,3,(TableDiv[[Agency]:[Agency]]=$E110)/(TableDiv[[Agency]:[Agency]]=$E110)*(ROW(TableDiv[Agency])-ROW(TableDiv[[#Headers],[Agency]])),COLUMNS($F$7:F$7))))</f>
        <v>48200G</v>
      </c>
      <c r="G110" s="1069" t="str" cm="1">
        <f t="array" ref="G110">IF($D110&lt;COLUMNS($F$7:G$7),"",INDEX(TableDiv[[GASB]:[GASB]],_xlfn.AGGREGATE(15,3,(TableDiv[[Agency]:[Agency]]=$E110)/(TableDiv[[Agency]:[Agency]]=$E110)*(ROW(TableDiv[Agency])-ROW(TableDiv[[#Headers],[Agency]])),COLUMNS($F$7:G$7))))</f>
        <v/>
      </c>
      <c r="H110" s="1069" t="str" cm="1">
        <f t="array" ref="H110">IF($D110&lt;COLUMNS($F$7:H$7),"",INDEX(TableDiv[[GASB]:[GASB]],_xlfn.AGGREGATE(15,3,(TableDiv[[Agency]:[Agency]]=$E110)/(TableDiv[[Agency]:[Agency]]=$E110)*(ROW(TableDiv[Agency])-ROW(TableDiv[[#Headers],[Agency]])),COLUMNS($F$7:H$7))))</f>
        <v/>
      </c>
      <c r="I110" s="1069" t="str" cm="1">
        <f t="array" ref="I110">IF($D110&lt;COLUMNS($F$7:I$7),"",INDEX(TableDiv[[GASB]:[GASB]],_xlfn.AGGREGATE(15,3,(TableDiv[[Agency]:[Agency]]=$E110)/(TableDiv[[Agency]:[Agency]]=$E110)*(ROW(TableDiv[Agency])-ROW(TableDiv[[#Headers],[Agency]])),COLUMNS($F$7:I$7))))</f>
        <v/>
      </c>
      <c r="J110" s="1069" t="str" cm="1">
        <f t="array" ref="J110">IF($D110&lt;COLUMNS($F$7:J$7),"",INDEX(TableDiv[[GASB]:[GASB]],_xlfn.AGGREGATE(15,3,(TableDiv[[Agency]:[Agency]]=$E110)/(TableDiv[[Agency]:[Agency]]=$E110)*(ROW(TableDiv[Agency])-ROW(TableDiv[[#Headers],[Agency]])),COLUMNS($F$7:J$7))))</f>
        <v/>
      </c>
      <c r="K110" s="1069" t="str" cm="1">
        <f t="array" ref="K110">IF($D110&lt;COLUMNS($F$7:K$7),"",INDEX(TableDiv[[GASB]:[GASB]],_xlfn.AGGREGATE(15,3,(TableDiv[[Agency]:[Agency]]=$E110)/(TableDiv[[Agency]:[Agency]]=$E110)*(ROW(TableDiv[Agency])-ROW(TableDiv[[#Headers],[Agency]])),COLUMNS($F$7:K$7))))</f>
        <v/>
      </c>
      <c r="L110" s="1069" t="str" cm="1">
        <f t="array" ref="L110">IF($D110&lt;COLUMNS($F$7:L$7),"",INDEX(TableDiv[[GASB]:[GASB]],_xlfn.AGGREGATE(15,3,(TableDiv[[Agency]:[Agency]]=$E110)/(TableDiv[[Agency]:[Agency]]=$E110)*(ROW(TableDiv[Agency])-ROW(TableDiv[[#Headers],[Agency]])),COLUMNS($F$7:L$7))))</f>
        <v/>
      </c>
      <c r="M110" s="1069" t="str" cm="1">
        <f t="array" ref="M110">IF($D110&lt;COLUMNS($F$7:M$7),"",INDEX(TableDiv[[GASB]:[GASB]],_xlfn.AGGREGATE(15,3,(TableDiv[[Agency]:[Agency]]=$E110)/(TableDiv[[Agency]:[Agency]]=$E110)*(ROW(TableDiv[Agency])-ROW(TableDiv[[#Headers],[Agency]])),COLUMNS($F$7:M$7))))</f>
        <v/>
      </c>
      <c r="N110" s="1069" t="str" cm="1">
        <f t="array" ref="N110">IF($D110&lt;COLUMNS($F$7:N$7),"",INDEX(TableDiv[[GASB]:[GASB]],_xlfn.AGGREGATE(15,3,(TableDiv[[Agency]:[Agency]]=$E110)/(TableDiv[[Agency]:[Agency]]=$E110)*(ROW(TableDiv[Agency])-ROW(TableDiv[[#Headers],[Agency]])),COLUMNS($F$7:N$7))))</f>
        <v/>
      </c>
      <c r="O110" s="1069" t="str" cm="1">
        <f t="array" ref="O110">IF($D110&lt;COLUMNS($F$7:O$7),"",INDEX(TableDiv[[GASB]:[GASB]],_xlfn.AGGREGATE(15,3,(TableDiv[[Agency]:[Agency]]=$E110)/(TableDiv[[Agency]:[Agency]]=$E110)*(ROW(TableDiv[Agency])-ROW(TableDiv[[#Headers],[Agency]])),COLUMNS($F$7:O$7))))</f>
        <v/>
      </c>
      <c r="P110" s="1069" t="str" cm="1">
        <f t="array" ref="P110">IF($D110&lt;COLUMNS($F$7:P$7),"",INDEX(TableDiv[[GASB]:[GASB]],_xlfn.AGGREGATE(15,3,(TableDiv[[Agency]:[Agency]]=$E110)/(TableDiv[[Agency]:[Agency]]=$E110)*(ROW(TableDiv[Agency])-ROW(TableDiv[[#Headers],[Agency]])),COLUMNS($F$7:P$7))))</f>
        <v/>
      </c>
      <c r="Q110" s="1069" t="str" cm="1">
        <f t="array" ref="Q110">IF($D110&lt;COLUMNS($F$7:Q$7),"",INDEX(TableDiv[[GASB]:[GASB]],_xlfn.AGGREGATE(15,3,(TableDiv[[Agency]:[Agency]]=$E110)/(TableDiv[[Agency]:[Agency]]=$E110)*(ROW(TableDiv[Agency])-ROW(TableDiv[[#Headers],[Agency]])),COLUMNS($F$7:Q$7))))</f>
        <v/>
      </c>
      <c r="R110" s="1069" t="str" cm="1">
        <f t="array" ref="R110">IF($D110&lt;COLUMNS($F$7:R$7),"",INDEX(TableDiv[[GASB]:[GASB]],_xlfn.AGGREGATE(15,3,(TableDiv[[Agency]:[Agency]]=$E110)/(TableDiv[[Agency]:[Agency]]=$E110)*(ROW(TableDiv[Agency])-ROW(TableDiv[[#Headers],[Agency]])),COLUMNS($F$7:R$7))))</f>
        <v/>
      </c>
      <c r="S110" s="1069" t="str" cm="1">
        <f t="array" ref="S110">IF($D110&lt;COLUMNS($F$7:S$7),"",INDEX(TableDiv[[GASB]:[GASB]],_xlfn.AGGREGATE(15,3,(TableDiv[[Agency]:[Agency]]=$E110)/(TableDiv[[Agency]:[Agency]]=$E110)*(ROW(TableDiv[Agency])-ROW(TableDiv[[#Headers],[Agency]])),COLUMNS($F$7:S$7))))</f>
        <v/>
      </c>
      <c r="T110" s="1069" t="str" cm="1">
        <f t="array" ref="T110">IF($D110&lt;COLUMNS($F$7:T$7),"",INDEX(TableDiv[[GASB]:[GASB]],_xlfn.AGGREGATE(15,3,(TableDiv[[Agency]:[Agency]]=$E110)/(TableDiv[[Agency]:[Agency]]=$E110)*(ROW(TableDiv[Agency])-ROW(TableDiv[[#Headers],[Agency]])),COLUMNS($F$7:T$7))))</f>
        <v/>
      </c>
      <c r="U110" s="1069" t="str" cm="1">
        <f t="array" ref="U110">IF($D110&lt;COLUMNS($F$7:U$7),"",INDEX(TableDiv[[GASB]:[GASB]],_xlfn.AGGREGATE(15,3,(TableDiv[[Agency]:[Agency]]=$E110)/(TableDiv[[Agency]:[Agency]]=$E110)*(ROW(TableDiv[Agency])-ROW(TableDiv[[#Headers],[Agency]])),COLUMNS($F$7:U$7))))</f>
        <v/>
      </c>
      <c r="V110" s="1069" t="str" cm="1">
        <f t="array" ref="V110">IF($D110&lt;COLUMNS($F$7:V$7),"",INDEX(TableDiv[[GASB]:[GASB]],_xlfn.AGGREGATE(15,3,(TableDiv[[Agency]:[Agency]]=$E110)/(TableDiv[[Agency]:[Agency]]=$E110)*(ROW(TableDiv[Agency])-ROW(TableDiv[[#Headers],[Agency]])),COLUMNS($F$7:V$7))))</f>
        <v/>
      </c>
      <c r="W110" s="1069" t="str" cm="1">
        <f t="array" ref="W110">IF($D110&lt;COLUMNS($F$7:W$7),"",INDEX(TableDiv[[GASB]:[GASB]],_xlfn.AGGREGATE(15,3,(TableDiv[[Agency]:[Agency]]=$E110)/(TableDiv[[Agency]:[Agency]]=$E110)*(ROW(TableDiv[Agency])-ROW(TableDiv[[#Headers],[Agency]])),COLUMNS($F$7:W$7))))</f>
        <v/>
      </c>
      <c r="X110" s="1069" t="str" cm="1">
        <f t="array" ref="X110">IF($D110&lt;COLUMNS($F$7:X$7),"",INDEX(TableDiv[[GASB]:[GASB]],_xlfn.AGGREGATE(15,3,(TableDiv[[Agency]:[Agency]]=$E110)/(TableDiv[[Agency]:[Agency]]=$E110)*(ROW(TableDiv[Agency])-ROW(TableDiv[[#Headers],[Agency]])),COLUMNS($F$7:X$7))))</f>
        <v/>
      </c>
      <c r="Y110" s="1069" t="str" cm="1">
        <f t="array" ref="Y110">IF($D110&lt;COLUMNS($F$7:Y$7),"",INDEX(TableDiv[[GASB]:[GASB]],_xlfn.AGGREGATE(15,3,(TableDiv[[Agency]:[Agency]]=$E110)/(TableDiv[[Agency]:[Agency]]=$E110)*(ROW(TableDiv[Agency])-ROW(TableDiv[[#Headers],[Agency]])),COLUMNS($F$7:Y$7))))</f>
        <v/>
      </c>
      <c r="Z110" s="1069" t="str" cm="1">
        <f t="array" ref="Z110">IF($D110&lt;COLUMNS($F$7:Z$7),"",INDEX(TableDiv[[GASB]:[GASB]],_xlfn.AGGREGATE(15,3,(TableDiv[[Agency]:[Agency]]=$E110)/(TableDiv[[Agency]:[Agency]]=$E110)*(ROW(TableDiv[Agency])-ROW(TableDiv[[#Headers],[Agency]])),COLUMNS($F$7:Z$7))))</f>
        <v/>
      </c>
      <c r="AA110" s="1069" t="str" cm="1">
        <f t="array" ref="AA110">IF($D110&lt;COLUMNS($F$7:AA$7),"",INDEX(TableDiv[[GASB]:[GASB]],_xlfn.AGGREGATE(15,3,(TableDiv[[Agency]:[Agency]]=$E110)/(TableDiv[[Agency]:[Agency]]=$E110)*(ROW(TableDiv[Agency])-ROW(TableDiv[[#Headers],[Agency]])),COLUMNS($F$7:AA$7))))</f>
        <v/>
      </c>
      <c r="AB110" s="1069" t="str" cm="1">
        <f t="array" ref="AB110">IF($D110&lt;COLUMNS($F$7:AB$7),"",INDEX(TableDiv[[GASB]:[GASB]],_xlfn.AGGREGATE(15,3,(TableDiv[[Agency]:[Agency]]=$E110)/(TableDiv[[Agency]:[Agency]]=$E110)*(ROW(TableDiv[Agency])-ROW(TableDiv[[#Headers],[Agency]])),COLUMNS($F$7:AB$7))))</f>
        <v/>
      </c>
      <c r="AC110" s="1069" t="str" cm="1">
        <f t="array" ref="AC110">IF($D110&lt;COLUMNS($F$7:AC$7),"",INDEX(TableDiv[[GASB]:[GASB]],_xlfn.AGGREGATE(15,3,(TableDiv[[Agency]:[Agency]]=$E110)/(TableDiv[[Agency]:[Agency]]=$E110)*(ROW(TableDiv[Agency])-ROW(TableDiv[[#Headers],[Agency]])),COLUMNS($F$7:AC$7))))</f>
        <v/>
      </c>
      <c r="AD110" s="1069" t="str" cm="1">
        <f t="array" ref="AD110">IF($D110&lt;COLUMNS($F$7:AD$7),"",INDEX(TableDiv[[GASB]:[GASB]],_xlfn.AGGREGATE(15,3,(TableDiv[[Agency]:[Agency]]=$E110)/(TableDiv[[Agency]:[Agency]]=$E110)*(ROW(TableDiv[Agency])-ROW(TableDiv[[#Headers],[Agency]])),COLUMNS($F$7:AD$7))))</f>
        <v/>
      </c>
      <c r="AE110" s="1069" t="str" cm="1">
        <f t="array" ref="AE110">IF($D110&lt;COLUMNS($F$7:AE$7),"",INDEX(TableDiv[[GASB]:[GASB]],_xlfn.AGGREGATE(15,3,(TableDiv[[Agency]:[Agency]]=$E110)/(TableDiv[[Agency]:[Agency]]=$E110)*(ROW(TableDiv[Agency])-ROW(TableDiv[[#Headers],[Agency]])),COLUMNS($F$7:AE$7))))</f>
        <v/>
      </c>
      <c r="AF110" s="1069" t="str" cm="1">
        <f t="array" ref="AF110">IF($D110&lt;COLUMNS($F$7:AF$7),"",INDEX(TableDiv[[GASB]:[GASB]],_xlfn.AGGREGATE(15,3,(TableDiv[[Agency]:[Agency]]=$E110)/(TableDiv[[Agency]:[Agency]]=$E110)*(ROW(TableDiv[Agency])-ROW(TableDiv[[#Headers],[Agency]])),COLUMNS($F$7:AF$7))))</f>
        <v/>
      </c>
      <c r="AG110" s="1069" t="str" cm="1">
        <f t="array" ref="AG110">IF($D110&lt;COLUMNS($F$7:AG$7),"",INDEX(TableDiv[[GASB]:[GASB]],_xlfn.AGGREGATE(15,3,(TableDiv[[Agency]:[Agency]]=$E110)/(TableDiv[[Agency]:[Agency]]=$E110)*(ROW(TableDiv[Agency])-ROW(TableDiv[[#Headers],[Agency]])),COLUMNS($F$7:AG$7))))</f>
        <v/>
      </c>
      <c r="AH110" s="1069" t="str" cm="1">
        <f t="array" ref="AH110">IF($D110&lt;COLUMNS($F$7:AH$7),"",INDEX(TableDiv[[GASB]:[GASB]],_xlfn.AGGREGATE(15,3,(TableDiv[[Agency]:[Agency]]=$E110)/(TableDiv[[Agency]:[Agency]]=$E110)*(ROW(TableDiv[Agency])-ROW(TableDiv[[#Headers],[Agency]])),COLUMNS($F$7:AH$7))))</f>
        <v/>
      </c>
      <c r="AI110" s="1069" t="str" cm="1">
        <f t="array" ref="AI110">IF($D110&lt;COLUMNS($F$7:AI$7),"",INDEX(TableDiv[[GASB]:[GASB]],_xlfn.AGGREGATE(15,3,(TableDiv[[Agency]:[Agency]]=$E110)/(TableDiv[[Agency]:[Agency]]=$E110)*(ROW(TableDiv[Agency])-ROW(TableDiv[[#Headers],[Agency]])),COLUMNS($F$7:AI$7))))</f>
        <v/>
      </c>
      <c r="AJ110" s="1069" t="str" cm="1">
        <f t="array" ref="AJ110">IF($D110&lt;COLUMNS($F$7:AJ$7),"",INDEX(TableDiv[[GASB]:[GASB]],_xlfn.AGGREGATE(15,3,(TableDiv[[Agency]:[Agency]]=$E110)/(TableDiv[[Agency]:[Agency]]=$E110)*(ROW(TableDiv[Agency])-ROW(TableDiv[[#Headers],[Agency]])),COLUMNS($F$7:AJ$7))))</f>
        <v/>
      </c>
      <c r="AK110" s="1069" t="str" cm="1">
        <f t="array" ref="AK110">IF($D110&lt;COLUMNS($F$7:AK$7),"",INDEX(TableDiv[[GASB]:[GASB]],_xlfn.AGGREGATE(15,3,(TableDiv[[Agency]:[Agency]]=$E110)/(TableDiv[[Agency]:[Agency]]=$E110)*(ROW(TableDiv[Agency])-ROW(TableDiv[[#Headers],[Agency]])),COLUMNS($F$7:AK$7))))</f>
        <v/>
      </c>
      <c r="AL110" s="1069" t="str" cm="1">
        <f t="array" ref="AL110">IF($D110&lt;COLUMNS($F$7:AL$7),"",INDEX(TableDiv[[GASB]:[GASB]],_xlfn.AGGREGATE(15,3,(TableDiv[[Agency]:[Agency]]=$E110)/(TableDiv[[Agency]:[Agency]]=$E110)*(ROW(TableDiv[Agency])-ROW(TableDiv[[#Headers],[Agency]])),COLUMNS($F$7:AL$7))))</f>
        <v/>
      </c>
      <c r="AM110" s="1069" t="str" cm="1">
        <f t="array" ref="AM110">IF($D110&lt;COLUMNS($F$7:AM$7),"",INDEX(TableDiv[[GASB]:[GASB]],_xlfn.AGGREGATE(15,3,(TableDiv[[Agency]:[Agency]]=$E110)/(TableDiv[[Agency]:[Agency]]=$E110)*(ROW(TableDiv[Agency])-ROW(TableDiv[[#Headers],[Agency]])),COLUMNS($F$7:AM$7))))</f>
        <v/>
      </c>
      <c r="AN110" s="1069"/>
      <c r="AO110" s="1069"/>
      <c r="AP110" s="1069"/>
      <c r="AQ110" s="1069"/>
      <c r="AR110" s="1069"/>
      <c r="AS110" s="1069"/>
    </row>
    <row r="111" spans="1:45" ht="15">
      <c r="A111" s="1073" t="s">
        <v>1413</v>
      </c>
      <c r="B111" s="1073" t="s">
        <v>2266</v>
      </c>
      <c r="C111" s="1069"/>
      <c r="D111" s="1069">
        <f>COUNTIF(TableDiv[Agency],E111)</f>
        <v>1</v>
      </c>
      <c r="E111" s="1078" t="str" cm="1">
        <f t="array" ref="E111">IFERROR(INDEX(TableDiv[Agency],MATCH(0,INDEX(COUNTIF($E$7:E110,TableDiv[Agency]),),0)),"")</f>
        <v>D6F</v>
      </c>
      <c r="F111" s="1069" t="str" cm="1">
        <f t="array" ref="F111">IF($D111&lt;COLUMNS($F$7:F$7),"",INDEX(TableDiv[[GASB]:[GASB]],_xlfn.AGGREGATE(15,3,(TableDiv[[Agency]:[Agency]]=$E111)/(TableDiv[[Agency]:[Agency]]=$E111)*(ROW(TableDiv[Agency])-ROW(TableDiv[[#Headers],[Agency]])),COLUMNS($F$7:F$7))))</f>
        <v>48200G</v>
      </c>
      <c r="G111" s="1069" t="str" cm="1">
        <f t="array" ref="G111">IF($D111&lt;COLUMNS($F$7:G$7),"",INDEX(TableDiv[[GASB]:[GASB]],_xlfn.AGGREGATE(15,3,(TableDiv[[Agency]:[Agency]]=$E111)/(TableDiv[[Agency]:[Agency]]=$E111)*(ROW(TableDiv[Agency])-ROW(TableDiv[[#Headers],[Agency]])),COLUMNS($F$7:G$7))))</f>
        <v/>
      </c>
      <c r="H111" s="1069" t="str" cm="1">
        <f t="array" ref="H111">IF($D111&lt;COLUMNS($F$7:H$7),"",INDEX(TableDiv[[GASB]:[GASB]],_xlfn.AGGREGATE(15,3,(TableDiv[[Agency]:[Agency]]=$E111)/(TableDiv[[Agency]:[Agency]]=$E111)*(ROW(TableDiv[Agency])-ROW(TableDiv[[#Headers],[Agency]])),COLUMNS($F$7:H$7))))</f>
        <v/>
      </c>
      <c r="I111" s="1069" t="str" cm="1">
        <f t="array" ref="I111">IF($D111&lt;COLUMNS($F$7:I$7),"",INDEX(TableDiv[[GASB]:[GASB]],_xlfn.AGGREGATE(15,3,(TableDiv[[Agency]:[Agency]]=$E111)/(TableDiv[[Agency]:[Agency]]=$E111)*(ROW(TableDiv[Agency])-ROW(TableDiv[[#Headers],[Agency]])),COLUMNS($F$7:I$7))))</f>
        <v/>
      </c>
      <c r="J111" s="1069" t="str" cm="1">
        <f t="array" ref="J111">IF($D111&lt;COLUMNS($F$7:J$7),"",INDEX(TableDiv[[GASB]:[GASB]],_xlfn.AGGREGATE(15,3,(TableDiv[[Agency]:[Agency]]=$E111)/(TableDiv[[Agency]:[Agency]]=$E111)*(ROW(TableDiv[Agency])-ROW(TableDiv[[#Headers],[Agency]])),COLUMNS($F$7:J$7))))</f>
        <v/>
      </c>
      <c r="K111" s="1069" t="str" cm="1">
        <f t="array" ref="K111">IF($D111&lt;COLUMNS($F$7:K$7),"",INDEX(TableDiv[[GASB]:[GASB]],_xlfn.AGGREGATE(15,3,(TableDiv[[Agency]:[Agency]]=$E111)/(TableDiv[[Agency]:[Agency]]=$E111)*(ROW(TableDiv[Agency])-ROW(TableDiv[[#Headers],[Agency]])),COLUMNS($F$7:K$7))))</f>
        <v/>
      </c>
      <c r="L111" s="1069" t="str" cm="1">
        <f t="array" ref="L111">IF($D111&lt;COLUMNS($F$7:L$7),"",INDEX(TableDiv[[GASB]:[GASB]],_xlfn.AGGREGATE(15,3,(TableDiv[[Agency]:[Agency]]=$E111)/(TableDiv[[Agency]:[Agency]]=$E111)*(ROW(TableDiv[Agency])-ROW(TableDiv[[#Headers],[Agency]])),COLUMNS($F$7:L$7))))</f>
        <v/>
      </c>
      <c r="M111" s="1069" t="str" cm="1">
        <f t="array" ref="M111">IF($D111&lt;COLUMNS($F$7:M$7),"",INDEX(TableDiv[[GASB]:[GASB]],_xlfn.AGGREGATE(15,3,(TableDiv[[Agency]:[Agency]]=$E111)/(TableDiv[[Agency]:[Agency]]=$E111)*(ROW(TableDiv[Agency])-ROW(TableDiv[[#Headers],[Agency]])),COLUMNS($F$7:M$7))))</f>
        <v/>
      </c>
      <c r="N111" s="1069" t="str" cm="1">
        <f t="array" ref="N111">IF($D111&lt;COLUMNS($F$7:N$7),"",INDEX(TableDiv[[GASB]:[GASB]],_xlfn.AGGREGATE(15,3,(TableDiv[[Agency]:[Agency]]=$E111)/(TableDiv[[Agency]:[Agency]]=$E111)*(ROW(TableDiv[Agency])-ROW(TableDiv[[#Headers],[Agency]])),COLUMNS($F$7:N$7))))</f>
        <v/>
      </c>
      <c r="O111" s="1069" t="str" cm="1">
        <f t="array" ref="O111">IF($D111&lt;COLUMNS($F$7:O$7),"",INDEX(TableDiv[[GASB]:[GASB]],_xlfn.AGGREGATE(15,3,(TableDiv[[Agency]:[Agency]]=$E111)/(TableDiv[[Agency]:[Agency]]=$E111)*(ROW(TableDiv[Agency])-ROW(TableDiv[[#Headers],[Agency]])),COLUMNS($F$7:O$7))))</f>
        <v/>
      </c>
      <c r="P111" s="1069" t="str" cm="1">
        <f t="array" ref="P111">IF($D111&lt;COLUMNS($F$7:P$7),"",INDEX(TableDiv[[GASB]:[GASB]],_xlfn.AGGREGATE(15,3,(TableDiv[[Agency]:[Agency]]=$E111)/(TableDiv[[Agency]:[Agency]]=$E111)*(ROW(TableDiv[Agency])-ROW(TableDiv[[#Headers],[Agency]])),COLUMNS($F$7:P$7))))</f>
        <v/>
      </c>
      <c r="Q111" s="1069" t="str" cm="1">
        <f t="array" ref="Q111">IF($D111&lt;COLUMNS($F$7:Q$7),"",INDEX(TableDiv[[GASB]:[GASB]],_xlfn.AGGREGATE(15,3,(TableDiv[[Agency]:[Agency]]=$E111)/(TableDiv[[Agency]:[Agency]]=$E111)*(ROW(TableDiv[Agency])-ROW(TableDiv[[#Headers],[Agency]])),COLUMNS($F$7:Q$7))))</f>
        <v/>
      </c>
      <c r="R111" s="1069" t="str" cm="1">
        <f t="array" ref="R111">IF($D111&lt;COLUMNS($F$7:R$7),"",INDEX(TableDiv[[GASB]:[GASB]],_xlfn.AGGREGATE(15,3,(TableDiv[[Agency]:[Agency]]=$E111)/(TableDiv[[Agency]:[Agency]]=$E111)*(ROW(TableDiv[Agency])-ROW(TableDiv[[#Headers],[Agency]])),COLUMNS($F$7:R$7))))</f>
        <v/>
      </c>
      <c r="S111" s="1069" t="str" cm="1">
        <f t="array" ref="S111">IF($D111&lt;COLUMNS($F$7:S$7),"",INDEX(TableDiv[[GASB]:[GASB]],_xlfn.AGGREGATE(15,3,(TableDiv[[Agency]:[Agency]]=$E111)/(TableDiv[[Agency]:[Agency]]=$E111)*(ROW(TableDiv[Agency])-ROW(TableDiv[[#Headers],[Agency]])),COLUMNS($F$7:S$7))))</f>
        <v/>
      </c>
      <c r="T111" s="1069" t="str" cm="1">
        <f t="array" ref="T111">IF($D111&lt;COLUMNS($F$7:T$7),"",INDEX(TableDiv[[GASB]:[GASB]],_xlfn.AGGREGATE(15,3,(TableDiv[[Agency]:[Agency]]=$E111)/(TableDiv[[Agency]:[Agency]]=$E111)*(ROW(TableDiv[Agency])-ROW(TableDiv[[#Headers],[Agency]])),COLUMNS($F$7:T$7))))</f>
        <v/>
      </c>
      <c r="U111" s="1069" t="str" cm="1">
        <f t="array" ref="U111">IF($D111&lt;COLUMNS($F$7:U$7),"",INDEX(TableDiv[[GASB]:[GASB]],_xlfn.AGGREGATE(15,3,(TableDiv[[Agency]:[Agency]]=$E111)/(TableDiv[[Agency]:[Agency]]=$E111)*(ROW(TableDiv[Agency])-ROW(TableDiv[[#Headers],[Agency]])),COLUMNS($F$7:U$7))))</f>
        <v/>
      </c>
      <c r="V111" s="1069" t="str" cm="1">
        <f t="array" ref="V111">IF($D111&lt;COLUMNS($F$7:V$7),"",INDEX(TableDiv[[GASB]:[GASB]],_xlfn.AGGREGATE(15,3,(TableDiv[[Agency]:[Agency]]=$E111)/(TableDiv[[Agency]:[Agency]]=$E111)*(ROW(TableDiv[Agency])-ROW(TableDiv[[#Headers],[Agency]])),COLUMNS($F$7:V$7))))</f>
        <v/>
      </c>
      <c r="W111" s="1069" t="str" cm="1">
        <f t="array" ref="W111">IF($D111&lt;COLUMNS($F$7:W$7),"",INDEX(TableDiv[[GASB]:[GASB]],_xlfn.AGGREGATE(15,3,(TableDiv[[Agency]:[Agency]]=$E111)/(TableDiv[[Agency]:[Agency]]=$E111)*(ROW(TableDiv[Agency])-ROW(TableDiv[[#Headers],[Agency]])),COLUMNS($F$7:W$7))))</f>
        <v/>
      </c>
      <c r="X111" s="1069" t="str" cm="1">
        <f t="array" ref="X111">IF($D111&lt;COLUMNS($F$7:X$7),"",INDEX(TableDiv[[GASB]:[GASB]],_xlfn.AGGREGATE(15,3,(TableDiv[[Agency]:[Agency]]=$E111)/(TableDiv[[Agency]:[Agency]]=$E111)*(ROW(TableDiv[Agency])-ROW(TableDiv[[#Headers],[Agency]])),COLUMNS($F$7:X$7))))</f>
        <v/>
      </c>
      <c r="Y111" s="1069" t="str" cm="1">
        <f t="array" ref="Y111">IF($D111&lt;COLUMNS($F$7:Y$7),"",INDEX(TableDiv[[GASB]:[GASB]],_xlfn.AGGREGATE(15,3,(TableDiv[[Agency]:[Agency]]=$E111)/(TableDiv[[Agency]:[Agency]]=$E111)*(ROW(TableDiv[Agency])-ROW(TableDiv[[#Headers],[Agency]])),COLUMNS($F$7:Y$7))))</f>
        <v/>
      </c>
      <c r="Z111" s="1069" t="str" cm="1">
        <f t="array" ref="Z111">IF($D111&lt;COLUMNS($F$7:Z$7),"",INDEX(TableDiv[[GASB]:[GASB]],_xlfn.AGGREGATE(15,3,(TableDiv[[Agency]:[Agency]]=$E111)/(TableDiv[[Agency]:[Agency]]=$E111)*(ROW(TableDiv[Agency])-ROW(TableDiv[[#Headers],[Agency]])),COLUMNS($F$7:Z$7))))</f>
        <v/>
      </c>
      <c r="AA111" s="1069" t="str" cm="1">
        <f t="array" ref="AA111">IF($D111&lt;COLUMNS($F$7:AA$7),"",INDEX(TableDiv[[GASB]:[GASB]],_xlfn.AGGREGATE(15,3,(TableDiv[[Agency]:[Agency]]=$E111)/(TableDiv[[Agency]:[Agency]]=$E111)*(ROW(TableDiv[Agency])-ROW(TableDiv[[#Headers],[Agency]])),COLUMNS($F$7:AA$7))))</f>
        <v/>
      </c>
      <c r="AB111" s="1069" t="str" cm="1">
        <f t="array" ref="AB111">IF($D111&lt;COLUMNS($F$7:AB$7),"",INDEX(TableDiv[[GASB]:[GASB]],_xlfn.AGGREGATE(15,3,(TableDiv[[Agency]:[Agency]]=$E111)/(TableDiv[[Agency]:[Agency]]=$E111)*(ROW(TableDiv[Agency])-ROW(TableDiv[[#Headers],[Agency]])),COLUMNS($F$7:AB$7))))</f>
        <v/>
      </c>
      <c r="AC111" s="1069" t="str" cm="1">
        <f t="array" ref="AC111">IF($D111&lt;COLUMNS($F$7:AC$7),"",INDEX(TableDiv[[GASB]:[GASB]],_xlfn.AGGREGATE(15,3,(TableDiv[[Agency]:[Agency]]=$E111)/(TableDiv[[Agency]:[Agency]]=$E111)*(ROW(TableDiv[Agency])-ROW(TableDiv[[#Headers],[Agency]])),COLUMNS($F$7:AC$7))))</f>
        <v/>
      </c>
      <c r="AD111" s="1069" t="str" cm="1">
        <f t="array" ref="AD111">IF($D111&lt;COLUMNS($F$7:AD$7),"",INDEX(TableDiv[[GASB]:[GASB]],_xlfn.AGGREGATE(15,3,(TableDiv[[Agency]:[Agency]]=$E111)/(TableDiv[[Agency]:[Agency]]=$E111)*(ROW(TableDiv[Agency])-ROW(TableDiv[[#Headers],[Agency]])),COLUMNS($F$7:AD$7))))</f>
        <v/>
      </c>
      <c r="AE111" s="1069" t="str" cm="1">
        <f t="array" ref="AE111">IF($D111&lt;COLUMNS($F$7:AE$7),"",INDEX(TableDiv[[GASB]:[GASB]],_xlfn.AGGREGATE(15,3,(TableDiv[[Agency]:[Agency]]=$E111)/(TableDiv[[Agency]:[Agency]]=$E111)*(ROW(TableDiv[Agency])-ROW(TableDiv[[#Headers],[Agency]])),COLUMNS($F$7:AE$7))))</f>
        <v/>
      </c>
      <c r="AF111" s="1069" t="str" cm="1">
        <f t="array" ref="AF111">IF($D111&lt;COLUMNS($F$7:AF$7),"",INDEX(TableDiv[[GASB]:[GASB]],_xlfn.AGGREGATE(15,3,(TableDiv[[Agency]:[Agency]]=$E111)/(TableDiv[[Agency]:[Agency]]=$E111)*(ROW(TableDiv[Agency])-ROW(TableDiv[[#Headers],[Agency]])),COLUMNS($F$7:AF$7))))</f>
        <v/>
      </c>
      <c r="AG111" s="1069" t="str" cm="1">
        <f t="array" ref="AG111">IF($D111&lt;COLUMNS($F$7:AG$7),"",INDEX(TableDiv[[GASB]:[GASB]],_xlfn.AGGREGATE(15,3,(TableDiv[[Agency]:[Agency]]=$E111)/(TableDiv[[Agency]:[Agency]]=$E111)*(ROW(TableDiv[Agency])-ROW(TableDiv[[#Headers],[Agency]])),COLUMNS($F$7:AG$7))))</f>
        <v/>
      </c>
      <c r="AH111" s="1069" t="str" cm="1">
        <f t="array" ref="AH111">IF($D111&lt;COLUMNS($F$7:AH$7),"",INDEX(TableDiv[[GASB]:[GASB]],_xlfn.AGGREGATE(15,3,(TableDiv[[Agency]:[Agency]]=$E111)/(TableDiv[[Agency]:[Agency]]=$E111)*(ROW(TableDiv[Agency])-ROW(TableDiv[[#Headers],[Agency]])),COLUMNS($F$7:AH$7))))</f>
        <v/>
      </c>
      <c r="AI111" s="1069" t="str" cm="1">
        <f t="array" ref="AI111">IF($D111&lt;COLUMNS($F$7:AI$7),"",INDEX(TableDiv[[GASB]:[GASB]],_xlfn.AGGREGATE(15,3,(TableDiv[[Agency]:[Agency]]=$E111)/(TableDiv[[Agency]:[Agency]]=$E111)*(ROW(TableDiv[Agency])-ROW(TableDiv[[#Headers],[Agency]])),COLUMNS($F$7:AI$7))))</f>
        <v/>
      </c>
      <c r="AJ111" s="1069" t="str" cm="1">
        <f t="array" ref="AJ111">IF($D111&lt;COLUMNS($F$7:AJ$7),"",INDEX(TableDiv[[GASB]:[GASB]],_xlfn.AGGREGATE(15,3,(TableDiv[[Agency]:[Agency]]=$E111)/(TableDiv[[Agency]:[Agency]]=$E111)*(ROW(TableDiv[Agency])-ROW(TableDiv[[#Headers],[Agency]])),COLUMNS($F$7:AJ$7))))</f>
        <v/>
      </c>
      <c r="AK111" s="1069" t="str" cm="1">
        <f t="array" ref="AK111">IF($D111&lt;COLUMNS($F$7:AK$7),"",INDEX(TableDiv[[GASB]:[GASB]],_xlfn.AGGREGATE(15,3,(TableDiv[[Agency]:[Agency]]=$E111)/(TableDiv[[Agency]:[Agency]]=$E111)*(ROW(TableDiv[Agency])-ROW(TableDiv[[#Headers],[Agency]])),COLUMNS($F$7:AK$7))))</f>
        <v/>
      </c>
      <c r="AL111" s="1069" t="str" cm="1">
        <f t="array" ref="AL111">IF($D111&lt;COLUMNS($F$7:AL$7),"",INDEX(TableDiv[[GASB]:[GASB]],_xlfn.AGGREGATE(15,3,(TableDiv[[Agency]:[Agency]]=$E111)/(TableDiv[[Agency]:[Agency]]=$E111)*(ROW(TableDiv[Agency])-ROW(TableDiv[[#Headers],[Agency]])),COLUMNS($F$7:AL$7))))</f>
        <v/>
      </c>
      <c r="AM111" s="1069" t="str" cm="1">
        <f t="array" ref="AM111">IF($D111&lt;COLUMNS($F$7:AM$7),"",INDEX(TableDiv[[GASB]:[GASB]],_xlfn.AGGREGATE(15,3,(TableDiv[[Agency]:[Agency]]=$E111)/(TableDiv[[Agency]:[Agency]]=$E111)*(ROW(TableDiv[Agency])-ROW(TableDiv[[#Headers],[Agency]])),COLUMNS($F$7:AM$7))))</f>
        <v/>
      </c>
      <c r="AN111" s="1069"/>
      <c r="AO111" s="1069"/>
      <c r="AP111" s="1069"/>
      <c r="AQ111" s="1069"/>
      <c r="AR111" s="1069"/>
      <c r="AS111" s="1069"/>
    </row>
    <row r="112" spans="1:45" ht="15">
      <c r="A112" s="1073" t="s">
        <v>1413</v>
      </c>
      <c r="B112" s="1073" t="s">
        <v>2325</v>
      </c>
      <c r="C112" s="1069"/>
      <c r="D112" s="1069">
        <f>COUNTIF(TableDiv[Agency],E112)</f>
        <v>1</v>
      </c>
      <c r="E112" s="1078" t="str" cm="1">
        <f t="array" ref="E112">IFERROR(INDEX(TableDiv[Agency],MATCH(0,INDEX(COUNTIF($E$7:E111,TableDiv[Agency]),),0)),"")</f>
        <v>D8F</v>
      </c>
      <c r="F112" s="1069" t="str" cm="1">
        <f t="array" ref="F112">IF($D112&lt;COLUMNS($F$7:F$7),"",INDEX(TableDiv[[GASB]:[GASB]],_xlfn.AGGREGATE(15,3,(TableDiv[[Agency]:[Agency]]=$E112)/(TableDiv[[Agency]:[Agency]]=$E112)*(ROW(TableDiv[Agency])-ROW(TableDiv[[#Headers],[Agency]])),COLUMNS($F$7:F$7))))</f>
        <v>48200G</v>
      </c>
      <c r="G112" s="1069" t="str" cm="1">
        <f t="array" ref="G112">IF($D112&lt;COLUMNS($F$7:G$7),"",INDEX(TableDiv[[GASB]:[GASB]],_xlfn.AGGREGATE(15,3,(TableDiv[[Agency]:[Agency]]=$E112)/(TableDiv[[Agency]:[Agency]]=$E112)*(ROW(TableDiv[Agency])-ROW(TableDiv[[#Headers],[Agency]])),COLUMNS($F$7:G$7))))</f>
        <v/>
      </c>
      <c r="H112" s="1069" t="str" cm="1">
        <f t="array" ref="H112">IF($D112&lt;COLUMNS($F$7:H$7),"",INDEX(TableDiv[[GASB]:[GASB]],_xlfn.AGGREGATE(15,3,(TableDiv[[Agency]:[Agency]]=$E112)/(TableDiv[[Agency]:[Agency]]=$E112)*(ROW(TableDiv[Agency])-ROW(TableDiv[[#Headers],[Agency]])),COLUMNS($F$7:H$7))))</f>
        <v/>
      </c>
      <c r="I112" s="1069" t="str" cm="1">
        <f t="array" ref="I112">IF($D112&lt;COLUMNS($F$7:I$7),"",INDEX(TableDiv[[GASB]:[GASB]],_xlfn.AGGREGATE(15,3,(TableDiv[[Agency]:[Agency]]=$E112)/(TableDiv[[Agency]:[Agency]]=$E112)*(ROW(TableDiv[Agency])-ROW(TableDiv[[#Headers],[Agency]])),COLUMNS($F$7:I$7))))</f>
        <v/>
      </c>
      <c r="J112" s="1069" t="str" cm="1">
        <f t="array" ref="J112">IF($D112&lt;COLUMNS($F$7:J$7),"",INDEX(TableDiv[[GASB]:[GASB]],_xlfn.AGGREGATE(15,3,(TableDiv[[Agency]:[Agency]]=$E112)/(TableDiv[[Agency]:[Agency]]=$E112)*(ROW(TableDiv[Agency])-ROW(TableDiv[[#Headers],[Agency]])),COLUMNS($F$7:J$7))))</f>
        <v/>
      </c>
      <c r="K112" s="1069" t="str" cm="1">
        <f t="array" ref="K112">IF($D112&lt;COLUMNS($F$7:K$7),"",INDEX(TableDiv[[GASB]:[GASB]],_xlfn.AGGREGATE(15,3,(TableDiv[[Agency]:[Agency]]=$E112)/(TableDiv[[Agency]:[Agency]]=$E112)*(ROW(TableDiv[Agency])-ROW(TableDiv[[#Headers],[Agency]])),COLUMNS($F$7:K$7))))</f>
        <v/>
      </c>
      <c r="L112" s="1069" t="str" cm="1">
        <f t="array" ref="L112">IF($D112&lt;COLUMNS($F$7:L$7),"",INDEX(TableDiv[[GASB]:[GASB]],_xlfn.AGGREGATE(15,3,(TableDiv[[Agency]:[Agency]]=$E112)/(TableDiv[[Agency]:[Agency]]=$E112)*(ROW(TableDiv[Agency])-ROW(TableDiv[[#Headers],[Agency]])),COLUMNS($F$7:L$7))))</f>
        <v/>
      </c>
      <c r="M112" s="1069" t="str" cm="1">
        <f t="array" ref="M112">IF($D112&lt;COLUMNS($F$7:M$7),"",INDEX(TableDiv[[GASB]:[GASB]],_xlfn.AGGREGATE(15,3,(TableDiv[[Agency]:[Agency]]=$E112)/(TableDiv[[Agency]:[Agency]]=$E112)*(ROW(TableDiv[Agency])-ROW(TableDiv[[#Headers],[Agency]])),COLUMNS($F$7:M$7))))</f>
        <v/>
      </c>
      <c r="N112" s="1069" t="str" cm="1">
        <f t="array" ref="N112">IF($D112&lt;COLUMNS($F$7:N$7),"",INDEX(TableDiv[[GASB]:[GASB]],_xlfn.AGGREGATE(15,3,(TableDiv[[Agency]:[Agency]]=$E112)/(TableDiv[[Agency]:[Agency]]=$E112)*(ROW(TableDiv[Agency])-ROW(TableDiv[[#Headers],[Agency]])),COLUMNS($F$7:N$7))))</f>
        <v/>
      </c>
      <c r="O112" s="1069" t="str" cm="1">
        <f t="array" ref="O112">IF($D112&lt;COLUMNS($F$7:O$7),"",INDEX(TableDiv[[GASB]:[GASB]],_xlfn.AGGREGATE(15,3,(TableDiv[[Agency]:[Agency]]=$E112)/(TableDiv[[Agency]:[Agency]]=$E112)*(ROW(TableDiv[Agency])-ROW(TableDiv[[#Headers],[Agency]])),COLUMNS($F$7:O$7))))</f>
        <v/>
      </c>
      <c r="P112" s="1069" t="str" cm="1">
        <f t="array" ref="P112">IF($D112&lt;COLUMNS($F$7:P$7),"",INDEX(TableDiv[[GASB]:[GASB]],_xlfn.AGGREGATE(15,3,(TableDiv[[Agency]:[Agency]]=$E112)/(TableDiv[[Agency]:[Agency]]=$E112)*(ROW(TableDiv[Agency])-ROW(TableDiv[[#Headers],[Agency]])),COLUMNS($F$7:P$7))))</f>
        <v/>
      </c>
      <c r="Q112" s="1069" t="str" cm="1">
        <f t="array" ref="Q112">IF($D112&lt;COLUMNS($F$7:Q$7),"",INDEX(TableDiv[[GASB]:[GASB]],_xlfn.AGGREGATE(15,3,(TableDiv[[Agency]:[Agency]]=$E112)/(TableDiv[[Agency]:[Agency]]=$E112)*(ROW(TableDiv[Agency])-ROW(TableDiv[[#Headers],[Agency]])),COLUMNS($F$7:Q$7))))</f>
        <v/>
      </c>
      <c r="R112" s="1069" t="str" cm="1">
        <f t="array" ref="R112">IF($D112&lt;COLUMNS($F$7:R$7),"",INDEX(TableDiv[[GASB]:[GASB]],_xlfn.AGGREGATE(15,3,(TableDiv[[Agency]:[Agency]]=$E112)/(TableDiv[[Agency]:[Agency]]=$E112)*(ROW(TableDiv[Agency])-ROW(TableDiv[[#Headers],[Agency]])),COLUMNS($F$7:R$7))))</f>
        <v/>
      </c>
      <c r="S112" s="1069" t="str" cm="1">
        <f t="array" ref="S112">IF($D112&lt;COLUMNS($F$7:S$7),"",INDEX(TableDiv[[GASB]:[GASB]],_xlfn.AGGREGATE(15,3,(TableDiv[[Agency]:[Agency]]=$E112)/(TableDiv[[Agency]:[Agency]]=$E112)*(ROW(TableDiv[Agency])-ROW(TableDiv[[#Headers],[Agency]])),COLUMNS($F$7:S$7))))</f>
        <v/>
      </c>
      <c r="T112" s="1069" t="str" cm="1">
        <f t="array" ref="T112">IF($D112&lt;COLUMNS($F$7:T$7),"",INDEX(TableDiv[[GASB]:[GASB]],_xlfn.AGGREGATE(15,3,(TableDiv[[Agency]:[Agency]]=$E112)/(TableDiv[[Agency]:[Agency]]=$E112)*(ROW(TableDiv[Agency])-ROW(TableDiv[[#Headers],[Agency]])),COLUMNS($F$7:T$7))))</f>
        <v/>
      </c>
      <c r="U112" s="1069" t="str" cm="1">
        <f t="array" ref="U112">IF($D112&lt;COLUMNS($F$7:U$7),"",INDEX(TableDiv[[GASB]:[GASB]],_xlfn.AGGREGATE(15,3,(TableDiv[[Agency]:[Agency]]=$E112)/(TableDiv[[Agency]:[Agency]]=$E112)*(ROW(TableDiv[Agency])-ROW(TableDiv[[#Headers],[Agency]])),COLUMNS($F$7:U$7))))</f>
        <v/>
      </c>
      <c r="V112" s="1069" t="str" cm="1">
        <f t="array" ref="V112">IF($D112&lt;COLUMNS($F$7:V$7),"",INDEX(TableDiv[[GASB]:[GASB]],_xlfn.AGGREGATE(15,3,(TableDiv[[Agency]:[Agency]]=$E112)/(TableDiv[[Agency]:[Agency]]=$E112)*(ROW(TableDiv[Agency])-ROW(TableDiv[[#Headers],[Agency]])),COLUMNS($F$7:V$7))))</f>
        <v/>
      </c>
      <c r="W112" s="1069" t="str" cm="1">
        <f t="array" ref="W112">IF($D112&lt;COLUMNS($F$7:W$7),"",INDEX(TableDiv[[GASB]:[GASB]],_xlfn.AGGREGATE(15,3,(TableDiv[[Agency]:[Agency]]=$E112)/(TableDiv[[Agency]:[Agency]]=$E112)*(ROW(TableDiv[Agency])-ROW(TableDiv[[#Headers],[Agency]])),COLUMNS($F$7:W$7))))</f>
        <v/>
      </c>
      <c r="X112" s="1069" t="str" cm="1">
        <f t="array" ref="X112">IF($D112&lt;COLUMNS($F$7:X$7),"",INDEX(TableDiv[[GASB]:[GASB]],_xlfn.AGGREGATE(15,3,(TableDiv[[Agency]:[Agency]]=$E112)/(TableDiv[[Agency]:[Agency]]=$E112)*(ROW(TableDiv[Agency])-ROW(TableDiv[[#Headers],[Agency]])),COLUMNS($F$7:X$7))))</f>
        <v/>
      </c>
      <c r="Y112" s="1069" t="str" cm="1">
        <f t="array" ref="Y112">IF($D112&lt;COLUMNS($F$7:Y$7),"",INDEX(TableDiv[[GASB]:[GASB]],_xlfn.AGGREGATE(15,3,(TableDiv[[Agency]:[Agency]]=$E112)/(TableDiv[[Agency]:[Agency]]=$E112)*(ROW(TableDiv[Agency])-ROW(TableDiv[[#Headers],[Agency]])),COLUMNS($F$7:Y$7))))</f>
        <v/>
      </c>
      <c r="Z112" s="1069" t="str" cm="1">
        <f t="array" ref="Z112">IF($D112&lt;COLUMNS($F$7:Z$7),"",INDEX(TableDiv[[GASB]:[GASB]],_xlfn.AGGREGATE(15,3,(TableDiv[[Agency]:[Agency]]=$E112)/(TableDiv[[Agency]:[Agency]]=$E112)*(ROW(TableDiv[Agency])-ROW(TableDiv[[#Headers],[Agency]])),COLUMNS($F$7:Z$7))))</f>
        <v/>
      </c>
      <c r="AA112" s="1069" t="str" cm="1">
        <f t="array" ref="AA112">IF($D112&lt;COLUMNS($F$7:AA$7),"",INDEX(TableDiv[[GASB]:[GASB]],_xlfn.AGGREGATE(15,3,(TableDiv[[Agency]:[Agency]]=$E112)/(TableDiv[[Agency]:[Agency]]=$E112)*(ROW(TableDiv[Agency])-ROW(TableDiv[[#Headers],[Agency]])),COLUMNS($F$7:AA$7))))</f>
        <v/>
      </c>
      <c r="AB112" s="1069" t="str" cm="1">
        <f t="array" ref="AB112">IF($D112&lt;COLUMNS($F$7:AB$7),"",INDEX(TableDiv[[GASB]:[GASB]],_xlfn.AGGREGATE(15,3,(TableDiv[[Agency]:[Agency]]=$E112)/(TableDiv[[Agency]:[Agency]]=$E112)*(ROW(TableDiv[Agency])-ROW(TableDiv[[#Headers],[Agency]])),COLUMNS($F$7:AB$7))))</f>
        <v/>
      </c>
      <c r="AC112" s="1069" t="str" cm="1">
        <f t="array" ref="AC112">IF($D112&lt;COLUMNS($F$7:AC$7),"",INDEX(TableDiv[[GASB]:[GASB]],_xlfn.AGGREGATE(15,3,(TableDiv[[Agency]:[Agency]]=$E112)/(TableDiv[[Agency]:[Agency]]=$E112)*(ROW(TableDiv[Agency])-ROW(TableDiv[[#Headers],[Agency]])),COLUMNS($F$7:AC$7))))</f>
        <v/>
      </c>
      <c r="AD112" s="1069" t="str" cm="1">
        <f t="array" ref="AD112">IF($D112&lt;COLUMNS($F$7:AD$7),"",INDEX(TableDiv[[GASB]:[GASB]],_xlfn.AGGREGATE(15,3,(TableDiv[[Agency]:[Agency]]=$E112)/(TableDiv[[Agency]:[Agency]]=$E112)*(ROW(TableDiv[Agency])-ROW(TableDiv[[#Headers],[Agency]])),COLUMNS($F$7:AD$7))))</f>
        <v/>
      </c>
      <c r="AE112" s="1069" t="str" cm="1">
        <f t="array" ref="AE112">IF($D112&lt;COLUMNS($F$7:AE$7),"",INDEX(TableDiv[[GASB]:[GASB]],_xlfn.AGGREGATE(15,3,(TableDiv[[Agency]:[Agency]]=$E112)/(TableDiv[[Agency]:[Agency]]=$E112)*(ROW(TableDiv[Agency])-ROW(TableDiv[[#Headers],[Agency]])),COLUMNS($F$7:AE$7))))</f>
        <v/>
      </c>
      <c r="AF112" s="1069" t="str" cm="1">
        <f t="array" ref="AF112">IF($D112&lt;COLUMNS($F$7:AF$7),"",INDEX(TableDiv[[GASB]:[GASB]],_xlfn.AGGREGATE(15,3,(TableDiv[[Agency]:[Agency]]=$E112)/(TableDiv[[Agency]:[Agency]]=$E112)*(ROW(TableDiv[Agency])-ROW(TableDiv[[#Headers],[Agency]])),COLUMNS($F$7:AF$7))))</f>
        <v/>
      </c>
      <c r="AG112" s="1069" t="str" cm="1">
        <f t="array" ref="AG112">IF($D112&lt;COLUMNS($F$7:AG$7),"",INDEX(TableDiv[[GASB]:[GASB]],_xlfn.AGGREGATE(15,3,(TableDiv[[Agency]:[Agency]]=$E112)/(TableDiv[[Agency]:[Agency]]=$E112)*(ROW(TableDiv[Agency])-ROW(TableDiv[[#Headers],[Agency]])),COLUMNS($F$7:AG$7))))</f>
        <v/>
      </c>
      <c r="AH112" s="1069" t="str" cm="1">
        <f t="array" ref="AH112">IF($D112&lt;COLUMNS($F$7:AH$7),"",INDEX(TableDiv[[GASB]:[GASB]],_xlfn.AGGREGATE(15,3,(TableDiv[[Agency]:[Agency]]=$E112)/(TableDiv[[Agency]:[Agency]]=$E112)*(ROW(TableDiv[Agency])-ROW(TableDiv[[#Headers],[Agency]])),COLUMNS($F$7:AH$7))))</f>
        <v/>
      </c>
      <c r="AI112" s="1069" t="str" cm="1">
        <f t="array" ref="AI112">IF($D112&lt;COLUMNS($F$7:AI$7),"",INDEX(TableDiv[[GASB]:[GASB]],_xlfn.AGGREGATE(15,3,(TableDiv[[Agency]:[Agency]]=$E112)/(TableDiv[[Agency]:[Agency]]=$E112)*(ROW(TableDiv[Agency])-ROW(TableDiv[[#Headers],[Agency]])),COLUMNS($F$7:AI$7))))</f>
        <v/>
      </c>
      <c r="AJ112" s="1069" t="str" cm="1">
        <f t="array" ref="AJ112">IF($D112&lt;COLUMNS($F$7:AJ$7),"",INDEX(TableDiv[[GASB]:[GASB]],_xlfn.AGGREGATE(15,3,(TableDiv[[Agency]:[Agency]]=$E112)/(TableDiv[[Agency]:[Agency]]=$E112)*(ROW(TableDiv[Agency])-ROW(TableDiv[[#Headers],[Agency]])),COLUMNS($F$7:AJ$7))))</f>
        <v/>
      </c>
      <c r="AK112" s="1069" t="str" cm="1">
        <f t="array" ref="AK112">IF($D112&lt;COLUMNS($F$7:AK$7),"",INDEX(TableDiv[[GASB]:[GASB]],_xlfn.AGGREGATE(15,3,(TableDiv[[Agency]:[Agency]]=$E112)/(TableDiv[[Agency]:[Agency]]=$E112)*(ROW(TableDiv[Agency])-ROW(TableDiv[[#Headers],[Agency]])),COLUMNS($F$7:AK$7))))</f>
        <v/>
      </c>
      <c r="AL112" s="1069" t="str" cm="1">
        <f t="array" ref="AL112">IF($D112&lt;COLUMNS($F$7:AL$7),"",INDEX(TableDiv[[GASB]:[GASB]],_xlfn.AGGREGATE(15,3,(TableDiv[[Agency]:[Agency]]=$E112)/(TableDiv[[Agency]:[Agency]]=$E112)*(ROW(TableDiv[Agency])-ROW(TableDiv[[#Headers],[Agency]])),COLUMNS($F$7:AL$7))))</f>
        <v/>
      </c>
      <c r="AM112" s="1069" t="str" cm="1">
        <f t="array" ref="AM112">IF($D112&lt;COLUMNS($F$7:AM$7),"",INDEX(TableDiv[[GASB]:[GASB]],_xlfn.AGGREGATE(15,3,(TableDiv[[Agency]:[Agency]]=$E112)/(TableDiv[[Agency]:[Agency]]=$E112)*(ROW(TableDiv[Agency])-ROW(TableDiv[[#Headers],[Agency]])),COLUMNS($F$7:AM$7))))</f>
        <v/>
      </c>
      <c r="AN112" s="1069"/>
      <c r="AO112" s="1069"/>
      <c r="AP112" s="1069"/>
      <c r="AQ112" s="1069"/>
      <c r="AR112" s="1069"/>
      <c r="AS112" s="1069"/>
    </row>
    <row r="113" spans="1:45" ht="15">
      <c r="A113" s="1073" t="s">
        <v>1413</v>
      </c>
      <c r="B113" s="1073" t="s">
        <v>2270</v>
      </c>
      <c r="C113" s="1069"/>
      <c r="D113" s="1069">
        <f>COUNTIF(TableDiv[Agency],E113)</f>
        <v>1</v>
      </c>
      <c r="E113" s="1078" t="str" cm="1">
        <f t="array" ref="E113">IFERROR(INDEX(TableDiv[Agency],MATCH(0,INDEX(COUNTIF($E$7:E112,TableDiv[Agency]),),0)),"")</f>
        <v>D9F</v>
      </c>
      <c r="F113" s="1069" t="str" cm="1">
        <f t="array" ref="F113">IF($D113&lt;COLUMNS($F$7:F$7),"",INDEX(TableDiv[[GASB]:[GASB]],_xlfn.AGGREGATE(15,3,(TableDiv[[Agency]:[Agency]]=$E113)/(TableDiv[[Agency]:[Agency]]=$E113)*(ROW(TableDiv[Agency])-ROW(TableDiv[[#Headers],[Agency]])),COLUMNS($F$7:F$7))))</f>
        <v>48200G</v>
      </c>
      <c r="G113" s="1069" t="str" cm="1">
        <f t="array" ref="G113">IF($D113&lt;COLUMNS($F$7:G$7),"",INDEX(TableDiv[[GASB]:[GASB]],_xlfn.AGGREGATE(15,3,(TableDiv[[Agency]:[Agency]]=$E113)/(TableDiv[[Agency]:[Agency]]=$E113)*(ROW(TableDiv[Agency])-ROW(TableDiv[[#Headers],[Agency]])),COLUMNS($F$7:G$7))))</f>
        <v/>
      </c>
      <c r="H113" s="1069" t="str" cm="1">
        <f t="array" ref="H113">IF($D113&lt;COLUMNS($F$7:H$7),"",INDEX(TableDiv[[GASB]:[GASB]],_xlfn.AGGREGATE(15,3,(TableDiv[[Agency]:[Agency]]=$E113)/(TableDiv[[Agency]:[Agency]]=$E113)*(ROW(TableDiv[Agency])-ROW(TableDiv[[#Headers],[Agency]])),COLUMNS($F$7:H$7))))</f>
        <v/>
      </c>
      <c r="I113" s="1069" t="str" cm="1">
        <f t="array" ref="I113">IF($D113&lt;COLUMNS($F$7:I$7),"",INDEX(TableDiv[[GASB]:[GASB]],_xlfn.AGGREGATE(15,3,(TableDiv[[Agency]:[Agency]]=$E113)/(TableDiv[[Agency]:[Agency]]=$E113)*(ROW(TableDiv[Agency])-ROW(TableDiv[[#Headers],[Agency]])),COLUMNS($F$7:I$7))))</f>
        <v/>
      </c>
      <c r="J113" s="1069" t="str" cm="1">
        <f t="array" ref="J113">IF($D113&lt;COLUMNS($F$7:J$7),"",INDEX(TableDiv[[GASB]:[GASB]],_xlfn.AGGREGATE(15,3,(TableDiv[[Agency]:[Agency]]=$E113)/(TableDiv[[Agency]:[Agency]]=$E113)*(ROW(TableDiv[Agency])-ROW(TableDiv[[#Headers],[Agency]])),COLUMNS($F$7:J$7))))</f>
        <v/>
      </c>
      <c r="K113" s="1069" t="str" cm="1">
        <f t="array" ref="K113">IF($D113&lt;COLUMNS($F$7:K$7),"",INDEX(TableDiv[[GASB]:[GASB]],_xlfn.AGGREGATE(15,3,(TableDiv[[Agency]:[Agency]]=$E113)/(TableDiv[[Agency]:[Agency]]=$E113)*(ROW(TableDiv[Agency])-ROW(TableDiv[[#Headers],[Agency]])),COLUMNS($F$7:K$7))))</f>
        <v/>
      </c>
      <c r="L113" s="1069" t="str" cm="1">
        <f t="array" ref="L113">IF($D113&lt;COLUMNS($F$7:L$7),"",INDEX(TableDiv[[GASB]:[GASB]],_xlfn.AGGREGATE(15,3,(TableDiv[[Agency]:[Agency]]=$E113)/(TableDiv[[Agency]:[Agency]]=$E113)*(ROW(TableDiv[Agency])-ROW(TableDiv[[#Headers],[Agency]])),COLUMNS($F$7:L$7))))</f>
        <v/>
      </c>
      <c r="M113" s="1069" t="str" cm="1">
        <f t="array" ref="M113">IF($D113&lt;COLUMNS($F$7:M$7),"",INDEX(TableDiv[[GASB]:[GASB]],_xlfn.AGGREGATE(15,3,(TableDiv[[Agency]:[Agency]]=$E113)/(TableDiv[[Agency]:[Agency]]=$E113)*(ROW(TableDiv[Agency])-ROW(TableDiv[[#Headers],[Agency]])),COLUMNS($F$7:M$7))))</f>
        <v/>
      </c>
      <c r="N113" s="1069" t="str" cm="1">
        <f t="array" ref="N113">IF($D113&lt;COLUMNS($F$7:N$7),"",INDEX(TableDiv[[GASB]:[GASB]],_xlfn.AGGREGATE(15,3,(TableDiv[[Agency]:[Agency]]=$E113)/(TableDiv[[Agency]:[Agency]]=$E113)*(ROW(TableDiv[Agency])-ROW(TableDiv[[#Headers],[Agency]])),COLUMNS($F$7:N$7))))</f>
        <v/>
      </c>
      <c r="O113" s="1069" t="str" cm="1">
        <f t="array" ref="O113">IF($D113&lt;COLUMNS($F$7:O$7),"",INDEX(TableDiv[[GASB]:[GASB]],_xlfn.AGGREGATE(15,3,(TableDiv[[Agency]:[Agency]]=$E113)/(TableDiv[[Agency]:[Agency]]=$E113)*(ROW(TableDiv[Agency])-ROW(TableDiv[[#Headers],[Agency]])),COLUMNS($F$7:O$7))))</f>
        <v/>
      </c>
      <c r="P113" s="1069" t="str" cm="1">
        <f t="array" ref="P113">IF($D113&lt;COLUMNS($F$7:P$7),"",INDEX(TableDiv[[GASB]:[GASB]],_xlfn.AGGREGATE(15,3,(TableDiv[[Agency]:[Agency]]=$E113)/(TableDiv[[Agency]:[Agency]]=$E113)*(ROW(TableDiv[Agency])-ROW(TableDiv[[#Headers],[Agency]])),COLUMNS($F$7:P$7))))</f>
        <v/>
      </c>
      <c r="Q113" s="1069" t="str" cm="1">
        <f t="array" ref="Q113">IF($D113&lt;COLUMNS($F$7:Q$7),"",INDEX(TableDiv[[GASB]:[GASB]],_xlfn.AGGREGATE(15,3,(TableDiv[[Agency]:[Agency]]=$E113)/(TableDiv[[Agency]:[Agency]]=$E113)*(ROW(TableDiv[Agency])-ROW(TableDiv[[#Headers],[Agency]])),COLUMNS($F$7:Q$7))))</f>
        <v/>
      </c>
      <c r="R113" s="1069" t="str" cm="1">
        <f t="array" ref="R113">IF($D113&lt;COLUMNS($F$7:R$7),"",INDEX(TableDiv[[GASB]:[GASB]],_xlfn.AGGREGATE(15,3,(TableDiv[[Agency]:[Agency]]=$E113)/(TableDiv[[Agency]:[Agency]]=$E113)*(ROW(TableDiv[Agency])-ROW(TableDiv[[#Headers],[Agency]])),COLUMNS($F$7:R$7))))</f>
        <v/>
      </c>
      <c r="S113" s="1069" t="str" cm="1">
        <f t="array" ref="S113">IF($D113&lt;COLUMNS($F$7:S$7),"",INDEX(TableDiv[[GASB]:[GASB]],_xlfn.AGGREGATE(15,3,(TableDiv[[Agency]:[Agency]]=$E113)/(TableDiv[[Agency]:[Agency]]=$E113)*(ROW(TableDiv[Agency])-ROW(TableDiv[[#Headers],[Agency]])),COLUMNS($F$7:S$7))))</f>
        <v/>
      </c>
      <c r="T113" s="1069" t="str" cm="1">
        <f t="array" ref="T113">IF($D113&lt;COLUMNS($F$7:T$7),"",INDEX(TableDiv[[GASB]:[GASB]],_xlfn.AGGREGATE(15,3,(TableDiv[[Agency]:[Agency]]=$E113)/(TableDiv[[Agency]:[Agency]]=$E113)*(ROW(TableDiv[Agency])-ROW(TableDiv[[#Headers],[Agency]])),COLUMNS($F$7:T$7))))</f>
        <v/>
      </c>
      <c r="U113" s="1069" t="str" cm="1">
        <f t="array" ref="U113">IF($D113&lt;COLUMNS($F$7:U$7),"",INDEX(TableDiv[[GASB]:[GASB]],_xlfn.AGGREGATE(15,3,(TableDiv[[Agency]:[Agency]]=$E113)/(TableDiv[[Agency]:[Agency]]=$E113)*(ROW(TableDiv[Agency])-ROW(TableDiv[[#Headers],[Agency]])),COLUMNS($F$7:U$7))))</f>
        <v/>
      </c>
      <c r="V113" s="1069" t="str" cm="1">
        <f t="array" ref="V113">IF($D113&lt;COLUMNS($F$7:V$7),"",INDEX(TableDiv[[GASB]:[GASB]],_xlfn.AGGREGATE(15,3,(TableDiv[[Agency]:[Agency]]=$E113)/(TableDiv[[Agency]:[Agency]]=$E113)*(ROW(TableDiv[Agency])-ROW(TableDiv[[#Headers],[Agency]])),COLUMNS($F$7:V$7))))</f>
        <v/>
      </c>
      <c r="W113" s="1069" t="str" cm="1">
        <f t="array" ref="W113">IF($D113&lt;COLUMNS($F$7:W$7),"",INDEX(TableDiv[[GASB]:[GASB]],_xlfn.AGGREGATE(15,3,(TableDiv[[Agency]:[Agency]]=$E113)/(TableDiv[[Agency]:[Agency]]=$E113)*(ROW(TableDiv[Agency])-ROW(TableDiv[[#Headers],[Agency]])),COLUMNS($F$7:W$7))))</f>
        <v/>
      </c>
      <c r="X113" s="1069" t="str" cm="1">
        <f t="array" ref="X113">IF($D113&lt;COLUMNS($F$7:X$7),"",INDEX(TableDiv[[GASB]:[GASB]],_xlfn.AGGREGATE(15,3,(TableDiv[[Agency]:[Agency]]=$E113)/(TableDiv[[Agency]:[Agency]]=$E113)*(ROW(TableDiv[Agency])-ROW(TableDiv[[#Headers],[Agency]])),COLUMNS($F$7:X$7))))</f>
        <v/>
      </c>
      <c r="Y113" s="1069" t="str" cm="1">
        <f t="array" ref="Y113">IF($D113&lt;COLUMNS($F$7:Y$7),"",INDEX(TableDiv[[GASB]:[GASB]],_xlfn.AGGREGATE(15,3,(TableDiv[[Agency]:[Agency]]=$E113)/(TableDiv[[Agency]:[Agency]]=$E113)*(ROW(TableDiv[Agency])-ROW(TableDiv[[#Headers],[Agency]])),COLUMNS($F$7:Y$7))))</f>
        <v/>
      </c>
      <c r="Z113" s="1069" t="str" cm="1">
        <f t="array" ref="Z113">IF($D113&lt;COLUMNS($F$7:Z$7),"",INDEX(TableDiv[[GASB]:[GASB]],_xlfn.AGGREGATE(15,3,(TableDiv[[Agency]:[Agency]]=$E113)/(TableDiv[[Agency]:[Agency]]=$E113)*(ROW(TableDiv[Agency])-ROW(TableDiv[[#Headers],[Agency]])),COLUMNS($F$7:Z$7))))</f>
        <v/>
      </c>
      <c r="AA113" s="1069" t="str" cm="1">
        <f t="array" ref="AA113">IF($D113&lt;COLUMNS($F$7:AA$7),"",INDEX(TableDiv[[GASB]:[GASB]],_xlfn.AGGREGATE(15,3,(TableDiv[[Agency]:[Agency]]=$E113)/(TableDiv[[Agency]:[Agency]]=$E113)*(ROW(TableDiv[Agency])-ROW(TableDiv[[#Headers],[Agency]])),COLUMNS($F$7:AA$7))))</f>
        <v/>
      </c>
      <c r="AB113" s="1069" t="str" cm="1">
        <f t="array" ref="AB113">IF($D113&lt;COLUMNS($F$7:AB$7),"",INDEX(TableDiv[[GASB]:[GASB]],_xlfn.AGGREGATE(15,3,(TableDiv[[Agency]:[Agency]]=$E113)/(TableDiv[[Agency]:[Agency]]=$E113)*(ROW(TableDiv[Agency])-ROW(TableDiv[[#Headers],[Agency]])),COLUMNS($F$7:AB$7))))</f>
        <v/>
      </c>
      <c r="AC113" s="1069" t="str" cm="1">
        <f t="array" ref="AC113">IF($D113&lt;COLUMNS($F$7:AC$7),"",INDEX(TableDiv[[GASB]:[GASB]],_xlfn.AGGREGATE(15,3,(TableDiv[[Agency]:[Agency]]=$E113)/(TableDiv[[Agency]:[Agency]]=$E113)*(ROW(TableDiv[Agency])-ROW(TableDiv[[#Headers],[Agency]])),COLUMNS($F$7:AC$7))))</f>
        <v/>
      </c>
      <c r="AD113" s="1069" t="str" cm="1">
        <f t="array" ref="AD113">IF($D113&lt;COLUMNS($F$7:AD$7),"",INDEX(TableDiv[[GASB]:[GASB]],_xlfn.AGGREGATE(15,3,(TableDiv[[Agency]:[Agency]]=$E113)/(TableDiv[[Agency]:[Agency]]=$E113)*(ROW(TableDiv[Agency])-ROW(TableDiv[[#Headers],[Agency]])),COLUMNS($F$7:AD$7))))</f>
        <v/>
      </c>
      <c r="AE113" s="1069" t="str" cm="1">
        <f t="array" ref="AE113">IF($D113&lt;COLUMNS($F$7:AE$7),"",INDEX(TableDiv[[GASB]:[GASB]],_xlfn.AGGREGATE(15,3,(TableDiv[[Agency]:[Agency]]=$E113)/(TableDiv[[Agency]:[Agency]]=$E113)*(ROW(TableDiv[Agency])-ROW(TableDiv[[#Headers],[Agency]])),COLUMNS($F$7:AE$7))))</f>
        <v/>
      </c>
      <c r="AF113" s="1069" t="str" cm="1">
        <f t="array" ref="AF113">IF($D113&lt;COLUMNS($F$7:AF$7),"",INDEX(TableDiv[[GASB]:[GASB]],_xlfn.AGGREGATE(15,3,(TableDiv[[Agency]:[Agency]]=$E113)/(TableDiv[[Agency]:[Agency]]=$E113)*(ROW(TableDiv[Agency])-ROW(TableDiv[[#Headers],[Agency]])),COLUMNS($F$7:AF$7))))</f>
        <v/>
      </c>
      <c r="AG113" s="1069" t="str" cm="1">
        <f t="array" ref="AG113">IF($D113&lt;COLUMNS($F$7:AG$7),"",INDEX(TableDiv[[GASB]:[GASB]],_xlfn.AGGREGATE(15,3,(TableDiv[[Agency]:[Agency]]=$E113)/(TableDiv[[Agency]:[Agency]]=$E113)*(ROW(TableDiv[Agency])-ROW(TableDiv[[#Headers],[Agency]])),COLUMNS($F$7:AG$7))))</f>
        <v/>
      </c>
      <c r="AH113" s="1069" t="str" cm="1">
        <f t="array" ref="AH113">IF($D113&lt;COLUMNS($F$7:AH$7),"",INDEX(TableDiv[[GASB]:[GASB]],_xlfn.AGGREGATE(15,3,(TableDiv[[Agency]:[Agency]]=$E113)/(TableDiv[[Agency]:[Agency]]=$E113)*(ROW(TableDiv[Agency])-ROW(TableDiv[[#Headers],[Agency]])),COLUMNS($F$7:AH$7))))</f>
        <v/>
      </c>
      <c r="AI113" s="1069" t="str" cm="1">
        <f t="array" ref="AI113">IF($D113&lt;COLUMNS($F$7:AI$7),"",INDEX(TableDiv[[GASB]:[GASB]],_xlfn.AGGREGATE(15,3,(TableDiv[[Agency]:[Agency]]=$E113)/(TableDiv[[Agency]:[Agency]]=$E113)*(ROW(TableDiv[Agency])-ROW(TableDiv[[#Headers],[Agency]])),COLUMNS($F$7:AI$7))))</f>
        <v/>
      </c>
      <c r="AJ113" s="1069" t="str" cm="1">
        <f t="array" ref="AJ113">IF($D113&lt;COLUMNS($F$7:AJ$7),"",INDEX(TableDiv[[GASB]:[GASB]],_xlfn.AGGREGATE(15,3,(TableDiv[[Agency]:[Agency]]=$E113)/(TableDiv[[Agency]:[Agency]]=$E113)*(ROW(TableDiv[Agency])-ROW(TableDiv[[#Headers],[Agency]])),COLUMNS($F$7:AJ$7))))</f>
        <v/>
      </c>
      <c r="AK113" s="1069" t="str" cm="1">
        <f t="array" ref="AK113">IF($D113&lt;COLUMNS($F$7:AK$7),"",INDEX(TableDiv[[GASB]:[GASB]],_xlfn.AGGREGATE(15,3,(TableDiv[[Agency]:[Agency]]=$E113)/(TableDiv[[Agency]:[Agency]]=$E113)*(ROW(TableDiv[Agency])-ROW(TableDiv[[#Headers],[Agency]])),COLUMNS($F$7:AK$7))))</f>
        <v/>
      </c>
      <c r="AL113" s="1069" t="str" cm="1">
        <f t="array" ref="AL113">IF($D113&lt;COLUMNS($F$7:AL$7),"",INDEX(TableDiv[[GASB]:[GASB]],_xlfn.AGGREGATE(15,3,(TableDiv[[Agency]:[Agency]]=$E113)/(TableDiv[[Agency]:[Agency]]=$E113)*(ROW(TableDiv[Agency])-ROW(TableDiv[[#Headers],[Agency]])),COLUMNS($F$7:AL$7))))</f>
        <v/>
      </c>
      <c r="AM113" s="1069" t="str" cm="1">
        <f t="array" ref="AM113">IF($D113&lt;COLUMNS($F$7:AM$7),"",INDEX(TableDiv[[GASB]:[GASB]],_xlfn.AGGREGATE(15,3,(TableDiv[[Agency]:[Agency]]=$E113)/(TableDiv[[Agency]:[Agency]]=$E113)*(ROW(TableDiv[Agency])-ROW(TableDiv[[#Headers],[Agency]])),COLUMNS($F$7:AM$7))))</f>
        <v/>
      </c>
      <c r="AN113" s="1069"/>
      <c r="AO113" s="1069"/>
      <c r="AP113" s="1069"/>
      <c r="AQ113" s="1069"/>
      <c r="AR113" s="1069"/>
      <c r="AS113" s="1069"/>
    </row>
    <row r="114" spans="1:45" ht="15">
      <c r="A114" s="1073" t="s">
        <v>1413</v>
      </c>
      <c r="B114" s="1073" t="s">
        <v>2267</v>
      </c>
      <c r="C114" s="1069"/>
      <c r="D114" s="1069">
        <f>COUNTIF(TableDiv[Agency],E114)</f>
        <v>1</v>
      </c>
      <c r="E114" s="1078" t="str" cm="1">
        <f t="array" ref="E114">IFERROR(INDEX(TableDiv[Agency],MATCH(0,INDEX(COUNTIF($E$7:E113,TableDiv[Agency]),),0)),"")</f>
        <v>DAF</v>
      </c>
      <c r="F114" s="1069" t="str" cm="1">
        <f t="array" ref="F114">IF($D114&lt;COLUMNS($F$7:F$7),"",INDEX(TableDiv[[GASB]:[GASB]],_xlfn.AGGREGATE(15,3,(TableDiv[[Agency]:[Agency]]=$E114)/(TableDiv[[Agency]:[Agency]]=$E114)*(ROW(TableDiv[Agency])-ROW(TableDiv[[#Headers],[Agency]])),COLUMNS($F$7:F$7))))</f>
        <v>48200G</v>
      </c>
      <c r="G114" s="1069" t="str" cm="1">
        <f t="array" ref="G114">IF($D114&lt;COLUMNS($F$7:G$7),"",INDEX(TableDiv[[GASB]:[GASB]],_xlfn.AGGREGATE(15,3,(TableDiv[[Agency]:[Agency]]=$E114)/(TableDiv[[Agency]:[Agency]]=$E114)*(ROW(TableDiv[Agency])-ROW(TableDiv[[#Headers],[Agency]])),COLUMNS($F$7:G$7))))</f>
        <v/>
      </c>
      <c r="H114" s="1069" t="str" cm="1">
        <f t="array" ref="H114">IF($D114&lt;COLUMNS($F$7:H$7),"",INDEX(TableDiv[[GASB]:[GASB]],_xlfn.AGGREGATE(15,3,(TableDiv[[Agency]:[Agency]]=$E114)/(TableDiv[[Agency]:[Agency]]=$E114)*(ROW(TableDiv[Agency])-ROW(TableDiv[[#Headers],[Agency]])),COLUMNS($F$7:H$7))))</f>
        <v/>
      </c>
      <c r="I114" s="1069" t="str" cm="1">
        <f t="array" ref="I114">IF($D114&lt;COLUMNS($F$7:I$7),"",INDEX(TableDiv[[GASB]:[GASB]],_xlfn.AGGREGATE(15,3,(TableDiv[[Agency]:[Agency]]=$E114)/(TableDiv[[Agency]:[Agency]]=$E114)*(ROW(TableDiv[Agency])-ROW(TableDiv[[#Headers],[Agency]])),COLUMNS($F$7:I$7))))</f>
        <v/>
      </c>
      <c r="J114" s="1069" t="str" cm="1">
        <f t="array" ref="J114">IF($D114&lt;COLUMNS($F$7:J$7),"",INDEX(TableDiv[[GASB]:[GASB]],_xlfn.AGGREGATE(15,3,(TableDiv[[Agency]:[Agency]]=$E114)/(TableDiv[[Agency]:[Agency]]=$E114)*(ROW(TableDiv[Agency])-ROW(TableDiv[[#Headers],[Agency]])),COLUMNS($F$7:J$7))))</f>
        <v/>
      </c>
      <c r="K114" s="1069" t="str" cm="1">
        <f t="array" ref="K114">IF($D114&lt;COLUMNS($F$7:K$7),"",INDEX(TableDiv[[GASB]:[GASB]],_xlfn.AGGREGATE(15,3,(TableDiv[[Agency]:[Agency]]=$E114)/(TableDiv[[Agency]:[Agency]]=$E114)*(ROW(TableDiv[Agency])-ROW(TableDiv[[#Headers],[Agency]])),COLUMNS($F$7:K$7))))</f>
        <v/>
      </c>
      <c r="L114" s="1069" t="str" cm="1">
        <f t="array" ref="L114">IF($D114&lt;COLUMNS($F$7:L$7),"",INDEX(TableDiv[[GASB]:[GASB]],_xlfn.AGGREGATE(15,3,(TableDiv[[Agency]:[Agency]]=$E114)/(TableDiv[[Agency]:[Agency]]=$E114)*(ROW(TableDiv[Agency])-ROW(TableDiv[[#Headers],[Agency]])),COLUMNS($F$7:L$7))))</f>
        <v/>
      </c>
      <c r="M114" s="1069" t="str" cm="1">
        <f t="array" ref="M114">IF($D114&lt;COLUMNS($F$7:M$7),"",INDEX(TableDiv[[GASB]:[GASB]],_xlfn.AGGREGATE(15,3,(TableDiv[[Agency]:[Agency]]=$E114)/(TableDiv[[Agency]:[Agency]]=$E114)*(ROW(TableDiv[Agency])-ROW(TableDiv[[#Headers],[Agency]])),COLUMNS($F$7:M$7))))</f>
        <v/>
      </c>
      <c r="N114" s="1069" t="str" cm="1">
        <f t="array" ref="N114">IF($D114&lt;COLUMNS($F$7:N$7),"",INDEX(TableDiv[[GASB]:[GASB]],_xlfn.AGGREGATE(15,3,(TableDiv[[Agency]:[Agency]]=$E114)/(TableDiv[[Agency]:[Agency]]=$E114)*(ROW(TableDiv[Agency])-ROW(TableDiv[[#Headers],[Agency]])),COLUMNS($F$7:N$7))))</f>
        <v/>
      </c>
      <c r="O114" s="1069" t="str" cm="1">
        <f t="array" ref="O114">IF($D114&lt;COLUMNS($F$7:O$7),"",INDEX(TableDiv[[GASB]:[GASB]],_xlfn.AGGREGATE(15,3,(TableDiv[[Agency]:[Agency]]=$E114)/(TableDiv[[Agency]:[Agency]]=$E114)*(ROW(TableDiv[Agency])-ROW(TableDiv[[#Headers],[Agency]])),COLUMNS($F$7:O$7))))</f>
        <v/>
      </c>
      <c r="P114" s="1069" t="str" cm="1">
        <f t="array" ref="P114">IF($D114&lt;COLUMNS($F$7:P$7),"",INDEX(TableDiv[[GASB]:[GASB]],_xlfn.AGGREGATE(15,3,(TableDiv[[Agency]:[Agency]]=$E114)/(TableDiv[[Agency]:[Agency]]=$E114)*(ROW(TableDiv[Agency])-ROW(TableDiv[[#Headers],[Agency]])),COLUMNS($F$7:P$7))))</f>
        <v/>
      </c>
      <c r="Q114" s="1069" t="str" cm="1">
        <f t="array" ref="Q114">IF($D114&lt;COLUMNS($F$7:Q$7),"",INDEX(TableDiv[[GASB]:[GASB]],_xlfn.AGGREGATE(15,3,(TableDiv[[Agency]:[Agency]]=$E114)/(TableDiv[[Agency]:[Agency]]=$E114)*(ROW(TableDiv[Agency])-ROW(TableDiv[[#Headers],[Agency]])),COLUMNS($F$7:Q$7))))</f>
        <v/>
      </c>
      <c r="R114" s="1069" t="str" cm="1">
        <f t="array" ref="R114">IF($D114&lt;COLUMNS($F$7:R$7),"",INDEX(TableDiv[[GASB]:[GASB]],_xlfn.AGGREGATE(15,3,(TableDiv[[Agency]:[Agency]]=$E114)/(TableDiv[[Agency]:[Agency]]=$E114)*(ROW(TableDiv[Agency])-ROW(TableDiv[[#Headers],[Agency]])),COLUMNS($F$7:R$7))))</f>
        <v/>
      </c>
      <c r="S114" s="1069" t="str" cm="1">
        <f t="array" ref="S114">IF($D114&lt;COLUMNS($F$7:S$7),"",INDEX(TableDiv[[GASB]:[GASB]],_xlfn.AGGREGATE(15,3,(TableDiv[[Agency]:[Agency]]=$E114)/(TableDiv[[Agency]:[Agency]]=$E114)*(ROW(TableDiv[Agency])-ROW(TableDiv[[#Headers],[Agency]])),COLUMNS($F$7:S$7))))</f>
        <v/>
      </c>
      <c r="T114" s="1069" t="str" cm="1">
        <f t="array" ref="T114">IF($D114&lt;COLUMNS($F$7:T$7),"",INDEX(TableDiv[[GASB]:[GASB]],_xlfn.AGGREGATE(15,3,(TableDiv[[Agency]:[Agency]]=$E114)/(TableDiv[[Agency]:[Agency]]=$E114)*(ROW(TableDiv[Agency])-ROW(TableDiv[[#Headers],[Agency]])),COLUMNS($F$7:T$7))))</f>
        <v/>
      </c>
      <c r="U114" s="1069" t="str" cm="1">
        <f t="array" ref="U114">IF($D114&lt;COLUMNS($F$7:U$7),"",INDEX(TableDiv[[GASB]:[GASB]],_xlfn.AGGREGATE(15,3,(TableDiv[[Agency]:[Agency]]=$E114)/(TableDiv[[Agency]:[Agency]]=$E114)*(ROW(TableDiv[Agency])-ROW(TableDiv[[#Headers],[Agency]])),COLUMNS($F$7:U$7))))</f>
        <v/>
      </c>
      <c r="V114" s="1069" t="str" cm="1">
        <f t="array" ref="V114">IF($D114&lt;COLUMNS($F$7:V$7),"",INDEX(TableDiv[[GASB]:[GASB]],_xlfn.AGGREGATE(15,3,(TableDiv[[Agency]:[Agency]]=$E114)/(TableDiv[[Agency]:[Agency]]=$E114)*(ROW(TableDiv[Agency])-ROW(TableDiv[[#Headers],[Agency]])),COLUMNS($F$7:V$7))))</f>
        <v/>
      </c>
      <c r="W114" s="1069" t="str" cm="1">
        <f t="array" ref="W114">IF($D114&lt;COLUMNS($F$7:W$7),"",INDEX(TableDiv[[GASB]:[GASB]],_xlfn.AGGREGATE(15,3,(TableDiv[[Agency]:[Agency]]=$E114)/(TableDiv[[Agency]:[Agency]]=$E114)*(ROW(TableDiv[Agency])-ROW(TableDiv[[#Headers],[Agency]])),COLUMNS($F$7:W$7))))</f>
        <v/>
      </c>
      <c r="X114" s="1069" t="str" cm="1">
        <f t="array" ref="X114">IF($D114&lt;COLUMNS($F$7:X$7),"",INDEX(TableDiv[[GASB]:[GASB]],_xlfn.AGGREGATE(15,3,(TableDiv[[Agency]:[Agency]]=$E114)/(TableDiv[[Agency]:[Agency]]=$E114)*(ROW(TableDiv[Agency])-ROW(TableDiv[[#Headers],[Agency]])),COLUMNS($F$7:X$7))))</f>
        <v/>
      </c>
      <c r="Y114" s="1069" t="str" cm="1">
        <f t="array" ref="Y114">IF($D114&lt;COLUMNS($F$7:Y$7),"",INDEX(TableDiv[[GASB]:[GASB]],_xlfn.AGGREGATE(15,3,(TableDiv[[Agency]:[Agency]]=$E114)/(TableDiv[[Agency]:[Agency]]=$E114)*(ROW(TableDiv[Agency])-ROW(TableDiv[[#Headers],[Agency]])),COLUMNS($F$7:Y$7))))</f>
        <v/>
      </c>
      <c r="Z114" s="1069" t="str" cm="1">
        <f t="array" ref="Z114">IF($D114&lt;COLUMNS($F$7:Z$7),"",INDEX(TableDiv[[GASB]:[GASB]],_xlfn.AGGREGATE(15,3,(TableDiv[[Agency]:[Agency]]=$E114)/(TableDiv[[Agency]:[Agency]]=$E114)*(ROW(TableDiv[Agency])-ROW(TableDiv[[#Headers],[Agency]])),COLUMNS($F$7:Z$7))))</f>
        <v/>
      </c>
      <c r="AA114" s="1069" t="str" cm="1">
        <f t="array" ref="AA114">IF($D114&lt;COLUMNS($F$7:AA$7),"",INDEX(TableDiv[[GASB]:[GASB]],_xlfn.AGGREGATE(15,3,(TableDiv[[Agency]:[Agency]]=$E114)/(TableDiv[[Agency]:[Agency]]=$E114)*(ROW(TableDiv[Agency])-ROW(TableDiv[[#Headers],[Agency]])),COLUMNS($F$7:AA$7))))</f>
        <v/>
      </c>
      <c r="AB114" s="1069" t="str" cm="1">
        <f t="array" ref="AB114">IF($D114&lt;COLUMNS($F$7:AB$7),"",INDEX(TableDiv[[GASB]:[GASB]],_xlfn.AGGREGATE(15,3,(TableDiv[[Agency]:[Agency]]=$E114)/(TableDiv[[Agency]:[Agency]]=$E114)*(ROW(TableDiv[Agency])-ROW(TableDiv[[#Headers],[Agency]])),COLUMNS($F$7:AB$7))))</f>
        <v/>
      </c>
      <c r="AC114" s="1069" t="str" cm="1">
        <f t="array" ref="AC114">IF($D114&lt;COLUMNS($F$7:AC$7),"",INDEX(TableDiv[[GASB]:[GASB]],_xlfn.AGGREGATE(15,3,(TableDiv[[Agency]:[Agency]]=$E114)/(TableDiv[[Agency]:[Agency]]=$E114)*(ROW(TableDiv[Agency])-ROW(TableDiv[[#Headers],[Agency]])),COLUMNS($F$7:AC$7))))</f>
        <v/>
      </c>
      <c r="AD114" s="1069" t="str" cm="1">
        <f t="array" ref="AD114">IF($D114&lt;COLUMNS($F$7:AD$7),"",INDEX(TableDiv[[GASB]:[GASB]],_xlfn.AGGREGATE(15,3,(TableDiv[[Agency]:[Agency]]=$E114)/(TableDiv[[Agency]:[Agency]]=$E114)*(ROW(TableDiv[Agency])-ROW(TableDiv[[#Headers],[Agency]])),COLUMNS($F$7:AD$7))))</f>
        <v/>
      </c>
      <c r="AE114" s="1069" t="str" cm="1">
        <f t="array" ref="AE114">IF($D114&lt;COLUMNS($F$7:AE$7),"",INDEX(TableDiv[[GASB]:[GASB]],_xlfn.AGGREGATE(15,3,(TableDiv[[Agency]:[Agency]]=$E114)/(TableDiv[[Agency]:[Agency]]=$E114)*(ROW(TableDiv[Agency])-ROW(TableDiv[[#Headers],[Agency]])),COLUMNS($F$7:AE$7))))</f>
        <v/>
      </c>
      <c r="AF114" s="1069" t="str" cm="1">
        <f t="array" ref="AF114">IF($D114&lt;COLUMNS($F$7:AF$7),"",INDEX(TableDiv[[GASB]:[GASB]],_xlfn.AGGREGATE(15,3,(TableDiv[[Agency]:[Agency]]=$E114)/(TableDiv[[Agency]:[Agency]]=$E114)*(ROW(TableDiv[Agency])-ROW(TableDiv[[#Headers],[Agency]])),COLUMNS($F$7:AF$7))))</f>
        <v/>
      </c>
      <c r="AG114" s="1069" t="str" cm="1">
        <f t="array" ref="AG114">IF($D114&lt;COLUMNS($F$7:AG$7),"",INDEX(TableDiv[[GASB]:[GASB]],_xlfn.AGGREGATE(15,3,(TableDiv[[Agency]:[Agency]]=$E114)/(TableDiv[[Agency]:[Agency]]=$E114)*(ROW(TableDiv[Agency])-ROW(TableDiv[[#Headers],[Agency]])),COLUMNS($F$7:AG$7))))</f>
        <v/>
      </c>
      <c r="AH114" s="1069" t="str" cm="1">
        <f t="array" ref="AH114">IF($D114&lt;COLUMNS($F$7:AH$7),"",INDEX(TableDiv[[GASB]:[GASB]],_xlfn.AGGREGATE(15,3,(TableDiv[[Agency]:[Agency]]=$E114)/(TableDiv[[Agency]:[Agency]]=$E114)*(ROW(TableDiv[Agency])-ROW(TableDiv[[#Headers],[Agency]])),COLUMNS($F$7:AH$7))))</f>
        <v/>
      </c>
      <c r="AI114" s="1069" t="str" cm="1">
        <f t="array" ref="AI114">IF($D114&lt;COLUMNS($F$7:AI$7),"",INDEX(TableDiv[[GASB]:[GASB]],_xlfn.AGGREGATE(15,3,(TableDiv[[Agency]:[Agency]]=$E114)/(TableDiv[[Agency]:[Agency]]=$E114)*(ROW(TableDiv[Agency])-ROW(TableDiv[[#Headers],[Agency]])),COLUMNS($F$7:AI$7))))</f>
        <v/>
      </c>
      <c r="AJ114" s="1069" t="str" cm="1">
        <f t="array" ref="AJ114">IF($D114&lt;COLUMNS($F$7:AJ$7),"",INDEX(TableDiv[[GASB]:[GASB]],_xlfn.AGGREGATE(15,3,(TableDiv[[Agency]:[Agency]]=$E114)/(TableDiv[[Agency]:[Agency]]=$E114)*(ROW(TableDiv[Agency])-ROW(TableDiv[[#Headers],[Agency]])),COLUMNS($F$7:AJ$7))))</f>
        <v/>
      </c>
      <c r="AK114" s="1069" t="str" cm="1">
        <f t="array" ref="AK114">IF($D114&lt;COLUMNS($F$7:AK$7),"",INDEX(TableDiv[[GASB]:[GASB]],_xlfn.AGGREGATE(15,3,(TableDiv[[Agency]:[Agency]]=$E114)/(TableDiv[[Agency]:[Agency]]=$E114)*(ROW(TableDiv[Agency])-ROW(TableDiv[[#Headers],[Agency]])),COLUMNS($F$7:AK$7))))</f>
        <v/>
      </c>
      <c r="AL114" s="1069" t="str" cm="1">
        <f t="array" ref="AL114">IF($D114&lt;COLUMNS($F$7:AL$7),"",INDEX(TableDiv[[GASB]:[GASB]],_xlfn.AGGREGATE(15,3,(TableDiv[[Agency]:[Agency]]=$E114)/(TableDiv[[Agency]:[Agency]]=$E114)*(ROW(TableDiv[Agency])-ROW(TableDiv[[#Headers],[Agency]])),COLUMNS($F$7:AL$7))))</f>
        <v/>
      </c>
      <c r="AM114" s="1069" t="str" cm="1">
        <f t="array" ref="AM114">IF($D114&lt;COLUMNS($F$7:AM$7),"",INDEX(TableDiv[[GASB]:[GASB]],_xlfn.AGGREGATE(15,3,(TableDiv[[Agency]:[Agency]]=$E114)/(TableDiv[[Agency]:[Agency]]=$E114)*(ROW(TableDiv[Agency])-ROW(TableDiv[[#Headers],[Agency]])),COLUMNS($F$7:AM$7))))</f>
        <v/>
      </c>
      <c r="AN114" s="1069"/>
      <c r="AO114" s="1069"/>
      <c r="AP114" s="1069"/>
      <c r="AQ114" s="1069"/>
      <c r="AR114" s="1069"/>
      <c r="AS114" s="1069"/>
    </row>
    <row r="115" spans="1:45" ht="15">
      <c r="A115" s="1073" t="s">
        <v>1413</v>
      </c>
      <c r="B115" s="1073" t="s">
        <v>2311</v>
      </c>
      <c r="C115" s="1069"/>
      <c r="D115" s="1069">
        <f>COUNTIF(TableDiv[Agency],E115)</f>
        <v>1</v>
      </c>
      <c r="E115" s="1078" t="str" cm="1">
        <f t="array" ref="E115">IFERROR(INDEX(TableDiv[Agency],MATCH(0,INDEX(COUNTIF($E$7:E114,TableDiv[Agency]),),0)),"")</f>
        <v>DBF</v>
      </c>
      <c r="F115" s="1069" t="str" cm="1">
        <f t="array" ref="F115">IF($D115&lt;COLUMNS($F$7:F$7),"",INDEX(TableDiv[[GASB]:[GASB]],_xlfn.AGGREGATE(15,3,(TableDiv[[Agency]:[Agency]]=$E115)/(TableDiv[[Agency]:[Agency]]=$E115)*(ROW(TableDiv[Agency])-ROW(TableDiv[[#Headers],[Agency]])),COLUMNS($F$7:F$7))))</f>
        <v>48200G</v>
      </c>
      <c r="G115" s="1069" t="str" cm="1">
        <f t="array" ref="G115">IF($D115&lt;COLUMNS($F$7:G$7),"",INDEX(TableDiv[[GASB]:[GASB]],_xlfn.AGGREGATE(15,3,(TableDiv[[Agency]:[Agency]]=$E115)/(TableDiv[[Agency]:[Agency]]=$E115)*(ROW(TableDiv[Agency])-ROW(TableDiv[[#Headers],[Agency]])),COLUMNS($F$7:G$7))))</f>
        <v/>
      </c>
      <c r="H115" s="1069" t="str" cm="1">
        <f t="array" ref="H115">IF($D115&lt;COLUMNS($F$7:H$7),"",INDEX(TableDiv[[GASB]:[GASB]],_xlfn.AGGREGATE(15,3,(TableDiv[[Agency]:[Agency]]=$E115)/(TableDiv[[Agency]:[Agency]]=$E115)*(ROW(TableDiv[Agency])-ROW(TableDiv[[#Headers],[Agency]])),COLUMNS($F$7:H$7))))</f>
        <v/>
      </c>
      <c r="I115" s="1069" t="str" cm="1">
        <f t="array" ref="I115">IF($D115&lt;COLUMNS($F$7:I$7),"",INDEX(TableDiv[[GASB]:[GASB]],_xlfn.AGGREGATE(15,3,(TableDiv[[Agency]:[Agency]]=$E115)/(TableDiv[[Agency]:[Agency]]=$E115)*(ROW(TableDiv[Agency])-ROW(TableDiv[[#Headers],[Agency]])),COLUMNS($F$7:I$7))))</f>
        <v/>
      </c>
      <c r="J115" s="1069" t="str" cm="1">
        <f t="array" ref="J115">IF($D115&lt;COLUMNS($F$7:J$7),"",INDEX(TableDiv[[GASB]:[GASB]],_xlfn.AGGREGATE(15,3,(TableDiv[[Agency]:[Agency]]=$E115)/(TableDiv[[Agency]:[Agency]]=$E115)*(ROW(TableDiv[Agency])-ROW(TableDiv[[#Headers],[Agency]])),COLUMNS($F$7:J$7))))</f>
        <v/>
      </c>
      <c r="K115" s="1069" t="str" cm="1">
        <f t="array" ref="K115">IF($D115&lt;COLUMNS($F$7:K$7),"",INDEX(TableDiv[[GASB]:[GASB]],_xlfn.AGGREGATE(15,3,(TableDiv[[Agency]:[Agency]]=$E115)/(TableDiv[[Agency]:[Agency]]=$E115)*(ROW(TableDiv[Agency])-ROW(TableDiv[[#Headers],[Agency]])),COLUMNS($F$7:K$7))))</f>
        <v/>
      </c>
      <c r="L115" s="1069" t="str" cm="1">
        <f t="array" ref="L115">IF($D115&lt;COLUMNS($F$7:L$7),"",INDEX(TableDiv[[GASB]:[GASB]],_xlfn.AGGREGATE(15,3,(TableDiv[[Agency]:[Agency]]=$E115)/(TableDiv[[Agency]:[Agency]]=$E115)*(ROW(TableDiv[Agency])-ROW(TableDiv[[#Headers],[Agency]])),COLUMNS($F$7:L$7))))</f>
        <v/>
      </c>
      <c r="M115" s="1069" t="str" cm="1">
        <f t="array" ref="M115">IF($D115&lt;COLUMNS($F$7:M$7),"",INDEX(TableDiv[[GASB]:[GASB]],_xlfn.AGGREGATE(15,3,(TableDiv[[Agency]:[Agency]]=$E115)/(TableDiv[[Agency]:[Agency]]=$E115)*(ROW(TableDiv[Agency])-ROW(TableDiv[[#Headers],[Agency]])),COLUMNS($F$7:M$7))))</f>
        <v/>
      </c>
      <c r="N115" s="1069" t="str" cm="1">
        <f t="array" ref="N115">IF($D115&lt;COLUMNS($F$7:N$7),"",INDEX(TableDiv[[GASB]:[GASB]],_xlfn.AGGREGATE(15,3,(TableDiv[[Agency]:[Agency]]=$E115)/(TableDiv[[Agency]:[Agency]]=$E115)*(ROW(TableDiv[Agency])-ROW(TableDiv[[#Headers],[Agency]])),COLUMNS($F$7:N$7))))</f>
        <v/>
      </c>
      <c r="O115" s="1069" t="str" cm="1">
        <f t="array" ref="O115">IF($D115&lt;COLUMNS($F$7:O$7),"",INDEX(TableDiv[[GASB]:[GASB]],_xlfn.AGGREGATE(15,3,(TableDiv[[Agency]:[Agency]]=$E115)/(TableDiv[[Agency]:[Agency]]=$E115)*(ROW(TableDiv[Agency])-ROW(TableDiv[[#Headers],[Agency]])),COLUMNS($F$7:O$7))))</f>
        <v/>
      </c>
      <c r="P115" s="1069" t="str" cm="1">
        <f t="array" ref="P115">IF($D115&lt;COLUMNS($F$7:P$7),"",INDEX(TableDiv[[GASB]:[GASB]],_xlfn.AGGREGATE(15,3,(TableDiv[[Agency]:[Agency]]=$E115)/(TableDiv[[Agency]:[Agency]]=$E115)*(ROW(TableDiv[Agency])-ROW(TableDiv[[#Headers],[Agency]])),COLUMNS($F$7:P$7))))</f>
        <v/>
      </c>
      <c r="Q115" s="1069" t="str" cm="1">
        <f t="array" ref="Q115">IF($D115&lt;COLUMNS($F$7:Q$7),"",INDEX(TableDiv[[GASB]:[GASB]],_xlfn.AGGREGATE(15,3,(TableDiv[[Agency]:[Agency]]=$E115)/(TableDiv[[Agency]:[Agency]]=$E115)*(ROW(TableDiv[Agency])-ROW(TableDiv[[#Headers],[Agency]])),COLUMNS($F$7:Q$7))))</f>
        <v/>
      </c>
      <c r="R115" s="1069" t="str" cm="1">
        <f t="array" ref="R115">IF($D115&lt;COLUMNS($F$7:R$7),"",INDEX(TableDiv[[GASB]:[GASB]],_xlfn.AGGREGATE(15,3,(TableDiv[[Agency]:[Agency]]=$E115)/(TableDiv[[Agency]:[Agency]]=$E115)*(ROW(TableDiv[Agency])-ROW(TableDiv[[#Headers],[Agency]])),COLUMNS($F$7:R$7))))</f>
        <v/>
      </c>
      <c r="S115" s="1069" t="str" cm="1">
        <f t="array" ref="S115">IF($D115&lt;COLUMNS($F$7:S$7),"",INDEX(TableDiv[[GASB]:[GASB]],_xlfn.AGGREGATE(15,3,(TableDiv[[Agency]:[Agency]]=$E115)/(TableDiv[[Agency]:[Agency]]=$E115)*(ROW(TableDiv[Agency])-ROW(TableDiv[[#Headers],[Agency]])),COLUMNS($F$7:S$7))))</f>
        <v/>
      </c>
      <c r="T115" s="1069" t="str" cm="1">
        <f t="array" ref="T115">IF($D115&lt;COLUMNS($F$7:T$7),"",INDEX(TableDiv[[GASB]:[GASB]],_xlfn.AGGREGATE(15,3,(TableDiv[[Agency]:[Agency]]=$E115)/(TableDiv[[Agency]:[Agency]]=$E115)*(ROW(TableDiv[Agency])-ROW(TableDiv[[#Headers],[Agency]])),COLUMNS($F$7:T$7))))</f>
        <v/>
      </c>
      <c r="U115" s="1069" t="str" cm="1">
        <f t="array" ref="U115">IF($D115&lt;COLUMNS($F$7:U$7),"",INDEX(TableDiv[[GASB]:[GASB]],_xlfn.AGGREGATE(15,3,(TableDiv[[Agency]:[Agency]]=$E115)/(TableDiv[[Agency]:[Agency]]=$E115)*(ROW(TableDiv[Agency])-ROW(TableDiv[[#Headers],[Agency]])),COLUMNS($F$7:U$7))))</f>
        <v/>
      </c>
      <c r="V115" s="1069" t="str" cm="1">
        <f t="array" ref="V115">IF($D115&lt;COLUMNS($F$7:V$7),"",INDEX(TableDiv[[GASB]:[GASB]],_xlfn.AGGREGATE(15,3,(TableDiv[[Agency]:[Agency]]=$E115)/(TableDiv[[Agency]:[Agency]]=$E115)*(ROW(TableDiv[Agency])-ROW(TableDiv[[#Headers],[Agency]])),COLUMNS($F$7:V$7))))</f>
        <v/>
      </c>
      <c r="W115" s="1069" t="str" cm="1">
        <f t="array" ref="W115">IF($D115&lt;COLUMNS($F$7:W$7),"",INDEX(TableDiv[[GASB]:[GASB]],_xlfn.AGGREGATE(15,3,(TableDiv[[Agency]:[Agency]]=$E115)/(TableDiv[[Agency]:[Agency]]=$E115)*(ROW(TableDiv[Agency])-ROW(TableDiv[[#Headers],[Agency]])),COLUMNS($F$7:W$7))))</f>
        <v/>
      </c>
      <c r="X115" s="1069" t="str" cm="1">
        <f t="array" ref="X115">IF($D115&lt;COLUMNS($F$7:X$7),"",INDEX(TableDiv[[GASB]:[GASB]],_xlfn.AGGREGATE(15,3,(TableDiv[[Agency]:[Agency]]=$E115)/(TableDiv[[Agency]:[Agency]]=$E115)*(ROW(TableDiv[Agency])-ROW(TableDiv[[#Headers],[Agency]])),COLUMNS($F$7:X$7))))</f>
        <v/>
      </c>
      <c r="Y115" s="1069" t="str" cm="1">
        <f t="array" ref="Y115">IF($D115&lt;COLUMNS($F$7:Y$7),"",INDEX(TableDiv[[GASB]:[GASB]],_xlfn.AGGREGATE(15,3,(TableDiv[[Agency]:[Agency]]=$E115)/(TableDiv[[Agency]:[Agency]]=$E115)*(ROW(TableDiv[Agency])-ROW(TableDiv[[#Headers],[Agency]])),COLUMNS($F$7:Y$7))))</f>
        <v/>
      </c>
      <c r="Z115" s="1069" t="str" cm="1">
        <f t="array" ref="Z115">IF($D115&lt;COLUMNS($F$7:Z$7),"",INDEX(TableDiv[[GASB]:[GASB]],_xlfn.AGGREGATE(15,3,(TableDiv[[Agency]:[Agency]]=$E115)/(TableDiv[[Agency]:[Agency]]=$E115)*(ROW(TableDiv[Agency])-ROW(TableDiv[[#Headers],[Agency]])),COLUMNS($F$7:Z$7))))</f>
        <v/>
      </c>
      <c r="AA115" s="1069" t="str" cm="1">
        <f t="array" ref="AA115">IF($D115&lt;COLUMNS($F$7:AA$7),"",INDEX(TableDiv[[GASB]:[GASB]],_xlfn.AGGREGATE(15,3,(TableDiv[[Agency]:[Agency]]=$E115)/(TableDiv[[Agency]:[Agency]]=$E115)*(ROW(TableDiv[Agency])-ROW(TableDiv[[#Headers],[Agency]])),COLUMNS($F$7:AA$7))))</f>
        <v/>
      </c>
      <c r="AB115" s="1069" t="str" cm="1">
        <f t="array" ref="AB115">IF($D115&lt;COLUMNS($F$7:AB$7),"",INDEX(TableDiv[[GASB]:[GASB]],_xlfn.AGGREGATE(15,3,(TableDiv[[Agency]:[Agency]]=$E115)/(TableDiv[[Agency]:[Agency]]=$E115)*(ROW(TableDiv[Agency])-ROW(TableDiv[[#Headers],[Agency]])),COLUMNS($F$7:AB$7))))</f>
        <v/>
      </c>
      <c r="AC115" s="1069" t="str" cm="1">
        <f t="array" ref="AC115">IF($D115&lt;COLUMNS($F$7:AC$7),"",INDEX(TableDiv[[GASB]:[GASB]],_xlfn.AGGREGATE(15,3,(TableDiv[[Agency]:[Agency]]=$E115)/(TableDiv[[Agency]:[Agency]]=$E115)*(ROW(TableDiv[Agency])-ROW(TableDiv[[#Headers],[Agency]])),COLUMNS($F$7:AC$7))))</f>
        <v/>
      </c>
      <c r="AD115" s="1069" t="str" cm="1">
        <f t="array" ref="AD115">IF($D115&lt;COLUMNS($F$7:AD$7),"",INDEX(TableDiv[[GASB]:[GASB]],_xlfn.AGGREGATE(15,3,(TableDiv[[Agency]:[Agency]]=$E115)/(TableDiv[[Agency]:[Agency]]=$E115)*(ROW(TableDiv[Agency])-ROW(TableDiv[[#Headers],[Agency]])),COLUMNS($F$7:AD$7))))</f>
        <v/>
      </c>
      <c r="AE115" s="1069" t="str" cm="1">
        <f t="array" ref="AE115">IF($D115&lt;COLUMNS($F$7:AE$7),"",INDEX(TableDiv[[GASB]:[GASB]],_xlfn.AGGREGATE(15,3,(TableDiv[[Agency]:[Agency]]=$E115)/(TableDiv[[Agency]:[Agency]]=$E115)*(ROW(TableDiv[Agency])-ROW(TableDiv[[#Headers],[Agency]])),COLUMNS($F$7:AE$7))))</f>
        <v/>
      </c>
      <c r="AF115" s="1069" t="str" cm="1">
        <f t="array" ref="AF115">IF($D115&lt;COLUMNS($F$7:AF$7),"",INDEX(TableDiv[[GASB]:[GASB]],_xlfn.AGGREGATE(15,3,(TableDiv[[Agency]:[Agency]]=$E115)/(TableDiv[[Agency]:[Agency]]=$E115)*(ROW(TableDiv[Agency])-ROW(TableDiv[[#Headers],[Agency]])),COLUMNS($F$7:AF$7))))</f>
        <v/>
      </c>
      <c r="AG115" s="1069" t="str" cm="1">
        <f t="array" ref="AG115">IF($D115&lt;COLUMNS($F$7:AG$7),"",INDEX(TableDiv[[GASB]:[GASB]],_xlfn.AGGREGATE(15,3,(TableDiv[[Agency]:[Agency]]=$E115)/(TableDiv[[Agency]:[Agency]]=$E115)*(ROW(TableDiv[Agency])-ROW(TableDiv[[#Headers],[Agency]])),COLUMNS($F$7:AG$7))))</f>
        <v/>
      </c>
      <c r="AH115" s="1069" t="str" cm="1">
        <f t="array" ref="AH115">IF($D115&lt;COLUMNS($F$7:AH$7),"",INDEX(TableDiv[[GASB]:[GASB]],_xlfn.AGGREGATE(15,3,(TableDiv[[Agency]:[Agency]]=$E115)/(TableDiv[[Agency]:[Agency]]=$E115)*(ROW(TableDiv[Agency])-ROW(TableDiv[[#Headers],[Agency]])),COLUMNS($F$7:AH$7))))</f>
        <v/>
      </c>
      <c r="AI115" s="1069" t="str" cm="1">
        <f t="array" ref="AI115">IF($D115&lt;COLUMNS($F$7:AI$7),"",INDEX(TableDiv[[GASB]:[GASB]],_xlfn.AGGREGATE(15,3,(TableDiv[[Agency]:[Agency]]=$E115)/(TableDiv[[Agency]:[Agency]]=$E115)*(ROW(TableDiv[Agency])-ROW(TableDiv[[#Headers],[Agency]])),COLUMNS($F$7:AI$7))))</f>
        <v/>
      </c>
      <c r="AJ115" s="1069" t="str" cm="1">
        <f t="array" ref="AJ115">IF($D115&lt;COLUMNS($F$7:AJ$7),"",INDEX(TableDiv[[GASB]:[GASB]],_xlfn.AGGREGATE(15,3,(TableDiv[[Agency]:[Agency]]=$E115)/(TableDiv[[Agency]:[Agency]]=$E115)*(ROW(TableDiv[Agency])-ROW(TableDiv[[#Headers],[Agency]])),COLUMNS($F$7:AJ$7))))</f>
        <v/>
      </c>
      <c r="AK115" s="1069" t="str" cm="1">
        <f t="array" ref="AK115">IF($D115&lt;COLUMNS($F$7:AK$7),"",INDEX(TableDiv[[GASB]:[GASB]],_xlfn.AGGREGATE(15,3,(TableDiv[[Agency]:[Agency]]=$E115)/(TableDiv[[Agency]:[Agency]]=$E115)*(ROW(TableDiv[Agency])-ROW(TableDiv[[#Headers],[Agency]])),COLUMNS($F$7:AK$7))))</f>
        <v/>
      </c>
      <c r="AL115" s="1069" t="str" cm="1">
        <f t="array" ref="AL115">IF($D115&lt;COLUMNS($F$7:AL$7),"",INDEX(TableDiv[[GASB]:[GASB]],_xlfn.AGGREGATE(15,3,(TableDiv[[Agency]:[Agency]]=$E115)/(TableDiv[[Agency]:[Agency]]=$E115)*(ROW(TableDiv[Agency])-ROW(TableDiv[[#Headers],[Agency]])),COLUMNS($F$7:AL$7))))</f>
        <v/>
      </c>
      <c r="AM115" s="1069" t="str" cm="1">
        <f t="array" ref="AM115">IF($D115&lt;COLUMNS($F$7:AM$7),"",INDEX(TableDiv[[GASB]:[GASB]],_xlfn.AGGREGATE(15,3,(TableDiv[[Agency]:[Agency]]=$E115)/(TableDiv[[Agency]:[Agency]]=$E115)*(ROW(TableDiv[Agency])-ROW(TableDiv[[#Headers],[Agency]])),COLUMNS($F$7:AM$7))))</f>
        <v/>
      </c>
      <c r="AN115" s="1069"/>
      <c r="AO115" s="1069"/>
      <c r="AP115" s="1069"/>
      <c r="AQ115" s="1069"/>
      <c r="AR115" s="1069"/>
      <c r="AS115" s="1069"/>
    </row>
    <row r="116" spans="1:45" ht="15">
      <c r="A116" s="1073" t="s">
        <v>1413</v>
      </c>
      <c r="B116" s="1073" t="s">
        <v>2326</v>
      </c>
      <c r="C116" s="1069"/>
      <c r="D116" s="1069">
        <f>COUNTIF(TableDiv[Agency],E116)</f>
        <v>1</v>
      </c>
      <c r="E116" s="1078" t="str" cm="1">
        <f t="array" ref="E116">IFERROR(INDEX(TableDiv[Agency],MATCH(0,INDEX(COUNTIF($E$7:E115,TableDiv[Agency]),),0)),"")</f>
        <v>C1F</v>
      </c>
      <c r="F116" s="1069" t="str" cm="1">
        <f t="array" ref="F116">IF($D116&lt;COLUMNS($F$7:F$7),"",INDEX(TableDiv[[GASB]:[GASB]],_xlfn.AGGREGATE(15,3,(TableDiv[[Agency]:[Agency]]=$E116)/(TableDiv[[Agency]:[Agency]]=$E116)*(ROW(TableDiv[Agency])-ROW(TableDiv[[#Headers],[Agency]])),COLUMNS($F$7:F$7))))</f>
        <v>48200G</v>
      </c>
      <c r="G116" s="1069" t="str" cm="1">
        <f t="array" ref="G116">IF($D116&lt;COLUMNS($F$7:G$7),"",INDEX(TableDiv[[GASB]:[GASB]],_xlfn.AGGREGATE(15,3,(TableDiv[[Agency]:[Agency]]=$E116)/(TableDiv[[Agency]:[Agency]]=$E116)*(ROW(TableDiv[Agency])-ROW(TableDiv[[#Headers],[Agency]])),COLUMNS($F$7:G$7))))</f>
        <v/>
      </c>
      <c r="H116" s="1069" t="str" cm="1">
        <f t="array" ref="H116">IF($D116&lt;COLUMNS($F$7:H$7),"",INDEX(TableDiv[[GASB]:[GASB]],_xlfn.AGGREGATE(15,3,(TableDiv[[Agency]:[Agency]]=$E116)/(TableDiv[[Agency]:[Agency]]=$E116)*(ROW(TableDiv[Agency])-ROW(TableDiv[[#Headers],[Agency]])),COLUMNS($F$7:H$7))))</f>
        <v/>
      </c>
      <c r="I116" s="1069" t="str" cm="1">
        <f t="array" ref="I116">IF($D116&lt;COLUMNS($F$7:I$7),"",INDEX(TableDiv[[GASB]:[GASB]],_xlfn.AGGREGATE(15,3,(TableDiv[[Agency]:[Agency]]=$E116)/(TableDiv[[Agency]:[Agency]]=$E116)*(ROW(TableDiv[Agency])-ROW(TableDiv[[#Headers],[Agency]])),COLUMNS($F$7:I$7))))</f>
        <v/>
      </c>
      <c r="J116" s="1069" t="str" cm="1">
        <f t="array" ref="J116">IF($D116&lt;COLUMNS($F$7:J$7),"",INDEX(TableDiv[[GASB]:[GASB]],_xlfn.AGGREGATE(15,3,(TableDiv[[Agency]:[Agency]]=$E116)/(TableDiv[[Agency]:[Agency]]=$E116)*(ROW(TableDiv[Agency])-ROW(TableDiv[[#Headers],[Agency]])),COLUMNS($F$7:J$7))))</f>
        <v/>
      </c>
      <c r="K116" s="1069" t="str" cm="1">
        <f t="array" ref="K116">IF($D116&lt;COLUMNS($F$7:K$7),"",INDEX(TableDiv[[GASB]:[GASB]],_xlfn.AGGREGATE(15,3,(TableDiv[[Agency]:[Agency]]=$E116)/(TableDiv[[Agency]:[Agency]]=$E116)*(ROW(TableDiv[Agency])-ROW(TableDiv[[#Headers],[Agency]])),COLUMNS($F$7:K$7))))</f>
        <v/>
      </c>
      <c r="L116" s="1069" t="str" cm="1">
        <f t="array" ref="L116">IF($D116&lt;COLUMNS($F$7:L$7),"",INDEX(TableDiv[[GASB]:[GASB]],_xlfn.AGGREGATE(15,3,(TableDiv[[Agency]:[Agency]]=$E116)/(TableDiv[[Agency]:[Agency]]=$E116)*(ROW(TableDiv[Agency])-ROW(TableDiv[[#Headers],[Agency]])),COLUMNS($F$7:L$7))))</f>
        <v/>
      </c>
      <c r="M116" s="1069" t="str" cm="1">
        <f t="array" ref="M116">IF($D116&lt;COLUMNS($F$7:M$7),"",INDEX(TableDiv[[GASB]:[GASB]],_xlfn.AGGREGATE(15,3,(TableDiv[[Agency]:[Agency]]=$E116)/(TableDiv[[Agency]:[Agency]]=$E116)*(ROW(TableDiv[Agency])-ROW(TableDiv[[#Headers],[Agency]])),COLUMNS($F$7:M$7))))</f>
        <v/>
      </c>
      <c r="N116" s="1069" t="str" cm="1">
        <f t="array" ref="N116">IF($D116&lt;COLUMNS($F$7:N$7),"",INDEX(TableDiv[[GASB]:[GASB]],_xlfn.AGGREGATE(15,3,(TableDiv[[Agency]:[Agency]]=$E116)/(TableDiv[[Agency]:[Agency]]=$E116)*(ROW(TableDiv[Agency])-ROW(TableDiv[[#Headers],[Agency]])),COLUMNS($F$7:N$7))))</f>
        <v/>
      </c>
      <c r="O116" s="1069" t="str" cm="1">
        <f t="array" ref="O116">IF($D116&lt;COLUMNS($F$7:O$7),"",INDEX(TableDiv[[GASB]:[GASB]],_xlfn.AGGREGATE(15,3,(TableDiv[[Agency]:[Agency]]=$E116)/(TableDiv[[Agency]:[Agency]]=$E116)*(ROW(TableDiv[Agency])-ROW(TableDiv[[#Headers],[Agency]])),COLUMNS($F$7:O$7))))</f>
        <v/>
      </c>
      <c r="P116" s="1069" t="str" cm="1">
        <f t="array" ref="P116">IF($D116&lt;COLUMNS($F$7:P$7),"",INDEX(TableDiv[[GASB]:[GASB]],_xlfn.AGGREGATE(15,3,(TableDiv[[Agency]:[Agency]]=$E116)/(TableDiv[[Agency]:[Agency]]=$E116)*(ROW(TableDiv[Agency])-ROW(TableDiv[[#Headers],[Agency]])),COLUMNS($F$7:P$7))))</f>
        <v/>
      </c>
      <c r="Q116" s="1069" t="str" cm="1">
        <f t="array" ref="Q116">IF($D116&lt;COLUMNS($F$7:Q$7),"",INDEX(TableDiv[[GASB]:[GASB]],_xlfn.AGGREGATE(15,3,(TableDiv[[Agency]:[Agency]]=$E116)/(TableDiv[[Agency]:[Agency]]=$E116)*(ROW(TableDiv[Agency])-ROW(TableDiv[[#Headers],[Agency]])),COLUMNS($F$7:Q$7))))</f>
        <v/>
      </c>
      <c r="R116" s="1069" t="str" cm="1">
        <f t="array" ref="R116">IF($D116&lt;COLUMNS($F$7:R$7),"",INDEX(TableDiv[[GASB]:[GASB]],_xlfn.AGGREGATE(15,3,(TableDiv[[Agency]:[Agency]]=$E116)/(TableDiv[[Agency]:[Agency]]=$E116)*(ROW(TableDiv[Agency])-ROW(TableDiv[[#Headers],[Agency]])),COLUMNS($F$7:R$7))))</f>
        <v/>
      </c>
      <c r="S116" s="1069" t="str" cm="1">
        <f t="array" ref="S116">IF($D116&lt;COLUMNS($F$7:S$7),"",INDEX(TableDiv[[GASB]:[GASB]],_xlfn.AGGREGATE(15,3,(TableDiv[[Agency]:[Agency]]=$E116)/(TableDiv[[Agency]:[Agency]]=$E116)*(ROW(TableDiv[Agency])-ROW(TableDiv[[#Headers],[Agency]])),COLUMNS($F$7:S$7))))</f>
        <v/>
      </c>
      <c r="T116" s="1069" t="str" cm="1">
        <f t="array" ref="T116">IF($D116&lt;COLUMNS($F$7:T$7),"",INDEX(TableDiv[[GASB]:[GASB]],_xlfn.AGGREGATE(15,3,(TableDiv[[Agency]:[Agency]]=$E116)/(TableDiv[[Agency]:[Agency]]=$E116)*(ROW(TableDiv[Agency])-ROW(TableDiv[[#Headers],[Agency]])),COLUMNS($F$7:T$7))))</f>
        <v/>
      </c>
      <c r="U116" s="1069" t="str" cm="1">
        <f t="array" ref="U116">IF($D116&lt;COLUMNS($F$7:U$7),"",INDEX(TableDiv[[GASB]:[GASB]],_xlfn.AGGREGATE(15,3,(TableDiv[[Agency]:[Agency]]=$E116)/(TableDiv[[Agency]:[Agency]]=$E116)*(ROW(TableDiv[Agency])-ROW(TableDiv[[#Headers],[Agency]])),COLUMNS($F$7:U$7))))</f>
        <v/>
      </c>
      <c r="V116" s="1069" t="str" cm="1">
        <f t="array" ref="V116">IF($D116&lt;COLUMNS($F$7:V$7),"",INDEX(TableDiv[[GASB]:[GASB]],_xlfn.AGGREGATE(15,3,(TableDiv[[Agency]:[Agency]]=$E116)/(TableDiv[[Agency]:[Agency]]=$E116)*(ROW(TableDiv[Agency])-ROW(TableDiv[[#Headers],[Agency]])),COLUMNS($F$7:V$7))))</f>
        <v/>
      </c>
      <c r="W116" s="1069" t="str" cm="1">
        <f t="array" ref="W116">IF($D116&lt;COLUMNS($F$7:W$7),"",INDEX(TableDiv[[GASB]:[GASB]],_xlfn.AGGREGATE(15,3,(TableDiv[[Agency]:[Agency]]=$E116)/(TableDiv[[Agency]:[Agency]]=$E116)*(ROW(TableDiv[Agency])-ROW(TableDiv[[#Headers],[Agency]])),COLUMNS($F$7:W$7))))</f>
        <v/>
      </c>
      <c r="X116" s="1069" t="str" cm="1">
        <f t="array" ref="X116">IF($D116&lt;COLUMNS($F$7:X$7),"",INDEX(TableDiv[[GASB]:[GASB]],_xlfn.AGGREGATE(15,3,(TableDiv[[Agency]:[Agency]]=$E116)/(TableDiv[[Agency]:[Agency]]=$E116)*(ROW(TableDiv[Agency])-ROW(TableDiv[[#Headers],[Agency]])),COLUMNS($F$7:X$7))))</f>
        <v/>
      </c>
      <c r="Y116" s="1069" t="str" cm="1">
        <f t="array" ref="Y116">IF($D116&lt;COLUMNS($F$7:Y$7),"",INDEX(TableDiv[[GASB]:[GASB]],_xlfn.AGGREGATE(15,3,(TableDiv[[Agency]:[Agency]]=$E116)/(TableDiv[[Agency]:[Agency]]=$E116)*(ROW(TableDiv[Agency])-ROW(TableDiv[[#Headers],[Agency]])),COLUMNS($F$7:Y$7))))</f>
        <v/>
      </c>
      <c r="Z116" s="1069" t="str" cm="1">
        <f t="array" ref="Z116">IF($D116&lt;COLUMNS($F$7:Z$7),"",INDEX(TableDiv[[GASB]:[GASB]],_xlfn.AGGREGATE(15,3,(TableDiv[[Agency]:[Agency]]=$E116)/(TableDiv[[Agency]:[Agency]]=$E116)*(ROW(TableDiv[Agency])-ROW(TableDiv[[#Headers],[Agency]])),COLUMNS($F$7:Z$7))))</f>
        <v/>
      </c>
      <c r="AA116" s="1069" t="str" cm="1">
        <f t="array" ref="AA116">IF($D116&lt;COLUMNS($F$7:AA$7),"",INDEX(TableDiv[[GASB]:[GASB]],_xlfn.AGGREGATE(15,3,(TableDiv[[Agency]:[Agency]]=$E116)/(TableDiv[[Agency]:[Agency]]=$E116)*(ROW(TableDiv[Agency])-ROW(TableDiv[[#Headers],[Agency]])),COLUMNS($F$7:AA$7))))</f>
        <v/>
      </c>
      <c r="AB116" s="1069" t="str" cm="1">
        <f t="array" ref="AB116">IF($D116&lt;COLUMNS($F$7:AB$7),"",INDEX(TableDiv[[GASB]:[GASB]],_xlfn.AGGREGATE(15,3,(TableDiv[[Agency]:[Agency]]=$E116)/(TableDiv[[Agency]:[Agency]]=$E116)*(ROW(TableDiv[Agency])-ROW(TableDiv[[#Headers],[Agency]])),COLUMNS($F$7:AB$7))))</f>
        <v/>
      </c>
      <c r="AC116" s="1069" t="str" cm="1">
        <f t="array" ref="AC116">IF($D116&lt;COLUMNS($F$7:AC$7),"",INDEX(TableDiv[[GASB]:[GASB]],_xlfn.AGGREGATE(15,3,(TableDiv[[Agency]:[Agency]]=$E116)/(TableDiv[[Agency]:[Agency]]=$E116)*(ROW(TableDiv[Agency])-ROW(TableDiv[[#Headers],[Agency]])),COLUMNS($F$7:AC$7))))</f>
        <v/>
      </c>
      <c r="AD116" s="1069" t="str" cm="1">
        <f t="array" ref="AD116">IF($D116&lt;COLUMNS($F$7:AD$7),"",INDEX(TableDiv[[GASB]:[GASB]],_xlfn.AGGREGATE(15,3,(TableDiv[[Agency]:[Agency]]=$E116)/(TableDiv[[Agency]:[Agency]]=$E116)*(ROW(TableDiv[Agency])-ROW(TableDiv[[#Headers],[Agency]])),COLUMNS($F$7:AD$7))))</f>
        <v/>
      </c>
      <c r="AE116" s="1069" t="str" cm="1">
        <f t="array" ref="AE116">IF($D116&lt;COLUMNS($F$7:AE$7),"",INDEX(TableDiv[[GASB]:[GASB]],_xlfn.AGGREGATE(15,3,(TableDiv[[Agency]:[Agency]]=$E116)/(TableDiv[[Agency]:[Agency]]=$E116)*(ROW(TableDiv[Agency])-ROW(TableDiv[[#Headers],[Agency]])),COLUMNS($F$7:AE$7))))</f>
        <v/>
      </c>
      <c r="AF116" s="1069" t="str" cm="1">
        <f t="array" ref="AF116">IF($D116&lt;COLUMNS($F$7:AF$7),"",INDEX(TableDiv[[GASB]:[GASB]],_xlfn.AGGREGATE(15,3,(TableDiv[[Agency]:[Agency]]=$E116)/(TableDiv[[Agency]:[Agency]]=$E116)*(ROW(TableDiv[Agency])-ROW(TableDiv[[#Headers],[Agency]])),COLUMNS($F$7:AF$7))))</f>
        <v/>
      </c>
      <c r="AG116" s="1069" t="str" cm="1">
        <f t="array" ref="AG116">IF($D116&lt;COLUMNS($F$7:AG$7),"",INDEX(TableDiv[[GASB]:[GASB]],_xlfn.AGGREGATE(15,3,(TableDiv[[Agency]:[Agency]]=$E116)/(TableDiv[[Agency]:[Agency]]=$E116)*(ROW(TableDiv[Agency])-ROW(TableDiv[[#Headers],[Agency]])),COLUMNS($F$7:AG$7))))</f>
        <v/>
      </c>
      <c r="AH116" s="1069" t="str" cm="1">
        <f t="array" ref="AH116">IF($D116&lt;COLUMNS($F$7:AH$7),"",INDEX(TableDiv[[GASB]:[GASB]],_xlfn.AGGREGATE(15,3,(TableDiv[[Agency]:[Agency]]=$E116)/(TableDiv[[Agency]:[Agency]]=$E116)*(ROW(TableDiv[Agency])-ROW(TableDiv[[#Headers],[Agency]])),COLUMNS($F$7:AH$7))))</f>
        <v/>
      </c>
      <c r="AI116" s="1069" t="str" cm="1">
        <f t="array" ref="AI116">IF($D116&lt;COLUMNS($F$7:AI$7),"",INDEX(TableDiv[[GASB]:[GASB]],_xlfn.AGGREGATE(15,3,(TableDiv[[Agency]:[Agency]]=$E116)/(TableDiv[[Agency]:[Agency]]=$E116)*(ROW(TableDiv[Agency])-ROW(TableDiv[[#Headers],[Agency]])),COLUMNS($F$7:AI$7))))</f>
        <v/>
      </c>
      <c r="AJ116" s="1069" t="str" cm="1">
        <f t="array" ref="AJ116">IF($D116&lt;COLUMNS($F$7:AJ$7),"",INDEX(TableDiv[[GASB]:[GASB]],_xlfn.AGGREGATE(15,3,(TableDiv[[Agency]:[Agency]]=$E116)/(TableDiv[[Agency]:[Agency]]=$E116)*(ROW(TableDiv[Agency])-ROW(TableDiv[[#Headers],[Agency]])),COLUMNS($F$7:AJ$7))))</f>
        <v/>
      </c>
      <c r="AK116" s="1069" t="str" cm="1">
        <f t="array" ref="AK116">IF($D116&lt;COLUMNS($F$7:AK$7),"",INDEX(TableDiv[[GASB]:[GASB]],_xlfn.AGGREGATE(15,3,(TableDiv[[Agency]:[Agency]]=$E116)/(TableDiv[[Agency]:[Agency]]=$E116)*(ROW(TableDiv[Agency])-ROW(TableDiv[[#Headers],[Agency]])),COLUMNS($F$7:AK$7))))</f>
        <v/>
      </c>
      <c r="AL116" s="1069" t="str" cm="1">
        <f t="array" ref="AL116">IF($D116&lt;COLUMNS($F$7:AL$7),"",INDEX(TableDiv[[GASB]:[GASB]],_xlfn.AGGREGATE(15,3,(TableDiv[[Agency]:[Agency]]=$E116)/(TableDiv[[Agency]:[Agency]]=$E116)*(ROW(TableDiv[Agency])-ROW(TableDiv[[#Headers],[Agency]])),COLUMNS($F$7:AL$7))))</f>
        <v/>
      </c>
      <c r="AM116" s="1069" t="str" cm="1">
        <f t="array" ref="AM116">IF($D116&lt;COLUMNS($F$7:AM$7),"",INDEX(TableDiv[[GASB]:[GASB]],_xlfn.AGGREGATE(15,3,(TableDiv[[Agency]:[Agency]]=$E116)/(TableDiv[[Agency]:[Agency]]=$E116)*(ROW(TableDiv[Agency])-ROW(TableDiv[[#Headers],[Agency]])),COLUMNS($F$7:AM$7))))</f>
        <v/>
      </c>
      <c r="AN116" s="1069"/>
      <c r="AO116" s="1069"/>
      <c r="AP116" s="1069"/>
      <c r="AQ116" s="1069"/>
      <c r="AR116" s="1069"/>
      <c r="AS116" s="1069"/>
    </row>
    <row r="117" spans="1:45" ht="15">
      <c r="A117" s="1073" t="s">
        <v>1413</v>
      </c>
      <c r="B117" s="1073" t="s">
        <v>2327</v>
      </c>
      <c r="C117" s="1069"/>
      <c r="D117" s="1069">
        <f>COUNTIF(TableDiv[Agency],E117)</f>
        <v>1</v>
      </c>
      <c r="E117" s="1078" t="str" cm="1">
        <f t="array" ref="E117">IFERROR(INDEX(TableDiv[Agency],MATCH(0,INDEX(COUNTIF($E$7:E116,TableDiv[Agency]),),0)),"")</f>
        <v>DDF</v>
      </c>
      <c r="F117" s="1069" t="str" cm="1">
        <f t="array" ref="F117">IF($D117&lt;COLUMNS($F$7:F$7),"",INDEX(TableDiv[[GASB]:[GASB]],_xlfn.AGGREGATE(15,3,(TableDiv[[Agency]:[Agency]]=$E117)/(TableDiv[[Agency]:[Agency]]=$E117)*(ROW(TableDiv[Agency])-ROW(TableDiv[[#Headers],[Agency]])),COLUMNS($F$7:F$7))))</f>
        <v>48200G</v>
      </c>
      <c r="G117" s="1069" t="str" cm="1">
        <f t="array" ref="G117">IF($D117&lt;COLUMNS($F$7:G$7),"",INDEX(TableDiv[[GASB]:[GASB]],_xlfn.AGGREGATE(15,3,(TableDiv[[Agency]:[Agency]]=$E117)/(TableDiv[[Agency]:[Agency]]=$E117)*(ROW(TableDiv[Agency])-ROW(TableDiv[[#Headers],[Agency]])),COLUMNS($F$7:G$7))))</f>
        <v/>
      </c>
      <c r="H117" s="1069" t="str" cm="1">
        <f t="array" ref="H117">IF($D117&lt;COLUMNS($F$7:H$7),"",INDEX(TableDiv[[GASB]:[GASB]],_xlfn.AGGREGATE(15,3,(TableDiv[[Agency]:[Agency]]=$E117)/(TableDiv[[Agency]:[Agency]]=$E117)*(ROW(TableDiv[Agency])-ROW(TableDiv[[#Headers],[Agency]])),COLUMNS($F$7:H$7))))</f>
        <v/>
      </c>
      <c r="I117" s="1069" t="str" cm="1">
        <f t="array" ref="I117">IF($D117&lt;COLUMNS($F$7:I$7),"",INDEX(TableDiv[[GASB]:[GASB]],_xlfn.AGGREGATE(15,3,(TableDiv[[Agency]:[Agency]]=$E117)/(TableDiv[[Agency]:[Agency]]=$E117)*(ROW(TableDiv[Agency])-ROW(TableDiv[[#Headers],[Agency]])),COLUMNS($F$7:I$7))))</f>
        <v/>
      </c>
      <c r="J117" s="1069" t="str" cm="1">
        <f t="array" ref="J117">IF($D117&lt;COLUMNS($F$7:J$7),"",INDEX(TableDiv[[GASB]:[GASB]],_xlfn.AGGREGATE(15,3,(TableDiv[[Agency]:[Agency]]=$E117)/(TableDiv[[Agency]:[Agency]]=$E117)*(ROW(TableDiv[Agency])-ROW(TableDiv[[#Headers],[Agency]])),COLUMNS($F$7:J$7))))</f>
        <v/>
      </c>
      <c r="K117" s="1069" t="str" cm="1">
        <f t="array" ref="K117">IF($D117&lt;COLUMNS($F$7:K$7),"",INDEX(TableDiv[[GASB]:[GASB]],_xlfn.AGGREGATE(15,3,(TableDiv[[Agency]:[Agency]]=$E117)/(TableDiv[[Agency]:[Agency]]=$E117)*(ROW(TableDiv[Agency])-ROW(TableDiv[[#Headers],[Agency]])),COLUMNS($F$7:K$7))))</f>
        <v/>
      </c>
      <c r="L117" s="1069" t="str" cm="1">
        <f t="array" ref="L117">IF($D117&lt;COLUMNS($F$7:L$7),"",INDEX(TableDiv[[GASB]:[GASB]],_xlfn.AGGREGATE(15,3,(TableDiv[[Agency]:[Agency]]=$E117)/(TableDiv[[Agency]:[Agency]]=$E117)*(ROW(TableDiv[Agency])-ROW(TableDiv[[#Headers],[Agency]])),COLUMNS($F$7:L$7))))</f>
        <v/>
      </c>
      <c r="M117" s="1069" t="str" cm="1">
        <f t="array" ref="M117">IF($D117&lt;COLUMNS($F$7:M$7),"",INDEX(TableDiv[[GASB]:[GASB]],_xlfn.AGGREGATE(15,3,(TableDiv[[Agency]:[Agency]]=$E117)/(TableDiv[[Agency]:[Agency]]=$E117)*(ROW(TableDiv[Agency])-ROW(TableDiv[[#Headers],[Agency]])),COLUMNS($F$7:M$7))))</f>
        <v/>
      </c>
      <c r="N117" s="1069" t="str" cm="1">
        <f t="array" ref="N117">IF($D117&lt;COLUMNS($F$7:N$7),"",INDEX(TableDiv[[GASB]:[GASB]],_xlfn.AGGREGATE(15,3,(TableDiv[[Agency]:[Agency]]=$E117)/(TableDiv[[Agency]:[Agency]]=$E117)*(ROW(TableDiv[Agency])-ROW(TableDiv[[#Headers],[Agency]])),COLUMNS($F$7:N$7))))</f>
        <v/>
      </c>
      <c r="O117" s="1069" t="str" cm="1">
        <f t="array" ref="O117">IF($D117&lt;COLUMNS($F$7:O$7),"",INDEX(TableDiv[[GASB]:[GASB]],_xlfn.AGGREGATE(15,3,(TableDiv[[Agency]:[Agency]]=$E117)/(TableDiv[[Agency]:[Agency]]=$E117)*(ROW(TableDiv[Agency])-ROW(TableDiv[[#Headers],[Agency]])),COLUMNS($F$7:O$7))))</f>
        <v/>
      </c>
      <c r="P117" s="1069" t="str" cm="1">
        <f t="array" ref="P117">IF($D117&lt;COLUMNS($F$7:P$7),"",INDEX(TableDiv[[GASB]:[GASB]],_xlfn.AGGREGATE(15,3,(TableDiv[[Agency]:[Agency]]=$E117)/(TableDiv[[Agency]:[Agency]]=$E117)*(ROW(TableDiv[Agency])-ROW(TableDiv[[#Headers],[Agency]])),COLUMNS($F$7:P$7))))</f>
        <v/>
      </c>
      <c r="Q117" s="1069" t="str" cm="1">
        <f t="array" ref="Q117">IF($D117&lt;COLUMNS($F$7:Q$7),"",INDEX(TableDiv[[GASB]:[GASB]],_xlfn.AGGREGATE(15,3,(TableDiv[[Agency]:[Agency]]=$E117)/(TableDiv[[Agency]:[Agency]]=$E117)*(ROW(TableDiv[Agency])-ROW(TableDiv[[#Headers],[Agency]])),COLUMNS($F$7:Q$7))))</f>
        <v/>
      </c>
      <c r="R117" s="1069" t="str" cm="1">
        <f t="array" ref="R117">IF($D117&lt;COLUMNS($F$7:R$7),"",INDEX(TableDiv[[GASB]:[GASB]],_xlfn.AGGREGATE(15,3,(TableDiv[[Agency]:[Agency]]=$E117)/(TableDiv[[Agency]:[Agency]]=$E117)*(ROW(TableDiv[Agency])-ROW(TableDiv[[#Headers],[Agency]])),COLUMNS($F$7:R$7))))</f>
        <v/>
      </c>
      <c r="S117" s="1069" t="str" cm="1">
        <f t="array" ref="S117">IF($D117&lt;COLUMNS($F$7:S$7),"",INDEX(TableDiv[[GASB]:[GASB]],_xlfn.AGGREGATE(15,3,(TableDiv[[Agency]:[Agency]]=$E117)/(TableDiv[[Agency]:[Agency]]=$E117)*(ROW(TableDiv[Agency])-ROW(TableDiv[[#Headers],[Agency]])),COLUMNS($F$7:S$7))))</f>
        <v/>
      </c>
      <c r="T117" s="1069" t="str" cm="1">
        <f t="array" ref="T117">IF($D117&lt;COLUMNS($F$7:T$7),"",INDEX(TableDiv[[GASB]:[GASB]],_xlfn.AGGREGATE(15,3,(TableDiv[[Agency]:[Agency]]=$E117)/(TableDiv[[Agency]:[Agency]]=$E117)*(ROW(TableDiv[Agency])-ROW(TableDiv[[#Headers],[Agency]])),COLUMNS($F$7:T$7))))</f>
        <v/>
      </c>
      <c r="U117" s="1069" t="str" cm="1">
        <f t="array" ref="U117">IF($D117&lt;COLUMNS($F$7:U$7),"",INDEX(TableDiv[[GASB]:[GASB]],_xlfn.AGGREGATE(15,3,(TableDiv[[Agency]:[Agency]]=$E117)/(TableDiv[[Agency]:[Agency]]=$E117)*(ROW(TableDiv[Agency])-ROW(TableDiv[[#Headers],[Agency]])),COLUMNS($F$7:U$7))))</f>
        <v/>
      </c>
      <c r="V117" s="1069" t="str" cm="1">
        <f t="array" ref="V117">IF($D117&lt;COLUMNS($F$7:V$7),"",INDEX(TableDiv[[GASB]:[GASB]],_xlfn.AGGREGATE(15,3,(TableDiv[[Agency]:[Agency]]=$E117)/(TableDiv[[Agency]:[Agency]]=$E117)*(ROW(TableDiv[Agency])-ROW(TableDiv[[#Headers],[Agency]])),COLUMNS($F$7:V$7))))</f>
        <v/>
      </c>
      <c r="W117" s="1069" t="str" cm="1">
        <f t="array" ref="W117">IF($D117&lt;COLUMNS($F$7:W$7),"",INDEX(TableDiv[[GASB]:[GASB]],_xlfn.AGGREGATE(15,3,(TableDiv[[Agency]:[Agency]]=$E117)/(TableDiv[[Agency]:[Agency]]=$E117)*(ROW(TableDiv[Agency])-ROW(TableDiv[[#Headers],[Agency]])),COLUMNS($F$7:W$7))))</f>
        <v/>
      </c>
      <c r="X117" s="1069" t="str" cm="1">
        <f t="array" ref="X117">IF($D117&lt;COLUMNS($F$7:X$7),"",INDEX(TableDiv[[GASB]:[GASB]],_xlfn.AGGREGATE(15,3,(TableDiv[[Agency]:[Agency]]=$E117)/(TableDiv[[Agency]:[Agency]]=$E117)*(ROW(TableDiv[Agency])-ROW(TableDiv[[#Headers],[Agency]])),COLUMNS($F$7:X$7))))</f>
        <v/>
      </c>
      <c r="Y117" s="1069" t="str" cm="1">
        <f t="array" ref="Y117">IF($D117&lt;COLUMNS($F$7:Y$7),"",INDEX(TableDiv[[GASB]:[GASB]],_xlfn.AGGREGATE(15,3,(TableDiv[[Agency]:[Agency]]=$E117)/(TableDiv[[Agency]:[Agency]]=$E117)*(ROW(TableDiv[Agency])-ROW(TableDiv[[#Headers],[Agency]])),COLUMNS($F$7:Y$7))))</f>
        <v/>
      </c>
      <c r="Z117" s="1069" t="str" cm="1">
        <f t="array" ref="Z117">IF($D117&lt;COLUMNS($F$7:Z$7),"",INDEX(TableDiv[[GASB]:[GASB]],_xlfn.AGGREGATE(15,3,(TableDiv[[Agency]:[Agency]]=$E117)/(TableDiv[[Agency]:[Agency]]=$E117)*(ROW(TableDiv[Agency])-ROW(TableDiv[[#Headers],[Agency]])),COLUMNS($F$7:Z$7))))</f>
        <v/>
      </c>
      <c r="AA117" s="1069" t="str" cm="1">
        <f t="array" ref="AA117">IF($D117&lt;COLUMNS($F$7:AA$7),"",INDEX(TableDiv[[GASB]:[GASB]],_xlfn.AGGREGATE(15,3,(TableDiv[[Agency]:[Agency]]=$E117)/(TableDiv[[Agency]:[Agency]]=$E117)*(ROW(TableDiv[Agency])-ROW(TableDiv[[#Headers],[Agency]])),COLUMNS($F$7:AA$7))))</f>
        <v/>
      </c>
      <c r="AB117" s="1069" t="str" cm="1">
        <f t="array" ref="AB117">IF($D117&lt;COLUMNS($F$7:AB$7),"",INDEX(TableDiv[[GASB]:[GASB]],_xlfn.AGGREGATE(15,3,(TableDiv[[Agency]:[Agency]]=$E117)/(TableDiv[[Agency]:[Agency]]=$E117)*(ROW(TableDiv[Agency])-ROW(TableDiv[[#Headers],[Agency]])),COLUMNS($F$7:AB$7))))</f>
        <v/>
      </c>
      <c r="AC117" s="1069" t="str" cm="1">
        <f t="array" ref="AC117">IF($D117&lt;COLUMNS($F$7:AC$7),"",INDEX(TableDiv[[GASB]:[GASB]],_xlfn.AGGREGATE(15,3,(TableDiv[[Agency]:[Agency]]=$E117)/(TableDiv[[Agency]:[Agency]]=$E117)*(ROW(TableDiv[Agency])-ROW(TableDiv[[#Headers],[Agency]])),COLUMNS($F$7:AC$7))))</f>
        <v/>
      </c>
      <c r="AD117" s="1069" t="str" cm="1">
        <f t="array" ref="AD117">IF($D117&lt;COLUMNS($F$7:AD$7),"",INDEX(TableDiv[[GASB]:[GASB]],_xlfn.AGGREGATE(15,3,(TableDiv[[Agency]:[Agency]]=$E117)/(TableDiv[[Agency]:[Agency]]=$E117)*(ROW(TableDiv[Agency])-ROW(TableDiv[[#Headers],[Agency]])),COLUMNS($F$7:AD$7))))</f>
        <v/>
      </c>
      <c r="AE117" s="1069" t="str" cm="1">
        <f t="array" ref="AE117">IF($D117&lt;COLUMNS($F$7:AE$7),"",INDEX(TableDiv[[GASB]:[GASB]],_xlfn.AGGREGATE(15,3,(TableDiv[[Agency]:[Agency]]=$E117)/(TableDiv[[Agency]:[Agency]]=$E117)*(ROW(TableDiv[Agency])-ROW(TableDiv[[#Headers],[Agency]])),COLUMNS($F$7:AE$7))))</f>
        <v/>
      </c>
      <c r="AF117" s="1069" t="str" cm="1">
        <f t="array" ref="AF117">IF($D117&lt;COLUMNS($F$7:AF$7),"",INDEX(TableDiv[[GASB]:[GASB]],_xlfn.AGGREGATE(15,3,(TableDiv[[Agency]:[Agency]]=$E117)/(TableDiv[[Agency]:[Agency]]=$E117)*(ROW(TableDiv[Agency])-ROW(TableDiv[[#Headers],[Agency]])),COLUMNS($F$7:AF$7))))</f>
        <v/>
      </c>
      <c r="AG117" s="1069" t="str" cm="1">
        <f t="array" ref="AG117">IF($D117&lt;COLUMNS($F$7:AG$7),"",INDEX(TableDiv[[GASB]:[GASB]],_xlfn.AGGREGATE(15,3,(TableDiv[[Agency]:[Agency]]=$E117)/(TableDiv[[Agency]:[Agency]]=$E117)*(ROW(TableDiv[Agency])-ROW(TableDiv[[#Headers],[Agency]])),COLUMNS($F$7:AG$7))))</f>
        <v/>
      </c>
      <c r="AH117" s="1069" t="str" cm="1">
        <f t="array" ref="AH117">IF($D117&lt;COLUMNS($F$7:AH$7),"",INDEX(TableDiv[[GASB]:[GASB]],_xlfn.AGGREGATE(15,3,(TableDiv[[Agency]:[Agency]]=$E117)/(TableDiv[[Agency]:[Agency]]=$E117)*(ROW(TableDiv[Agency])-ROW(TableDiv[[#Headers],[Agency]])),COLUMNS($F$7:AH$7))))</f>
        <v/>
      </c>
      <c r="AI117" s="1069" t="str" cm="1">
        <f t="array" ref="AI117">IF($D117&lt;COLUMNS($F$7:AI$7),"",INDEX(TableDiv[[GASB]:[GASB]],_xlfn.AGGREGATE(15,3,(TableDiv[[Agency]:[Agency]]=$E117)/(TableDiv[[Agency]:[Agency]]=$E117)*(ROW(TableDiv[Agency])-ROW(TableDiv[[#Headers],[Agency]])),COLUMNS($F$7:AI$7))))</f>
        <v/>
      </c>
      <c r="AJ117" s="1069" t="str" cm="1">
        <f t="array" ref="AJ117">IF($D117&lt;COLUMNS($F$7:AJ$7),"",INDEX(TableDiv[[GASB]:[GASB]],_xlfn.AGGREGATE(15,3,(TableDiv[[Agency]:[Agency]]=$E117)/(TableDiv[[Agency]:[Agency]]=$E117)*(ROW(TableDiv[Agency])-ROW(TableDiv[[#Headers],[Agency]])),COLUMNS($F$7:AJ$7))))</f>
        <v/>
      </c>
      <c r="AK117" s="1069" t="str" cm="1">
        <f t="array" ref="AK117">IF($D117&lt;COLUMNS($F$7:AK$7),"",INDEX(TableDiv[[GASB]:[GASB]],_xlfn.AGGREGATE(15,3,(TableDiv[[Agency]:[Agency]]=$E117)/(TableDiv[[Agency]:[Agency]]=$E117)*(ROW(TableDiv[Agency])-ROW(TableDiv[[#Headers],[Agency]])),COLUMNS($F$7:AK$7))))</f>
        <v/>
      </c>
      <c r="AL117" s="1069" t="str" cm="1">
        <f t="array" ref="AL117">IF($D117&lt;COLUMNS($F$7:AL$7),"",INDEX(TableDiv[[GASB]:[GASB]],_xlfn.AGGREGATE(15,3,(TableDiv[[Agency]:[Agency]]=$E117)/(TableDiv[[Agency]:[Agency]]=$E117)*(ROW(TableDiv[Agency])-ROW(TableDiv[[#Headers],[Agency]])),COLUMNS($F$7:AL$7))))</f>
        <v/>
      </c>
      <c r="AM117" s="1069" t="str" cm="1">
        <f t="array" ref="AM117">IF($D117&lt;COLUMNS($F$7:AM$7),"",INDEX(TableDiv[[GASB]:[GASB]],_xlfn.AGGREGATE(15,3,(TableDiv[[Agency]:[Agency]]=$E117)/(TableDiv[[Agency]:[Agency]]=$E117)*(ROW(TableDiv[Agency])-ROW(TableDiv[[#Headers],[Agency]])),COLUMNS($F$7:AM$7))))</f>
        <v/>
      </c>
      <c r="AN117" s="1069"/>
      <c r="AO117" s="1069"/>
      <c r="AP117" s="1069"/>
      <c r="AQ117" s="1069"/>
      <c r="AR117" s="1069"/>
      <c r="AS117" s="1069"/>
    </row>
    <row r="118" spans="1:45" ht="15">
      <c r="A118" s="1073" t="s">
        <v>1413</v>
      </c>
      <c r="B118" s="1073" t="s">
        <v>2328</v>
      </c>
      <c r="C118" s="1069"/>
      <c r="D118" s="1069">
        <f>COUNTIF(TableDiv[Agency],E118)</f>
        <v>1</v>
      </c>
      <c r="E118" s="1078" t="str" cm="1">
        <f t="array" ref="E118">IFERROR(INDEX(TableDiv[Agency],MATCH(0,INDEX(COUNTIF($E$7:E117,TableDiv[Agency]),),0)),"")</f>
        <v>DEF</v>
      </c>
      <c r="F118" s="1069" t="str" cm="1">
        <f t="array" ref="F118">IF($D118&lt;COLUMNS($F$7:F$7),"",INDEX(TableDiv[[GASB]:[GASB]],_xlfn.AGGREGATE(15,3,(TableDiv[[Agency]:[Agency]]=$E118)/(TableDiv[[Agency]:[Agency]]=$E118)*(ROW(TableDiv[Agency])-ROW(TableDiv[[#Headers],[Agency]])),COLUMNS($F$7:F$7))))</f>
        <v>48200G</v>
      </c>
      <c r="G118" s="1069" t="str" cm="1">
        <f t="array" ref="G118">IF($D118&lt;COLUMNS($F$7:G$7),"",INDEX(TableDiv[[GASB]:[GASB]],_xlfn.AGGREGATE(15,3,(TableDiv[[Agency]:[Agency]]=$E118)/(TableDiv[[Agency]:[Agency]]=$E118)*(ROW(TableDiv[Agency])-ROW(TableDiv[[#Headers],[Agency]])),COLUMNS($F$7:G$7))))</f>
        <v/>
      </c>
      <c r="H118" s="1069" t="str" cm="1">
        <f t="array" ref="H118">IF($D118&lt;COLUMNS($F$7:H$7),"",INDEX(TableDiv[[GASB]:[GASB]],_xlfn.AGGREGATE(15,3,(TableDiv[[Agency]:[Agency]]=$E118)/(TableDiv[[Agency]:[Agency]]=$E118)*(ROW(TableDiv[Agency])-ROW(TableDiv[[#Headers],[Agency]])),COLUMNS($F$7:H$7))))</f>
        <v/>
      </c>
      <c r="I118" s="1069" t="str" cm="1">
        <f t="array" ref="I118">IF($D118&lt;COLUMNS($F$7:I$7),"",INDEX(TableDiv[[GASB]:[GASB]],_xlfn.AGGREGATE(15,3,(TableDiv[[Agency]:[Agency]]=$E118)/(TableDiv[[Agency]:[Agency]]=$E118)*(ROW(TableDiv[Agency])-ROW(TableDiv[[#Headers],[Agency]])),COLUMNS($F$7:I$7))))</f>
        <v/>
      </c>
      <c r="J118" s="1069" t="str" cm="1">
        <f t="array" ref="J118">IF($D118&lt;COLUMNS($F$7:J$7),"",INDEX(TableDiv[[GASB]:[GASB]],_xlfn.AGGREGATE(15,3,(TableDiv[[Agency]:[Agency]]=$E118)/(TableDiv[[Agency]:[Agency]]=$E118)*(ROW(TableDiv[Agency])-ROW(TableDiv[[#Headers],[Agency]])),COLUMNS($F$7:J$7))))</f>
        <v/>
      </c>
      <c r="K118" s="1069" t="str" cm="1">
        <f t="array" ref="K118">IF($D118&lt;COLUMNS($F$7:K$7),"",INDEX(TableDiv[[GASB]:[GASB]],_xlfn.AGGREGATE(15,3,(TableDiv[[Agency]:[Agency]]=$E118)/(TableDiv[[Agency]:[Agency]]=$E118)*(ROW(TableDiv[Agency])-ROW(TableDiv[[#Headers],[Agency]])),COLUMNS($F$7:K$7))))</f>
        <v/>
      </c>
      <c r="L118" s="1069" t="str" cm="1">
        <f t="array" ref="L118">IF($D118&lt;COLUMNS($F$7:L$7),"",INDEX(TableDiv[[GASB]:[GASB]],_xlfn.AGGREGATE(15,3,(TableDiv[[Agency]:[Agency]]=$E118)/(TableDiv[[Agency]:[Agency]]=$E118)*(ROW(TableDiv[Agency])-ROW(TableDiv[[#Headers],[Agency]])),COLUMNS($F$7:L$7))))</f>
        <v/>
      </c>
      <c r="M118" s="1069" t="str" cm="1">
        <f t="array" ref="M118">IF($D118&lt;COLUMNS($F$7:M$7),"",INDEX(TableDiv[[GASB]:[GASB]],_xlfn.AGGREGATE(15,3,(TableDiv[[Agency]:[Agency]]=$E118)/(TableDiv[[Agency]:[Agency]]=$E118)*(ROW(TableDiv[Agency])-ROW(TableDiv[[#Headers],[Agency]])),COLUMNS($F$7:M$7))))</f>
        <v/>
      </c>
      <c r="N118" s="1069" t="str" cm="1">
        <f t="array" ref="N118">IF($D118&lt;COLUMNS($F$7:N$7),"",INDEX(TableDiv[[GASB]:[GASB]],_xlfn.AGGREGATE(15,3,(TableDiv[[Agency]:[Agency]]=$E118)/(TableDiv[[Agency]:[Agency]]=$E118)*(ROW(TableDiv[Agency])-ROW(TableDiv[[#Headers],[Agency]])),COLUMNS($F$7:N$7))))</f>
        <v/>
      </c>
      <c r="O118" s="1069" t="str" cm="1">
        <f t="array" ref="O118">IF($D118&lt;COLUMNS($F$7:O$7),"",INDEX(TableDiv[[GASB]:[GASB]],_xlfn.AGGREGATE(15,3,(TableDiv[[Agency]:[Agency]]=$E118)/(TableDiv[[Agency]:[Agency]]=$E118)*(ROW(TableDiv[Agency])-ROW(TableDiv[[#Headers],[Agency]])),COLUMNS($F$7:O$7))))</f>
        <v/>
      </c>
      <c r="P118" s="1069" t="str" cm="1">
        <f t="array" ref="P118">IF($D118&lt;COLUMNS($F$7:P$7),"",INDEX(TableDiv[[GASB]:[GASB]],_xlfn.AGGREGATE(15,3,(TableDiv[[Agency]:[Agency]]=$E118)/(TableDiv[[Agency]:[Agency]]=$E118)*(ROW(TableDiv[Agency])-ROW(TableDiv[[#Headers],[Agency]])),COLUMNS($F$7:P$7))))</f>
        <v/>
      </c>
      <c r="Q118" s="1069" t="str" cm="1">
        <f t="array" ref="Q118">IF($D118&lt;COLUMNS($F$7:Q$7),"",INDEX(TableDiv[[GASB]:[GASB]],_xlfn.AGGREGATE(15,3,(TableDiv[[Agency]:[Agency]]=$E118)/(TableDiv[[Agency]:[Agency]]=$E118)*(ROW(TableDiv[Agency])-ROW(TableDiv[[#Headers],[Agency]])),COLUMNS($F$7:Q$7))))</f>
        <v/>
      </c>
      <c r="R118" s="1069" t="str" cm="1">
        <f t="array" ref="R118">IF($D118&lt;COLUMNS($F$7:R$7),"",INDEX(TableDiv[[GASB]:[GASB]],_xlfn.AGGREGATE(15,3,(TableDiv[[Agency]:[Agency]]=$E118)/(TableDiv[[Agency]:[Agency]]=$E118)*(ROW(TableDiv[Agency])-ROW(TableDiv[[#Headers],[Agency]])),COLUMNS($F$7:R$7))))</f>
        <v/>
      </c>
      <c r="S118" s="1069" t="str" cm="1">
        <f t="array" ref="S118">IF($D118&lt;COLUMNS($F$7:S$7),"",INDEX(TableDiv[[GASB]:[GASB]],_xlfn.AGGREGATE(15,3,(TableDiv[[Agency]:[Agency]]=$E118)/(TableDiv[[Agency]:[Agency]]=$E118)*(ROW(TableDiv[Agency])-ROW(TableDiv[[#Headers],[Agency]])),COLUMNS($F$7:S$7))))</f>
        <v/>
      </c>
      <c r="T118" s="1069" t="str" cm="1">
        <f t="array" ref="T118">IF($D118&lt;COLUMNS($F$7:T$7),"",INDEX(TableDiv[[GASB]:[GASB]],_xlfn.AGGREGATE(15,3,(TableDiv[[Agency]:[Agency]]=$E118)/(TableDiv[[Agency]:[Agency]]=$E118)*(ROW(TableDiv[Agency])-ROW(TableDiv[[#Headers],[Agency]])),COLUMNS($F$7:T$7))))</f>
        <v/>
      </c>
      <c r="U118" s="1069" t="str" cm="1">
        <f t="array" ref="U118">IF($D118&lt;COLUMNS($F$7:U$7),"",INDEX(TableDiv[[GASB]:[GASB]],_xlfn.AGGREGATE(15,3,(TableDiv[[Agency]:[Agency]]=$E118)/(TableDiv[[Agency]:[Agency]]=$E118)*(ROW(TableDiv[Agency])-ROW(TableDiv[[#Headers],[Agency]])),COLUMNS($F$7:U$7))))</f>
        <v/>
      </c>
      <c r="V118" s="1069" t="str" cm="1">
        <f t="array" ref="V118">IF($D118&lt;COLUMNS($F$7:V$7),"",INDEX(TableDiv[[GASB]:[GASB]],_xlfn.AGGREGATE(15,3,(TableDiv[[Agency]:[Agency]]=$E118)/(TableDiv[[Agency]:[Agency]]=$E118)*(ROW(TableDiv[Agency])-ROW(TableDiv[[#Headers],[Agency]])),COLUMNS($F$7:V$7))))</f>
        <v/>
      </c>
      <c r="W118" s="1069" t="str" cm="1">
        <f t="array" ref="W118">IF($D118&lt;COLUMNS($F$7:W$7),"",INDEX(TableDiv[[GASB]:[GASB]],_xlfn.AGGREGATE(15,3,(TableDiv[[Agency]:[Agency]]=$E118)/(TableDiv[[Agency]:[Agency]]=$E118)*(ROW(TableDiv[Agency])-ROW(TableDiv[[#Headers],[Agency]])),COLUMNS($F$7:W$7))))</f>
        <v/>
      </c>
      <c r="X118" s="1069" t="str" cm="1">
        <f t="array" ref="X118">IF($D118&lt;COLUMNS($F$7:X$7),"",INDEX(TableDiv[[GASB]:[GASB]],_xlfn.AGGREGATE(15,3,(TableDiv[[Agency]:[Agency]]=$E118)/(TableDiv[[Agency]:[Agency]]=$E118)*(ROW(TableDiv[Agency])-ROW(TableDiv[[#Headers],[Agency]])),COLUMNS($F$7:X$7))))</f>
        <v/>
      </c>
      <c r="Y118" s="1069" t="str" cm="1">
        <f t="array" ref="Y118">IF($D118&lt;COLUMNS($F$7:Y$7),"",INDEX(TableDiv[[GASB]:[GASB]],_xlfn.AGGREGATE(15,3,(TableDiv[[Agency]:[Agency]]=$E118)/(TableDiv[[Agency]:[Agency]]=$E118)*(ROW(TableDiv[Agency])-ROW(TableDiv[[#Headers],[Agency]])),COLUMNS($F$7:Y$7))))</f>
        <v/>
      </c>
      <c r="Z118" s="1069" t="str" cm="1">
        <f t="array" ref="Z118">IF($D118&lt;COLUMNS($F$7:Z$7),"",INDEX(TableDiv[[GASB]:[GASB]],_xlfn.AGGREGATE(15,3,(TableDiv[[Agency]:[Agency]]=$E118)/(TableDiv[[Agency]:[Agency]]=$E118)*(ROW(TableDiv[Agency])-ROW(TableDiv[[#Headers],[Agency]])),COLUMNS($F$7:Z$7))))</f>
        <v/>
      </c>
      <c r="AA118" s="1069" t="str" cm="1">
        <f t="array" ref="AA118">IF($D118&lt;COLUMNS($F$7:AA$7),"",INDEX(TableDiv[[GASB]:[GASB]],_xlfn.AGGREGATE(15,3,(TableDiv[[Agency]:[Agency]]=$E118)/(TableDiv[[Agency]:[Agency]]=$E118)*(ROW(TableDiv[Agency])-ROW(TableDiv[[#Headers],[Agency]])),COLUMNS($F$7:AA$7))))</f>
        <v/>
      </c>
      <c r="AB118" s="1069" t="str" cm="1">
        <f t="array" ref="AB118">IF($D118&lt;COLUMNS($F$7:AB$7),"",INDEX(TableDiv[[GASB]:[GASB]],_xlfn.AGGREGATE(15,3,(TableDiv[[Agency]:[Agency]]=$E118)/(TableDiv[[Agency]:[Agency]]=$E118)*(ROW(TableDiv[Agency])-ROW(TableDiv[[#Headers],[Agency]])),COLUMNS($F$7:AB$7))))</f>
        <v/>
      </c>
      <c r="AC118" s="1069" t="str" cm="1">
        <f t="array" ref="AC118">IF($D118&lt;COLUMNS($F$7:AC$7),"",INDEX(TableDiv[[GASB]:[GASB]],_xlfn.AGGREGATE(15,3,(TableDiv[[Agency]:[Agency]]=$E118)/(TableDiv[[Agency]:[Agency]]=$E118)*(ROW(TableDiv[Agency])-ROW(TableDiv[[#Headers],[Agency]])),COLUMNS($F$7:AC$7))))</f>
        <v/>
      </c>
      <c r="AD118" s="1069" t="str" cm="1">
        <f t="array" ref="AD118">IF($D118&lt;COLUMNS($F$7:AD$7),"",INDEX(TableDiv[[GASB]:[GASB]],_xlfn.AGGREGATE(15,3,(TableDiv[[Agency]:[Agency]]=$E118)/(TableDiv[[Agency]:[Agency]]=$E118)*(ROW(TableDiv[Agency])-ROW(TableDiv[[#Headers],[Agency]])),COLUMNS($F$7:AD$7))))</f>
        <v/>
      </c>
      <c r="AE118" s="1069" t="str" cm="1">
        <f t="array" ref="AE118">IF($D118&lt;COLUMNS($F$7:AE$7),"",INDEX(TableDiv[[GASB]:[GASB]],_xlfn.AGGREGATE(15,3,(TableDiv[[Agency]:[Agency]]=$E118)/(TableDiv[[Agency]:[Agency]]=$E118)*(ROW(TableDiv[Agency])-ROW(TableDiv[[#Headers],[Agency]])),COLUMNS($F$7:AE$7))))</f>
        <v/>
      </c>
      <c r="AF118" s="1069" t="str" cm="1">
        <f t="array" ref="AF118">IF($D118&lt;COLUMNS($F$7:AF$7),"",INDEX(TableDiv[[GASB]:[GASB]],_xlfn.AGGREGATE(15,3,(TableDiv[[Agency]:[Agency]]=$E118)/(TableDiv[[Agency]:[Agency]]=$E118)*(ROW(TableDiv[Agency])-ROW(TableDiv[[#Headers],[Agency]])),COLUMNS($F$7:AF$7))))</f>
        <v/>
      </c>
      <c r="AG118" s="1069" t="str" cm="1">
        <f t="array" ref="AG118">IF($D118&lt;COLUMNS($F$7:AG$7),"",INDEX(TableDiv[[GASB]:[GASB]],_xlfn.AGGREGATE(15,3,(TableDiv[[Agency]:[Agency]]=$E118)/(TableDiv[[Agency]:[Agency]]=$E118)*(ROW(TableDiv[Agency])-ROW(TableDiv[[#Headers],[Agency]])),COLUMNS($F$7:AG$7))))</f>
        <v/>
      </c>
      <c r="AH118" s="1069" t="str" cm="1">
        <f t="array" ref="AH118">IF($D118&lt;COLUMNS($F$7:AH$7),"",INDEX(TableDiv[[GASB]:[GASB]],_xlfn.AGGREGATE(15,3,(TableDiv[[Agency]:[Agency]]=$E118)/(TableDiv[[Agency]:[Agency]]=$E118)*(ROW(TableDiv[Agency])-ROW(TableDiv[[#Headers],[Agency]])),COLUMNS($F$7:AH$7))))</f>
        <v/>
      </c>
      <c r="AI118" s="1069" t="str" cm="1">
        <f t="array" ref="AI118">IF($D118&lt;COLUMNS($F$7:AI$7),"",INDEX(TableDiv[[GASB]:[GASB]],_xlfn.AGGREGATE(15,3,(TableDiv[[Agency]:[Agency]]=$E118)/(TableDiv[[Agency]:[Agency]]=$E118)*(ROW(TableDiv[Agency])-ROW(TableDiv[[#Headers],[Agency]])),COLUMNS($F$7:AI$7))))</f>
        <v/>
      </c>
      <c r="AJ118" s="1069" t="str" cm="1">
        <f t="array" ref="AJ118">IF($D118&lt;COLUMNS($F$7:AJ$7),"",INDEX(TableDiv[[GASB]:[GASB]],_xlfn.AGGREGATE(15,3,(TableDiv[[Agency]:[Agency]]=$E118)/(TableDiv[[Agency]:[Agency]]=$E118)*(ROW(TableDiv[Agency])-ROW(TableDiv[[#Headers],[Agency]])),COLUMNS($F$7:AJ$7))))</f>
        <v/>
      </c>
      <c r="AK118" s="1069" t="str" cm="1">
        <f t="array" ref="AK118">IF($D118&lt;COLUMNS($F$7:AK$7),"",INDEX(TableDiv[[GASB]:[GASB]],_xlfn.AGGREGATE(15,3,(TableDiv[[Agency]:[Agency]]=$E118)/(TableDiv[[Agency]:[Agency]]=$E118)*(ROW(TableDiv[Agency])-ROW(TableDiv[[#Headers],[Agency]])),COLUMNS($F$7:AK$7))))</f>
        <v/>
      </c>
      <c r="AL118" s="1069" t="str" cm="1">
        <f t="array" ref="AL118">IF($D118&lt;COLUMNS($F$7:AL$7),"",INDEX(TableDiv[[GASB]:[GASB]],_xlfn.AGGREGATE(15,3,(TableDiv[[Agency]:[Agency]]=$E118)/(TableDiv[[Agency]:[Agency]]=$E118)*(ROW(TableDiv[Agency])-ROW(TableDiv[[#Headers],[Agency]])),COLUMNS($F$7:AL$7))))</f>
        <v/>
      </c>
      <c r="AM118" s="1069" t="str" cm="1">
        <f t="array" ref="AM118">IF($D118&lt;COLUMNS($F$7:AM$7),"",INDEX(TableDiv[[GASB]:[GASB]],_xlfn.AGGREGATE(15,3,(TableDiv[[Agency]:[Agency]]=$E118)/(TableDiv[[Agency]:[Agency]]=$E118)*(ROW(TableDiv[Agency])-ROW(TableDiv[[#Headers],[Agency]])),COLUMNS($F$7:AM$7))))</f>
        <v/>
      </c>
      <c r="AN118" s="1069"/>
      <c r="AO118" s="1069"/>
      <c r="AP118" s="1069"/>
      <c r="AQ118" s="1069"/>
      <c r="AR118" s="1069"/>
      <c r="AS118" s="1069"/>
    </row>
    <row r="119" spans="1:45" ht="15">
      <c r="A119" s="1073" t="s">
        <v>1413</v>
      </c>
      <c r="B119" s="1073" t="s">
        <v>2329</v>
      </c>
      <c r="C119" s="1069"/>
      <c r="D119" s="1069">
        <f>COUNTIF(TableDiv[Agency],E119)</f>
        <v>1</v>
      </c>
      <c r="E119" s="1078" t="str" cm="1">
        <f t="array" ref="E119">IFERROR(INDEX(TableDiv[Agency],MATCH(0,INDEX(COUNTIF($E$7:E118,TableDiv[Agency]),),0)),"")</f>
        <v>DFF</v>
      </c>
      <c r="F119" s="1069" t="str" cm="1">
        <f t="array" ref="F119">IF($D119&lt;COLUMNS($F$7:F$7),"",INDEX(TableDiv[[GASB]:[GASB]],_xlfn.AGGREGATE(15,3,(TableDiv[[Agency]:[Agency]]=$E119)/(TableDiv[[Agency]:[Agency]]=$E119)*(ROW(TableDiv[Agency])-ROW(TableDiv[[#Headers],[Agency]])),COLUMNS($F$7:F$7))))</f>
        <v>48200G</v>
      </c>
      <c r="G119" s="1069" t="str" cm="1">
        <f t="array" ref="G119">IF($D119&lt;COLUMNS($F$7:G$7),"",INDEX(TableDiv[[GASB]:[GASB]],_xlfn.AGGREGATE(15,3,(TableDiv[[Agency]:[Agency]]=$E119)/(TableDiv[[Agency]:[Agency]]=$E119)*(ROW(TableDiv[Agency])-ROW(TableDiv[[#Headers],[Agency]])),COLUMNS($F$7:G$7))))</f>
        <v/>
      </c>
      <c r="H119" s="1069" t="str" cm="1">
        <f t="array" ref="H119">IF($D119&lt;COLUMNS($F$7:H$7),"",INDEX(TableDiv[[GASB]:[GASB]],_xlfn.AGGREGATE(15,3,(TableDiv[[Agency]:[Agency]]=$E119)/(TableDiv[[Agency]:[Agency]]=$E119)*(ROW(TableDiv[Agency])-ROW(TableDiv[[#Headers],[Agency]])),COLUMNS($F$7:H$7))))</f>
        <v/>
      </c>
      <c r="I119" s="1069" t="str" cm="1">
        <f t="array" ref="I119">IF($D119&lt;COLUMNS($F$7:I$7),"",INDEX(TableDiv[[GASB]:[GASB]],_xlfn.AGGREGATE(15,3,(TableDiv[[Agency]:[Agency]]=$E119)/(TableDiv[[Agency]:[Agency]]=$E119)*(ROW(TableDiv[Agency])-ROW(TableDiv[[#Headers],[Agency]])),COLUMNS($F$7:I$7))))</f>
        <v/>
      </c>
      <c r="J119" s="1069" t="str" cm="1">
        <f t="array" ref="J119">IF($D119&lt;COLUMNS($F$7:J$7),"",INDEX(TableDiv[[GASB]:[GASB]],_xlfn.AGGREGATE(15,3,(TableDiv[[Agency]:[Agency]]=$E119)/(TableDiv[[Agency]:[Agency]]=$E119)*(ROW(TableDiv[Agency])-ROW(TableDiv[[#Headers],[Agency]])),COLUMNS($F$7:J$7))))</f>
        <v/>
      </c>
      <c r="K119" s="1069" t="str" cm="1">
        <f t="array" ref="K119">IF($D119&lt;COLUMNS($F$7:K$7),"",INDEX(TableDiv[[GASB]:[GASB]],_xlfn.AGGREGATE(15,3,(TableDiv[[Agency]:[Agency]]=$E119)/(TableDiv[[Agency]:[Agency]]=$E119)*(ROW(TableDiv[Agency])-ROW(TableDiv[[#Headers],[Agency]])),COLUMNS($F$7:K$7))))</f>
        <v/>
      </c>
      <c r="L119" s="1069" t="str" cm="1">
        <f t="array" ref="L119">IF($D119&lt;COLUMNS($F$7:L$7),"",INDEX(TableDiv[[GASB]:[GASB]],_xlfn.AGGREGATE(15,3,(TableDiv[[Agency]:[Agency]]=$E119)/(TableDiv[[Agency]:[Agency]]=$E119)*(ROW(TableDiv[Agency])-ROW(TableDiv[[#Headers],[Agency]])),COLUMNS($F$7:L$7))))</f>
        <v/>
      </c>
      <c r="M119" s="1069" t="str" cm="1">
        <f t="array" ref="M119">IF($D119&lt;COLUMNS($F$7:M$7),"",INDEX(TableDiv[[GASB]:[GASB]],_xlfn.AGGREGATE(15,3,(TableDiv[[Agency]:[Agency]]=$E119)/(TableDiv[[Agency]:[Agency]]=$E119)*(ROW(TableDiv[Agency])-ROW(TableDiv[[#Headers],[Agency]])),COLUMNS($F$7:M$7))))</f>
        <v/>
      </c>
      <c r="N119" s="1069" t="str" cm="1">
        <f t="array" ref="N119">IF($D119&lt;COLUMNS($F$7:N$7),"",INDEX(TableDiv[[GASB]:[GASB]],_xlfn.AGGREGATE(15,3,(TableDiv[[Agency]:[Agency]]=$E119)/(TableDiv[[Agency]:[Agency]]=$E119)*(ROW(TableDiv[Agency])-ROW(TableDiv[[#Headers],[Agency]])),COLUMNS($F$7:N$7))))</f>
        <v/>
      </c>
      <c r="O119" s="1069" t="str" cm="1">
        <f t="array" ref="O119">IF($D119&lt;COLUMNS($F$7:O$7),"",INDEX(TableDiv[[GASB]:[GASB]],_xlfn.AGGREGATE(15,3,(TableDiv[[Agency]:[Agency]]=$E119)/(TableDiv[[Agency]:[Agency]]=$E119)*(ROW(TableDiv[Agency])-ROW(TableDiv[[#Headers],[Agency]])),COLUMNS($F$7:O$7))))</f>
        <v/>
      </c>
      <c r="P119" s="1069" t="str" cm="1">
        <f t="array" ref="P119">IF($D119&lt;COLUMNS($F$7:P$7),"",INDEX(TableDiv[[GASB]:[GASB]],_xlfn.AGGREGATE(15,3,(TableDiv[[Agency]:[Agency]]=$E119)/(TableDiv[[Agency]:[Agency]]=$E119)*(ROW(TableDiv[Agency])-ROW(TableDiv[[#Headers],[Agency]])),COLUMNS($F$7:P$7))))</f>
        <v/>
      </c>
      <c r="Q119" s="1069" t="str" cm="1">
        <f t="array" ref="Q119">IF($D119&lt;COLUMNS($F$7:Q$7),"",INDEX(TableDiv[[GASB]:[GASB]],_xlfn.AGGREGATE(15,3,(TableDiv[[Agency]:[Agency]]=$E119)/(TableDiv[[Agency]:[Agency]]=$E119)*(ROW(TableDiv[Agency])-ROW(TableDiv[[#Headers],[Agency]])),COLUMNS($F$7:Q$7))))</f>
        <v/>
      </c>
      <c r="R119" s="1069" t="str" cm="1">
        <f t="array" ref="R119">IF($D119&lt;COLUMNS($F$7:R$7),"",INDEX(TableDiv[[GASB]:[GASB]],_xlfn.AGGREGATE(15,3,(TableDiv[[Agency]:[Agency]]=$E119)/(TableDiv[[Agency]:[Agency]]=$E119)*(ROW(TableDiv[Agency])-ROW(TableDiv[[#Headers],[Agency]])),COLUMNS($F$7:R$7))))</f>
        <v/>
      </c>
      <c r="S119" s="1069" t="str" cm="1">
        <f t="array" ref="S119">IF($D119&lt;COLUMNS($F$7:S$7),"",INDEX(TableDiv[[GASB]:[GASB]],_xlfn.AGGREGATE(15,3,(TableDiv[[Agency]:[Agency]]=$E119)/(TableDiv[[Agency]:[Agency]]=$E119)*(ROW(TableDiv[Agency])-ROW(TableDiv[[#Headers],[Agency]])),COLUMNS($F$7:S$7))))</f>
        <v/>
      </c>
      <c r="T119" s="1069" t="str" cm="1">
        <f t="array" ref="T119">IF($D119&lt;COLUMNS($F$7:T$7),"",INDEX(TableDiv[[GASB]:[GASB]],_xlfn.AGGREGATE(15,3,(TableDiv[[Agency]:[Agency]]=$E119)/(TableDiv[[Agency]:[Agency]]=$E119)*(ROW(TableDiv[Agency])-ROW(TableDiv[[#Headers],[Agency]])),COLUMNS($F$7:T$7))))</f>
        <v/>
      </c>
      <c r="U119" s="1069" t="str" cm="1">
        <f t="array" ref="U119">IF($D119&lt;COLUMNS($F$7:U$7),"",INDEX(TableDiv[[GASB]:[GASB]],_xlfn.AGGREGATE(15,3,(TableDiv[[Agency]:[Agency]]=$E119)/(TableDiv[[Agency]:[Agency]]=$E119)*(ROW(TableDiv[Agency])-ROW(TableDiv[[#Headers],[Agency]])),COLUMNS($F$7:U$7))))</f>
        <v/>
      </c>
      <c r="V119" s="1069" t="str" cm="1">
        <f t="array" ref="V119">IF($D119&lt;COLUMNS($F$7:V$7),"",INDEX(TableDiv[[GASB]:[GASB]],_xlfn.AGGREGATE(15,3,(TableDiv[[Agency]:[Agency]]=$E119)/(TableDiv[[Agency]:[Agency]]=$E119)*(ROW(TableDiv[Agency])-ROW(TableDiv[[#Headers],[Agency]])),COLUMNS($F$7:V$7))))</f>
        <v/>
      </c>
      <c r="W119" s="1069" t="str" cm="1">
        <f t="array" ref="W119">IF($D119&lt;COLUMNS($F$7:W$7),"",INDEX(TableDiv[[GASB]:[GASB]],_xlfn.AGGREGATE(15,3,(TableDiv[[Agency]:[Agency]]=$E119)/(TableDiv[[Agency]:[Agency]]=$E119)*(ROW(TableDiv[Agency])-ROW(TableDiv[[#Headers],[Agency]])),COLUMNS($F$7:W$7))))</f>
        <v/>
      </c>
      <c r="X119" s="1069" t="str" cm="1">
        <f t="array" ref="X119">IF($D119&lt;COLUMNS($F$7:X$7),"",INDEX(TableDiv[[GASB]:[GASB]],_xlfn.AGGREGATE(15,3,(TableDiv[[Agency]:[Agency]]=$E119)/(TableDiv[[Agency]:[Agency]]=$E119)*(ROW(TableDiv[Agency])-ROW(TableDiv[[#Headers],[Agency]])),COLUMNS($F$7:X$7))))</f>
        <v/>
      </c>
      <c r="Y119" s="1069" t="str" cm="1">
        <f t="array" ref="Y119">IF($D119&lt;COLUMNS($F$7:Y$7),"",INDEX(TableDiv[[GASB]:[GASB]],_xlfn.AGGREGATE(15,3,(TableDiv[[Agency]:[Agency]]=$E119)/(TableDiv[[Agency]:[Agency]]=$E119)*(ROW(TableDiv[Agency])-ROW(TableDiv[[#Headers],[Agency]])),COLUMNS($F$7:Y$7))))</f>
        <v/>
      </c>
      <c r="Z119" s="1069" t="str" cm="1">
        <f t="array" ref="Z119">IF($D119&lt;COLUMNS($F$7:Z$7),"",INDEX(TableDiv[[GASB]:[GASB]],_xlfn.AGGREGATE(15,3,(TableDiv[[Agency]:[Agency]]=$E119)/(TableDiv[[Agency]:[Agency]]=$E119)*(ROW(TableDiv[Agency])-ROW(TableDiv[[#Headers],[Agency]])),COLUMNS($F$7:Z$7))))</f>
        <v/>
      </c>
      <c r="AA119" s="1069" t="str" cm="1">
        <f t="array" ref="AA119">IF($D119&lt;COLUMNS($F$7:AA$7),"",INDEX(TableDiv[[GASB]:[GASB]],_xlfn.AGGREGATE(15,3,(TableDiv[[Agency]:[Agency]]=$E119)/(TableDiv[[Agency]:[Agency]]=$E119)*(ROW(TableDiv[Agency])-ROW(TableDiv[[#Headers],[Agency]])),COLUMNS($F$7:AA$7))))</f>
        <v/>
      </c>
      <c r="AB119" s="1069" t="str" cm="1">
        <f t="array" ref="AB119">IF($D119&lt;COLUMNS($F$7:AB$7),"",INDEX(TableDiv[[GASB]:[GASB]],_xlfn.AGGREGATE(15,3,(TableDiv[[Agency]:[Agency]]=$E119)/(TableDiv[[Agency]:[Agency]]=$E119)*(ROW(TableDiv[Agency])-ROW(TableDiv[[#Headers],[Agency]])),COLUMNS($F$7:AB$7))))</f>
        <v/>
      </c>
      <c r="AC119" s="1069" t="str" cm="1">
        <f t="array" ref="AC119">IF($D119&lt;COLUMNS($F$7:AC$7),"",INDEX(TableDiv[[GASB]:[GASB]],_xlfn.AGGREGATE(15,3,(TableDiv[[Agency]:[Agency]]=$E119)/(TableDiv[[Agency]:[Agency]]=$E119)*(ROW(TableDiv[Agency])-ROW(TableDiv[[#Headers],[Agency]])),COLUMNS($F$7:AC$7))))</f>
        <v/>
      </c>
      <c r="AD119" s="1069" t="str" cm="1">
        <f t="array" ref="AD119">IF($D119&lt;COLUMNS($F$7:AD$7),"",INDEX(TableDiv[[GASB]:[GASB]],_xlfn.AGGREGATE(15,3,(TableDiv[[Agency]:[Agency]]=$E119)/(TableDiv[[Agency]:[Agency]]=$E119)*(ROW(TableDiv[Agency])-ROW(TableDiv[[#Headers],[Agency]])),COLUMNS($F$7:AD$7))))</f>
        <v/>
      </c>
      <c r="AE119" s="1069" t="str" cm="1">
        <f t="array" ref="AE119">IF($D119&lt;COLUMNS($F$7:AE$7),"",INDEX(TableDiv[[GASB]:[GASB]],_xlfn.AGGREGATE(15,3,(TableDiv[[Agency]:[Agency]]=$E119)/(TableDiv[[Agency]:[Agency]]=$E119)*(ROW(TableDiv[Agency])-ROW(TableDiv[[#Headers],[Agency]])),COLUMNS($F$7:AE$7))))</f>
        <v/>
      </c>
      <c r="AF119" s="1069" t="str" cm="1">
        <f t="array" ref="AF119">IF($D119&lt;COLUMNS($F$7:AF$7),"",INDEX(TableDiv[[GASB]:[GASB]],_xlfn.AGGREGATE(15,3,(TableDiv[[Agency]:[Agency]]=$E119)/(TableDiv[[Agency]:[Agency]]=$E119)*(ROW(TableDiv[Agency])-ROW(TableDiv[[#Headers],[Agency]])),COLUMNS($F$7:AF$7))))</f>
        <v/>
      </c>
      <c r="AG119" s="1069" t="str" cm="1">
        <f t="array" ref="AG119">IF($D119&lt;COLUMNS($F$7:AG$7),"",INDEX(TableDiv[[GASB]:[GASB]],_xlfn.AGGREGATE(15,3,(TableDiv[[Agency]:[Agency]]=$E119)/(TableDiv[[Agency]:[Agency]]=$E119)*(ROW(TableDiv[Agency])-ROW(TableDiv[[#Headers],[Agency]])),COLUMNS($F$7:AG$7))))</f>
        <v/>
      </c>
      <c r="AH119" s="1069" t="str" cm="1">
        <f t="array" ref="AH119">IF($D119&lt;COLUMNS($F$7:AH$7),"",INDEX(TableDiv[[GASB]:[GASB]],_xlfn.AGGREGATE(15,3,(TableDiv[[Agency]:[Agency]]=$E119)/(TableDiv[[Agency]:[Agency]]=$E119)*(ROW(TableDiv[Agency])-ROW(TableDiv[[#Headers],[Agency]])),COLUMNS($F$7:AH$7))))</f>
        <v/>
      </c>
      <c r="AI119" s="1069" t="str" cm="1">
        <f t="array" ref="AI119">IF($D119&lt;COLUMNS($F$7:AI$7),"",INDEX(TableDiv[[GASB]:[GASB]],_xlfn.AGGREGATE(15,3,(TableDiv[[Agency]:[Agency]]=$E119)/(TableDiv[[Agency]:[Agency]]=$E119)*(ROW(TableDiv[Agency])-ROW(TableDiv[[#Headers],[Agency]])),COLUMNS($F$7:AI$7))))</f>
        <v/>
      </c>
      <c r="AJ119" s="1069" t="str" cm="1">
        <f t="array" ref="AJ119">IF($D119&lt;COLUMNS($F$7:AJ$7),"",INDEX(TableDiv[[GASB]:[GASB]],_xlfn.AGGREGATE(15,3,(TableDiv[[Agency]:[Agency]]=$E119)/(TableDiv[[Agency]:[Agency]]=$E119)*(ROW(TableDiv[Agency])-ROW(TableDiv[[#Headers],[Agency]])),COLUMNS($F$7:AJ$7))))</f>
        <v/>
      </c>
      <c r="AK119" s="1069" t="str" cm="1">
        <f t="array" ref="AK119">IF($D119&lt;COLUMNS($F$7:AK$7),"",INDEX(TableDiv[[GASB]:[GASB]],_xlfn.AGGREGATE(15,3,(TableDiv[[Agency]:[Agency]]=$E119)/(TableDiv[[Agency]:[Agency]]=$E119)*(ROW(TableDiv[Agency])-ROW(TableDiv[[#Headers],[Agency]])),COLUMNS($F$7:AK$7))))</f>
        <v/>
      </c>
      <c r="AL119" s="1069" t="str" cm="1">
        <f t="array" ref="AL119">IF($D119&lt;COLUMNS($F$7:AL$7),"",INDEX(TableDiv[[GASB]:[GASB]],_xlfn.AGGREGATE(15,3,(TableDiv[[Agency]:[Agency]]=$E119)/(TableDiv[[Agency]:[Agency]]=$E119)*(ROW(TableDiv[Agency])-ROW(TableDiv[[#Headers],[Agency]])),COLUMNS($F$7:AL$7))))</f>
        <v/>
      </c>
      <c r="AM119" s="1069" t="str" cm="1">
        <f t="array" ref="AM119">IF($D119&lt;COLUMNS($F$7:AM$7),"",INDEX(TableDiv[[GASB]:[GASB]],_xlfn.AGGREGATE(15,3,(TableDiv[[Agency]:[Agency]]=$E119)/(TableDiv[[Agency]:[Agency]]=$E119)*(ROW(TableDiv[Agency])-ROW(TableDiv[[#Headers],[Agency]])),COLUMNS($F$7:AM$7))))</f>
        <v/>
      </c>
      <c r="AN119" s="1069"/>
      <c r="AO119" s="1069"/>
      <c r="AP119" s="1069"/>
      <c r="AQ119" s="1069"/>
      <c r="AR119" s="1069"/>
      <c r="AS119" s="1069"/>
    </row>
    <row r="120" spans="1:45" ht="15">
      <c r="A120" s="1073" t="s">
        <v>1413</v>
      </c>
      <c r="B120" s="1073" t="s">
        <v>2330</v>
      </c>
      <c r="C120" s="1069"/>
      <c r="D120" s="1069">
        <f>COUNTIF(TableDiv[Agency],E120)</f>
        <v>1</v>
      </c>
      <c r="E120" s="1078" t="str" cm="1">
        <f t="array" ref="E120">IFERROR(INDEX(TableDiv[Agency],MATCH(0,INDEX(COUNTIF($E$7:E119,TableDiv[Agency]),),0)),"")</f>
        <v>DGF</v>
      </c>
      <c r="F120" s="1069" t="str" cm="1">
        <f t="array" ref="F120">IF($D120&lt;COLUMNS($F$7:F$7),"",INDEX(TableDiv[[GASB]:[GASB]],_xlfn.AGGREGATE(15,3,(TableDiv[[Agency]:[Agency]]=$E120)/(TableDiv[[Agency]:[Agency]]=$E120)*(ROW(TableDiv[Agency])-ROW(TableDiv[[#Headers],[Agency]])),COLUMNS($F$7:F$7))))</f>
        <v>48200G</v>
      </c>
      <c r="G120" s="1069" t="str" cm="1">
        <f t="array" ref="G120">IF($D120&lt;COLUMNS($F$7:G$7),"",INDEX(TableDiv[[GASB]:[GASB]],_xlfn.AGGREGATE(15,3,(TableDiv[[Agency]:[Agency]]=$E120)/(TableDiv[[Agency]:[Agency]]=$E120)*(ROW(TableDiv[Agency])-ROW(TableDiv[[#Headers],[Agency]])),COLUMNS($F$7:G$7))))</f>
        <v/>
      </c>
      <c r="H120" s="1069" t="str" cm="1">
        <f t="array" ref="H120">IF($D120&lt;COLUMNS($F$7:H$7),"",INDEX(TableDiv[[GASB]:[GASB]],_xlfn.AGGREGATE(15,3,(TableDiv[[Agency]:[Agency]]=$E120)/(TableDiv[[Agency]:[Agency]]=$E120)*(ROW(TableDiv[Agency])-ROW(TableDiv[[#Headers],[Agency]])),COLUMNS($F$7:H$7))))</f>
        <v/>
      </c>
      <c r="I120" s="1069" t="str" cm="1">
        <f t="array" ref="I120">IF($D120&lt;COLUMNS($F$7:I$7),"",INDEX(TableDiv[[GASB]:[GASB]],_xlfn.AGGREGATE(15,3,(TableDiv[[Agency]:[Agency]]=$E120)/(TableDiv[[Agency]:[Agency]]=$E120)*(ROW(TableDiv[Agency])-ROW(TableDiv[[#Headers],[Agency]])),COLUMNS($F$7:I$7))))</f>
        <v/>
      </c>
      <c r="J120" s="1069" t="str" cm="1">
        <f t="array" ref="J120">IF($D120&lt;COLUMNS($F$7:J$7),"",INDEX(TableDiv[[GASB]:[GASB]],_xlfn.AGGREGATE(15,3,(TableDiv[[Agency]:[Agency]]=$E120)/(TableDiv[[Agency]:[Agency]]=$E120)*(ROW(TableDiv[Agency])-ROW(TableDiv[[#Headers],[Agency]])),COLUMNS($F$7:J$7))))</f>
        <v/>
      </c>
      <c r="K120" s="1069" t="str" cm="1">
        <f t="array" ref="K120">IF($D120&lt;COLUMNS($F$7:K$7),"",INDEX(TableDiv[[GASB]:[GASB]],_xlfn.AGGREGATE(15,3,(TableDiv[[Agency]:[Agency]]=$E120)/(TableDiv[[Agency]:[Agency]]=$E120)*(ROW(TableDiv[Agency])-ROW(TableDiv[[#Headers],[Agency]])),COLUMNS($F$7:K$7))))</f>
        <v/>
      </c>
      <c r="L120" s="1069" t="str" cm="1">
        <f t="array" ref="L120">IF($D120&lt;COLUMNS($F$7:L$7),"",INDEX(TableDiv[[GASB]:[GASB]],_xlfn.AGGREGATE(15,3,(TableDiv[[Agency]:[Agency]]=$E120)/(TableDiv[[Agency]:[Agency]]=$E120)*(ROW(TableDiv[Agency])-ROW(TableDiv[[#Headers],[Agency]])),COLUMNS($F$7:L$7))))</f>
        <v/>
      </c>
      <c r="M120" s="1069" t="str" cm="1">
        <f t="array" ref="M120">IF($D120&lt;COLUMNS($F$7:M$7),"",INDEX(TableDiv[[GASB]:[GASB]],_xlfn.AGGREGATE(15,3,(TableDiv[[Agency]:[Agency]]=$E120)/(TableDiv[[Agency]:[Agency]]=$E120)*(ROW(TableDiv[Agency])-ROW(TableDiv[[#Headers],[Agency]])),COLUMNS($F$7:M$7))))</f>
        <v/>
      </c>
      <c r="N120" s="1069" t="str" cm="1">
        <f t="array" ref="N120">IF($D120&lt;COLUMNS($F$7:N$7),"",INDEX(TableDiv[[GASB]:[GASB]],_xlfn.AGGREGATE(15,3,(TableDiv[[Agency]:[Agency]]=$E120)/(TableDiv[[Agency]:[Agency]]=$E120)*(ROW(TableDiv[Agency])-ROW(TableDiv[[#Headers],[Agency]])),COLUMNS($F$7:N$7))))</f>
        <v/>
      </c>
      <c r="O120" s="1069" t="str" cm="1">
        <f t="array" ref="O120">IF($D120&lt;COLUMNS($F$7:O$7),"",INDEX(TableDiv[[GASB]:[GASB]],_xlfn.AGGREGATE(15,3,(TableDiv[[Agency]:[Agency]]=$E120)/(TableDiv[[Agency]:[Agency]]=$E120)*(ROW(TableDiv[Agency])-ROW(TableDiv[[#Headers],[Agency]])),COLUMNS($F$7:O$7))))</f>
        <v/>
      </c>
      <c r="P120" s="1069" t="str" cm="1">
        <f t="array" ref="P120">IF($D120&lt;COLUMNS($F$7:P$7),"",INDEX(TableDiv[[GASB]:[GASB]],_xlfn.AGGREGATE(15,3,(TableDiv[[Agency]:[Agency]]=$E120)/(TableDiv[[Agency]:[Agency]]=$E120)*(ROW(TableDiv[Agency])-ROW(TableDiv[[#Headers],[Agency]])),COLUMNS($F$7:P$7))))</f>
        <v/>
      </c>
      <c r="Q120" s="1069" t="str" cm="1">
        <f t="array" ref="Q120">IF($D120&lt;COLUMNS($F$7:Q$7),"",INDEX(TableDiv[[GASB]:[GASB]],_xlfn.AGGREGATE(15,3,(TableDiv[[Agency]:[Agency]]=$E120)/(TableDiv[[Agency]:[Agency]]=$E120)*(ROW(TableDiv[Agency])-ROW(TableDiv[[#Headers],[Agency]])),COLUMNS($F$7:Q$7))))</f>
        <v/>
      </c>
      <c r="R120" s="1069" t="str" cm="1">
        <f t="array" ref="R120">IF($D120&lt;COLUMNS($F$7:R$7),"",INDEX(TableDiv[[GASB]:[GASB]],_xlfn.AGGREGATE(15,3,(TableDiv[[Agency]:[Agency]]=$E120)/(TableDiv[[Agency]:[Agency]]=$E120)*(ROW(TableDiv[Agency])-ROW(TableDiv[[#Headers],[Agency]])),COLUMNS($F$7:R$7))))</f>
        <v/>
      </c>
      <c r="S120" s="1069" t="str" cm="1">
        <f t="array" ref="S120">IF($D120&lt;COLUMNS($F$7:S$7),"",INDEX(TableDiv[[GASB]:[GASB]],_xlfn.AGGREGATE(15,3,(TableDiv[[Agency]:[Agency]]=$E120)/(TableDiv[[Agency]:[Agency]]=$E120)*(ROW(TableDiv[Agency])-ROW(TableDiv[[#Headers],[Agency]])),COLUMNS($F$7:S$7))))</f>
        <v/>
      </c>
      <c r="T120" s="1069" t="str" cm="1">
        <f t="array" ref="T120">IF($D120&lt;COLUMNS($F$7:T$7),"",INDEX(TableDiv[[GASB]:[GASB]],_xlfn.AGGREGATE(15,3,(TableDiv[[Agency]:[Agency]]=$E120)/(TableDiv[[Agency]:[Agency]]=$E120)*(ROW(TableDiv[Agency])-ROW(TableDiv[[#Headers],[Agency]])),COLUMNS($F$7:T$7))))</f>
        <v/>
      </c>
      <c r="U120" s="1069" t="str" cm="1">
        <f t="array" ref="U120">IF($D120&lt;COLUMNS($F$7:U$7),"",INDEX(TableDiv[[GASB]:[GASB]],_xlfn.AGGREGATE(15,3,(TableDiv[[Agency]:[Agency]]=$E120)/(TableDiv[[Agency]:[Agency]]=$E120)*(ROW(TableDiv[Agency])-ROW(TableDiv[[#Headers],[Agency]])),COLUMNS($F$7:U$7))))</f>
        <v/>
      </c>
      <c r="V120" s="1069" t="str" cm="1">
        <f t="array" ref="V120">IF($D120&lt;COLUMNS($F$7:V$7),"",INDEX(TableDiv[[GASB]:[GASB]],_xlfn.AGGREGATE(15,3,(TableDiv[[Agency]:[Agency]]=$E120)/(TableDiv[[Agency]:[Agency]]=$E120)*(ROW(TableDiv[Agency])-ROW(TableDiv[[#Headers],[Agency]])),COLUMNS($F$7:V$7))))</f>
        <v/>
      </c>
      <c r="W120" s="1069" t="str" cm="1">
        <f t="array" ref="W120">IF($D120&lt;COLUMNS($F$7:W$7),"",INDEX(TableDiv[[GASB]:[GASB]],_xlfn.AGGREGATE(15,3,(TableDiv[[Agency]:[Agency]]=$E120)/(TableDiv[[Agency]:[Agency]]=$E120)*(ROW(TableDiv[Agency])-ROW(TableDiv[[#Headers],[Agency]])),COLUMNS($F$7:W$7))))</f>
        <v/>
      </c>
      <c r="X120" s="1069" t="str" cm="1">
        <f t="array" ref="X120">IF($D120&lt;COLUMNS($F$7:X$7),"",INDEX(TableDiv[[GASB]:[GASB]],_xlfn.AGGREGATE(15,3,(TableDiv[[Agency]:[Agency]]=$E120)/(TableDiv[[Agency]:[Agency]]=$E120)*(ROW(TableDiv[Agency])-ROW(TableDiv[[#Headers],[Agency]])),COLUMNS($F$7:X$7))))</f>
        <v/>
      </c>
      <c r="Y120" s="1069" t="str" cm="1">
        <f t="array" ref="Y120">IF($D120&lt;COLUMNS($F$7:Y$7),"",INDEX(TableDiv[[GASB]:[GASB]],_xlfn.AGGREGATE(15,3,(TableDiv[[Agency]:[Agency]]=$E120)/(TableDiv[[Agency]:[Agency]]=$E120)*(ROW(TableDiv[Agency])-ROW(TableDiv[[#Headers],[Agency]])),COLUMNS($F$7:Y$7))))</f>
        <v/>
      </c>
      <c r="Z120" s="1069" t="str" cm="1">
        <f t="array" ref="Z120">IF($D120&lt;COLUMNS($F$7:Z$7),"",INDEX(TableDiv[[GASB]:[GASB]],_xlfn.AGGREGATE(15,3,(TableDiv[[Agency]:[Agency]]=$E120)/(TableDiv[[Agency]:[Agency]]=$E120)*(ROW(TableDiv[Agency])-ROW(TableDiv[[#Headers],[Agency]])),COLUMNS($F$7:Z$7))))</f>
        <v/>
      </c>
      <c r="AA120" s="1069" t="str" cm="1">
        <f t="array" ref="AA120">IF($D120&lt;COLUMNS($F$7:AA$7),"",INDEX(TableDiv[[GASB]:[GASB]],_xlfn.AGGREGATE(15,3,(TableDiv[[Agency]:[Agency]]=$E120)/(TableDiv[[Agency]:[Agency]]=$E120)*(ROW(TableDiv[Agency])-ROW(TableDiv[[#Headers],[Agency]])),COLUMNS($F$7:AA$7))))</f>
        <v/>
      </c>
      <c r="AB120" s="1069" t="str" cm="1">
        <f t="array" ref="AB120">IF($D120&lt;COLUMNS($F$7:AB$7),"",INDEX(TableDiv[[GASB]:[GASB]],_xlfn.AGGREGATE(15,3,(TableDiv[[Agency]:[Agency]]=$E120)/(TableDiv[[Agency]:[Agency]]=$E120)*(ROW(TableDiv[Agency])-ROW(TableDiv[[#Headers],[Agency]])),COLUMNS($F$7:AB$7))))</f>
        <v/>
      </c>
      <c r="AC120" s="1069" t="str" cm="1">
        <f t="array" ref="AC120">IF($D120&lt;COLUMNS($F$7:AC$7),"",INDEX(TableDiv[[GASB]:[GASB]],_xlfn.AGGREGATE(15,3,(TableDiv[[Agency]:[Agency]]=$E120)/(TableDiv[[Agency]:[Agency]]=$E120)*(ROW(TableDiv[Agency])-ROW(TableDiv[[#Headers],[Agency]])),COLUMNS($F$7:AC$7))))</f>
        <v/>
      </c>
      <c r="AD120" s="1069" t="str" cm="1">
        <f t="array" ref="AD120">IF($D120&lt;COLUMNS($F$7:AD$7),"",INDEX(TableDiv[[GASB]:[GASB]],_xlfn.AGGREGATE(15,3,(TableDiv[[Agency]:[Agency]]=$E120)/(TableDiv[[Agency]:[Agency]]=$E120)*(ROW(TableDiv[Agency])-ROW(TableDiv[[#Headers],[Agency]])),COLUMNS($F$7:AD$7))))</f>
        <v/>
      </c>
      <c r="AE120" s="1069" t="str" cm="1">
        <f t="array" ref="AE120">IF($D120&lt;COLUMNS($F$7:AE$7),"",INDEX(TableDiv[[GASB]:[GASB]],_xlfn.AGGREGATE(15,3,(TableDiv[[Agency]:[Agency]]=$E120)/(TableDiv[[Agency]:[Agency]]=$E120)*(ROW(TableDiv[Agency])-ROW(TableDiv[[#Headers],[Agency]])),COLUMNS($F$7:AE$7))))</f>
        <v/>
      </c>
      <c r="AF120" s="1069" t="str" cm="1">
        <f t="array" ref="AF120">IF($D120&lt;COLUMNS($F$7:AF$7),"",INDEX(TableDiv[[GASB]:[GASB]],_xlfn.AGGREGATE(15,3,(TableDiv[[Agency]:[Agency]]=$E120)/(TableDiv[[Agency]:[Agency]]=$E120)*(ROW(TableDiv[Agency])-ROW(TableDiv[[#Headers],[Agency]])),COLUMNS($F$7:AF$7))))</f>
        <v/>
      </c>
      <c r="AG120" s="1069" t="str" cm="1">
        <f t="array" ref="AG120">IF($D120&lt;COLUMNS($F$7:AG$7),"",INDEX(TableDiv[[GASB]:[GASB]],_xlfn.AGGREGATE(15,3,(TableDiv[[Agency]:[Agency]]=$E120)/(TableDiv[[Agency]:[Agency]]=$E120)*(ROW(TableDiv[Agency])-ROW(TableDiv[[#Headers],[Agency]])),COLUMNS($F$7:AG$7))))</f>
        <v/>
      </c>
      <c r="AH120" s="1069" t="str" cm="1">
        <f t="array" ref="AH120">IF($D120&lt;COLUMNS($F$7:AH$7),"",INDEX(TableDiv[[GASB]:[GASB]],_xlfn.AGGREGATE(15,3,(TableDiv[[Agency]:[Agency]]=$E120)/(TableDiv[[Agency]:[Agency]]=$E120)*(ROW(TableDiv[Agency])-ROW(TableDiv[[#Headers],[Agency]])),COLUMNS($F$7:AH$7))))</f>
        <v/>
      </c>
      <c r="AI120" s="1069" t="str" cm="1">
        <f t="array" ref="AI120">IF($D120&lt;COLUMNS($F$7:AI$7),"",INDEX(TableDiv[[GASB]:[GASB]],_xlfn.AGGREGATE(15,3,(TableDiv[[Agency]:[Agency]]=$E120)/(TableDiv[[Agency]:[Agency]]=$E120)*(ROW(TableDiv[Agency])-ROW(TableDiv[[#Headers],[Agency]])),COLUMNS($F$7:AI$7))))</f>
        <v/>
      </c>
      <c r="AJ120" s="1069" t="str" cm="1">
        <f t="array" ref="AJ120">IF($D120&lt;COLUMNS($F$7:AJ$7),"",INDEX(TableDiv[[GASB]:[GASB]],_xlfn.AGGREGATE(15,3,(TableDiv[[Agency]:[Agency]]=$E120)/(TableDiv[[Agency]:[Agency]]=$E120)*(ROW(TableDiv[Agency])-ROW(TableDiv[[#Headers],[Agency]])),COLUMNS($F$7:AJ$7))))</f>
        <v/>
      </c>
      <c r="AK120" s="1069" t="str" cm="1">
        <f t="array" ref="AK120">IF($D120&lt;COLUMNS($F$7:AK$7),"",INDEX(TableDiv[[GASB]:[GASB]],_xlfn.AGGREGATE(15,3,(TableDiv[[Agency]:[Agency]]=$E120)/(TableDiv[[Agency]:[Agency]]=$E120)*(ROW(TableDiv[Agency])-ROW(TableDiv[[#Headers],[Agency]])),COLUMNS($F$7:AK$7))))</f>
        <v/>
      </c>
      <c r="AL120" s="1069" t="str" cm="1">
        <f t="array" ref="AL120">IF($D120&lt;COLUMNS($F$7:AL$7),"",INDEX(TableDiv[[GASB]:[GASB]],_xlfn.AGGREGATE(15,3,(TableDiv[[Agency]:[Agency]]=$E120)/(TableDiv[[Agency]:[Agency]]=$E120)*(ROW(TableDiv[Agency])-ROW(TableDiv[[#Headers],[Agency]])),COLUMNS($F$7:AL$7))))</f>
        <v/>
      </c>
      <c r="AM120" s="1069" t="str" cm="1">
        <f t="array" ref="AM120">IF($D120&lt;COLUMNS($F$7:AM$7),"",INDEX(TableDiv[[GASB]:[GASB]],_xlfn.AGGREGATE(15,3,(TableDiv[[Agency]:[Agency]]=$E120)/(TableDiv[[Agency]:[Agency]]=$E120)*(ROW(TableDiv[Agency])-ROW(TableDiv[[#Headers],[Agency]])),COLUMNS($F$7:AM$7))))</f>
        <v/>
      </c>
      <c r="AN120" s="1069"/>
      <c r="AO120" s="1069"/>
      <c r="AP120" s="1069"/>
      <c r="AQ120" s="1069"/>
      <c r="AR120" s="1069"/>
      <c r="AS120" s="1069"/>
    </row>
    <row r="121" spans="1:45" ht="15">
      <c r="A121" s="1073" t="s">
        <v>1419</v>
      </c>
      <c r="B121" s="1073" t="s">
        <v>2265</v>
      </c>
      <c r="C121" s="1069"/>
      <c r="D121" s="1069">
        <f>COUNTIF(TableDiv[Agency],E121)</f>
        <v>1</v>
      </c>
      <c r="E121" s="1078" t="str" cm="1">
        <f t="array" ref="E121">IFERROR(INDEX(TableDiv[Agency],MATCH(0,INDEX(COUNTIF($E$7:E120,TableDiv[Agency]),),0)),"")</f>
        <v>DHF</v>
      </c>
      <c r="F121" s="1069" t="str" cm="1">
        <f t="array" ref="F121">IF($D121&lt;COLUMNS($F$7:F$7),"",INDEX(TableDiv[[GASB]:[GASB]],_xlfn.AGGREGATE(15,3,(TableDiv[[Agency]:[Agency]]=$E121)/(TableDiv[[Agency]:[Agency]]=$E121)*(ROW(TableDiv[Agency])-ROW(TableDiv[[#Headers],[Agency]])),COLUMNS($F$7:F$7))))</f>
        <v>48200G</v>
      </c>
      <c r="G121" s="1069" t="str" cm="1">
        <f t="array" ref="G121">IF($D121&lt;COLUMNS($F$7:G$7),"",INDEX(TableDiv[[GASB]:[GASB]],_xlfn.AGGREGATE(15,3,(TableDiv[[Agency]:[Agency]]=$E121)/(TableDiv[[Agency]:[Agency]]=$E121)*(ROW(TableDiv[Agency])-ROW(TableDiv[[#Headers],[Agency]])),COLUMNS($F$7:G$7))))</f>
        <v/>
      </c>
      <c r="H121" s="1069" t="str" cm="1">
        <f t="array" ref="H121">IF($D121&lt;COLUMNS($F$7:H$7),"",INDEX(TableDiv[[GASB]:[GASB]],_xlfn.AGGREGATE(15,3,(TableDiv[[Agency]:[Agency]]=$E121)/(TableDiv[[Agency]:[Agency]]=$E121)*(ROW(TableDiv[Agency])-ROW(TableDiv[[#Headers],[Agency]])),COLUMNS($F$7:H$7))))</f>
        <v/>
      </c>
      <c r="I121" s="1069" t="str" cm="1">
        <f t="array" ref="I121">IF($D121&lt;COLUMNS($F$7:I$7),"",INDEX(TableDiv[[GASB]:[GASB]],_xlfn.AGGREGATE(15,3,(TableDiv[[Agency]:[Agency]]=$E121)/(TableDiv[[Agency]:[Agency]]=$E121)*(ROW(TableDiv[Agency])-ROW(TableDiv[[#Headers],[Agency]])),COLUMNS($F$7:I$7))))</f>
        <v/>
      </c>
      <c r="J121" s="1069" t="str" cm="1">
        <f t="array" ref="J121">IF($D121&lt;COLUMNS($F$7:J$7),"",INDEX(TableDiv[[GASB]:[GASB]],_xlfn.AGGREGATE(15,3,(TableDiv[[Agency]:[Agency]]=$E121)/(TableDiv[[Agency]:[Agency]]=$E121)*(ROW(TableDiv[Agency])-ROW(TableDiv[[#Headers],[Agency]])),COLUMNS($F$7:J$7))))</f>
        <v/>
      </c>
      <c r="K121" s="1069" t="str" cm="1">
        <f t="array" ref="K121">IF($D121&lt;COLUMNS($F$7:K$7),"",INDEX(TableDiv[[GASB]:[GASB]],_xlfn.AGGREGATE(15,3,(TableDiv[[Agency]:[Agency]]=$E121)/(TableDiv[[Agency]:[Agency]]=$E121)*(ROW(TableDiv[Agency])-ROW(TableDiv[[#Headers],[Agency]])),COLUMNS($F$7:K$7))))</f>
        <v/>
      </c>
      <c r="L121" s="1069" t="str" cm="1">
        <f t="array" ref="L121">IF($D121&lt;COLUMNS($F$7:L$7),"",INDEX(TableDiv[[GASB]:[GASB]],_xlfn.AGGREGATE(15,3,(TableDiv[[Agency]:[Agency]]=$E121)/(TableDiv[[Agency]:[Agency]]=$E121)*(ROW(TableDiv[Agency])-ROW(TableDiv[[#Headers],[Agency]])),COLUMNS($F$7:L$7))))</f>
        <v/>
      </c>
      <c r="M121" s="1069" t="str" cm="1">
        <f t="array" ref="M121">IF($D121&lt;COLUMNS($F$7:M$7),"",INDEX(TableDiv[[GASB]:[GASB]],_xlfn.AGGREGATE(15,3,(TableDiv[[Agency]:[Agency]]=$E121)/(TableDiv[[Agency]:[Agency]]=$E121)*(ROW(TableDiv[Agency])-ROW(TableDiv[[#Headers],[Agency]])),COLUMNS($F$7:M$7))))</f>
        <v/>
      </c>
      <c r="N121" s="1069" t="str" cm="1">
        <f t="array" ref="N121">IF($D121&lt;COLUMNS($F$7:N$7),"",INDEX(TableDiv[[GASB]:[GASB]],_xlfn.AGGREGATE(15,3,(TableDiv[[Agency]:[Agency]]=$E121)/(TableDiv[[Agency]:[Agency]]=$E121)*(ROW(TableDiv[Agency])-ROW(TableDiv[[#Headers],[Agency]])),COLUMNS($F$7:N$7))))</f>
        <v/>
      </c>
      <c r="O121" s="1069" t="str" cm="1">
        <f t="array" ref="O121">IF($D121&lt;COLUMNS($F$7:O$7),"",INDEX(TableDiv[[GASB]:[GASB]],_xlfn.AGGREGATE(15,3,(TableDiv[[Agency]:[Agency]]=$E121)/(TableDiv[[Agency]:[Agency]]=$E121)*(ROW(TableDiv[Agency])-ROW(TableDiv[[#Headers],[Agency]])),COLUMNS($F$7:O$7))))</f>
        <v/>
      </c>
      <c r="P121" s="1069" t="str" cm="1">
        <f t="array" ref="P121">IF($D121&lt;COLUMNS($F$7:P$7),"",INDEX(TableDiv[[GASB]:[GASB]],_xlfn.AGGREGATE(15,3,(TableDiv[[Agency]:[Agency]]=$E121)/(TableDiv[[Agency]:[Agency]]=$E121)*(ROW(TableDiv[Agency])-ROW(TableDiv[[#Headers],[Agency]])),COLUMNS($F$7:P$7))))</f>
        <v/>
      </c>
      <c r="Q121" s="1069" t="str" cm="1">
        <f t="array" ref="Q121">IF($D121&lt;COLUMNS($F$7:Q$7),"",INDEX(TableDiv[[GASB]:[GASB]],_xlfn.AGGREGATE(15,3,(TableDiv[[Agency]:[Agency]]=$E121)/(TableDiv[[Agency]:[Agency]]=$E121)*(ROW(TableDiv[Agency])-ROW(TableDiv[[#Headers],[Agency]])),COLUMNS($F$7:Q$7))))</f>
        <v/>
      </c>
      <c r="R121" s="1069" t="str" cm="1">
        <f t="array" ref="R121">IF($D121&lt;COLUMNS($F$7:R$7),"",INDEX(TableDiv[[GASB]:[GASB]],_xlfn.AGGREGATE(15,3,(TableDiv[[Agency]:[Agency]]=$E121)/(TableDiv[[Agency]:[Agency]]=$E121)*(ROW(TableDiv[Agency])-ROW(TableDiv[[#Headers],[Agency]])),COLUMNS($F$7:R$7))))</f>
        <v/>
      </c>
      <c r="S121" s="1069" t="str" cm="1">
        <f t="array" ref="S121">IF($D121&lt;COLUMNS($F$7:S$7),"",INDEX(TableDiv[[GASB]:[GASB]],_xlfn.AGGREGATE(15,3,(TableDiv[[Agency]:[Agency]]=$E121)/(TableDiv[[Agency]:[Agency]]=$E121)*(ROW(TableDiv[Agency])-ROW(TableDiv[[#Headers],[Agency]])),COLUMNS($F$7:S$7))))</f>
        <v/>
      </c>
      <c r="T121" s="1069" t="str" cm="1">
        <f t="array" ref="T121">IF($D121&lt;COLUMNS($F$7:T$7),"",INDEX(TableDiv[[GASB]:[GASB]],_xlfn.AGGREGATE(15,3,(TableDiv[[Agency]:[Agency]]=$E121)/(TableDiv[[Agency]:[Agency]]=$E121)*(ROW(TableDiv[Agency])-ROW(TableDiv[[#Headers],[Agency]])),COLUMNS($F$7:T$7))))</f>
        <v/>
      </c>
      <c r="U121" s="1069" t="str" cm="1">
        <f t="array" ref="U121">IF($D121&lt;COLUMNS($F$7:U$7),"",INDEX(TableDiv[[GASB]:[GASB]],_xlfn.AGGREGATE(15,3,(TableDiv[[Agency]:[Agency]]=$E121)/(TableDiv[[Agency]:[Agency]]=$E121)*(ROW(TableDiv[Agency])-ROW(TableDiv[[#Headers],[Agency]])),COLUMNS($F$7:U$7))))</f>
        <v/>
      </c>
      <c r="V121" s="1069" t="str" cm="1">
        <f t="array" ref="V121">IF($D121&lt;COLUMNS($F$7:V$7),"",INDEX(TableDiv[[GASB]:[GASB]],_xlfn.AGGREGATE(15,3,(TableDiv[[Agency]:[Agency]]=$E121)/(TableDiv[[Agency]:[Agency]]=$E121)*(ROW(TableDiv[Agency])-ROW(TableDiv[[#Headers],[Agency]])),COLUMNS($F$7:V$7))))</f>
        <v/>
      </c>
      <c r="W121" s="1069" t="str" cm="1">
        <f t="array" ref="W121">IF($D121&lt;COLUMNS($F$7:W$7),"",INDEX(TableDiv[[GASB]:[GASB]],_xlfn.AGGREGATE(15,3,(TableDiv[[Agency]:[Agency]]=$E121)/(TableDiv[[Agency]:[Agency]]=$E121)*(ROW(TableDiv[Agency])-ROW(TableDiv[[#Headers],[Agency]])),COLUMNS($F$7:W$7))))</f>
        <v/>
      </c>
      <c r="X121" s="1069" t="str" cm="1">
        <f t="array" ref="X121">IF($D121&lt;COLUMNS($F$7:X$7),"",INDEX(TableDiv[[GASB]:[GASB]],_xlfn.AGGREGATE(15,3,(TableDiv[[Agency]:[Agency]]=$E121)/(TableDiv[[Agency]:[Agency]]=$E121)*(ROW(TableDiv[Agency])-ROW(TableDiv[[#Headers],[Agency]])),COLUMNS($F$7:X$7))))</f>
        <v/>
      </c>
      <c r="Y121" s="1069" t="str" cm="1">
        <f t="array" ref="Y121">IF($D121&lt;COLUMNS($F$7:Y$7),"",INDEX(TableDiv[[GASB]:[GASB]],_xlfn.AGGREGATE(15,3,(TableDiv[[Agency]:[Agency]]=$E121)/(TableDiv[[Agency]:[Agency]]=$E121)*(ROW(TableDiv[Agency])-ROW(TableDiv[[#Headers],[Agency]])),COLUMNS($F$7:Y$7))))</f>
        <v/>
      </c>
      <c r="Z121" s="1069" t="str" cm="1">
        <f t="array" ref="Z121">IF($D121&lt;COLUMNS($F$7:Z$7),"",INDEX(TableDiv[[GASB]:[GASB]],_xlfn.AGGREGATE(15,3,(TableDiv[[Agency]:[Agency]]=$E121)/(TableDiv[[Agency]:[Agency]]=$E121)*(ROW(TableDiv[Agency])-ROW(TableDiv[[#Headers],[Agency]])),COLUMNS($F$7:Z$7))))</f>
        <v/>
      </c>
      <c r="AA121" s="1069" t="str" cm="1">
        <f t="array" ref="AA121">IF($D121&lt;COLUMNS($F$7:AA$7),"",INDEX(TableDiv[[GASB]:[GASB]],_xlfn.AGGREGATE(15,3,(TableDiv[[Agency]:[Agency]]=$E121)/(TableDiv[[Agency]:[Agency]]=$E121)*(ROW(TableDiv[Agency])-ROW(TableDiv[[#Headers],[Agency]])),COLUMNS($F$7:AA$7))))</f>
        <v/>
      </c>
      <c r="AB121" s="1069" t="str" cm="1">
        <f t="array" ref="AB121">IF($D121&lt;COLUMNS($F$7:AB$7),"",INDEX(TableDiv[[GASB]:[GASB]],_xlfn.AGGREGATE(15,3,(TableDiv[[Agency]:[Agency]]=$E121)/(TableDiv[[Agency]:[Agency]]=$E121)*(ROW(TableDiv[Agency])-ROW(TableDiv[[#Headers],[Agency]])),COLUMNS($F$7:AB$7))))</f>
        <v/>
      </c>
      <c r="AC121" s="1069" t="str" cm="1">
        <f t="array" ref="AC121">IF($D121&lt;COLUMNS($F$7:AC$7),"",INDEX(TableDiv[[GASB]:[GASB]],_xlfn.AGGREGATE(15,3,(TableDiv[[Agency]:[Agency]]=$E121)/(TableDiv[[Agency]:[Agency]]=$E121)*(ROW(TableDiv[Agency])-ROW(TableDiv[[#Headers],[Agency]])),COLUMNS($F$7:AC$7))))</f>
        <v/>
      </c>
      <c r="AD121" s="1069" t="str" cm="1">
        <f t="array" ref="AD121">IF($D121&lt;COLUMNS($F$7:AD$7),"",INDEX(TableDiv[[GASB]:[GASB]],_xlfn.AGGREGATE(15,3,(TableDiv[[Agency]:[Agency]]=$E121)/(TableDiv[[Agency]:[Agency]]=$E121)*(ROW(TableDiv[Agency])-ROW(TableDiv[[#Headers],[Agency]])),COLUMNS($F$7:AD$7))))</f>
        <v/>
      </c>
      <c r="AE121" s="1069" t="str" cm="1">
        <f t="array" ref="AE121">IF($D121&lt;COLUMNS($F$7:AE$7),"",INDEX(TableDiv[[GASB]:[GASB]],_xlfn.AGGREGATE(15,3,(TableDiv[[Agency]:[Agency]]=$E121)/(TableDiv[[Agency]:[Agency]]=$E121)*(ROW(TableDiv[Agency])-ROW(TableDiv[[#Headers],[Agency]])),COLUMNS($F$7:AE$7))))</f>
        <v/>
      </c>
      <c r="AF121" s="1069" t="str" cm="1">
        <f t="array" ref="AF121">IF($D121&lt;COLUMNS($F$7:AF$7),"",INDEX(TableDiv[[GASB]:[GASB]],_xlfn.AGGREGATE(15,3,(TableDiv[[Agency]:[Agency]]=$E121)/(TableDiv[[Agency]:[Agency]]=$E121)*(ROW(TableDiv[Agency])-ROW(TableDiv[[#Headers],[Agency]])),COLUMNS($F$7:AF$7))))</f>
        <v/>
      </c>
      <c r="AG121" s="1069" t="str" cm="1">
        <f t="array" ref="AG121">IF($D121&lt;COLUMNS($F$7:AG$7),"",INDEX(TableDiv[[GASB]:[GASB]],_xlfn.AGGREGATE(15,3,(TableDiv[[Agency]:[Agency]]=$E121)/(TableDiv[[Agency]:[Agency]]=$E121)*(ROW(TableDiv[Agency])-ROW(TableDiv[[#Headers],[Agency]])),COLUMNS($F$7:AG$7))))</f>
        <v/>
      </c>
      <c r="AH121" s="1069" t="str" cm="1">
        <f t="array" ref="AH121">IF($D121&lt;COLUMNS($F$7:AH$7),"",INDEX(TableDiv[[GASB]:[GASB]],_xlfn.AGGREGATE(15,3,(TableDiv[[Agency]:[Agency]]=$E121)/(TableDiv[[Agency]:[Agency]]=$E121)*(ROW(TableDiv[Agency])-ROW(TableDiv[[#Headers],[Agency]])),COLUMNS($F$7:AH$7))))</f>
        <v/>
      </c>
      <c r="AI121" s="1069" t="str" cm="1">
        <f t="array" ref="AI121">IF($D121&lt;COLUMNS($F$7:AI$7),"",INDEX(TableDiv[[GASB]:[GASB]],_xlfn.AGGREGATE(15,3,(TableDiv[[Agency]:[Agency]]=$E121)/(TableDiv[[Agency]:[Agency]]=$E121)*(ROW(TableDiv[Agency])-ROW(TableDiv[[#Headers],[Agency]])),COLUMNS($F$7:AI$7))))</f>
        <v/>
      </c>
      <c r="AJ121" s="1069" t="str" cm="1">
        <f t="array" ref="AJ121">IF($D121&lt;COLUMNS($F$7:AJ$7),"",INDEX(TableDiv[[GASB]:[GASB]],_xlfn.AGGREGATE(15,3,(TableDiv[[Agency]:[Agency]]=$E121)/(TableDiv[[Agency]:[Agency]]=$E121)*(ROW(TableDiv[Agency])-ROW(TableDiv[[#Headers],[Agency]])),COLUMNS($F$7:AJ$7))))</f>
        <v/>
      </c>
      <c r="AK121" s="1069" t="str" cm="1">
        <f t="array" ref="AK121">IF($D121&lt;COLUMNS($F$7:AK$7),"",INDEX(TableDiv[[GASB]:[GASB]],_xlfn.AGGREGATE(15,3,(TableDiv[[Agency]:[Agency]]=$E121)/(TableDiv[[Agency]:[Agency]]=$E121)*(ROW(TableDiv[Agency])-ROW(TableDiv[[#Headers],[Agency]])),COLUMNS($F$7:AK$7))))</f>
        <v/>
      </c>
      <c r="AL121" s="1069" t="str" cm="1">
        <f t="array" ref="AL121">IF($D121&lt;COLUMNS($F$7:AL$7),"",INDEX(TableDiv[[GASB]:[GASB]],_xlfn.AGGREGATE(15,3,(TableDiv[[Agency]:[Agency]]=$E121)/(TableDiv[[Agency]:[Agency]]=$E121)*(ROW(TableDiv[Agency])-ROW(TableDiv[[#Headers],[Agency]])),COLUMNS($F$7:AL$7))))</f>
        <v/>
      </c>
      <c r="AM121" s="1069" t="str" cm="1">
        <f t="array" ref="AM121">IF($D121&lt;COLUMNS($F$7:AM$7),"",INDEX(TableDiv[[GASB]:[GASB]],_xlfn.AGGREGATE(15,3,(TableDiv[[Agency]:[Agency]]=$E121)/(TableDiv[[Agency]:[Agency]]=$E121)*(ROW(TableDiv[Agency])-ROW(TableDiv[[#Headers],[Agency]])),COLUMNS($F$7:AM$7))))</f>
        <v/>
      </c>
      <c r="AN121" s="1069"/>
      <c r="AO121" s="1069"/>
      <c r="AP121" s="1069"/>
      <c r="AQ121" s="1069"/>
      <c r="AR121" s="1069"/>
      <c r="AS121" s="1069"/>
    </row>
    <row r="122" spans="1:45" ht="15">
      <c r="A122" s="1073" t="s">
        <v>1419</v>
      </c>
      <c r="B122" s="1073" t="s">
        <v>2266</v>
      </c>
      <c r="C122" s="1069"/>
      <c r="D122" s="1069">
        <f>COUNTIF(TableDiv[Agency],E122)</f>
        <v>1</v>
      </c>
      <c r="E122" s="1078" t="str" cm="1">
        <f t="array" ref="E122">IFERROR(INDEX(TableDiv[Agency],MATCH(0,INDEX(COUNTIF($E$7:E121,TableDiv[Agency]),),0)),"")</f>
        <v>DJF</v>
      </c>
      <c r="F122" s="1069" t="str" cm="1">
        <f t="array" ref="F122">IF($D122&lt;COLUMNS($F$7:F$7),"",INDEX(TableDiv[[GASB]:[GASB]],_xlfn.AGGREGATE(15,3,(TableDiv[[Agency]:[Agency]]=$E122)/(TableDiv[[Agency]:[Agency]]=$E122)*(ROW(TableDiv[Agency])-ROW(TableDiv[[#Headers],[Agency]])),COLUMNS($F$7:F$7))))</f>
        <v>48200G</v>
      </c>
      <c r="G122" s="1069" t="str" cm="1">
        <f t="array" ref="G122">IF($D122&lt;COLUMNS($F$7:G$7),"",INDEX(TableDiv[[GASB]:[GASB]],_xlfn.AGGREGATE(15,3,(TableDiv[[Agency]:[Agency]]=$E122)/(TableDiv[[Agency]:[Agency]]=$E122)*(ROW(TableDiv[Agency])-ROW(TableDiv[[#Headers],[Agency]])),COLUMNS($F$7:G$7))))</f>
        <v/>
      </c>
      <c r="H122" s="1069" t="str" cm="1">
        <f t="array" ref="H122">IF($D122&lt;COLUMNS($F$7:H$7),"",INDEX(TableDiv[[GASB]:[GASB]],_xlfn.AGGREGATE(15,3,(TableDiv[[Agency]:[Agency]]=$E122)/(TableDiv[[Agency]:[Agency]]=$E122)*(ROW(TableDiv[Agency])-ROW(TableDiv[[#Headers],[Agency]])),COLUMNS($F$7:H$7))))</f>
        <v/>
      </c>
      <c r="I122" s="1069" t="str" cm="1">
        <f t="array" ref="I122">IF($D122&lt;COLUMNS($F$7:I$7),"",INDEX(TableDiv[[GASB]:[GASB]],_xlfn.AGGREGATE(15,3,(TableDiv[[Agency]:[Agency]]=$E122)/(TableDiv[[Agency]:[Agency]]=$E122)*(ROW(TableDiv[Agency])-ROW(TableDiv[[#Headers],[Agency]])),COLUMNS($F$7:I$7))))</f>
        <v/>
      </c>
      <c r="J122" s="1069" t="str" cm="1">
        <f t="array" ref="J122">IF($D122&lt;COLUMNS($F$7:J$7),"",INDEX(TableDiv[[GASB]:[GASB]],_xlfn.AGGREGATE(15,3,(TableDiv[[Agency]:[Agency]]=$E122)/(TableDiv[[Agency]:[Agency]]=$E122)*(ROW(TableDiv[Agency])-ROW(TableDiv[[#Headers],[Agency]])),COLUMNS($F$7:J$7))))</f>
        <v/>
      </c>
      <c r="K122" s="1069" t="str" cm="1">
        <f t="array" ref="K122">IF($D122&lt;COLUMNS($F$7:K$7),"",INDEX(TableDiv[[GASB]:[GASB]],_xlfn.AGGREGATE(15,3,(TableDiv[[Agency]:[Agency]]=$E122)/(TableDiv[[Agency]:[Agency]]=$E122)*(ROW(TableDiv[Agency])-ROW(TableDiv[[#Headers],[Agency]])),COLUMNS($F$7:K$7))))</f>
        <v/>
      </c>
      <c r="L122" s="1069" t="str" cm="1">
        <f t="array" ref="L122">IF($D122&lt;COLUMNS($F$7:L$7),"",INDEX(TableDiv[[GASB]:[GASB]],_xlfn.AGGREGATE(15,3,(TableDiv[[Agency]:[Agency]]=$E122)/(TableDiv[[Agency]:[Agency]]=$E122)*(ROW(TableDiv[Agency])-ROW(TableDiv[[#Headers],[Agency]])),COLUMNS($F$7:L$7))))</f>
        <v/>
      </c>
      <c r="M122" s="1069" t="str" cm="1">
        <f t="array" ref="M122">IF($D122&lt;COLUMNS($F$7:M$7),"",INDEX(TableDiv[[GASB]:[GASB]],_xlfn.AGGREGATE(15,3,(TableDiv[[Agency]:[Agency]]=$E122)/(TableDiv[[Agency]:[Agency]]=$E122)*(ROW(TableDiv[Agency])-ROW(TableDiv[[#Headers],[Agency]])),COLUMNS($F$7:M$7))))</f>
        <v/>
      </c>
      <c r="N122" s="1069" t="str" cm="1">
        <f t="array" ref="N122">IF($D122&lt;COLUMNS($F$7:N$7),"",INDEX(TableDiv[[GASB]:[GASB]],_xlfn.AGGREGATE(15,3,(TableDiv[[Agency]:[Agency]]=$E122)/(TableDiv[[Agency]:[Agency]]=$E122)*(ROW(TableDiv[Agency])-ROW(TableDiv[[#Headers],[Agency]])),COLUMNS($F$7:N$7))))</f>
        <v/>
      </c>
      <c r="O122" s="1069" t="str" cm="1">
        <f t="array" ref="O122">IF($D122&lt;COLUMNS($F$7:O$7),"",INDEX(TableDiv[[GASB]:[GASB]],_xlfn.AGGREGATE(15,3,(TableDiv[[Agency]:[Agency]]=$E122)/(TableDiv[[Agency]:[Agency]]=$E122)*(ROW(TableDiv[Agency])-ROW(TableDiv[[#Headers],[Agency]])),COLUMNS($F$7:O$7))))</f>
        <v/>
      </c>
      <c r="P122" s="1069" t="str" cm="1">
        <f t="array" ref="P122">IF($D122&lt;COLUMNS($F$7:P$7),"",INDEX(TableDiv[[GASB]:[GASB]],_xlfn.AGGREGATE(15,3,(TableDiv[[Agency]:[Agency]]=$E122)/(TableDiv[[Agency]:[Agency]]=$E122)*(ROW(TableDiv[Agency])-ROW(TableDiv[[#Headers],[Agency]])),COLUMNS($F$7:P$7))))</f>
        <v/>
      </c>
      <c r="Q122" s="1069" t="str" cm="1">
        <f t="array" ref="Q122">IF($D122&lt;COLUMNS($F$7:Q$7),"",INDEX(TableDiv[[GASB]:[GASB]],_xlfn.AGGREGATE(15,3,(TableDiv[[Agency]:[Agency]]=$E122)/(TableDiv[[Agency]:[Agency]]=$E122)*(ROW(TableDiv[Agency])-ROW(TableDiv[[#Headers],[Agency]])),COLUMNS($F$7:Q$7))))</f>
        <v/>
      </c>
      <c r="R122" s="1069" t="str" cm="1">
        <f t="array" ref="R122">IF($D122&lt;COLUMNS($F$7:R$7),"",INDEX(TableDiv[[GASB]:[GASB]],_xlfn.AGGREGATE(15,3,(TableDiv[[Agency]:[Agency]]=$E122)/(TableDiv[[Agency]:[Agency]]=$E122)*(ROW(TableDiv[Agency])-ROW(TableDiv[[#Headers],[Agency]])),COLUMNS($F$7:R$7))))</f>
        <v/>
      </c>
      <c r="S122" s="1069" t="str" cm="1">
        <f t="array" ref="S122">IF($D122&lt;COLUMNS($F$7:S$7),"",INDEX(TableDiv[[GASB]:[GASB]],_xlfn.AGGREGATE(15,3,(TableDiv[[Agency]:[Agency]]=$E122)/(TableDiv[[Agency]:[Agency]]=$E122)*(ROW(TableDiv[Agency])-ROW(TableDiv[[#Headers],[Agency]])),COLUMNS($F$7:S$7))))</f>
        <v/>
      </c>
      <c r="T122" s="1069" t="str" cm="1">
        <f t="array" ref="T122">IF($D122&lt;COLUMNS($F$7:T$7),"",INDEX(TableDiv[[GASB]:[GASB]],_xlfn.AGGREGATE(15,3,(TableDiv[[Agency]:[Agency]]=$E122)/(TableDiv[[Agency]:[Agency]]=$E122)*(ROW(TableDiv[Agency])-ROW(TableDiv[[#Headers],[Agency]])),COLUMNS($F$7:T$7))))</f>
        <v/>
      </c>
      <c r="U122" s="1069" t="str" cm="1">
        <f t="array" ref="U122">IF($D122&lt;COLUMNS($F$7:U$7),"",INDEX(TableDiv[[GASB]:[GASB]],_xlfn.AGGREGATE(15,3,(TableDiv[[Agency]:[Agency]]=$E122)/(TableDiv[[Agency]:[Agency]]=$E122)*(ROW(TableDiv[Agency])-ROW(TableDiv[[#Headers],[Agency]])),COLUMNS($F$7:U$7))))</f>
        <v/>
      </c>
      <c r="V122" s="1069" t="str" cm="1">
        <f t="array" ref="V122">IF($D122&lt;COLUMNS($F$7:V$7),"",INDEX(TableDiv[[GASB]:[GASB]],_xlfn.AGGREGATE(15,3,(TableDiv[[Agency]:[Agency]]=$E122)/(TableDiv[[Agency]:[Agency]]=$E122)*(ROW(TableDiv[Agency])-ROW(TableDiv[[#Headers],[Agency]])),COLUMNS($F$7:V$7))))</f>
        <v/>
      </c>
      <c r="W122" s="1069" t="str" cm="1">
        <f t="array" ref="W122">IF($D122&lt;COLUMNS($F$7:W$7),"",INDEX(TableDiv[[GASB]:[GASB]],_xlfn.AGGREGATE(15,3,(TableDiv[[Agency]:[Agency]]=$E122)/(TableDiv[[Agency]:[Agency]]=$E122)*(ROW(TableDiv[Agency])-ROW(TableDiv[[#Headers],[Agency]])),COLUMNS($F$7:W$7))))</f>
        <v/>
      </c>
      <c r="X122" s="1069" t="str" cm="1">
        <f t="array" ref="X122">IF($D122&lt;COLUMNS($F$7:X$7),"",INDEX(TableDiv[[GASB]:[GASB]],_xlfn.AGGREGATE(15,3,(TableDiv[[Agency]:[Agency]]=$E122)/(TableDiv[[Agency]:[Agency]]=$E122)*(ROW(TableDiv[Agency])-ROW(TableDiv[[#Headers],[Agency]])),COLUMNS($F$7:X$7))))</f>
        <v/>
      </c>
      <c r="Y122" s="1069" t="str" cm="1">
        <f t="array" ref="Y122">IF($D122&lt;COLUMNS($F$7:Y$7),"",INDEX(TableDiv[[GASB]:[GASB]],_xlfn.AGGREGATE(15,3,(TableDiv[[Agency]:[Agency]]=$E122)/(TableDiv[[Agency]:[Agency]]=$E122)*(ROW(TableDiv[Agency])-ROW(TableDiv[[#Headers],[Agency]])),COLUMNS($F$7:Y$7))))</f>
        <v/>
      </c>
      <c r="Z122" s="1069" t="str" cm="1">
        <f t="array" ref="Z122">IF($D122&lt;COLUMNS($F$7:Z$7),"",INDEX(TableDiv[[GASB]:[GASB]],_xlfn.AGGREGATE(15,3,(TableDiv[[Agency]:[Agency]]=$E122)/(TableDiv[[Agency]:[Agency]]=$E122)*(ROW(TableDiv[Agency])-ROW(TableDiv[[#Headers],[Agency]])),COLUMNS($F$7:Z$7))))</f>
        <v/>
      </c>
      <c r="AA122" s="1069" t="str" cm="1">
        <f t="array" ref="AA122">IF($D122&lt;COLUMNS($F$7:AA$7),"",INDEX(TableDiv[[GASB]:[GASB]],_xlfn.AGGREGATE(15,3,(TableDiv[[Agency]:[Agency]]=$E122)/(TableDiv[[Agency]:[Agency]]=$E122)*(ROW(TableDiv[Agency])-ROW(TableDiv[[#Headers],[Agency]])),COLUMNS($F$7:AA$7))))</f>
        <v/>
      </c>
      <c r="AB122" s="1069" t="str" cm="1">
        <f t="array" ref="AB122">IF($D122&lt;COLUMNS($F$7:AB$7),"",INDEX(TableDiv[[GASB]:[GASB]],_xlfn.AGGREGATE(15,3,(TableDiv[[Agency]:[Agency]]=$E122)/(TableDiv[[Agency]:[Agency]]=$E122)*(ROW(TableDiv[Agency])-ROW(TableDiv[[#Headers],[Agency]])),COLUMNS($F$7:AB$7))))</f>
        <v/>
      </c>
      <c r="AC122" s="1069" t="str" cm="1">
        <f t="array" ref="AC122">IF($D122&lt;COLUMNS($F$7:AC$7),"",INDEX(TableDiv[[GASB]:[GASB]],_xlfn.AGGREGATE(15,3,(TableDiv[[Agency]:[Agency]]=$E122)/(TableDiv[[Agency]:[Agency]]=$E122)*(ROW(TableDiv[Agency])-ROW(TableDiv[[#Headers],[Agency]])),COLUMNS($F$7:AC$7))))</f>
        <v/>
      </c>
      <c r="AD122" s="1069" t="str" cm="1">
        <f t="array" ref="AD122">IF($D122&lt;COLUMNS($F$7:AD$7),"",INDEX(TableDiv[[GASB]:[GASB]],_xlfn.AGGREGATE(15,3,(TableDiv[[Agency]:[Agency]]=$E122)/(TableDiv[[Agency]:[Agency]]=$E122)*(ROW(TableDiv[Agency])-ROW(TableDiv[[#Headers],[Agency]])),COLUMNS($F$7:AD$7))))</f>
        <v/>
      </c>
      <c r="AE122" s="1069" t="str" cm="1">
        <f t="array" ref="AE122">IF($D122&lt;COLUMNS($F$7:AE$7),"",INDEX(TableDiv[[GASB]:[GASB]],_xlfn.AGGREGATE(15,3,(TableDiv[[Agency]:[Agency]]=$E122)/(TableDiv[[Agency]:[Agency]]=$E122)*(ROW(TableDiv[Agency])-ROW(TableDiv[[#Headers],[Agency]])),COLUMNS($F$7:AE$7))))</f>
        <v/>
      </c>
      <c r="AF122" s="1069" t="str" cm="1">
        <f t="array" ref="AF122">IF($D122&lt;COLUMNS($F$7:AF$7),"",INDEX(TableDiv[[GASB]:[GASB]],_xlfn.AGGREGATE(15,3,(TableDiv[[Agency]:[Agency]]=$E122)/(TableDiv[[Agency]:[Agency]]=$E122)*(ROW(TableDiv[Agency])-ROW(TableDiv[[#Headers],[Agency]])),COLUMNS($F$7:AF$7))))</f>
        <v/>
      </c>
      <c r="AG122" s="1069" t="str" cm="1">
        <f t="array" ref="AG122">IF($D122&lt;COLUMNS($F$7:AG$7),"",INDEX(TableDiv[[GASB]:[GASB]],_xlfn.AGGREGATE(15,3,(TableDiv[[Agency]:[Agency]]=$E122)/(TableDiv[[Agency]:[Agency]]=$E122)*(ROW(TableDiv[Agency])-ROW(TableDiv[[#Headers],[Agency]])),COLUMNS($F$7:AG$7))))</f>
        <v/>
      </c>
      <c r="AH122" s="1069" t="str" cm="1">
        <f t="array" ref="AH122">IF($D122&lt;COLUMNS($F$7:AH$7),"",INDEX(TableDiv[[GASB]:[GASB]],_xlfn.AGGREGATE(15,3,(TableDiv[[Agency]:[Agency]]=$E122)/(TableDiv[[Agency]:[Agency]]=$E122)*(ROW(TableDiv[Agency])-ROW(TableDiv[[#Headers],[Agency]])),COLUMNS($F$7:AH$7))))</f>
        <v/>
      </c>
      <c r="AI122" s="1069" t="str" cm="1">
        <f t="array" ref="AI122">IF($D122&lt;COLUMNS($F$7:AI$7),"",INDEX(TableDiv[[GASB]:[GASB]],_xlfn.AGGREGATE(15,3,(TableDiv[[Agency]:[Agency]]=$E122)/(TableDiv[[Agency]:[Agency]]=$E122)*(ROW(TableDiv[Agency])-ROW(TableDiv[[#Headers],[Agency]])),COLUMNS($F$7:AI$7))))</f>
        <v/>
      </c>
      <c r="AJ122" s="1069" t="str" cm="1">
        <f t="array" ref="AJ122">IF($D122&lt;COLUMNS($F$7:AJ$7),"",INDEX(TableDiv[[GASB]:[GASB]],_xlfn.AGGREGATE(15,3,(TableDiv[[Agency]:[Agency]]=$E122)/(TableDiv[[Agency]:[Agency]]=$E122)*(ROW(TableDiv[Agency])-ROW(TableDiv[[#Headers],[Agency]])),COLUMNS($F$7:AJ$7))))</f>
        <v/>
      </c>
      <c r="AK122" s="1069" t="str" cm="1">
        <f t="array" ref="AK122">IF($D122&lt;COLUMNS($F$7:AK$7),"",INDEX(TableDiv[[GASB]:[GASB]],_xlfn.AGGREGATE(15,3,(TableDiv[[Agency]:[Agency]]=$E122)/(TableDiv[[Agency]:[Agency]]=$E122)*(ROW(TableDiv[Agency])-ROW(TableDiv[[#Headers],[Agency]])),COLUMNS($F$7:AK$7))))</f>
        <v/>
      </c>
      <c r="AL122" s="1069" t="str" cm="1">
        <f t="array" ref="AL122">IF($D122&lt;COLUMNS($F$7:AL$7),"",INDEX(TableDiv[[GASB]:[GASB]],_xlfn.AGGREGATE(15,3,(TableDiv[[Agency]:[Agency]]=$E122)/(TableDiv[[Agency]:[Agency]]=$E122)*(ROW(TableDiv[Agency])-ROW(TableDiv[[#Headers],[Agency]])),COLUMNS($F$7:AL$7))))</f>
        <v/>
      </c>
      <c r="AM122" s="1069" t="str" cm="1">
        <f t="array" ref="AM122">IF($D122&lt;COLUMNS($F$7:AM$7),"",INDEX(TableDiv[[GASB]:[GASB]],_xlfn.AGGREGATE(15,3,(TableDiv[[Agency]:[Agency]]=$E122)/(TableDiv[[Agency]:[Agency]]=$E122)*(ROW(TableDiv[Agency])-ROW(TableDiv[[#Headers],[Agency]])),COLUMNS($F$7:AM$7))))</f>
        <v/>
      </c>
      <c r="AN122" s="1069"/>
      <c r="AO122" s="1069"/>
      <c r="AP122" s="1069"/>
      <c r="AQ122" s="1069"/>
      <c r="AR122" s="1069"/>
      <c r="AS122" s="1069"/>
    </row>
    <row r="123" spans="1:45" ht="15">
      <c r="A123" s="1073" t="s">
        <v>1425</v>
      </c>
      <c r="B123" s="1073" t="s">
        <v>2331</v>
      </c>
      <c r="C123" s="1069"/>
      <c r="D123" s="1069">
        <f>COUNTIF(TableDiv[Agency],E123)</f>
        <v>1</v>
      </c>
      <c r="E123" s="1078" t="str" cm="1">
        <f t="array" ref="E123">IFERROR(INDEX(TableDiv[Agency],MATCH(0,INDEX(COUNTIF($E$7:E122,TableDiv[Agency]),),0)),"")</f>
        <v>DLF</v>
      </c>
      <c r="F123" s="1069" t="str" cm="1">
        <f t="array" ref="F123">IF($D123&lt;COLUMNS($F$7:F$7),"",INDEX(TableDiv[[GASB]:[GASB]],_xlfn.AGGREGATE(15,3,(TableDiv[[Agency]:[Agency]]=$E123)/(TableDiv[[Agency]:[Agency]]=$E123)*(ROW(TableDiv[Agency])-ROW(TableDiv[[#Headers],[Agency]])),COLUMNS($F$7:F$7))))</f>
        <v>48200G</v>
      </c>
      <c r="G123" s="1069" t="str" cm="1">
        <f t="array" ref="G123">IF($D123&lt;COLUMNS($F$7:G$7),"",INDEX(TableDiv[[GASB]:[GASB]],_xlfn.AGGREGATE(15,3,(TableDiv[[Agency]:[Agency]]=$E123)/(TableDiv[[Agency]:[Agency]]=$E123)*(ROW(TableDiv[Agency])-ROW(TableDiv[[#Headers],[Agency]])),COLUMNS($F$7:G$7))))</f>
        <v/>
      </c>
      <c r="H123" s="1069" t="str" cm="1">
        <f t="array" ref="H123">IF($D123&lt;COLUMNS($F$7:H$7),"",INDEX(TableDiv[[GASB]:[GASB]],_xlfn.AGGREGATE(15,3,(TableDiv[[Agency]:[Agency]]=$E123)/(TableDiv[[Agency]:[Agency]]=$E123)*(ROW(TableDiv[Agency])-ROW(TableDiv[[#Headers],[Agency]])),COLUMNS($F$7:H$7))))</f>
        <v/>
      </c>
      <c r="I123" s="1069" t="str" cm="1">
        <f t="array" ref="I123">IF($D123&lt;COLUMNS($F$7:I$7),"",INDEX(TableDiv[[GASB]:[GASB]],_xlfn.AGGREGATE(15,3,(TableDiv[[Agency]:[Agency]]=$E123)/(TableDiv[[Agency]:[Agency]]=$E123)*(ROW(TableDiv[Agency])-ROW(TableDiv[[#Headers],[Agency]])),COLUMNS($F$7:I$7))))</f>
        <v/>
      </c>
      <c r="J123" s="1069" t="str" cm="1">
        <f t="array" ref="J123">IF($D123&lt;COLUMNS($F$7:J$7),"",INDEX(TableDiv[[GASB]:[GASB]],_xlfn.AGGREGATE(15,3,(TableDiv[[Agency]:[Agency]]=$E123)/(TableDiv[[Agency]:[Agency]]=$E123)*(ROW(TableDiv[Agency])-ROW(TableDiv[[#Headers],[Agency]])),COLUMNS($F$7:J$7))))</f>
        <v/>
      </c>
      <c r="K123" s="1069" t="str" cm="1">
        <f t="array" ref="K123">IF($D123&lt;COLUMNS($F$7:K$7),"",INDEX(TableDiv[[GASB]:[GASB]],_xlfn.AGGREGATE(15,3,(TableDiv[[Agency]:[Agency]]=$E123)/(TableDiv[[Agency]:[Agency]]=$E123)*(ROW(TableDiv[Agency])-ROW(TableDiv[[#Headers],[Agency]])),COLUMNS($F$7:K$7))))</f>
        <v/>
      </c>
      <c r="L123" s="1069" t="str" cm="1">
        <f t="array" ref="L123">IF($D123&lt;COLUMNS($F$7:L$7),"",INDEX(TableDiv[[GASB]:[GASB]],_xlfn.AGGREGATE(15,3,(TableDiv[[Agency]:[Agency]]=$E123)/(TableDiv[[Agency]:[Agency]]=$E123)*(ROW(TableDiv[Agency])-ROW(TableDiv[[#Headers],[Agency]])),COLUMNS($F$7:L$7))))</f>
        <v/>
      </c>
      <c r="M123" s="1069" t="str" cm="1">
        <f t="array" ref="M123">IF($D123&lt;COLUMNS($F$7:M$7),"",INDEX(TableDiv[[GASB]:[GASB]],_xlfn.AGGREGATE(15,3,(TableDiv[[Agency]:[Agency]]=$E123)/(TableDiv[[Agency]:[Agency]]=$E123)*(ROW(TableDiv[Agency])-ROW(TableDiv[[#Headers],[Agency]])),COLUMNS($F$7:M$7))))</f>
        <v/>
      </c>
      <c r="N123" s="1069" t="str" cm="1">
        <f t="array" ref="N123">IF($D123&lt;COLUMNS($F$7:N$7),"",INDEX(TableDiv[[GASB]:[GASB]],_xlfn.AGGREGATE(15,3,(TableDiv[[Agency]:[Agency]]=$E123)/(TableDiv[[Agency]:[Agency]]=$E123)*(ROW(TableDiv[Agency])-ROW(TableDiv[[#Headers],[Agency]])),COLUMNS($F$7:N$7))))</f>
        <v/>
      </c>
      <c r="O123" s="1069" t="str" cm="1">
        <f t="array" ref="O123">IF($D123&lt;COLUMNS($F$7:O$7),"",INDEX(TableDiv[[GASB]:[GASB]],_xlfn.AGGREGATE(15,3,(TableDiv[[Agency]:[Agency]]=$E123)/(TableDiv[[Agency]:[Agency]]=$E123)*(ROW(TableDiv[Agency])-ROW(TableDiv[[#Headers],[Agency]])),COLUMNS($F$7:O$7))))</f>
        <v/>
      </c>
      <c r="P123" s="1069" t="str" cm="1">
        <f t="array" ref="P123">IF($D123&lt;COLUMNS($F$7:P$7),"",INDEX(TableDiv[[GASB]:[GASB]],_xlfn.AGGREGATE(15,3,(TableDiv[[Agency]:[Agency]]=$E123)/(TableDiv[[Agency]:[Agency]]=$E123)*(ROW(TableDiv[Agency])-ROW(TableDiv[[#Headers],[Agency]])),COLUMNS($F$7:P$7))))</f>
        <v/>
      </c>
      <c r="Q123" s="1069" t="str" cm="1">
        <f t="array" ref="Q123">IF($D123&lt;COLUMNS($F$7:Q$7),"",INDEX(TableDiv[[GASB]:[GASB]],_xlfn.AGGREGATE(15,3,(TableDiv[[Agency]:[Agency]]=$E123)/(TableDiv[[Agency]:[Agency]]=$E123)*(ROW(TableDiv[Agency])-ROW(TableDiv[[#Headers],[Agency]])),COLUMNS($F$7:Q$7))))</f>
        <v/>
      </c>
      <c r="R123" s="1069" t="str" cm="1">
        <f t="array" ref="R123">IF($D123&lt;COLUMNS($F$7:R$7),"",INDEX(TableDiv[[GASB]:[GASB]],_xlfn.AGGREGATE(15,3,(TableDiv[[Agency]:[Agency]]=$E123)/(TableDiv[[Agency]:[Agency]]=$E123)*(ROW(TableDiv[Agency])-ROW(TableDiv[[#Headers],[Agency]])),COLUMNS($F$7:R$7))))</f>
        <v/>
      </c>
      <c r="S123" s="1069" t="str" cm="1">
        <f t="array" ref="S123">IF($D123&lt;COLUMNS($F$7:S$7),"",INDEX(TableDiv[[GASB]:[GASB]],_xlfn.AGGREGATE(15,3,(TableDiv[[Agency]:[Agency]]=$E123)/(TableDiv[[Agency]:[Agency]]=$E123)*(ROW(TableDiv[Agency])-ROW(TableDiv[[#Headers],[Agency]])),COLUMNS($F$7:S$7))))</f>
        <v/>
      </c>
      <c r="T123" s="1069" t="str" cm="1">
        <f t="array" ref="T123">IF($D123&lt;COLUMNS($F$7:T$7),"",INDEX(TableDiv[[GASB]:[GASB]],_xlfn.AGGREGATE(15,3,(TableDiv[[Agency]:[Agency]]=$E123)/(TableDiv[[Agency]:[Agency]]=$E123)*(ROW(TableDiv[Agency])-ROW(TableDiv[[#Headers],[Agency]])),COLUMNS($F$7:T$7))))</f>
        <v/>
      </c>
      <c r="U123" s="1069" t="str" cm="1">
        <f t="array" ref="U123">IF($D123&lt;COLUMNS($F$7:U$7),"",INDEX(TableDiv[[GASB]:[GASB]],_xlfn.AGGREGATE(15,3,(TableDiv[[Agency]:[Agency]]=$E123)/(TableDiv[[Agency]:[Agency]]=$E123)*(ROW(TableDiv[Agency])-ROW(TableDiv[[#Headers],[Agency]])),COLUMNS($F$7:U$7))))</f>
        <v/>
      </c>
      <c r="V123" s="1069" t="str" cm="1">
        <f t="array" ref="V123">IF($D123&lt;COLUMNS($F$7:V$7),"",INDEX(TableDiv[[GASB]:[GASB]],_xlfn.AGGREGATE(15,3,(TableDiv[[Agency]:[Agency]]=$E123)/(TableDiv[[Agency]:[Agency]]=$E123)*(ROW(TableDiv[Agency])-ROW(TableDiv[[#Headers],[Agency]])),COLUMNS($F$7:V$7))))</f>
        <v/>
      </c>
      <c r="W123" s="1069" t="str" cm="1">
        <f t="array" ref="W123">IF($D123&lt;COLUMNS($F$7:W$7),"",INDEX(TableDiv[[GASB]:[GASB]],_xlfn.AGGREGATE(15,3,(TableDiv[[Agency]:[Agency]]=$E123)/(TableDiv[[Agency]:[Agency]]=$E123)*(ROW(TableDiv[Agency])-ROW(TableDiv[[#Headers],[Agency]])),COLUMNS($F$7:W$7))))</f>
        <v/>
      </c>
      <c r="X123" s="1069" t="str" cm="1">
        <f t="array" ref="X123">IF($D123&lt;COLUMNS($F$7:X$7),"",INDEX(TableDiv[[GASB]:[GASB]],_xlfn.AGGREGATE(15,3,(TableDiv[[Agency]:[Agency]]=$E123)/(TableDiv[[Agency]:[Agency]]=$E123)*(ROW(TableDiv[Agency])-ROW(TableDiv[[#Headers],[Agency]])),COLUMNS($F$7:X$7))))</f>
        <v/>
      </c>
      <c r="Y123" s="1069" t="str" cm="1">
        <f t="array" ref="Y123">IF($D123&lt;COLUMNS($F$7:Y$7),"",INDEX(TableDiv[[GASB]:[GASB]],_xlfn.AGGREGATE(15,3,(TableDiv[[Agency]:[Agency]]=$E123)/(TableDiv[[Agency]:[Agency]]=$E123)*(ROW(TableDiv[Agency])-ROW(TableDiv[[#Headers],[Agency]])),COLUMNS($F$7:Y$7))))</f>
        <v/>
      </c>
      <c r="Z123" s="1069" t="str" cm="1">
        <f t="array" ref="Z123">IF($D123&lt;COLUMNS($F$7:Z$7),"",INDEX(TableDiv[[GASB]:[GASB]],_xlfn.AGGREGATE(15,3,(TableDiv[[Agency]:[Agency]]=$E123)/(TableDiv[[Agency]:[Agency]]=$E123)*(ROW(TableDiv[Agency])-ROW(TableDiv[[#Headers],[Agency]])),COLUMNS($F$7:Z$7))))</f>
        <v/>
      </c>
      <c r="AA123" s="1069" t="str" cm="1">
        <f t="array" ref="AA123">IF($D123&lt;COLUMNS($F$7:AA$7),"",INDEX(TableDiv[[GASB]:[GASB]],_xlfn.AGGREGATE(15,3,(TableDiv[[Agency]:[Agency]]=$E123)/(TableDiv[[Agency]:[Agency]]=$E123)*(ROW(TableDiv[Agency])-ROW(TableDiv[[#Headers],[Agency]])),COLUMNS($F$7:AA$7))))</f>
        <v/>
      </c>
      <c r="AB123" s="1069" t="str" cm="1">
        <f t="array" ref="AB123">IF($D123&lt;COLUMNS($F$7:AB$7),"",INDEX(TableDiv[[GASB]:[GASB]],_xlfn.AGGREGATE(15,3,(TableDiv[[Agency]:[Agency]]=$E123)/(TableDiv[[Agency]:[Agency]]=$E123)*(ROW(TableDiv[Agency])-ROW(TableDiv[[#Headers],[Agency]])),COLUMNS($F$7:AB$7))))</f>
        <v/>
      </c>
      <c r="AC123" s="1069" t="str" cm="1">
        <f t="array" ref="AC123">IF($D123&lt;COLUMNS($F$7:AC$7),"",INDEX(TableDiv[[GASB]:[GASB]],_xlfn.AGGREGATE(15,3,(TableDiv[[Agency]:[Agency]]=$E123)/(TableDiv[[Agency]:[Agency]]=$E123)*(ROW(TableDiv[Agency])-ROW(TableDiv[[#Headers],[Agency]])),COLUMNS($F$7:AC$7))))</f>
        <v/>
      </c>
      <c r="AD123" s="1069" t="str" cm="1">
        <f t="array" ref="AD123">IF($D123&lt;COLUMNS($F$7:AD$7),"",INDEX(TableDiv[[GASB]:[GASB]],_xlfn.AGGREGATE(15,3,(TableDiv[[Agency]:[Agency]]=$E123)/(TableDiv[[Agency]:[Agency]]=$E123)*(ROW(TableDiv[Agency])-ROW(TableDiv[[#Headers],[Agency]])),COLUMNS($F$7:AD$7))))</f>
        <v/>
      </c>
      <c r="AE123" s="1069" t="str" cm="1">
        <f t="array" ref="AE123">IF($D123&lt;COLUMNS($F$7:AE$7),"",INDEX(TableDiv[[GASB]:[GASB]],_xlfn.AGGREGATE(15,3,(TableDiv[[Agency]:[Agency]]=$E123)/(TableDiv[[Agency]:[Agency]]=$E123)*(ROW(TableDiv[Agency])-ROW(TableDiv[[#Headers],[Agency]])),COLUMNS($F$7:AE$7))))</f>
        <v/>
      </c>
      <c r="AF123" s="1069" t="str" cm="1">
        <f t="array" ref="AF123">IF($D123&lt;COLUMNS($F$7:AF$7),"",INDEX(TableDiv[[GASB]:[GASB]],_xlfn.AGGREGATE(15,3,(TableDiv[[Agency]:[Agency]]=$E123)/(TableDiv[[Agency]:[Agency]]=$E123)*(ROW(TableDiv[Agency])-ROW(TableDiv[[#Headers],[Agency]])),COLUMNS($F$7:AF$7))))</f>
        <v/>
      </c>
      <c r="AG123" s="1069" t="str" cm="1">
        <f t="array" ref="AG123">IF($D123&lt;COLUMNS($F$7:AG$7),"",INDEX(TableDiv[[GASB]:[GASB]],_xlfn.AGGREGATE(15,3,(TableDiv[[Agency]:[Agency]]=$E123)/(TableDiv[[Agency]:[Agency]]=$E123)*(ROW(TableDiv[Agency])-ROW(TableDiv[[#Headers],[Agency]])),COLUMNS($F$7:AG$7))))</f>
        <v/>
      </c>
      <c r="AH123" s="1069" t="str" cm="1">
        <f t="array" ref="AH123">IF($D123&lt;COLUMNS($F$7:AH$7),"",INDEX(TableDiv[[GASB]:[GASB]],_xlfn.AGGREGATE(15,3,(TableDiv[[Agency]:[Agency]]=$E123)/(TableDiv[[Agency]:[Agency]]=$E123)*(ROW(TableDiv[Agency])-ROW(TableDiv[[#Headers],[Agency]])),COLUMNS($F$7:AH$7))))</f>
        <v/>
      </c>
      <c r="AI123" s="1069" t="str" cm="1">
        <f t="array" ref="AI123">IF($D123&lt;COLUMNS($F$7:AI$7),"",INDEX(TableDiv[[GASB]:[GASB]],_xlfn.AGGREGATE(15,3,(TableDiv[[Agency]:[Agency]]=$E123)/(TableDiv[[Agency]:[Agency]]=$E123)*(ROW(TableDiv[Agency])-ROW(TableDiv[[#Headers],[Agency]])),COLUMNS($F$7:AI$7))))</f>
        <v/>
      </c>
      <c r="AJ123" s="1069" t="str" cm="1">
        <f t="array" ref="AJ123">IF($D123&lt;COLUMNS($F$7:AJ$7),"",INDEX(TableDiv[[GASB]:[GASB]],_xlfn.AGGREGATE(15,3,(TableDiv[[Agency]:[Agency]]=$E123)/(TableDiv[[Agency]:[Agency]]=$E123)*(ROW(TableDiv[Agency])-ROW(TableDiv[[#Headers],[Agency]])),COLUMNS($F$7:AJ$7))))</f>
        <v/>
      </c>
      <c r="AK123" s="1069" t="str" cm="1">
        <f t="array" ref="AK123">IF($D123&lt;COLUMNS($F$7:AK$7),"",INDEX(TableDiv[[GASB]:[GASB]],_xlfn.AGGREGATE(15,3,(TableDiv[[Agency]:[Agency]]=$E123)/(TableDiv[[Agency]:[Agency]]=$E123)*(ROW(TableDiv[Agency])-ROW(TableDiv[[#Headers],[Agency]])),COLUMNS($F$7:AK$7))))</f>
        <v/>
      </c>
      <c r="AL123" s="1069" t="str" cm="1">
        <f t="array" ref="AL123">IF($D123&lt;COLUMNS($F$7:AL$7),"",INDEX(TableDiv[[GASB]:[GASB]],_xlfn.AGGREGATE(15,3,(TableDiv[[Agency]:[Agency]]=$E123)/(TableDiv[[Agency]:[Agency]]=$E123)*(ROW(TableDiv[Agency])-ROW(TableDiv[[#Headers],[Agency]])),COLUMNS($F$7:AL$7))))</f>
        <v/>
      </c>
      <c r="AM123" s="1069" t="str" cm="1">
        <f t="array" ref="AM123">IF($D123&lt;COLUMNS($F$7:AM$7),"",INDEX(TableDiv[[GASB]:[GASB]],_xlfn.AGGREGATE(15,3,(TableDiv[[Agency]:[Agency]]=$E123)/(TableDiv[[Agency]:[Agency]]=$E123)*(ROW(TableDiv[Agency])-ROW(TableDiv[[#Headers],[Agency]])),COLUMNS($F$7:AM$7))))</f>
        <v/>
      </c>
      <c r="AN123" s="1069"/>
      <c r="AO123" s="1069"/>
      <c r="AP123" s="1069"/>
      <c r="AQ123" s="1069"/>
      <c r="AR123" s="1069"/>
      <c r="AS123" s="1069"/>
    </row>
    <row r="124" spans="1:45" ht="15">
      <c r="A124" s="1073" t="s">
        <v>1425</v>
      </c>
      <c r="B124" s="1073" t="s">
        <v>2332</v>
      </c>
      <c r="C124" s="1069"/>
      <c r="D124" s="1069">
        <f>COUNTIF(TableDiv[Agency],E124)</f>
        <v>1</v>
      </c>
      <c r="E124" s="1078" t="str" cm="1">
        <f t="array" ref="E124">IFERROR(INDEX(TableDiv[Agency],MATCH(0,INDEX(COUNTIF($E$7:E123,TableDiv[Agency]),),0)),"")</f>
        <v>DMF</v>
      </c>
      <c r="F124" s="1069" t="str" cm="1">
        <f t="array" ref="F124">IF($D124&lt;COLUMNS($F$7:F$7),"",INDEX(TableDiv[[GASB]:[GASB]],_xlfn.AGGREGATE(15,3,(TableDiv[[Agency]:[Agency]]=$E124)/(TableDiv[[Agency]:[Agency]]=$E124)*(ROW(TableDiv[Agency])-ROW(TableDiv[[#Headers],[Agency]])),COLUMNS($F$7:F$7))))</f>
        <v>48200G</v>
      </c>
      <c r="G124" s="1069" t="str" cm="1">
        <f t="array" ref="G124">IF($D124&lt;COLUMNS($F$7:G$7),"",INDEX(TableDiv[[GASB]:[GASB]],_xlfn.AGGREGATE(15,3,(TableDiv[[Agency]:[Agency]]=$E124)/(TableDiv[[Agency]:[Agency]]=$E124)*(ROW(TableDiv[Agency])-ROW(TableDiv[[#Headers],[Agency]])),COLUMNS($F$7:G$7))))</f>
        <v/>
      </c>
      <c r="H124" s="1069" t="str" cm="1">
        <f t="array" ref="H124">IF($D124&lt;COLUMNS($F$7:H$7),"",INDEX(TableDiv[[GASB]:[GASB]],_xlfn.AGGREGATE(15,3,(TableDiv[[Agency]:[Agency]]=$E124)/(TableDiv[[Agency]:[Agency]]=$E124)*(ROW(TableDiv[Agency])-ROW(TableDiv[[#Headers],[Agency]])),COLUMNS($F$7:H$7))))</f>
        <v/>
      </c>
      <c r="I124" s="1069" t="str" cm="1">
        <f t="array" ref="I124">IF($D124&lt;COLUMNS($F$7:I$7),"",INDEX(TableDiv[[GASB]:[GASB]],_xlfn.AGGREGATE(15,3,(TableDiv[[Agency]:[Agency]]=$E124)/(TableDiv[[Agency]:[Agency]]=$E124)*(ROW(TableDiv[Agency])-ROW(TableDiv[[#Headers],[Agency]])),COLUMNS($F$7:I$7))))</f>
        <v/>
      </c>
      <c r="J124" s="1069" t="str" cm="1">
        <f t="array" ref="J124">IF($D124&lt;COLUMNS($F$7:J$7),"",INDEX(TableDiv[[GASB]:[GASB]],_xlfn.AGGREGATE(15,3,(TableDiv[[Agency]:[Agency]]=$E124)/(TableDiv[[Agency]:[Agency]]=$E124)*(ROW(TableDiv[Agency])-ROW(TableDiv[[#Headers],[Agency]])),COLUMNS($F$7:J$7))))</f>
        <v/>
      </c>
      <c r="K124" s="1069" t="str" cm="1">
        <f t="array" ref="K124">IF($D124&lt;COLUMNS($F$7:K$7),"",INDEX(TableDiv[[GASB]:[GASB]],_xlfn.AGGREGATE(15,3,(TableDiv[[Agency]:[Agency]]=$E124)/(TableDiv[[Agency]:[Agency]]=$E124)*(ROW(TableDiv[Agency])-ROW(TableDiv[[#Headers],[Agency]])),COLUMNS($F$7:K$7))))</f>
        <v/>
      </c>
      <c r="L124" s="1069" t="str" cm="1">
        <f t="array" ref="L124">IF($D124&lt;COLUMNS($F$7:L$7),"",INDEX(TableDiv[[GASB]:[GASB]],_xlfn.AGGREGATE(15,3,(TableDiv[[Agency]:[Agency]]=$E124)/(TableDiv[[Agency]:[Agency]]=$E124)*(ROW(TableDiv[Agency])-ROW(TableDiv[[#Headers],[Agency]])),COLUMNS($F$7:L$7))))</f>
        <v/>
      </c>
      <c r="M124" s="1069" t="str" cm="1">
        <f t="array" ref="M124">IF($D124&lt;COLUMNS($F$7:M$7),"",INDEX(TableDiv[[GASB]:[GASB]],_xlfn.AGGREGATE(15,3,(TableDiv[[Agency]:[Agency]]=$E124)/(TableDiv[[Agency]:[Agency]]=$E124)*(ROW(TableDiv[Agency])-ROW(TableDiv[[#Headers],[Agency]])),COLUMNS($F$7:M$7))))</f>
        <v/>
      </c>
      <c r="N124" s="1069" t="str" cm="1">
        <f t="array" ref="N124">IF($D124&lt;COLUMNS($F$7:N$7),"",INDEX(TableDiv[[GASB]:[GASB]],_xlfn.AGGREGATE(15,3,(TableDiv[[Agency]:[Agency]]=$E124)/(TableDiv[[Agency]:[Agency]]=$E124)*(ROW(TableDiv[Agency])-ROW(TableDiv[[#Headers],[Agency]])),COLUMNS($F$7:N$7))))</f>
        <v/>
      </c>
      <c r="O124" s="1069" t="str" cm="1">
        <f t="array" ref="O124">IF($D124&lt;COLUMNS($F$7:O$7),"",INDEX(TableDiv[[GASB]:[GASB]],_xlfn.AGGREGATE(15,3,(TableDiv[[Agency]:[Agency]]=$E124)/(TableDiv[[Agency]:[Agency]]=$E124)*(ROW(TableDiv[Agency])-ROW(TableDiv[[#Headers],[Agency]])),COLUMNS($F$7:O$7))))</f>
        <v/>
      </c>
      <c r="P124" s="1069" t="str" cm="1">
        <f t="array" ref="P124">IF($D124&lt;COLUMNS($F$7:P$7),"",INDEX(TableDiv[[GASB]:[GASB]],_xlfn.AGGREGATE(15,3,(TableDiv[[Agency]:[Agency]]=$E124)/(TableDiv[[Agency]:[Agency]]=$E124)*(ROW(TableDiv[Agency])-ROW(TableDiv[[#Headers],[Agency]])),COLUMNS($F$7:P$7))))</f>
        <v/>
      </c>
      <c r="Q124" s="1069" t="str" cm="1">
        <f t="array" ref="Q124">IF($D124&lt;COLUMNS($F$7:Q$7),"",INDEX(TableDiv[[GASB]:[GASB]],_xlfn.AGGREGATE(15,3,(TableDiv[[Agency]:[Agency]]=$E124)/(TableDiv[[Agency]:[Agency]]=$E124)*(ROW(TableDiv[Agency])-ROW(TableDiv[[#Headers],[Agency]])),COLUMNS($F$7:Q$7))))</f>
        <v/>
      </c>
      <c r="R124" s="1069" t="str" cm="1">
        <f t="array" ref="R124">IF($D124&lt;COLUMNS($F$7:R$7),"",INDEX(TableDiv[[GASB]:[GASB]],_xlfn.AGGREGATE(15,3,(TableDiv[[Agency]:[Agency]]=$E124)/(TableDiv[[Agency]:[Agency]]=$E124)*(ROW(TableDiv[Agency])-ROW(TableDiv[[#Headers],[Agency]])),COLUMNS($F$7:R$7))))</f>
        <v/>
      </c>
      <c r="S124" s="1069" t="str" cm="1">
        <f t="array" ref="S124">IF($D124&lt;COLUMNS($F$7:S$7),"",INDEX(TableDiv[[GASB]:[GASB]],_xlfn.AGGREGATE(15,3,(TableDiv[[Agency]:[Agency]]=$E124)/(TableDiv[[Agency]:[Agency]]=$E124)*(ROW(TableDiv[Agency])-ROW(TableDiv[[#Headers],[Agency]])),COLUMNS($F$7:S$7))))</f>
        <v/>
      </c>
      <c r="T124" s="1069" t="str" cm="1">
        <f t="array" ref="T124">IF($D124&lt;COLUMNS($F$7:T$7),"",INDEX(TableDiv[[GASB]:[GASB]],_xlfn.AGGREGATE(15,3,(TableDiv[[Agency]:[Agency]]=$E124)/(TableDiv[[Agency]:[Agency]]=$E124)*(ROW(TableDiv[Agency])-ROW(TableDiv[[#Headers],[Agency]])),COLUMNS($F$7:T$7))))</f>
        <v/>
      </c>
      <c r="U124" s="1069" t="str" cm="1">
        <f t="array" ref="U124">IF($D124&lt;COLUMNS($F$7:U$7),"",INDEX(TableDiv[[GASB]:[GASB]],_xlfn.AGGREGATE(15,3,(TableDiv[[Agency]:[Agency]]=$E124)/(TableDiv[[Agency]:[Agency]]=$E124)*(ROW(TableDiv[Agency])-ROW(TableDiv[[#Headers],[Agency]])),COLUMNS($F$7:U$7))))</f>
        <v/>
      </c>
      <c r="V124" s="1069" t="str" cm="1">
        <f t="array" ref="V124">IF($D124&lt;COLUMNS($F$7:V$7),"",INDEX(TableDiv[[GASB]:[GASB]],_xlfn.AGGREGATE(15,3,(TableDiv[[Agency]:[Agency]]=$E124)/(TableDiv[[Agency]:[Agency]]=$E124)*(ROW(TableDiv[Agency])-ROW(TableDiv[[#Headers],[Agency]])),COLUMNS($F$7:V$7))))</f>
        <v/>
      </c>
      <c r="W124" s="1069" t="str" cm="1">
        <f t="array" ref="W124">IF($D124&lt;COLUMNS($F$7:W$7),"",INDEX(TableDiv[[GASB]:[GASB]],_xlfn.AGGREGATE(15,3,(TableDiv[[Agency]:[Agency]]=$E124)/(TableDiv[[Agency]:[Agency]]=$E124)*(ROW(TableDiv[Agency])-ROW(TableDiv[[#Headers],[Agency]])),COLUMNS($F$7:W$7))))</f>
        <v/>
      </c>
      <c r="X124" s="1069" t="str" cm="1">
        <f t="array" ref="X124">IF($D124&lt;COLUMNS($F$7:X$7),"",INDEX(TableDiv[[GASB]:[GASB]],_xlfn.AGGREGATE(15,3,(TableDiv[[Agency]:[Agency]]=$E124)/(TableDiv[[Agency]:[Agency]]=$E124)*(ROW(TableDiv[Agency])-ROW(TableDiv[[#Headers],[Agency]])),COLUMNS($F$7:X$7))))</f>
        <v/>
      </c>
      <c r="Y124" s="1069" t="str" cm="1">
        <f t="array" ref="Y124">IF($D124&lt;COLUMNS($F$7:Y$7),"",INDEX(TableDiv[[GASB]:[GASB]],_xlfn.AGGREGATE(15,3,(TableDiv[[Agency]:[Agency]]=$E124)/(TableDiv[[Agency]:[Agency]]=$E124)*(ROW(TableDiv[Agency])-ROW(TableDiv[[#Headers],[Agency]])),COLUMNS($F$7:Y$7))))</f>
        <v/>
      </c>
      <c r="Z124" s="1069" t="str" cm="1">
        <f t="array" ref="Z124">IF($D124&lt;COLUMNS($F$7:Z$7),"",INDEX(TableDiv[[GASB]:[GASB]],_xlfn.AGGREGATE(15,3,(TableDiv[[Agency]:[Agency]]=$E124)/(TableDiv[[Agency]:[Agency]]=$E124)*(ROW(TableDiv[Agency])-ROW(TableDiv[[#Headers],[Agency]])),COLUMNS($F$7:Z$7))))</f>
        <v/>
      </c>
      <c r="AA124" s="1069" t="str" cm="1">
        <f t="array" ref="AA124">IF($D124&lt;COLUMNS($F$7:AA$7),"",INDEX(TableDiv[[GASB]:[GASB]],_xlfn.AGGREGATE(15,3,(TableDiv[[Agency]:[Agency]]=$E124)/(TableDiv[[Agency]:[Agency]]=$E124)*(ROW(TableDiv[Agency])-ROW(TableDiv[[#Headers],[Agency]])),COLUMNS($F$7:AA$7))))</f>
        <v/>
      </c>
      <c r="AB124" s="1069" t="str" cm="1">
        <f t="array" ref="AB124">IF($D124&lt;COLUMNS($F$7:AB$7),"",INDEX(TableDiv[[GASB]:[GASB]],_xlfn.AGGREGATE(15,3,(TableDiv[[Agency]:[Agency]]=$E124)/(TableDiv[[Agency]:[Agency]]=$E124)*(ROW(TableDiv[Agency])-ROW(TableDiv[[#Headers],[Agency]])),COLUMNS($F$7:AB$7))))</f>
        <v/>
      </c>
      <c r="AC124" s="1069" t="str" cm="1">
        <f t="array" ref="AC124">IF($D124&lt;COLUMNS($F$7:AC$7),"",INDEX(TableDiv[[GASB]:[GASB]],_xlfn.AGGREGATE(15,3,(TableDiv[[Agency]:[Agency]]=$E124)/(TableDiv[[Agency]:[Agency]]=$E124)*(ROW(TableDiv[Agency])-ROW(TableDiv[[#Headers],[Agency]])),COLUMNS($F$7:AC$7))))</f>
        <v/>
      </c>
      <c r="AD124" s="1069" t="str" cm="1">
        <f t="array" ref="AD124">IF($D124&lt;COLUMNS($F$7:AD$7),"",INDEX(TableDiv[[GASB]:[GASB]],_xlfn.AGGREGATE(15,3,(TableDiv[[Agency]:[Agency]]=$E124)/(TableDiv[[Agency]:[Agency]]=$E124)*(ROW(TableDiv[Agency])-ROW(TableDiv[[#Headers],[Agency]])),COLUMNS($F$7:AD$7))))</f>
        <v/>
      </c>
      <c r="AE124" s="1069" t="str" cm="1">
        <f t="array" ref="AE124">IF($D124&lt;COLUMNS($F$7:AE$7),"",INDEX(TableDiv[[GASB]:[GASB]],_xlfn.AGGREGATE(15,3,(TableDiv[[Agency]:[Agency]]=$E124)/(TableDiv[[Agency]:[Agency]]=$E124)*(ROW(TableDiv[Agency])-ROW(TableDiv[[#Headers],[Agency]])),COLUMNS($F$7:AE$7))))</f>
        <v/>
      </c>
      <c r="AF124" s="1069" t="str" cm="1">
        <f t="array" ref="AF124">IF($D124&lt;COLUMNS($F$7:AF$7),"",INDEX(TableDiv[[GASB]:[GASB]],_xlfn.AGGREGATE(15,3,(TableDiv[[Agency]:[Agency]]=$E124)/(TableDiv[[Agency]:[Agency]]=$E124)*(ROW(TableDiv[Agency])-ROW(TableDiv[[#Headers],[Agency]])),COLUMNS($F$7:AF$7))))</f>
        <v/>
      </c>
      <c r="AG124" s="1069" t="str" cm="1">
        <f t="array" ref="AG124">IF($D124&lt;COLUMNS($F$7:AG$7),"",INDEX(TableDiv[[GASB]:[GASB]],_xlfn.AGGREGATE(15,3,(TableDiv[[Agency]:[Agency]]=$E124)/(TableDiv[[Agency]:[Agency]]=$E124)*(ROW(TableDiv[Agency])-ROW(TableDiv[[#Headers],[Agency]])),COLUMNS($F$7:AG$7))))</f>
        <v/>
      </c>
      <c r="AH124" s="1069" t="str" cm="1">
        <f t="array" ref="AH124">IF($D124&lt;COLUMNS($F$7:AH$7),"",INDEX(TableDiv[[GASB]:[GASB]],_xlfn.AGGREGATE(15,3,(TableDiv[[Agency]:[Agency]]=$E124)/(TableDiv[[Agency]:[Agency]]=$E124)*(ROW(TableDiv[Agency])-ROW(TableDiv[[#Headers],[Agency]])),COLUMNS($F$7:AH$7))))</f>
        <v/>
      </c>
      <c r="AI124" s="1069" t="str" cm="1">
        <f t="array" ref="AI124">IF($D124&lt;COLUMNS($F$7:AI$7),"",INDEX(TableDiv[[GASB]:[GASB]],_xlfn.AGGREGATE(15,3,(TableDiv[[Agency]:[Agency]]=$E124)/(TableDiv[[Agency]:[Agency]]=$E124)*(ROW(TableDiv[Agency])-ROW(TableDiv[[#Headers],[Agency]])),COLUMNS($F$7:AI$7))))</f>
        <v/>
      </c>
      <c r="AJ124" s="1069" t="str" cm="1">
        <f t="array" ref="AJ124">IF($D124&lt;COLUMNS($F$7:AJ$7),"",INDEX(TableDiv[[GASB]:[GASB]],_xlfn.AGGREGATE(15,3,(TableDiv[[Agency]:[Agency]]=$E124)/(TableDiv[[Agency]:[Agency]]=$E124)*(ROW(TableDiv[Agency])-ROW(TableDiv[[#Headers],[Agency]])),COLUMNS($F$7:AJ$7))))</f>
        <v/>
      </c>
      <c r="AK124" s="1069" t="str" cm="1">
        <f t="array" ref="AK124">IF($D124&lt;COLUMNS($F$7:AK$7),"",INDEX(TableDiv[[GASB]:[GASB]],_xlfn.AGGREGATE(15,3,(TableDiv[[Agency]:[Agency]]=$E124)/(TableDiv[[Agency]:[Agency]]=$E124)*(ROW(TableDiv[Agency])-ROW(TableDiv[[#Headers],[Agency]])),COLUMNS($F$7:AK$7))))</f>
        <v/>
      </c>
      <c r="AL124" s="1069" t="str" cm="1">
        <f t="array" ref="AL124">IF($D124&lt;COLUMNS($F$7:AL$7),"",INDEX(TableDiv[[GASB]:[GASB]],_xlfn.AGGREGATE(15,3,(TableDiv[[Agency]:[Agency]]=$E124)/(TableDiv[[Agency]:[Agency]]=$E124)*(ROW(TableDiv[Agency])-ROW(TableDiv[[#Headers],[Agency]])),COLUMNS($F$7:AL$7))))</f>
        <v/>
      </c>
      <c r="AM124" s="1069" t="str" cm="1">
        <f t="array" ref="AM124">IF($D124&lt;COLUMNS($F$7:AM$7),"",INDEX(TableDiv[[GASB]:[GASB]],_xlfn.AGGREGATE(15,3,(TableDiv[[Agency]:[Agency]]=$E124)/(TableDiv[[Agency]:[Agency]]=$E124)*(ROW(TableDiv[Agency])-ROW(TableDiv[[#Headers],[Agency]])),COLUMNS($F$7:AM$7))))</f>
        <v/>
      </c>
      <c r="AN124" s="1069"/>
      <c r="AO124" s="1069"/>
      <c r="AP124" s="1069"/>
      <c r="AQ124" s="1069"/>
      <c r="AR124" s="1069"/>
      <c r="AS124" s="1069"/>
    </row>
    <row r="125" spans="1:45" ht="15">
      <c r="A125" s="1073" t="s">
        <v>1425</v>
      </c>
      <c r="B125" s="1073" t="s">
        <v>2333</v>
      </c>
      <c r="C125" s="1069"/>
      <c r="D125" s="1069">
        <f>COUNTIF(TableDiv[Agency],E125)</f>
        <v>1</v>
      </c>
      <c r="E125" s="1078" t="str" cm="1">
        <f t="array" ref="E125">IFERROR(INDEX(TableDiv[Agency],MATCH(0,INDEX(COUNTIF($E$7:E124,TableDiv[Agency]),),0)),"")</f>
        <v>DNF</v>
      </c>
      <c r="F125" s="1069" t="str" cm="1">
        <f t="array" ref="F125">IF($D125&lt;COLUMNS($F$7:F$7),"",INDEX(TableDiv[[GASB]:[GASB]],_xlfn.AGGREGATE(15,3,(TableDiv[[Agency]:[Agency]]=$E125)/(TableDiv[[Agency]:[Agency]]=$E125)*(ROW(TableDiv[Agency])-ROW(TableDiv[[#Headers],[Agency]])),COLUMNS($F$7:F$7))))</f>
        <v>48200G</v>
      </c>
      <c r="G125" s="1069" t="str" cm="1">
        <f t="array" ref="G125">IF($D125&lt;COLUMNS($F$7:G$7),"",INDEX(TableDiv[[GASB]:[GASB]],_xlfn.AGGREGATE(15,3,(TableDiv[[Agency]:[Agency]]=$E125)/(TableDiv[[Agency]:[Agency]]=$E125)*(ROW(TableDiv[Agency])-ROW(TableDiv[[#Headers],[Agency]])),COLUMNS($F$7:G$7))))</f>
        <v/>
      </c>
      <c r="H125" s="1069" t="str" cm="1">
        <f t="array" ref="H125">IF($D125&lt;COLUMNS($F$7:H$7),"",INDEX(TableDiv[[GASB]:[GASB]],_xlfn.AGGREGATE(15,3,(TableDiv[[Agency]:[Agency]]=$E125)/(TableDiv[[Agency]:[Agency]]=$E125)*(ROW(TableDiv[Agency])-ROW(TableDiv[[#Headers],[Agency]])),COLUMNS($F$7:H$7))))</f>
        <v/>
      </c>
      <c r="I125" s="1069" t="str" cm="1">
        <f t="array" ref="I125">IF($D125&lt;COLUMNS($F$7:I$7),"",INDEX(TableDiv[[GASB]:[GASB]],_xlfn.AGGREGATE(15,3,(TableDiv[[Agency]:[Agency]]=$E125)/(TableDiv[[Agency]:[Agency]]=$E125)*(ROW(TableDiv[Agency])-ROW(TableDiv[[#Headers],[Agency]])),COLUMNS($F$7:I$7))))</f>
        <v/>
      </c>
      <c r="J125" s="1069" t="str" cm="1">
        <f t="array" ref="J125">IF($D125&lt;COLUMNS($F$7:J$7),"",INDEX(TableDiv[[GASB]:[GASB]],_xlfn.AGGREGATE(15,3,(TableDiv[[Agency]:[Agency]]=$E125)/(TableDiv[[Agency]:[Agency]]=$E125)*(ROW(TableDiv[Agency])-ROW(TableDiv[[#Headers],[Agency]])),COLUMNS($F$7:J$7))))</f>
        <v/>
      </c>
      <c r="K125" s="1069" t="str" cm="1">
        <f t="array" ref="K125">IF($D125&lt;COLUMNS($F$7:K$7),"",INDEX(TableDiv[[GASB]:[GASB]],_xlfn.AGGREGATE(15,3,(TableDiv[[Agency]:[Agency]]=$E125)/(TableDiv[[Agency]:[Agency]]=$E125)*(ROW(TableDiv[Agency])-ROW(TableDiv[[#Headers],[Agency]])),COLUMNS($F$7:K$7))))</f>
        <v/>
      </c>
      <c r="L125" s="1069" t="str" cm="1">
        <f t="array" ref="L125">IF($D125&lt;COLUMNS($F$7:L$7),"",INDEX(TableDiv[[GASB]:[GASB]],_xlfn.AGGREGATE(15,3,(TableDiv[[Agency]:[Agency]]=$E125)/(TableDiv[[Agency]:[Agency]]=$E125)*(ROW(TableDiv[Agency])-ROW(TableDiv[[#Headers],[Agency]])),COLUMNS($F$7:L$7))))</f>
        <v/>
      </c>
      <c r="M125" s="1069" t="str" cm="1">
        <f t="array" ref="M125">IF($D125&lt;COLUMNS($F$7:M$7),"",INDEX(TableDiv[[GASB]:[GASB]],_xlfn.AGGREGATE(15,3,(TableDiv[[Agency]:[Agency]]=$E125)/(TableDiv[[Agency]:[Agency]]=$E125)*(ROW(TableDiv[Agency])-ROW(TableDiv[[#Headers],[Agency]])),COLUMNS($F$7:M$7))))</f>
        <v/>
      </c>
      <c r="N125" s="1069" t="str" cm="1">
        <f t="array" ref="N125">IF($D125&lt;COLUMNS($F$7:N$7),"",INDEX(TableDiv[[GASB]:[GASB]],_xlfn.AGGREGATE(15,3,(TableDiv[[Agency]:[Agency]]=$E125)/(TableDiv[[Agency]:[Agency]]=$E125)*(ROW(TableDiv[Agency])-ROW(TableDiv[[#Headers],[Agency]])),COLUMNS($F$7:N$7))))</f>
        <v/>
      </c>
      <c r="O125" s="1069" t="str" cm="1">
        <f t="array" ref="O125">IF($D125&lt;COLUMNS($F$7:O$7),"",INDEX(TableDiv[[GASB]:[GASB]],_xlfn.AGGREGATE(15,3,(TableDiv[[Agency]:[Agency]]=$E125)/(TableDiv[[Agency]:[Agency]]=$E125)*(ROW(TableDiv[Agency])-ROW(TableDiv[[#Headers],[Agency]])),COLUMNS($F$7:O$7))))</f>
        <v/>
      </c>
      <c r="P125" s="1069" t="str" cm="1">
        <f t="array" ref="P125">IF($D125&lt;COLUMNS($F$7:P$7),"",INDEX(TableDiv[[GASB]:[GASB]],_xlfn.AGGREGATE(15,3,(TableDiv[[Agency]:[Agency]]=$E125)/(TableDiv[[Agency]:[Agency]]=$E125)*(ROW(TableDiv[Agency])-ROW(TableDiv[[#Headers],[Agency]])),COLUMNS($F$7:P$7))))</f>
        <v/>
      </c>
      <c r="Q125" s="1069" t="str" cm="1">
        <f t="array" ref="Q125">IF($D125&lt;COLUMNS($F$7:Q$7),"",INDEX(TableDiv[[GASB]:[GASB]],_xlfn.AGGREGATE(15,3,(TableDiv[[Agency]:[Agency]]=$E125)/(TableDiv[[Agency]:[Agency]]=$E125)*(ROW(TableDiv[Agency])-ROW(TableDiv[[#Headers],[Agency]])),COLUMNS($F$7:Q$7))))</f>
        <v/>
      </c>
      <c r="R125" s="1069" t="str" cm="1">
        <f t="array" ref="R125">IF($D125&lt;COLUMNS($F$7:R$7),"",INDEX(TableDiv[[GASB]:[GASB]],_xlfn.AGGREGATE(15,3,(TableDiv[[Agency]:[Agency]]=$E125)/(TableDiv[[Agency]:[Agency]]=$E125)*(ROW(TableDiv[Agency])-ROW(TableDiv[[#Headers],[Agency]])),COLUMNS($F$7:R$7))))</f>
        <v/>
      </c>
      <c r="S125" s="1069" t="str" cm="1">
        <f t="array" ref="S125">IF($D125&lt;COLUMNS($F$7:S$7),"",INDEX(TableDiv[[GASB]:[GASB]],_xlfn.AGGREGATE(15,3,(TableDiv[[Agency]:[Agency]]=$E125)/(TableDiv[[Agency]:[Agency]]=$E125)*(ROW(TableDiv[Agency])-ROW(TableDiv[[#Headers],[Agency]])),COLUMNS($F$7:S$7))))</f>
        <v/>
      </c>
      <c r="T125" s="1069" t="str" cm="1">
        <f t="array" ref="T125">IF($D125&lt;COLUMNS($F$7:T$7),"",INDEX(TableDiv[[GASB]:[GASB]],_xlfn.AGGREGATE(15,3,(TableDiv[[Agency]:[Agency]]=$E125)/(TableDiv[[Agency]:[Agency]]=$E125)*(ROW(TableDiv[Agency])-ROW(TableDiv[[#Headers],[Agency]])),COLUMNS($F$7:T$7))))</f>
        <v/>
      </c>
      <c r="U125" s="1069" t="str" cm="1">
        <f t="array" ref="U125">IF($D125&lt;COLUMNS($F$7:U$7),"",INDEX(TableDiv[[GASB]:[GASB]],_xlfn.AGGREGATE(15,3,(TableDiv[[Agency]:[Agency]]=$E125)/(TableDiv[[Agency]:[Agency]]=$E125)*(ROW(TableDiv[Agency])-ROW(TableDiv[[#Headers],[Agency]])),COLUMNS($F$7:U$7))))</f>
        <v/>
      </c>
      <c r="V125" s="1069" t="str" cm="1">
        <f t="array" ref="V125">IF($D125&lt;COLUMNS($F$7:V$7),"",INDEX(TableDiv[[GASB]:[GASB]],_xlfn.AGGREGATE(15,3,(TableDiv[[Agency]:[Agency]]=$E125)/(TableDiv[[Agency]:[Agency]]=$E125)*(ROW(TableDiv[Agency])-ROW(TableDiv[[#Headers],[Agency]])),COLUMNS($F$7:V$7))))</f>
        <v/>
      </c>
      <c r="W125" s="1069" t="str" cm="1">
        <f t="array" ref="W125">IF($D125&lt;COLUMNS($F$7:W$7),"",INDEX(TableDiv[[GASB]:[GASB]],_xlfn.AGGREGATE(15,3,(TableDiv[[Agency]:[Agency]]=$E125)/(TableDiv[[Agency]:[Agency]]=$E125)*(ROW(TableDiv[Agency])-ROW(TableDiv[[#Headers],[Agency]])),COLUMNS($F$7:W$7))))</f>
        <v/>
      </c>
      <c r="X125" s="1069" t="str" cm="1">
        <f t="array" ref="X125">IF($D125&lt;COLUMNS($F$7:X$7),"",INDEX(TableDiv[[GASB]:[GASB]],_xlfn.AGGREGATE(15,3,(TableDiv[[Agency]:[Agency]]=$E125)/(TableDiv[[Agency]:[Agency]]=$E125)*(ROW(TableDiv[Agency])-ROW(TableDiv[[#Headers],[Agency]])),COLUMNS($F$7:X$7))))</f>
        <v/>
      </c>
      <c r="Y125" s="1069" t="str" cm="1">
        <f t="array" ref="Y125">IF($D125&lt;COLUMNS($F$7:Y$7),"",INDEX(TableDiv[[GASB]:[GASB]],_xlfn.AGGREGATE(15,3,(TableDiv[[Agency]:[Agency]]=$E125)/(TableDiv[[Agency]:[Agency]]=$E125)*(ROW(TableDiv[Agency])-ROW(TableDiv[[#Headers],[Agency]])),COLUMNS($F$7:Y$7))))</f>
        <v/>
      </c>
      <c r="Z125" s="1069" t="str" cm="1">
        <f t="array" ref="Z125">IF($D125&lt;COLUMNS($F$7:Z$7),"",INDEX(TableDiv[[GASB]:[GASB]],_xlfn.AGGREGATE(15,3,(TableDiv[[Agency]:[Agency]]=$E125)/(TableDiv[[Agency]:[Agency]]=$E125)*(ROW(TableDiv[Agency])-ROW(TableDiv[[#Headers],[Agency]])),COLUMNS($F$7:Z$7))))</f>
        <v/>
      </c>
      <c r="AA125" s="1069" t="str" cm="1">
        <f t="array" ref="AA125">IF($D125&lt;COLUMNS($F$7:AA$7),"",INDEX(TableDiv[[GASB]:[GASB]],_xlfn.AGGREGATE(15,3,(TableDiv[[Agency]:[Agency]]=$E125)/(TableDiv[[Agency]:[Agency]]=$E125)*(ROW(TableDiv[Agency])-ROW(TableDiv[[#Headers],[Agency]])),COLUMNS($F$7:AA$7))))</f>
        <v/>
      </c>
      <c r="AB125" s="1069" t="str" cm="1">
        <f t="array" ref="AB125">IF($D125&lt;COLUMNS($F$7:AB$7),"",INDEX(TableDiv[[GASB]:[GASB]],_xlfn.AGGREGATE(15,3,(TableDiv[[Agency]:[Agency]]=$E125)/(TableDiv[[Agency]:[Agency]]=$E125)*(ROW(TableDiv[Agency])-ROW(TableDiv[[#Headers],[Agency]])),COLUMNS($F$7:AB$7))))</f>
        <v/>
      </c>
      <c r="AC125" s="1069" t="str" cm="1">
        <f t="array" ref="AC125">IF($D125&lt;COLUMNS($F$7:AC$7),"",INDEX(TableDiv[[GASB]:[GASB]],_xlfn.AGGREGATE(15,3,(TableDiv[[Agency]:[Agency]]=$E125)/(TableDiv[[Agency]:[Agency]]=$E125)*(ROW(TableDiv[Agency])-ROW(TableDiv[[#Headers],[Agency]])),COLUMNS($F$7:AC$7))))</f>
        <v/>
      </c>
      <c r="AD125" s="1069" t="str" cm="1">
        <f t="array" ref="AD125">IF($D125&lt;COLUMNS($F$7:AD$7),"",INDEX(TableDiv[[GASB]:[GASB]],_xlfn.AGGREGATE(15,3,(TableDiv[[Agency]:[Agency]]=$E125)/(TableDiv[[Agency]:[Agency]]=$E125)*(ROW(TableDiv[Agency])-ROW(TableDiv[[#Headers],[Agency]])),COLUMNS($F$7:AD$7))))</f>
        <v/>
      </c>
      <c r="AE125" s="1069" t="str" cm="1">
        <f t="array" ref="AE125">IF($D125&lt;COLUMNS($F$7:AE$7),"",INDEX(TableDiv[[GASB]:[GASB]],_xlfn.AGGREGATE(15,3,(TableDiv[[Agency]:[Agency]]=$E125)/(TableDiv[[Agency]:[Agency]]=$E125)*(ROW(TableDiv[Agency])-ROW(TableDiv[[#Headers],[Agency]])),COLUMNS($F$7:AE$7))))</f>
        <v/>
      </c>
      <c r="AF125" s="1069" t="str" cm="1">
        <f t="array" ref="AF125">IF($D125&lt;COLUMNS($F$7:AF$7),"",INDEX(TableDiv[[GASB]:[GASB]],_xlfn.AGGREGATE(15,3,(TableDiv[[Agency]:[Agency]]=$E125)/(TableDiv[[Agency]:[Agency]]=$E125)*(ROW(TableDiv[Agency])-ROW(TableDiv[[#Headers],[Agency]])),COLUMNS($F$7:AF$7))))</f>
        <v/>
      </c>
      <c r="AG125" s="1069" t="str" cm="1">
        <f t="array" ref="AG125">IF($D125&lt;COLUMNS($F$7:AG$7),"",INDEX(TableDiv[[GASB]:[GASB]],_xlfn.AGGREGATE(15,3,(TableDiv[[Agency]:[Agency]]=$E125)/(TableDiv[[Agency]:[Agency]]=$E125)*(ROW(TableDiv[Agency])-ROW(TableDiv[[#Headers],[Agency]])),COLUMNS($F$7:AG$7))))</f>
        <v/>
      </c>
      <c r="AH125" s="1069" t="str" cm="1">
        <f t="array" ref="AH125">IF($D125&lt;COLUMNS($F$7:AH$7),"",INDEX(TableDiv[[GASB]:[GASB]],_xlfn.AGGREGATE(15,3,(TableDiv[[Agency]:[Agency]]=$E125)/(TableDiv[[Agency]:[Agency]]=$E125)*(ROW(TableDiv[Agency])-ROW(TableDiv[[#Headers],[Agency]])),COLUMNS($F$7:AH$7))))</f>
        <v/>
      </c>
      <c r="AI125" s="1069" t="str" cm="1">
        <f t="array" ref="AI125">IF($D125&lt;COLUMNS($F$7:AI$7),"",INDEX(TableDiv[[GASB]:[GASB]],_xlfn.AGGREGATE(15,3,(TableDiv[[Agency]:[Agency]]=$E125)/(TableDiv[[Agency]:[Agency]]=$E125)*(ROW(TableDiv[Agency])-ROW(TableDiv[[#Headers],[Agency]])),COLUMNS($F$7:AI$7))))</f>
        <v/>
      </c>
      <c r="AJ125" s="1069" t="str" cm="1">
        <f t="array" ref="AJ125">IF($D125&lt;COLUMNS($F$7:AJ$7),"",INDEX(TableDiv[[GASB]:[GASB]],_xlfn.AGGREGATE(15,3,(TableDiv[[Agency]:[Agency]]=$E125)/(TableDiv[[Agency]:[Agency]]=$E125)*(ROW(TableDiv[Agency])-ROW(TableDiv[[#Headers],[Agency]])),COLUMNS($F$7:AJ$7))))</f>
        <v/>
      </c>
      <c r="AK125" s="1069" t="str" cm="1">
        <f t="array" ref="AK125">IF($D125&lt;COLUMNS($F$7:AK$7),"",INDEX(TableDiv[[GASB]:[GASB]],_xlfn.AGGREGATE(15,3,(TableDiv[[Agency]:[Agency]]=$E125)/(TableDiv[[Agency]:[Agency]]=$E125)*(ROW(TableDiv[Agency])-ROW(TableDiv[[#Headers],[Agency]])),COLUMNS($F$7:AK$7))))</f>
        <v/>
      </c>
      <c r="AL125" s="1069" t="str" cm="1">
        <f t="array" ref="AL125">IF($D125&lt;COLUMNS($F$7:AL$7),"",INDEX(TableDiv[[GASB]:[GASB]],_xlfn.AGGREGATE(15,3,(TableDiv[[Agency]:[Agency]]=$E125)/(TableDiv[[Agency]:[Agency]]=$E125)*(ROW(TableDiv[Agency])-ROW(TableDiv[[#Headers],[Agency]])),COLUMNS($F$7:AL$7))))</f>
        <v/>
      </c>
      <c r="AM125" s="1069" t="str" cm="1">
        <f t="array" ref="AM125">IF($D125&lt;COLUMNS($F$7:AM$7),"",INDEX(TableDiv[[GASB]:[GASB]],_xlfn.AGGREGATE(15,3,(TableDiv[[Agency]:[Agency]]=$E125)/(TableDiv[[Agency]:[Agency]]=$E125)*(ROW(TableDiv[Agency])-ROW(TableDiv[[#Headers],[Agency]])),COLUMNS($F$7:AM$7))))</f>
        <v/>
      </c>
      <c r="AN125" s="1069"/>
      <c r="AO125" s="1069"/>
      <c r="AP125" s="1069"/>
      <c r="AQ125" s="1069"/>
      <c r="AR125" s="1069"/>
      <c r="AS125" s="1069"/>
    </row>
    <row r="126" spans="1:45" ht="15">
      <c r="A126" s="1073" t="s">
        <v>1425</v>
      </c>
      <c r="B126" s="1073" t="s">
        <v>2334</v>
      </c>
      <c r="C126" s="1069"/>
      <c r="D126" s="1069">
        <f>COUNTIF(TableDiv[Agency],E126)</f>
        <v>1</v>
      </c>
      <c r="E126" s="1078" t="str" cm="1">
        <f t="array" ref="E126">IFERROR(INDEX(TableDiv[Agency],MATCH(0,INDEX(COUNTIF($E$7:E125,TableDiv[Agency]),),0)),"")</f>
        <v>DPF</v>
      </c>
      <c r="F126" s="1069" t="str" cm="1">
        <f t="array" ref="F126">IF($D126&lt;COLUMNS($F$7:F$7),"",INDEX(TableDiv[[GASB]:[GASB]],_xlfn.AGGREGATE(15,3,(TableDiv[[Agency]:[Agency]]=$E126)/(TableDiv[[Agency]:[Agency]]=$E126)*(ROW(TableDiv[Agency])-ROW(TableDiv[[#Headers],[Agency]])),COLUMNS($F$7:F$7))))</f>
        <v>48200G</v>
      </c>
      <c r="G126" s="1069" t="str" cm="1">
        <f t="array" ref="G126">IF($D126&lt;COLUMNS($F$7:G$7),"",INDEX(TableDiv[[GASB]:[GASB]],_xlfn.AGGREGATE(15,3,(TableDiv[[Agency]:[Agency]]=$E126)/(TableDiv[[Agency]:[Agency]]=$E126)*(ROW(TableDiv[Agency])-ROW(TableDiv[[#Headers],[Agency]])),COLUMNS($F$7:G$7))))</f>
        <v/>
      </c>
      <c r="H126" s="1069" t="str" cm="1">
        <f t="array" ref="H126">IF($D126&lt;COLUMNS($F$7:H$7),"",INDEX(TableDiv[[GASB]:[GASB]],_xlfn.AGGREGATE(15,3,(TableDiv[[Agency]:[Agency]]=$E126)/(TableDiv[[Agency]:[Agency]]=$E126)*(ROW(TableDiv[Agency])-ROW(TableDiv[[#Headers],[Agency]])),COLUMNS($F$7:H$7))))</f>
        <v/>
      </c>
      <c r="I126" s="1069" t="str" cm="1">
        <f t="array" ref="I126">IF($D126&lt;COLUMNS($F$7:I$7),"",INDEX(TableDiv[[GASB]:[GASB]],_xlfn.AGGREGATE(15,3,(TableDiv[[Agency]:[Agency]]=$E126)/(TableDiv[[Agency]:[Agency]]=$E126)*(ROW(TableDiv[Agency])-ROW(TableDiv[[#Headers],[Agency]])),COLUMNS($F$7:I$7))))</f>
        <v/>
      </c>
      <c r="J126" s="1069" t="str" cm="1">
        <f t="array" ref="J126">IF($D126&lt;COLUMNS($F$7:J$7),"",INDEX(TableDiv[[GASB]:[GASB]],_xlfn.AGGREGATE(15,3,(TableDiv[[Agency]:[Agency]]=$E126)/(TableDiv[[Agency]:[Agency]]=$E126)*(ROW(TableDiv[Agency])-ROW(TableDiv[[#Headers],[Agency]])),COLUMNS($F$7:J$7))))</f>
        <v/>
      </c>
      <c r="K126" s="1069" t="str" cm="1">
        <f t="array" ref="K126">IF($D126&lt;COLUMNS($F$7:K$7),"",INDEX(TableDiv[[GASB]:[GASB]],_xlfn.AGGREGATE(15,3,(TableDiv[[Agency]:[Agency]]=$E126)/(TableDiv[[Agency]:[Agency]]=$E126)*(ROW(TableDiv[Agency])-ROW(TableDiv[[#Headers],[Agency]])),COLUMNS($F$7:K$7))))</f>
        <v/>
      </c>
      <c r="L126" s="1069" t="str" cm="1">
        <f t="array" ref="L126">IF($D126&lt;COLUMNS($F$7:L$7),"",INDEX(TableDiv[[GASB]:[GASB]],_xlfn.AGGREGATE(15,3,(TableDiv[[Agency]:[Agency]]=$E126)/(TableDiv[[Agency]:[Agency]]=$E126)*(ROW(TableDiv[Agency])-ROW(TableDiv[[#Headers],[Agency]])),COLUMNS($F$7:L$7))))</f>
        <v/>
      </c>
      <c r="M126" s="1069" t="str" cm="1">
        <f t="array" ref="M126">IF($D126&lt;COLUMNS($F$7:M$7),"",INDEX(TableDiv[[GASB]:[GASB]],_xlfn.AGGREGATE(15,3,(TableDiv[[Agency]:[Agency]]=$E126)/(TableDiv[[Agency]:[Agency]]=$E126)*(ROW(TableDiv[Agency])-ROW(TableDiv[[#Headers],[Agency]])),COLUMNS($F$7:M$7))))</f>
        <v/>
      </c>
      <c r="N126" s="1069" t="str" cm="1">
        <f t="array" ref="N126">IF($D126&lt;COLUMNS($F$7:N$7),"",INDEX(TableDiv[[GASB]:[GASB]],_xlfn.AGGREGATE(15,3,(TableDiv[[Agency]:[Agency]]=$E126)/(TableDiv[[Agency]:[Agency]]=$E126)*(ROW(TableDiv[Agency])-ROW(TableDiv[[#Headers],[Agency]])),COLUMNS($F$7:N$7))))</f>
        <v/>
      </c>
      <c r="O126" s="1069" t="str" cm="1">
        <f t="array" ref="O126">IF($D126&lt;COLUMNS($F$7:O$7),"",INDEX(TableDiv[[GASB]:[GASB]],_xlfn.AGGREGATE(15,3,(TableDiv[[Agency]:[Agency]]=$E126)/(TableDiv[[Agency]:[Agency]]=$E126)*(ROW(TableDiv[Agency])-ROW(TableDiv[[#Headers],[Agency]])),COLUMNS($F$7:O$7))))</f>
        <v/>
      </c>
      <c r="P126" s="1069" t="str" cm="1">
        <f t="array" ref="P126">IF($D126&lt;COLUMNS($F$7:P$7),"",INDEX(TableDiv[[GASB]:[GASB]],_xlfn.AGGREGATE(15,3,(TableDiv[[Agency]:[Agency]]=$E126)/(TableDiv[[Agency]:[Agency]]=$E126)*(ROW(TableDiv[Agency])-ROW(TableDiv[[#Headers],[Agency]])),COLUMNS($F$7:P$7))))</f>
        <v/>
      </c>
      <c r="Q126" s="1069" t="str" cm="1">
        <f t="array" ref="Q126">IF($D126&lt;COLUMNS($F$7:Q$7),"",INDEX(TableDiv[[GASB]:[GASB]],_xlfn.AGGREGATE(15,3,(TableDiv[[Agency]:[Agency]]=$E126)/(TableDiv[[Agency]:[Agency]]=$E126)*(ROW(TableDiv[Agency])-ROW(TableDiv[[#Headers],[Agency]])),COLUMNS($F$7:Q$7))))</f>
        <v/>
      </c>
      <c r="R126" s="1069" t="str" cm="1">
        <f t="array" ref="R126">IF($D126&lt;COLUMNS($F$7:R$7),"",INDEX(TableDiv[[GASB]:[GASB]],_xlfn.AGGREGATE(15,3,(TableDiv[[Agency]:[Agency]]=$E126)/(TableDiv[[Agency]:[Agency]]=$E126)*(ROW(TableDiv[Agency])-ROW(TableDiv[[#Headers],[Agency]])),COLUMNS($F$7:R$7))))</f>
        <v/>
      </c>
      <c r="S126" s="1069" t="str" cm="1">
        <f t="array" ref="S126">IF($D126&lt;COLUMNS($F$7:S$7),"",INDEX(TableDiv[[GASB]:[GASB]],_xlfn.AGGREGATE(15,3,(TableDiv[[Agency]:[Agency]]=$E126)/(TableDiv[[Agency]:[Agency]]=$E126)*(ROW(TableDiv[Agency])-ROW(TableDiv[[#Headers],[Agency]])),COLUMNS($F$7:S$7))))</f>
        <v/>
      </c>
      <c r="T126" s="1069" t="str" cm="1">
        <f t="array" ref="T126">IF($D126&lt;COLUMNS($F$7:T$7),"",INDEX(TableDiv[[GASB]:[GASB]],_xlfn.AGGREGATE(15,3,(TableDiv[[Agency]:[Agency]]=$E126)/(TableDiv[[Agency]:[Agency]]=$E126)*(ROW(TableDiv[Agency])-ROW(TableDiv[[#Headers],[Agency]])),COLUMNS($F$7:T$7))))</f>
        <v/>
      </c>
      <c r="U126" s="1069" t="str" cm="1">
        <f t="array" ref="U126">IF($D126&lt;COLUMNS($F$7:U$7),"",INDEX(TableDiv[[GASB]:[GASB]],_xlfn.AGGREGATE(15,3,(TableDiv[[Agency]:[Agency]]=$E126)/(TableDiv[[Agency]:[Agency]]=$E126)*(ROW(TableDiv[Agency])-ROW(TableDiv[[#Headers],[Agency]])),COLUMNS($F$7:U$7))))</f>
        <v/>
      </c>
      <c r="V126" s="1069" t="str" cm="1">
        <f t="array" ref="V126">IF($D126&lt;COLUMNS($F$7:V$7),"",INDEX(TableDiv[[GASB]:[GASB]],_xlfn.AGGREGATE(15,3,(TableDiv[[Agency]:[Agency]]=$E126)/(TableDiv[[Agency]:[Agency]]=$E126)*(ROW(TableDiv[Agency])-ROW(TableDiv[[#Headers],[Agency]])),COLUMNS($F$7:V$7))))</f>
        <v/>
      </c>
      <c r="W126" s="1069" t="str" cm="1">
        <f t="array" ref="W126">IF($D126&lt;COLUMNS($F$7:W$7),"",INDEX(TableDiv[[GASB]:[GASB]],_xlfn.AGGREGATE(15,3,(TableDiv[[Agency]:[Agency]]=$E126)/(TableDiv[[Agency]:[Agency]]=$E126)*(ROW(TableDiv[Agency])-ROW(TableDiv[[#Headers],[Agency]])),COLUMNS($F$7:W$7))))</f>
        <v/>
      </c>
      <c r="X126" s="1069" t="str" cm="1">
        <f t="array" ref="X126">IF($D126&lt;COLUMNS($F$7:X$7),"",INDEX(TableDiv[[GASB]:[GASB]],_xlfn.AGGREGATE(15,3,(TableDiv[[Agency]:[Agency]]=$E126)/(TableDiv[[Agency]:[Agency]]=$E126)*(ROW(TableDiv[Agency])-ROW(TableDiv[[#Headers],[Agency]])),COLUMNS($F$7:X$7))))</f>
        <v/>
      </c>
      <c r="Y126" s="1069" t="str" cm="1">
        <f t="array" ref="Y126">IF($D126&lt;COLUMNS($F$7:Y$7),"",INDEX(TableDiv[[GASB]:[GASB]],_xlfn.AGGREGATE(15,3,(TableDiv[[Agency]:[Agency]]=$E126)/(TableDiv[[Agency]:[Agency]]=$E126)*(ROW(TableDiv[Agency])-ROW(TableDiv[[#Headers],[Agency]])),COLUMNS($F$7:Y$7))))</f>
        <v/>
      </c>
      <c r="Z126" s="1069" t="str" cm="1">
        <f t="array" ref="Z126">IF($D126&lt;COLUMNS($F$7:Z$7),"",INDEX(TableDiv[[GASB]:[GASB]],_xlfn.AGGREGATE(15,3,(TableDiv[[Agency]:[Agency]]=$E126)/(TableDiv[[Agency]:[Agency]]=$E126)*(ROW(TableDiv[Agency])-ROW(TableDiv[[#Headers],[Agency]])),COLUMNS($F$7:Z$7))))</f>
        <v/>
      </c>
      <c r="AA126" s="1069" t="str" cm="1">
        <f t="array" ref="AA126">IF($D126&lt;COLUMNS($F$7:AA$7),"",INDEX(TableDiv[[GASB]:[GASB]],_xlfn.AGGREGATE(15,3,(TableDiv[[Agency]:[Agency]]=$E126)/(TableDiv[[Agency]:[Agency]]=$E126)*(ROW(TableDiv[Agency])-ROW(TableDiv[[#Headers],[Agency]])),COLUMNS($F$7:AA$7))))</f>
        <v/>
      </c>
      <c r="AB126" s="1069" t="str" cm="1">
        <f t="array" ref="AB126">IF($D126&lt;COLUMNS($F$7:AB$7),"",INDEX(TableDiv[[GASB]:[GASB]],_xlfn.AGGREGATE(15,3,(TableDiv[[Agency]:[Agency]]=$E126)/(TableDiv[[Agency]:[Agency]]=$E126)*(ROW(TableDiv[Agency])-ROW(TableDiv[[#Headers],[Agency]])),COLUMNS($F$7:AB$7))))</f>
        <v/>
      </c>
      <c r="AC126" s="1069" t="str" cm="1">
        <f t="array" ref="AC126">IF($D126&lt;COLUMNS($F$7:AC$7),"",INDEX(TableDiv[[GASB]:[GASB]],_xlfn.AGGREGATE(15,3,(TableDiv[[Agency]:[Agency]]=$E126)/(TableDiv[[Agency]:[Agency]]=$E126)*(ROW(TableDiv[Agency])-ROW(TableDiv[[#Headers],[Agency]])),COLUMNS($F$7:AC$7))))</f>
        <v/>
      </c>
      <c r="AD126" s="1069" t="str" cm="1">
        <f t="array" ref="AD126">IF($D126&lt;COLUMNS($F$7:AD$7),"",INDEX(TableDiv[[GASB]:[GASB]],_xlfn.AGGREGATE(15,3,(TableDiv[[Agency]:[Agency]]=$E126)/(TableDiv[[Agency]:[Agency]]=$E126)*(ROW(TableDiv[Agency])-ROW(TableDiv[[#Headers],[Agency]])),COLUMNS($F$7:AD$7))))</f>
        <v/>
      </c>
      <c r="AE126" s="1069" t="str" cm="1">
        <f t="array" ref="AE126">IF($D126&lt;COLUMNS($F$7:AE$7),"",INDEX(TableDiv[[GASB]:[GASB]],_xlfn.AGGREGATE(15,3,(TableDiv[[Agency]:[Agency]]=$E126)/(TableDiv[[Agency]:[Agency]]=$E126)*(ROW(TableDiv[Agency])-ROW(TableDiv[[#Headers],[Agency]])),COLUMNS($F$7:AE$7))))</f>
        <v/>
      </c>
      <c r="AF126" s="1069" t="str" cm="1">
        <f t="array" ref="AF126">IF($D126&lt;COLUMNS($F$7:AF$7),"",INDEX(TableDiv[[GASB]:[GASB]],_xlfn.AGGREGATE(15,3,(TableDiv[[Agency]:[Agency]]=$E126)/(TableDiv[[Agency]:[Agency]]=$E126)*(ROW(TableDiv[Agency])-ROW(TableDiv[[#Headers],[Agency]])),COLUMNS($F$7:AF$7))))</f>
        <v/>
      </c>
      <c r="AG126" s="1069" t="str" cm="1">
        <f t="array" ref="AG126">IF($D126&lt;COLUMNS($F$7:AG$7),"",INDEX(TableDiv[[GASB]:[GASB]],_xlfn.AGGREGATE(15,3,(TableDiv[[Agency]:[Agency]]=$E126)/(TableDiv[[Agency]:[Agency]]=$E126)*(ROW(TableDiv[Agency])-ROW(TableDiv[[#Headers],[Agency]])),COLUMNS($F$7:AG$7))))</f>
        <v/>
      </c>
      <c r="AH126" s="1069" t="str" cm="1">
        <f t="array" ref="AH126">IF($D126&lt;COLUMNS($F$7:AH$7),"",INDEX(TableDiv[[GASB]:[GASB]],_xlfn.AGGREGATE(15,3,(TableDiv[[Agency]:[Agency]]=$E126)/(TableDiv[[Agency]:[Agency]]=$E126)*(ROW(TableDiv[Agency])-ROW(TableDiv[[#Headers],[Agency]])),COLUMNS($F$7:AH$7))))</f>
        <v/>
      </c>
      <c r="AI126" s="1069" t="str" cm="1">
        <f t="array" ref="AI126">IF($D126&lt;COLUMNS($F$7:AI$7),"",INDEX(TableDiv[[GASB]:[GASB]],_xlfn.AGGREGATE(15,3,(TableDiv[[Agency]:[Agency]]=$E126)/(TableDiv[[Agency]:[Agency]]=$E126)*(ROW(TableDiv[Agency])-ROW(TableDiv[[#Headers],[Agency]])),COLUMNS($F$7:AI$7))))</f>
        <v/>
      </c>
      <c r="AJ126" s="1069" t="str" cm="1">
        <f t="array" ref="AJ126">IF($D126&lt;COLUMNS($F$7:AJ$7),"",INDEX(TableDiv[[GASB]:[GASB]],_xlfn.AGGREGATE(15,3,(TableDiv[[Agency]:[Agency]]=$E126)/(TableDiv[[Agency]:[Agency]]=$E126)*(ROW(TableDiv[Agency])-ROW(TableDiv[[#Headers],[Agency]])),COLUMNS($F$7:AJ$7))))</f>
        <v/>
      </c>
      <c r="AK126" s="1069" t="str" cm="1">
        <f t="array" ref="AK126">IF($D126&lt;COLUMNS($F$7:AK$7),"",INDEX(TableDiv[[GASB]:[GASB]],_xlfn.AGGREGATE(15,3,(TableDiv[[Agency]:[Agency]]=$E126)/(TableDiv[[Agency]:[Agency]]=$E126)*(ROW(TableDiv[Agency])-ROW(TableDiv[[#Headers],[Agency]])),COLUMNS($F$7:AK$7))))</f>
        <v/>
      </c>
      <c r="AL126" s="1069" t="str" cm="1">
        <f t="array" ref="AL126">IF($D126&lt;COLUMNS($F$7:AL$7),"",INDEX(TableDiv[[GASB]:[GASB]],_xlfn.AGGREGATE(15,3,(TableDiv[[Agency]:[Agency]]=$E126)/(TableDiv[[Agency]:[Agency]]=$E126)*(ROW(TableDiv[Agency])-ROW(TableDiv[[#Headers],[Agency]])),COLUMNS($F$7:AL$7))))</f>
        <v/>
      </c>
      <c r="AM126" s="1069" t="str" cm="1">
        <f t="array" ref="AM126">IF($D126&lt;COLUMNS($F$7:AM$7),"",INDEX(TableDiv[[GASB]:[GASB]],_xlfn.AGGREGATE(15,3,(TableDiv[[Agency]:[Agency]]=$E126)/(TableDiv[[Agency]:[Agency]]=$E126)*(ROW(TableDiv[Agency])-ROW(TableDiv[[#Headers],[Agency]])),COLUMNS($F$7:AM$7))))</f>
        <v/>
      </c>
      <c r="AN126" s="1069"/>
      <c r="AO126" s="1069"/>
      <c r="AP126" s="1069"/>
      <c r="AQ126" s="1069"/>
      <c r="AR126" s="1069"/>
      <c r="AS126" s="1069"/>
    </row>
    <row r="127" spans="1:45" ht="15">
      <c r="A127" s="1073" t="s">
        <v>1431</v>
      </c>
      <c r="B127" s="1073" t="s">
        <v>2265</v>
      </c>
      <c r="C127" s="1069"/>
      <c r="D127" s="1069">
        <f>COUNTIF(TableDiv[Agency],E127)</f>
        <v>1</v>
      </c>
      <c r="E127" s="1078" t="str" cm="1">
        <f t="array" ref="E127">IFERROR(INDEX(TableDiv[Agency],MATCH(0,INDEX(COUNTIF($E$7:E126,TableDiv[Agency]),),0)),"")</f>
        <v>C0F</v>
      </c>
      <c r="F127" s="1069" t="str" cm="1">
        <f t="array" ref="F127">IF($D127&lt;COLUMNS($F$7:F$7),"",INDEX(TableDiv[[GASB]:[GASB]],_xlfn.AGGREGATE(15,3,(TableDiv[[Agency]:[Agency]]=$E127)/(TableDiv[[Agency]:[Agency]]=$E127)*(ROW(TableDiv[Agency])-ROW(TableDiv[[#Headers],[Agency]])),COLUMNS($F$7:F$7))))</f>
        <v>48200G</v>
      </c>
      <c r="G127" s="1069" t="str" cm="1">
        <f t="array" ref="G127">IF($D127&lt;COLUMNS($F$7:G$7),"",INDEX(TableDiv[[GASB]:[GASB]],_xlfn.AGGREGATE(15,3,(TableDiv[[Agency]:[Agency]]=$E127)/(TableDiv[[Agency]:[Agency]]=$E127)*(ROW(TableDiv[Agency])-ROW(TableDiv[[#Headers],[Agency]])),COLUMNS($F$7:G$7))))</f>
        <v/>
      </c>
      <c r="H127" s="1069" t="str" cm="1">
        <f t="array" ref="H127">IF($D127&lt;COLUMNS($F$7:H$7),"",INDEX(TableDiv[[GASB]:[GASB]],_xlfn.AGGREGATE(15,3,(TableDiv[[Agency]:[Agency]]=$E127)/(TableDiv[[Agency]:[Agency]]=$E127)*(ROW(TableDiv[Agency])-ROW(TableDiv[[#Headers],[Agency]])),COLUMNS($F$7:H$7))))</f>
        <v/>
      </c>
      <c r="I127" s="1069" t="str" cm="1">
        <f t="array" ref="I127">IF($D127&lt;COLUMNS($F$7:I$7),"",INDEX(TableDiv[[GASB]:[GASB]],_xlfn.AGGREGATE(15,3,(TableDiv[[Agency]:[Agency]]=$E127)/(TableDiv[[Agency]:[Agency]]=$E127)*(ROW(TableDiv[Agency])-ROW(TableDiv[[#Headers],[Agency]])),COLUMNS($F$7:I$7))))</f>
        <v/>
      </c>
      <c r="J127" s="1069" t="str" cm="1">
        <f t="array" ref="J127">IF($D127&lt;COLUMNS($F$7:J$7),"",INDEX(TableDiv[[GASB]:[GASB]],_xlfn.AGGREGATE(15,3,(TableDiv[[Agency]:[Agency]]=$E127)/(TableDiv[[Agency]:[Agency]]=$E127)*(ROW(TableDiv[Agency])-ROW(TableDiv[[#Headers],[Agency]])),COLUMNS($F$7:J$7))))</f>
        <v/>
      </c>
      <c r="K127" s="1069" t="str" cm="1">
        <f t="array" ref="K127">IF($D127&lt;COLUMNS($F$7:K$7),"",INDEX(TableDiv[[GASB]:[GASB]],_xlfn.AGGREGATE(15,3,(TableDiv[[Agency]:[Agency]]=$E127)/(TableDiv[[Agency]:[Agency]]=$E127)*(ROW(TableDiv[Agency])-ROW(TableDiv[[#Headers],[Agency]])),COLUMNS($F$7:K$7))))</f>
        <v/>
      </c>
      <c r="L127" s="1069" t="str" cm="1">
        <f t="array" ref="L127">IF($D127&lt;COLUMNS($F$7:L$7),"",INDEX(TableDiv[[GASB]:[GASB]],_xlfn.AGGREGATE(15,3,(TableDiv[[Agency]:[Agency]]=$E127)/(TableDiv[[Agency]:[Agency]]=$E127)*(ROW(TableDiv[Agency])-ROW(TableDiv[[#Headers],[Agency]])),COLUMNS($F$7:L$7))))</f>
        <v/>
      </c>
      <c r="M127" s="1069" t="str" cm="1">
        <f t="array" ref="M127">IF($D127&lt;COLUMNS($F$7:M$7),"",INDEX(TableDiv[[GASB]:[GASB]],_xlfn.AGGREGATE(15,3,(TableDiv[[Agency]:[Agency]]=$E127)/(TableDiv[[Agency]:[Agency]]=$E127)*(ROW(TableDiv[Agency])-ROW(TableDiv[[#Headers],[Agency]])),COLUMNS($F$7:M$7))))</f>
        <v/>
      </c>
      <c r="N127" s="1069" t="str" cm="1">
        <f t="array" ref="N127">IF($D127&lt;COLUMNS($F$7:N$7),"",INDEX(TableDiv[[GASB]:[GASB]],_xlfn.AGGREGATE(15,3,(TableDiv[[Agency]:[Agency]]=$E127)/(TableDiv[[Agency]:[Agency]]=$E127)*(ROW(TableDiv[Agency])-ROW(TableDiv[[#Headers],[Agency]])),COLUMNS($F$7:N$7))))</f>
        <v/>
      </c>
      <c r="O127" s="1069" t="str" cm="1">
        <f t="array" ref="O127">IF($D127&lt;COLUMNS($F$7:O$7),"",INDEX(TableDiv[[GASB]:[GASB]],_xlfn.AGGREGATE(15,3,(TableDiv[[Agency]:[Agency]]=$E127)/(TableDiv[[Agency]:[Agency]]=$E127)*(ROW(TableDiv[Agency])-ROW(TableDiv[[#Headers],[Agency]])),COLUMNS($F$7:O$7))))</f>
        <v/>
      </c>
      <c r="P127" s="1069" t="str" cm="1">
        <f t="array" ref="P127">IF($D127&lt;COLUMNS($F$7:P$7),"",INDEX(TableDiv[[GASB]:[GASB]],_xlfn.AGGREGATE(15,3,(TableDiv[[Agency]:[Agency]]=$E127)/(TableDiv[[Agency]:[Agency]]=$E127)*(ROW(TableDiv[Agency])-ROW(TableDiv[[#Headers],[Agency]])),COLUMNS($F$7:P$7))))</f>
        <v/>
      </c>
      <c r="Q127" s="1069" t="str" cm="1">
        <f t="array" ref="Q127">IF($D127&lt;COLUMNS($F$7:Q$7),"",INDEX(TableDiv[[GASB]:[GASB]],_xlfn.AGGREGATE(15,3,(TableDiv[[Agency]:[Agency]]=$E127)/(TableDiv[[Agency]:[Agency]]=$E127)*(ROW(TableDiv[Agency])-ROW(TableDiv[[#Headers],[Agency]])),COLUMNS($F$7:Q$7))))</f>
        <v/>
      </c>
      <c r="R127" s="1069" t="str" cm="1">
        <f t="array" ref="R127">IF($D127&lt;COLUMNS($F$7:R$7),"",INDEX(TableDiv[[GASB]:[GASB]],_xlfn.AGGREGATE(15,3,(TableDiv[[Agency]:[Agency]]=$E127)/(TableDiv[[Agency]:[Agency]]=$E127)*(ROW(TableDiv[Agency])-ROW(TableDiv[[#Headers],[Agency]])),COLUMNS($F$7:R$7))))</f>
        <v/>
      </c>
      <c r="S127" s="1069" t="str" cm="1">
        <f t="array" ref="S127">IF($D127&lt;COLUMNS($F$7:S$7),"",INDEX(TableDiv[[GASB]:[GASB]],_xlfn.AGGREGATE(15,3,(TableDiv[[Agency]:[Agency]]=$E127)/(TableDiv[[Agency]:[Agency]]=$E127)*(ROW(TableDiv[Agency])-ROW(TableDiv[[#Headers],[Agency]])),COLUMNS($F$7:S$7))))</f>
        <v/>
      </c>
      <c r="T127" s="1069" t="str" cm="1">
        <f t="array" ref="T127">IF($D127&lt;COLUMNS($F$7:T$7),"",INDEX(TableDiv[[GASB]:[GASB]],_xlfn.AGGREGATE(15,3,(TableDiv[[Agency]:[Agency]]=$E127)/(TableDiv[[Agency]:[Agency]]=$E127)*(ROW(TableDiv[Agency])-ROW(TableDiv[[#Headers],[Agency]])),COLUMNS($F$7:T$7))))</f>
        <v/>
      </c>
      <c r="U127" s="1069" t="str" cm="1">
        <f t="array" ref="U127">IF($D127&lt;COLUMNS($F$7:U$7),"",INDEX(TableDiv[[GASB]:[GASB]],_xlfn.AGGREGATE(15,3,(TableDiv[[Agency]:[Agency]]=$E127)/(TableDiv[[Agency]:[Agency]]=$E127)*(ROW(TableDiv[Agency])-ROW(TableDiv[[#Headers],[Agency]])),COLUMNS($F$7:U$7))))</f>
        <v/>
      </c>
      <c r="V127" s="1069" t="str" cm="1">
        <f t="array" ref="V127">IF($D127&lt;COLUMNS($F$7:V$7),"",INDEX(TableDiv[[GASB]:[GASB]],_xlfn.AGGREGATE(15,3,(TableDiv[[Agency]:[Agency]]=$E127)/(TableDiv[[Agency]:[Agency]]=$E127)*(ROW(TableDiv[Agency])-ROW(TableDiv[[#Headers],[Agency]])),COLUMNS($F$7:V$7))))</f>
        <v/>
      </c>
      <c r="W127" s="1069" t="str" cm="1">
        <f t="array" ref="W127">IF($D127&lt;COLUMNS($F$7:W$7),"",INDEX(TableDiv[[GASB]:[GASB]],_xlfn.AGGREGATE(15,3,(TableDiv[[Agency]:[Agency]]=$E127)/(TableDiv[[Agency]:[Agency]]=$E127)*(ROW(TableDiv[Agency])-ROW(TableDiv[[#Headers],[Agency]])),COLUMNS($F$7:W$7))))</f>
        <v/>
      </c>
      <c r="X127" s="1069" t="str" cm="1">
        <f t="array" ref="X127">IF($D127&lt;COLUMNS($F$7:X$7),"",INDEX(TableDiv[[GASB]:[GASB]],_xlfn.AGGREGATE(15,3,(TableDiv[[Agency]:[Agency]]=$E127)/(TableDiv[[Agency]:[Agency]]=$E127)*(ROW(TableDiv[Agency])-ROW(TableDiv[[#Headers],[Agency]])),COLUMNS($F$7:X$7))))</f>
        <v/>
      </c>
      <c r="Y127" s="1069" t="str" cm="1">
        <f t="array" ref="Y127">IF($D127&lt;COLUMNS($F$7:Y$7),"",INDEX(TableDiv[[GASB]:[GASB]],_xlfn.AGGREGATE(15,3,(TableDiv[[Agency]:[Agency]]=$E127)/(TableDiv[[Agency]:[Agency]]=$E127)*(ROW(TableDiv[Agency])-ROW(TableDiv[[#Headers],[Agency]])),COLUMNS($F$7:Y$7))))</f>
        <v/>
      </c>
      <c r="Z127" s="1069" t="str" cm="1">
        <f t="array" ref="Z127">IF($D127&lt;COLUMNS($F$7:Z$7),"",INDEX(TableDiv[[GASB]:[GASB]],_xlfn.AGGREGATE(15,3,(TableDiv[[Agency]:[Agency]]=$E127)/(TableDiv[[Agency]:[Agency]]=$E127)*(ROW(TableDiv[Agency])-ROW(TableDiv[[#Headers],[Agency]])),COLUMNS($F$7:Z$7))))</f>
        <v/>
      </c>
      <c r="AA127" s="1069" t="str" cm="1">
        <f t="array" ref="AA127">IF($D127&lt;COLUMNS($F$7:AA$7),"",INDEX(TableDiv[[GASB]:[GASB]],_xlfn.AGGREGATE(15,3,(TableDiv[[Agency]:[Agency]]=$E127)/(TableDiv[[Agency]:[Agency]]=$E127)*(ROW(TableDiv[Agency])-ROW(TableDiv[[#Headers],[Agency]])),COLUMNS($F$7:AA$7))))</f>
        <v/>
      </c>
      <c r="AB127" s="1069" t="str" cm="1">
        <f t="array" ref="AB127">IF($D127&lt;COLUMNS($F$7:AB$7),"",INDEX(TableDiv[[GASB]:[GASB]],_xlfn.AGGREGATE(15,3,(TableDiv[[Agency]:[Agency]]=$E127)/(TableDiv[[Agency]:[Agency]]=$E127)*(ROW(TableDiv[Agency])-ROW(TableDiv[[#Headers],[Agency]])),COLUMNS($F$7:AB$7))))</f>
        <v/>
      </c>
      <c r="AC127" s="1069" t="str" cm="1">
        <f t="array" ref="AC127">IF($D127&lt;COLUMNS($F$7:AC$7),"",INDEX(TableDiv[[GASB]:[GASB]],_xlfn.AGGREGATE(15,3,(TableDiv[[Agency]:[Agency]]=$E127)/(TableDiv[[Agency]:[Agency]]=$E127)*(ROW(TableDiv[Agency])-ROW(TableDiv[[#Headers],[Agency]])),COLUMNS($F$7:AC$7))))</f>
        <v/>
      </c>
      <c r="AD127" s="1069" t="str" cm="1">
        <f t="array" ref="AD127">IF($D127&lt;COLUMNS($F$7:AD$7),"",INDEX(TableDiv[[GASB]:[GASB]],_xlfn.AGGREGATE(15,3,(TableDiv[[Agency]:[Agency]]=$E127)/(TableDiv[[Agency]:[Agency]]=$E127)*(ROW(TableDiv[Agency])-ROW(TableDiv[[#Headers],[Agency]])),COLUMNS($F$7:AD$7))))</f>
        <v/>
      </c>
      <c r="AE127" s="1069" t="str" cm="1">
        <f t="array" ref="AE127">IF($D127&lt;COLUMNS($F$7:AE$7),"",INDEX(TableDiv[[GASB]:[GASB]],_xlfn.AGGREGATE(15,3,(TableDiv[[Agency]:[Agency]]=$E127)/(TableDiv[[Agency]:[Agency]]=$E127)*(ROW(TableDiv[Agency])-ROW(TableDiv[[#Headers],[Agency]])),COLUMNS($F$7:AE$7))))</f>
        <v/>
      </c>
      <c r="AF127" s="1069" t="str" cm="1">
        <f t="array" ref="AF127">IF($D127&lt;COLUMNS($F$7:AF$7),"",INDEX(TableDiv[[GASB]:[GASB]],_xlfn.AGGREGATE(15,3,(TableDiv[[Agency]:[Agency]]=$E127)/(TableDiv[[Agency]:[Agency]]=$E127)*(ROW(TableDiv[Agency])-ROW(TableDiv[[#Headers],[Agency]])),COLUMNS($F$7:AF$7))))</f>
        <v/>
      </c>
      <c r="AG127" s="1069" t="str" cm="1">
        <f t="array" ref="AG127">IF($D127&lt;COLUMNS($F$7:AG$7),"",INDEX(TableDiv[[GASB]:[GASB]],_xlfn.AGGREGATE(15,3,(TableDiv[[Agency]:[Agency]]=$E127)/(TableDiv[[Agency]:[Agency]]=$E127)*(ROW(TableDiv[Agency])-ROW(TableDiv[[#Headers],[Agency]])),COLUMNS($F$7:AG$7))))</f>
        <v/>
      </c>
      <c r="AH127" s="1069" t="str" cm="1">
        <f t="array" ref="AH127">IF($D127&lt;COLUMNS($F$7:AH$7),"",INDEX(TableDiv[[GASB]:[GASB]],_xlfn.AGGREGATE(15,3,(TableDiv[[Agency]:[Agency]]=$E127)/(TableDiv[[Agency]:[Agency]]=$E127)*(ROW(TableDiv[Agency])-ROW(TableDiv[[#Headers],[Agency]])),COLUMNS($F$7:AH$7))))</f>
        <v/>
      </c>
      <c r="AI127" s="1069" t="str" cm="1">
        <f t="array" ref="AI127">IF($D127&lt;COLUMNS($F$7:AI$7),"",INDEX(TableDiv[[GASB]:[GASB]],_xlfn.AGGREGATE(15,3,(TableDiv[[Agency]:[Agency]]=$E127)/(TableDiv[[Agency]:[Agency]]=$E127)*(ROW(TableDiv[Agency])-ROW(TableDiv[[#Headers],[Agency]])),COLUMNS($F$7:AI$7))))</f>
        <v/>
      </c>
      <c r="AJ127" s="1069" t="str" cm="1">
        <f t="array" ref="AJ127">IF($D127&lt;COLUMNS($F$7:AJ$7),"",INDEX(TableDiv[[GASB]:[GASB]],_xlfn.AGGREGATE(15,3,(TableDiv[[Agency]:[Agency]]=$E127)/(TableDiv[[Agency]:[Agency]]=$E127)*(ROW(TableDiv[Agency])-ROW(TableDiv[[#Headers],[Agency]])),COLUMNS($F$7:AJ$7))))</f>
        <v/>
      </c>
      <c r="AK127" s="1069" t="str" cm="1">
        <f t="array" ref="AK127">IF($D127&lt;COLUMNS($F$7:AK$7),"",INDEX(TableDiv[[GASB]:[GASB]],_xlfn.AGGREGATE(15,3,(TableDiv[[Agency]:[Agency]]=$E127)/(TableDiv[[Agency]:[Agency]]=$E127)*(ROW(TableDiv[Agency])-ROW(TableDiv[[#Headers],[Agency]])),COLUMNS($F$7:AK$7))))</f>
        <v/>
      </c>
      <c r="AL127" s="1069" t="str" cm="1">
        <f t="array" ref="AL127">IF($D127&lt;COLUMNS($F$7:AL$7),"",INDEX(TableDiv[[GASB]:[GASB]],_xlfn.AGGREGATE(15,3,(TableDiv[[Agency]:[Agency]]=$E127)/(TableDiv[[Agency]:[Agency]]=$E127)*(ROW(TableDiv[Agency])-ROW(TableDiv[[#Headers],[Agency]])),COLUMNS($F$7:AL$7))))</f>
        <v/>
      </c>
      <c r="AM127" s="1069" t="str" cm="1">
        <f t="array" ref="AM127">IF($D127&lt;COLUMNS($F$7:AM$7),"",INDEX(TableDiv[[GASB]:[GASB]],_xlfn.AGGREGATE(15,3,(TableDiv[[Agency]:[Agency]]=$E127)/(TableDiv[[Agency]:[Agency]]=$E127)*(ROW(TableDiv[Agency])-ROW(TableDiv[[#Headers],[Agency]])),COLUMNS($F$7:AM$7))))</f>
        <v/>
      </c>
      <c r="AN127" s="1069"/>
      <c r="AO127" s="1069"/>
      <c r="AP127" s="1069"/>
      <c r="AQ127" s="1069"/>
      <c r="AR127" s="1069"/>
      <c r="AS127" s="1069"/>
    </row>
    <row r="128" spans="1:45" ht="15">
      <c r="A128" s="1073" t="s">
        <v>1431</v>
      </c>
      <c r="B128" s="1073" t="s">
        <v>2266</v>
      </c>
      <c r="C128" s="1069"/>
      <c r="D128" s="1069">
        <f>COUNTIF(TableDiv[Agency],E128)</f>
        <v>1</v>
      </c>
      <c r="E128" s="1078" t="str" cm="1">
        <f t="array" ref="E128">IFERROR(INDEX(TableDiv[Agency],MATCH(0,INDEX(COUNTIF($E$7:E127,TableDiv[Agency]),),0)),"")</f>
        <v>C2F</v>
      </c>
      <c r="F128" s="1069" t="str" cm="1">
        <f t="array" ref="F128">IF($D128&lt;COLUMNS($F$7:F$7),"",INDEX(TableDiv[[GASB]:[GASB]],_xlfn.AGGREGATE(15,3,(TableDiv[[Agency]:[Agency]]=$E128)/(TableDiv[[Agency]:[Agency]]=$E128)*(ROW(TableDiv[Agency])-ROW(TableDiv[[#Headers],[Agency]])),COLUMNS($F$7:F$7))))</f>
        <v>48200G</v>
      </c>
      <c r="G128" s="1069" t="str" cm="1">
        <f t="array" ref="G128">IF($D128&lt;COLUMNS($F$7:G$7),"",INDEX(TableDiv[[GASB]:[GASB]],_xlfn.AGGREGATE(15,3,(TableDiv[[Agency]:[Agency]]=$E128)/(TableDiv[[Agency]:[Agency]]=$E128)*(ROW(TableDiv[Agency])-ROW(TableDiv[[#Headers],[Agency]])),COLUMNS($F$7:G$7))))</f>
        <v/>
      </c>
      <c r="H128" s="1069" t="str" cm="1">
        <f t="array" ref="H128">IF($D128&lt;COLUMNS($F$7:H$7),"",INDEX(TableDiv[[GASB]:[GASB]],_xlfn.AGGREGATE(15,3,(TableDiv[[Agency]:[Agency]]=$E128)/(TableDiv[[Agency]:[Agency]]=$E128)*(ROW(TableDiv[Agency])-ROW(TableDiv[[#Headers],[Agency]])),COLUMNS($F$7:H$7))))</f>
        <v/>
      </c>
      <c r="I128" s="1069" t="str" cm="1">
        <f t="array" ref="I128">IF($D128&lt;COLUMNS($F$7:I$7),"",INDEX(TableDiv[[GASB]:[GASB]],_xlfn.AGGREGATE(15,3,(TableDiv[[Agency]:[Agency]]=$E128)/(TableDiv[[Agency]:[Agency]]=$E128)*(ROW(TableDiv[Agency])-ROW(TableDiv[[#Headers],[Agency]])),COLUMNS($F$7:I$7))))</f>
        <v/>
      </c>
      <c r="J128" s="1069" t="str" cm="1">
        <f t="array" ref="J128">IF($D128&lt;COLUMNS($F$7:J$7),"",INDEX(TableDiv[[GASB]:[GASB]],_xlfn.AGGREGATE(15,3,(TableDiv[[Agency]:[Agency]]=$E128)/(TableDiv[[Agency]:[Agency]]=$E128)*(ROW(TableDiv[Agency])-ROW(TableDiv[[#Headers],[Agency]])),COLUMNS($F$7:J$7))))</f>
        <v/>
      </c>
      <c r="K128" s="1069" t="str" cm="1">
        <f t="array" ref="K128">IF($D128&lt;COLUMNS($F$7:K$7),"",INDEX(TableDiv[[GASB]:[GASB]],_xlfn.AGGREGATE(15,3,(TableDiv[[Agency]:[Agency]]=$E128)/(TableDiv[[Agency]:[Agency]]=$E128)*(ROW(TableDiv[Agency])-ROW(TableDiv[[#Headers],[Agency]])),COLUMNS($F$7:K$7))))</f>
        <v/>
      </c>
      <c r="L128" s="1069" t="str" cm="1">
        <f t="array" ref="L128">IF($D128&lt;COLUMNS($F$7:L$7),"",INDEX(TableDiv[[GASB]:[GASB]],_xlfn.AGGREGATE(15,3,(TableDiv[[Agency]:[Agency]]=$E128)/(TableDiv[[Agency]:[Agency]]=$E128)*(ROW(TableDiv[Agency])-ROW(TableDiv[[#Headers],[Agency]])),COLUMNS($F$7:L$7))))</f>
        <v/>
      </c>
      <c r="M128" s="1069" t="str" cm="1">
        <f t="array" ref="M128">IF($D128&lt;COLUMNS($F$7:M$7),"",INDEX(TableDiv[[GASB]:[GASB]],_xlfn.AGGREGATE(15,3,(TableDiv[[Agency]:[Agency]]=$E128)/(TableDiv[[Agency]:[Agency]]=$E128)*(ROW(TableDiv[Agency])-ROW(TableDiv[[#Headers],[Agency]])),COLUMNS($F$7:M$7))))</f>
        <v/>
      </c>
      <c r="N128" s="1069" t="str" cm="1">
        <f t="array" ref="N128">IF($D128&lt;COLUMNS($F$7:N$7),"",INDEX(TableDiv[[GASB]:[GASB]],_xlfn.AGGREGATE(15,3,(TableDiv[[Agency]:[Agency]]=$E128)/(TableDiv[[Agency]:[Agency]]=$E128)*(ROW(TableDiv[Agency])-ROW(TableDiv[[#Headers],[Agency]])),COLUMNS($F$7:N$7))))</f>
        <v/>
      </c>
      <c r="O128" s="1069" t="str" cm="1">
        <f t="array" ref="O128">IF($D128&lt;COLUMNS($F$7:O$7),"",INDEX(TableDiv[[GASB]:[GASB]],_xlfn.AGGREGATE(15,3,(TableDiv[[Agency]:[Agency]]=$E128)/(TableDiv[[Agency]:[Agency]]=$E128)*(ROW(TableDiv[Agency])-ROW(TableDiv[[#Headers],[Agency]])),COLUMNS($F$7:O$7))))</f>
        <v/>
      </c>
      <c r="P128" s="1069" t="str" cm="1">
        <f t="array" ref="P128">IF($D128&lt;COLUMNS($F$7:P$7),"",INDEX(TableDiv[[GASB]:[GASB]],_xlfn.AGGREGATE(15,3,(TableDiv[[Agency]:[Agency]]=$E128)/(TableDiv[[Agency]:[Agency]]=$E128)*(ROW(TableDiv[Agency])-ROW(TableDiv[[#Headers],[Agency]])),COLUMNS($F$7:P$7))))</f>
        <v/>
      </c>
      <c r="Q128" s="1069" t="str" cm="1">
        <f t="array" ref="Q128">IF($D128&lt;COLUMNS($F$7:Q$7),"",INDEX(TableDiv[[GASB]:[GASB]],_xlfn.AGGREGATE(15,3,(TableDiv[[Agency]:[Agency]]=$E128)/(TableDiv[[Agency]:[Agency]]=$E128)*(ROW(TableDiv[Agency])-ROW(TableDiv[[#Headers],[Agency]])),COLUMNS($F$7:Q$7))))</f>
        <v/>
      </c>
      <c r="R128" s="1069" t="str" cm="1">
        <f t="array" ref="R128">IF($D128&lt;COLUMNS($F$7:R$7),"",INDEX(TableDiv[[GASB]:[GASB]],_xlfn.AGGREGATE(15,3,(TableDiv[[Agency]:[Agency]]=$E128)/(TableDiv[[Agency]:[Agency]]=$E128)*(ROW(TableDiv[Agency])-ROW(TableDiv[[#Headers],[Agency]])),COLUMNS($F$7:R$7))))</f>
        <v/>
      </c>
      <c r="S128" s="1069" t="str" cm="1">
        <f t="array" ref="S128">IF($D128&lt;COLUMNS($F$7:S$7),"",INDEX(TableDiv[[GASB]:[GASB]],_xlfn.AGGREGATE(15,3,(TableDiv[[Agency]:[Agency]]=$E128)/(TableDiv[[Agency]:[Agency]]=$E128)*(ROW(TableDiv[Agency])-ROW(TableDiv[[#Headers],[Agency]])),COLUMNS($F$7:S$7))))</f>
        <v/>
      </c>
      <c r="T128" s="1069" t="str" cm="1">
        <f t="array" ref="T128">IF($D128&lt;COLUMNS($F$7:T$7),"",INDEX(TableDiv[[GASB]:[GASB]],_xlfn.AGGREGATE(15,3,(TableDiv[[Agency]:[Agency]]=$E128)/(TableDiv[[Agency]:[Agency]]=$E128)*(ROW(TableDiv[Agency])-ROW(TableDiv[[#Headers],[Agency]])),COLUMNS($F$7:T$7))))</f>
        <v/>
      </c>
      <c r="U128" s="1069" t="str" cm="1">
        <f t="array" ref="U128">IF($D128&lt;COLUMNS($F$7:U$7),"",INDEX(TableDiv[[GASB]:[GASB]],_xlfn.AGGREGATE(15,3,(TableDiv[[Agency]:[Agency]]=$E128)/(TableDiv[[Agency]:[Agency]]=$E128)*(ROW(TableDiv[Agency])-ROW(TableDiv[[#Headers],[Agency]])),COLUMNS($F$7:U$7))))</f>
        <v/>
      </c>
      <c r="V128" s="1069" t="str" cm="1">
        <f t="array" ref="V128">IF($D128&lt;COLUMNS($F$7:V$7),"",INDEX(TableDiv[[GASB]:[GASB]],_xlfn.AGGREGATE(15,3,(TableDiv[[Agency]:[Agency]]=$E128)/(TableDiv[[Agency]:[Agency]]=$E128)*(ROW(TableDiv[Agency])-ROW(TableDiv[[#Headers],[Agency]])),COLUMNS($F$7:V$7))))</f>
        <v/>
      </c>
      <c r="W128" s="1069" t="str" cm="1">
        <f t="array" ref="W128">IF($D128&lt;COLUMNS($F$7:W$7),"",INDEX(TableDiv[[GASB]:[GASB]],_xlfn.AGGREGATE(15,3,(TableDiv[[Agency]:[Agency]]=$E128)/(TableDiv[[Agency]:[Agency]]=$E128)*(ROW(TableDiv[Agency])-ROW(TableDiv[[#Headers],[Agency]])),COLUMNS($F$7:W$7))))</f>
        <v/>
      </c>
      <c r="X128" s="1069" t="str" cm="1">
        <f t="array" ref="X128">IF($D128&lt;COLUMNS($F$7:X$7),"",INDEX(TableDiv[[GASB]:[GASB]],_xlfn.AGGREGATE(15,3,(TableDiv[[Agency]:[Agency]]=$E128)/(TableDiv[[Agency]:[Agency]]=$E128)*(ROW(TableDiv[Agency])-ROW(TableDiv[[#Headers],[Agency]])),COLUMNS($F$7:X$7))))</f>
        <v/>
      </c>
      <c r="Y128" s="1069" t="str" cm="1">
        <f t="array" ref="Y128">IF($D128&lt;COLUMNS($F$7:Y$7),"",INDEX(TableDiv[[GASB]:[GASB]],_xlfn.AGGREGATE(15,3,(TableDiv[[Agency]:[Agency]]=$E128)/(TableDiv[[Agency]:[Agency]]=$E128)*(ROW(TableDiv[Agency])-ROW(TableDiv[[#Headers],[Agency]])),COLUMNS($F$7:Y$7))))</f>
        <v/>
      </c>
      <c r="Z128" s="1069" t="str" cm="1">
        <f t="array" ref="Z128">IF($D128&lt;COLUMNS($F$7:Z$7),"",INDEX(TableDiv[[GASB]:[GASB]],_xlfn.AGGREGATE(15,3,(TableDiv[[Agency]:[Agency]]=$E128)/(TableDiv[[Agency]:[Agency]]=$E128)*(ROW(TableDiv[Agency])-ROW(TableDiv[[#Headers],[Agency]])),COLUMNS($F$7:Z$7))))</f>
        <v/>
      </c>
      <c r="AA128" s="1069" t="str" cm="1">
        <f t="array" ref="AA128">IF($D128&lt;COLUMNS($F$7:AA$7),"",INDEX(TableDiv[[GASB]:[GASB]],_xlfn.AGGREGATE(15,3,(TableDiv[[Agency]:[Agency]]=$E128)/(TableDiv[[Agency]:[Agency]]=$E128)*(ROW(TableDiv[Agency])-ROW(TableDiv[[#Headers],[Agency]])),COLUMNS($F$7:AA$7))))</f>
        <v/>
      </c>
      <c r="AB128" s="1069" t="str" cm="1">
        <f t="array" ref="AB128">IF($D128&lt;COLUMNS($F$7:AB$7),"",INDEX(TableDiv[[GASB]:[GASB]],_xlfn.AGGREGATE(15,3,(TableDiv[[Agency]:[Agency]]=$E128)/(TableDiv[[Agency]:[Agency]]=$E128)*(ROW(TableDiv[Agency])-ROW(TableDiv[[#Headers],[Agency]])),COLUMNS($F$7:AB$7))))</f>
        <v/>
      </c>
      <c r="AC128" s="1069" t="str" cm="1">
        <f t="array" ref="AC128">IF($D128&lt;COLUMNS($F$7:AC$7),"",INDEX(TableDiv[[GASB]:[GASB]],_xlfn.AGGREGATE(15,3,(TableDiv[[Agency]:[Agency]]=$E128)/(TableDiv[[Agency]:[Agency]]=$E128)*(ROW(TableDiv[Agency])-ROW(TableDiv[[#Headers],[Agency]])),COLUMNS($F$7:AC$7))))</f>
        <v/>
      </c>
      <c r="AD128" s="1069" t="str" cm="1">
        <f t="array" ref="AD128">IF($D128&lt;COLUMNS($F$7:AD$7),"",INDEX(TableDiv[[GASB]:[GASB]],_xlfn.AGGREGATE(15,3,(TableDiv[[Agency]:[Agency]]=$E128)/(TableDiv[[Agency]:[Agency]]=$E128)*(ROW(TableDiv[Agency])-ROW(TableDiv[[#Headers],[Agency]])),COLUMNS($F$7:AD$7))))</f>
        <v/>
      </c>
      <c r="AE128" s="1069" t="str" cm="1">
        <f t="array" ref="AE128">IF($D128&lt;COLUMNS($F$7:AE$7),"",INDEX(TableDiv[[GASB]:[GASB]],_xlfn.AGGREGATE(15,3,(TableDiv[[Agency]:[Agency]]=$E128)/(TableDiv[[Agency]:[Agency]]=$E128)*(ROW(TableDiv[Agency])-ROW(TableDiv[[#Headers],[Agency]])),COLUMNS($F$7:AE$7))))</f>
        <v/>
      </c>
      <c r="AF128" s="1069" t="str" cm="1">
        <f t="array" ref="AF128">IF($D128&lt;COLUMNS($F$7:AF$7),"",INDEX(TableDiv[[GASB]:[GASB]],_xlfn.AGGREGATE(15,3,(TableDiv[[Agency]:[Agency]]=$E128)/(TableDiv[[Agency]:[Agency]]=$E128)*(ROW(TableDiv[Agency])-ROW(TableDiv[[#Headers],[Agency]])),COLUMNS($F$7:AF$7))))</f>
        <v/>
      </c>
      <c r="AG128" s="1069" t="str" cm="1">
        <f t="array" ref="AG128">IF($D128&lt;COLUMNS($F$7:AG$7),"",INDEX(TableDiv[[GASB]:[GASB]],_xlfn.AGGREGATE(15,3,(TableDiv[[Agency]:[Agency]]=$E128)/(TableDiv[[Agency]:[Agency]]=$E128)*(ROW(TableDiv[Agency])-ROW(TableDiv[[#Headers],[Agency]])),COLUMNS($F$7:AG$7))))</f>
        <v/>
      </c>
      <c r="AH128" s="1069" t="str" cm="1">
        <f t="array" ref="AH128">IF($D128&lt;COLUMNS($F$7:AH$7),"",INDEX(TableDiv[[GASB]:[GASB]],_xlfn.AGGREGATE(15,3,(TableDiv[[Agency]:[Agency]]=$E128)/(TableDiv[[Agency]:[Agency]]=$E128)*(ROW(TableDiv[Agency])-ROW(TableDiv[[#Headers],[Agency]])),COLUMNS($F$7:AH$7))))</f>
        <v/>
      </c>
      <c r="AI128" s="1069" t="str" cm="1">
        <f t="array" ref="AI128">IF($D128&lt;COLUMNS($F$7:AI$7),"",INDEX(TableDiv[[GASB]:[GASB]],_xlfn.AGGREGATE(15,3,(TableDiv[[Agency]:[Agency]]=$E128)/(TableDiv[[Agency]:[Agency]]=$E128)*(ROW(TableDiv[Agency])-ROW(TableDiv[[#Headers],[Agency]])),COLUMNS($F$7:AI$7))))</f>
        <v/>
      </c>
      <c r="AJ128" s="1069" t="str" cm="1">
        <f t="array" ref="AJ128">IF($D128&lt;COLUMNS($F$7:AJ$7),"",INDEX(TableDiv[[GASB]:[GASB]],_xlfn.AGGREGATE(15,3,(TableDiv[[Agency]:[Agency]]=$E128)/(TableDiv[[Agency]:[Agency]]=$E128)*(ROW(TableDiv[Agency])-ROW(TableDiv[[#Headers],[Agency]])),COLUMNS($F$7:AJ$7))))</f>
        <v/>
      </c>
      <c r="AK128" s="1069" t="str" cm="1">
        <f t="array" ref="AK128">IF($D128&lt;COLUMNS($F$7:AK$7),"",INDEX(TableDiv[[GASB]:[GASB]],_xlfn.AGGREGATE(15,3,(TableDiv[[Agency]:[Agency]]=$E128)/(TableDiv[[Agency]:[Agency]]=$E128)*(ROW(TableDiv[Agency])-ROW(TableDiv[[#Headers],[Agency]])),COLUMNS($F$7:AK$7))))</f>
        <v/>
      </c>
      <c r="AL128" s="1069" t="str" cm="1">
        <f t="array" ref="AL128">IF($D128&lt;COLUMNS($F$7:AL$7),"",INDEX(TableDiv[[GASB]:[GASB]],_xlfn.AGGREGATE(15,3,(TableDiv[[Agency]:[Agency]]=$E128)/(TableDiv[[Agency]:[Agency]]=$E128)*(ROW(TableDiv[Agency])-ROW(TableDiv[[#Headers],[Agency]])),COLUMNS($F$7:AL$7))))</f>
        <v/>
      </c>
      <c r="AM128" s="1069" t="str" cm="1">
        <f t="array" ref="AM128">IF($D128&lt;COLUMNS($F$7:AM$7),"",INDEX(TableDiv[[GASB]:[GASB]],_xlfn.AGGREGATE(15,3,(TableDiv[[Agency]:[Agency]]=$E128)/(TableDiv[[Agency]:[Agency]]=$E128)*(ROW(TableDiv[Agency])-ROW(TableDiv[[#Headers],[Agency]])),COLUMNS($F$7:AM$7))))</f>
        <v/>
      </c>
      <c r="AN128" s="1069"/>
      <c r="AO128" s="1069"/>
      <c r="AP128" s="1069"/>
      <c r="AQ128" s="1069"/>
      <c r="AR128" s="1069"/>
      <c r="AS128" s="1069"/>
    </row>
    <row r="129" spans="1:45" ht="15">
      <c r="A129" s="1073" t="s">
        <v>1431</v>
      </c>
      <c r="B129" s="1073" t="s">
        <v>2274</v>
      </c>
      <c r="C129" s="1069"/>
      <c r="D129" s="1069">
        <f>COUNTIF(TableDiv[Agency],E129)</f>
        <v>1</v>
      </c>
      <c r="E129" s="1078" t="str" cm="1">
        <f t="array" ref="E129">IFERROR(INDEX(TableDiv[Agency],MATCH(0,INDEX(COUNTIF($E$7:E128,TableDiv[Agency]),),0)),"")</f>
        <v>C4F</v>
      </c>
      <c r="F129" s="1069" t="str" cm="1">
        <f t="array" ref="F129">IF($D129&lt;COLUMNS($F$7:F$7),"",INDEX(TableDiv[[GASB]:[GASB]],_xlfn.AGGREGATE(15,3,(TableDiv[[Agency]:[Agency]]=$E129)/(TableDiv[[Agency]:[Agency]]=$E129)*(ROW(TableDiv[Agency])-ROW(TableDiv[[#Headers],[Agency]])),COLUMNS($F$7:F$7))))</f>
        <v>48200G</v>
      </c>
      <c r="G129" s="1069" t="str" cm="1">
        <f t="array" ref="G129">IF($D129&lt;COLUMNS($F$7:G$7),"",INDEX(TableDiv[[GASB]:[GASB]],_xlfn.AGGREGATE(15,3,(TableDiv[[Agency]:[Agency]]=$E129)/(TableDiv[[Agency]:[Agency]]=$E129)*(ROW(TableDiv[Agency])-ROW(TableDiv[[#Headers],[Agency]])),COLUMNS($F$7:G$7))))</f>
        <v/>
      </c>
      <c r="H129" s="1069" t="str" cm="1">
        <f t="array" ref="H129">IF($D129&lt;COLUMNS($F$7:H$7),"",INDEX(TableDiv[[GASB]:[GASB]],_xlfn.AGGREGATE(15,3,(TableDiv[[Agency]:[Agency]]=$E129)/(TableDiv[[Agency]:[Agency]]=$E129)*(ROW(TableDiv[Agency])-ROW(TableDiv[[#Headers],[Agency]])),COLUMNS($F$7:H$7))))</f>
        <v/>
      </c>
      <c r="I129" s="1069" t="str" cm="1">
        <f t="array" ref="I129">IF($D129&lt;COLUMNS($F$7:I$7),"",INDEX(TableDiv[[GASB]:[GASB]],_xlfn.AGGREGATE(15,3,(TableDiv[[Agency]:[Agency]]=$E129)/(TableDiv[[Agency]:[Agency]]=$E129)*(ROW(TableDiv[Agency])-ROW(TableDiv[[#Headers],[Agency]])),COLUMNS($F$7:I$7))))</f>
        <v/>
      </c>
      <c r="J129" s="1069" t="str" cm="1">
        <f t="array" ref="J129">IF($D129&lt;COLUMNS($F$7:J$7),"",INDEX(TableDiv[[GASB]:[GASB]],_xlfn.AGGREGATE(15,3,(TableDiv[[Agency]:[Agency]]=$E129)/(TableDiv[[Agency]:[Agency]]=$E129)*(ROW(TableDiv[Agency])-ROW(TableDiv[[#Headers],[Agency]])),COLUMNS($F$7:J$7))))</f>
        <v/>
      </c>
      <c r="K129" s="1069" t="str" cm="1">
        <f t="array" ref="K129">IF($D129&lt;COLUMNS($F$7:K$7),"",INDEX(TableDiv[[GASB]:[GASB]],_xlfn.AGGREGATE(15,3,(TableDiv[[Agency]:[Agency]]=$E129)/(TableDiv[[Agency]:[Agency]]=$E129)*(ROW(TableDiv[Agency])-ROW(TableDiv[[#Headers],[Agency]])),COLUMNS($F$7:K$7))))</f>
        <v/>
      </c>
      <c r="L129" s="1069" t="str" cm="1">
        <f t="array" ref="L129">IF($D129&lt;COLUMNS($F$7:L$7),"",INDEX(TableDiv[[GASB]:[GASB]],_xlfn.AGGREGATE(15,3,(TableDiv[[Agency]:[Agency]]=$E129)/(TableDiv[[Agency]:[Agency]]=$E129)*(ROW(TableDiv[Agency])-ROW(TableDiv[[#Headers],[Agency]])),COLUMNS($F$7:L$7))))</f>
        <v/>
      </c>
      <c r="M129" s="1069" t="str" cm="1">
        <f t="array" ref="M129">IF($D129&lt;COLUMNS($F$7:M$7),"",INDEX(TableDiv[[GASB]:[GASB]],_xlfn.AGGREGATE(15,3,(TableDiv[[Agency]:[Agency]]=$E129)/(TableDiv[[Agency]:[Agency]]=$E129)*(ROW(TableDiv[Agency])-ROW(TableDiv[[#Headers],[Agency]])),COLUMNS($F$7:M$7))))</f>
        <v/>
      </c>
      <c r="N129" s="1069" t="str" cm="1">
        <f t="array" ref="N129">IF($D129&lt;COLUMNS($F$7:N$7),"",INDEX(TableDiv[[GASB]:[GASB]],_xlfn.AGGREGATE(15,3,(TableDiv[[Agency]:[Agency]]=$E129)/(TableDiv[[Agency]:[Agency]]=$E129)*(ROW(TableDiv[Agency])-ROW(TableDiv[[#Headers],[Agency]])),COLUMNS($F$7:N$7))))</f>
        <v/>
      </c>
      <c r="O129" s="1069" t="str" cm="1">
        <f t="array" ref="O129">IF($D129&lt;COLUMNS($F$7:O$7),"",INDEX(TableDiv[[GASB]:[GASB]],_xlfn.AGGREGATE(15,3,(TableDiv[[Agency]:[Agency]]=$E129)/(TableDiv[[Agency]:[Agency]]=$E129)*(ROW(TableDiv[Agency])-ROW(TableDiv[[#Headers],[Agency]])),COLUMNS($F$7:O$7))))</f>
        <v/>
      </c>
      <c r="P129" s="1069" t="str" cm="1">
        <f t="array" ref="P129">IF($D129&lt;COLUMNS($F$7:P$7),"",INDEX(TableDiv[[GASB]:[GASB]],_xlfn.AGGREGATE(15,3,(TableDiv[[Agency]:[Agency]]=$E129)/(TableDiv[[Agency]:[Agency]]=$E129)*(ROW(TableDiv[Agency])-ROW(TableDiv[[#Headers],[Agency]])),COLUMNS($F$7:P$7))))</f>
        <v/>
      </c>
      <c r="Q129" s="1069" t="str" cm="1">
        <f t="array" ref="Q129">IF($D129&lt;COLUMNS($F$7:Q$7),"",INDEX(TableDiv[[GASB]:[GASB]],_xlfn.AGGREGATE(15,3,(TableDiv[[Agency]:[Agency]]=$E129)/(TableDiv[[Agency]:[Agency]]=$E129)*(ROW(TableDiv[Agency])-ROW(TableDiv[[#Headers],[Agency]])),COLUMNS($F$7:Q$7))))</f>
        <v/>
      </c>
      <c r="R129" s="1069" t="str" cm="1">
        <f t="array" ref="R129">IF($D129&lt;COLUMNS($F$7:R$7),"",INDEX(TableDiv[[GASB]:[GASB]],_xlfn.AGGREGATE(15,3,(TableDiv[[Agency]:[Agency]]=$E129)/(TableDiv[[Agency]:[Agency]]=$E129)*(ROW(TableDiv[Agency])-ROW(TableDiv[[#Headers],[Agency]])),COLUMNS($F$7:R$7))))</f>
        <v/>
      </c>
      <c r="S129" s="1069" t="str" cm="1">
        <f t="array" ref="S129">IF($D129&lt;COLUMNS($F$7:S$7),"",INDEX(TableDiv[[GASB]:[GASB]],_xlfn.AGGREGATE(15,3,(TableDiv[[Agency]:[Agency]]=$E129)/(TableDiv[[Agency]:[Agency]]=$E129)*(ROW(TableDiv[Agency])-ROW(TableDiv[[#Headers],[Agency]])),COLUMNS($F$7:S$7))))</f>
        <v/>
      </c>
      <c r="T129" s="1069" t="str" cm="1">
        <f t="array" ref="T129">IF($D129&lt;COLUMNS($F$7:T$7),"",INDEX(TableDiv[[GASB]:[GASB]],_xlfn.AGGREGATE(15,3,(TableDiv[[Agency]:[Agency]]=$E129)/(TableDiv[[Agency]:[Agency]]=$E129)*(ROW(TableDiv[Agency])-ROW(TableDiv[[#Headers],[Agency]])),COLUMNS($F$7:T$7))))</f>
        <v/>
      </c>
      <c r="U129" s="1069" t="str" cm="1">
        <f t="array" ref="U129">IF($D129&lt;COLUMNS($F$7:U$7),"",INDEX(TableDiv[[GASB]:[GASB]],_xlfn.AGGREGATE(15,3,(TableDiv[[Agency]:[Agency]]=$E129)/(TableDiv[[Agency]:[Agency]]=$E129)*(ROW(TableDiv[Agency])-ROW(TableDiv[[#Headers],[Agency]])),COLUMNS($F$7:U$7))))</f>
        <v/>
      </c>
      <c r="V129" s="1069" t="str" cm="1">
        <f t="array" ref="V129">IF($D129&lt;COLUMNS($F$7:V$7),"",INDEX(TableDiv[[GASB]:[GASB]],_xlfn.AGGREGATE(15,3,(TableDiv[[Agency]:[Agency]]=$E129)/(TableDiv[[Agency]:[Agency]]=$E129)*(ROW(TableDiv[Agency])-ROW(TableDiv[[#Headers],[Agency]])),COLUMNS($F$7:V$7))))</f>
        <v/>
      </c>
      <c r="W129" s="1069" t="str" cm="1">
        <f t="array" ref="W129">IF($D129&lt;COLUMNS($F$7:W$7),"",INDEX(TableDiv[[GASB]:[GASB]],_xlfn.AGGREGATE(15,3,(TableDiv[[Agency]:[Agency]]=$E129)/(TableDiv[[Agency]:[Agency]]=$E129)*(ROW(TableDiv[Agency])-ROW(TableDiv[[#Headers],[Agency]])),COLUMNS($F$7:W$7))))</f>
        <v/>
      </c>
      <c r="X129" s="1069" t="str" cm="1">
        <f t="array" ref="X129">IF($D129&lt;COLUMNS($F$7:X$7),"",INDEX(TableDiv[[GASB]:[GASB]],_xlfn.AGGREGATE(15,3,(TableDiv[[Agency]:[Agency]]=$E129)/(TableDiv[[Agency]:[Agency]]=$E129)*(ROW(TableDiv[Agency])-ROW(TableDiv[[#Headers],[Agency]])),COLUMNS($F$7:X$7))))</f>
        <v/>
      </c>
      <c r="Y129" s="1069" t="str" cm="1">
        <f t="array" ref="Y129">IF($D129&lt;COLUMNS($F$7:Y$7),"",INDEX(TableDiv[[GASB]:[GASB]],_xlfn.AGGREGATE(15,3,(TableDiv[[Agency]:[Agency]]=$E129)/(TableDiv[[Agency]:[Agency]]=$E129)*(ROW(TableDiv[Agency])-ROW(TableDiv[[#Headers],[Agency]])),COLUMNS($F$7:Y$7))))</f>
        <v/>
      </c>
      <c r="Z129" s="1069" t="str" cm="1">
        <f t="array" ref="Z129">IF($D129&lt;COLUMNS($F$7:Z$7),"",INDEX(TableDiv[[GASB]:[GASB]],_xlfn.AGGREGATE(15,3,(TableDiv[[Agency]:[Agency]]=$E129)/(TableDiv[[Agency]:[Agency]]=$E129)*(ROW(TableDiv[Agency])-ROW(TableDiv[[#Headers],[Agency]])),COLUMNS($F$7:Z$7))))</f>
        <v/>
      </c>
      <c r="AA129" s="1069" t="str" cm="1">
        <f t="array" ref="AA129">IF($D129&lt;COLUMNS($F$7:AA$7),"",INDEX(TableDiv[[GASB]:[GASB]],_xlfn.AGGREGATE(15,3,(TableDiv[[Agency]:[Agency]]=$E129)/(TableDiv[[Agency]:[Agency]]=$E129)*(ROW(TableDiv[Agency])-ROW(TableDiv[[#Headers],[Agency]])),COLUMNS($F$7:AA$7))))</f>
        <v/>
      </c>
      <c r="AB129" s="1069" t="str" cm="1">
        <f t="array" ref="AB129">IF($D129&lt;COLUMNS($F$7:AB$7),"",INDEX(TableDiv[[GASB]:[GASB]],_xlfn.AGGREGATE(15,3,(TableDiv[[Agency]:[Agency]]=$E129)/(TableDiv[[Agency]:[Agency]]=$E129)*(ROW(TableDiv[Agency])-ROW(TableDiv[[#Headers],[Agency]])),COLUMNS($F$7:AB$7))))</f>
        <v/>
      </c>
      <c r="AC129" s="1069" t="str" cm="1">
        <f t="array" ref="AC129">IF($D129&lt;COLUMNS($F$7:AC$7),"",INDEX(TableDiv[[GASB]:[GASB]],_xlfn.AGGREGATE(15,3,(TableDiv[[Agency]:[Agency]]=$E129)/(TableDiv[[Agency]:[Agency]]=$E129)*(ROW(TableDiv[Agency])-ROW(TableDiv[[#Headers],[Agency]])),COLUMNS($F$7:AC$7))))</f>
        <v/>
      </c>
      <c r="AD129" s="1069" t="str" cm="1">
        <f t="array" ref="AD129">IF($D129&lt;COLUMNS($F$7:AD$7),"",INDEX(TableDiv[[GASB]:[GASB]],_xlfn.AGGREGATE(15,3,(TableDiv[[Agency]:[Agency]]=$E129)/(TableDiv[[Agency]:[Agency]]=$E129)*(ROW(TableDiv[Agency])-ROW(TableDiv[[#Headers],[Agency]])),COLUMNS($F$7:AD$7))))</f>
        <v/>
      </c>
      <c r="AE129" s="1069" t="str" cm="1">
        <f t="array" ref="AE129">IF($D129&lt;COLUMNS($F$7:AE$7),"",INDEX(TableDiv[[GASB]:[GASB]],_xlfn.AGGREGATE(15,3,(TableDiv[[Agency]:[Agency]]=$E129)/(TableDiv[[Agency]:[Agency]]=$E129)*(ROW(TableDiv[Agency])-ROW(TableDiv[[#Headers],[Agency]])),COLUMNS($F$7:AE$7))))</f>
        <v/>
      </c>
      <c r="AF129" s="1069" t="str" cm="1">
        <f t="array" ref="AF129">IF($D129&lt;COLUMNS($F$7:AF$7),"",INDEX(TableDiv[[GASB]:[GASB]],_xlfn.AGGREGATE(15,3,(TableDiv[[Agency]:[Agency]]=$E129)/(TableDiv[[Agency]:[Agency]]=$E129)*(ROW(TableDiv[Agency])-ROW(TableDiv[[#Headers],[Agency]])),COLUMNS($F$7:AF$7))))</f>
        <v/>
      </c>
      <c r="AG129" s="1069" t="str" cm="1">
        <f t="array" ref="AG129">IF($D129&lt;COLUMNS($F$7:AG$7),"",INDEX(TableDiv[[GASB]:[GASB]],_xlfn.AGGREGATE(15,3,(TableDiv[[Agency]:[Agency]]=$E129)/(TableDiv[[Agency]:[Agency]]=$E129)*(ROW(TableDiv[Agency])-ROW(TableDiv[[#Headers],[Agency]])),COLUMNS($F$7:AG$7))))</f>
        <v/>
      </c>
      <c r="AH129" s="1069" t="str" cm="1">
        <f t="array" ref="AH129">IF($D129&lt;COLUMNS($F$7:AH$7),"",INDEX(TableDiv[[GASB]:[GASB]],_xlfn.AGGREGATE(15,3,(TableDiv[[Agency]:[Agency]]=$E129)/(TableDiv[[Agency]:[Agency]]=$E129)*(ROW(TableDiv[Agency])-ROW(TableDiv[[#Headers],[Agency]])),COLUMNS($F$7:AH$7))))</f>
        <v/>
      </c>
      <c r="AI129" s="1069" t="str" cm="1">
        <f t="array" ref="AI129">IF($D129&lt;COLUMNS($F$7:AI$7),"",INDEX(TableDiv[[GASB]:[GASB]],_xlfn.AGGREGATE(15,3,(TableDiv[[Agency]:[Agency]]=$E129)/(TableDiv[[Agency]:[Agency]]=$E129)*(ROW(TableDiv[Agency])-ROW(TableDiv[[#Headers],[Agency]])),COLUMNS($F$7:AI$7))))</f>
        <v/>
      </c>
      <c r="AJ129" s="1069" t="str" cm="1">
        <f t="array" ref="AJ129">IF($D129&lt;COLUMNS($F$7:AJ$7),"",INDEX(TableDiv[[GASB]:[GASB]],_xlfn.AGGREGATE(15,3,(TableDiv[[Agency]:[Agency]]=$E129)/(TableDiv[[Agency]:[Agency]]=$E129)*(ROW(TableDiv[Agency])-ROW(TableDiv[[#Headers],[Agency]])),COLUMNS($F$7:AJ$7))))</f>
        <v/>
      </c>
      <c r="AK129" s="1069" t="str" cm="1">
        <f t="array" ref="AK129">IF($D129&lt;COLUMNS($F$7:AK$7),"",INDEX(TableDiv[[GASB]:[GASB]],_xlfn.AGGREGATE(15,3,(TableDiv[[Agency]:[Agency]]=$E129)/(TableDiv[[Agency]:[Agency]]=$E129)*(ROW(TableDiv[Agency])-ROW(TableDiv[[#Headers],[Agency]])),COLUMNS($F$7:AK$7))))</f>
        <v/>
      </c>
      <c r="AL129" s="1069" t="str" cm="1">
        <f t="array" ref="AL129">IF($D129&lt;COLUMNS($F$7:AL$7),"",INDEX(TableDiv[[GASB]:[GASB]],_xlfn.AGGREGATE(15,3,(TableDiv[[Agency]:[Agency]]=$E129)/(TableDiv[[Agency]:[Agency]]=$E129)*(ROW(TableDiv[Agency])-ROW(TableDiv[[#Headers],[Agency]])),COLUMNS($F$7:AL$7))))</f>
        <v/>
      </c>
      <c r="AM129" s="1069" t="str" cm="1">
        <f t="array" ref="AM129">IF($D129&lt;COLUMNS($F$7:AM$7),"",INDEX(TableDiv[[GASB]:[GASB]],_xlfn.AGGREGATE(15,3,(TableDiv[[Agency]:[Agency]]=$E129)/(TableDiv[[Agency]:[Agency]]=$E129)*(ROW(TableDiv[Agency])-ROW(TableDiv[[#Headers],[Agency]])),COLUMNS($F$7:AM$7))))</f>
        <v/>
      </c>
      <c r="AN129" s="1069"/>
      <c r="AO129" s="1069"/>
      <c r="AP129" s="1069"/>
      <c r="AQ129" s="1069"/>
      <c r="AR129" s="1069"/>
      <c r="AS129" s="1069"/>
    </row>
    <row r="130" spans="1:45" ht="15">
      <c r="A130" s="1073" t="s">
        <v>1431</v>
      </c>
      <c r="B130" s="1073" t="s">
        <v>2335</v>
      </c>
      <c r="C130" s="1069"/>
      <c r="D130" s="1069">
        <f>COUNTIF(TableDiv[Agency],E130)</f>
        <v>1</v>
      </c>
      <c r="E130" s="1078" t="str" cm="1">
        <f t="array" ref="E130">IFERROR(INDEX(TableDiv[Agency],MATCH(0,INDEX(COUNTIF($E$7:E129,TableDiv[Agency]),),0)),"")</f>
        <v>C5F</v>
      </c>
      <c r="F130" s="1069" t="str" cm="1">
        <f t="array" ref="F130">IF($D130&lt;COLUMNS($F$7:F$7),"",INDEX(TableDiv[[GASB]:[GASB]],_xlfn.AGGREGATE(15,3,(TableDiv[[Agency]:[Agency]]=$E130)/(TableDiv[[Agency]:[Agency]]=$E130)*(ROW(TableDiv[Agency])-ROW(TableDiv[[#Headers],[Agency]])),COLUMNS($F$7:F$7))))</f>
        <v>48200G</v>
      </c>
      <c r="G130" s="1069" t="str" cm="1">
        <f t="array" ref="G130">IF($D130&lt;COLUMNS($F$7:G$7),"",INDEX(TableDiv[[GASB]:[GASB]],_xlfn.AGGREGATE(15,3,(TableDiv[[Agency]:[Agency]]=$E130)/(TableDiv[[Agency]:[Agency]]=$E130)*(ROW(TableDiv[Agency])-ROW(TableDiv[[#Headers],[Agency]])),COLUMNS($F$7:G$7))))</f>
        <v/>
      </c>
      <c r="H130" s="1069" t="str" cm="1">
        <f t="array" ref="H130">IF($D130&lt;COLUMNS($F$7:H$7),"",INDEX(TableDiv[[GASB]:[GASB]],_xlfn.AGGREGATE(15,3,(TableDiv[[Agency]:[Agency]]=$E130)/(TableDiv[[Agency]:[Agency]]=$E130)*(ROW(TableDiv[Agency])-ROW(TableDiv[[#Headers],[Agency]])),COLUMNS($F$7:H$7))))</f>
        <v/>
      </c>
      <c r="I130" s="1069" t="str" cm="1">
        <f t="array" ref="I130">IF($D130&lt;COLUMNS($F$7:I$7),"",INDEX(TableDiv[[GASB]:[GASB]],_xlfn.AGGREGATE(15,3,(TableDiv[[Agency]:[Agency]]=$E130)/(TableDiv[[Agency]:[Agency]]=$E130)*(ROW(TableDiv[Agency])-ROW(TableDiv[[#Headers],[Agency]])),COLUMNS($F$7:I$7))))</f>
        <v/>
      </c>
      <c r="J130" s="1069" t="str" cm="1">
        <f t="array" ref="J130">IF($D130&lt;COLUMNS($F$7:J$7),"",INDEX(TableDiv[[GASB]:[GASB]],_xlfn.AGGREGATE(15,3,(TableDiv[[Agency]:[Agency]]=$E130)/(TableDiv[[Agency]:[Agency]]=$E130)*(ROW(TableDiv[Agency])-ROW(TableDiv[[#Headers],[Agency]])),COLUMNS($F$7:J$7))))</f>
        <v/>
      </c>
      <c r="K130" s="1069" t="str" cm="1">
        <f t="array" ref="K130">IF($D130&lt;COLUMNS($F$7:K$7),"",INDEX(TableDiv[[GASB]:[GASB]],_xlfn.AGGREGATE(15,3,(TableDiv[[Agency]:[Agency]]=$E130)/(TableDiv[[Agency]:[Agency]]=$E130)*(ROW(TableDiv[Agency])-ROW(TableDiv[[#Headers],[Agency]])),COLUMNS($F$7:K$7))))</f>
        <v/>
      </c>
      <c r="L130" s="1069" t="str" cm="1">
        <f t="array" ref="L130">IF($D130&lt;COLUMNS($F$7:L$7),"",INDEX(TableDiv[[GASB]:[GASB]],_xlfn.AGGREGATE(15,3,(TableDiv[[Agency]:[Agency]]=$E130)/(TableDiv[[Agency]:[Agency]]=$E130)*(ROW(TableDiv[Agency])-ROW(TableDiv[[#Headers],[Agency]])),COLUMNS($F$7:L$7))))</f>
        <v/>
      </c>
      <c r="M130" s="1069" t="str" cm="1">
        <f t="array" ref="M130">IF($D130&lt;COLUMNS($F$7:M$7),"",INDEX(TableDiv[[GASB]:[GASB]],_xlfn.AGGREGATE(15,3,(TableDiv[[Agency]:[Agency]]=$E130)/(TableDiv[[Agency]:[Agency]]=$E130)*(ROW(TableDiv[Agency])-ROW(TableDiv[[#Headers],[Agency]])),COLUMNS($F$7:M$7))))</f>
        <v/>
      </c>
      <c r="N130" s="1069" t="str" cm="1">
        <f t="array" ref="N130">IF($D130&lt;COLUMNS($F$7:N$7),"",INDEX(TableDiv[[GASB]:[GASB]],_xlfn.AGGREGATE(15,3,(TableDiv[[Agency]:[Agency]]=$E130)/(TableDiv[[Agency]:[Agency]]=$E130)*(ROW(TableDiv[Agency])-ROW(TableDiv[[#Headers],[Agency]])),COLUMNS($F$7:N$7))))</f>
        <v/>
      </c>
      <c r="O130" s="1069" t="str" cm="1">
        <f t="array" ref="O130">IF($D130&lt;COLUMNS($F$7:O$7),"",INDEX(TableDiv[[GASB]:[GASB]],_xlfn.AGGREGATE(15,3,(TableDiv[[Agency]:[Agency]]=$E130)/(TableDiv[[Agency]:[Agency]]=$E130)*(ROW(TableDiv[Agency])-ROW(TableDiv[[#Headers],[Agency]])),COLUMNS($F$7:O$7))))</f>
        <v/>
      </c>
      <c r="P130" s="1069" t="str" cm="1">
        <f t="array" ref="P130">IF($D130&lt;COLUMNS($F$7:P$7),"",INDEX(TableDiv[[GASB]:[GASB]],_xlfn.AGGREGATE(15,3,(TableDiv[[Agency]:[Agency]]=$E130)/(TableDiv[[Agency]:[Agency]]=$E130)*(ROW(TableDiv[Agency])-ROW(TableDiv[[#Headers],[Agency]])),COLUMNS($F$7:P$7))))</f>
        <v/>
      </c>
      <c r="Q130" s="1069" t="str" cm="1">
        <f t="array" ref="Q130">IF($D130&lt;COLUMNS($F$7:Q$7),"",INDEX(TableDiv[[GASB]:[GASB]],_xlfn.AGGREGATE(15,3,(TableDiv[[Agency]:[Agency]]=$E130)/(TableDiv[[Agency]:[Agency]]=$E130)*(ROW(TableDiv[Agency])-ROW(TableDiv[[#Headers],[Agency]])),COLUMNS($F$7:Q$7))))</f>
        <v/>
      </c>
      <c r="R130" s="1069" t="str" cm="1">
        <f t="array" ref="R130">IF($D130&lt;COLUMNS($F$7:R$7),"",INDEX(TableDiv[[GASB]:[GASB]],_xlfn.AGGREGATE(15,3,(TableDiv[[Agency]:[Agency]]=$E130)/(TableDiv[[Agency]:[Agency]]=$E130)*(ROW(TableDiv[Agency])-ROW(TableDiv[[#Headers],[Agency]])),COLUMNS($F$7:R$7))))</f>
        <v/>
      </c>
      <c r="S130" s="1069" t="str" cm="1">
        <f t="array" ref="S130">IF($D130&lt;COLUMNS($F$7:S$7),"",INDEX(TableDiv[[GASB]:[GASB]],_xlfn.AGGREGATE(15,3,(TableDiv[[Agency]:[Agency]]=$E130)/(TableDiv[[Agency]:[Agency]]=$E130)*(ROW(TableDiv[Agency])-ROW(TableDiv[[#Headers],[Agency]])),COLUMNS($F$7:S$7))))</f>
        <v/>
      </c>
      <c r="T130" s="1069" t="str" cm="1">
        <f t="array" ref="T130">IF($D130&lt;COLUMNS($F$7:T$7),"",INDEX(TableDiv[[GASB]:[GASB]],_xlfn.AGGREGATE(15,3,(TableDiv[[Agency]:[Agency]]=$E130)/(TableDiv[[Agency]:[Agency]]=$E130)*(ROW(TableDiv[Agency])-ROW(TableDiv[[#Headers],[Agency]])),COLUMNS($F$7:T$7))))</f>
        <v/>
      </c>
      <c r="U130" s="1069" t="str" cm="1">
        <f t="array" ref="U130">IF($D130&lt;COLUMNS($F$7:U$7),"",INDEX(TableDiv[[GASB]:[GASB]],_xlfn.AGGREGATE(15,3,(TableDiv[[Agency]:[Agency]]=$E130)/(TableDiv[[Agency]:[Agency]]=$E130)*(ROW(TableDiv[Agency])-ROW(TableDiv[[#Headers],[Agency]])),COLUMNS($F$7:U$7))))</f>
        <v/>
      </c>
      <c r="V130" s="1069" t="str" cm="1">
        <f t="array" ref="V130">IF($D130&lt;COLUMNS($F$7:V$7),"",INDEX(TableDiv[[GASB]:[GASB]],_xlfn.AGGREGATE(15,3,(TableDiv[[Agency]:[Agency]]=$E130)/(TableDiv[[Agency]:[Agency]]=$E130)*(ROW(TableDiv[Agency])-ROW(TableDiv[[#Headers],[Agency]])),COLUMNS($F$7:V$7))))</f>
        <v/>
      </c>
      <c r="W130" s="1069" t="str" cm="1">
        <f t="array" ref="W130">IF($D130&lt;COLUMNS($F$7:W$7),"",INDEX(TableDiv[[GASB]:[GASB]],_xlfn.AGGREGATE(15,3,(TableDiv[[Agency]:[Agency]]=$E130)/(TableDiv[[Agency]:[Agency]]=$E130)*(ROW(TableDiv[Agency])-ROW(TableDiv[[#Headers],[Agency]])),COLUMNS($F$7:W$7))))</f>
        <v/>
      </c>
      <c r="X130" s="1069" t="str" cm="1">
        <f t="array" ref="X130">IF($D130&lt;COLUMNS($F$7:X$7),"",INDEX(TableDiv[[GASB]:[GASB]],_xlfn.AGGREGATE(15,3,(TableDiv[[Agency]:[Agency]]=$E130)/(TableDiv[[Agency]:[Agency]]=$E130)*(ROW(TableDiv[Agency])-ROW(TableDiv[[#Headers],[Agency]])),COLUMNS($F$7:X$7))))</f>
        <v/>
      </c>
      <c r="Y130" s="1069" t="str" cm="1">
        <f t="array" ref="Y130">IF($D130&lt;COLUMNS($F$7:Y$7),"",INDEX(TableDiv[[GASB]:[GASB]],_xlfn.AGGREGATE(15,3,(TableDiv[[Agency]:[Agency]]=$E130)/(TableDiv[[Agency]:[Agency]]=$E130)*(ROW(TableDiv[Agency])-ROW(TableDiv[[#Headers],[Agency]])),COLUMNS($F$7:Y$7))))</f>
        <v/>
      </c>
      <c r="Z130" s="1069" t="str" cm="1">
        <f t="array" ref="Z130">IF($D130&lt;COLUMNS($F$7:Z$7),"",INDEX(TableDiv[[GASB]:[GASB]],_xlfn.AGGREGATE(15,3,(TableDiv[[Agency]:[Agency]]=$E130)/(TableDiv[[Agency]:[Agency]]=$E130)*(ROW(TableDiv[Agency])-ROW(TableDiv[[#Headers],[Agency]])),COLUMNS($F$7:Z$7))))</f>
        <v/>
      </c>
      <c r="AA130" s="1069" t="str" cm="1">
        <f t="array" ref="AA130">IF($D130&lt;COLUMNS($F$7:AA$7),"",INDEX(TableDiv[[GASB]:[GASB]],_xlfn.AGGREGATE(15,3,(TableDiv[[Agency]:[Agency]]=$E130)/(TableDiv[[Agency]:[Agency]]=$E130)*(ROW(TableDiv[Agency])-ROW(TableDiv[[#Headers],[Agency]])),COLUMNS($F$7:AA$7))))</f>
        <v/>
      </c>
      <c r="AB130" s="1069" t="str" cm="1">
        <f t="array" ref="AB130">IF($D130&lt;COLUMNS($F$7:AB$7),"",INDEX(TableDiv[[GASB]:[GASB]],_xlfn.AGGREGATE(15,3,(TableDiv[[Agency]:[Agency]]=$E130)/(TableDiv[[Agency]:[Agency]]=$E130)*(ROW(TableDiv[Agency])-ROW(TableDiv[[#Headers],[Agency]])),COLUMNS($F$7:AB$7))))</f>
        <v/>
      </c>
      <c r="AC130" s="1069" t="str" cm="1">
        <f t="array" ref="AC130">IF($D130&lt;COLUMNS($F$7:AC$7),"",INDEX(TableDiv[[GASB]:[GASB]],_xlfn.AGGREGATE(15,3,(TableDiv[[Agency]:[Agency]]=$E130)/(TableDiv[[Agency]:[Agency]]=$E130)*(ROW(TableDiv[Agency])-ROW(TableDiv[[#Headers],[Agency]])),COLUMNS($F$7:AC$7))))</f>
        <v/>
      </c>
      <c r="AD130" s="1069" t="str" cm="1">
        <f t="array" ref="AD130">IF($D130&lt;COLUMNS($F$7:AD$7),"",INDEX(TableDiv[[GASB]:[GASB]],_xlfn.AGGREGATE(15,3,(TableDiv[[Agency]:[Agency]]=$E130)/(TableDiv[[Agency]:[Agency]]=$E130)*(ROW(TableDiv[Agency])-ROW(TableDiv[[#Headers],[Agency]])),COLUMNS($F$7:AD$7))))</f>
        <v/>
      </c>
      <c r="AE130" s="1069" t="str" cm="1">
        <f t="array" ref="AE130">IF($D130&lt;COLUMNS($F$7:AE$7),"",INDEX(TableDiv[[GASB]:[GASB]],_xlfn.AGGREGATE(15,3,(TableDiv[[Agency]:[Agency]]=$E130)/(TableDiv[[Agency]:[Agency]]=$E130)*(ROW(TableDiv[Agency])-ROW(TableDiv[[#Headers],[Agency]])),COLUMNS($F$7:AE$7))))</f>
        <v/>
      </c>
      <c r="AF130" s="1069" t="str" cm="1">
        <f t="array" ref="AF130">IF($D130&lt;COLUMNS($F$7:AF$7),"",INDEX(TableDiv[[GASB]:[GASB]],_xlfn.AGGREGATE(15,3,(TableDiv[[Agency]:[Agency]]=$E130)/(TableDiv[[Agency]:[Agency]]=$E130)*(ROW(TableDiv[Agency])-ROW(TableDiv[[#Headers],[Agency]])),COLUMNS($F$7:AF$7))))</f>
        <v/>
      </c>
      <c r="AG130" s="1069" t="str" cm="1">
        <f t="array" ref="AG130">IF($D130&lt;COLUMNS($F$7:AG$7),"",INDEX(TableDiv[[GASB]:[GASB]],_xlfn.AGGREGATE(15,3,(TableDiv[[Agency]:[Agency]]=$E130)/(TableDiv[[Agency]:[Agency]]=$E130)*(ROW(TableDiv[Agency])-ROW(TableDiv[[#Headers],[Agency]])),COLUMNS($F$7:AG$7))))</f>
        <v/>
      </c>
      <c r="AH130" s="1069" t="str" cm="1">
        <f t="array" ref="AH130">IF($D130&lt;COLUMNS($F$7:AH$7),"",INDEX(TableDiv[[GASB]:[GASB]],_xlfn.AGGREGATE(15,3,(TableDiv[[Agency]:[Agency]]=$E130)/(TableDiv[[Agency]:[Agency]]=$E130)*(ROW(TableDiv[Agency])-ROW(TableDiv[[#Headers],[Agency]])),COLUMNS($F$7:AH$7))))</f>
        <v/>
      </c>
      <c r="AI130" s="1069" t="str" cm="1">
        <f t="array" ref="AI130">IF($D130&lt;COLUMNS($F$7:AI$7),"",INDEX(TableDiv[[GASB]:[GASB]],_xlfn.AGGREGATE(15,3,(TableDiv[[Agency]:[Agency]]=$E130)/(TableDiv[[Agency]:[Agency]]=$E130)*(ROW(TableDiv[Agency])-ROW(TableDiv[[#Headers],[Agency]])),COLUMNS($F$7:AI$7))))</f>
        <v/>
      </c>
      <c r="AJ130" s="1069" t="str" cm="1">
        <f t="array" ref="AJ130">IF($D130&lt;COLUMNS($F$7:AJ$7),"",INDEX(TableDiv[[GASB]:[GASB]],_xlfn.AGGREGATE(15,3,(TableDiv[[Agency]:[Agency]]=$E130)/(TableDiv[[Agency]:[Agency]]=$E130)*(ROW(TableDiv[Agency])-ROW(TableDiv[[#Headers],[Agency]])),COLUMNS($F$7:AJ$7))))</f>
        <v/>
      </c>
      <c r="AK130" s="1069" t="str" cm="1">
        <f t="array" ref="AK130">IF($D130&lt;COLUMNS($F$7:AK$7),"",INDEX(TableDiv[[GASB]:[GASB]],_xlfn.AGGREGATE(15,3,(TableDiv[[Agency]:[Agency]]=$E130)/(TableDiv[[Agency]:[Agency]]=$E130)*(ROW(TableDiv[Agency])-ROW(TableDiv[[#Headers],[Agency]])),COLUMNS($F$7:AK$7))))</f>
        <v/>
      </c>
      <c r="AL130" s="1069" t="str" cm="1">
        <f t="array" ref="AL130">IF($D130&lt;COLUMNS($F$7:AL$7),"",INDEX(TableDiv[[GASB]:[GASB]],_xlfn.AGGREGATE(15,3,(TableDiv[[Agency]:[Agency]]=$E130)/(TableDiv[[Agency]:[Agency]]=$E130)*(ROW(TableDiv[Agency])-ROW(TableDiv[[#Headers],[Agency]])),COLUMNS($F$7:AL$7))))</f>
        <v/>
      </c>
      <c r="AM130" s="1069" t="str" cm="1">
        <f t="array" ref="AM130">IF($D130&lt;COLUMNS($F$7:AM$7),"",INDEX(TableDiv[[GASB]:[GASB]],_xlfn.AGGREGATE(15,3,(TableDiv[[Agency]:[Agency]]=$E130)/(TableDiv[[Agency]:[Agency]]=$E130)*(ROW(TableDiv[Agency])-ROW(TableDiv[[#Headers],[Agency]])),COLUMNS($F$7:AM$7))))</f>
        <v/>
      </c>
      <c r="AN130" s="1069"/>
      <c r="AO130" s="1069"/>
      <c r="AP130" s="1069"/>
      <c r="AQ130" s="1069"/>
      <c r="AR130" s="1069"/>
      <c r="AS130" s="1069"/>
    </row>
    <row r="131" spans="1:45" ht="15">
      <c r="A131" s="1073" t="s">
        <v>1431</v>
      </c>
      <c r="B131" s="1073" t="s">
        <v>2283</v>
      </c>
      <c r="C131" s="1069"/>
      <c r="D131" s="1069">
        <f>COUNTIF(TableDiv[Agency],E131)</f>
        <v>1</v>
      </c>
      <c r="E131" s="1078" t="str" cm="1">
        <f t="array" ref="E131">IFERROR(INDEX(TableDiv[Agency],MATCH(0,INDEX(COUNTIF($E$7:E130,TableDiv[Agency]),),0)),"")</f>
        <v>C6F</v>
      </c>
      <c r="F131" s="1069" t="str" cm="1">
        <f t="array" ref="F131">IF($D131&lt;COLUMNS($F$7:F$7),"",INDEX(TableDiv[[GASB]:[GASB]],_xlfn.AGGREGATE(15,3,(TableDiv[[Agency]:[Agency]]=$E131)/(TableDiv[[Agency]:[Agency]]=$E131)*(ROW(TableDiv[Agency])-ROW(TableDiv[[#Headers],[Agency]])),COLUMNS($F$7:F$7))))</f>
        <v>48200G</v>
      </c>
      <c r="G131" s="1069" t="str" cm="1">
        <f t="array" ref="G131">IF($D131&lt;COLUMNS($F$7:G$7),"",INDEX(TableDiv[[GASB]:[GASB]],_xlfn.AGGREGATE(15,3,(TableDiv[[Agency]:[Agency]]=$E131)/(TableDiv[[Agency]:[Agency]]=$E131)*(ROW(TableDiv[Agency])-ROW(TableDiv[[#Headers],[Agency]])),COLUMNS($F$7:G$7))))</f>
        <v/>
      </c>
      <c r="H131" s="1069" t="str" cm="1">
        <f t="array" ref="H131">IF($D131&lt;COLUMNS($F$7:H$7),"",INDEX(TableDiv[[GASB]:[GASB]],_xlfn.AGGREGATE(15,3,(TableDiv[[Agency]:[Agency]]=$E131)/(TableDiv[[Agency]:[Agency]]=$E131)*(ROW(TableDiv[Agency])-ROW(TableDiv[[#Headers],[Agency]])),COLUMNS($F$7:H$7))))</f>
        <v/>
      </c>
      <c r="I131" s="1069" t="str" cm="1">
        <f t="array" ref="I131">IF($D131&lt;COLUMNS($F$7:I$7),"",INDEX(TableDiv[[GASB]:[GASB]],_xlfn.AGGREGATE(15,3,(TableDiv[[Agency]:[Agency]]=$E131)/(TableDiv[[Agency]:[Agency]]=$E131)*(ROW(TableDiv[Agency])-ROW(TableDiv[[#Headers],[Agency]])),COLUMNS($F$7:I$7))))</f>
        <v/>
      </c>
      <c r="J131" s="1069" t="str" cm="1">
        <f t="array" ref="J131">IF($D131&lt;COLUMNS($F$7:J$7),"",INDEX(TableDiv[[GASB]:[GASB]],_xlfn.AGGREGATE(15,3,(TableDiv[[Agency]:[Agency]]=$E131)/(TableDiv[[Agency]:[Agency]]=$E131)*(ROW(TableDiv[Agency])-ROW(TableDiv[[#Headers],[Agency]])),COLUMNS($F$7:J$7))))</f>
        <v/>
      </c>
      <c r="K131" s="1069" t="str" cm="1">
        <f t="array" ref="K131">IF($D131&lt;COLUMNS($F$7:K$7),"",INDEX(TableDiv[[GASB]:[GASB]],_xlfn.AGGREGATE(15,3,(TableDiv[[Agency]:[Agency]]=$E131)/(TableDiv[[Agency]:[Agency]]=$E131)*(ROW(TableDiv[Agency])-ROW(TableDiv[[#Headers],[Agency]])),COLUMNS($F$7:K$7))))</f>
        <v/>
      </c>
      <c r="L131" s="1069" t="str" cm="1">
        <f t="array" ref="L131">IF($D131&lt;COLUMNS($F$7:L$7),"",INDEX(TableDiv[[GASB]:[GASB]],_xlfn.AGGREGATE(15,3,(TableDiv[[Agency]:[Agency]]=$E131)/(TableDiv[[Agency]:[Agency]]=$E131)*(ROW(TableDiv[Agency])-ROW(TableDiv[[#Headers],[Agency]])),COLUMNS($F$7:L$7))))</f>
        <v/>
      </c>
      <c r="M131" s="1069" t="str" cm="1">
        <f t="array" ref="M131">IF($D131&lt;COLUMNS($F$7:M$7),"",INDEX(TableDiv[[GASB]:[GASB]],_xlfn.AGGREGATE(15,3,(TableDiv[[Agency]:[Agency]]=$E131)/(TableDiv[[Agency]:[Agency]]=$E131)*(ROW(TableDiv[Agency])-ROW(TableDiv[[#Headers],[Agency]])),COLUMNS($F$7:M$7))))</f>
        <v/>
      </c>
      <c r="N131" s="1069" t="str" cm="1">
        <f t="array" ref="N131">IF($D131&lt;COLUMNS($F$7:N$7),"",INDEX(TableDiv[[GASB]:[GASB]],_xlfn.AGGREGATE(15,3,(TableDiv[[Agency]:[Agency]]=$E131)/(TableDiv[[Agency]:[Agency]]=$E131)*(ROW(TableDiv[Agency])-ROW(TableDiv[[#Headers],[Agency]])),COLUMNS($F$7:N$7))))</f>
        <v/>
      </c>
      <c r="O131" s="1069" t="str" cm="1">
        <f t="array" ref="O131">IF($D131&lt;COLUMNS($F$7:O$7),"",INDEX(TableDiv[[GASB]:[GASB]],_xlfn.AGGREGATE(15,3,(TableDiv[[Agency]:[Agency]]=$E131)/(TableDiv[[Agency]:[Agency]]=$E131)*(ROW(TableDiv[Agency])-ROW(TableDiv[[#Headers],[Agency]])),COLUMNS($F$7:O$7))))</f>
        <v/>
      </c>
      <c r="P131" s="1069" t="str" cm="1">
        <f t="array" ref="P131">IF($D131&lt;COLUMNS($F$7:P$7),"",INDEX(TableDiv[[GASB]:[GASB]],_xlfn.AGGREGATE(15,3,(TableDiv[[Agency]:[Agency]]=$E131)/(TableDiv[[Agency]:[Agency]]=$E131)*(ROW(TableDiv[Agency])-ROW(TableDiv[[#Headers],[Agency]])),COLUMNS($F$7:P$7))))</f>
        <v/>
      </c>
      <c r="Q131" s="1069" t="str" cm="1">
        <f t="array" ref="Q131">IF($D131&lt;COLUMNS($F$7:Q$7),"",INDEX(TableDiv[[GASB]:[GASB]],_xlfn.AGGREGATE(15,3,(TableDiv[[Agency]:[Agency]]=$E131)/(TableDiv[[Agency]:[Agency]]=$E131)*(ROW(TableDiv[Agency])-ROW(TableDiv[[#Headers],[Agency]])),COLUMNS($F$7:Q$7))))</f>
        <v/>
      </c>
      <c r="R131" s="1069" t="str" cm="1">
        <f t="array" ref="R131">IF($D131&lt;COLUMNS($F$7:R$7),"",INDEX(TableDiv[[GASB]:[GASB]],_xlfn.AGGREGATE(15,3,(TableDiv[[Agency]:[Agency]]=$E131)/(TableDiv[[Agency]:[Agency]]=$E131)*(ROW(TableDiv[Agency])-ROW(TableDiv[[#Headers],[Agency]])),COLUMNS($F$7:R$7))))</f>
        <v/>
      </c>
      <c r="S131" s="1069" t="str" cm="1">
        <f t="array" ref="S131">IF($D131&lt;COLUMNS($F$7:S$7),"",INDEX(TableDiv[[GASB]:[GASB]],_xlfn.AGGREGATE(15,3,(TableDiv[[Agency]:[Agency]]=$E131)/(TableDiv[[Agency]:[Agency]]=$E131)*(ROW(TableDiv[Agency])-ROW(TableDiv[[#Headers],[Agency]])),COLUMNS($F$7:S$7))))</f>
        <v/>
      </c>
      <c r="T131" s="1069" t="str" cm="1">
        <f t="array" ref="T131">IF($D131&lt;COLUMNS($F$7:T$7),"",INDEX(TableDiv[[GASB]:[GASB]],_xlfn.AGGREGATE(15,3,(TableDiv[[Agency]:[Agency]]=$E131)/(TableDiv[[Agency]:[Agency]]=$E131)*(ROW(TableDiv[Agency])-ROW(TableDiv[[#Headers],[Agency]])),COLUMNS($F$7:T$7))))</f>
        <v/>
      </c>
      <c r="U131" s="1069" t="str" cm="1">
        <f t="array" ref="U131">IF($D131&lt;COLUMNS($F$7:U$7),"",INDEX(TableDiv[[GASB]:[GASB]],_xlfn.AGGREGATE(15,3,(TableDiv[[Agency]:[Agency]]=$E131)/(TableDiv[[Agency]:[Agency]]=$E131)*(ROW(TableDiv[Agency])-ROW(TableDiv[[#Headers],[Agency]])),COLUMNS($F$7:U$7))))</f>
        <v/>
      </c>
      <c r="V131" s="1069" t="str" cm="1">
        <f t="array" ref="V131">IF($D131&lt;COLUMNS($F$7:V$7),"",INDEX(TableDiv[[GASB]:[GASB]],_xlfn.AGGREGATE(15,3,(TableDiv[[Agency]:[Agency]]=$E131)/(TableDiv[[Agency]:[Agency]]=$E131)*(ROW(TableDiv[Agency])-ROW(TableDiv[[#Headers],[Agency]])),COLUMNS($F$7:V$7))))</f>
        <v/>
      </c>
      <c r="W131" s="1069" t="str" cm="1">
        <f t="array" ref="W131">IF($D131&lt;COLUMNS($F$7:W$7),"",INDEX(TableDiv[[GASB]:[GASB]],_xlfn.AGGREGATE(15,3,(TableDiv[[Agency]:[Agency]]=$E131)/(TableDiv[[Agency]:[Agency]]=$E131)*(ROW(TableDiv[Agency])-ROW(TableDiv[[#Headers],[Agency]])),COLUMNS($F$7:W$7))))</f>
        <v/>
      </c>
      <c r="X131" s="1069" t="str" cm="1">
        <f t="array" ref="X131">IF($D131&lt;COLUMNS($F$7:X$7),"",INDEX(TableDiv[[GASB]:[GASB]],_xlfn.AGGREGATE(15,3,(TableDiv[[Agency]:[Agency]]=$E131)/(TableDiv[[Agency]:[Agency]]=$E131)*(ROW(TableDiv[Agency])-ROW(TableDiv[[#Headers],[Agency]])),COLUMNS($F$7:X$7))))</f>
        <v/>
      </c>
      <c r="Y131" s="1069" t="str" cm="1">
        <f t="array" ref="Y131">IF($D131&lt;COLUMNS($F$7:Y$7),"",INDEX(TableDiv[[GASB]:[GASB]],_xlfn.AGGREGATE(15,3,(TableDiv[[Agency]:[Agency]]=$E131)/(TableDiv[[Agency]:[Agency]]=$E131)*(ROW(TableDiv[Agency])-ROW(TableDiv[[#Headers],[Agency]])),COLUMNS($F$7:Y$7))))</f>
        <v/>
      </c>
      <c r="Z131" s="1069" t="str" cm="1">
        <f t="array" ref="Z131">IF($D131&lt;COLUMNS($F$7:Z$7),"",INDEX(TableDiv[[GASB]:[GASB]],_xlfn.AGGREGATE(15,3,(TableDiv[[Agency]:[Agency]]=$E131)/(TableDiv[[Agency]:[Agency]]=$E131)*(ROW(TableDiv[Agency])-ROW(TableDiv[[#Headers],[Agency]])),COLUMNS($F$7:Z$7))))</f>
        <v/>
      </c>
      <c r="AA131" s="1069" t="str" cm="1">
        <f t="array" ref="AA131">IF($D131&lt;COLUMNS($F$7:AA$7),"",INDEX(TableDiv[[GASB]:[GASB]],_xlfn.AGGREGATE(15,3,(TableDiv[[Agency]:[Agency]]=$E131)/(TableDiv[[Agency]:[Agency]]=$E131)*(ROW(TableDiv[Agency])-ROW(TableDiv[[#Headers],[Agency]])),COLUMNS($F$7:AA$7))))</f>
        <v/>
      </c>
      <c r="AB131" s="1069" t="str" cm="1">
        <f t="array" ref="AB131">IF($D131&lt;COLUMNS($F$7:AB$7),"",INDEX(TableDiv[[GASB]:[GASB]],_xlfn.AGGREGATE(15,3,(TableDiv[[Agency]:[Agency]]=$E131)/(TableDiv[[Agency]:[Agency]]=$E131)*(ROW(TableDiv[Agency])-ROW(TableDiv[[#Headers],[Agency]])),COLUMNS($F$7:AB$7))))</f>
        <v/>
      </c>
      <c r="AC131" s="1069" t="str" cm="1">
        <f t="array" ref="AC131">IF($D131&lt;COLUMNS($F$7:AC$7),"",INDEX(TableDiv[[GASB]:[GASB]],_xlfn.AGGREGATE(15,3,(TableDiv[[Agency]:[Agency]]=$E131)/(TableDiv[[Agency]:[Agency]]=$E131)*(ROW(TableDiv[Agency])-ROW(TableDiv[[#Headers],[Agency]])),COLUMNS($F$7:AC$7))))</f>
        <v/>
      </c>
      <c r="AD131" s="1069" t="str" cm="1">
        <f t="array" ref="AD131">IF($D131&lt;COLUMNS($F$7:AD$7),"",INDEX(TableDiv[[GASB]:[GASB]],_xlfn.AGGREGATE(15,3,(TableDiv[[Agency]:[Agency]]=$E131)/(TableDiv[[Agency]:[Agency]]=$E131)*(ROW(TableDiv[Agency])-ROW(TableDiv[[#Headers],[Agency]])),COLUMNS($F$7:AD$7))))</f>
        <v/>
      </c>
      <c r="AE131" s="1069" t="str" cm="1">
        <f t="array" ref="AE131">IF($D131&lt;COLUMNS($F$7:AE$7),"",INDEX(TableDiv[[GASB]:[GASB]],_xlfn.AGGREGATE(15,3,(TableDiv[[Agency]:[Agency]]=$E131)/(TableDiv[[Agency]:[Agency]]=$E131)*(ROW(TableDiv[Agency])-ROW(TableDiv[[#Headers],[Agency]])),COLUMNS($F$7:AE$7))))</f>
        <v/>
      </c>
      <c r="AF131" s="1069" t="str" cm="1">
        <f t="array" ref="AF131">IF($D131&lt;COLUMNS($F$7:AF$7),"",INDEX(TableDiv[[GASB]:[GASB]],_xlfn.AGGREGATE(15,3,(TableDiv[[Agency]:[Agency]]=$E131)/(TableDiv[[Agency]:[Agency]]=$E131)*(ROW(TableDiv[Agency])-ROW(TableDiv[[#Headers],[Agency]])),COLUMNS($F$7:AF$7))))</f>
        <v/>
      </c>
      <c r="AG131" s="1069" t="str" cm="1">
        <f t="array" ref="AG131">IF($D131&lt;COLUMNS($F$7:AG$7),"",INDEX(TableDiv[[GASB]:[GASB]],_xlfn.AGGREGATE(15,3,(TableDiv[[Agency]:[Agency]]=$E131)/(TableDiv[[Agency]:[Agency]]=$E131)*(ROW(TableDiv[Agency])-ROW(TableDiv[[#Headers],[Agency]])),COLUMNS($F$7:AG$7))))</f>
        <v/>
      </c>
      <c r="AH131" s="1069" t="str" cm="1">
        <f t="array" ref="AH131">IF($D131&lt;COLUMNS($F$7:AH$7),"",INDEX(TableDiv[[GASB]:[GASB]],_xlfn.AGGREGATE(15,3,(TableDiv[[Agency]:[Agency]]=$E131)/(TableDiv[[Agency]:[Agency]]=$E131)*(ROW(TableDiv[Agency])-ROW(TableDiv[[#Headers],[Agency]])),COLUMNS($F$7:AH$7))))</f>
        <v/>
      </c>
      <c r="AI131" s="1069" t="str" cm="1">
        <f t="array" ref="AI131">IF($D131&lt;COLUMNS($F$7:AI$7),"",INDEX(TableDiv[[GASB]:[GASB]],_xlfn.AGGREGATE(15,3,(TableDiv[[Agency]:[Agency]]=$E131)/(TableDiv[[Agency]:[Agency]]=$E131)*(ROW(TableDiv[Agency])-ROW(TableDiv[[#Headers],[Agency]])),COLUMNS($F$7:AI$7))))</f>
        <v/>
      </c>
      <c r="AJ131" s="1069" t="str" cm="1">
        <f t="array" ref="AJ131">IF($D131&lt;COLUMNS($F$7:AJ$7),"",INDEX(TableDiv[[GASB]:[GASB]],_xlfn.AGGREGATE(15,3,(TableDiv[[Agency]:[Agency]]=$E131)/(TableDiv[[Agency]:[Agency]]=$E131)*(ROW(TableDiv[Agency])-ROW(TableDiv[[#Headers],[Agency]])),COLUMNS($F$7:AJ$7))))</f>
        <v/>
      </c>
      <c r="AK131" s="1069" t="str" cm="1">
        <f t="array" ref="AK131">IF($D131&lt;COLUMNS($F$7:AK$7),"",INDEX(TableDiv[[GASB]:[GASB]],_xlfn.AGGREGATE(15,3,(TableDiv[[Agency]:[Agency]]=$E131)/(TableDiv[[Agency]:[Agency]]=$E131)*(ROW(TableDiv[Agency])-ROW(TableDiv[[#Headers],[Agency]])),COLUMNS($F$7:AK$7))))</f>
        <v/>
      </c>
      <c r="AL131" s="1069" t="str" cm="1">
        <f t="array" ref="AL131">IF($D131&lt;COLUMNS($F$7:AL$7),"",INDEX(TableDiv[[GASB]:[GASB]],_xlfn.AGGREGATE(15,3,(TableDiv[[Agency]:[Agency]]=$E131)/(TableDiv[[Agency]:[Agency]]=$E131)*(ROW(TableDiv[Agency])-ROW(TableDiv[[#Headers],[Agency]])),COLUMNS($F$7:AL$7))))</f>
        <v/>
      </c>
      <c r="AM131" s="1069" t="str" cm="1">
        <f t="array" ref="AM131">IF($D131&lt;COLUMNS($F$7:AM$7),"",INDEX(TableDiv[[GASB]:[GASB]],_xlfn.AGGREGATE(15,3,(TableDiv[[Agency]:[Agency]]=$E131)/(TableDiv[[Agency]:[Agency]]=$E131)*(ROW(TableDiv[Agency])-ROW(TableDiv[[#Headers],[Agency]])),COLUMNS($F$7:AM$7))))</f>
        <v/>
      </c>
      <c r="AN131" s="1069"/>
      <c r="AO131" s="1069"/>
      <c r="AP131" s="1069"/>
      <c r="AQ131" s="1069"/>
      <c r="AR131" s="1069"/>
      <c r="AS131" s="1069"/>
    </row>
    <row r="132" spans="1:45" ht="15">
      <c r="A132" s="1073" t="s">
        <v>1431</v>
      </c>
      <c r="B132" s="1073" t="s">
        <v>2336</v>
      </c>
      <c r="C132" s="1069"/>
      <c r="D132" s="1069">
        <f>COUNTIF(TableDiv[Agency],E132)</f>
        <v>1</v>
      </c>
      <c r="E132" s="1078" t="str" cm="1">
        <f t="array" ref="E132">IFERROR(INDEX(TableDiv[Agency],MATCH(0,INDEX(COUNTIF($E$7:E131,TableDiv[Agency]),),0)),"")</f>
        <v>C7F</v>
      </c>
      <c r="F132" s="1069" t="str" cm="1">
        <f t="array" ref="F132">IF($D132&lt;COLUMNS($F$7:F$7),"",INDEX(TableDiv[[GASB]:[GASB]],_xlfn.AGGREGATE(15,3,(TableDiv[[Agency]:[Agency]]=$E132)/(TableDiv[[Agency]:[Agency]]=$E132)*(ROW(TableDiv[Agency])-ROW(TableDiv[[#Headers],[Agency]])),COLUMNS($F$7:F$7))))</f>
        <v>48200G</v>
      </c>
      <c r="G132" s="1069" t="str" cm="1">
        <f t="array" ref="G132">IF($D132&lt;COLUMNS($F$7:G$7),"",INDEX(TableDiv[[GASB]:[GASB]],_xlfn.AGGREGATE(15,3,(TableDiv[[Agency]:[Agency]]=$E132)/(TableDiv[[Agency]:[Agency]]=$E132)*(ROW(TableDiv[Agency])-ROW(TableDiv[[#Headers],[Agency]])),COLUMNS($F$7:G$7))))</f>
        <v/>
      </c>
      <c r="H132" s="1069" t="str" cm="1">
        <f t="array" ref="H132">IF($D132&lt;COLUMNS($F$7:H$7),"",INDEX(TableDiv[[GASB]:[GASB]],_xlfn.AGGREGATE(15,3,(TableDiv[[Agency]:[Agency]]=$E132)/(TableDiv[[Agency]:[Agency]]=$E132)*(ROW(TableDiv[Agency])-ROW(TableDiv[[#Headers],[Agency]])),COLUMNS($F$7:H$7))))</f>
        <v/>
      </c>
      <c r="I132" s="1069" t="str" cm="1">
        <f t="array" ref="I132">IF($D132&lt;COLUMNS($F$7:I$7),"",INDEX(TableDiv[[GASB]:[GASB]],_xlfn.AGGREGATE(15,3,(TableDiv[[Agency]:[Agency]]=$E132)/(TableDiv[[Agency]:[Agency]]=$E132)*(ROW(TableDiv[Agency])-ROW(TableDiv[[#Headers],[Agency]])),COLUMNS($F$7:I$7))))</f>
        <v/>
      </c>
      <c r="J132" s="1069" t="str" cm="1">
        <f t="array" ref="J132">IF($D132&lt;COLUMNS($F$7:J$7),"",INDEX(TableDiv[[GASB]:[GASB]],_xlfn.AGGREGATE(15,3,(TableDiv[[Agency]:[Agency]]=$E132)/(TableDiv[[Agency]:[Agency]]=$E132)*(ROW(TableDiv[Agency])-ROW(TableDiv[[#Headers],[Agency]])),COLUMNS($F$7:J$7))))</f>
        <v/>
      </c>
      <c r="K132" s="1069" t="str" cm="1">
        <f t="array" ref="K132">IF($D132&lt;COLUMNS($F$7:K$7),"",INDEX(TableDiv[[GASB]:[GASB]],_xlfn.AGGREGATE(15,3,(TableDiv[[Agency]:[Agency]]=$E132)/(TableDiv[[Agency]:[Agency]]=$E132)*(ROW(TableDiv[Agency])-ROW(TableDiv[[#Headers],[Agency]])),COLUMNS($F$7:K$7))))</f>
        <v/>
      </c>
      <c r="L132" s="1069" t="str" cm="1">
        <f t="array" ref="L132">IF($D132&lt;COLUMNS($F$7:L$7),"",INDEX(TableDiv[[GASB]:[GASB]],_xlfn.AGGREGATE(15,3,(TableDiv[[Agency]:[Agency]]=$E132)/(TableDiv[[Agency]:[Agency]]=$E132)*(ROW(TableDiv[Agency])-ROW(TableDiv[[#Headers],[Agency]])),COLUMNS($F$7:L$7))))</f>
        <v/>
      </c>
      <c r="M132" s="1069" t="str" cm="1">
        <f t="array" ref="M132">IF($D132&lt;COLUMNS($F$7:M$7),"",INDEX(TableDiv[[GASB]:[GASB]],_xlfn.AGGREGATE(15,3,(TableDiv[[Agency]:[Agency]]=$E132)/(TableDiv[[Agency]:[Agency]]=$E132)*(ROW(TableDiv[Agency])-ROW(TableDiv[[#Headers],[Agency]])),COLUMNS($F$7:M$7))))</f>
        <v/>
      </c>
      <c r="N132" s="1069" t="str" cm="1">
        <f t="array" ref="N132">IF($D132&lt;COLUMNS($F$7:N$7),"",INDEX(TableDiv[[GASB]:[GASB]],_xlfn.AGGREGATE(15,3,(TableDiv[[Agency]:[Agency]]=$E132)/(TableDiv[[Agency]:[Agency]]=$E132)*(ROW(TableDiv[Agency])-ROW(TableDiv[[#Headers],[Agency]])),COLUMNS($F$7:N$7))))</f>
        <v/>
      </c>
      <c r="O132" s="1069" t="str" cm="1">
        <f t="array" ref="O132">IF($D132&lt;COLUMNS($F$7:O$7),"",INDEX(TableDiv[[GASB]:[GASB]],_xlfn.AGGREGATE(15,3,(TableDiv[[Agency]:[Agency]]=$E132)/(TableDiv[[Agency]:[Agency]]=$E132)*(ROW(TableDiv[Agency])-ROW(TableDiv[[#Headers],[Agency]])),COLUMNS($F$7:O$7))))</f>
        <v/>
      </c>
      <c r="P132" s="1069" t="str" cm="1">
        <f t="array" ref="P132">IF($D132&lt;COLUMNS($F$7:P$7),"",INDEX(TableDiv[[GASB]:[GASB]],_xlfn.AGGREGATE(15,3,(TableDiv[[Agency]:[Agency]]=$E132)/(TableDiv[[Agency]:[Agency]]=$E132)*(ROW(TableDiv[Agency])-ROW(TableDiv[[#Headers],[Agency]])),COLUMNS($F$7:P$7))))</f>
        <v/>
      </c>
      <c r="Q132" s="1069" t="str" cm="1">
        <f t="array" ref="Q132">IF($D132&lt;COLUMNS($F$7:Q$7),"",INDEX(TableDiv[[GASB]:[GASB]],_xlfn.AGGREGATE(15,3,(TableDiv[[Agency]:[Agency]]=$E132)/(TableDiv[[Agency]:[Agency]]=$E132)*(ROW(TableDiv[Agency])-ROW(TableDiv[[#Headers],[Agency]])),COLUMNS($F$7:Q$7))))</f>
        <v/>
      </c>
      <c r="R132" s="1069" t="str" cm="1">
        <f t="array" ref="R132">IF($D132&lt;COLUMNS($F$7:R$7),"",INDEX(TableDiv[[GASB]:[GASB]],_xlfn.AGGREGATE(15,3,(TableDiv[[Agency]:[Agency]]=$E132)/(TableDiv[[Agency]:[Agency]]=$E132)*(ROW(TableDiv[Agency])-ROW(TableDiv[[#Headers],[Agency]])),COLUMNS($F$7:R$7))))</f>
        <v/>
      </c>
      <c r="S132" s="1069" t="str" cm="1">
        <f t="array" ref="S132">IF($D132&lt;COLUMNS($F$7:S$7),"",INDEX(TableDiv[[GASB]:[GASB]],_xlfn.AGGREGATE(15,3,(TableDiv[[Agency]:[Agency]]=$E132)/(TableDiv[[Agency]:[Agency]]=$E132)*(ROW(TableDiv[Agency])-ROW(TableDiv[[#Headers],[Agency]])),COLUMNS($F$7:S$7))))</f>
        <v/>
      </c>
      <c r="T132" s="1069" t="str" cm="1">
        <f t="array" ref="T132">IF($D132&lt;COLUMNS($F$7:T$7),"",INDEX(TableDiv[[GASB]:[GASB]],_xlfn.AGGREGATE(15,3,(TableDiv[[Agency]:[Agency]]=$E132)/(TableDiv[[Agency]:[Agency]]=$E132)*(ROW(TableDiv[Agency])-ROW(TableDiv[[#Headers],[Agency]])),COLUMNS($F$7:T$7))))</f>
        <v/>
      </c>
      <c r="U132" s="1069" t="str" cm="1">
        <f t="array" ref="U132">IF($D132&lt;COLUMNS($F$7:U$7),"",INDEX(TableDiv[[GASB]:[GASB]],_xlfn.AGGREGATE(15,3,(TableDiv[[Agency]:[Agency]]=$E132)/(TableDiv[[Agency]:[Agency]]=$E132)*(ROW(TableDiv[Agency])-ROW(TableDiv[[#Headers],[Agency]])),COLUMNS($F$7:U$7))))</f>
        <v/>
      </c>
      <c r="V132" s="1069" t="str" cm="1">
        <f t="array" ref="V132">IF($D132&lt;COLUMNS($F$7:V$7),"",INDEX(TableDiv[[GASB]:[GASB]],_xlfn.AGGREGATE(15,3,(TableDiv[[Agency]:[Agency]]=$E132)/(TableDiv[[Agency]:[Agency]]=$E132)*(ROW(TableDiv[Agency])-ROW(TableDiv[[#Headers],[Agency]])),COLUMNS($F$7:V$7))))</f>
        <v/>
      </c>
      <c r="W132" s="1069" t="str" cm="1">
        <f t="array" ref="W132">IF($D132&lt;COLUMNS($F$7:W$7),"",INDEX(TableDiv[[GASB]:[GASB]],_xlfn.AGGREGATE(15,3,(TableDiv[[Agency]:[Agency]]=$E132)/(TableDiv[[Agency]:[Agency]]=$E132)*(ROW(TableDiv[Agency])-ROW(TableDiv[[#Headers],[Agency]])),COLUMNS($F$7:W$7))))</f>
        <v/>
      </c>
      <c r="X132" s="1069" t="str" cm="1">
        <f t="array" ref="X132">IF($D132&lt;COLUMNS($F$7:X$7),"",INDEX(TableDiv[[GASB]:[GASB]],_xlfn.AGGREGATE(15,3,(TableDiv[[Agency]:[Agency]]=$E132)/(TableDiv[[Agency]:[Agency]]=$E132)*(ROW(TableDiv[Agency])-ROW(TableDiv[[#Headers],[Agency]])),COLUMNS($F$7:X$7))))</f>
        <v/>
      </c>
      <c r="Y132" s="1069" t="str" cm="1">
        <f t="array" ref="Y132">IF($D132&lt;COLUMNS($F$7:Y$7),"",INDEX(TableDiv[[GASB]:[GASB]],_xlfn.AGGREGATE(15,3,(TableDiv[[Agency]:[Agency]]=$E132)/(TableDiv[[Agency]:[Agency]]=$E132)*(ROW(TableDiv[Agency])-ROW(TableDiv[[#Headers],[Agency]])),COLUMNS($F$7:Y$7))))</f>
        <v/>
      </c>
      <c r="Z132" s="1069" t="str" cm="1">
        <f t="array" ref="Z132">IF($D132&lt;COLUMNS($F$7:Z$7),"",INDEX(TableDiv[[GASB]:[GASB]],_xlfn.AGGREGATE(15,3,(TableDiv[[Agency]:[Agency]]=$E132)/(TableDiv[[Agency]:[Agency]]=$E132)*(ROW(TableDiv[Agency])-ROW(TableDiv[[#Headers],[Agency]])),COLUMNS($F$7:Z$7))))</f>
        <v/>
      </c>
      <c r="AA132" s="1069" t="str" cm="1">
        <f t="array" ref="AA132">IF($D132&lt;COLUMNS($F$7:AA$7),"",INDEX(TableDiv[[GASB]:[GASB]],_xlfn.AGGREGATE(15,3,(TableDiv[[Agency]:[Agency]]=$E132)/(TableDiv[[Agency]:[Agency]]=$E132)*(ROW(TableDiv[Agency])-ROW(TableDiv[[#Headers],[Agency]])),COLUMNS($F$7:AA$7))))</f>
        <v/>
      </c>
      <c r="AB132" s="1069" t="str" cm="1">
        <f t="array" ref="AB132">IF($D132&lt;COLUMNS($F$7:AB$7),"",INDEX(TableDiv[[GASB]:[GASB]],_xlfn.AGGREGATE(15,3,(TableDiv[[Agency]:[Agency]]=$E132)/(TableDiv[[Agency]:[Agency]]=$E132)*(ROW(TableDiv[Agency])-ROW(TableDiv[[#Headers],[Agency]])),COLUMNS($F$7:AB$7))))</f>
        <v/>
      </c>
      <c r="AC132" s="1069" t="str" cm="1">
        <f t="array" ref="AC132">IF($D132&lt;COLUMNS($F$7:AC$7),"",INDEX(TableDiv[[GASB]:[GASB]],_xlfn.AGGREGATE(15,3,(TableDiv[[Agency]:[Agency]]=$E132)/(TableDiv[[Agency]:[Agency]]=$E132)*(ROW(TableDiv[Agency])-ROW(TableDiv[[#Headers],[Agency]])),COLUMNS($F$7:AC$7))))</f>
        <v/>
      </c>
      <c r="AD132" s="1069" t="str" cm="1">
        <f t="array" ref="AD132">IF($D132&lt;COLUMNS($F$7:AD$7),"",INDEX(TableDiv[[GASB]:[GASB]],_xlfn.AGGREGATE(15,3,(TableDiv[[Agency]:[Agency]]=$E132)/(TableDiv[[Agency]:[Agency]]=$E132)*(ROW(TableDiv[Agency])-ROW(TableDiv[[#Headers],[Agency]])),COLUMNS($F$7:AD$7))))</f>
        <v/>
      </c>
      <c r="AE132" s="1069" t="str" cm="1">
        <f t="array" ref="AE132">IF($D132&lt;COLUMNS($F$7:AE$7),"",INDEX(TableDiv[[GASB]:[GASB]],_xlfn.AGGREGATE(15,3,(TableDiv[[Agency]:[Agency]]=$E132)/(TableDiv[[Agency]:[Agency]]=$E132)*(ROW(TableDiv[Agency])-ROW(TableDiv[[#Headers],[Agency]])),COLUMNS($F$7:AE$7))))</f>
        <v/>
      </c>
      <c r="AF132" s="1069" t="str" cm="1">
        <f t="array" ref="AF132">IF($D132&lt;COLUMNS($F$7:AF$7),"",INDEX(TableDiv[[GASB]:[GASB]],_xlfn.AGGREGATE(15,3,(TableDiv[[Agency]:[Agency]]=$E132)/(TableDiv[[Agency]:[Agency]]=$E132)*(ROW(TableDiv[Agency])-ROW(TableDiv[[#Headers],[Agency]])),COLUMNS($F$7:AF$7))))</f>
        <v/>
      </c>
      <c r="AG132" s="1069" t="str" cm="1">
        <f t="array" ref="AG132">IF($D132&lt;COLUMNS($F$7:AG$7),"",INDEX(TableDiv[[GASB]:[GASB]],_xlfn.AGGREGATE(15,3,(TableDiv[[Agency]:[Agency]]=$E132)/(TableDiv[[Agency]:[Agency]]=$E132)*(ROW(TableDiv[Agency])-ROW(TableDiv[[#Headers],[Agency]])),COLUMNS($F$7:AG$7))))</f>
        <v/>
      </c>
      <c r="AH132" s="1069" t="str" cm="1">
        <f t="array" ref="AH132">IF($D132&lt;COLUMNS($F$7:AH$7),"",INDEX(TableDiv[[GASB]:[GASB]],_xlfn.AGGREGATE(15,3,(TableDiv[[Agency]:[Agency]]=$E132)/(TableDiv[[Agency]:[Agency]]=$E132)*(ROW(TableDiv[Agency])-ROW(TableDiv[[#Headers],[Agency]])),COLUMNS($F$7:AH$7))))</f>
        <v/>
      </c>
      <c r="AI132" s="1069" t="str" cm="1">
        <f t="array" ref="AI132">IF($D132&lt;COLUMNS($F$7:AI$7),"",INDEX(TableDiv[[GASB]:[GASB]],_xlfn.AGGREGATE(15,3,(TableDiv[[Agency]:[Agency]]=$E132)/(TableDiv[[Agency]:[Agency]]=$E132)*(ROW(TableDiv[Agency])-ROW(TableDiv[[#Headers],[Agency]])),COLUMNS($F$7:AI$7))))</f>
        <v/>
      </c>
      <c r="AJ132" s="1069" t="str" cm="1">
        <f t="array" ref="AJ132">IF($D132&lt;COLUMNS($F$7:AJ$7),"",INDEX(TableDiv[[GASB]:[GASB]],_xlfn.AGGREGATE(15,3,(TableDiv[[Agency]:[Agency]]=$E132)/(TableDiv[[Agency]:[Agency]]=$E132)*(ROW(TableDiv[Agency])-ROW(TableDiv[[#Headers],[Agency]])),COLUMNS($F$7:AJ$7))))</f>
        <v/>
      </c>
      <c r="AK132" s="1069" t="str" cm="1">
        <f t="array" ref="AK132">IF($D132&lt;COLUMNS($F$7:AK$7),"",INDEX(TableDiv[[GASB]:[GASB]],_xlfn.AGGREGATE(15,3,(TableDiv[[Agency]:[Agency]]=$E132)/(TableDiv[[Agency]:[Agency]]=$E132)*(ROW(TableDiv[Agency])-ROW(TableDiv[[#Headers],[Agency]])),COLUMNS($F$7:AK$7))))</f>
        <v/>
      </c>
      <c r="AL132" s="1069" t="str" cm="1">
        <f t="array" ref="AL132">IF($D132&lt;COLUMNS($F$7:AL$7),"",INDEX(TableDiv[[GASB]:[GASB]],_xlfn.AGGREGATE(15,3,(TableDiv[[Agency]:[Agency]]=$E132)/(TableDiv[[Agency]:[Agency]]=$E132)*(ROW(TableDiv[Agency])-ROW(TableDiv[[#Headers],[Agency]])),COLUMNS($F$7:AL$7))))</f>
        <v/>
      </c>
      <c r="AM132" s="1069" t="str" cm="1">
        <f t="array" ref="AM132">IF($D132&lt;COLUMNS($F$7:AM$7),"",INDEX(TableDiv[[GASB]:[GASB]],_xlfn.AGGREGATE(15,3,(TableDiv[[Agency]:[Agency]]=$E132)/(TableDiv[[Agency]:[Agency]]=$E132)*(ROW(TableDiv[Agency])-ROW(TableDiv[[#Headers],[Agency]])),COLUMNS($F$7:AM$7))))</f>
        <v/>
      </c>
      <c r="AN132" s="1069"/>
      <c r="AO132" s="1069"/>
      <c r="AP132" s="1069"/>
      <c r="AQ132" s="1069"/>
      <c r="AR132" s="1069"/>
      <c r="AS132" s="1069"/>
    </row>
    <row r="133" spans="1:45" ht="15">
      <c r="A133" s="1073" t="s">
        <v>1431</v>
      </c>
      <c r="B133" s="1073" t="s">
        <v>2337</v>
      </c>
      <c r="C133" s="1069"/>
      <c r="D133" s="1069">
        <f>COUNTIF(TableDiv[Agency],E133)</f>
        <v>1</v>
      </c>
      <c r="E133" s="1078" t="str" cm="1">
        <f t="array" ref="E133">IFERROR(INDEX(TableDiv[Agency],MATCH(0,INDEX(COUNTIF($E$7:E132,TableDiv[Agency]),),0)),"")</f>
        <v>C8F</v>
      </c>
      <c r="F133" s="1069" t="str" cm="1">
        <f t="array" ref="F133">IF($D133&lt;COLUMNS($F$7:F$7),"",INDEX(TableDiv[[GASB]:[GASB]],_xlfn.AGGREGATE(15,3,(TableDiv[[Agency]:[Agency]]=$E133)/(TableDiv[[Agency]:[Agency]]=$E133)*(ROW(TableDiv[Agency])-ROW(TableDiv[[#Headers],[Agency]])),COLUMNS($F$7:F$7))))</f>
        <v>48200G</v>
      </c>
      <c r="G133" s="1069" t="str" cm="1">
        <f t="array" ref="G133">IF($D133&lt;COLUMNS($F$7:G$7),"",INDEX(TableDiv[[GASB]:[GASB]],_xlfn.AGGREGATE(15,3,(TableDiv[[Agency]:[Agency]]=$E133)/(TableDiv[[Agency]:[Agency]]=$E133)*(ROW(TableDiv[Agency])-ROW(TableDiv[[#Headers],[Agency]])),COLUMNS($F$7:G$7))))</f>
        <v/>
      </c>
      <c r="H133" s="1069" t="str" cm="1">
        <f t="array" ref="H133">IF($D133&lt;COLUMNS($F$7:H$7),"",INDEX(TableDiv[[GASB]:[GASB]],_xlfn.AGGREGATE(15,3,(TableDiv[[Agency]:[Agency]]=$E133)/(TableDiv[[Agency]:[Agency]]=$E133)*(ROW(TableDiv[Agency])-ROW(TableDiv[[#Headers],[Agency]])),COLUMNS($F$7:H$7))))</f>
        <v/>
      </c>
      <c r="I133" s="1069" t="str" cm="1">
        <f t="array" ref="I133">IF($D133&lt;COLUMNS($F$7:I$7),"",INDEX(TableDiv[[GASB]:[GASB]],_xlfn.AGGREGATE(15,3,(TableDiv[[Agency]:[Agency]]=$E133)/(TableDiv[[Agency]:[Agency]]=$E133)*(ROW(TableDiv[Agency])-ROW(TableDiv[[#Headers],[Agency]])),COLUMNS($F$7:I$7))))</f>
        <v/>
      </c>
      <c r="J133" s="1069" t="str" cm="1">
        <f t="array" ref="J133">IF($D133&lt;COLUMNS($F$7:J$7),"",INDEX(TableDiv[[GASB]:[GASB]],_xlfn.AGGREGATE(15,3,(TableDiv[[Agency]:[Agency]]=$E133)/(TableDiv[[Agency]:[Agency]]=$E133)*(ROW(TableDiv[Agency])-ROW(TableDiv[[#Headers],[Agency]])),COLUMNS($F$7:J$7))))</f>
        <v/>
      </c>
      <c r="K133" s="1069" t="str" cm="1">
        <f t="array" ref="K133">IF($D133&lt;COLUMNS($F$7:K$7),"",INDEX(TableDiv[[GASB]:[GASB]],_xlfn.AGGREGATE(15,3,(TableDiv[[Agency]:[Agency]]=$E133)/(TableDiv[[Agency]:[Agency]]=$E133)*(ROW(TableDiv[Agency])-ROW(TableDiv[[#Headers],[Agency]])),COLUMNS($F$7:K$7))))</f>
        <v/>
      </c>
      <c r="L133" s="1069" t="str" cm="1">
        <f t="array" ref="L133">IF($D133&lt;COLUMNS($F$7:L$7),"",INDEX(TableDiv[[GASB]:[GASB]],_xlfn.AGGREGATE(15,3,(TableDiv[[Agency]:[Agency]]=$E133)/(TableDiv[[Agency]:[Agency]]=$E133)*(ROW(TableDiv[Agency])-ROW(TableDiv[[#Headers],[Agency]])),COLUMNS($F$7:L$7))))</f>
        <v/>
      </c>
      <c r="M133" s="1069" t="str" cm="1">
        <f t="array" ref="M133">IF($D133&lt;COLUMNS($F$7:M$7),"",INDEX(TableDiv[[GASB]:[GASB]],_xlfn.AGGREGATE(15,3,(TableDiv[[Agency]:[Agency]]=$E133)/(TableDiv[[Agency]:[Agency]]=$E133)*(ROW(TableDiv[Agency])-ROW(TableDiv[[#Headers],[Agency]])),COLUMNS($F$7:M$7))))</f>
        <v/>
      </c>
      <c r="N133" s="1069" t="str" cm="1">
        <f t="array" ref="N133">IF($D133&lt;COLUMNS($F$7:N$7),"",INDEX(TableDiv[[GASB]:[GASB]],_xlfn.AGGREGATE(15,3,(TableDiv[[Agency]:[Agency]]=$E133)/(TableDiv[[Agency]:[Agency]]=$E133)*(ROW(TableDiv[Agency])-ROW(TableDiv[[#Headers],[Agency]])),COLUMNS($F$7:N$7))))</f>
        <v/>
      </c>
      <c r="O133" s="1069" t="str" cm="1">
        <f t="array" ref="O133">IF($D133&lt;COLUMNS($F$7:O$7),"",INDEX(TableDiv[[GASB]:[GASB]],_xlfn.AGGREGATE(15,3,(TableDiv[[Agency]:[Agency]]=$E133)/(TableDiv[[Agency]:[Agency]]=$E133)*(ROW(TableDiv[Agency])-ROW(TableDiv[[#Headers],[Agency]])),COLUMNS($F$7:O$7))))</f>
        <v/>
      </c>
      <c r="P133" s="1069" t="str" cm="1">
        <f t="array" ref="P133">IF($D133&lt;COLUMNS($F$7:P$7),"",INDEX(TableDiv[[GASB]:[GASB]],_xlfn.AGGREGATE(15,3,(TableDiv[[Agency]:[Agency]]=$E133)/(TableDiv[[Agency]:[Agency]]=$E133)*(ROW(TableDiv[Agency])-ROW(TableDiv[[#Headers],[Agency]])),COLUMNS($F$7:P$7))))</f>
        <v/>
      </c>
      <c r="Q133" s="1069" t="str" cm="1">
        <f t="array" ref="Q133">IF($D133&lt;COLUMNS($F$7:Q$7),"",INDEX(TableDiv[[GASB]:[GASB]],_xlfn.AGGREGATE(15,3,(TableDiv[[Agency]:[Agency]]=$E133)/(TableDiv[[Agency]:[Agency]]=$E133)*(ROW(TableDiv[Agency])-ROW(TableDiv[[#Headers],[Agency]])),COLUMNS($F$7:Q$7))))</f>
        <v/>
      </c>
      <c r="R133" s="1069" t="str" cm="1">
        <f t="array" ref="R133">IF($D133&lt;COLUMNS($F$7:R$7),"",INDEX(TableDiv[[GASB]:[GASB]],_xlfn.AGGREGATE(15,3,(TableDiv[[Agency]:[Agency]]=$E133)/(TableDiv[[Agency]:[Agency]]=$E133)*(ROW(TableDiv[Agency])-ROW(TableDiv[[#Headers],[Agency]])),COLUMNS($F$7:R$7))))</f>
        <v/>
      </c>
      <c r="S133" s="1069" t="str" cm="1">
        <f t="array" ref="S133">IF($D133&lt;COLUMNS($F$7:S$7),"",INDEX(TableDiv[[GASB]:[GASB]],_xlfn.AGGREGATE(15,3,(TableDiv[[Agency]:[Agency]]=$E133)/(TableDiv[[Agency]:[Agency]]=$E133)*(ROW(TableDiv[Agency])-ROW(TableDiv[[#Headers],[Agency]])),COLUMNS($F$7:S$7))))</f>
        <v/>
      </c>
      <c r="T133" s="1069" t="str" cm="1">
        <f t="array" ref="T133">IF($D133&lt;COLUMNS($F$7:T$7),"",INDEX(TableDiv[[GASB]:[GASB]],_xlfn.AGGREGATE(15,3,(TableDiv[[Agency]:[Agency]]=$E133)/(TableDiv[[Agency]:[Agency]]=$E133)*(ROW(TableDiv[Agency])-ROW(TableDiv[[#Headers],[Agency]])),COLUMNS($F$7:T$7))))</f>
        <v/>
      </c>
      <c r="U133" s="1069" t="str" cm="1">
        <f t="array" ref="U133">IF($D133&lt;COLUMNS($F$7:U$7),"",INDEX(TableDiv[[GASB]:[GASB]],_xlfn.AGGREGATE(15,3,(TableDiv[[Agency]:[Agency]]=$E133)/(TableDiv[[Agency]:[Agency]]=$E133)*(ROW(TableDiv[Agency])-ROW(TableDiv[[#Headers],[Agency]])),COLUMNS($F$7:U$7))))</f>
        <v/>
      </c>
      <c r="V133" s="1069" t="str" cm="1">
        <f t="array" ref="V133">IF($D133&lt;COLUMNS($F$7:V$7),"",INDEX(TableDiv[[GASB]:[GASB]],_xlfn.AGGREGATE(15,3,(TableDiv[[Agency]:[Agency]]=$E133)/(TableDiv[[Agency]:[Agency]]=$E133)*(ROW(TableDiv[Agency])-ROW(TableDiv[[#Headers],[Agency]])),COLUMNS($F$7:V$7))))</f>
        <v/>
      </c>
      <c r="W133" s="1069" t="str" cm="1">
        <f t="array" ref="W133">IF($D133&lt;COLUMNS($F$7:W$7),"",INDEX(TableDiv[[GASB]:[GASB]],_xlfn.AGGREGATE(15,3,(TableDiv[[Agency]:[Agency]]=$E133)/(TableDiv[[Agency]:[Agency]]=$E133)*(ROW(TableDiv[Agency])-ROW(TableDiv[[#Headers],[Agency]])),COLUMNS($F$7:W$7))))</f>
        <v/>
      </c>
      <c r="X133" s="1069" t="str" cm="1">
        <f t="array" ref="X133">IF($D133&lt;COLUMNS($F$7:X$7),"",INDEX(TableDiv[[GASB]:[GASB]],_xlfn.AGGREGATE(15,3,(TableDiv[[Agency]:[Agency]]=$E133)/(TableDiv[[Agency]:[Agency]]=$E133)*(ROW(TableDiv[Agency])-ROW(TableDiv[[#Headers],[Agency]])),COLUMNS($F$7:X$7))))</f>
        <v/>
      </c>
      <c r="Y133" s="1069" t="str" cm="1">
        <f t="array" ref="Y133">IF($D133&lt;COLUMNS($F$7:Y$7),"",INDEX(TableDiv[[GASB]:[GASB]],_xlfn.AGGREGATE(15,3,(TableDiv[[Agency]:[Agency]]=$E133)/(TableDiv[[Agency]:[Agency]]=$E133)*(ROW(TableDiv[Agency])-ROW(TableDiv[[#Headers],[Agency]])),COLUMNS($F$7:Y$7))))</f>
        <v/>
      </c>
      <c r="Z133" s="1069" t="str" cm="1">
        <f t="array" ref="Z133">IF($D133&lt;COLUMNS($F$7:Z$7),"",INDEX(TableDiv[[GASB]:[GASB]],_xlfn.AGGREGATE(15,3,(TableDiv[[Agency]:[Agency]]=$E133)/(TableDiv[[Agency]:[Agency]]=$E133)*(ROW(TableDiv[Agency])-ROW(TableDiv[[#Headers],[Agency]])),COLUMNS($F$7:Z$7))))</f>
        <v/>
      </c>
      <c r="AA133" s="1069" t="str" cm="1">
        <f t="array" ref="AA133">IF($D133&lt;COLUMNS($F$7:AA$7),"",INDEX(TableDiv[[GASB]:[GASB]],_xlfn.AGGREGATE(15,3,(TableDiv[[Agency]:[Agency]]=$E133)/(TableDiv[[Agency]:[Agency]]=$E133)*(ROW(TableDiv[Agency])-ROW(TableDiv[[#Headers],[Agency]])),COLUMNS($F$7:AA$7))))</f>
        <v/>
      </c>
      <c r="AB133" s="1069" t="str" cm="1">
        <f t="array" ref="AB133">IF($D133&lt;COLUMNS($F$7:AB$7),"",INDEX(TableDiv[[GASB]:[GASB]],_xlfn.AGGREGATE(15,3,(TableDiv[[Agency]:[Agency]]=$E133)/(TableDiv[[Agency]:[Agency]]=$E133)*(ROW(TableDiv[Agency])-ROW(TableDiv[[#Headers],[Agency]])),COLUMNS($F$7:AB$7))))</f>
        <v/>
      </c>
      <c r="AC133" s="1069" t="str" cm="1">
        <f t="array" ref="AC133">IF($D133&lt;COLUMNS($F$7:AC$7),"",INDEX(TableDiv[[GASB]:[GASB]],_xlfn.AGGREGATE(15,3,(TableDiv[[Agency]:[Agency]]=$E133)/(TableDiv[[Agency]:[Agency]]=$E133)*(ROW(TableDiv[Agency])-ROW(TableDiv[[#Headers],[Agency]])),COLUMNS($F$7:AC$7))))</f>
        <v/>
      </c>
      <c r="AD133" s="1069" t="str" cm="1">
        <f t="array" ref="AD133">IF($D133&lt;COLUMNS($F$7:AD$7),"",INDEX(TableDiv[[GASB]:[GASB]],_xlfn.AGGREGATE(15,3,(TableDiv[[Agency]:[Agency]]=$E133)/(TableDiv[[Agency]:[Agency]]=$E133)*(ROW(TableDiv[Agency])-ROW(TableDiv[[#Headers],[Agency]])),COLUMNS($F$7:AD$7))))</f>
        <v/>
      </c>
      <c r="AE133" s="1069" t="str" cm="1">
        <f t="array" ref="AE133">IF($D133&lt;COLUMNS($F$7:AE$7),"",INDEX(TableDiv[[GASB]:[GASB]],_xlfn.AGGREGATE(15,3,(TableDiv[[Agency]:[Agency]]=$E133)/(TableDiv[[Agency]:[Agency]]=$E133)*(ROW(TableDiv[Agency])-ROW(TableDiv[[#Headers],[Agency]])),COLUMNS($F$7:AE$7))))</f>
        <v/>
      </c>
      <c r="AF133" s="1069" t="str" cm="1">
        <f t="array" ref="AF133">IF($D133&lt;COLUMNS($F$7:AF$7),"",INDEX(TableDiv[[GASB]:[GASB]],_xlfn.AGGREGATE(15,3,(TableDiv[[Agency]:[Agency]]=$E133)/(TableDiv[[Agency]:[Agency]]=$E133)*(ROW(TableDiv[Agency])-ROW(TableDiv[[#Headers],[Agency]])),COLUMNS($F$7:AF$7))))</f>
        <v/>
      </c>
      <c r="AG133" s="1069" t="str" cm="1">
        <f t="array" ref="AG133">IF($D133&lt;COLUMNS($F$7:AG$7),"",INDEX(TableDiv[[GASB]:[GASB]],_xlfn.AGGREGATE(15,3,(TableDiv[[Agency]:[Agency]]=$E133)/(TableDiv[[Agency]:[Agency]]=$E133)*(ROW(TableDiv[Agency])-ROW(TableDiv[[#Headers],[Agency]])),COLUMNS($F$7:AG$7))))</f>
        <v/>
      </c>
      <c r="AH133" s="1069" t="str" cm="1">
        <f t="array" ref="AH133">IF($D133&lt;COLUMNS($F$7:AH$7),"",INDEX(TableDiv[[GASB]:[GASB]],_xlfn.AGGREGATE(15,3,(TableDiv[[Agency]:[Agency]]=$E133)/(TableDiv[[Agency]:[Agency]]=$E133)*(ROW(TableDiv[Agency])-ROW(TableDiv[[#Headers],[Agency]])),COLUMNS($F$7:AH$7))))</f>
        <v/>
      </c>
      <c r="AI133" s="1069" t="str" cm="1">
        <f t="array" ref="AI133">IF($D133&lt;COLUMNS($F$7:AI$7),"",INDEX(TableDiv[[GASB]:[GASB]],_xlfn.AGGREGATE(15,3,(TableDiv[[Agency]:[Agency]]=$E133)/(TableDiv[[Agency]:[Agency]]=$E133)*(ROW(TableDiv[Agency])-ROW(TableDiv[[#Headers],[Agency]])),COLUMNS($F$7:AI$7))))</f>
        <v/>
      </c>
      <c r="AJ133" s="1069" t="str" cm="1">
        <f t="array" ref="AJ133">IF($D133&lt;COLUMNS($F$7:AJ$7),"",INDEX(TableDiv[[GASB]:[GASB]],_xlfn.AGGREGATE(15,3,(TableDiv[[Agency]:[Agency]]=$E133)/(TableDiv[[Agency]:[Agency]]=$E133)*(ROW(TableDiv[Agency])-ROW(TableDiv[[#Headers],[Agency]])),COLUMNS($F$7:AJ$7))))</f>
        <v/>
      </c>
      <c r="AK133" s="1069" t="str" cm="1">
        <f t="array" ref="AK133">IF($D133&lt;COLUMNS($F$7:AK$7),"",INDEX(TableDiv[[GASB]:[GASB]],_xlfn.AGGREGATE(15,3,(TableDiv[[Agency]:[Agency]]=$E133)/(TableDiv[[Agency]:[Agency]]=$E133)*(ROW(TableDiv[Agency])-ROW(TableDiv[[#Headers],[Agency]])),COLUMNS($F$7:AK$7))))</f>
        <v/>
      </c>
      <c r="AL133" s="1069" t="str" cm="1">
        <f t="array" ref="AL133">IF($D133&lt;COLUMNS($F$7:AL$7),"",INDEX(TableDiv[[GASB]:[GASB]],_xlfn.AGGREGATE(15,3,(TableDiv[[Agency]:[Agency]]=$E133)/(TableDiv[[Agency]:[Agency]]=$E133)*(ROW(TableDiv[Agency])-ROW(TableDiv[[#Headers],[Agency]])),COLUMNS($F$7:AL$7))))</f>
        <v/>
      </c>
      <c r="AM133" s="1069" t="str" cm="1">
        <f t="array" ref="AM133">IF($D133&lt;COLUMNS($F$7:AM$7),"",INDEX(TableDiv[[GASB]:[GASB]],_xlfn.AGGREGATE(15,3,(TableDiv[[Agency]:[Agency]]=$E133)/(TableDiv[[Agency]:[Agency]]=$E133)*(ROW(TableDiv[Agency])-ROW(TableDiv[[#Headers],[Agency]])),COLUMNS($F$7:AM$7))))</f>
        <v/>
      </c>
      <c r="AN133" s="1069"/>
      <c r="AO133" s="1069"/>
      <c r="AP133" s="1069"/>
      <c r="AQ133" s="1069"/>
      <c r="AR133" s="1069"/>
      <c r="AS133" s="1069"/>
    </row>
    <row r="134" spans="1:45" ht="15">
      <c r="A134" s="1073" t="s">
        <v>1431</v>
      </c>
      <c r="B134" s="1073" t="s">
        <v>2338</v>
      </c>
      <c r="C134" s="1069"/>
      <c r="D134" s="1069">
        <f>COUNTIF(TableDiv[Agency],E134)</f>
        <v>1</v>
      </c>
      <c r="E134" s="1078" t="str" cm="1">
        <f t="array" ref="E134">IFERROR(INDEX(TableDiv[Agency],MATCH(0,INDEX(COUNTIF($E$7:E133,TableDiv[Agency]),),0)),"")</f>
        <v>C9F</v>
      </c>
      <c r="F134" s="1069" t="str" cm="1">
        <f t="array" ref="F134">IF($D134&lt;COLUMNS($F$7:F$7),"",INDEX(TableDiv[[GASB]:[GASB]],_xlfn.AGGREGATE(15,3,(TableDiv[[Agency]:[Agency]]=$E134)/(TableDiv[[Agency]:[Agency]]=$E134)*(ROW(TableDiv[Agency])-ROW(TableDiv[[#Headers],[Agency]])),COLUMNS($F$7:F$7))))</f>
        <v>48200G</v>
      </c>
      <c r="G134" s="1069" t="str" cm="1">
        <f t="array" ref="G134">IF($D134&lt;COLUMNS($F$7:G$7),"",INDEX(TableDiv[[GASB]:[GASB]],_xlfn.AGGREGATE(15,3,(TableDiv[[Agency]:[Agency]]=$E134)/(TableDiv[[Agency]:[Agency]]=$E134)*(ROW(TableDiv[Agency])-ROW(TableDiv[[#Headers],[Agency]])),COLUMNS($F$7:G$7))))</f>
        <v/>
      </c>
      <c r="H134" s="1069" t="str" cm="1">
        <f t="array" ref="H134">IF($D134&lt;COLUMNS($F$7:H$7),"",INDEX(TableDiv[[GASB]:[GASB]],_xlfn.AGGREGATE(15,3,(TableDiv[[Agency]:[Agency]]=$E134)/(TableDiv[[Agency]:[Agency]]=$E134)*(ROW(TableDiv[Agency])-ROW(TableDiv[[#Headers],[Agency]])),COLUMNS($F$7:H$7))))</f>
        <v/>
      </c>
      <c r="I134" s="1069" t="str" cm="1">
        <f t="array" ref="I134">IF($D134&lt;COLUMNS($F$7:I$7),"",INDEX(TableDiv[[GASB]:[GASB]],_xlfn.AGGREGATE(15,3,(TableDiv[[Agency]:[Agency]]=$E134)/(TableDiv[[Agency]:[Agency]]=$E134)*(ROW(TableDiv[Agency])-ROW(TableDiv[[#Headers],[Agency]])),COLUMNS($F$7:I$7))))</f>
        <v/>
      </c>
      <c r="J134" s="1069" t="str" cm="1">
        <f t="array" ref="J134">IF($D134&lt;COLUMNS($F$7:J$7),"",INDEX(TableDiv[[GASB]:[GASB]],_xlfn.AGGREGATE(15,3,(TableDiv[[Agency]:[Agency]]=$E134)/(TableDiv[[Agency]:[Agency]]=$E134)*(ROW(TableDiv[Agency])-ROW(TableDiv[[#Headers],[Agency]])),COLUMNS($F$7:J$7))))</f>
        <v/>
      </c>
      <c r="K134" s="1069" t="str" cm="1">
        <f t="array" ref="K134">IF($D134&lt;COLUMNS($F$7:K$7),"",INDEX(TableDiv[[GASB]:[GASB]],_xlfn.AGGREGATE(15,3,(TableDiv[[Agency]:[Agency]]=$E134)/(TableDiv[[Agency]:[Agency]]=$E134)*(ROW(TableDiv[Agency])-ROW(TableDiv[[#Headers],[Agency]])),COLUMNS($F$7:K$7))))</f>
        <v/>
      </c>
      <c r="L134" s="1069" t="str" cm="1">
        <f t="array" ref="L134">IF($D134&lt;COLUMNS($F$7:L$7),"",INDEX(TableDiv[[GASB]:[GASB]],_xlfn.AGGREGATE(15,3,(TableDiv[[Agency]:[Agency]]=$E134)/(TableDiv[[Agency]:[Agency]]=$E134)*(ROW(TableDiv[Agency])-ROW(TableDiv[[#Headers],[Agency]])),COLUMNS($F$7:L$7))))</f>
        <v/>
      </c>
      <c r="M134" s="1069" t="str" cm="1">
        <f t="array" ref="M134">IF($D134&lt;COLUMNS($F$7:M$7),"",INDEX(TableDiv[[GASB]:[GASB]],_xlfn.AGGREGATE(15,3,(TableDiv[[Agency]:[Agency]]=$E134)/(TableDiv[[Agency]:[Agency]]=$E134)*(ROW(TableDiv[Agency])-ROW(TableDiv[[#Headers],[Agency]])),COLUMNS($F$7:M$7))))</f>
        <v/>
      </c>
      <c r="N134" s="1069" t="str" cm="1">
        <f t="array" ref="N134">IF($D134&lt;COLUMNS($F$7:N$7),"",INDEX(TableDiv[[GASB]:[GASB]],_xlfn.AGGREGATE(15,3,(TableDiv[[Agency]:[Agency]]=$E134)/(TableDiv[[Agency]:[Agency]]=$E134)*(ROW(TableDiv[Agency])-ROW(TableDiv[[#Headers],[Agency]])),COLUMNS($F$7:N$7))))</f>
        <v/>
      </c>
      <c r="O134" s="1069" t="str" cm="1">
        <f t="array" ref="O134">IF($D134&lt;COLUMNS($F$7:O$7),"",INDEX(TableDiv[[GASB]:[GASB]],_xlfn.AGGREGATE(15,3,(TableDiv[[Agency]:[Agency]]=$E134)/(TableDiv[[Agency]:[Agency]]=$E134)*(ROW(TableDiv[Agency])-ROW(TableDiv[[#Headers],[Agency]])),COLUMNS($F$7:O$7))))</f>
        <v/>
      </c>
      <c r="P134" s="1069" t="str" cm="1">
        <f t="array" ref="P134">IF($D134&lt;COLUMNS($F$7:P$7),"",INDEX(TableDiv[[GASB]:[GASB]],_xlfn.AGGREGATE(15,3,(TableDiv[[Agency]:[Agency]]=$E134)/(TableDiv[[Agency]:[Agency]]=$E134)*(ROW(TableDiv[Agency])-ROW(TableDiv[[#Headers],[Agency]])),COLUMNS($F$7:P$7))))</f>
        <v/>
      </c>
      <c r="Q134" s="1069" t="str" cm="1">
        <f t="array" ref="Q134">IF($D134&lt;COLUMNS($F$7:Q$7),"",INDEX(TableDiv[[GASB]:[GASB]],_xlfn.AGGREGATE(15,3,(TableDiv[[Agency]:[Agency]]=$E134)/(TableDiv[[Agency]:[Agency]]=$E134)*(ROW(TableDiv[Agency])-ROW(TableDiv[[#Headers],[Agency]])),COLUMNS($F$7:Q$7))))</f>
        <v/>
      </c>
      <c r="R134" s="1069" t="str" cm="1">
        <f t="array" ref="R134">IF($D134&lt;COLUMNS($F$7:R$7),"",INDEX(TableDiv[[GASB]:[GASB]],_xlfn.AGGREGATE(15,3,(TableDiv[[Agency]:[Agency]]=$E134)/(TableDiv[[Agency]:[Agency]]=$E134)*(ROW(TableDiv[Agency])-ROW(TableDiv[[#Headers],[Agency]])),COLUMNS($F$7:R$7))))</f>
        <v/>
      </c>
      <c r="S134" s="1069" t="str" cm="1">
        <f t="array" ref="S134">IF($D134&lt;COLUMNS($F$7:S$7),"",INDEX(TableDiv[[GASB]:[GASB]],_xlfn.AGGREGATE(15,3,(TableDiv[[Agency]:[Agency]]=$E134)/(TableDiv[[Agency]:[Agency]]=$E134)*(ROW(TableDiv[Agency])-ROW(TableDiv[[#Headers],[Agency]])),COLUMNS($F$7:S$7))))</f>
        <v/>
      </c>
      <c r="T134" s="1069" t="str" cm="1">
        <f t="array" ref="T134">IF($D134&lt;COLUMNS($F$7:T$7),"",INDEX(TableDiv[[GASB]:[GASB]],_xlfn.AGGREGATE(15,3,(TableDiv[[Agency]:[Agency]]=$E134)/(TableDiv[[Agency]:[Agency]]=$E134)*(ROW(TableDiv[Agency])-ROW(TableDiv[[#Headers],[Agency]])),COLUMNS($F$7:T$7))))</f>
        <v/>
      </c>
      <c r="U134" s="1069" t="str" cm="1">
        <f t="array" ref="U134">IF($D134&lt;COLUMNS($F$7:U$7),"",INDEX(TableDiv[[GASB]:[GASB]],_xlfn.AGGREGATE(15,3,(TableDiv[[Agency]:[Agency]]=$E134)/(TableDiv[[Agency]:[Agency]]=$E134)*(ROW(TableDiv[Agency])-ROW(TableDiv[[#Headers],[Agency]])),COLUMNS($F$7:U$7))))</f>
        <v/>
      </c>
      <c r="V134" s="1069" t="str" cm="1">
        <f t="array" ref="V134">IF($D134&lt;COLUMNS($F$7:V$7),"",INDEX(TableDiv[[GASB]:[GASB]],_xlfn.AGGREGATE(15,3,(TableDiv[[Agency]:[Agency]]=$E134)/(TableDiv[[Agency]:[Agency]]=$E134)*(ROW(TableDiv[Agency])-ROW(TableDiv[[#Headers],[Agency]])),COLUMNS($F$7:V$7))))</f>
        <v/>
      </c>
      <c r="W134" s="1069" t="str" cm="1">
        <f t="array" ref="W134">IF($D134&lt;COLUMNS($F$7:W$7),"",INDEX(TableDiv[[GASB]:[GASB]],_xlfn.AGGREGATE(15,3,(TableDiv[[Agency]:[Agency]]=$E134)/(TableDiv[[Agency]:[Agency]]=$E134)*(ROW(TableDiv[Agency])-ROW(TableDiv[[#Headers],[Agency]])),COLUMNS($F$7:W$7))))</f>
        <v/>
      </c>
      <c r="X134" s="1069" t="str" cm="1">
        <f t="array" ref="X134">IF($D134&lt;COLUMNS($F$7:X$7),"",INDEX(TableDiv[[GASB]:[GASB]],_xlfn.AGGREGATE(15,3,(TableDiv[[Agency]:[Agency]]=$E134)/(TableDiv[[Agency]:[Agency]]=$E134)*(ROW(TableDiv[Agency])-ROW(TableDiv[[#Headers],[Agency]])),COLUMNS($F$7:X$7))))</f>
        <v/>
      </c>
      <c r="Y134" s="1069" t="str" cm="1">
        <f t="array" ref="Y134">IF($D134&lt;COLUMNS($F$7:Y$7),"",INDEX(TableDiv[[GASB]:[GASB]],_xlfn.AGGREGATE(15,3,(TableDiv[[Agency]:[Agency]]=$E134)/(TableDiv[[Agency]:[Agency]]=$E134)*(ROW(TableDiv[Agency])-ROW(TableDiv[[#Headers],[Agency]])),COLUMNS($F$7:Y$7))))</f>
        <v/>
      </c>
      <c r="Z134" s="1069" t="str" cm="1">
        <f t="array" ref="Z134">IF($D134&lt;COLUMNS($F$7:Z$7),"",INDEX(TableDiv[[GASB]:[GASB]],_xlfn.AGGREGATE(15,3,(TableDiv[[Agency]:[Agency]]=$E134)/(TableDiv[[Agency]:[Agency]]=$E134)*(ROW(TableDiv[Agency])-ROW(TableDiv[[#Headers],[Agency]])),COLUMNS($F$7:Z$7))))</f>
        <v/>
      </c>
      <c r="AA134" s="1069" t="str" cm="1">
        <f t="array" ref="AA134">IF($D134&lt;COLUMNS($F$7:AA$7),"",INDEX(TableDiv[[GASB]:[GASB]],_xlfn.AGGREGATE(15,3,(TableDiv[[Agency]:[Agency]]=$E134)/(TableDiv[[Agency]:[Agency]]=$E134)*(ROW(TableDiv[Agency])-ROW(TableDiv[[#Headers],[Agency]])),COLUMNS($F$7:AA$7))))</f>
        <v/>
      </c>
      <c r="AB134" s="1069" t="str" cm="1">
        <f t="array" ref="AB134">IF($D134&lt;COLUMNS($F$7:AB$7),"",INDEX(TableDiv[[GASB]:[GASB]],_xlfn.AGGREGATE(15,3,(TableDiv[[Agency]:[Agency]]=$E134)/(TableDiv[[Agency]:[Agency]]=$E134)*(ROW(TableDiv[Agency])-ROW(TableDiv[[#Headers],[Agency]])),COLUMNS($F$7:AB$7))))</f>
        <v/>
      </c>
      <c r="AC134" s="1069" t="str" cm="1">
        <f t="array" ref="AC134">IF($D134&lt;COLUMNS($F$7:AC$7),"",INDEX(TableDiv[[GASB]:[GASB]],_xlfn.AGGREGATE(15,3,(TableDiv[[Agency]:[Agency]]=$E134)/(TableDiv[[Agency]:[Agency]]=$E134)*(ROW(TableDiv[Agency])-ROW(TableDiv[[#Headers],[Agency]])),COLUMNS($F$7:AC$7))))</f>
        <v/>
      </c>
      <c r="AD134" s="1069" t="str" cm="1">
        <f t="array" ref="AD134">IF($D134&lt;COLUMNS($F$7:AD$7),"",INDEX(TableDiv[[GASB]:[GASB]],_xlfn.AGGREGATE(15,3,(TableDiv[[Agency]:[Agency]]=$E134)/(TableDiv[[Agency]:[Agency]]=$E134)*(ROW(TableDiv[Agency])-ROW(TableDiv[[#Headers],[Agency]])),COLUMNS($F$7:AD$7))))</f>
        <v/>
      </c>
      <c r="AE134" s="1069" t="str" cm="1">
        <f t="array" ref="AE134">IF($D134&lt;COLUMNS($F$7:AE$7),"",INDEX(TableDiv[[GASB]:[GASB]],_xlfn.AGGREGATE(15,3,(TableDiv[[Agency]:[Agency]]=$E134)/(TableDiv[[Agency]:[Agency]]=$E134)*(ROW(TableDiv[Agency])-ROW(TableDiv[[#Headers],[Agency]])),COLUMNS($F$7:AE$7))))</f>
        <v/>
      </c>
      <c r="AF134" s="1069" t="str" cm="1">
        <f t="array" ref="AF134">IF($D134&lt;COLUMNS($F$7:AF$7),"",INDEX(TableDiv[[GASB]:[GASB]],_xlfn.AGGREGATE(15,3,(TableDiv[[Agency]:[Agency]]=$E134)/(TableDiv[[Agency]:[Agency]]=$E134)*(ROW(TableDiv[Agency])-ROW(TableDiv[[#Headers],[Agency]])),COLUMNS($F$7:AF$7))))</f>
        <v/>
      </c>
      <c r="AG134" s="1069" t="str" cm="1">
        <f t="array" ref="AG134">IF($D134&lt;COLUMNS($F$7:AG$7),"",INDEX(TableDiv[[GASB]:[GASB]],_xlfn.AGGREGATE(15,3,(TableDiv[[Agency]:[Agency]]=$E134)/(TableDiv[[Agency]:[Agency]]=$E134)*(ROW(TableDiv[Agency])-ROW(TableDiv[[#Headers],[Agency]])),COLUMNS($F$7:AG$7))))</f>
        <v/>
      </c>
      <c r="AH134" s="1069" t="str" cm="1">
        <f t="array" ref="AH134">IF($D134&lt;COLUMNS($F$7:AH$7),"",INDEX(TableDiv[[GASB]:[GASB]],_xlfn.AGGREGATE(15,3,(TableDiv[[Agency]:[Agency]]=$E134)/(TableDiv[[Agency]:[Agency]]=$E134)*(ROW(TableDiv[Agency])-ROW(TableDiv[[#Headers],[Agency]])),COLUMNS($F$7:AH$7))))</f>
        <v/>
      </c>
      <c r="AI134" s="1069" t="str" cm="1">
        <f t="array" ref="AI134">IF($D134&lt;COLUMNS($F$7:AI$7),"",INDEX(TableDiv[[GASB]:[GASB]],_xlfn.AGGREGATE(15,3,(TableDiv[[Agency]:[Agency]]=$E134)/(TableDiv[[Agency]:[Agency]]=$E134)*(ROW(TableDiv[Agency])-ROW(TableDiv[[#Headers],[Agency]])),COLUMNS($F$7:AI$7))))</f>
        <v/>
      </c>
      <c r="AJ134" s="1069" t="str" cm="1">
        <f t="array" ref="AJ134">IF($D134&lt;COLUMNS($F$7:AJ$7),"",INDEX(TableDiv[[GASB]:[GASB]],_xlfn.AGGREGATE(15,3,(TableDiv[[Agency]:[Agency]]=$E134)/(TableDiv[[Agency]:[Agency]]=$E134)*(ROW(TableDiv[Agency])-ROW(TableDiv[[#Headers],[Agency]])),COLUMNS($F$7:AJ$7))))</f>
        <v/>
      </c>
      <c r="AK134" s="1069" t="str" cm="1">
        <f t="array" ref="AK134">IF($D134&lt;COLUMNS($F$7:AK$7),"",INDEX(TableDiv[[GASB]:[GASB]],_xlfn.AGGREGATE(15,3,(TableDiv[[Agency]:[Agency]]=$E134)/(TableDiv[[Agency]:[Agency]]=$E134)*(ROW(TableDiv[Agency])-ROW(TableDiv[[#Headers],[Agency]])),COLUMNS($F$7:AK$7))))</f>
        <v/>
      </c>
      <c r="AL134" s="1069" t="str" cm="1">
        <f t="array" ref="AL134">IF($D134&lt;COLUMNS($F$7:AL$7),"",INDEX(TableDiv[[GASB]:[GASB]],_xlfn.AGGREGATE(15,3,(TableDiv[[Agency]:[Agency]]=$E134)/(TableDiv[[Agency]:[Agency]]=$E134)*(ROW(TableDiv[Agency])-ROW(TableDiv[[#Headers],[Agency]])),COLUMNS($F$7:AL$7))))</f>
        <v/>
      </c>
      <c r="AM134" s="1069" t="str" cm="1">
        <f t="array" ref="AM134">IF($D134&lt;COLUMNS($F$7:AM$7),"",INDEX(TableDiv[[GASB]:[GASB]],_xlfn.AGGREGATE(15,3,(TableDiv[[Agency]:[Agency]]=$E134)/(TableDiv[[Agency]:[Agency]]=$E134)*(ROW(TableDiv[Agency])-ROW(TableDiv[[#Headers],[Agency]])),COLUMNS($F$7:AM$7))))</f>
        <v/>
      </c>
      <c r="AN134" s="1069"/>
      <c r="AO134" s="1069"/>
      <c r="AP134" s="1069"/>
      <c r="AQ134" s="1069"/>
      <c r="AR134" s="1069"/>
      <c r="AS134" s="1069"/>
    </row>
    <row r="135" spans="1:45" ht="15">
      <c r="A135" s="1073" t="s">
        <v>1431</v>
      </c>
      <c r="B135" s="1073" t="s">
        <v>2339</v>
      </c>
      <c r="C135" s="1069"/>
      <c r="D135" s="1069">
        <f>COUNTIF(TableDiv[Agency],E135)</f>
        <v>1</v>
      </c>
      <c r="E135" s="1078" t="str" cm="1">
        <f t="array" ref="E135">IFERROR(INDEX(TableDiv[Agency],MATCH(0,INDEX(COUNTIF($E$7:E134,TableDiv[Agency]),),0)),"")</f>
        <v>CAF</v>
      </c>
      <c r="F135" s="1069" t="str" cm="1">
        <f t="array" ref="F135">IF($D135&lt;COLUMNS($F$7:F$7),"",INDEX(TableDiv[[GASB]:[GASB]],_xlfn.AGGREGATE(15,3,(TableDiv[[Agency]:[Agency]]=$E135)/(TableDiv[[Agency]:[Agency]]=$E135)*(ROW(TableDiv[Agency])-ROW(TableDiv[[#Headers],[Agency]])),COLUMNS($F$7:F$7))))</f>
        <v>48200G</v>
      </c>
      <c r="G135" s="1069" t="str" cm="1">
        <f t="array" ref="G135">IF($D135&lt;COLUMNS($F$7:G$7),"",INDEX(TableDiv[[GASB]:[GASB]],_xlfn.AGGREGATE(15,3,(TableDiv[[Agency]:[Agency]]=$E135)/(TableDiv[[Agency]:[Agency]]=$E135)*(ROW(TableDiv[Agency])-ROW(TableDiv[[#Headers],[Agency]])),COLUMNS($F$7:G$7))))</f>
        <v/>
      </c>
      <c r="H135" s="1069" t="str" cm="1">
        <f t="array" ref="H135">IF($D135&lt;COLUMNS($F$7:H$7),"",INDEX(TableDiv[[GASB]:[GASB]],_xlfn.AGGREGATE(15,3,(TableDiv[[Agency]:[Agency]]=$E135)/(TableDiv[[Agency]:[Agency]]=$E135)*(ROW(TableDiv[Agency])-ROW(TableDiv[[#Headers],[Agency]])),COLUMNS($F$7:H$7))))</f>
        <v/>
      </c>
      <c r="I135" s="1069" t="str" cm="1">
        <f t="array" ref="I135">IF($D135&lt;COLUMNS($F$7:I$7),"",INDEX(TableDiv[[GASB]:[GASB]],_xlfn.AGGREGATE(15,3,(TableDiv[[Agency]:[Agency]]=$E135)/(TableDiv[[Agency]:[Agency]]=$E135)*(ROW(TableDiv[Agency])-ROW(TableDiv[[#Headers],[Agency]])),COLUMNS($F$7:I$7))))</f>
        <v/>
      </c>
      <c r="J135" s="1069" t="str" cm="1">
        <f t="array" ref="J135">IF($D135&lt;COLUMNS($F$7:J$7),"",INDEX(TableDiv[[GASB]:[GASB]],_xlfn.AGGREGATE(15,3,(TableDiv[[Agency]:[Agency]]=$E135)/(TableDiv[[Agency]:[Agency]]=$E135)*(ROW(TableDiv[Agency])-ROW(TableDiv[[#Headers],[Agency]])),COLUMNS($F$7:J$7))))</f>
        <v/>
      </c>
      <c r="K135" s="1069" t="str" cm="1">
        <f t="array" ref="K135">IF($D135&lt;COLUMNS($F$7:K$7),"",INDEX(TableDiv[[GASB]:[GASB]],_xlfn.AGGREGATE(15,3,(TableDiv[[Agency]:[Agency]]=$E135)/(TableDiv[[Agency]:[Agency]]=$E135)*(ROW(TableDiv[Agency])-ROW(TableDiv[[#Headers],[Agency]])),COLUMNS($F$7:K$7))))</f>
        <v/>
      </c>
      <c r="L135" s="1069" t="str" cm="1">
        <f t="array" ref="L135">IF($D135&lt;COLUMNS($F$7:L$7),"",INDEX(TableDiv[[GASB]:[GASB]],_xlfn.AGGREGATE(15,3,(TableDiv[[Agency]:[Agency]]=$E135)/(TableDiv[[Agency]:[Agency]]=$E135)*(ROW(TableDiv[Agency])-ROW(TableDiv[[#Headers],[Agency]])),COLUMNS($F$7:L$7))))</f>
        <v/>
      </c>
      <c r="M135" s="1069" t="str" cm="1">
        <f t="array" ref="M135">IF($D135&lt;COLUMNS($F$7:M$7),"",INDEX(TableDiv[[GASB]:[GASB]],_xlfn.AGGREGATE(15,3,(TableDiv[[Agency]:[Agency]]=$E135)/(TableDiv[[Agency]:[Agency]]=$E135)*(ROW(TableDiv[Agency])-ROW(TableDiv[[#Headers],[Agency]])),COLUMNS($F$7:M$7))))</f>
        <v/>
      </c>
      <c r="N135" s="1069" t="str" cm="1">
        <f t="array" ref="N135">IF($D135&lt;COLUMNS($F$7:N$7),"",INDEX(TableDiv[[GASB]:[GASB]],_xlfn.AGGREGATE(15,3,(TableDiv[[Agency]:[Agency]]=$E135)/(TableDiv[[Agency]:[Agency]]=$E135)*(ROW(TableDiv[Agency])-ROW(TableDiv[[#Headers],[Agency]])),COLUMNS($F$7:N$7))))</f>
        <v/>
      </c>
      <c r="O135" s="1069" t="str" cm="1">
        <f t="array" ref="O135">IF($D135&lt;COLUMNS($F$7:O$7),"",INDEX(TableDiv[[GASB]:[GASB]],_xlfn.AGGREGATE(15,3,(TableDiv[[Agency]:[Agency]]=$E135)/(TableDiv[[Agency]:[Agency]]=$E135)*(ROW(TableDiv[Agency])-ROW(TableDiv[[#Headers],[Agency]])),COLUMNS($F$7:O$7))))</f>
        <v/>
      </c>
      <c r="P135" s="1069" t="str" cm="1">
        <f t="array" ref="P135">IF($D135&lt;COLUMNS($F$7:P$7),"",INDEX(TableDiv[[GASB]:[GASB]],_xlfn.AGGREGATE(15,3,(TableDiv[[Agency]:[Agency]]=$E135)/(TableDiv[[Agency]:[Agency]]=$E135)*(ROW(TableDiv[Agency])-ROW(TableDiv[[#Headers],[Agency]])),COLUMNS($F$7:P$7))))</f>
        <v/>
      </c>
      <c r="Q135" s="1069" t="str" cm="1">
        <f t="array" ref="Q135">IF($D135&lt;COLUMNS($F$7:Q$7),"",INDEX(TableDiv[[GASB]:[GASB]],_xlfn.AGGREGATE(15,3,(TableDiv[[Agency]:[Agency]]=$E135)/(TableDiv[[Agency]:[Agency]]=$E135)*(ROW(TableDiv[Agency])-ROW(TableDiv[[#Headers],[Agency]])),COLUMNS($F$7:Q$7))))</f>
        <v/>
      </c>
      <c r="R135" s="1069" t="str" cm="1">
        <f t="array" ref="R135">IF($D135&lt;COLUMNS($F$7:R$7),"",INDEX(TableDiv[[GASB]:[GASB]],_xlfn.AGGREGATE(15,3,(TableDiv[[Agency]:[Agency]]=$E135)/(TableDiv[[Agency]:[Agency]]=$E135)*(ROW(TableDiv[Agency])-ROW(TableDiv[[#Headers],[Agency]])),COLUMNS($F$7:R$7))))</f>
        <v/>
      </c>
      <c r="S135" s="1069" t="str" cm="1">
        <f t="array" ref="S135">IF($D135&lt;COLUMNS($F$7:S$7),"",INDEX(TableDiv[[GASB]:[GASB]],_xlfn.AGGREGATE(15,3,(TableDiv[[Agency]:[Agency]]=$E135)/(TableDiv[[Agency]:[Agency]]=$E135)*(ROW(TableDiv[Agency])-ROW(TableDiv[[#Headers],[Agency]])),COLUMNS($F$7:S$7))))</f>
        <v/>
      </c>
      <c r="T135" s="1069" t="str" cm="1">
        <f t="array" ref="T135">IF($D135&lt;COLUMNS($F$7:T$7),"",INDEX(TableDiv[[GASB]:[GASB]],_xlfn.AGGREGATE(15,3,(TableDiv[[Agency]:[Agency]]=$E135)/(TableDiv[[Agency]:[Agency]]=$E135)*(ROW(TableDiv[Agency])-ROW(TableDiv[[#Headers],[Agency]])),COLUMNS($F$7:T$7))))</f>
        <v/>
      </c>
      <c r="U135" s="1069" t="str" cm="1">
        <f t="array" ref="U135">IF($D135&lt;COLUMNS($F$7:U$7),"",INDEX(TableDiv[[GASB]:[GASB]],_xlfn.AGGREGATE(15,3,(TableDiv[[Agency]:[Agency]]=$E135)/(TableDiv[[Agency]:[Agency]]=$E135)*(ROW(TableDiv[Agency])-ROW(TableDiv[[#Headers],[Agency]])),COLUMNS($F$7:U$7))))</f>
        <v/>
      </c>
      <c r="V135" s="1069" t="str" cm="1">
        <f t="array" ref="V135">IF($D135&lt;COLUMNS($F$7:V$7),"",INDEX(TableDiv[[GASB]:[GASB]],_xlfn.AGGREGATE(15,3,(TableDiv[[Agency]:[Agency]]=$E135)/(TableDiv[[Agency]:[Agency]]=$E135)*(ROW(TableDiv[Agency])-ROW(TableDiv[[#Headers],[Agency]])),COLUMNS($F$7:V$7))))</f>
        <v/>
      </c>
      <c r="W135" s="1069" t="str" cm="1">
        <f t="array" ref="W135">IF($D135&lt;COLUMNS($F$7:W$7),"",INDEX(TableDiv[[GASB]:[GASB]],_xlfn.AGGREGATE(15,3,(TableDiv[[Agency]:[Agency]]=$E135)/(TableDiv[[Agency]:[Agency]]=$E135)*(ROW(TableDiv[Agency])-ROW(TableDiv[[#Headers],[Agency]])),COLUMNS($F$7:W$7))))</f>
        <v/>
      </c>
      <c r="X135" s="1069" t="str" cm="1">
        <f t="array" ref="X135">IF($D135&lt;COLUMNS($F$7:X$7),"",INDEX(TableDiv[[GASB]:[GASB]],_xlfn.AGGREGATE(15,3,(TableDiv[[Agency]:[Agency]]=$E135)/(TableDiv[[Agency]:[Agency]]=$E135)*(ROW(TableDiv[Agency])-ROW(TableDiv[[#Headers],[Agency]])),COLUMNS($F$7:X$7))))</f>
        <v/>
      </c>
      <c r="Y135" s="1069" t="str" cm="1">
        <f t="array" ref="Y135">IF($D135&lt;COLUMNS($F$7:Y$7),"",INDEX(TableDiv[[GASB]:[GASB]],_xlfn.AGGREGATE(15,3,(TableDiv[[Agency]:[Agency]]=$E135)/(TableDiv[[Agency]:[Agency]]=$E135)*(ROW(TableDiv[Agency])-ROW(TableDiv[[#Headers],[Agency]])),COLUMNS($F$7:Y$7))))</f>
        <v/>
      </c>
      <c r="Z135" s="1069" t="str" cm="1">
        <f t="array" ref="Z135">IF($D135&lt;COLUMNS($F$7:Z$7),"",INDEX(TableDiv[[GASB]:[GASB]],_xlfn.AGGREGATE(15,3,(TableDiv[[Agency]:[Agency]]=$E135)/(TableDiv[[Agency]:[Agency]]=$E135)*(ROW(TableDiv[Agency])-ROW(TableDiv[[#Headers],[Agency]])),COLUMNS($F$7:Z$7))))</f>
        <v/>
      </c>
      <c r="AA135" s="1069" t="str" cm="1">
        <f t="array" ref="AA135">IF($D135&lt;COLUMNS($F$7:AA$7),"",INDEX(TableDiv[[GASB]:[GASB]],_xlfn.AGGREGATE(15,3,(TableDiv[[Agency]:[Agency]]=$E135)/(TableDiv[[Agency]:[Agency]]=$E135)*(ROW(TableDiv[Agency])-ROW(TableDiv[[#Headers],[Agency]])),COLUMNS($F$7:AA$7))))</f>
        <v/>
      </c>
      <c r="AB135" s="1069" t="str" cm="1">
        <f t="array" ref="AB135">IF($D135&lt;COLUMNS($F$7:AB$7),"",INDEX(TableDiv[[GASB]:[GASB]],_xlfn.AGGREGATE(15,3,(TableDiv[[Agency]:[Agency]]=$E135)/(TableDiv[[Agency]:[Agency]]=$E135)*(ROW(TableDiv[Agency])-ROW(TableDiv[[#Headers],[Agency]])),COLUMNS($F$7:AB$7))))</f>
        <v/>
      </c>
      <c r="AC135" s="1069" t="str" cm="1">
        <f t="array" ref="AC135">IF($D135&lt;COLUMNS($F$7:AC$7),"",INDEX(TableDiv[[GASB]:[GASB]],_xlfn.AGGREGATE(15,3,(TableDiv[[Agency]:[Agency]]=$E135)/(TableDiv[[Agency]:[Agency]]=$E135)*(ROW(TableDiv[Agency])-ROW(TableDiv[[#Headers],[Agency]])),COLUMNS($F$7:AC$7))))</f>
        <v/>
      </c>
      <c r="AD135" s="1069" t="str" cm="1">
        <f t="array" ref="AD135">IF($D135&lt;COLUMNS($F$7:AD$7),"",INDEX(TableDiv[[GASB]:[GASB]],_xlfn.AGGREGATE(15,3,(TableDiv[[Agency]:[Agency]]=$E135)/(TableDiv[[Agency]:[Agency]]=$E135)*(ROW(TableDiv[Agency])-ROW(TableDiv[[#Headers],[Agency]])),COLUMNS($F$7:AD$7))))</f>
        <v/>
      </c>
      <c r="AE135" s="1069" t="str" cm="1">
        <f t="array" ref="AE135">IF($D135&lt;COLUMNS($F$7:AE$7),"",INDEX(TableDiv[[GASB]:[GASB]],_xlfn.AGGREGATE(15,3,(TableDiv[[Agency]:[Agency]]=$E135)/(TableDiv[[Agency]:[Agency]]=$E135)*(ROW(TableDiv[Agency])-ROW(TableDiv[[#Headers],[Agency]])),COLUMNS($F$7:AE$7))))</f>
        <v/>
      </c>
      <c r="AF135" s="1069" t="str" cm="1">
        <f t="array" ref="AF135">IF($D135&lt;COLUMNS($F$7:AF$7),"",INDEX(TableDiv[[GASB]:[GASB]],_xlfn.AGGREGATE(15,3,(TableDiv[[Agency]:[Agency]]=$E135)/(TableDiv[[Agency]:[Agency]]=$E135)*(ROW(TableDiv[Agency])-ROW(TableDiv[[#Headers],[Agency]])),COLUMNS($F$7:AF$7))))</f>
        <v/>
      </c>
      <c r="AG135" s="1069" t="str" cm="1">
        <f t="array" ref="AG135">IF($D135&lt;COLUMNS($F$7:AG$7),"",INDEX(TableDiv[[GASB]:[GASB]],_xlfn.AGGREGATE(15,3,(TableDiv[[Agency]:[Agency]]=$E135)/(TableDiv[[Agency]:[Agency]]=$E135)*(ROW(TableDiv[Agency])-ROW(TableDiv[[#Headers],[Agency]])),COLUMNS($F$7:AG$7))))</f>
        <v/>
      </c>
      <c r="AH135" s="1069" t="str" cm="1">
        <f t="array" ref="AH135">IF($D135&lt;COLUMNS($F$7:AH$7),"",INDEX(TableDiv[[GASB]:[GASB]],_xlfn.AGGREGATE(15,3,(TableDiv[[Agency]:[Agency]]=$E135)/(TableDiv[[Agency]:[Agency]]=$E135)*(ROW(TableDiv[Agency])-ROW(TableDiv[[#Headers],[Agency]])),COLUMNS($F$7:AH$7))))</f>
        <v/>
      </c>
      <c r="AI135" s="1069" t="str" cm="1">
        <f t="array" ref="AI135">IF($D135&lt;COLUMNS($F$7:AI$7),"",INDEX(TableDiv[[GASB]:[GASB]],_xlfn.AGGREGATE(15,3,(TableDiv[[Agency]:[Agency]]=$E135)/(TableDiv[[Agency]:[Agency]]=$E135)*(ROW(TableDiv[Agency])-ROW(TableDiv[[#Headers],[Agency]])),COLUMNS($F$7:AI$7))))</f>
        <v/>
      </c>
      <c r="AJ135" s="1069" t="str" cm="1">
        <f t="array" ref="AJ135">IF($D135&lt;COLUMNS($F$7:AJ$7),"",INDEX(TableDiv[[GASB]:[GASB]],_xlfn.AGGREGATE(15,3,(TableDiv[[Agency]:[Agency]]=$E135)/(TableDiv[[Agency]:[Agency]]=$E135)*(ROW(TableDiv[Agency])-ROW(TableDiv[[#Headers],[Agency]])),COLUMNS($F$7:AJ$7))))</f>
        <v/>
      </c>
      <c r="AK135" s="1069" t="str" cm="1">
        <f t="array" ref="AK135">IF($D135&lt;COLUMNS($F$7:AK$7),"",INDEX(TableDiv[[GASB]:[GASB]],_xlfn.AGGREGATE(15,3,(TableDiv[[Agency]:[Agency]]=$E135)/(TableDiv[[Agency]:[Agency]]=$E135)*(ROW(TableDiv[Agency])-ROW(TableDiv[[#Headers],[Agency]])),COLUMNS($F$7:AK$7))))</f>
        <v/>
      </c>
      <c r="AL135" s="1069" t="str" cm="1">
        <f t="array" ref="AL135">IF($D135&lt;COLUMNS($F$7:AL$7),"",INDEX(TableDiv[[GASB]:[GASB]],_xlfn.AGGREGATE(15,3,(TableDiv[[Agency]:[Agency]]=$E135)/(TableDiv[[Agency]:[Agency]]=$E135)*(ROW(TableDiv[Agency])-ROW(TableDiv[[#Headers],[Agency]])),COLUMNS($F$7:AL$7))))</f>
        <v/>
      </c>
      <c r="AM135" s="1069" t="str" cm="1">
        <f t="array" ref="AM135">IF($D135&lt;COLUMNS($F$7:AM$7),"",INDEX(TableDiv[[GASB]:[GASB]],_xlfn.AGGREGATE(15,3,(TableDiv[[Agency]:[Agency]]=$E135)/(TableDiv[[Agency]:[Agency]]=$E135)*(ROW(TableDiv[Agency])-ROW(TableDiv[[#Headers],[Agency]])),COLUMNS($F$7:AM$7))))</f>
        <v/>
      </c>
      <c r="AN135" s="1069"/>
      <c r="AO135" s="1069"/>
      <c r="AP135" s="1069"/>
      <c r="AQ135" s="1069"/>
      <c r="AR135" s="1069"/>
      <c r="AS135" s="1069"/>
    </row>
    <row r="136" spans="1:45" ht="15">
      <c r="A136" s="1073" t="s">
        <v>1431</v>
      </c>
      <c r="B136" s="1073" t="s">
        <v>2340</v>
      </c>
      <c r="C136" s="1069"/>
      <c r="D136" s="1069">
        <f>COUNTIF(TableDiv[Agency],E136)</f>
        <v>1</v>
      </c>
      <c r="E136" s="1078" t="str" cm="1">
        <f t="array" ref="E136">IFERROR(INDEX(TableDiv[Agency],MATCH(0,INDEX(COUNTIF($E$7:E135,TableDiv[Agency]),),0)),"")</f>
        <v>CBF</v>
      </c>
      <c r="F136" s="1069" t="str" cm="1">
        <f t="array" ref="F136">IF($D136&lt;COLUMNS($F$7:F$7),"",INDEX(TableDiv[[GASB]:[GASB]],_xlfn.AGGREGATE(15,3,(TableDiv[[Agency]:[Agency]]=$E136)/(TableDiv[[Agency]:[Agency]]=$E136)*(ROW(TableDiv[Agency])-ROW(TableDiv[[#Headers],[Agency]])),COLUMNS($F$7:F$7))))</f>
        <v>48200G</v>
      </c>
      <c r="G136" s="1069" t="str" cm="1">
        <f t="array" ref="G136">IF($D136&lt;COLUMNS($F$7:G$7),"",INDEX(TableDiv[[GASB]:[GASB]],_xlfn.AGGREGATE(15,3,(TableDiv[[Agency]:[Agency]]=$E136)/(TableDiv[[Agency]:[Agency]]=$E136)*(ROW(TableDiv[Agency])-ROW(TableDiv[[#Headers],[Agency]])),COLUMNS($F$7:G$7))))</f>
        <v/>
      </c>
      <c r="H136" s="1069" t="str" cm="1">
        <f t="array" ref="H136">IF($D136&lt;COLUMNS($F$7:H$7),"",INDEX(TableDiv[[GASB]:[GASB]],_xlfn.AGGREGATE(15,3,(TableDiv[[Agency]:[Agency]]=$E136)/(TableDiv[[Agency]:[Agency]]=$E136)*(ROW(TableDiv[Agency])-ROW(TableDiv[[#Headers],[Agency]])),COLUMNS($F$7:H$7))))</f>
        <v/>
      </c>
      <c r="I136" s="1069" t="str" cm="1">
        <f t="array" ref="I136">IF($D136&lt;COLUMNS($F$7:I$7),"",INDEX(TableDiv[[GASB]:[GASB]],_xlfn.AGGREGATE(15,3,(TableDiv[[Agency]:[Agency]]=$E136)/(TableDiv[[Agency]:[Agency]]=$E136)*(ROW(TableDiv[Agency])-ROW(TableDiv[[#Headers],[Agency]])),COLUMNS($F$7:I$7))))</f>
        <v/>
      </c>
      <c r="J136" s="1069" t="str" cm="1">
        <f t="array" ref="J136">IF($D136&lt;COLUMNS($F$7:J$7),"",INDEX(TableDiv[[GASB]:[GASB]],_xlfn.AGGREGATE(15,3,(TableDiv[[Agency]:[Agency]]=$E136)/(TableDiv[[Agency]:[Agency]]=$E136)*(ROW(TableDiv[Agency])-ROW(TableDiv[[#Headers],[Agency]])),COLUMNS($F$7:J$7))))</f>
        <v/>
      </c>
      <c r="K136" s="1069" t="str" cm="1">
        <f t="array" ref="K136">IF($D136&lt;COLUMNS($F$7:K$7),"",INDEX(TableDiv[[GASB]:[GASB]],_xlfn.AGGREGATE(15,3,(TableDiv[[Agency]:[Agency]]=$E136)/(TableDiv[[Agency]:[Agency]]=$E136)*(ROW(TableDiv[Agency])-ROW(TableDiv[[#Headers],[Agency]])),COLUMNS($F$7:K$7))))</f>
        <v/>
      </c>
      <c r="L136" s="1069" t="str" cm="1">
        <f t="array" ref="L136">IF($D136&lt;COLUMNS($F$7:L$7),"",INDEX(TableDiv[[GASB]:[GASB]],_xlfn.AGGREGATE(15,3,(TableDiv[[Agency]:[Agency]]=$E136)/(TableDiv[[Agency]:[Agency]]=$E136)*(ROW(TableDiv[Agency])-ROW(TableDiv[[#Headers],[Agency]])),COLUMNS($F$7:L$7))))</f>
        <v/>
      </c>
      <c r="M136" s="1069" t="str" cm="1">
        <f t="array" ref="M136">IF($D136&lt;COLUMNS($F$7:M$7),"",INDEX(TableDiv[[GASB]:[GASB]],_xlfn.AGGREGATE(15,3,(TableDiv[[Agency]:[Agency]]=$E136)/(TableDiv[[Agency]:[Agency]]=$E136)*(ROW(TableDiv[Agency])-ROW(TableDiv[[#Headers],[Agency]])),COLUMNS($F$7:M$7))))</f>
        <v/>
      </c>
      <c r="N136" s="1069" t="str" cm="1">
        <f t="array" ref="N136">IF($D136&lt;COLUMNS($F$7:N$7),"",INDEX(TableDiv[[GASB]:[GASB]],_xlfn.AGGREGATE(15,3,(TableDiv[[Agency]:[Agency]]=$E136)/(TableDiv[[Agency]:[Agency]]=$E136)*(ROW(TableDiv[Agency])-ROW(TableDiv[[#Headers],[Agency]])),COLUMNS($F$7:N$7))))</f>
        <v/>
      </c>
      <c r="O136" s="1069" t="str" cm="1">
        <f t="array" ref="O136">IF($D136&lt;COLUMNS($F$7:O$7),"",INDEX(TableDiv[[GASB]:[GASB]],_xlfn.AGGREGATE(15,3,(TableDiv[[Agency]:[Agency]]=$E136)/(TableDiv[[Agency]:[Agency]]=$E136)*(ROW(TableDiv[Agency])-ROW(TableDiv[[#Headers],[Agency]])),COLUMNS($F$7:O$7))))</f>
        <v/>
      </c>
      <c r="P136" s="1069" t="str" cm="1">
        <f t="array" ref="P136">IF($D136&lt;COLUMNS($F$7:P$7),"",INDEX(TableDiv[[GASB]:[GASB]],_xlfn.AGGREGATE(15,3,(TableDiv[[Agency]:[Agency]]=$E136)/(TableDiv[[Agency]:[Agency]]=$E136)*(ROW(TableDiv[Agency])-ROW(TableDiv[[#Headers],[Agency]])),COLUMNS($F$7:P$7))))</f>
        <v/>
      </c>
      <c r="Q136" s="1069" t="str" cm="1">
        <f t="array" ref="Q136">IF($D136&lt;COLUMNS($F$7:Q$7),"",INDEX(TableDiv[[GASB]:[GASB]],_xlfn.AGGREGATE(15,3,(TableDiv[[Agency]:[Agency]]=$E136)/(TableDiv[[Agency]:[Agency]]=$E136)*(ROW(TableDiv[Agency])-ROW(TableDiv[[#Headers],[Agency]])),COLUMNS($F$7:Q$7))))</f>
        <v/>
      </c>
      <c r="R136" s="1069" t="str" cm="1">
        <f t="array" ref="R136">IF($D136&lt;COLUMNS($F$7:R$7),"",INDEX(TableDiv[[GASB]:[GASB]],_xlfn.AGGREGATE(15,3,(TableDiv[[Agency]:[Agency]]=$E136)/(TableDiv[[Agency]:[Agency]]=$E136)*(ROW(TableDiv[Agency])-ROW(TableDiv[[#Headers],[Agency]])),COLUMNS($F$7:R$7))))</f>
        <v/>
      </c>
      <c r="S136" s="1069" t="str" cm="1">
        <f t="array" ref="S136">IF($D136&lt;COLUMNS($F$7:S$7),"",INDEX(TableDiv[[GASB]:[GASB]],_xlfn.AGGREGATE(15,3,(TableDiv[[Agency]:[Agency]]=$E136)/(TableDiv[[Agency]:[Agency]]=$E136)*(ROW(TableDiv[Agency])-ROW(TableDiv[[#Headers],[Agency]])),COLUMNS($F$7:S$7))))</f>
        <v/>
      </c>
      <c r="T136" s="1069" t="str" cm="1">
        <f t="array" ref="T136">IF($D136&lt;COLUMNS($F$7:T$7),"",INDEX(TableDiv[[GASB]:[GASB]],_xlfn.AGGREGATE(15,3,(TableDiv[[Agency]:[Agency]]=$E136)/(TableDiv[[Agency]:[Agency]]=$E136)*(ROW(TableDiv[Agency])-ROW(TableDiv[[#Headers],[Agency]])),COLUMNS($F$7:T$7))))</f>
        <v/>
      </c>
      <c r="U136" s="1069" t="str" cm="1">
        <f t="array" ref="U136">IF($D136&lt;COLUMNS($F$7:U$7),"",INDEX(TableDiv[[GASB]:[GASB]],_xlfn.AGGREGATE(15,3,(TableDiv[[Agency]:[Agency]]=$E136)/(TableDiv[[Agency]:[Agency]]=$E136)*(ROW(TableDiv[Agency])-ROW(TableDiv[[#Headers],[Agency]])),COLUMNS($F$7:U$7))))</f>
        <v/>
      </c>
      <c r="V136" s="1069" t="str" cm="1">
        <f t="array" ref="V136">IF($D136&lt;COLUMNS($F$7:V$7),"",INDEX(TableDiv[[GASB]:[GASB]],_xlfn.AGGREGATE(15,3,(TableDiv[[Agency]:[Agency]]=$E136)/(TableDiv[[Agency]:[Agency]]=$E136)*(ROW(TableDiv[Agency])-ROW(TableDiv[[#Headers],[Agency]])),COLUMNS($F$7:V$7))))</f>
        <v/>
      </c>
      <c r="W136" s="1069" t="str" cm="1">
        <f t="array" ref="W136">IF($D136&lt;COLUMNS($F$7:W$7),"",INDEX(TableDiv[[GASB]:[GASB]],_xlfn.AGGREGATE(15,3,(TableDiv[[Agency]:[Agency]]=$E136)/(TableDiv[[Agency]:[Agency]]=$E136)*(ROW(TableDiv[Agency])-ROW(TableDiv[[#Headers],[Agency]])),COLUMNS($F$7:W$7))))</f>
        <v/>
      </c>
      <c r="X136" s="1069" t="str" cm="1">
        <f t="array" ref="X136">IF($D136&lt;COLUMNS($F$7:X$7),"",INDEX(TableDiv[[GASB]:[GASB]],_xlfn.AGGREGATE(15,3,(TableDiv[[Agency]:[Agency]]=$E136)/(TableDiv[[Agency]:[Agency]]=$E136)*(ROW(TableDiv[Agency])-ROW(TableDiv[[#Headers],[Agency]])),COLUMNS($F$7:X$7))))</f>
        <v/>
      </c>
      <c r="Y136" s="1069" t="str" cm="1">
        <f t="array" ref="Y136">IF($D136&lt;COLUMNS($F$7:Y$7),"",INDEX(TableDiv[[GASB]:[GASB]],_xlfn.AGGREGATE(15,3,(TableDiv[[Agency]:[Agency]]=$E136)/(TableDiv[[Agency]:[Agency]]=$E136)*(ROW(TableDiv[Agency])-ROW(TableDiv[[#Headers],[Agency]])),COLUMNS($F$7:Y$7))))</f>
        <v/>
      </c>
      <c r="Z136" s="1069" t="str" cm="1">
        <f t="array" ref="Z136">IF($D136&lt;COLUMNS($F$7:Z$7),"",INDEX(TableDiv[[GASB]:[GASB]],_xlfn.AGGREGATE(15,3,(TableDiv[[Agency]:[Agency]]=$E136)/(TableDiv[[Agency]:[Agency]]=$E136)*(ROW(TableDiv[Agency])-ROW(TableDiv[[#Headers],[Agency]])),COLUMNS($F$7:Z$7))))</f>
        <v/>
      </c>
      <c r="AA136" s="1069" t="str" cm="1">
        <f t="array" ref="AA136">IF($D136&lt;COLUMNS($F$7:AA$7),"",INDEX(TableDiv[[GASB]:[GASB]],_xlfn.AGGREGATE(15,3,(TableDiv[[Agency]:[Agency]]=$E136)/(TableDiv[[Agency]:[Agency]]=$E136)*(ROW(TableDiv[Agency])-ROW(TableDiv[[#Headers],[Agency]])),COLUMNS($F$7:AA$7))))</f>
        <v/>
      </c>
      <c r="AB136" s="1069" t="str" cm="1">
        <f t="array" ref="AB136">IF($D136&lt;COLUMNS($F$7:AB$7),"",INDEX(TableDiv[[GASB]:[GASB]],_xlfn.AGGREGATE(15,3,(TableDiv[[Agency]:[Agency]]=$E136)/(TableDiv[[Agency]:[Agency]]=$E136)*(ROW(TableDiv[Agency])-ROW(TableDiv[[#Headers],[Agency]])),COLUMNS($F$7:AB$7))))</f>
        <v/>
      </c>
      <c r="AC136" s="1069" t="str" cm="1">
        <f t="array" ref="AC136">IF($D136&lt;COLUMNS($F$7:AC$7),"",INDEX(TableDiv[[GASB]:[GASB]],_xlfn.AGGREGATE(15,3,(TableDiv[[Agency]:[Agency]]=$E136)/(TableDiv[[Agency]:[Agency]]=$E136)*(ROW(TableDiv[Agency])-ROW(TableDiv[[#Headers],[Agency]])),COLUMNS($F$7:AC$7))))</f>
        <v/>
      </c>
      <c r="AD136" s="1069" t="str" cm="1">
        <f t="array" ref="AD136">IF($D136&lt;COLUMNS($F$7:AD$7),"",INDEX(TableDiv[[GASB]:[GASB]],_xlfn.AGGREGATE(15,3,(TableDiv[[Agency]:[Agency]]=$E136)/(TableDiv[[Agency]:[Agency]]=$E136)*(ROW(TableDiv[Agency])-ROW(TableDiv[[#Headers],[Agency]])),COLUMNS($F$7:AD$7))))</f>
        <v/>
      </c>
      <c r="AE136" s="1069" t="str" cm="1">
        <f t="array" ref="AE136">IF($D136&lt;COLUMNS($F$7:AE$7),"",INDEX(TableDiv[[GASB]:[GASB]],_xlfn.AGGREGATE(15,3,(TableDiv[[Agency]:[Agency]]=$E136)/(TableDiv[[Agency]:[Agency]]=$E136)*(ROW(TableDiv[Agency])-ROW(TableDiv[[#Headers],[Agency]])),COLUMNS($F$7:AE$7))))</f>
        <v/>
      </c>
      <c r="AF136" s="1069" t="str" cm="1">
        <f t="array" ref="AF136">IF($D136&lt;COLUMNS($F$7:AF$7),"",INDEX(TableDiv[[GASB]:[GASB]],_xlfn.AGGREGATE(15,3,(TableDiv[[Agency]:[Agency]]=$E136)/(TableDiv[[Agency]:[Agency]]=$E136)*(ROW(TableDiv[Agency])-ROW(TableDiv[[#Headers],[Agency]])),COLUMNS($F$7:AF$7))))</f>
        <v/>
      </c>
      <c r="AG136" s="1069" t="str" cm="1">
        <f t="array" ref="AG136">IF($D136&lt;COLUMNS($F$7:AG$7),"",INDEX(TableDiv[[GASB]:[GASB]],_xlfn.AGGREGATE(15,3,(TableDiv[[Agency]:[Agency]]=$E136)/(TableDiv[[Agency]:[Agency]]=$E136)*(ROW(TableDiv[Agency])-ROW(TableDiv[[#Headers],[Agency]])),COLUMNS($F$7:AG$7))))</f>
        <v/>
      </c>
      <c r="AH136" s="1069" t="str" cm="1">
        <f t="array" ref="AH136">IF($D136&lt;COLUMNS($F$7:AH$7),"",INDEX(TableDiv[[GASB]:[GASB]],_xlfn.AGGREGATE(15,3,(TableDiv[[Agency]:[Agency]]=$E136)/(TableDiv[[Agency]:[Agency]]=$E136)*(ROW(TableDiv[Agency])-ROW(TableDiv[[#Headers],[Agency]])),COLUMNS($F$7:AH$7))))</f>
        <v/>
      </c>
      <c r="AI136" s="1069" t="str" cm="1">
        <f t="array" ref="AI136">IF($D136&lt;COLUMNS($F$7:AI$7),"",INDEX(TableDiv[[GASB]:[GASB]],_xlfn.AGGREGATE(15,3,(TableDiv[[Agency]:[Agency]]=$E136)/(TableDiv[[Agency]:[Agency]]=$E136)*(ROW(TableDiv[Agency])-ROW(TableDiv[[#Headers],[Agency]])),COLUMNS($F$7:AI$7))))</f>
        <v/>
      </c>
      <c r="AJ136" s="1069" t="str" cm="1">
        <f t="array" ref="AJ136">IF($D136&lt;COLUMNS($F$7:AJ$7),"",INDEX(TableDiv[[GASB]:[GASB]],_xlfn.AGGREGATE(15,3,(TableDiv[[Agency]:[Agency]]=$E136)/(TableDiv[[Agency]:[Agency]]=$E136)*(ROW(TableDiv[Agency])-ROW(TableDiv[[#Headers],[Agency]])),COLUMNS($F$7:AJ$7))))</f>
        <v/>
      </c>
      <c r="AK136" s="1069" t="str" cm="1">
        <f t="array" ref="AK136">IF($D136&lt;COLUMNS($F$7:AK$7),"",INDEX(TableDiv[[GASB]:[GASB]],_xlfn.AGGREGATE(15,3,(TableDiv[[Agency]:[Agency]]=$E136)/(TableDiv[[Agency]:[Agency]]=$E136)*(ROW(TableDiv[Agency])-ROW(TableDiv[[#Headers],[Agency]])),COLUMNS($F$7:AK$7))))</f>
        <v/>
      </c>
      <c r="AL136" s="1069" t="str" cm="1">
        <f t="array" ref="AL136">IF($D136&lt;COLUMNS($F$7:AL$7),"",INDEX(TableDiv[[GASB]:[GASB]],_xlfn.AGGREGATE(15,3,(TableDiv[[Agency]:[Agency]]=$E136)/(TableDiv[[Agency]:[Agency]]=$E136)*(ROW(TableDiv[Agency])-ROW(TableDiv[[#Headers],[Agency]])),COLUMNS($F$7:AL$7))))</f>
        <v/>
      </c>
      <c r="AM136" s="1069" t="str" cm="1">
        <f t="array" ref="AM136">IF($D136&lt;COLUMNS($F$7:AM$7),"",INDEX(TableDiv[[GASB]:[GASB]],_xlfn.AGGREGATE(15,3,(TableDiv[[Agency]:[Agency]]=$E136)/(TableDiv[[Agency]:[Agency]]=$E136)*(ROW(TableDiv[Agency])-ROW(TableDiv[[#Headers],[Agency]])),COLUMNS($F$7:AM$7))))</f>
        <v/>
      </c>
      <c r="AN136" s="1069"/>
      <c r="AO136" s="1069"/>
      <c r="AP136" s="1069"/>
      <c r="AQ136" s="1069"/>
      <c r="AR136" s="1069"/>
      <c r="AS136" s="1069"/>
    </row>
    <row r="137" spans="1:45" ht="15">
      <c r="A137" s="1073" t="s">
        <v>1431</v>
      </c>
      <c r="B137" s="1073" t="s">
        <v>2341</v>
      </c>
      <c r="C137" s="1069"/>
      <c r="D137" s="1069">
        <f>COUNTIF(TableDiv[Agency],E137)</f>
        <v>1</v>
      </c>
      <c r="E137" s="1078" t="str" cm="1">
        <f t="array" ref="E137">IFERROR(INDEX(TableDiv[Agency],MATCH(0,INDEX(COUNTIF($E$7:E136,TableDiv[Agency]),),0)),"")</f>
        <v>C0</v>
      </c>
      <c r="F137" s="1069" t="str" cm="1">
        <f t="array" ref="F137">IF($D137&lt;COLUMNS($F$7:F$7),"",INDEX(TableDiv[[GASB]:[GASB]],_xlfn.AGGREGATE(15,3,(TableDiv[[Agency]:[Agency]]=$E137)/(TableDiv[[Agency]:[Agency]]=$E137)*(ROW(TableDiv[Agency])-ROW(TableDiv[[#Headers],[Agency]])),COLUMNS($F$7:F$7))))</f>
        <v>48100G</v>
      </c>
      <c r="G137" s="1069" t="str" cm="1">
        <f t="array" ref="G137">IF($D137&lt;COLUMNS($F$7:G$7),"",INDEX(TableDiv[[GASB]:[GASB]],_xlfn.AGGREGATE(15,3,(TableDiv[[Agency]:[Agency]]=$E137)/(TableDiv[[Agency]:[Agency]]=$E137)*(ROW(TableDiv[Agency])-ROW(TableDiv[[#Headers],[Agency]])),COLUMNS($F$7:G$7))))</f>
        <v/>
      </c>
      <c r="H137" s="1069" t="str" cm="1">
        <f t="array" ref="H137">IF($D137&lt;COLUMNS($F$7:H$7),"",INDEX(TableDiv[[GASB]:[GASB]],_xlfn.AGGREGATE(15,3,(TableDiv[[Agency]:[Agency]]=$E137)/(TableDiv[[Agency]:[Agency]]=$E137)*(ROW(TableDiv[Agency])-ROW(TableDiv[[#Headers],[Agency]])),COLUMNS($F$7:H$7))))</f>
        <v/>
      </c>
      <c r="I137" s="1069" t="str" cm="1">
        <f t="array" ref="I137">IF($D137&lt;COLUMNS($F$7:I$7),"",INDEX(TableDiv[[GASB]:[GASB]],_xlfn.AGGREGATE(15,3,(TableDiv[[Agency]:[Agency]]=$E137)/(TableDiv[[Agency]:[Agency]]=$E137)*(ROW(TableDiv[Agency])-ROW(TableDiv[[#Headers],[Agency]])),COLUMNS($F$7:I$7))))</f>
        <v/>
      </c>
      <c r="J137" s="1069" t="str" cm="1">
        <f t="array" ref="J137">IF($D137&lt;COLUMNS($F$7:J$7),"",INDEX(TableDiv[[GASB]:[GASB]],_xlfn.AGGREGATE(15,3,(TableDiv[[Agency]:[Agency]]=$E137)/(TableDiv[[Agency]:[Agency]]=$E137)*(ROW(TableDiv[Agency])-ROW(TableDiv[[#Headers],[Agency]])),COLUMNS($F$7:J$7))))</f>
        <v/>
      </c>
      <c r="K137" s="1069" t="str" cm="1">
        <f t="array" ref="K137">IF($D137&lt;COLUMNS($F$7:K$7),"",INDEX(TableDiv[[GASB]:[GASB]],_xlfn.AGGREGATE(15,3,(TableDiv[[Agency]:[Agency]]=$E137)/(TableDiv[[Agency]:[Agency]]=$E137)*(ROW(TableDiv[Agency])-ROW(TableDiv[[#Headers],[Agency]])),COLUMNS($F$7:K$7))))</f>
        <v/>
      </c>
      <c r="L137" s="1069" t="str" cm="1">
        <f t="array" ref="L137">IF($D137&lt;COLUMNS($F$7:L$7),"",INDEX(TableDiv[[GASB]:[GASB]],_xlfn.AGGREGATE(15,3,(TableDiv[[Agency]:[Agency]]=$E137)/(TableDiv[[Agency]:[Agency]]=$E137)*(ROW(TableDiv[Agency])-ROW(TableDiv[[#Headers],[Agency]])),COLUMNS($F$7:L$7))))</f>
        <v/>
      </c>
      <c r="M137" s="1069" t="str" cm="1">
        <f t="array" ref="M137">IF($D137&lt;COLUMNS($F$7:M$7),"",INDEX(TableDiv[[GASB]:[GASB]],_xlfn.AGGREGATE(15,3,(TableDiv[[Agency]:[Agency]]=$E137)/(TableDiv[[Agency]:[Agency]]=$E137)*(ROW(TableDiv[Agency])-ROW(TableDiv[[#Headers],[Agency]])),COLUMNS($F$7:M$7))))</f>
        <v/>
      </c>
      <c r="N137" s="1069" t="str" cm="1">
        <f t="array" ref="N137">IF($D137&lt;COLUMNS($F$7:N$7),"",INDEX(TableDiv[[GASB]:[GASB]],_xlfn.AGGREGATE(15,3,(TableDiv[[Agency]:[Agency]]=$E137)/(TableDiv[[Agency]:[Agency]]=$E137)*(ROW(TableDiv[Agency])-ROW(TableDiv[[#Headers],[Agency]])),COLUMNS($F$7:N$7))))</f>
        <v/>
      </c>
      <c r="O137" s="1069" t="str" cm="1">
        <f t="array" ref="O137">IF($D137&lt;COLUMNS($F$7:O$7),"",INDEX(TableDiv[[GASB]:[GASB]],_xlfn.AGGREGATE(15,3,(TableDiv[[Agency]:[Agency]]=$E137)/(TableDiv[[Agency]:[Agency]]=$E137)*(ROW(TableDiv[Agency])-ROW(TableDiv[[#Headers],[Agency]])),COLUMNS($F$7:O$7))))</f>
        <v/>
      </c>
      <c r="P137" s="1069" t="str" cm="1">
        <f t="array" ref="P137">IF($D137&lt;COLUMNS($F$7:P$7),"",INDEX(TableDiv[[GASB]:[GASB]],_xlfn.AGGREGATE(15,3,(TableDiv[[Agency]:[Agency]]=$E137)/(TableDiv[[Agency]:[Agency]]=$E137)*(ROW(TableDiv[Agency])-ROW(TableDiv[[#Headers],[Agency]])),COLUMNS($F$7:P$7))))</f>
        <v/>
      </c>
      <c r="Q137" s="1069" t="str" cm="1">
        <f t="array" ref="Q137">IF($D137&lt;COLUMNS($F$7:Q$7),"",INDEX(TableDiv[[GASB]:[GASB]],_xlfn.AGGREGATE(15,3,(TableDiv[[Agency]:[Agency]]=$E137)/(TableDiv[[Agency]:[Agency]]=$E137)*(ROW(TableDiv[Agency])-ROW(TableDiv[[#Headers],[Agency]])),COLUMNS($F$7:Q$7))))</f>
        <v/>
      </c>
      <c r="R137" s="1069" t="str" cm="1">
        <f t="array" ref="R137">IF($D137&lt;COLUMNS($F$7:R$7),"",INDEX(TableDiv[[GASB]:[GASB]],_xlfn.AGGREGATE(15,3,(TableDiv[[Agency]:[Agency]]=$E137)/(TableDiv[[Agency]:[Agency]]=$E137)*(ROW(TableDiv[Agency])-ROW(TableDiv[[#Headers],[Agency]])),COLUMNS($F$7:R$7))))</f>
        <v/>
      </c>
      <c r="S137" s="1069" t="str" cm="1">
        <f t="array" ref="S137">IF($D137&lt;COLUMNS($F$7:S$7),"",INDEX(TableDiv[[GASB]:[GASB]],_xlfn.AGGREGATE(15,3,(TableDiv[[Agency]:[Agency]]=$E137)/(TableDiv[[Agency]:[Agency]]=$E137)*(ROW(TableDiv[Agency])-ROW(TableDiv[[#Headers],[Agency]])),COLUMNS($F$7:S$7))))</f>
        <v/>
      </c>
      <c r="T137" s="1069" t="str" cm="1">
        <f t="array" ref="T137">IF($D137&lt;COLUMNS($F$7:T$7),"",INDEX(TableDiv[[GASB]:[GASB]],_xlfn.AGGREGATE(15,3,(TableDiv[[Agency]:[Agency]]=$E137)/(TableDiv[[Agency]:[Agency]]=$E137)*(ROW(TableDiv[Agency])-ROW(TableDiv[[#Headers],[Agency]])),COLUMNS($F$7:T$7))))</f>
        <v/>
      </c>
      <c r="U137" s="1069" t="str" cm="1">
        <f t="array" ref="U137">IF($D137&lt;COLUMNS($F$7:U$7),"",INDEX(TableDiv[[GASB]:[GASB]],_xlfn.AGGREGATE(15,3,(TableDiv[[Agency]:[Agency]]=$E137)/(TableDiv[[Agency]:[Agency]]=$E137)*(ROW(TableDiv[Agency])-ROW(TableDiv[[#Headers],[Agency]])),COLUMNS($F$7:U$7))))</f>
        <v/>
      </c>
      <c r="V137" s="1069" t="str" cm="1">
        <f t="array" ref="V137">IF($D137&lt;COLUMNS($F$7:V$7),"",INDEX(TableDiv[[GASB]:[GASB]],_xlfn.AGGREGATE(15,3,(TableDiv[[Agency]:[Agency]]=$E137)/(TableDiv[[Agency]:[Agency]]=$E137)*(ROW(TableDiv[Agency])-ROW(TableDiv[[#Headers],[Agency]])),COLUMNS($F$7:V$7))))</f>
        <v/>
      </c>
      <c r="W137" s="1069" t="str" cm="1">
        <f t="array" ref="W137">IF($D137&lt;COLUMNS($F$7:W$7),"",INDEX(TableDiv[[GASB]:[GASB]],_xlfn.AGGREGATE(15,3,(TableDiv[[Agency]:[Agency]]=$E137)/(TableDiv[[Agency]:[Agency]]=$E137)*(ROW(TableDiv[Agency])-ROW(TableDiv[[#Headers],[Agency]])),COLUMNS($F$7:W$7))))</f>
        <v/>
      </c>
      <c r="X137" s="1069" t="str" cm="1">
        <f t="array" ref="X137">IF($D137&lt;COLUMNS($F$7:X$7),"",INDEX(TableDiv[[GASB]:[GASB]],_xlfn.AGGREGATE(15,3,(TableDiv[[Agency]:[Agency]]=$E137)/(TableDiv[[Agency]:[Agency]]=$E137)*(ROW(TableDiv[Agency])-ROW(TableDiv[[#Headers],[Agency]])),COLUMNS($F$7:X$7))))</f>
        <v/>
      </c>
      <c r="Y137" s="1069" t="str" cm="1">
        <f t="array" ref="Y137">IF($D137&lt;COLUMNS($F$7:Y$7),"",INDEX(TableDiv[[GASB]:[GASB]],_xlfn.AGGREGATE(15,3,(TableDiv[[Agency]:[Agency]]=$E137)/(TableDiv[[Agency]:[Agency]]=$E137)*(ROW(TableDiv[Agency])-ROW(TableDiv[[#Headers],[Agency]])),COLUMNS($F$7:Y$7))))</f>
        <v/>
      </c>
      <c r="Z137" s="1069" t="str" cm="1">
        <f t="array" ref="Z137">IF($D137&lt;COLUMNS($F$7:Z$7),"",INDEX(TableDiv[[GASB]:[GASB]],_xlfn.AGGREGATE(15,3,(TableDiv[[Agency]:[Agency]]=$E137)/(TableDiv[[Agency]:[Agency]]=$E137)*(ROW(TableDiv[Agency])-ROW(TableDiv[[#Headers],[Agency]])),COLUMNS($F$7:Z$7))))</f>
        <v/>
      </c>
      <c r="AA137" s="1069" t="str" cm="1">
        <f t="array" ref="AA137">IF($D137&lt;COLUMNS($F$7:AA$7),"",INDEX(TableDiv[[GASB]:[GASB]],_xlfn.AGGREGATE(15,3,(TableDiv[[Agency]:[Agency]]=$E137)/(TableDiv[[Agency]:[Agency]]=$E137)*(ROW(TableDiv[Agency])-ROW(TableDiv[[#Headers],[Agency]])),COLUMNS($F$7:AA$7))))</f>
        <v/>
      </c>
      <c r="AB137" s="1069" t="str" cm="1">
        <f t="array" ref="AB137">IF($D137&lt;COLUMNS($F$7:AB$7),"",INDEX(TableDiv[[GASB]:[GASB]],_xlfn.AGGREGATE(15,3,(TableDiv[[Agency]:[Agency]]=$E137)/(TableDiv[[Agency]:[Agency]]=$E137)*(ROW(TableDiv[Agency])-ROW(TableDiv[[#Headers],[Agency]])),COLUMNS($F$7:AB$7))))</f>
        <v/>
      </c>
      <c r="AC137" s="1069" t="str" cm="1">
        <f t="array" ref="AC137">IF($D137&lt;COLUMNS($F$7:AC$7),"",INDEX(TableDiv[[GASB]:[GASB]],_xlfn.AGGREGATE(15,3,(TableDiv[[Agency]:[Agency]]=$E137)/(TableDiv[[Agency]:[Agency]]=$E137)*(ROW(TableDiv[Agency])-ROW(TableDiv[[#Headers],[Agency]])),COLUMNS($F$7:AC$7))))</f>
        <v/>
      </c>
      <c r="AD137" s="1069" t="str" cm="1">
        <f t="array" ref="AD137">IF($D137&lt;COLUMNS($F$7:AD$7),"",INDEX(TableDiv[[GASB]:[GASB]],_xlfn.AGGREGATE(15,3,(TableDiv[[Agency]:[Agency]]=$E137)/(TableDiv[[Agency]:[Agency]]=$E137)*(ROW(TableDiv[Agency])-ROW(TableDiv[[#Headers],[Agency]])),COLUMNS($F$7:AD$7))))</f>
        <v/>
      </c>
      <c r="AE137" s="1069" t="str" cm="1">
        <f t="array" ref="AE137">IF($D137&lt;COLUMNS($F$7:AE$7),"",INDEX(TableDiv[[GASB]:[GASB]],_xlfn.AGGREGATE(15,3,(TableDiv[[Agency]:[Agency]]=$E137)/(TableDiv[[Agency]:[Agency]]=$E137)*(ROW(TableDiv[Agency])-ROW(TableDiv[[#Headers],[Agency]])),COLUMNS($F$7:AE$7))))</f>
        <v/>
      </c>
      <c r="AF137" s="1069" t="str" cm="1">
        <f t="array" ref="AF137">IF($D137&lt;COLUMNS($F$7:AF$7),"",INDEX(TableDiv[[GASB]:[GASB]],_xlfn.AGGREGATE(15,3,(TableDiv[[Agency]:[Agency]]=$E137)/(TableDiv[[Agency]:[Agency]]=$E137)*(ROW(TableDiv[Agency])-ROW(TableDiv[[#Headers],[Agency]])),COLUMNS($F$7:AF$7))))</f>
        <v/>
      </c>
      <c r="AG137" s="1069" t="str" cm="1">
        <f t="array" ref="AG137">IF($D137&lt;COLUMNS($F$7:AG$7),"",INDEX(TableDiv[[GASB]:[GASB]],_xlfn.AGGREGATE(15,3,(TableDiv[[Agency]:[Agency]]=$E137)/(TableDiv[[Agency]:[Agency]]=$E137)*(ROW(TableDiv[Agency])-ROW(TableDiv[[#Headers],[Agency]])),COLUMNS($F$7:AG$7))))</f>
        <v/>
      </c>
      <c r="AH137" s="1069" t="str" cm="1">
        <f t="array" ref="AH137">IF($D137&lt;COLUMNS($F$7:AH$7),"",INDEX(TableDiv[[GASB]:[GASB]],_xlfn.AGGREGATE(15,3,(TableDiv[[Agency]:[Agency]]=$E137)/(TableDiv[[Agency]:[Agency]]=$E137)*(ROW(TableDiv[Agency])-ROW(TableDiv[[#Headers],[Agency]])),COLUMNS($F$7:AH$7))))</f>
        <v/>
      </c>
      <c r="AI137" s="1069" t="str" cm="1">
        <f t="array" ref="AI137">IF($D137&lt;COLUMNS($F$7:AI$7),"",INDEX(TableDiv[[GASB]:[GASB]],_xlfn.AGGREGATE(15,3,(TableDiv[[Agency]:[Agency]]=$E137)/(TableDiv[[Agency]:[Agency]]=$E137)*(ROW(TableDiv[Agency])-ROW(TableDiv[[#Headers],[Agency]])),COLUMNS($F$7:AI$7))))</f>
        <v/>
      </c>
      <c r="AJ137" s="1069" t="str" cm="1">
        <f t="array" ref="AJ137">IF($D137&lt;COLUMNS($F$7:AJ$7),"",INDEX(TableDiv[[GASB]:[GASB]],_xlfn.AGGREGATE(15,3,(TableDiv[[Agency]:[Agency]]=$E137)/(TableDiv[[Agency]:[Agency]]=$E137)*(ROW(TableDiv[Agency])-ROW(TableDiv[[#Headers],[Agency]])),COLUMNS($F$7:AJ$7))))</f>
        <v/>
      </c>
      <c r="AK137" s="1069" t="str" cm="1">
        <f t="array" ref="AK137">IF($D137&lt;COLUMNS($F$7:AK$7),"",INDEX(TableDiv[[GASB]:[GASB]],_xlfn.AGGREGATE(15,3,(TableDiv[[Agency]:[Agency]]=$E137)/(TableDiv[[Agency]:[Agency]]=$E137)*(ROW(TableDiv[Agency])-ROW(TableDiv[[#Headers],[Agency]])),COLUMNS($F$7:AK$7))))</f>
        <v/>
      </c>
      <c r="AL137" s="1069" t="str" cm="1">
        <f t="array" ref="AL137">IF($D137&lt;COLUMNS($F$7:AL$7),"",INDEX(TableDiv[[GASB]:[GASB]],_xlfn.AGGREGATE(15,3,(TableDiv[[Agency]:[Agency]]=$E137)/(TableDiv[[Agency]:[Agency]]=$E137)*(ROW(TableDiv[Agency])-ROW(TableDiv[[#Headers],[Agency]])),COLUMNS($F$7:AL$7))))</f>
        <v/>
      </c>
      <c r="AM137" s="1069" t="str" cm="1">
        <f t="array" ref="AM137">IF($D137&lt;COLUMNS($F$7:AM$7),"",INDEX(TableDiv[[GASB]:[GASB]],_xlfn.AGGREGATE(15,3,(TableDiv[[Agency]:[Agency]]=$E137)/(TableDiv[[Agency]:[Agency]]=$E137)*(ROW(TableDiv[Agency])-ROW(TableDiv[[#Headers],[Agency]])),COLUMNS($F$7:AM$7))))</f>
        <v/>
      </c>
      <c r="AN137" s="1069"/>
      <c r="AO137" s="1069"/>
      <c r="AP137" s="1069"/>
      <c r="AQ137" s="1069"/>
      <c r="AR137" s="1069"/>
      <c r="AS137" s="1069"/>
    </row>
    <row r="138" spans="1:45" ht="15">
      <c r="A138" s="1073" t="s">
        <v>1431</v>
      </c>
      <c r="B138" s="1073" t="s">
        <v>2267</v>
      </c>
      <c r="C138" s="1069"/>
      <c r="D138" s="1069">
        <f>COUNTIF(TableDiv[Agency],E138)</f>
        <v>1</v>
      </c>
      <c r="E138" s="1078" t="str" cm="1">
        <f t="array" ref="E138">IFERROR(INDEX(TableDiv[Agency],MATCH(0,INDEX(COUNTIF($E$7:E137,TableDiv[Agency]),),0)),"")</f>
        <v>C1</v>
      </c>
      <c r="F138" s="1069" t="str" cm="1">
        <f t="array" ref="F138">IF($D138&lt;COLUMNS($F$7:F$7),"",INDEX(TableDiv[[GASB]:[GASB]],_xlfn.AGGREGATE(15,3,(TableDiv[[Agency]:[Agency]]=$E138)/(TableDiv[[Agency]:[Agency]]=$E138)*(ROW(TableDiv[Agency])-ROW(TableDiv[[#Headers],[Agency]])),COLUMNS($F$7:F$7))))</f>
        <v>48100G</v>
      </c>
      <c r="G138" s="1069" t="str" cm="1">
        <f t="array" ref="G138">IF($D138&lt;COLUMNS($F$7:G$7),"",INDEX(TableDiv[[GASB]:[GASB]],_xlfn.AGGREGATE(15,3,(TableDiv[[Agency]:[Agency]]=$E138)/(TableDiv[[Agency]:[Agency]]=$E138)*(ROW(TableDiv[Agency])-ROW(TableDiv[[#Headers],[Agency]])),COLUMNS($F$7:G$7))))</f>
        <v/>
      </c>
      <c r="H138" s="1069" t="str" cm="1">
        <f t="array" ref="H138">IF($D138&lt;COLUMNS($F$7:H$7),"",INDEX(TableDiv[[GASB]:[GASB]],_xlfn.AGGREGATE(15,3,(TableDiv[[Agency]:[Agency]]=$E138)/(TableDiv[[Agency]:[Agency]]=$E138)*(ROW(TableDiv[Agency])-ROW(TableDiv[[#Headers],[Agency]])),COLUMNS($F$7:H$7))))</f>
        <v/>
      </c>
      <c r="I138" s="1069" t="str" cm="1">
        <f t="array" ref="I138">IF($D138&lt;COLUMNS($F$7:I$7),"",INDEX(TableDiv[[GASB]:[GASB]],_xlfn.AGGREGATE(15,3,(TableDiv[[Agency]:[Agency]]=$E138)/(TableDiv[[Agency]:[Agency]]=$E138)*(ROW(TableDiv[Agency])-ROW(TableDiv[[#Headers],[Agency]])),COLUMNS($F$7:I$7))))</f>
        <v/>
      </c>
      <c r="J138" s="1069" t="str" cm="1">
        <f t="array" ref="J138">IF($D138&lt;COLUMNS($F$7:J$7),"",INDEX(TableDiv[[GASB]:[GASB]],_xlfn.AGGREGATE(15,3,(TableDiv[[Agency]:[Agency]]=$E138)/(TableDiv[[Agency]:[Agency]]=$E138)*(ROW(TableDiv[Agency])-ROW(TableDiv[[#Headers],[Agency]])),COLUMNS($F$7:J$7))))</f>
        <v/>
      </c>
      <c r="K138" s="1069" t="str" cm="1">
        <f t="array" ref="K138">IF($D138&lt;COLUMNS($F$7:K$7),"",INDEX(TableDiv[[GASB]:[GASB]],_xlfn.AGGREGATE(15,3,(TableDiv[[Agency]:[Agency]]=$E138)/(TableDiv[[Agency]:[Agency]]=$E138)*(ROW(TableDiv[Agency])-ROW(TableDiv[[#Headers],[Agency]])),COLUMNS($F$7:K$7))))</f>
        <v/>
      </c>
      <c r="L138" s="1069" t="str" cm="1">
        <f t="array" ref="L138">IF($D138&lt;COLUMNS($F$7:L$7),"",INDEX(TableDiv[[GASB]:[GASB]],_xlfn.AGGREGATE(15,3,(TableDiv[[Agency]:[Agency]]=$E138)/(TableDiv[[Agency]:[Agency]]=$E138)*(ROW(TableDiv[Agency])-ROW(TableDiv[[#Headers],[Agency]])),COLUMNS($F$7:L$7))))</f>
        <v/>
      </c>
      <c r="M138" s="1069" t="str" cm="1">
        <f t="array" ref="M138">IF($D138&lt;COLUMNS($F$7:M$7),"",INDEX(TableDiv[[GASB]:[GASB]],_xlfn.AGGREGATE(15,3,(TableDiv[[Agency]:[Agency]]=$E138)/(TableDiv[[Agency]:[Agency]]=$E138)*(ROW(TableDiv[Agency])-ROW(TableDiv[[#Headers],[Agency]])),COLUMNS($F$7:M$7))))</f>
        <v/>
      </c>
      <c r="N138" s="1069" t="str" cm="1">
        <f t="array" ref="N138">IF($D138&lt;COLUMNS($F$7:N$7),"",INDEX(TableDiv[[GASB]:[GASB]],_xlfn.AGGREGATE(15,3,(TableDiv[[Agency]:[Agency]]=$E138)/(TableDiv[[Agency]:[Agency]]=$E138)*(ROW(TableDiv[Agency])-ROW(TableDiv[[#Headers],[Agency]])),COLUMNS($F$7:N$7))))</f>
        <v/>
      </c>
      <c r="O138" s="1069" t="str" cm="1">
        <f t="array" ref="O138">IF($D138&lt;COLUMNS($F$7:O$7),"",INDEX(TableDiv[[GASB]:[GASB]],_xlfn.AGGREGATE(15,3,(TableDiv[[Agency]:[Agency]]=$E138)/(TableDiv[[Agency]:[Agency]]=$E138)*(ROW(TableDiv[Agency])-ROW(TableDiv[[#Headers],[Agency]])),COLUMNS($F$7:O$7))))</f>
        <v/>
      </c>
      <c r="P138" s="1069" t="str" cm="1">
        <f t="array" ref="P138">IF($D138&lt;COLUMNS($F$7:P$7),"",INDEX(TableDiv[[GASB]:[GASB]],_xlfn.AGGREGATE(15,3,(TableDiv[[Agency]:[Agency]]=$E138)/(TableDiv[[Agency]:[Agency]]=$E138)*(ROW(TableDiv[Agency])-ROW(TableDiv[[#Headers],[Agency]])),COLUMNS($F$7:P$7))))</f>
        <v/>
      </c>
      <c r="Q138" s="1069" t="str" cm="1">
        <f t="array" ref="Q138">IF($D138&lt;COLUMNS($F$7:Q$7),"",INDEX(TableDiv[[GASB]:[GASB]],_xlfn.AGGREGATE(15,3,(TableDiv[[Agency]:[Agency]]=$E138)/(TableDiv[[Agency]:[Agency]]=$E138)*(ROW(TableDiv[Agency])-ROW(TableDiv[[#Headers],[Agency]])),COLUMNS($F$7:Q$7))))</f>
        <v/>
      </c>
      <c r="R138" s="1069" t="str" cm="1">
        <f t="array" ref="R138">IF($D138&lt;COLUMNS($F$7:R$7),"",INDEX(TableDiv[[GASB]:[GASB]],_xlfn.AGGREGATE(15,3,(TableDiv[[Agency]:[Agency]]=$E138)/(TableDiv[[Agency]:[Agency]]=$E138)*(ROW(TableDiv[Agency])-ROW(TableDiv[[#Headers],[Agency]])),COLUMNS($F$7:R$7))))</f>
        <v/>
      </c>
      <c r="S138" s="1069" t="str" cm="1">
        <f t="array" ref="S138">IF($D138&lt;COLUMNS($F$7:S$7),"",INDEX(TableDiv[[GASB]:[GASB]],_xlfn.AGGREGATE(15,3,(TableDiv[[Agency]:[Agency]]=$E138)/(TableDiv[[Agency]:[Agency]]=$E138)*(ROW(TableDiv[Agency])-ROW(TableDiv[[#Headers],[Agency]])),COLUMNS($F$7:S$7))))</f>
        <v/>
      </c>
      <c r="T138" s="1069" t="str" cm="1">
        <f t="array" ref="T138">IF($D138&lt;COLUMNS($F$7:T$7),"",INDEX(TableDiv[[GASB]:[GASB]],_xlfn.AGGREGATE(15,3,(TableDiv[[Agency]:[Agency]]=$E138)/(TableDiv[[Agency]:[Agency]]=$E138)*(ROW(TableDiv[Agency])-ROW(TableDiv[[#Headers],[Agency]])),COLUMNS($F$7:T$7))))</f>
        <v/>
      </c>
      <c r="U138" s="1069" t="str" cm="1">
        <f t="array" ref="U138">IF($D138&lt;COLUMNS($F$7:U$7),"",INDEX(TableDiv[[GASB]:[GASB]],_xlfn.AGGREGATE(15,3,(TableDiv[[Agency]:[Agency]]=$E138)/(TableDiv[[Agency]:[Agency]]=$E138)*(ROW(TableDiv[Agency])-ROW(TableDiv[[#Headers],[Agency]])),COLUMNS($F$7:U$7))))</f>
        <v/>
      </c>
      <c r="V138" s="1069" t="str" cm="1">
        <f t="array" ref="V138">IF($D138&lt;COLUMNS($F$7:V$7),"",INDEX(TableDiv[[GASB]:[GASB]],_xlfn.AGGREGATE(15,3,(TableDiv[[Agency]:[Agency]]=$E138)/(TableDiv[[Agency]:[Agency]]=$E138)*(ROW(TableDiv[Agency])-ROW(TableDiv[[#Headers],[Agency]])),COLUMNS($F$7:V$7))))</f>
        <v/>
      </c>
      <c r="W138" s="1069" t="str" cm="1">
        <f t="array" ref="W138">IF($D138&lt;COLUMNS($F$7:W$7),"",INDEX(TableDiv[[GASB]:[GASB]],_xlfn.AGGREGATE(15,3,(TableDiv[[Agency]:[Agency]]=$E138)/(TableDiv[[Agency]:[Agency]]=$E138)*(ROW(TableDiv[Agency])-ROW(TableDiv[[#Headers],[Agency]])),COLUMNS($F$7:W$7))))</f>
        <v/>
      </c>
      <c r="X138" s="1069" t="str" cm="1">
        <f t="array" ref="X138">IF($D138&lt;COLUMNS($F$7:X$7),"",INDEX(TableDiv[[GASB]:[GASB]],_xlfn.AGGREGATE(15,3,(TableDiv[[Agency]:[Agency]]=$E138)/(TableDiv[[Agency]:[Agency]]=$E138)*(ROW(TableDiv[Agency])-ROW(TableDiv[[#Headers],[Agency]])),COLUMNS($F$7:X$7))))</f>
        <v/>
      </c>
      <c r="Y138" s="1069" t="str" cm="1">
        <f t="array" ref="Y138">IF($D138&lt;COLUMNS($F$7:Y$7),"",INDEX(TableDiv[[GASB]:[GASB]],_xlfn.AGGREGATE(15,3,(TableDiv[[Agency]:[Agency]]=$E138)/(TableDiv[[Agency]:[Agency]]=$E138)*(ROW(TableDiv[Agency])-ROW(TableDiv[[#Headers],[Agency]])),COLUMNS($F$7:Y$7))))</f>
        <v/>
      </c>
      <c r="Z138" s="1069" t="str" cm="1">
        <f t="array" ref="Z138">IF($D138&lt;COLUMNS($F$7:Z$7),"",INDEX(TableDiv[[GASB]:[GASB]],_xlfn.AGGREGATE(15,3,(TableDiv[[Agency]:[Agency]]=$E138)/(TableDiv[[Agency]:[Agency]]=$E138)*(ROW(TableDiv[Agency])-ROW(TableDiv[[#Headers],[Agency]])),COLUMNS($F$7:Z$7))))</f>
        <v/>
      </c>
      <c r="AA138" s="1069" t="str" cm="1">
        <f t="array" ref="AA138">IF($D138&lt;COLUMNS($F$7:AA$7),"",INDEX(TableDiv[[GASB]:[GASB]],_xlfn.AGGREGATE(15,3,(TableDiv[[Agency]:[Agency]]=$E138)/(TableDiv[[Agency]:[Agency]]=$E138)*(ROW(TableDiv[Agency])-ROW(TableDiv[[#Headers],[Agency]])),COLUMNS($F$7:AA$7))))</f>
        <v/>
      </c>
      <c r="AB138" s="1069" t="str" cm="1">
        <f t="array" ref="AB138">IF($D138&lt;COLUMNS($F$7:AB$7),"",INDEX(TableDiv[[GASB]:[GASB]],_xlfn.AGGREGATE(15,3,(TableDiv[[Agency]:[Agency]]=$E138)/(TableDiv[[Agency]:[Agency]]=$E138)*(ROW(TableDiv[Agency])-ROW(TableDiv[[#Headers],[Agency]])),COLUMNS($F$7:AB$7))))</f>
        <v/>
      </c>
      <c r="AC138" s="1069" t="str" cm="1">
        <f t="array" ref="AC138">IF($D138&lt;COLUMNS($F$7:AC$7),"",INDEX(TableDiv[[GASB]:[GASB]],_xlfn.AGGREGATE(15,3,(TableDiv[[Agency]:[Agency]]=$E138)/(TableDiv[[Agency]:[Agency]]=$E138)*(ROW(TableDiv[Agency])-ROW(TableDiv[[#Headers],[Agency]])),COLUMNS($F$7:AC$7))))</f>
        <v/>
      </c>
      <c r="AD138" s="1069" t="str" cm="1">
        <f t="array" ref="AD138">IF($D138&lt;COLUMNS($F$7:AD$7),"",INDEX(TableDiv[[GASB]:[GASB]],_xlfn.AGGREGATE(15,3,(TableDiv[[Agency]:[Agency]]=$E138)/(TableDiv[[Agency]:[Agency]]=$E138)*(ROW(TableDiv[Agency])-ROW(TableDiv[[#Headers],[Agency]])),COLUMNS($F$7:AD$7))))</f>
        <v/>
      </c>
      <c r="AE138" s="1069" t="str" cm="1">
        <f t="array" ref="AE138">IF($D138&lt;COLUMNS($F$7:AE$7),"",INDEX(TableDiv[[GASB]:[GASB]],_xlfn.AGGREGATE(15,3,(TableDiv[[Agency]:[Agency]]=$E138)/(TableDiv[[Agency]:[Agency]]=$E138)*(ROW(TableDiv[Agency])-ROW(TableDiv[[#Headers],[Agency]])),COLUMNS($F$7:AE$7))))</f>
        <v/>
      </c>
      <c r="AF138" s="1069" t="str" cm="1">
        <f t="array" ref="AF138">IF($D138&lt;COLUMNS($F$7:AF$7),"",INDEX(TableDiv[[GASB]:[GASB]],_xlfn.AGGREGATE(15,3,(TableDiv[[Agency]:[Agency]]=$E138)/(TableDiv[[Agency]:[Agency]]=$E138)*(ROW(TableDiv[Agency])-ROW(TableDiv[[#Headers],[Agency]])),COLUMNS($F$7:AF$7))))</f>
        <v/>
      </c>
      <c r="AG138" s="1069" t="str" cm="1">
        <f t="array" ref="AG138">IF($D138&lt;COLUMNS($F$7:AG$7),"",INDEX(TableDiv[[GASB]:[GASB]],_xlfn.AGGREGATE(15,3,(TableDiv[[Agency]:[Agency]]=$E138)/(TableDiv[[Agency]:[Agency]]=$E138)*(ROW(TableDiv[Agency])-ROW(TableDiv[[#Headers],[Agency]])),COLUMNS($F$7:AG$7))))</f>
        <v/>
      </c>
      <c r="AH138" s="1069" t="str" cm="1">
        <f t="array" ref="AH138">IF($D138&lt;COLUMNS($F$7:AH$7),"",INDEX(TableDiv[[GASB]:[GASB]],_xlfn.AGGREGATE(15,3,(TableDiv[[Agency]:[Agency]]=$E138)/(TableDiv[[Agency]:[Agency]]=$E138)*(ROW(TableDiv[Agency])-ROW(TableDiv[[#Headers],[Agency]])),COLUMNS($F$7:AH$7))))</f>
        <v/>
      </c>
      <c r="AI138" s="1069" t="str" cm="1">
        <f t="array" ref="AI138">IF($D138&lt;COLUMNS($F$7:AI$7),"",INDEX(TableDiv[[GASB]:[GASB]],_xlfn.AGGREGATE(15,3,(TableDiv[[Agency]:[Agency]]=$E138)/(TableDiv[[Agency]:[Agency]]=$E138)*(ROW(TableDiv[Agency])-ROW(TableDiv[[#Headers],[Agency]])),COLUMNS($F$7:AI$7))))</f>
        <v/>
      </c>
      <c r="AJ138" s="1069" t="str" cm="1">
        <f t="array" ref="AJ138">IF($D138&lt;COLUMNS($F$7:AJ$7),"",INDEX(TableDiv[[GASB]:[GASB]],_xlfn.AGGREGATE(15,3,(TableDiv[[Agency]:[Agency]]=$E138)/(TableDiv[[Agency]:[Agency]]=$E138)*(ROW(TableDiv[Agency])-ROW(TableDiv[[#Headers],[Agency]])),COLUMNS($F$7:AJ$7))))</f>
        <v/>
      </c>
      <c r="AK138" s="1069" t="str" cm="1">
        <f t="array" ref="AK138">IF($D138&lt;COLUMNS($F$7:AK$7),"",INDEX(TableDiv[[GASB]:[GASB]],_xlfn.AGGREGATE(15,3,(TableDiv[[Agency]:[Agency]]=$E138)/(TableDiv[[Agency]:[Agency]]=$E138)*(ROW(TableDiv[Agency])-ROW(TableDiv[[#Headers],[Agency]])),COLUMNS($F$7:AK$7))))</f>
        <v/>
      </c>
      <c r="AL138" s="1069" t="str" cm="1">
        <f t="array" ref="AL138">IF($D138&lt;COLUMNS($F$7:AL$7),"",INDEX(TableDiv[[GASB]:[GASB]],_xlfn.AGGREGATE(15,3,(TableDiv[[Agency]:[Agency]]=$E138)/(TableDiv[[Agency]:[Agency]]=$E138)*(ROW(TableDiv[Agency])-ROW(TableDiv[[#Headers],[Agency]])),COLUMNS($F$7:AL$7))))</f>
        <v/>
      </c>
      <c r="AM138" s="1069" t="str" cm="1">
        <f t="array" ref="AM138">IF($D138&lt;COLUMNS($F$7:AM$7),"",INDEX(TableDiv[[GASB]:[GASB]],_xlfn.AGGREGATE(15,3,(TableDiv[[Agency]:[Agency]]=$E138)/(TableDiv[[Agency]:[Agency]]=$E138)*(ROW(TableDiv[Agency])-ROW(TableDiv[[#Headers],[Agency]])),COLUMNS($F$7:AM$7))))</f>
        <v/>
      </c>
      <c r="AN138" s="1069"/>
      <c r="AO138" s="1069"/>
      <c r="AP138" s="1069"/>
      <c r="AQ138" s="1069"/>
      <c r="AR138" s="1069"/>
      <c r="AS138" s="1069"/>
    </row>
    <row r="139" spans="1:45" ht="15">
      <c r="A139" s="1073" t="s">
        <v>1431</v>
      </c>
      <c r="B139" s="1073" t="s">
        <v>2277</v>
      </c>
      <c r="C139" s="1069"/>
      <c r="D139" s="1069">
        <f>COUNTIF(TableDiv[Agency],E139)</f>
        <v>1</v>
      </c>
      <c r="E139" s="1078" t="str" cm="1">
        <f t="array" ref="E139">IFERROR(INDEX(TableDiv[Agency],MATCH(0,INDEX(COUNTIF($E$7:E138,TableDiv[Agency]),),0)),"")</f>
        <v>C2</v>
      </c>
      <c r="F139" s="1069" t="str" cm="1">
        <f t="array" ref="F139">IF($D139&lt;COLUMNS($F$7:F$7),"",INDEX(TableDiv[[GASB]:[GASB]],_xlfn.AGGREGATE(15,3,(TableDiv[[Agency]:[Agency]]=$E139)/(TableDiv[[Agency]:[Agency]]=$E139)*(ROW(TableDiv[Agency])-ROW(TableDiv[[#Headers],[Agency]])),COLUMNS($F$7:F$7))))</f>
        <v>48100G</v>
      </c>
      <c r="G139" s="1069" t="str" cm="1">
        <f t="array" ref="G139">IF($D139&lt;COLUMNS($F$7:G$7),"",INDEX(TableDiv[[GASB]:[GASB]],_xlfn.AGGREGATE(15,3,(TableDiv[[Agency]:[Agency]]=$E139)/(TableDiv[[Agency]:[Agency]]=$E139)*(ROW(TableDiv[Agency])-ROW(TableDiv[[#Headers],[Agency]])),COLUMNS($F$7:G$7))))</f>
        <v/>
      </c>
      <c r="H139" s="1069" t="str" cm="1">
        <f t="array" ref="H139">IF($D139&lt;COLUMNS($F$7:H$7),"",INDEX(TableDiv[[GASB]:[GASB]],_xlfn.AGGREGATE(15,3,(TableDiv[[Agency]:[Agency]]=$E139)/(TableDiv[[Agency]:[Agency]]=$E139)*(ROW(TableDiv[Agency])-ROW(TableDiv[[#Headers],[Agency]])),COLUMNS($F$7:H$7))))</f>
        <v/>
      </c>
      <c r="I139" s="1069" t="str" cm="1">
        <f t="array" ref="I139">IF($D139&lt;COLUMNS($F$7:I$7),"",INDEX(TableDiv[[GASB]:[GASB]],_xlfn.AGGREGATE(15,3,(TableDiv[[Agency]:[Agency]]=$E139)/(TableDiv[[Agency]:[Agency]]=$E139)*(ROW(TableDiv[Agency])-ROW(TableDiv[[#Headers],[Agency]])),COLUMNS($F$7:I$7))))</f>
        <v/>
      </c>
      <c r="J139" s="1069" t="str" cm="1">
        <f t="array" ref="J139">IF($D139&lt;COLUMNS($F$7:J$7),"",INDEX(TableDiv[[GASB]:[GASB]],_xlfn.AGGREGATE(15,3,(TableDiv[[Agency]:[Agency]]=$E139)/(TableDiv[[Agency]:[Agency]]=$E139)*(ROW(TableDiv[Agency])-ROW(TableDiv[[#Headers],[Agency]])),COLUMNS($F$7:J$7))))</f>
        <v/>
      </c>
      <c r="K139" s="1069" t="str" cm="1">
        <f t="array" ref="K139">IF($D139&lt;COLUMNS($F$7:K$7),"",INDEX(TableDiv[[GASB]:[GASB]],_xlfn.AGGREGATE(15,3,(TableDiv[[Agency]:[Agency]]=$E139)/(TableDiv[[Agency]:[Agency]]=$E139)*(ROW(TableDiv[Agency])-ROW(TableDiv[[#Headers],[Agency]])),COLUMNS($F$7:K$7))))</f>
        <v/>
      </c>
      <c r="L139" s="1069" t="str" cm="1">
        <f t="array" ref="L139">IF($D139&lt;COLUMNS($F$7:L$7),"",INDEX(TableDiv[[GASB]:[GASB]],_xlfn.AGGREGATE(15,3,(TableDiv[[Agency]:[Agency]]=$E139)/(TableDiv[[Agency]:[Agency]]=$E139)*(ROW(TableDiv[Agency])-ROW(TableDiv[[#Headers],[Agency]])),COLUMNS($F$7:L$7))))</f>
        <v/>
      </c>
      <c r="M139" s="1069" t="str" cm="1">
        <f t="array" ref="M139">IF($D139&lt;COLUMNS($F$7:M$7),"",INDEX(TableDiv[[GASB]:[GASB]],_xlfn.AGGREGATE(15,3,(TableDiv[[Agency]:[Agency]]=$E139)/(TableDiv[[Agency]:[Agency]]=$E139)*(ROW(TableDiv[Agency])-ROW(TableDiv[[#Headers],[Agency]])),COLUMNS($F$7:M$7))))</f>
        <v/>
      </c>
      <c r="N139" s="1069" t="str" cm="1">
        <f t="array" ref="N139">IF($D139&lt;COLUMNS($F$7:N$7),"",INDEX(TableDiv[[GASB]:[GASB]],_xlfn.AGGREGATE(15,3,(TableDiv[[Agency]:[Agency]]=$E139)/(TableDiv[[Agency]:[Agency]]=$E139)*(ROW(TableDiv[Agency])-ROW(TableDiv[[#Headers],[Agency]])),COLUMNS($F$7:N$7))))</f>
        <v/>
      </c>
      <c r="O139" s="1069" t="str" cm="1">
        <f t="array" ref="O139">IF($D139&lt;COLUMNS($F$7:O$7),"",INDEX(TableDiv[[GASB]:[GASB]],_xlfn.AGGREGATE(15,3,(TableDiv[[Agency]:[Agency]]=$E139)/(TableDiv[[Agency]:[Agency]]=$E139)*(ROW(TableDiv[Agency])-ROW(TableDiv[[#Headers],[Agency]])),COLUMNS($F$7:O$7))))</f>
        <v/>
      </c>
      <c r="P139" s="1069" t="str" cm="1">
        <f t="array" ref="P139">IF($D139&lt;COLUMNS($F$7:P$7),"",INDEX(TableDiv[[GASB]:[GASB]],_xlfn.AGGREGATE(15,3,(TableDiv[[Agency]:[Agency]]=$E139)/(TableDiv[[Agency]:[Agency]]=$E139)*(ROW(TableDiv[Agency])-ROW(TableDiv[[#Headers],[Agency]])),COLUMNS($F$7:P$7))))</f>
        <v/>
      </c>
      <c r="Q139" s="1069" t="str" cm="1">
        <f t="array" ref="Q139">IF($D139&lt;COLUMNS($F$7:Q$7),"",INDEX(TableDiv[[GASB]:[GASB]],_xlfn.AGGREGATE(15,3,(TableDiv[[Agency]:[Agency]]=$E139)/(TableDiv[[Agency]:[Agency]]=$E139)*(ROW(TableDiv[Agency])-ROW(TableDiv[[#Headers],[Agency]])),COLUMNS($F$7:Q$7))))</f>
        <v/>
      </c>
      <c r="R139" s="1069" t="str" cm="1">
        <f t="array" ref="R139">IF($D139&lt;COLUMNS($F$7:R$7),"",INDEX(TableDiv[[GASB]:[GASB]],_xlfn.AGGREGATE(15,3,(TableDiv[[Agency]:[Agency]]=$E139)/(TableDiv[[Agency]:[Agency]]=$E139)*(ROW(TableDiv[Agency])-ROW(TableDiv[[#Headers],[Agency]])),COLUMNS($F$7:R$7))))</f>
        <v/>
      </c>
      <c r="S139" s="1069" t="str" cm="1">
        <f t="array" ref="S139">IF($D139&lt;COLUMNS($F$7:S$7),"",INDEX(TableDiv[[GASB]:[GASB]],_xlfn.AGGREGATE(15,3,(TableDiv[[Agency]:[Agency]]=$E139)/(TableDiv[[Agency]:[Agency]]=$E139)*(ROW(TableDiv[Agency])-ROW(TableDiv[[#Headers],[Agency]])),COLUMNS($F$7:S$7))))</f>
        <v/>
      </c>
      <c r="T139" s="1069" t="str" cm="1">
        <f t="array" ref="T139">IF($D139&lt;COLUMNS($F$7:T$7),"",INDEX(TableDiv[[GASB]:[GASB]],_xlfn.AGGREGATE(15,3,(TableDiv[[Agency]:[Agency]]=$E139)/(TableDiv[[Agency]:[Agency]]=$E139)*(ROW(TableDiv[Agency])-ROW(TableDiv[[#Headers],[Agency]])),COLUMNS($F$7:T$7))))</f>
        <v/>
      </c>
      <c r="U139" s="1069" t="str" cm="1">
        <f t="array" ref="U139">IF($D139&lt;COLUMNS($F$7:U$7),"",INDEX(TableDiv[[GASB]:[GASB]],_xlfn.AGGREGATE(15,3,(TableDiv[[Agency]:[Agency]]=$E139)/(TableDiv[[Agency]:[Agency]]=$E139)*(ROW(TableDiv[Agency])-ROW(TableDiv[[#Headers],[Agency]])),COLUMNS($F$7:U$7))))</f>
        <v/>
      </c>
      <c r="V139" s="1069" t="str" cm="1">
        <f t="array" ref="V139">IF($D139&lt;COLUMNS($F$7:V$7),"",INDEX(TableDiv[[GASB]:[GASB]],_xlfn.AGGREGATE(15,3,(TableDiv[[Agency]:[Agency]]=$E139)/(TableDiv[[Agency]:[Agency]]=$E139)*(ROW(TableDiv[Agency])-ROW(TableDiv[[#Headers],[Agency]])),COLUMNS($F$7:V$7))))</f>
        <v/>
      </c>
      <c r="W139" s="1069" t="str" cm="1">
        <f t="array" ref="W139">IF($D139&lt;COLUMNS($F$7:W$7),"",INDEX(TableDiv[[GASB]:[GASB]],_xlfn.AGGREGATE(15,3,(TableDiv[[Agency]:[Agency]]=$E139)/(TableDiv[[Agency]:[Agency]]=$E139)*(ROW(TableDiv[Agency])-ROW(TableDiv[[#Headers],[Agency]])),COLUMNS($F$7:W$7))))</f>
        <v/>
      </c>
      <c r="X139" s="1069" t="str" cm="1">
        <f t="array" ref="X139">IF($D139&lt;COLUMNS($F$7:X$7),"",INDEX(TableDiv[[GASB]:[GASB]],_xlfn.AGGREGATE(15,3,(TableDiv[[Agency]:[Agency]]=$E139)/(TableDiv[[Agency]:[Agency]]=$E139)*(ROW(TableDiv[Agency])-ROW(TableDiv[[#Headers],[Agency]])),COLUMNS($F$7:X$7))))</f>
        <v/>
      </c>
      <c r="Y139" s="1069" t="str" cm="1">
        <f t="array" ref="Y139">IF($D139&lt;COLUMNS($F$7:Y$7),"",INDEX(TableDiv[[GASB]:[GASB]],_xlfn.AGGREGATE(15,3,(TableDiv[[Agency]:[Agency]]=$E139)/(TableDiv[[Agency]:[Agency]]=$E139)*(ROW(TableDiv[Agency])-ROW(TableDiv[[#Headers],[Agency]])),COLUMNS($F$7:Y$7))))</f>
        <v/>
      </c>
      <c r="Z139" s="1069" t="str" cm="1">
        <f t="array" ref="Z139">IF($D139&lt;COLUMNS($F$7:Z$7),"",INDEX(TableDiv[[GASB]:[GASB]],_xlfn.AGGREGATE(15,3,(TableDiv[[Agency]:[Agency]]=$E139)/(TableDiv[[Agency]:[Agency]]=$E139)*(ROW(TableDiv[Agency])-ROW(TableDiv[[#Headers],[Agency]])),COLUMNS($F$7:Z$7))))</f>
        <v/>
      </c>
      <c r="AA139" s="1069" t="str" cm="1">
        <f t="array" ref="AA139">IF($D139&lt;COLUMNS($F$7:AA$7),"",INDEX(TableDiv[[GASB]:[GASB]],_xlfn.AGGREGATE(15,3,(TableDiv[[Agency]:[Agency]]=$E139)/(TableDiv[[Agency]:[Agency]]=$E139)*(ROW(TableDiv[Agency])-ROW(TableDiv[[#Headers],[Agency]])),COLUMNS($F$7:AA$7))))</f>
        <v/>
      </c>
      <c r="AB139" s="1069" t="str" cm="1">
        <f t="array" ref="AB139">IF($D139&lt;COLUMNS($F$7:AB$7),"",INDEX(TableDiv[[GASB]:[GASB]],_xlfn.AGGREGATE(15,3,(TableDiv[[Agency]:[Agency]]=$E139)/(TableDiv[[Agency]:[Agency]]=$E139)*(ROW(TableDiv[Agency])-ROW(TableDiv[[#Headers],[Agency]])),COLUMNS($F$7:AB$7))))</f>
        <v/>
      </c>
      <c r="AC139" s="1069" t="str" cm="1">
        <f t="array" ref="AC139">IF($D139&lt;COLUMNS($F$7:AC$7),"",INDEX(TableDiv[[GASB]:[GASB]],_xlfn.AGGREGATE(15,3,(TableDiv[[Agency]:[Agency]]=$E139)/(TableDiv[[Agency]:[Agency]]=$E139)*(ROW(TableDiv[Agency])-ROW(TableDiv[[#Headers],[Agency]])),COLUMNS($F$7:AC$7))))</f>
        <v/>
      </c>
      <c r="AD139" s="1069" t="str" cm="1">
        <f t="array" ref="AD139">IF($D139&lt;COLUMNS($F$7:AD$7),"",INDEX(TableDiv[[GASB]:[GASB]],_xlfn.AGGREGATE(15,3,(TableDiv[[Agency]:[Agency]]=$E139)/(TableDiv[[Agency]:[Agency]]=$E139)*(ROW(TableDiv[Agency])-ROW(TableDiv[[#Headers],[Agency]])),COLUMNS($F$7:AD$7))))</f>
        <v/>
      </c>
      <c r="AE139" s="1069" t="str" cm="1">
        <f t="array" ref="AE139">IF($D139&lt;COLUMNS($F$7:AE$7),"",INDEX(TableDiv[[GASB]:[GASB]],_xlfn.AGGREGATE(15,3,(TableDiv[[Agency]:[Agency]]=$E139)/(TableDiv[[Agency]:[Agency]]=$E139)*(ROW(TableDiv[Agency])-ROW(TableDiv[[#Headers],[Agency]])),COLUMNS($F$7:AE$7))))</f>
        <v/>
      </c>
      <c r="AF139" s="1069" t="str" cm="1">
        <f t="array" ref="AF139">IF($D139&lt;COLUMNS($F$7:AF$7),"",INDEX(TableDiv[[GASB]:[GASB]],_xlfn.AGGREGATE(15,3,(TableDiv[[Agency]:[Agency]]=$E139)/(TableDiv[[Agency]:[Agency]]=$E139)*(ROW(TableDiv[Agency])-ROW(TableDiv[[#Headers],[Agency]])),COLUMNS($F$7:AF$7))))</f>
        <v/>
      </c>
      <c r="AG139" s="1069" t="str" cm="1">
        <f t="array" ref="AG139">IF($D139&lt;COLUMNS($F$7:AG$7),"",INDEX(TableDiv[[GASB]:[GASB]],_xlfn.AGGREGATE(15,3,(TableDiv[[Agency]:[Agency]]=$E139)/(TableDiv[[Agency]:[Agency]]=$E139)*(ROW(TableDiv[Agency])-ROW(TableDiv[[#Headers],[Agency]])),COLUMNS($F$7:AG$7))))</f>
        <v/>
      </c>
      <c r="AH139" s="1069" t="str" cm="1">
        <f t="array" ref="AH139">IF($D139&lt;COLUMNS($F$7:AH$7),"",INDEX(TableDiv[[GASB]:[GASB]],_xlfn.AGGREGATE(15,3,(TableDiv[[Agency]:[Agency]]=$E139)/(TableDiv[[Agency]:[Agency]]=$E139)*(ROW(TableDiv[Agency])-ROW(TableDiv[[#Headers],[Agency]])),COLUMNS($F$7:AH$7))))</f>
        <v/>
      </c>
      <c r="AI139" s="1069" t="str" cm="1">
        <f t="array" ref="AI139">IF($D139&lt;COLUMNS($F$7:AI$7),"",INDEX(TableDiv[[GASB]:[GASB]],_xlfn.AGGREGATE(15,3,(TableDiv[[Agency]:[Agency]]=$E139)/(TableDiv[[Agency]:[Agency]]=$E139)*(ROW(TableDiv[Agency])-ROW(TableDiv[[#Headers],[Agency]])),COLUMNS($F$7:AI$7))))</f>
        <v/>
      </c>
      <c r="AJ139" s="1069" t="str" cm="1">
        <f t="array" ref="AJ139">IF($D139&lt;COLUMNS($F$7:AJ$7),"",INDEX(TableDiv[[GASB]:[GASB]],_xlfn.AGGREGATE(15,3,(TableDiv[[Agency]:[Agency]]=$E139)/(TableDiv[[Agency]:[Agency]]=$E139)*(ROW(TableDiv[Agency])-ROW(TableDiv[[#Headers],[Agency]])),COLUMNS($F$7:AJ$7))))</f>
        <v/>
      </c>
      <c r="AK139" s="1069" t="str" cm="1">
        <f t="array" ref="AK139">IF($D139&lt;COLUMNS($F$7:AK$7),"",INDEX(TableDiv[[GASB]:[GASB]],_xlfn.AGGREGATE(15,3,(TableDiv[[Agency]:[Agency]]=$E139)/(TableDiv[[Agency]:[Agency]]=$E139)*(ROW(TableDiv[Agency])-ROW(TableDiv[[#Headers],[Agency]])),COLUMNS($F$7:AK$7))))</f>
        <v/>
      </c>
      <c r="AL139" s="1069" t="str" cm="1">
        <f t="array" ref="AL139">IF($D139&lt;COLUMNS($F$7:AL$7),"",INDEX(TableDiv[[GASB]:[GASB]],_xlfn.AGGREGATE(15,3,(TableDiv[[Agency]:[Agency]]=$E139)/(TableDiv[[Agency]:[Agency]]=$E139)*(ROW(TableDiv[Agency])-ROW(TableDiv[[#Headers],[Agency]])),COLUMNS($F$7:AL$7))))</f>
        <v/>
      </c>
      <c r="AM139" s="1069" t="str" cm="1">
        <f t="array" ref="AM139">IF($D139&lt;COLUMNS($F$7:AM$7),"",INDEX(TableDiv[[GASB]:[GASB]],_xlfn.AGGREGATE(15,3,(TableDiv[[Agency]:[Agency]]=$E139)/(TableDiv[[Agency]:[Agency]]=$E139)*(ROW(TableDiv[Agency])-ROW(TableDiv[[#Headers],[Agency]])),COLUMNS($F$7:AM$7))))</f>
        <v/>
      </c>
      <c r="AN139" s="1069"/>
      <c r="AO139" s="1069"/>
      <c r="AP139" s="1069"/>
      <c r="AQ139" s="1069"/>
      <c r="AR139" s="1069"/>
      <c r="AS139" s="1069"/>
    </row>
    <row r="140" spans="1:45" ht="15">
      <c r="A140" s="1073" t="s">
        <v>1431</v>
      </c>
      <c r="B140" s="1073" t="s">
        <v>2311</v>
      </c>
      <c r="C140" s="1069"/>
      <c r="D140" s="1069">
        <f>COUNTIF(TableDiv[Agency],E140)</f>
        <v>1</v>
      </c>
      <c r="E140" s="1078" t="str" cm="1">
        <f t="array" ref="E140">IFERROR(INDEX(TableDiv[Agency],MATCH(0,INDEX(COUNTIF($E$7:E139,TableDiv[Agency]),),0)),"")</f>
        <v>C3</v>
      </c>
      <c r="F140" s="1069" t="str" cm="1">
        <f t="array" ref="F140">IF($D140&lt;COLUMNS($F$7:F$7),"",INDEX(TableDiv[[GASB]:[GASB]],_xlfn.AGGREGATE(15,3,(TableDiv[[Agency]:[Agency]]=$E140)/(TableDiv[[Agency]:[Agency]]=$E140)*(ROW(TableDiv[Agency])-ROW(TableDiv[[#Headers],[Agency]])),COLUMNS($F$7:F$7))))</f>
        <v>48100G</v>
      </c>
      <c r="G140" s="1069" t="str" cm="1">
        <f t="array" ref="G140">IF($D140&lt;COLUMNS($F$7:G$7),"",INDEX(TableDiv[[GASB]:[GASB]],_xlfn.AGGREGATE(15,3,(TableDiv[[Agency]:[Agency]]=$E140)/(TableDiv[[Agency]:[Agency]]=$E140)*(ROW(TableDiv[Agency])-ROW(TableDiv[[#Headers],[Agency]])),COLUMNS($F$7:G$7))))</f>
        <v/>
      </c>
      <c r="H140" s="1069" t="str" cm="1">
        <f t="array" ref="H140">IF($D140&lt;COLUMNS($F$7:H$7),"",INDEX(TableDiv[[GASB]:[GASB]],_xlfn.AGGREGATE(15,3,(TableDiv[[Agency]:[Agency]]=$E140)/(TableDiv[[Agency]:[Agency]]=$E140)*(ROW(TableDiv[Agency])-ROW(TableDiv[[#Headers],[Agency]])),COLUMNS($F$7:H$7))))</f>
        <v/>
      </c>
      <c r="I140" s="1069" t="str" cm="1">
        <f t="array" ref="I140">IF($D140&lt;COLUMNS($F$7:I$7),"",INDEX(TableDiv[[GASB]:[GASB]],_xlfn.AGGREGATE(15,3,(TableDiv[[Agency]:[Agency]]=$E140)/(TableDiv[[Agency]:[Agency]]=$E140)*(ROW(TableDiv[Agency])-ROW(TableDiv[[#Headers],[Agency]])),COLUMNS($F$7:I$7))))</f>
        <v/>
      </c>
      <c r="J140" s="1069" t="str" cm="1">
        <f t="array" ref="J140">IF($D140&lt;COLUMNS($F$7:J$7),"",INDEX(TableDiv[[GASB]:[GASB]],_xlfn.AGGREGATE(15,3,(TableDiv[[Agency]:[Agency]]=$E140)/(TableDiv[[Agency]:[Agency]]=$E140)*(ROW(TableDiv[Agency])-ROW(TableDiv[[#Headers],[Agency]])),COLUMNS($F$7:J$7))))</f>
        <v/>
      </c>
      <c r="K140" s="1069" t="str" cm="1">
        <f t="array" ref="K140">IF($D140&lt;COLUMNS($F$7:K$7),"",INDEX(TableDiv[[GASB]:[GASB]],_xlfn.AGGREGATE(15,3,(TableDiv[[Agency]:[Agency]]=$E140)/(TableDiv[[Agency]:[Agency]]=$E140)*(ROW(TableDiv[Agency])-ROW(TableDiv[[#Headers],[Agency]])),COLUMNS($F$7:K$7))))</f>
        <v/>
      </c>
      <c r="L140" s="1069" t="str" cm="1">
        <f t="array" ref="L140">IF($D140&lt;COLUMNS($F$7:L$7),"",INDEX(TableDiv[[GASB]:[GASB]],_xlfn.AGGREGATE(15,3,(TableDiv[[Agency]:[Agency]]=$E140)/(TableDiv[[Agency]:[Agency]]=$E140)*(ROW(TableDiv[Agency])-ROW(TableDiv[[#Headers],[Agency]])),COLUMNS($F$7:L$7))))</f>
        <v/>
      </c>
      <c r="M140" s="1069" t="str" cm="1">
        <f t="array" ref="M140">IF($D140&lt;COLUMNS($F$7:M$7),"",INDEX(TableDiv[[GASB]:[GASB]],_xlfn.AGGREGATE(15,3,(TableDiv[[Agency]:[Agency]]=$E140)/(TableDiv[[Agency]:[Agency]]=$E140)*(ROW(TableDiv[Agency])-ROW(TableDiv[[#Headers],[Agency]])),COLUMNS($F$7:M$7))))</f>
        <v/>
      </c>
      <c r="N140" s="1069" t="str" cm="1">
        <f t="array" ref="N140">IF($D140&lt;COLUMNS($F$7:N$7),"",INDEX(TableDiv[[GASB]:[GASB]],_xlfn.AGGREGATE(15,3,(TableDiv[[Agency]:[Agency]]=$E140)/(TableDiv[[Agency]:[Agency]]=$E140)*(ROW(TableDiv[Agency])-ROW(TableDiv[[#Headers],[Agency]])),COLUMNS($F$7:N$7))))</f>
        <v/>
      </c>
      <c r="O140" s="1069" t="str" cm="1">
        <f t="array" ref="O140">IF($D140&lt;COLUMNS($F$7:O$7),"",INDEX(TableDiv[[GASB]:[GASB]],_xlfn.AGGREGATE(15,3,(TableDiv[[Agency]:[Agency]]=$E140)/(TableDiv[[Agency]:[Agency]]=$E140)*(ROW(TableDiv[Agency])-ROW(TableDiv[[#Headers],[Agency]])),COLUMNS($F$7:O$7))))</f>
        <v/>
      </c>
      <c r="P140" s="1069" t="str" cm="1">
        <f t="array" ref="P140">IF($D140&lt;COLUMNS($F$7:P$7),"",INDEX(TableDiv[[GASB]:[GASB]],_xlfn.AGGREGATE(15,3,(TableDiv[[Agency]:[Agency]]=$E140)/(TableDiv[[Agency]:[Agency]]=$E140)*(ROW(TableDiv[Agency])-ROW(TableDiv[[#Headers],[Agency]])),COLUMNS($F$7:P$7))))</f>
        <v/>
      </c>
      <c r="Q140" s="1069" t="str" cm="1">
        <f t="array" ref="Q140">IF($D140&lt;COLUMNS($F$7:Q$7),"",INDEX(TableDiv[[GASB]:[GASB]],_xlfn.AGGREGATE(15,3,(TableDiv[[Agency]:[Agency]]=$E140)/(TableDiv[[Agency]:[Agency]]=$E140)*(ROW(TableDiv[Agency])-ROW(TableDiv[[#Headers],[Agency]])),COLUMNS($F$7:Q$7))))</f>
        <v/>
      </c>
      <c r="R140" s="1069" t="str" cm="1">
        <f t="array" ref="R140">IF($D140&lt;COLUMNS($F$7:R$7),"",INDEX(TableDiv[[GASB]:[GASB]],_xlfn.AGGREGATE(15,3,(TableDiv[[Agency]:[Agency]]=$E140)/(TableDiv[[Agency]:[Agency]]=$E140)*(ROW(TableDiv[Agency])-ROW(TableDiv[[#Headers],[Agency]])),COLUMNS($F$7:R$7))))</f>
        <v/>
      </c>
      <c r="S140" s="1069" t="str" cm="1">
        <f t="array" ref="S140">IF($D140&lt;COLUMNS($F$7:S$7),"",INDEX(TableDiv[[GASB]:[GASB]],_xlfn.AGGREGATE(15,3,(TableDiv[[Agency]:[Agency]]=$E140)/(TableDiv[[Agency]:[Agency]]=$E140)*(ROW(TableDiv[Agency])-ROW(TableDiv[[#Headers],[Agency]])),COLUMNS($F$7:S$7))))</f>
        <v/>
      </c>
      <c r="T140" s="1069" t="str" cm="1">
        <f t="array" ref="T140">IF($D140&lt;COLUMNS($F$7:T$7),"",INDEX(TableDiv[[GASB]:[GASB]],_xlfn.AGGREGATE(15,3,(TableDiv[[Agency]:[Agency]]=$E140)/(TableDiv[[Agency]:[Agency]]=$E140)*(ROW(TableDiv[Agency])-ROW(TableDiv[[#Headers],[Agency]])),COLUMNS($F$7:T$7))))</f>
        <v/>
      </c>
      <c r="U140" s="1069" t="str" cm="1">
        <f t="array" ref="U140">IF($D140&lt;COLUMNS($F$7:U$7),"",INDEX(TableDiv[[GASB]:[GASB]],_xlfn.AGGREGATE(15,3,(TableDiv[[Agency]:[Agency]]=$E140)/(TableDiv[[Agency]:[Agency]]=$E140)*(ROW(TableDiv[Agency])-ROW(TableDiv[[#Headers],[Agency]])),COLUMNS($F$7:U$7))))</f>
        <v/>
      </c>
      <c r="V140" s="1069" t="str" cm="1">
        <f t="array" ref="V140">IF($D140&lt;COLUMNS($F$7:V$7),"",INDEX(TableDiv[[GASB]:[GASB]],_xlfn.AGGREGATE(15,3,(TableDiv[[Agency]:[Agency]]=$E140)/(TableDiv[[Agency]:[Agency]]=$E140)*(ROW(TableDiv[Agency])-ROW(TableDiv[[#Headers],[Agency]])),COLUMNS($F$7:V$7))))</f>
        <v/>
      </c>
      <c r="W140" s="1069" t="str" cm="1">
        <f t="array" ref="W140">IF($D140&lt;COLUMNS($F$7:W$7),"",INDEX(TableDiv[[GASB]:[GASB]],_xlfn.AGGREGATE(15,3,(TableDiv[[Agency]:[Agency]]=$E140)/(TableDiv[[Agency]:[Agency]]=$E140)*(ROW(TableDiv[Agency])-ROW(TableDiv[[#Headers],[Agency]])),COLUMNS($F$7:W$7))))</f>
        <v/>
      </c>
      <c r="X140" s="1069" t="str" cm="1">
        <f t="array" ref="X140">IF($D140&lt;COLUMNS($F$7:X$7),"",INDEX(TableDiv[[GASB]:[GASB]],_xlfn.AGGREGATE(15,3,(TableDiv[[Agency]:[Agency]]=$E140)/(TableDiv[[Agency]:[Agency]]=$E140)*(ROW(TableDiv[Agency])-ROW(TableDiv[[#Headers],[Agency]])),COLUMNS($F$7:X$7))))</f>
        <v/>
      </c>
      <c r="Y140" s="1069" t="str" cm="1">
        <f t="array" ref="Y140">IF($D140&lt;COLUMNS($F$7:Y$7),"",INDEX(TableDiv[[GASB]:[GASB]],_xlfn.AGGREGATE(15,3,(TableDiv[[Agency]:[Agency]]=$E140)/(TableDiv[[Agency]:[Agency]]=$E140)*(ROW(TableDiv[Agency])-ROW(TableDiv[[#Headers],[Agency]])),COLUMNS($F$7:Y$7))))</f>
        <v/>
      </c>
      <c r="Z140" s="1069" t="str" cm="1">
        <f t="array" ref="Z140">IF($D140&lt;COLUMNS($F$7:Z$7),"",INDEX(TableDiv[[GASB]:[GASB]],_xlfn.AGGREGATE(15,3,(TableDiv[[Agency]:[Agency]]=$E140)/(TableDiv[[Agency]:[Agency]]=$E140)*(ROW(TableDiv[Agency])-ROW(TableDiv[[#Headers],[Agency]])),COLUMNS($F$7:Z$7))))</f>
        <v/>
      </c>
      <c r="AA140" s="1069" t="str" cm="1">
        <f t="array" ref="AA140">IF($D140&lt;COLUMNS($F$7:AA$7),"",INDEX(TableDiv[[GASB]:[GASB]],_xlfn.AGGREGATE(15,3,(TableDiv[[Agency]:[Agency]]=$E140)/(TableDiv[[Agency]:[Agency]]=$E140)*(ROW(TableDiv[Agency])-ROW(TableDiv[[#Headers],[Agency]])),COLUMNS($F$7:AA$7))))</f>
        <v/>
      </c>
      <c r="AB140" s="1069" t="str" cm="1">
        <f t="array" ref="AB140">IF($D140&lt;COLUMNS($F$7:AB$7),"",INDEX(TableDiv[[GASB]:[GASB]],_xlfn.AGGREGATE(15,3,(TableDiv[[Agency]:[Agency]]=$E140)/(TableDiv[[Agency]:[Agency]]=$E140)*(ROW(TableDiv[Agency])-ROW(TableDiv[[#Headers],[Agency]])),COLUMNS($F$7:AB$7))))</f>
        <v/>
      </c>
      <c r="AC140" s="1069" t="str" cm="1">
        <f t="array" ref="AC140">IF($D140&lt;COLUMNS($F$7:AC$7),"",INDEX(TableDiv[[GASB]:[GASB]],_xlfn.AGGREGATE(15,3,(TableDiv[[Agency]:[Agency]]=$E140)/(TableDiv[[Agency]:[Agency]]=$E140)*(ROW(TableDiv[Agency])-ROW(TableDiv[[#Headers],[Agency]])),COLUMNS($F$7:AC$7))))</f>
        <v/>
      </c>
      <c r="AD140" s="1069" t="str" cm="1">
        <f t="array" ref="AD140">IF($D140&lt;COLUMNS($F$7:AD$7),"",INDEX(TableDiv[[GASB]:[GASB]],_xlfn.AGGREGATE(15,3,(TableDiv[[Agency]:[Agency]]=$E140)/(TableDiv[[Agency]:[Agency]]=$E140)*(ROW(TableDiv[Agency])-ROW(TableDiv[[#Headers],[Agency]])),COLUMNS($F$7:AD$7))))</f>
        <v/>
      </c>
      <c r="AE140" s="1069" t="str" cm="1">
        <f t="array" ref="AE140">IF($D140&lt;COLUMNS($F$7:AE$7),"",INDEX(TableDiv[[GASB]:[GASB]],_xlfn.AGGREGATE(15,3,(TableDiv[[Agency]:[Agency]]=$E140)/(TableDiv[[Agency]:[Agency]]=$E140)*(ROW(TableDiv[Agency])-ROW(TableDiv[[#Headers],[Agency]])),COLUMNS($F$7:AE$7))))</f>
        <v/>
      </c>
      <c r="AF140" s="1069" t="str" cm="1">
        <f t="array" ref="AF140">IF($D140&lt;COLUMNS($F$7:AF$7),"",INDEX(TableDiv[[GASB]:[GASB]],_xlfn.AGGREGATE(15,3,(TableDiv[[Agency]:[Agency]]=$E140)/(TableDiv[[Agency]:[Agency]]=$E140)*(ROW(TableDiv[Agency])-ROW(TableDiv[[#Headers],[Agency]])),COLUMNS($F$7:AF$7))))</f>
        <v/>
      </c>
      <c r="AG140" s="1069" t="str" cm="1">
        <f t="array" ref="AG140">IF($D140&lt;COLUMNS($F$7:AG$7),"",INDEX(TableDiv[[GASB]:[GASB]],_xlfn.AGGREGATE(15,3,(TableDiv[[Agency]:[Agency]]=$E140)/(TableDiv[[Agency]:[Agency]]=$E140)*(ROW(TableDiv[Agency])-ROW(TableDiv[[#Headers],[Agency]])),COLUMNS($F$7:AG$7))))</f>
        <v/>
      </c>
      <c r="AH140" s="1069" t="str" cm="1">
        <f t="array" ref="AH140">IF($D140&lt;COLUMNS($F$7:AH$7),"",INDEX(TableDiv[[GASB]:[GASB]],_xlfn.AGGREGATE(15,3,(TableDiv[[Agency]:[Agency]]=$E140)/(TableDiv[[Agency]:[Agency]]=$E140)*(ROW(TableDiv[Agency])-ROW(TableDiv[[#Headers],[Agency]])),COLUMNS($F$7:AH$7))))</f>
        <v/>
      </c>
      <c r="AI140" s="1069" t="str" cm="1">
        <f t="array" ref="AI140">IF($D140&lt;COLUMNS($F$7:AI$7),"",INDEX(TableDiv[[GASB]:[GASB]],_xlfn.AGGREGATE(15,3,(TableDiv[[Agency]:[Agency]]=$E140)/(TableDiv[[Agency]:[Agency]]=$E140)*(ROW(TableDiv[Agency])-ROW(TableDiv[[#Headers],[Agency]])),COLUMNS($F$7:AI$7))))</f>
        <v/>
      </c>
      <c r="AJ140" s="1069" t="str" cm="1">
        <f t="array" ref="AJ140">IF($D140&lt;COLUMNS($F$7:AJ$7),"",INDEX(TableDiv[[GASB]:[GASB]],_xlfn.AGGREGATE(15,3,(TableDiv[[Agency]:[Agency]]=$E140)/(TableDiv[[Agency]:[Agency]]=$E140)*(ROW(TableDiv[Agency])-ROW(TableDiv[[#Headers],[Agency]])),COLUMNS($F$7:AJ$7))))</f>
        <v/>
      </c>
      <c r="AK140" s="1069" t="str" cm="1">
        <f t="array" ref="AK140">IF($D140&lt;COLUMNS($F$7:AK$7),"",INDEX(TableDiv[[GASB]:[GASB]],_xlfn.AGGREGATE(15,3,(TableDiv[[Agency]:[Agency]]=$E140)/(TableDiv[[Agency]:[Agency]]=$E140)*(ROW(TableDiv[Agency])-ROW(TableDiv[[#Headers],[Agency]])),COLUMNS($F$7:AK$7))))</f>
        <v/>
      </c>
      <c r="AL140" s="1069" t="str" cm="1">
        <f t="array" ref="AL140">IF($D140&lt;COLUMNS($F$7:AL$7),"",INDEX(TableDiv[[GASB]:[GASB]],_xlfn.AGGREGATE(15,3,(TableDiv[[Agency]:[Agency]]=$E140)/(TableDiv[[Agency]:[Agency]]=$E140)*(ROW(TableDiv[Agency])-ROW(TableDiv[[#Headers],[Agency]])),COLUMNS($F$7:AL$7))))</f>
        <v/>
      </c>
      <c r="AM140" s="1069" t="str" cm="1">
        <f t="array" ref="AM140">IF($D140&lt;COLUMNS($F$7:AM$7),"",INDEX(TableDiv[[GASB]:[GASB]],_xlfn.AGGREGATE(15,3,(TableDiv[[Agency]:[Agency]]=$E140)/(TableDiv[[Agency]:[Agency]]=$E140)*(ROW(TableDiv[Agency])-ROW(TableDiv[[#Headers],[Agency]])),COLUMNS($F$7:AM$7))))</f>
        <v/>
      </c>
      <c r="AN140" s="1069"/>
      <c r="AO140" s="1069"/>
      <c r="AP140" s="1069"/>
      <c r="AQ140" s="1069"/>
      <c r="AR140" s="1069"/>
      <c r="AS140" s="1069"/>
    </row>
    <row r="141" spans="1:45" ht="15">
      <c r="A141" s="1073" t="s">
        <v>1431</v>
      </c>
      <c r="B141" s="1073" t="s">
        <v>2278</v>
      </c>
      <c r="C141" s="1069"/>
      <c r="D141" s="1069">
        <f>COUNTIF(TableDiv[Agency],E141)</f>
        <v>1</v>
      </c>
      <c r="E141" s="1078" t="str" cm="1">
        <f t="array" ref="E141">IFERROR(INDEX(TableDiv[Agency],MATCH(0,INDEX(COUNTIF($E$7:E140,TableDiv[Agency]),),0)),"")</f>
        <v>C4</v>
      </c>
      <c r="F141" s="1069" t="str" cm="1">
        <f t="array" ref="F141">IF($D141&lt;COLUMNS($F$7:F$7),"",INDEX(TableDiv[[GASB]:[GASB]],_xlfn.AGGREGATE(15,3,(TableDiv[[Agency]:[Agency]]=$E141)/(TableDiv[[Agency]:[Agency]]=$E141)*(ROW(TableDiv[Agency])-ROW(TableDiv[[#Headers],[Agency]])),COLUMNS($F$7:F$7))))</f>
        <v>48100G</v>
      </c>
      <c r="G141" s="1069" t="str" cm="1">
        <f t="array" ref="G141">IF($D141&lt;COLUMNS($F$7:G$7),"",INDEX(TableDiv[[GASB]:[GASB]],_xlfn.AGGREGATE(15,3,(TableDiv[[Agency]:[Agency]]=$E141)/(TableDiv[[Agency]:[Agency]]=$E141)*(ROW(TableDiv[Agency])-ROW(TableDiv[[#Headers],[Agency]])),COLUMNS($F$7:G$7))))</f>
        <v/>
      </c>
      <c r="H141" s="1069" t="str" cm="1">
        <f t="array" ref="H141">IF($D141&lt;COLUMNS($F$7:H$7),"",INDEX(TableDiv[[GASB]:[GASB]],_xlfn.AGGREGATE(15,3,(TableDiv[[Agency]:[Agency]]=$E141)/(TableDiv[[Agency]:[Agency]]=$E141)*(ROW(TableDiv[Agency])-ROW(TableDiv[[#Headers],[Agency]])),COLUMNS($F$7:H$7))))</f>
        <v/>
      </c>
      <c r="I141" s="1069" t="str" cm="1">
        <f t="array" ref="I141">IF($D141&lt;COLUMNS($F$7:I$7),"",INDEX(TableDiv[[GASB]:[GASB]],_xlfn.AGGREGATE(15,3,(TableDiv[[Agency]:[Agency]]=$E141)/(TableDiv[[Agency]:[Agency]]=$E141)*(ROW(TableDiv[Agency])-ROW(TableDiv[[#Headers],[Agency]])),COLUMNS($F$7:I$7))))</f>
        <v/>
      </c>
      <c r="J141" s="1069" t="str" cm="1">
        <f t="array" ref="J141">IF($D141&lt;COLUMNS($F$7:J$7),"",INDEX(TableDiv[[GASB]:[GASB]],_xlfn.AGGREGATE(15,3,(TableDiv[[Agency]:[Agency]]=$E141)/(TableDiv[[Agency]:[Agency]]=$E141)*(ROW(TableDiv[Agency])-ROW(TableDiv[[#Headers],[Agency]])),COLUMNS($F$7:J$7))))</f>
        <v/>
      </c>
      <c r="K141" s="1069" t="str" cm="1">
        <f t="array" ref="K141">IF($D141&lt;COLUMNS($F$7:K$7),"",INDEX(TableDiv[[GASB]:[GASB]],_xlfn.AGGREGATE(15,3,(TableDiv[[Agency]:[Agency]]=$E141)/(TableDiv[[Agency]:[Agency]]=$E141)*(ROW(TableDiv[Agency])-ROW(TableDiv[[#Headers],[Agency]])),COLUMNS($F$7:K$7))))</f>
        <v/>
      </c>
      <c r="L141" s="1069" t="str" cm="1">
        <f t="array" ref="L141">IF($D141&lt;COLUMNS($F$7:L$7),"",INDEX(TableDiv[[GASB]:[GASB]],_xlfn.AGGREGATE(15,3,(TableDiv[[Agency]:[Agency]]=$E141)/(TableDiv[[Agency]:[Agency]]=$E141)*(ROW(TableDiv[Agency])-ROW(TableDiv[[#Headers],[Agency]])),COLUMNS($F$7:L$7))))</f>
        <v/>
      </c>
      <c r="M141" s="1069" t="str" cm="1">
        <f t="array" ref="M141">IF($D141&lt;COLUMNS($F$7:M$7),"",INDEX(TableDiv[[GASB]:[GASB]],_xlfn.AGGREGATE(15,3,(TableDiv[[Agency]:[Agency]]=$E141)/(TableDiv[[Agency]:[Agency]]=$E141)*(ROW(TableDiv[Agency])-ROW(TableDiv[[#Headers],[Agency]])),COLUMNS($F$7:M$7))))</f>
        <v/>
      </c>
      <c r="N141" s="1069" t="str" cm="1">
        <f t="array" ref="N141">IF($D141&lt;COLUMNS($F$7:N$7),"",INDEX(TableDiv[[GASB]:[GASB]],_xlfn.AGGREGATE(15,3,(TableDiv[[Agency]:[Agency]]=$E141)/(TableDiv[[Agency]:[Agency]]=$E141)*(ROW(TableDiv[Agency])-ROW(TableDiv[[#Headers],[Agency]])),COLUMNS($F$7:N$7))))</f>
        <v/>
      </c>
      <c r="O141" s="1069" t="str" cm="1">
        <f t="array" ref="O141">IF($D141&lt;COLUMNS($F$7:O$7),"",INDEX(TableDiv[[GASB]:[GASB]],_xlfn.AGGREGATE(15,3,(TableDiv[[Agency]:[Agency]]=$E141)/(TableDiv[[Agency]:[Agency]]=$E141)*(ROW(TableDiv[Agency])-ROW(TableDiv[[#Headers],[Agency]])),COLUMNS($F$7:O$7))))</f>
        <v/>
      </c>
      <c r="P141" s="1069" t="str" cm="1">
        <f t="array" ref="P141">IF($D141&lt;COLUMNS($F$7:P$7),"",INDEX(TableDiv[[GASB]:[GASB]],_xlfn.AGGREGATE(15,3,(TableDiv[[Agency]:[Agency]]=$E141)/(TableDiv[[Agency]:[Agency]]=$E141)*(ROW(TableDiv[Agency])-ROW(TableDiv[[#Headers],[Agency]])),COLUMNS($F$7:P$7))))</f>
        <v/>
      </c>
      <c r="Q141" s="1069" t="str" cm="1">
        <f t="array" ref="Q141">IF($D141&lt;COLUMNS($F$7:Q$7),"",INDEX(TableDiv[[GASB]:[GASB]],_xlfn.AGGREGATE(15,3,(TableDiv[[Agency]:[Agency]]=$E141)/(TableDiv[[Agency]:[Agency]]=$E141)*(ROW(TableDiv[Agency])-ROW(TableDiv[[#Headers],[Agency]])),COLUMNS($F$7:Q$7))))</f>
        <v/>
      </c>
      <c r="R141" s="1069" t="str" cm="1">
        <f t="array" ref="R141">IF($D141&lt;COLUMNS($F$7:R$7),"",INDEX(TableDiv[[GASB]:[GASB]],_xlfn.AGGREGATE(15,3,(TableDiv[[Agency]:[Agency]]=$E141)/(TableDiv[[Agency]:[Agency]]=$E141)*(ROW(TableDiv[Agency])-ROW(TableDiv[[#Headers],[Agency]])),COLUMNS($F$7:R$7))))</f>
        <v/>
      </c>
      <c r="S141" s="1069" t="str" cm="1">
        <f t="array" ref="S141">IF($D141&lt;COLUMNS($F$7:S$7),"",INDEX(TableDiv[[GASB]:[GASB]],_xlfn.AGGREGATE(15,3,(TableDiv[[Agency]:[Agency]]=$E141)/(TableDiv[[Agency]:[Agency]]=$E141)*(ROW(TableDiv[Agency])-ROW(TableDiv[[#Headers],[Agency]])),COLUMNS($F$7:S$7))))</f>
        <v/>
      </c>
      <c r="T141" s="1069" t="str" cm="1">
        <f t="array" ref="T141">IF($D141&lt;COLUMNS($F$7:T$7),"",INDEX(TableDiv[[GASB]:[GASB]],_xlfn.AGGREGATE(15,3,(TableDiv[[Agency]:[Agency]]=$E141)/(TableDiv[[Agency]:[Agency]]=$E141)*(ROW(TableDiv[Agency])-ROW(TableDiv[[#Headers],[Agency]])),COLUMNS($F$7:T$7))))</f>
        <v/>
      </c>
      <c r="U141" s="1069" t="str" cm="1">
        <f t="array" ref="U141">IF($D141&lt;COLUMNS($F$7:U$7),"",INDEX(TableDiv[[GASB]:[GASB]],_xlfn.AGGREGATE(15,3,(TableDiv[[Agency]:[Agency]]=$E141)/(TableDiv[[Agency]:[Agency]]=$E141)*(ROW(TableDiv[Agency])-ROW(TableDiv[[#Headers],[Agency]])),COLUMNS($F$7:U$7))))</f>
        <v/>
      </c>
      <c r="V141" s="1069" t="str" cm="1">
        <f t="array" ref="V141">IF($D141&lt;COLUMNS($F$7:V$7),"",INDEX(TableDiv[[GASB]:[GASB]],_xlfn.AGGREGATE(15,3,(TableDiv[[Agency]:[Agency]]=$E141)/(TableDiv[[Agency]:[Agency]]=$E141)*(ROW(TableDiv[Agency])-ROW(TableDiv[[#Headers],[Agency]])),COLUMNS($F$7:V$7))))</f>
        <v/>
      </c>
      <c r="W141" s="1069" t="str" cm="1">
        <f t="array" ref="W141">IF($D141&lt;COLUMNS($F$7:W$7),"",INDEX(TableDiv[[GASB]:[GASB]],_xlfn.AGGREGATE(15,3,(TableDiv[[Agency]:[Agency]]=$E141)/(TableDiv[[Agency]:[Agency]]=$E141)*(ROW(TableDiv[Agency])-ROW(TableDiv[[#Headers],[Agency]])),COLUMNS($F$7:W$7))))</f>
        <v/>
      </c>
      <c r="X141" s="1069" t="str" cm="1">
        <f t="array" ref="X141">IF($D141&lt;COLUMNS($F$7:X$7),"",INDEX(TableDiv[[GASB]:[GASB]],_xlfn.AGGREGATE(15,3,(TableDiv[[Agency]:[Agency]]=$E141)/(TableDiv[[Agency]:[Agency]]=$E141)*(ROW(TableDiv[Agency])-ROW(TableDiv[[#Headers],[Agency]])),COLUMNS($F$7:X$7))))</f>
        <v/>
      </c>
      <c r="Y141" s="1069" t="str" cm="1">
        <f t="array" ref="Y141">IF($D141&lt;COLUMNS($F$7:Y$7),"",INDEX(TableDiv[[GASB]:[GASB]],_xlfn.AGGREGATE(15,3,(TableDiv[[Agency]:[Agency]]=$E141)/(TableDiv[[Agency]:[Agency]]=$E141)*(ROW(TableDiv[Agency])-ROW(TableDiv[[#Headers],[Agency]])),COLUMNS($F$7:Y$7))))</f>
        <v/>
      </c>
      <c r="Z141" s="1069" t="str" cm="1">
        <f t="array" ref="Z141">IF($D141&lt;COLUMNS($F$7:Z$7),"",INDEX(TableDiv[[GASB]:[GASB]],_xlfn.AGGREGATE(15,3,(TableDiv[[Agency]:[Agency]]=$E141)/(TableDiv[[Agency]:[Agency]]=$E141)*(ROW(TableDiv[Agency])-ROW(TableDiv[[#Headers],[Agency]])),COLUMNS($F$7:Z$7))))</f>
        <v/>
      </c>
      <c r="AA141" s="1069" t="str" cm="1">
        <f t="array" ref="AA141">IF($D141&lt;COLUMNS($F$7:AA$7),"",INDEX(TableDiv[[GASB]:[GASB]],_xlfn.AGGREGATE(15,3,(TableDiv[[Agency]:[Agency]]=$E141)/(TableDiv[[Agency]:[Agency]]=$E141)*(ROW(TableDiv[Agency])-ROW(TableDiv[[#Headers],[Agency]])),COLUMNS($F$7:AA$7))))</f>
        <v/>
      </c>
      <c r="AB141" s="1069" t="str" cm="1">
        <f t="array" ref="AB141">IF($D141&lt;COLUMNS($F$7:AB$7),"",INDEX(TableDiv[[GASB]:[GASB]],_xlfn.AGGREGATE(15,3,(TableDiv[[Agency]:[Agency]]=$E141)/(TableDiv[[Agency]:[Agency]]=$E141)*(ROW(TableDiv[Agency])-ROW(TableDiv[[#Headers],[Agency]])),COLUMNS($F$7:AB$7))))</f>
        <v/>
      </c>
      <c r="AC141" s="1069" t="str" cm="1">
        <f t="array" ref="AC141">IF($D141&lt;COLUMNS($F$7:AC$7),"",INDEX(TableDiv[[GASB]:[GASB]],_xlfn.AGGREGATE(15,3,(TableDiv[[Agency]:[Agency]]=$E141)/(TableDiv[[Agency]:[Agency]]=$E141)*(ROW(TableDiv[Agency])-ROW(TableDiv[[#Headers],[Agency]])),COLUMNS($F$7:AC$7))))</f>
        <v/>
      </c>
      <c r="AD141" s="1069" t="str" cm="1">
        <f t="array" ref="AD141">IF($D141&lt;COLUMNS($F$7:AD$7),"",INDEX(TableDiv[[GASB]:[GASB]],_xlfn.AGGREGATE(15,3,(TableDiv[[Agency]:[Agency]]=$E141)/(TableDiv[[Agency]:[Agency]]=$E141)*(ROW(TableDiv[Agency])-ROW(TableDiv[[#Headers],[Agency]])),COLUMNS($F$7:AD$7))))</f>
        <v/>
      </c>
      <c r="AE141" s="1069" t="str" cm="1">
        <f t="array" ref="AE141">IF($D141&lt;COLUMNS($F$7:AE$7),"",INDEX(TableDiv[[GASB]:[GASB]],_xlfn.AGGREGATE(15,3,(TableDiv[[Agency]:[Agency]]=$E141)/(TableDiv[[Agency]:[Agency]]=$E141)*(ROW(TableDiv[Agency])-ROW(TableDiv[[#Headers],[Agency]])),COLUMNS($F$7:AE$7))))</f>
        <v/>
      </c>
      <c r="AF141" s="1069" t="str" cm="1">
        <f t="array" ref="AF141">IF($D141&lt;COLUMNS($F$7:AF$7),"",INDEX(TableDiv[[GASB]:[GASB]],_xlfn.AGGREGATE(15,3,(TableDiv[[Agency]:[Agency]]=$E141)/(TableDiv[[Agency]:[Agency]]=$E141)*(ROW(TableDiv[Agency])-ROW(TableDiv[[#Headers],[Agency]])),COLUMNS($F$7:AF$7))))</f>
        <v/>
      </c>
      <c r="AG141" s="1069" t="str" cm="1">
        <f t="array" ref="AG141">IF($D141&lt;COLUMNS($F$7:AG$7),"",INDEX(TableDiv[[GASB]:[GASB]],_xlfn.AGGREGATE(15,3,(TableDiv[[Agency]:[Agency]]=$E141)/(TableDiv[[Agency]:[Agency]]=$E141)*(ROW(TableDiv[Agency])-ROW(TableDiv[[#Headers],[Agency]])),COLUMNS($F$7:AG$7))))</f>
        <v/>
      </c>
      <c r="AH141" s="1069" t="str" cm="1">
        <f t="array" ref="AH141">IF($D141&lt;COLUMNS($F$7:AH$7),"",INDEX(TableDiv[[GASB]:[GASB]],_xlfn.AGGREGATE(15,3,(TableDiv[[Agency]:[Agency]]=$E141)/(TableDiv[[Agency]:[Agency]]=$E141)*(ROW(TableDiv[Agency])-ROW(TableDiv[[#Headers],[Agency]])),COLUMNS($F$7:AH$7))))</f>
        <v/>
      </c>
      <c r="AI141" s="1069" t="str" cm="1">
        <f t="array" ref="AI141">IF($D141&lt;COLUMNS($F$7:AI$7),"",INDEX(TableDiv[[GASB]:[GASB]],_xlfn.AGGREGATE(15,3,(TableDiv[[Agency]:[Agency]]=$E141)/(TableDiv[[Agency]:[Agency]]=$E141)*(ROW(TableDiv[Agency])-ROW(TableDiv[[#Headers],[Agency]])),COLUMNS($F$7:AI$7))))</f>
        <v/>
      </c>
      <c r="AJ141" s="1069" t="str" cm="1">
        <f t="array" ref="AJ141">IF($D141&lt;COLUMNS($F$7:AJ$7),"",INDEX(TableDiv[[GASB]:[GASB]],_xlfn.AGGREGATE(15,3,(TableDiv[[Agency]:[Agency]]=$E141)/(TableDiv[[Agency]:[Agency]]=$E141)*(ROW(TableDiv[Agency])-ROW(TableDiv[[#Headers],[Agency]])),COLUMNS($F$7:AJ$7))))</f>
        <v/>
      </c>
      <c r="AK141" s="1069" t="str" cm="1">
        <f t="array" ref="AK141">IF($D141&lt;COLUMNS($F$7:AK$7),"",INDEX(TableDiv[[GASB]:[GASB]],_xlfn.AGGREGATE(15,3,(TableDiv[[Agency]:[Agency]]=$E141)/(TableDiv[[Agency]:[Agency]]=$E141)*(ROW(TableDiv[Agency])-ROW(TableDiv[[#Headers],[Agency]])),COLUMNS($F$7:AK$7))))</f>
        <v/>
      </c>
      <c r="AL141" s="1069" t="str" cm="1">
        <f t="array" ref="AL141">IF($D141&lt;COLUMNS($F$7:AL$7),"",INDEX(TableDiv[[GASB]:[GASB]],_xlfn.AGGREGATE(15,3,(TableDiv[[Agency]:[Agency]]=$E141)/(TableDiv[[Agency]:[Agency]]=$E141)*(ROW(TableDiv[Agency])-ROW(TableDiv[[#Headers],[Agency]])),COLUMNS($F$7:AL$7))))</f>
        <v/>
      </c>
      <c r="AM141" s="1069" t="str" cm="1">
        <f t="array" ref="AM141">IF($D141&lt;COLUMNS($F$7:AM$7),"",INDEX(TableDiv[[GASB]:[GASB]],_xlfn.AGGREGATE(15,3,(TableDiv[[Agency]:[Agency]]=$E141)/(TableDiv[[Agency]:[Agency]]=$E141)*(ROW(TableDiv[Agency])-ROW(TableDiv[[#Headers],[Agency]])),COLUMNS($F$7:AM$7))))</f>
        <v/>
      </c>
      <c r="AN141" s="1069"/>
      <c r="AO141" s="1069"/>
      <c r="AP141" s="1069"/>
      <c r="AQ141" s="1069"/>
      <c r="AR141" s="1069"/>
      <c r="AS141" s="1069"/>
    </row>
    <row r="142" spans="1:45" ht="15">
      <c r="A142" s="1073" t="s">
        <v>1431</v>
      </c>
      <c r="B142" s="1073" t="s">
        <v>2342</v>
      </c>
      <c r="C142" s="1069"/>
      <c r="D142" s="1069">
        <f>COUNTIF(TableDiv[Agency],E142)</f>
        <v>1</v>
      </c>
      <c r="E142" s="1078" t="str" cm="1">
        <f t="array" ref="E142">IFERROR(INDEX(TableDiv[Agency],MATCH(0,INDEX(COUNTIF($E$7:E141,TableDiv[Agency]),),0)),"")</f>
        <v>C5</v>
      </c>
      <c r="F142" s="1069" t="str" cm="1">
        <f t="array" ref="F142">IF($D142&lt;COLUMNS($F$7:F$7),"",INDEX(TableDiv[[GASB]:[GASB]],_xlfn.AGGREGATE(15,3,(TableDiv[[Agency]:[Agency]]=$E142)/(TableDiv[[Agency]:[Agency]]=$E142)*(ROW(TableDiv[Agency])-ROW(TableDiv[[#Headers],[Agency]])),COLUMNS($F$7:F$7))))</f>
        <v>48100G</v>
      </c>
      <c r="G142" s="1069" t="str" cm="1">
        <f t="array" ref="G142">IF($D142&lt;COLUMNS($F$7:G$7),"",INDEX(TableDiv[[GASB]:[GASB]],_xlfn.AGGREGATE(15,3,(TableDiv[[Agency]:[Agency]]=$E142)/(TableDiv[[Agency]:[Agency]]=$E142)*(ROW(TableDiv[Agency])-ROW(TableDiv[[#Headers],[Agency]])),COLUMNS($F$7:G$7))))</f>
        <v/>
      </c>
      <c r="H142" s="1069" t="str" cm="1">
        <f t="array" ref="H142">IF($D142&lt;COLUMNS($F$7:H$7),"",INDEX(TableDiv[[GASB]:[GASB]],_xlfn.AGGREGATE(15,3,(TableDiv[[Agency]:[Agency]]=$E142)/(TableDiv[[Agency]:[Agency]]=$E142)*(ROW(TableDiv[Agency])-ROW(TableDiv[[#Headers],[Agency]])),COLUMNS($F$7:H$7))))</f>
        <v/>
      </c>
      <c r="I142" s="1069" t="str" cm="1">
        <f t="array" ref="I142">IF($D142&lt;COLUMNS($F$7:I$7),"",INDEX(TableDiv[[GASB]:[GASB]],_xlfn.AGGREGATE(15,3,(TableDiv[[Agency]:[Agency]]=$E142)/(TableDiv[[Agency]:[Agency]]=$E142)*(ROW(TableDiv[Agency])-ROW(TableDiv[[#Headers],[Agency]])),COLUMNS($F$7:I$7))))</f>
        <v/>
      </c>
      <c r="J142" s="1069" t="str" cm="1">
        <f t="array" ref="J142">IF($D142&lt;COLUMNS($F$7:J$7),"",INDEX(TableDiv[[GASB]:[GASB]],_xlfn.AGGREGATE(15,3,(TableDiv[[Agency]:[Agency]]=$E142)/(TableDiv[[Agency]:[Agency]]=$E142)*(ROW(TableDiv[Agency])-ROW(TableDiv[[#Headers],[Agency]])),COLUMNS($F$7:J$7))))</f>
        <v/>
      </c>
      <c r="K142" s="1069" t="str" cm="1">
        <f t="array" ref="K142">IF($D142&lt;COLUMNS($F$7:K$7),"",INDEX(TableDiv[[GASB]:[GASB]],_xlfn.AGGREGATE(15,3,(TableDiv[[Agency]:[Agency]]=$E142)/(TableDiv[[Agency]:[Agency]]=$E142)*(ROW(TableDiv[Agency])-ROW(TableDiv[[#Headers],[Agency]])),COLUMNS($F$7:K$7))))</f>
        <v/>
      </c>
      <c r="L142" s="1069" t="str" cm="1">
        <f t="array" ref="L142">IF($D142&lt;COLUMNS($F$7:L$7),"",INDEX(TableDiv[[GASB]:[GASB]],_xlfn.AGGREGATE(15,3,(TableDiv[[Agency]:[Agency]]=$E142)/(TableDiv[[Agency]:[Agency]]=$E142)*(ROW(TableDiv[Agency])-ROW(TableDiv[[#Headers],[Agency]])),COLUMNS($F$7:L$7))))</f>
        <v/>
      </c>
      <c r="M142" s="1069" t="str" cm="1">
        <f t="array" ref="M142">IF($D142&lt;COLUMNS($F$7:M$7),"",INDEX(TableDiv[[GASB]:[GASB]],_xlfn.AGGREGATE(15,3,(TableDiv[[Agency]:[Agency]]=$E142)/(TableDiv[[Agency]:[Agency]]=$E142)*(ROW(TableDiv[Agency])-ROW(TableDiv[[#Headers],[Agency]])),COLUMNS($F$7:M$7))))</f>
        <v/>
      </c>
      <c r="N142" s="1069" t="str" cm="1">
        <f t="array" ref="N142">IF($D142&lt;COLUMNS($F$7:N$7),"",INDEX(TableDiv[[GASB]:[GASB]],_xlfn.AGGREGATE(15,3,(TableDiv[[Agency]:[Agency]]=$E142)/(TableDiv[[Agency]:[Agency]]=$E142)*(ROW(TableDiv[Agency])-ROW(TableDiv[[#Headers],[Agency]])),COLUMNS($F$7:N$7))))</f>
        <v/>
      </c>
      <c r="O142" s="1069" t="str" cm="1">
        <f t="array" ref="O142">IF($D142&lt;COLUMNS($F$7:O$7),"",INDEX(TableDiv[[GASB]:[GASB]],_xlfn.AGGREGATE(15,3,(TableDiv[[Agency]:[Agency]]=$E142)/(TableDiv[[Agency]:[Agency]]=$E142)*(ROW(TableDiv[Agency])-ROW(TableDiv[[#Headers],[Agency]])),COLUMNS($F$7:O$7))))</f>
        <v/>
      </c>
      <c r="P142" s="1069" t="str" cm="1">
        <f t="array" ref="P142">IF($D142&lt;COLUMNS($F$7:P$7),"",INDEX(TableDiv[[GASB]:[GASB]],_xlfn.AGGREGATE(15,3,(TableDiv[[Agency]:[Agency]]=$E142)/(TableDiv[[Agency]:[Agency]]=$E142)*(ROW(TableDiv[Agency])-ROW(TableDiv[[#Headers],[Agency]])),COLUMNS($F$7:P$7))))</f>
        <v/>
      </c>
      <c r="Q142" s="1069" t="str" cm="1">
        <f t="array" ref="Q142">IF($D142&lt;COLUMNS($F$7:Q$7),"",INDEX(TableDiv[[GASB]:[GASB]],_xlfn.AGGREGATE(15,3,(TableDiv[[Agency]:[Agency]]=$E142)/(TableDiv[[Agency]:[Agency]]=$E142)*(ROW(TableDiv[Agency])-ROW(TableDiv[[#Headers],[Agency]])),COLUMNS($F$7:Q$7))))</f>
        <v/>
      </c>
      <c r="R142" s="1069" t="str" cm="1">
        <f t="array" ref="R142">IF($D142&lt;COLUMNS($F$7:R$7),"",INDEX(TableDiv[[GASB]:[GASB]],_xlfn.AGGREGATE(15,3,(TableDiv[[Agency]:[Agency]]=$E142)/(TableDiv[[Agency]:[Agency]]=$E142)*(ROW(TableDiv[Agency])-ROW(TableDiv[[#Headers],[Agency]])),COLUMNS($F$7:R$7))))</f>
        <v/>
      </c>
      <c r="S142" s="1069" t="str" cm="1">
        <f t="array" ref="S142">IF($D142&lt;COLUMNS($F$7:S$7),"",INDEX(TableDiv[[GASB]:[GASB]],_xlfn.AGGREGATE(15,3,(TableDiv[[Agency]:[Agency]]=$E142)/(TableDiv[[Agency]:[Agency]]=$E142)*(ROW(TableDiv[Agency])-ROW(TableDiv[[#Headers],[Agency]])),COLUMNS($F$7:S$7))))</f>
        <v/>
      </c>
      <c r="T142" s="1069" t="str" cm="1">
        <f t="array" ref="T142">IF($D142&lt;COLUMNS($F$7:T$7),"",INDEX(TableDiv[[GASB]:[GASB]],_xlfn.AGGREGATE(15,3,(TableDiv[[Agency]:[Agency]]=$E142)/(TableDiv[[Agency]:[Agency]]=$E142)*(ROW(TableDiv[Agency])-ROW(TableDiv[[#Headers],[Agency]])),COLUMNS($F$7:T$7))))</f>
        <v/>
      </c>
      <c r="U142" s="1069" t="str" cm="1">
        <f t="array" ref="U142">IF($D142&lt;COLUMNS($F$7:U$7),"",INDEX(TableDiv[[GASB]:[GASB]],_xlfn.AGGREGATE(15,3,(TableDiv[[Agency]:[Agency]]=$E142)/(TableDiv[[Agency]:[Agency]]=$E142)*(ROW(TableDiv[Agency])-ROW(TableDiv[[#Headers],[Agency]])),COLUMNS($F$7:U$7))))</f>
        <v/>
      </c>
      <c r="V142" s="1069" t="str" cm="1">
        <f t="array" ref="V142">IF($D142&lt;COLUMNS($F$7:V$7),"",INDEX(TableDiv[[GASB]:[GASB]],_xlfn.AGGREGATE(15,3,(TableDiv[[Agency]:[Agency]]=$E142)/(TableDiv[[Agency]:[Agency]]=$E142)*(ROW(TableDiv[Agency])-ROW(TableDiv[[#Headers],[Agency]])),COLUMNS($F$7:V$7))))</f>
        <v/>
      </c>
      <c r="W142" s="1069" t="str" cm="1">
        <f t="array" ref="W142">IF($D142&lt;COLUMNS($F$7:W$7),"",INDEX(TableDiv[[GASB]:[GASB]],_xlfn.AGGREGATE(15,3,(TableDiv[[Agency]:[Agency]]=$E142)/(TableDiv[[Agency]:[Agency]]=$E142)*(ROW(TableDiv[Agency])-ROW(TableDiv[[#Headers],[Agency]])),COLUMNS($F$7:W$7))))</f>
        <v/>
      </c>
      <c r="X142" s="1069" t="str" cm="1">
        <f t="array" ref="X142">IF($D142&lt;COLUMNS($F$7:X$7),"",INDEX(TableDiv[[GASB]:[GASB]],_xlfn.AGGREGATE(15,3,(TableDiv[[Agency]:[Agency]]=$E142)/(TableDiv[[Agency]:[Agency]]=$E142)*(ROW(TableDiv[Agency])-ROW(TableDiv[[#Headers],[Agency]])),COLUMNS($F$7:X$7))))</f>
        <v/>
      </c>
      <c r="Y142" s="1069" t="str" cm="1">
        <f t="array" ref="Y142">IF($D142&lt;COLUMNS($F$7:Y$7),"",INDEX(TableDiv[[GASB]:[GASB]],_xlfn.AGGREGATE(15,3,(TableDiv[[Agency]:[Agency]]=$E142)/(TableDiv[[Agency]:[Agency]]=$E142)*(ROW(TableDiv[Agency])-ROW(TableDiv[[#Headers],[Agency]])),COLUMNS($F$7:Y$7))))</f>
        <v/>
      </c>
      <c r="Z142" s="1069" t="str" cm="1">
        <f t="array" ref="Z142">IF($D142&lt;COLUMNS($F$7:Z$7),"",INDEX(TableDiv[[GASB]:[GASB]],_xlfn.AGGREGATE(15,3,(TableDiv[[Agency]:[Agency]]=$E142)/(TableDiv[[Agency]:[Agency]]=$E142)*(ROW(TableDiv[Agency])-ROW(TableDiv[[#Headers],[Agency]])),COLUMNS($F$7:Z$7))))</f>
        <v/>
      </c>
      <c r="AA142" s="1069" t="str" cm="1">
        <f t="array" ref="AA142">IF($D142&lt;COLUMNS($F$7:AA$7),"",INDEX(TableDiv[[GASB]:[GASB]],_xlfn.AGGREGATE(15,3,(TableDiv[[Agency]:[Agency]]=$E142)/(TableDiv[[Agency]:[Agency]]=$E142)*(ROW(TableDiv[Agency])-ROW(TableDiv[[#Headers],[Agency]])),COLUMNS($F$7:AA$7))))</f>
        <v/>
      </c>
      <c r="AB142" s="1069" t="str" cm="1">
        <f t="array" ref="AB142">IF($D142&lt;COLUMNS($F$7:AB$7),"",INDEX(TableDiv[[GASB]:[GASB]],_xlfn.AGGREGATE(15,3,(TableDiv[[Agency]:[Agency]]=$E142)/(TableDiv[[Agency]:[Agency]]=$E142)*(ROW(TableDiv[Agency])-ROW(TableDiv[[#Headers],[Agency]])),COLUMNS($F$7:AB$7))))</f>
        <v/>
      </c>
      <c r="AC142" s="1069" t="str" cm="1">
        <f t="array" ref="AC142">IF($D142&lt;COLUMNS($F$7:AC$7),"",INDEX(TableDiv[[GASB]:[GASB]],_xlfn.AGGREGATE(15,3,(TableDiv[[Agency]:[Agency]]=$E142)/(TableDiv[[Agency]:[Agency]]=$E142)*(ROW(TableDiv[Agency])-ROW(TableDiv[[#Headers],[Agency]])),COLUMNS($F$7:AC$7))))</f>
        <v/>
      </c>
      <c r="AD142" s="1069" t="str" cm="1">
        <f t="array" ref="AD142">IF($D142&lt;COLUMNS($F$7:AD$7),"",INDEX(TableDiv[[GASB]:[GASB]],_xlfn.AGGREGATE(15,3,(TableDiv[[Agency]:[Agency]]=$E142)/(TableDiv[[Agency]:[Agency]]=$E142)*(ROW(TableDiv[Agency])-ROW(TableDiv[[#Headers],[Agency]])),COLUMNS($F$7:AD$7))))</f>
        <v/>
      </c>
      <c r="AE142" s="1069" t="str" cm="1">
        <f t="array" ref="AE142">IF($D142&lt;COLUMNS($F$7:AE$7),"",INDEX(TableDiv[[GASB]:[GASB]],_xlfn.AGGREGATE(15,3,(TableDiv[[Agency]:[Agency]]=$E142)/(TableDiv[[Agency]:[Agency]]=$E142)*(ROW(TableDiv[Agency])-ROW(TableDiv[[#Headers],[Agency]])),COLUMNS($F$7:AE$7))))</f>
        <v/>
      </c>
      <c r="AF142" s="1069" t="str" cm="1">
        <f t="array" ref="AF142">IF($D142&lt;COLUMNS($F$7:AF$7),"",INDEX(TableDiv[[GASB]:[GASB]],_xlfn.AGGREGATE(15,3,(TableDiv[[Agency]:[Agency]]=$E142)/(TableDiv[[Agency]:[Agency]]=$E142)*(ROW(TableDiv[Agency])-ROW(TableDiv[[#Headers],[Agency]])),COLUMNS($F$7:AF$7))))</f>
        <v/>
      </c>
      <c r="AG142" s="1069" t="str" cm="1">
        <f t="array" ref="AG142">IF($D142&lt;COLUMNS($F$7:AG$7),"",INDEX(TableDiv[[GASB]:[GASB]],_xlfn.AGGREGATE(15,3,(TableDiv[[Agency]:[Agency]]=$E142)/(TableDiv[[Agency]:[Agency]]=$E142)*(ROW(TableDiv[Agency])-ROW(TableDiv[[#Headers],[Agency]])),COLUMNS($F$7:AG$7))))</f>
        <v/>
      </c>
      <c r="AH142" s="1069" t="str" cm="1">
        <f t="array" ref="AH142">IF($D142&lt;COLUMNS($F$7:AH$7),"",INDEX(TableDiv[[GASB]:[GASB]],_xlfn.AGGREGATE(15,3,(TableDiv[[Agency]:[Agency]]=$E142)/(TableDiv[[Agency]:[Agency]]=$E142)*(ROW(TableDiv[Agency])-ROW(TableDiv[[#Headers],[Agency]])),COLUMNS($F$7:AH$7))))</f>
        <v/>
      </c>
      <c r="AI142" s="1069" t="str" cm="1">
        <f t="array" ref="AI142">IF($D142&lt;COLUMNS($F$7:AI$7),"",INDEX(TableDiv[[GASB]:[GASB]],_xlfn.AGGREGATE(15,3,(TableDiv[[Agency]:[Agency]]=$E142)/(TableDiv[[Agency]:[Agency]]=$E142)*(ROW(TableDiv[Agency])-ROW(TableDiv[[#Headers],[Agency]])),COLUMNS($F$7:AI$7))))</f>
        <v/>
      </c>
      <c r="AJ142" s="1069" t="str" cm="1">
        <f t="array" ref="AJ142">IF($D142&lt;COLUMNS($F$7:AJ$7),"",INDEX(TableDiv[[GASB]:[GASB]],_xlfn.AGGREGATE(15,3,(TableDiv[[Agency]:[Agency]]=$E142)/(TableDiv[[Agency]:[Agency]]=$E142)*(ROW(TableDiv[Agency])-ROW(TableDiv[[#Headers],[Agency]])),COLUMNS($F$7:AJ$7))))</f>
        <v/>
      </c>
      <c r="AK142" s="1069" t="str" cm="1">
        <f t="array" ref="AK142">IF($D142&lt;COLUMNS($F$7:AK$7),"",INDEX(TableDiv[[GASB]:[GASB]],_xlfn.AGGREGATE(15,3,(TableDiv[[Agency]:[Agency]]=$E142)/(TableDiv[[Agency]:[Agency]]=$E142)*(ROW(TableDiv[Agency])-ROW(TableDiv[[#Headers],[Agency]])),COLUMNS($F$7:AK$7))))</f>
        <v/>
      </c>
      <c r="AL142" s="1069" t="str" cm="1">
        <f t="array" ref="AL142">IF($D142&lt;COLUMNS($F$7:AL$7),"",INDEX(TableDiv[[GASB]:[GASB]],_xlfn.AGGREGATE(15,3,(TableDiv[[Agency]:[Agency]]=$E142)/(TableDiv[[Agency]:[Agency]]=$E142)*(ROW(TableDiv[Agency])-ROW(TableDiv[[#Headers],[Agency]])),COLUMNS($F$7:AL$7))))</f>
        <v/>
      </c>
      <c r="AM142" s="1069" t="str" cm="1">
        <f t="array" ref="AM142">IF($D142&lt;COLUMNS($F$7:AM$7),"",INDEX(TableDiv[[GASB]:[GASB]],_xlfn.AGGREGATE(15,3,(TableDiv[[Agency]:[Agency]]=$E142)/(TableDiv[[Agency]:[Agency]]=$E142)*(ROW(TableDiv[Agency])-ROW(TableDiv[[#Headers],[Agency]])),COLUMNS($F$7:AM$7))))</f>
        <v/>
      </c>
      <c r="AN142" s="1069"/>
      <c r="AO142" s="1069"/>
      <c r="AP142" s="1069"/>
      <c r="AQ142" s="1069"/>
      <c r="AR142" s="1069"/>
      <c r="AS142" s="1069"/>
    </row>
    <row r="143" spans="1:45" ht="15">
      <c r="A143" s="1073" t="s">
        <v>1431</v>
      </c>
      <c r="B143" s="1073" t="s">
        <v>2287</v>
      </c>
      <c r="C143" s="1069"/>
      <c r="D143" s="1069">
        <f>COUNTIF(TableDiv[Agency],E143)</f>
        <v>1</v>
      </c>
      <c r="E143" s="1078" t="str" cm="1">
        <f t="array" ref="E143">IFERROR(INDEX(TableDiv[Agency],MATCH(0,INDEX(COUNTIF($E$7:E142,TableDiv[Agency]),),0)),"")</f>
        <v>C6</v>
      </c>
      <c r="F143" s="1069" t="str" cm="1">
        <f t="array" ref="F143">IF($D143&lt;COLUMNS($F$7:F$7),"",INDEX(TableDiv[[GASB]:[GASB]],_xlfn.AGGREGATE(15,3,(TableDiv[[Agency]:[Agency]]=$E143)/(TableDiv[[Agency]:[Agency]]=$E143)*(ROW(TableDiv[Agency])-ROW(TableDiv[[#Headers],[Agency]])),COLUMNS($F$7:F$7))))</f>
        <v>48100G</v>
      </c>
      <c r="G143" s="1069" t="str" cm="1">
        <f t="array" ref="G143">IF($D143&lt;COLUMNS($F$7:G$7),"",INDEX(TableDiv[[GASB]:[GASB]],_xlfn.AGGREGATE(15,3,(TableDiv[[Agency]:[Agency]]=$E143)/(TableDiv[[Agency]:[Agency]]=$E143)*(ROW(TableDiv[Agency])-ROW(TableDiv[[#Headers],[Agency]])),COLUMNS($F$7:G$7))))</f>
        <v/>
      </c>
      <c r="H143" s="1069" t="str" cm="1">
        <f t="array" ref="H143">IF($D143&lt;COLUMNS($F$7:H$7),"",INDEX(TableDiv[[GASB]:[GASB]],_xlfn.AGGREGATE(15,3,(TableDiv[[Agency]:[Agency]]=$E143)/(TableDiv[[Agency]:[Agency]]=$E143)*(ROW(TableDiv[Agency])-ROW(TableDiv[[#Headers],[Agency]])),COLUMNS($F$7:H$7))))</f>
        <v/>
      </c>
      <c r="I143" s="1069" t="str" cm="1">
        <f t="array" ref="I143">IF($D143&lt;COLUMNS($F$7:I$7),"",INDEX(TableDiv[[GASB]:[GASB]],_xlfn.AGGREGATE(15,3,(TableDiv[[Agency]:[Agency]]=$E143)/(TableDiv[[Agency]:[Agency]]=$E143)*(ROW(TableDiv[Agency])-ROW(TableDiv[[#Headers],[Agency]])),COLUMNS($F$7:I$7))))</f>
        <v/>
      </c>
      <c r="J143" s="1069" t="str" cm="1">
        <f t="array" ref="J143">IF($D143&lt;COLUMNS($F$7:J$7),"",INDEX(TableDiv[[GASB]:[GASB]],_xlfn.AGGREGATE(15,3,(TableDiv[[Agency]:[Agency]]=$E143)/(TableDiv[[Agency]:[Agency]]=$E143)*(ROW(TableDiv[Agency])-ROW(TableDiv[[#Headers],[Agency]])),COLUMNS($F$7:J$7))))</f>
        <v/>
      </c>
      <c r="K143" s="1069" t="str" cm="1">
        <f t="array" ref="K143">IF($D143&lt;COLUMNS($F$7:K$7),"",INDEX(TableDiv[[GASB]:[GASB]],_xlfn.AGGREGATE(15,3,(TableDiv[[Agency]:[Agency]]=$E143)/(TableDiv[[Agency]:[Agency]]=$E143)*(ROW(TableDiv[Agency])-ROW(TableDiv[[#Headers],[Agency]])),COLUMNS($F$7:K$7))))</f>
        <v/>
      </c>
      <c r="L143" s="1069" t="str" cm="1">
        <f t="array" ref="L143">IF($D143&lt;COLUMNS($F$7:L$7),"",INDEX(TableDiv[[GASB]:[GASB]],_xlfn.AGGREGATE(15,3,(TableDiv[[Agency]:[Agency]]=$E143)/(TableDiv[[Agency]:[Agency]]=$E143)*(ROW(TableDiv[Agency])-ROW(TableDiv[[#Headers],[Agency]])),COLUMNS($F$7:L$7))))</f>
        <v/>
      </c>
      <c r="M143" s="1069" t="str" cm="1">
        <f t="array" ref="M143">IF($D143&lt;COLUMNS($F$7:M$7),"",INDEX(TableDiv[[GASB]:[GASB]],_xlfn.AGGREGATE(15,3,(TableDiv[[Agency]:[Agency]]=$E143)/(TableDiv[[Agency]:[Agency]]=$E143)*(ROW(TableDiv[Agency])-ROW(TableDiv[[#Headers],[Agency]])),COLUMNS($F$7:M$7))))</f>
        <v/>
      </c>
      <c r="N143" s="1069" t="str" cm="1">
        <f t="array" ref="N143">IF($D143&lt;COLUMNS($F$7:N$7),"",INDEX(TableDiv[[GASB]:[GASB]],_xlfn.AGGREGATE(15,3,(TableDiv[[Agency]:[Agency]]=$E143)/(TableDiv[[Agency]:[Agency]]=$E143)*(ROW(TableDiv[Agency])-ROW(TableDiv[[#Headers],[Agency]])),COLUMNS($F$7:N$7))))</f>
        <v/>
      </c>
      <c r="O143" s="1069" t="str" cm="1">
        <f t="array" ref="O143">IF($D143&lt;COLUMNS($F$7:O$7),"",INDEX(TableDiv[[GASB]:[GASB]],_xlfn.AGGREGATE(15,3,(TableDiv[[Agency]:[Agency]]=$E143)/(TableDiv[[Agency]:[Agency]]=$E143)*(ROW(TableDiv[Agency])-ROW(TableDiv[[#Headers],[Agency]])),COLUMNS($F$7:O$7))))</f>
        <v/>
      </c>
      <c r="P143" s="1069" t="str" cm="1">
        <f t="array" ref="P143">IF($D143&lt;COLUMNS($F$7:P$7),"",INDEX(TableDiv[[GASB]:[GASB]],_xlfn.AGGREGATE(15,3,(TableDiv[[Agency]:[Agency]]=$E143)/(TableDiv[[Agency]:[Agency]]=$E143)*(ROW(TableDiv[Agency])-ROW(TableDiv[[#Headers],[Agency]])),COLUMNS($F$7:P$7))))</f>
        <v/>
      </c>
      <c r="Q143" s="1069" t="str" cm="1">
        <f t="array" ref="Q143">IF($D143&lt;COLUMNS($F$7:Q$7),"",INDEX(TableDiv[[GASB]:[GASB]],_xlfn.AGGREGATE(15,3,(TableDiv[[Agency]:[Agency]]=$E143)/(TableDiv[[Agency]:[Agency]]=$E143)*(ROW(TableDiv[Agency])-ROW(TableDiv[[#Headers],[Agency]])),COLUMNS($F$7:Q$7))))</f>
        <v/>
      </c>
      <c r="R143" s="1069" t="str" cm="1">
        <f t="array" ref="R143">IF($D143&lt;COLUMNS($F$7:R$7),"",INDEX(TableDiv[[GASB]:[GASB]],_xlfn.AGGREGATE(15,3,(TableDiv[[Agency]:[Agency]]=$E143)/(TableDiv[[Agency]:[Agency]]=$E143)*(ROW(TableDiv[Agency])-ROW(TableDiv[[#Headers],[Agency]])),COLUMNS($F$7:R$7))))</f>
        <v/>
      </c>
      <c r="S143" s="1069" t="str" cm="1">
        <f t="array" ref="S143">IF($D143&lt;COLUMNS($F$7:S$7),"",INDEX(TableDiv[[GASB]:[GASB]],_xlfn.AGGREGATE(15,3,(TableDiv[[Agency]:[Agency]]=$E143)/(TableDiv[[Agency]:[Agency]]=$E143)*(ROW(TableDiv[Agency])-ROW(TableDiv[[#Headers],[Agency]])),COLUMNS($F$7:S$7))))</f>
        <v/>
      </c>
      <c r="T143" s="1069" t="str" cm="1">
        <f t="array" ref="T143">IF($D143&lt;COLUMNS($F$7:T$7),"",INDEX(TableDiv[[GASB]:[GASB]],_xlfn.AGGREGATE(15,3,(TableDiv[[Agency]:[Agency]]=$E143)/(TableDiv[[Agency]:[Agency]]=$E143)*(ROW(TableDiv[Agency])-ROW(TableDiv[[#Headers],[Agency]])),COLUMNS($F$7:T$7))))</f>
        <v/>
      </c>
      <c r="U143" s="1069" t="str" cm="1">
        <f t="array" ref="U143">IF($D143&lt;COLUMNS($F$7:U$7),"",INDEX(TableDiv[[GASB]:[GASB]],_xlfn.AGGREGATE(15,3,(TableDiv[[Agency]:[Agency]]=$E143)/(TableDiv[[Agency]:[Agency]]=$E143)*(ROW(TableDiv[Agency])-ROW(TableDiv[[#Headers],[Agency]])),COLUMNS($F$7:U$7))))</f>
        <v/>
      </c>
      <c r="V143" s="1069" t="str" cm="1">
        <f t="array" ref="V143">IF($D143&lt;COLUMNS($F$7:V$7),"",INDEX(TableDiv[[GASB]:[GASB]],_xlfn.AGGREGATE(15,3,(TableDiv[[Agency]:[Agency]]=$E143)/(TableDiv[[Agency]:[Agency]]=$E143)*(ROW(TableDiv[Agency])-ROW(TableDiv[[#Headers],[Agency]])),COLUMNS($F$7:V$7))))</f>
        <v/>
      </c>
      <c r="W143" s="1069" t="str" cm="1">
        <f t="array" ref="W143">IF($D143&lt;COLUMNS($F$7:W$7),"",INDEX(TableDiv[[GASB]:[GASB]],_xlfn.AGGREGATE(15,3,(TableDiv[[Agency]:[Agency]]=$E143)/(TableDiv[[Agency]:[Agency]]=$E143)*(ROW(TableDiv[Agency])-ROW(TableDiv[[#Headers],[Agency]])),COLUMNS($F$7:W$7))))</f>
        <v/>
      </c>
      <c r="X143" s="1069" t="str" cm="1">
        <f t="array" ref="X143">IF($D143&lt;COLUMNS($F$7:X$7),"",INDEX(TableDiv[[GASB]:[GASB]],_xlfn.AGGREGATE(15,3,(TableDiv[[Agency]:[Agency]]=$E143)/(TableDiv[[Agency]:[Agency]]=$E143)*(ROW(TableDiv[Agency])-ROW(TableDiv[[#Headers],[Agency]])),COLUMNS($F$7:X$7))))</f>
        <v/>
      </c>
      <c r="Y143" s="1069" t="str" cm="1">
        <f t="array" ref="Y143">IF($D143&lt;COLUMNS($F$7:Y$7),"",INDEX(TableDiv[[GASB]:[GASB]],_xlfn.AGGREGATE(15,3,(TableDiv[[Agency]:[Agency]]=$E143)/(TableDiv[[Agency]:[Agency]]=$E143)*(ROW(TableDiv[Agency])-ROW(TableDiv[[#Headers],[Agency]])),COLUMNS($F$7:Y$7))))</f>
        <v/>
      </c>
      <c r="Z143" s="1069" t="str" cm="1">
        <f t="array" ref="Z143">IF($D143&lt;COLUMNS($F$7:Z$7),"",INDEX(TableDiv[[GASB]:[GASB]],_xlfn.AGGREGATE(15,3,(TableDiv[[Agency]:[Agency]]=$E143)/(TableDiv[[Agency]:[Agency]]=$E143)*(ROW(TableDiv[Agency])-ROW(TableDiv[[#Headers],[Agency]])),COLUMNS($F$7:Z$7))))</f>
        <v/>
      </c>
      <c r="AA143" s="1069" t="str" cm="1">
        <f t="array" ref="AA143">IF($D143&lt;COLUMNS($F$7:AA$7),"",INDEX(TableDiv[[GASB]:[GASB]],_xlfn.AGGREGATE(15,3,(TableDiv[[Agency]:[Agency]]=$E143)/(TableDiv[[Agency]:[Agency]]=$E143)*(ROW(TableDiv[Agency])-ROW(TableDiv[[#Headers],[Agency]])),COLUMNS($F$7:AA$7))))</f>
        <v/>
      </c>
      <c r="AB143" s="1069" t="str" cm="1">
        <f t="array" ref="AB143">IF($D143&lt;COLUMNS($F$7:AB$7),"",INDEX(TableDiv[[GASB]:[GASB]],_xlfn.AGGREGATE(15,3,(TableDiv[[Agency]:[Agency]]=$E143)/(TableDiv[[Agency]:[Agency]]=$E143)*(ROW(TableDiv[Agency])-ROW(TableDiv[[#Headers],[Agency]])),COLUMNS($F$7:AB$7))))</f>
        <v/>
      </c>
      <c r="AC143" s="1069" t="str" cm="1">
        <f t="array" ref="AC143">IF($D143&lt;COLUMNS($F$7:AC$7),"",INDEX(TableDiv[[GASB]:[GASB]],_xlfn.AGGREGATE(15,3,(TableDiv[[Agency]:[Agency]]=$E143)/(TableDiv[[Agency]:[Agency]]=$E143)*(ROW(TableDiv[Agency])-ROW(TableDiv[[#Headers],[Agency]])),COLUMNS($F$7:AC$7))))</f>
        <v/>
      </c>
      <c r="AD143" s="1069" t="str" cm="1">
        <f t="array" ref="AD143">IF($D143&lt;COLUMNS($F$7:AD$7),"",INDEX(TableDiv[[GASB]:[GASB]],_xlfn.AGGREGATE(15,3,(TableDiv[[Agency]:[Agency]]=$E143)/(TableDiv[[Agency]:[Agency]]=$E143)*(ROW(TableDiv[Agency])-ROW(TableDiv[[#Headers],[Agency]])),COLUMNS($F$7:AD$7))))</f>
        <v/>
      </c>
      <c r="AE143" s="1069" t="str" cm="1">
        <f t="array" ref="AE143">IF($D143&lt;COLUMNS($F$7:AE$7),"",INDEX(TableDiv[[GASB]:[GASB]],_xlfn.AGGREGATE(15,3,(TableDiv[[Agency]:[Agency]]=$E143)/(TableDiv[[Agency]:[Agency]]=$E143)*(ROW(TableDiv[Agency])-ROW(TableDiv[[#Headers],[Agency]])),COLUMNS($F$7:AE$7))))</f>
        <v/>
      </c>
      <c r="AF143" s="1069" t="str" cm="1">
        <f t="array" ref="AF143">IF($D143&lt;COLUMNS($F$7:AF$7),"",INDEX(TableDiv[[GASB]:[GASB]],_xlfn.AGGREGATE(15,3,(TableDiv[[Agency]:[Agency]]=$E143)/(TableDiv[[Agency]:[Agency]]=$E143)*(ROW(TableDiv[Agency])-ROW(TableDiv[[#Headers],[Agency]])),COLUMNS($F$7:AF$7))))</f>
        <v/>
      </c>
      <c r="AG143" s="1069" t="str" cm="1">
        <f t="array" ref="AG143">IF($D143&lt;COLUMNS($F$7:AG$7),"",INDEX(TableDiv[[GASB]:[GASB]],_xlfn.AGGREGATE(15,3,(TableDiv[[Agency]:[Agency]]=$E143)/(TableDiv[[Agency]:[Agency]]=$E143)*(ROW(TableDiv[Agency])-ROW(TableDiv[[#Headers],[Agency]])),COLUMNS($F$7:AG$7))))</f>
        <v/>
      </c>
      <c r="AH143" s="1069" t="str" cm="1">
        <f t="array" ref="AH143">IF($D143&lt;COLUMNS($F$7:AH$7),"",INDEX(TableDiv[[GASB]:[GASB]],_xlfn.AGGREGATE(15,3,(TableDiv[[Agency]:[Agency]]=$E143)/(TableDiv[[Agency]:[Agency]]=$E143)*(ROW(TableDiv[Agency])-ROW(TableDiv[[#Headers],[Agency]])),COLUMNS($F$7:AH$7))))</f>
        <v/>
      </c>
      <c r="AI143" s="1069" t="str" cm="1">
        <f t="array" ref="AI143">IF($D143&lt;COLUMNS($F$7:AI$7),"",INDEX(TableDiv[[GASB]:[GASB]],_xlfn.AGGREGATE(15,3,(TableDiv[[Agency]:[Agency]]=$E143)/(TableDiv[[Agency]:[Agency]]=$E143)*(ROW(TableDiv[Agency])-ROW(TableDiv[[#Headers],[Agency]])),COLUMNS($F$7:AI$7))))</f>
        <v/>
      </c>
      <c r="AJ143" s="1069" t="str" cm="1">
        <f t="array" ref="AJ143">IF($D143&lt;COLUMNS($F$7:AJ$7),"",INDEX(TableDiv[[GASB]:[GASB]],_xlfn.AGGREGATE(15,3,(TableDiv[[Agency]:[Agency]]=$E143)/(TableDiv[[Agency]:[Agency]]=$E143)*(ROW(TableDiv[Agency])-ROW(TableDiv[[#Headers],[Agency]])),COLUMNS($F$7:AJ$7))))</f>
        <v/>
      </c>
      <c r="AK143" s="1069" t="str" cm="1">
        <f t="array" ref="AK143">IF($D143&lt;COLUMNS($F$7:AK$7),"",INDEX(TableDiv[[GASB]:[GASB]],_xlfn.AGGREGATE(15,3,(TableDiv[[Agency]:[Agency]]=$E143)/(TableDiv[[Agency]:[Agency]]=$E143)*(ROW(TableDiv[Agency])-ROW(TableDiv[[#Headers],[Agency]])),COLUMNS($F$7:AK$7))))</f>
        <v/>
      </c>
      <c r="AL143" s="1069" t="str" cm="1">
        <f t="array" ref="AL143">IF($D143&lt;COLUMNS($F$7:AL$7),"",INDEX(TableDiv[[GASB]:[GASB]],_xlfn.AGGREGATE(15,3,(TableDiv[[Agency]:[Agency]]=$E143)/(TableDiv[[Agency]:[Agency]]=$E143)*(ROW(TableDiv[Agency])-ROW(TableDiv[[#Headers],[Agency]])),COLUMNS($F$7:AL$7))))</f>
        <v/>
      </c>
      <c r="AM143" s="1069" t="str" cm="1">
        <f t="array" ref="AM143">IF($D143&lt;COLUMNS($F$7:AM$7),"",INDEX(TableDiv[[GASB]:[GASB]],_xlfn.AGGREGATE(15,3,(TableDiv[[Agency]:[Agency]]=$E143)/(TableDiv[[Agency]:[Agency]]=$E143)*(ROW(TableDiv[Agency])-ROW(TableDiv[[#Headers],[Agency]])),COLUMNS($F$7:AM$7))))</f>
        <v/>
      </c>
      <c r="AN143" s="1069"/>
      <c r="AO143" s="1069"/>
      <c r="AP143" s="1069"/>
      <c r="AQ143" s="1069"/>
      <c r="AR143" s="1069"/>
      <c r="AS143" s="1069"/>
    </row>
    <row r="144" spans="1:45" ht="15">
      <c r="A144" s="1073" t="s">
        <v>1431</v>
      </c>
      <c r="B144" s="1073" t="s">
        <v>2288</v>
      </c>
      <c r="C144" s="1069"/>
      <c r="D144" s="1069">
        <f>COUNTIF(TableDiv[Agency],E144)</f>
        <v>1</v>
      </c>
      <c r="E144" s="1078" t="str" cm="1">
        <f t="array" ref="E144">IFERROR(INDEX(TableDiv[Agency],MATCH(0,INDEX(COUNTIF($E$7:E143,TableDiv[Agency]),),0)),"")</f>
        <v>C7</v>
      </c>
      <c r="F144" s="1069" t="str" cm="1">
        <f t="array" ref="F144">IF($D144&lt;COLUMNS($F$7:F$7),"",INDEX(TableDiv[[GASB]:[GASB]],_xlfn.AGGREGATE(15,3,(TableDiv[[Agency]:[Agency]]=$E144)/(TableDiv[[Agency]:[Agency]]=$E144)*(ROW(TableDiv[Agency])-ROW(TableDiv[[#Headers],[Agency]])),COLUMNS($F$7:F$7))))</f>
        <v>48100G</v>
      </c>
      <c r="G144" s="1069" t="str" cm="1">
        <f t="array" ref="G144">IF($D144&lt;COLUMNS($F$7:G$7),"",INDEX(TableDiv[[GASB]:[GASB]],_xlfn.AGGREGATE(15,3,(TableDiv[[Agency]:[Agency]]=$E144)/(TableDiv[[Agency]:[Agency]]=$E144)*(ROW(TableDiv[Agency])-ROW(TableDiv[[#Headers],[Agency]])),COLUMNS($F$7:G$7))))</f>
        <v/>
      </c>
      <c r="H144" s="1069" t="str" cm="1">
        <f t="array" ref="H144">IF($D144&lt;COLUMNS($F$7:H$7),"",INDEX(TableDiv[[GASB]:[GASB]],_xlfn.AGGREGATE(15,3,(TableDiv[[Agency]:[Agency]]=$E144)/(TableDiv[[Agency]:[Agency]]=$E144)*(ROW(TableDiv[Agency])-ROW(TableDiv[[#Headers],[Agency]])),COLUMNS($F$7:H$7))))</f>
        <v/>
      </c>
      <c r="I144" s="1069" t="str" cm="1">
        <f t="array" ref="I144">IF($D144&lt;COLUMNS($F$7:I$7),"",INDEX(TableDiv[[GASB]:[GASB]],_xlfn.AGGREGATE(15,3,(TableDiv[[Agency]:[Agency]]=$E144)/(TableDiv[[Agency]:[Agency]]=$E144)*(ROW(TableDiv[Agency])-ROW(TableDiv[[#Headers],[Agency]])),COLUMNS($F$7:I$7))))</f>
        <v/>
      </c>
      <c r="J144" s="1069" t="str" cm="1">
        <f t="array" ref="J144">IF($D144&lt;COLUMNS($F$7:J$7),"",INDEX(TableDiv[[GASB]:[GASB]],_xlfn.AGGREGATE(15,3,(TableDiv[[Agency]:[Agency]]=$E144)/(TableDiv[[Agency]:[Agency]]=$E144)*(ROW(TableDiv[Agency])-ROW(TableDiv[[#Headers],[Agency]])),COLUMNS($F$7:J$7))))</f>
        <v/>
      </c>
      <c r="K144" s="1069" t="str" cm="1">
        <f t="array" ref="K144">IF($D144&lt;COLUMNS($F$7:K$7),"",INDEX(TableDiv[[GASB]:[GASB]],_xlfn.AGGREGATE(15,3,(TableDiv[[Agency]:[Agency]]=$E144)/(TableDiv[[Agency]:[Agency]]=$E144)*(ROW(TableDiv[Agency])-ROW(TableDiv[[#Headers],[Agency]])),COLUMNS($F$7:K$7))))</f>
        <v/>
      </c>
      <c r="L144" s="1069" t="str" cm="1">
        <f t="array" ref="L144">IF($D144&lt;COLUMNS($F$7:L$7),"",INDEX(TableDiv[[GASB]:[GASB]],_xlfn.AGGREGATE(15,3,(TableDiv[[Agency]:[Agency]]=$E144)/(TableDiv[[Agency]:[Agency]]=$E144)*(ROW(TableDiv[Agency])-ROW(TableDiv[[#Headers],[Agency]])),COLUMNS($F$7:L$7))))</f>
        <v/>
      </c>
      <c r="M144" s="1069" t="str" cm="1">
        <f t="array" ref="M144">IF($D144&lt;COLUMNS($F$7:M$7),"",INDEX(TableDiv[[GASB]:[GASB]],_xlfn.AGGREGATE(15,3,(TableDiv[[Agency]:[Agency]]=$E144)/(TableDiv[[Agency]:[Agency]]=$E144)*(ROW(TableDiv[Agency])-ROW(TableDiv[[#Headers],[Agency]])),COLUMNS($F$7:M$7))))</f>
        <v/>
      </c>
      <c r="N144" s="1069" t="str" cm="1">
        <f t="array" ref="N144">IF($D144&lt;COLUMNS($F$7:N$7),"",INDEX(TableDiv[[GASB]:[GASB]],_xlfn.AGGREGATE(15,3,(TableDiv[[Agency]:[Agency]]=$E144)/(TableDiv[[Agency]:[Agency]]=$E144)*(ROW(TableDiv[Agency])-ROW(TableDiv[[#Headers],[Agency]])),COLUMNS($F$7:N$7))))</f>
        <v/>
      </c>
      <c r="O144" s="1069" t="str" cm="1">
        <f t="array" ref="O144">IF($D144&lt;COLUMNS($F$7:O$7),"",INDEX(TableDiv[[GASB]:[GASB]],_xlfn.AGGREGATE(15,3,(TableDiv[[Agency]:[Agency]]=$E144)/(TableDiv[[Agency]:[Agency]]=$E144)*(ROW(TableDiv[Agency])-ROW(TableDiv[[#Headers],[Agency]])),COLUMNS($F$7:O$7))))</f>
        <v/>
      </c>
      <c r="P144" s="1069" t="str" cm="1">
        <f t="array" ref="P144">IF($D144&lt;COLUMNS($F$7:P$7),"",INDEX(TableDiv[[GASB]:[GASB]],_xlfn.AGGREGATE(15,3,(TableDiv[[Agency]:[Agency]]=$E144)/(TableDiv[[Agency]:[Agency]]=$E144)*(ROW(TableDiv[Agency])-ROW(TableDiv[[#Headers],[Agency]])),COLUMNS($F$7:P$7))))</f>
        <v/>
      </c>
      <c r="Q144" s="1069" t="str" cm="1">
        <f t="array" ref="Q144">IF($D144&lt;COLUMNS($F$7:Q$7),"",INDEX(TableDiv[[GASB]:[GASB]],_xlfn.AGGREGATE(15,3,(TableDiv[[Agency]:[Agency]]=$E144)/(TableDiv[[Agency]:[Agency]]=$E144)*(ROW(TableDiv[Agency])-ROW(TableDiv[[#Headers],[Agency]])),COLUMNS($F$7:Q$7))))</f>
        <v/>
      </c>
      <c r="R144" s="1069" t="str" cm="1">
        <f t="array" ref="R144">IF($D144&lt;COLUMNS($F$7:R$7),"",INDEX(TableDiv[[GASB]:[GASB]],_xlfn.AGGREGATE(15,3,(TableDiv[[Agency]:[Agency]]=$E144)/(TableDiv[[Agency]:[Agency]]=$E144)*(ROW(TableDiv[Agency])-ROW(TableDiv[[#Headers],[Agency]])),COLUMNS($F$7:R$7))))</f>
        <v/>
      </c>
      <c r="S144" s="1069" t="str" cm="1">
        <f t="array" ref="S144">IF($D144&lt;COLUMNS($F$7:S$7),"",INDEX(TableDiv[[GASB]:[GASB]],_xlfn.AGGREGATE(15,3,(TableDiv[[Agency]:[Agency]]=$E144)/(TableDiv[[Agency]:[Agency]]=$E144)*(ROW(TableDiv[Agency])-ROW(TableDiv[[#Headers],[Agency]])),COLUMNS($F$7:S$7))))</f>
        <v/>
      </c>
      <c r="T144" s="1069" t="str" cm="1">
        <f t="array" ref="T144">IF($D144&lt;COLUMNS($F$7:T$7),"",INDEX(TableDiv[[GASB]:[GASB]],_xlfn.AGGREGATE(15,3,(TableDiv[[Agency]:[Agency]]=$E144)/(TableDiv[[Agency]:[Agency]]=$E144)*(ROW(TableDiv[Agency])-ROW(TableDiv[[#Headers],[Agency]])),COLUMNS($F$7:T$7))))</f>
        <v/>
      </c>
      <c r="U144" s="1069" t="str" cm="1">
        <f t="array" ref="U144">IF($D144&lt;COLUMNS($F$7:U$7),"",INDEX(TableDiv[[GASB]:[GASB]],_xlfn.AGGREGATE(15,3,(TableDiv[[Agency]:[Agency]]=$E144)/(TableDiv[[Agency]:[Agency]]=$E144)*(ROW(TableDiv[Agency])-ROW(TableDiv[[#Headers],[Agency]])),COLUMNS($F$7:U$7))))</f>
        <v/>
      </c>
      <c r="V144" s="1069" t="str" cm="1">
        <f t="array" ref="V144">IF($D144&lt;COLUMNS($F$7:V$7),"",INDEX(TableDiv[[GASB]:[GASB]],_xlfn.AGGREGATE(15,3,(TableDiv[[Agency]:[Agency]]=$E144)/(TableDiv[[Agency]:[Agency]]=$E144)*(ROW(TableDiv[Agency])-ROW(TableDiv[[#Headers],[Agency]])),COLUMNS($F$7:V$7))))</f>
        <v/>
      </c>
      <c r="W144" s="1069" t="str" cm="1">
        <f t="array" ref="W144">IF($D144&lt;COLUMNS($F$7:W$7),"",INDEX(TableDiv[[GASB]:[GASB]],_xlfn.AGGREGATE(15,3,(TableDiv[[Agency]:[Agency]]=$E144)/(TableDiv[[Agency]:[Agency]]=$E144)*(ROW(TableDiv[Agency])-ROW(TableDiv[[#Headers],[Agency]])),COLUMNS($F$7:W$7))))</f>
        <v/>
      </c>
      <c r="X144" s="1069" t="str" cm="1">
        <f t="array" ref="X144">IF($D144&lt;COLUMNS($F$7:X$7),"",INDEX(TableDiv[[GASB]:[GASB]],_xlfn.AGGREGATE(15,3,(TableDiv[[Agency]:[Agency]]=$E144)/(TableDiv[[Agency]:[Agency]]=$E144)*(ROW(TableDiv[Agency])-ROW(TableDiv[[#Headers],[Agency]])),COLUMNS($F$7:X$7))))</f>
        <v/>
      </c>
      <c r="Y144" s="1069" t="str" cm="1">
        <f t="array" ref="Y144">IF($D144&lt;COLUMNS($F$7:Y$7),"",INDEX(TableDiv[[GASB]:[GASB]],_xlfn.AGGREGATE(15,3,(TableDiv[[Agency]:[Agency]]=$E144)/(TableDiv[[Agency]:[Agency]]=$E144)*(ROW(TableDiv[Agency])-ROW(TableDiv[[#Headers],[Agency]])),COLUMNS($F$7:Y$7))))</f>
        <v/>
      </c>
      <c r="Z144" s="1069" t="str" cm="1">
        <f t="array" ref="Z144">IF($D144&lt;COLUMNS($F$7:Z$7),"",INDEX(TableDiv[[GASB]:[GASB]],_xlfn.AGGREGATE(15,3,(TableDiv[[Agency]:[Agency]]=$E144)/(TableDiv[[Agency]:[Agency]]=$E144)*(ROW(TableDiv[Agency])-ROW(TableDiv[[#Headers],[Agency]])),COLUMNS($F$7:Z$7))))</f>
        <v/>
      </c>
      <c r="AA144" s="1069" t="str" cm="1">
        <f t="array" ref="AA144">IF($D144&lt;COLUMNS($F$7:AA$7),"",INDEX(TableDiv[[GASB]:[GASB]],_xlfn.AGGREGATE(15,3,(TableDiv[[Agency]:[Agency]]=$E144)/(TableDiv[[Agency]:[Agency]]=$E144)*(ROW(TableDiv[Agency])-ROW(TableDiv[[#Headers],[Agency]])),COLUMNS($F$7:AA$7))))</f>
        <v/>
      </c>
      <c r="AB144" s="1069" t="str" cm="1">
        <f t="array" ref="AB144">IF($D144&lt;COLUMNS($F$7:AB$7),"",INDEX(TableDiv[[GASB]:[GASB]],_xlfn.AGGREGATE(15,3,(TableDiv[[Agency]:[Agency]]=$E144)/(TableDiv[[Agency]:[Agency]]=$E144)*(ROW(TableDiv[Agency])-ROW(TableDiv[[#Headers],[Agency]])),COLUMNS($F$7:AB$7))))</f>
        <v/>
      </c>
      <c r="AC144" s="1069" t="str" cm="1">
        <f t="array" ref="AC144">IF($D144&lt;COLUMNS($F$7:AC$7),"",INDEX(TableDiv[[GASB]:[GASB]],_xlfn.AGGREGATE(15,3,(TableDiv[[Agency]:[Agency]]=$E144)/(TableDiv[[Agency]:[Agency]]=$E144)*(ROW(TableDiv[Agency])-ROW(TableDiv[[#Headers],[Agency]])),COLUMNS($F$7:AC$7))))</f>
        <v/>
      </c>
      <c r="AD144" s="1069" t="str" cm="1">
        <f t="array" ref="AD144">IF($D144&lt;COLUMNS($F$7:AD$7),"",INDEX(TableDiv[[GASB]:[GASB]],_xlfn.AGGREGATE(15,3,(TableDiv[[Agency]:[Agency]]=$E144)/(TableDiv[[Agency]:[Agency]]=$E144)*(ROW(TableDiv[Agency])-ROW(TableDiv[[#Headers],[Agency]])),COLUMNS($F$7:AD$7))))</f>
        <v/>
      </c>
      <c r="AE144" s="1069" t="str" cm="1">
        <f t="array" ref="AE144">IF($D144&lt;COLUMNS($F$7:AE$7),"",INDEX(TableDiv[[GASB]:[GASB]],_xlfn.AGGREGATE(15,3,(TableDiv[[Agency]:[Agency]]=$E144)/(TableDiv[[Agency]:[Agency]]=$E144)*(ROW(TableDiv[Agency])-ROW(TableDiv[[#Headers],[Agency]])),COLUMNS($F$7:AE$7))))</f>
        <v/>
      </c>
      <c r="AF144" s="1069" t="str" cm="1">
        <f t="array" ref="AF144">IF($D144&lt;COLUMNS($F$7:AF$7),"",INDEX(TableDiv[[GASB]:[GASB]],_xlfn.AGGREGATE(15,3,(TableDiv[[Agency]:[Agency]]=$E144)/(TableDiv[[Agency]:[Agency]]=$E144)*(ROW(TableDiv[Agency])-ROW(TableDiv[[#Headers],[Agency]])),COLUMNS($F$7:AF$7))))</f>
        <v/>
      </c>
      <c r="AG144" s="1069" t="str" cm="1">
        <f t="array" ref="AG144">IF($D144&lt;COLUMNS($F$7:AG$7),"",INDEX(TableDiv[[GASB]:[GASB]],_xlfn.AGGREGATE(15,3,(TableDiv[[Agency]:[Agency]]=$E144)/(TableDiv[[Agency]:[Agency]]=$E144)*(ROW(TableDiv[Agency])-ROW(TableDiv[[#Headers],[Agency]])),COLUMNS($F$7:AG$7))))</f>
        <v/>
      </c>
      <c r="AH144" s="1069" t="str" cm="1">
        <f t="array" ref="AH144">IF($D144&lt;COLUMNS($F$7:AH$7),"",INDEX(TableDiv[[GASB]:[GASB]],_xlfn.AGGREGATE(15,3,(TableDiv[[Agency]:[Agency]]=$E144)/(TableDiv[[Agency]:[Agency]]=$E144)*(ROW(TableDiv[Agency])-ROW(TableDiv[[#Headers],[Agency]])),COLUMNS($F$7:AH$7))))</f>
        <v/>
      </c>
      <c r="AI144" s="1069" t="str" cm="1">
        <f t="array" ref="AI144">IF($D144&lt;COLUMNS($F$7:AI$7),"",INDEX(TableDiv[[GASB]:[GASB]],_xlfn.AGGREGATE(15,3,(TableDiv[[Agency]:[Agency]]=$E144)/(TableDiv[[Agency]:[Agency]]=$E144)*(ROW(TableDiv[Agency])-ROW(TableDiv[[#Headers],[Agency]])),COLUMNS($F$7:AI$7))))</f>
        <v/>
      </c>
      <c r="AJ144" s="1069" t="str" cm="1">
        <f t="array" ref="AJ144">IF($D144&lt;COLUMNS($F$7:AJ$7),"",INDEX(TableDiv[[GASB]:[GASB]],_xlfn.AGGREGATE(15,3,(TableDiv[[Agency]:[Agency]]=$E144)/(TableDiv[[Agency]:[Agency]]=$E144)*(ROW(TableDiv[Agency])-ROW(TableDiv[[#Headers],[Agency]])),COLUMNS($F$7:AJ$7))))</f>
        <v/>
      </c>
      <c r="AK144" s="1069" t="str" cm="1">
        <f t="array" ref="AK144">IF($D144&lt;COLUMNS($F$7:AK$7),"",INDEX(TableDiv[[GASB]:[GASB]],_xlfn.AGGREGATE(15,3,(TableDiv[[Agency]:[Agency]]=$E144)/(TableDiv[[Agency]:[Agency]]=$E144)*(ROW(TableDiv[Agency])-ROW(TableDiv[[#Headers],[Agency]])),COLUMNS($F$7:AK$7))))</f>
        <v/>
      </c>
      <c r="AL144" s="1069" t="str" cm="1">
        <f t="array" ref="AL144">IF($D144&lt;COLUMNS($F$7:AL$7),"",INDEX(TableDiv[[GASB]:[GASB]],_xlfn.AGGREGATE(15,3,(TableDiv[[Agency]:[Agency]]=$E144)/(TableDiv[[Agency]:[Agency]]=$E144)*(ROW(TableDiv[Agency])-ROW(TableDiv[[#Headers],[Agency]])),COLUMNS($F$7:AL$7))))</f>
        <v/>
      </c>
      <c r="AM144" s="1069" t="str" cm="1">
        <f t="array" ref="AM144">IF($D144&lt;COLUMNS($F$7:AM$7),"",INDEX(TableDiv[[GASB]:[GASB]],_xlfn.AGGREGATE(15,3,(TableDiv[[Agency]:[Agency]]=$E144)/(TableDiv[[Agency]:[Agency]]=$E144)*(ROW(TableDiv[Agency])-ROW(TableDiv[[#Headers],[Agency]])),COLUMNS($F$7:AM$7))))</f>
        <v/>
      </c>
      <c r="AN144" s="1069"/>
      <c r="AO144" s="1069"/>
      <c r="AP144" s="1069"/>
      <c r="AQ144" s="1069"/>
      <c r="AR144" s="1069"/>
      <c r="AS144" s="1069"/>
    </row>
    <row r="145" spans="1:45" ht="15">
      <c r="A145" s="1073" t="s">
        <v>1437</v>
      </c>
      <c r="B145" s="1073" t="s">
        <v>2343</v>
      </c>
      <c r="C145" s="1069"/>
      <c r="D145" s="1069">
        <f>COUNTIF(TableDiv[Agency],E145)</f>
        <v>1</v>
      </c>
      <c r="E145" s="1078" t="str" cm="1">
        <f t="array" ref="E145">IFERROR(INDEX(TableDiv[Agency],MATCH(0,INDEX(COUNTIF($E$7:E144,TableDiv[Agency]),),0)),"")</f>
        <v>C8</v>
      </c>
      <c r="F145" s="1069" t="str" cm="1">
        <f t="array" ref="F145">IF($D145&lt;COLUMNS($F$7:F$7),"",INDEX(TableDiv[[GASB]:[GASB]],_xlfn.AGGREGATE(15,3,(TableDiv[[Agency]:[Agency]]=$E145)/(TableDiv[[Agency]:[Agency]]=$E145)*(ROW(TableDiv[Agency])-ROW(TableDiv[[#Headers],[Agency]])),COLUMNS($F$7:F$7))))</f>
        <v>48100G</v>
      </c>
      <c r="G145" s="1069" t="str" cm="1">
        <f t="array" ref="G145">IF($D145&lt;COLUMNS($F$7:G$7),"",INDEX(TableDiv[[GASB]:[GASB]],_xlfn.AGGREGATE(15,3,(TableDiv[[Agency]:[Agency]]=$E145)/(TableDiv[[Agency]:[Agency]]=$E145)*(ROW(TableDiv[Agency])-ROW(TableDiv[[#Headers],[Agency]])),COLUMNS($F$7:G$7))))</f>
        <v/>
      </c>
      <c r="H145" s="1069" t="str" cm="1">
        <f t="array" ref="H145">IF($D145&lt;COLUMNS($F$7:H$7),"",INDEX(TableDiv[[GASB]:[GASB]],_xlfn.AGGREGATE(15,3,(TableDiv[[Agency]:[Agency]]=$E145)/(TableDiv[[Agency]:[Agency]]=$E145)*(ROW(TableDiv[Agency])-ROW(TableDiv[[#Headers],[Agency]])),COLUMNS($F$7:H$7))))</f>
        <v/>
      </c>
      <c r="I145" s="1069" t="str" cm="1">
        <f t="array" ref="I145">IF($D145&lt;COLUMNS($F$7:I$7),"",INDEX(TableDiv[[GASB]:[GASB]],_xlfn.AGGREGATE(15,3,(TableDiv[[Agency]:[Agency]]=$E145)/(TableDiv[[Agency]:[Agency]]=$E145)*(ROW(TableDiv[Agency])-ROW(TableDiv[[#Headers],[Agency]])),COLUMNS($F$7:I$7))))</f>
        <v/>
      </c>
      <c r="J145" s="1069" t="str" cm="1">
        <f t="array" ref="J145">IF($D145&lt;COLUMNS($F$7:J$7),"",INDEX(TableDiv[[GASB]:[GASB]],_xlfn.AGGREGATE(15,3,(TableDiv[[Agency]:[Agency]]=$E145)/(TableDiv[[Agency]:[Agency]]=$E145)*(ROW(TableDiv[Agency])-ROW(TableDiv[[#Headers],[Agency]])),COLUMNS($F$7:J$7))))</f>
        <v/>
      </c>
      <c r="K145" s="1069" t="str" cm="1">
        <f t="array" ref="K145">IF($D145&lt;COLUMNS($F$7:K$7),"",INDEX(TableDiv[[GASB]:[GASB]],_xlfn.AGGREGATE(15,3,(TableDiv[[Agency]:[Agency]]=$E145)/(TableDiv[[Agency]:[Agency]]=$E145)*(ROW(TableDiv[Agency])-ROW(TableDiv[[#Headers],[Agency]])),COLUMNS($F$7:K$7))))</f>
        <v/>
      </c>
      <c r="L145" s="1069" t="str" cm="1">
        <f t="array" ref="L145">IF($D145&lt;COLUMNS($F$7:L$7),"",INDEX(TableDiv[[GASB]:[GASB]],_xlfn.AGGREGATE(15,3,(TableDiv[[Agency]:[Agency]]=$E145)/(TableDiv[[Agency]:[Agency]]=$E145)*(ROW(TableDiv[Agency])-ROW(TableDiv[[#Headers],[Agency]])),COLUMNS($F$7:L$7))))</f>
        <v/>
      </c>
      <c r="M145" s="1069" t="str" cm="1">
        <f t="array" ref="M145">IF($D145&lt;COLUMNS($F$7:M$7),"",INDEX(TableDiv[[GASB]:[GASB]],_xlfn.AGGREGATE(15,3,(TableDiv[[Agency]:[Agency]]=$E145)/(TableDiv[[Agency]:[Agency]]=$E145)*(ROW(TableDiv[Agency])-ROW(TableDiv[[#Headers],[Agency]])),COLUMNS($F$7:M$7))))</f>
        <v/>
      </c>
      <c r="N145" s="1069" t="str" cm="1">
        <f t="array" ref="N145">IF($D145&lt;COLUMNS($F$7:N$7),"",INDEX(TableDiv[[GASB]:[GASB]],_xlfn.AGGREGATE(15,3,(TableDiv[[Agency]:[Agency]]=$E145)/(TableDiv[[Agency]:[Agency]]=$E145)*(ROW(TableDiv[Agency])-ROW(TableDiv[[#Headers],[Agency]])),COLUMNS($F$7:N$7))))</f>
        <v/>
      </c>
      <c r="O145" s="1069" t="str" cm="1">
        <f t="array" ref="O145">IF($D145&lt;COLUMNS($F$7:O$7),"",INDEX(TableDiv[[GASB]:[GASB]],_xlfn.AGGREGATE(15,3,(TableDiv[[Agency]:[Agency]]=$E145)/(TableDiv[[Agency]:[Agency]]=$E145)*(ROW(TableDiv[Agency])-ROW(TableDiv[[#Headers],[Agency]])),COLUMNS($F$7:O$7))))</f>
        <v/>
      </c>
      <c r="P145" s="1069" t="str" cm="1">
        <f t="array" ref="P145">IF($D145&lt;COLUMNS($F$7:P$7),"",INDEX(TableDiv[[GASB]:[GASB]],_xlfn.AGGREGATE(15,3,(TableDiv[[Agency]:[Agency]]=$E145)/(TableDiv[[Agency]:[Agency]]=$E145)*(ROW(TableDiv[Agency])-ROW(TableDiv[[#Headers],[Agency]])),COLUMNS($F$7:P$7))))</f>
        <v/>
      </c>
      <c r="Q145" s="1069" t="str" cm="1">
        <f t="array" ref="Q145">IF($D145&lt;COLUMNS($F$7:Q$7),"",INDEX(TableDiv[[GASB]:[GASB]],_xlfn.AGGREGATE(15,3,(TableDiv[[Agency]:[Agency]]=$E145)/(TableDiv[[Agency]:[Agency]]=$E145)*(ROW(TableDiv[Agency])-ROW(TableDiv[[#Headers],[Agency]])),COLUMNS($F$7:Q$7))))</f>
        <v/>
      </c>
      <c r="R145" s="1069" t="str" cm="1">
        <f t="array" ref="R145">IF($D145&lt;COLUMNS($F$7:R$7),"",INDEX(TableDiv[[GASB]:[GASB]],_xlfn.AGGREGATE(15,3,(TableDiv[[Agency]:[Agency]]=$E145)/(TableDiv[[Agency]:[Agency]]=$E145)*(ROW(TableDiv[Agency])-ROW(TableDiv[[#Headers],[Agency]])),COLUMNS($F$7:R$7))))</f>
        <v/>
      </c>
      <c r="S145" s="1069" t="str" cm="1">
        <f t="array" ref="S145">IF($D145&lt;COLUMNS($F$7:S$7),"",INDEX(TableDiv[[GASB]:[GASB]],_xlfn.AGGREGATE(15,3,(TableDiv[[Agency]:[Agency]]=$E145)/(TableDiv[[Agency]:[Agency]]=$E145)*(ROW(TableDiv[Agency])-ROW(TableDiv[[#Headers],[Agency]])),COLUMNS($F$7:S$7))))</f>
        <v/>
      </c>
      <c r="T145" s="1069" t="str" cm="1">
        <f t="array" ref="T145">IF($D145&lt;COLUMNS($F$7:T$7),"",INDEX(TableDiv[[GASB]:[GASB]],_xlfn.AGGREGATE(15,3,(TableDiv[[Agency]:[Agency]]=$E145)/(TableDiv[[Agency]:[Agency]]=$E145)*(ROW(TableDiv[Agency])-ROW(TableDiv[[#Headers],[Agency]])),COLUMNS($F$7:T$7))))</f>
        <v/>
      </c>
      <c r="U145" s="1069" t="str" cm="1">
        <f t="array" ref="U145">IF($D145&lt;COLUMNS($F$7:U$7),"",INDEX(TableDiv[[GASB]:[GASB]],_xlfn.AGGREGATE(15,3,(TableDiv[[Agency]:[Agency]]=$E145)/(TableDiv[[Agency]:[Agency]]=$E145)*(ROW(TableDiv[Agency])-ROW(TableDiv[[#Headers],[Agency]])),COLUMNS($F$7:U$7))))</f>
        <v/>
      </c>
      <c r="V145" s="1069" t="str" cm="1">
        <f t="array" ref="V145">IF($D145&lt;COLUMNS($F$7:V$7),"",INDEX(TableDiv[[GASB]:[GASB]],_xlfn.AGGREGATE(15,3,(TableDiv[[Agency]:[Agency]]=$E145)/(TableDiv[[Agency]:[Agency]]=$E145)*(ROW(TableDiv[Agency])-ROW(TableDiv[[#Headers],[Agency]])),COLUMNS($F$7:V$7))))</f>
        <v/>
      </c>
      <c r="W145" s="1069" t="str" cm="1">
        <f t="array" ref="W145">IF($D145&lt;COLUMNS($F$7:W$7),"",INDEX(TableDiv[[GASB]:[GASB]],_xlfn.AGGREGATE(15,3,(TableDiv[[Agency]:[Agency]]=$E145)/(TableDiv[[Agency]:[Agency]]=$E145)*(ROW(TableDiv[Agency])-ROW(TableDiv[[#Headers],[Agency]])),COLUMNS($F$7:W$7))))</f>
        <v/>
      </c>
      <c r="X145" s="1069" t="str" cm="1">
        <f t="array" ref="X145">IF($D145&lt;COLUMNS($F$7:X$7),"",INDEX(TableDiv[[GASB]:[GASB]],_xlfn.AGGREGATE(15,3,(TableDiv[[Agency]:[Agency]]=$E145)/(TableDiv[[Agency]:[Agency]]=$E145)*(ROW(TableDiv[Agency])-ROW(TableDiv[[#Headers],[Agency]])),COLUMNS($F$7:X$7))))</f>
        <v/>
      </c>
      <c r="Y145" s="1069" t="str" cm="1">
        <f t="array" ref="Y145">IF($D145&lt;COLUMNS($F$7:Y$7),"",INDEX(TableDiv[[GASB]:[GASB]],_xlfn.AGGREGATE(15,3,(TableDiv[[Agency]:[Agency]]=$E145)/(TableDiv[[Agency]:[Agency]]=$E145)*(ROW(TableDiv[Agency])-ROW(TableDiv[[#Headers],[Agency]])),COLUMNS($F$7:Y$7))))</f>
        <v/>
      </c>
      <c r="Z145" s="1069" t="str" cm="1">
        <f t="array" ref="Z145">IF($D145&lt;COLUMNS($F$7:Z$7),"",INDEX(TableDiv[[GASB]:[GASB]],_xlfn.AGGREGATE(15,3,(TableDiv[[Agency]:[Agency]]=$E145)/(TableDiv[[Agency]:[Agency]]=$E145)*(ROW(TableDiv[Agency])-ROW(TableDiv[[#Headers],[Agency]])),COLUMNS($F$7:Z$7))))</f>
        <v/>
      </c>
      <c r="AA145" s="1069" t="str" cm="1">
        <f t="array" ref="AA145">IF($D145&lt;COLUMNS($F$7:AA$7),"",INDEX(TableDiv[[GASB]:[GASB]],_xlfn.AGGREGATE(15,3,(TableDiv[[Agency]:[Agency]]=$E145)/(TableDiv[[Agency]:[Agency]]=$E145)*(ROW(TableDiv[Agency])-ROW(TableDiv[[#Headers],[Agency]])),COLUMNS($F$7:AA$7))))</f>
        <v/>
      </c>
      <c r="AB145" s="1069" t="str" cm="1">
        <f t="array" ref="AB145">IF($D145&lt;COLUMNS($F$7:AB$7),"",INDEX(TableDiv[[GASB]:[GASB]],_xlfn.AGGREGATE(15,3,(TableDiv[[Agency]:[Agency]]=$E145)/(TableDiv[[Agency]:[Agency]]=$E145)*(ROW(TableDiv[Agency])-ROW(TableDiv[[#Headers],[Agency]])),COLUMNS($F$7:AB$7))))</f>
        <v/>
      </c>
      <c r="AC145" s="1069" t="str" cm="1">
        <f t="array" ref="AC145">IF($D145&lt;COLUMNS($F$7:AC$7),"",INDEX(TableDiv[[GASB]:[GASB]],_xlfn.AGGREGATE(15,3,(TableDiv[[Agency]:[Agency]]=$E145)/(TableDiv[[Agency]:[Agency]]=$E145)*(ROW(TableDiv[Agency])-ROW(TableDiv[[#Headers],[Agency]])),COLUMNS($F$7:AC$7))))</f>
        <v/>
      </c>
      <c r="AD145" s="1069" t="str" cm="1">
        <f t="array" ref="AD145">IF($D145&lt;COLUMNS($F$7:AD$7),"",INDEX(TableDiv[[GASB]:[GASB]],_xlfn.AGGREGATE(15,3,(TableDiv[[Agency]:[Agency]]=$E145)/(TableDiv[[Agency]:[Agency]]=$E145)*(ROW(TableDiv[Agency])-ROW(TableDiv[[#Headers],[Agency]])),COLUMNS($F$7:AD$7))))</f>
        <v/>
      </c>
      <c r="AE145" s="1069" t="str" cm="1">
        <f t="array" ref="AE145">IF($D145&lt;COLUMNS($F$7:AE$7),"",INDEX(TableDiv[[GASB]:[GASB]],_xlfn.AGGREGATE(15,3,(TableDiv[[Agency]:[Agency]]=$E145)/(TableDiv[[Agency]:[Agency]]=$E145)*(ROW(TableDiv[Agency])-ROW(TableDiv[[#Headers],[Agency]])),COLUMNS($F$7:AE$7))))</f>
        <v/>
      </c>
      <c r="AF145" s="1069" t="str" cm="1">
        <f t="array" ref="AF145">IF($D145&lt;COLUMNS($F$7:AF$7),"",INDEX(TableDiv[[GASB]:[GASB]],_xlfn.AGGREGATE(15,3,(TableDiv[[Agency]:[Agency]]=$E145)/(TableDiv[[Agency]:[Agency]]=$E145)*(ROW(TableDiv[Agency])-ROW(TableDiv[[#Headers],[Agency]])),COLUMNS($F$7:AF$7))))</f>
        <v/>
      </c>
      <c r="AG145" s="1069" t="str" cm="1">
        <f t="array" ref="AG145">IF($D145&lt;COLUMNS($F$7:AG$7),"",INDEX(TableDiv[[GASB]:[GASB]],_xlfn.AGGREGATE(15,3,(TableDiv[[Agency]:[Agency]]=$E145)/(TableDiv[[Agency]:[Agency]]=$E145)*(ROW(TableDiv[Agency])-ROW(TableDiv[[#Headers],[Agency]])),COLUMNS($F$7:AG$7))))</f>
        <v/>
      </c>
      <c r="AH145" s="1069" t="str" cm="1">
        <f t="array" ref="AH145">IF($D145&lt;COLUMNS($F$7:AH$7),"",INDEX(TableDiv[[GASB]:[GASB]],_xlfn.AGGREGATE(15,3,(TableDiv[[Agency]:[Agency]]=$E145)/(TableDiv[[Agency]:[Agency]]=$E145)*(ROW(TableDiv[Agency])-ROW(TableDiv[[#Headers],[Agency]])),COLUMNS($F$7:AH$7))))</f>
        <v/>
      </c>
      <c r="AI145" s="1069" t="str" cm="1">
        <f t="array" ref="AI145">IF($D145&lt;COLUMNS($F$7:AI$7),"",INDEX(TableDiv[[GASB]:[GASB]],_xlfn.AGGREGATE(15,3,(TableDiv[[Agency]:[Agency]]=$E145)/(TableDiv[[Agency]:[Agency]]=$E145)*(ROW(TableDiv[Agency])-ROW(TableDiv[[#Headers],[Agency]])),COLUMNS($F$7:AI$7))))</f>
        <v/>
      </c>
      <c r="AJ145" s="1069" t="str" cm="1">
        <f t="array" ref="AJ145">IF($D145&lt;COLUMNS($F$7:AJ$7),"",INDEX(TableDiv[[GASB]:[GASB]],_xlfn.AGGREGATE(15,3,(TableDiv[[Agency]:[Agency]]=$E145)/(TableDiv[[Agency]:[Agency]]=$E145)*(ROW(TableDiv[Agency])-ROW(TableDiv[[#Headers],[Agency]])),COLUMNS($F$7:AJ$7))))</f>
        <v/>
      </c>
      <c r="AK145" s="1069" t="str" cm="1">
        <f t="array" ref="AK145">IF($D145&lt;COLUMNS($F$7:AK$7),"",INDEX(TableDiv[[GASB]:[GASB]],_xlfn.AGGREGATE(15,3,(TableDiv[[Agency]:[Agency]]=$E145)/(TableDiv[[Agency]:[Agency]]=$E145)*(ROW(TableDiv[Agency])-ROW(TableDiv[[#Headers],[Agency]])),COLUMNS($F$7:AK$7))))</f>
        <v/>
      </c>
      <c r="AL145" s="1069" t="str" cm="1">
        <f t="array" ref="AL145">IF($D145&lt;COLUMNS($F$7:AL$7),"",INDEX(TableDiv[[GASB]:[GASB]],_xlfn.AGGREGATE(15,3,(TableDiv[[Agency]:[Agency]]=$E145)/(TableDiv[[Agency]:[Agency]]=$E145)*(ROW(TableDiv[Agency])-ROW(TableDiv[[#Headers],[Agency]])),COLUMNS($F$7:AL$7))))</f>
        <v/>
      </c>
      <c r="AM145" s="1069" t="str" cm="1">
        <f t="array" ref="AM145">IF($D145&lt;COLUMNS($F$7:AM$7),"",INDEX(TableDiv[[GASB]:[GASB]],_xlfn.AGGREGATE(15,3,(TableDiv[[Agency]:[Agency]]=$E145)/(TableDiv[[Agency]:[Agency]]=$E145)*(ROW(TableDiv[Agency])-ROW(TableDiv[[#Headers],[Agency]])),COLUMNS($F$7:AM$7))))</f>
        <v/>
      </c>
      <c r="AN145" s="1069"/>
      <c r="AO145" s="1069"/>
      <c r="AP145" s="1069"/>
      <c r="AQ145" s="1069"/>
      <c r="AR145" s="1069"/>
      <c r="AS145" s="1069"/>
    </row>
    <row r="146" spans="1:45" ht="15">
      <c r="A146" s="1073" t="s">
        <v>1437</v>
      </c>
      <c r="B146" s="1073" t="s">
        <v>2267</v>
      </c>
      <c r="C146" s="1069"/>
      <c r="D146" s="1069">
        <f>COUNTIF(TableDiv[Agency],E146)</f>
        <v>1</v>
      </c>
      <c r="E146" s="1078" t="str" cm="1">
        <f t="array" ref="E146">IFERROR(INDEX(TableDiv[Agency],MATCH(0,INDEX(COUNTIF($E$7:E145,TableDiv[Agency]),),0)),"")</f>
        <v>C9</v>
      </c>
      <c r="F146" s="1069" t="str" cm="1">
        <f t="array" ref="F146">IF($D146&lt;COLUMNS($F$7:F$7),"",INDEX(TableDiv[[GASB]:[GASB]],_xlfn.AGGREGATE(15,3,(TableDiv[[Agency]:[Agency]]=$E146)/(TableDiv[[Agency]:[Agency]]=$E146)*(ROW(TableDiv[Agency])-ROW(TableDiv[[#Headers],[Agency]])),COLUMNS($F$7:F$7))))</f>
        <v>48100G</v>
      </c>
      <c r="G146" s="1069" t="str" cm="1">
        <f t="array" ref="G146">IF($D146&lt;COLUMNS($F$7:G$7),"",INDEX(TableDiv[[GASB]:[GASB]],_xlfn.AGGREGATE(15,3,(TableDiv[[Agency]:[Agency]]=$E146)/(TableDiv[[Agency]:[Agency]]=$E146)*(ROW(TableDiv[Agency])-ROW(TableDiv[[#Headers],[Agency]])),COLUMNS($F$7:G$7))))</f>
        <v/>
      </c>
      <c r="H146" s="1069" t="str" cm="1">
        <f t="array" ref="H146">IF($D146&lt;COLUMNS($F$7:H$7),"",INDEX(TableDiv[[GASB]:[GASB]],_xlfn.AGGREGATE(15,3,(TableDiv[[Agency]:[Agency]]=$E146)/(TableDiv[[Agency]:[Agency]]=$E146)*(ROW(TableDiv[Agency])-ROW(TableDiv[[#Headers],[Agency]])),COLUMNS($F$7:H$7))))</f>
        <v/>
      </c>
      <c r="I146" s="1069" t="str" cm="1">
        <f t="array" ref="I146">IF($D146&lt;COLUMNS($F$7:I$7),"",INDEX(TableDiv[[GASB]:[GASB]],_xlfn.AGGREGATE(15,3,(TableDiv[[Agency]:[Agency]]=$E146)/(TableDiv[[Agency]:[Agency]]=$E146)*(ROW(TableDiv[Agency])-ROW(TableDiv[[#Headers],[Agency]])),COLUMNS($F$7:I$7))))</f>
        <v/>
      </c>
      <c r="J146" s="1069" t="str" cm="1">
        <f t="array" ref="J146">IF($D146&lt;COLUMNS($F$7:J$7),"",INDEX(TableDiv[[GASB]:[GASB]],_xlfn.AGGREGATE(15,3,(TableDiv[[Agency]:[Agency]]=$E146)/(TableDiv[[Agency]:[Agency]]=$E146)*(ROW(TableDiv[Agency])-ROW(TableDiv[[#Headers],[Agency]])),COLUMNS($F$7:J$7))))</f>
        <v/>
      </c>
      <c r="K146" s="1069" t="str" cm="1">
        <f t="array" ref="K146">IF($D146&lt;COLUMNS($F$7:K$7),"",INDEX(TableDiv[[GASB]:[GASB]],_xlfn.AGGREGATE(15,3,(TableDiv[[Agency]:[Agency]]=$E146)/(TableDiv[[Agency]:[Agency]]=$E146)*(ROW(TableDiv[Agency])-ROW(TableDiv[[#Headers],[Agency]])),COLUMNS($F$7:K$7))))</f>
        <v/>
      </c>
      <c r="L146" s="1069" t="str" cm="1">
        <f t="array" ref="L146">IF($D146&lt;COLUMNS($F$7:L$7),"",INDEX(TableDiv[[GASB]:[GASB]],_xlfn.AGGREGATE(15,3,(TableDiv[[Agency]:[Agency]]=$E146)/(TableDiv[[Agency]:[Agency]]=$E146)*(ROW(TableDiv[Agency])-ROW(TableDiv[[#Headers],[Agency]])),COLUMNS($F$7:L$7))))</f>
        <v/>
      </c>
      <c r="M146" s="1069" t="str" cm="1">
        <f t="array" ref="M146">IF($D146&lt;COLUMNS($F$7:M$7),"",INDEX(TableDiv[[GASB]:[GASB]],_xlfn.AGGREGATE(15,3,(TableDiv[[Agency]:[Agency]]=$E146)/(TableDiv[[Agency]:[Agency]]=$E146)*(ROW(TableDiv[Agency])-ROW(TableDiv[[#Headers],[Agency]])),COLUMNS($F$7:M$7))))</f>
        <v/>
      </c>
      <c r="N146" s="1069" t="str" cm="1">
        <f t="array" ref="N146">IF($D146&lt;COLUMNS($F$7:N$7),"",INDEX(TableDiv[[GASB]:[GASB]],_xlfn.AGGREGATE(15,3,(TableDiv[[Agency]:[Agency]]=$E146)/(TableDiv[[Agency]:[Agency]]=$E146)*(ROW(TableDiv[Agency])-ROW(TableDiv[[#Headers],[Agency]])),COLUMNS($F$7:N$7))))</f>
        <v/>
      </c>
      <c r="O146" s="1069" t="str" cm="1">
        <f t="array" ref="O146">IF($D146&lt;COLUMNS($F$7:O$7),"",INDEX(TableDiv[[GASB]:[GASB]],_xlfn.AGGREGATE(15,3,(TableDiv[[Agency]:[Agency]]=$E146)/(TableDiv[[Agency]:[Agency]]=$E146)*(ROW(TableDiv[Agency])-ROW(TableDiv[[#Headers],[Agency]])),COLUMNS($F$7:O$7))))</f>
        <v/>
      </c>
      <c r="P146" s="1069" t="str" cm="1">
        <f t="array" ref="P146">IF($D146&lt;COLUMNS($F$7:P$7),"",INDEX(TableDiv[[GASB]:[GASB]],_xlfn.AGGREGATE(15,3,(TableDiv[[Agency]:[Agency]]=$E146)/(TableDiv[[Agency]:[Agency]]=$E146)*(ROW(TableDiv[Agency])-ROW(TableDiv[[#Headers],[Agency]])),COLUMNS($F$7:P$7))))</f>
        <v/>
      </c>
      <c r="Q146" s="1069" t="str" cm="1">
        <f t="array" ref="Q146">IF($D146&lt;COLUMNS($F$7:Q$7),"",INDEX(TableDiv[[GASB]:[GASB]],_xlfn.AGGREGATE(15,3,(TableDiv[[Agency]:[Agency]]=$E146)/(TableDiv[[Agency]:[Agency]]=$E146)*(ROW(TableDiv[Agency])-ROW(TableDiv[[#Headers],[Agency]])),COLUMNS($F$7:Q$7))))</f>
        <v/>
      </c>
      <c r="R146" s="1069" t="str" cm="1">
        <f t="array" ref="R146">IF($D146&lt;COLUMNS($F$7:R$7),"",INDEX(TableDiv[[GASB]:[GASB]],_xlfn.AGGREGATE(15,3,(TableDiv[[Agency]:[Agency]]=$E146)/(TableDiv[[Agency]:[Agency]]=$E146)*(ROW(TableDiv[Agency])-ROW(TableDiv[[#Headers],[Agency]])),COLUMNS($F$7:R$7))))</f>
        <v/>
      </c>
      <c r="S146" s="1069" t="str" cm="1">
        <f t="array" ref="S146">IF($D146&lt;COLUMNS($F$7:S$7),"",INDEX(TableDiv[[GASB]:[GASB]],_xlfn.AGGREGATE(15,3,(TableDiv[[Agency]:[Agency]]=$E146)/(TableDiv[[Agency]:[Agency]]=$E146)*(ROW(TableDiv[Agency])-ROW(TableDiv[[#Headers],[Agency]])),COLUMNS($F$7:S$7))))</f>
        <v/>
      </c>
      <c r="T146" s="1069" t="str" cm="1">
        <f t="array" ref="T146">IF($D146&lt;COLUMNS($F$7:T$7),"",INDEX(TableDiv[[GASB]:[GASB]],_xlfn.AGGREGATE(15,3,(TableDiv[[Agency]:[Agency]]=$E146)/(TableDiv[[Agency]:[Agency]]=$E146)*(ROW(TableDiv[Agency])-ROW(TableDiv[[#Headers],[Agency]])),COLUMNS($F$7:T$7))))</f>
        <v/>
      </c>
      <c r="U146" s="1069" t="str" cm="1">
        <f t="array" ref="U146">IF($D146&lt;COLUMNS($F$7:U$7),"",INDEX(TableDiv[[GASB]:[GASB]],_xlfn.AGGREGATE(15,3,(TableDiv[[Agency]:[Agency]]=$E146)/(TableDiv[[Agency]:[Agency]]=$E146)*(ROW(TableDiv[Agency])-ROW(TableDiv[[#Headers],[Agency]])),COLUMNS($F$7:U$7))))</f>
        <v/>
      </c>
      <c r="V146" s="1069" t="str" cm="1">
        <f t="array" ref="V146">IF($D146&lt;COLUMNS($F$7:V$7),"",INDEX(TableDiv[[GASB]:[GASB]],_xlfn.AGGREGATE(15,3,(TableDiv[[Agency]:[Agency]]=$E146)/(TableDiv[[Agency]:[Agency]]=$E146)*(ROW(TableDiv[Agency])-ROW(TableDiv[[#Headers],[Agency]])),COLUMNS($F$7:V$7))))</f>
        <v/>
      </c>
      <c r="W146" s="1069" t="str" cm="1">
        <f t="array" ref="W146">IF($D146&lt;COLUMNS($F$7:W$7),"",INDEX(TableDiv[[GASB]:[GASB]],_xlfn.AGGREGATE(15,3,(TableDiv[[Agency]:[Agency]]=$E146)/(TableDiv[[Agency]:[Agency]]=$E146)*(ROW(TableDiv[Agency])-ROW(TableDiv[[#Headers],[Agency]])),COLUMNS($F$7:W$7))))</f>
        <v/>
      </c>
      <c r="X146" s="1069" t="str" cm="1">
        <f t="array" ref="X146">IF($D146&lt;COLUMNS($F$7:X$7),"",INDEX(TableDiv[[GASB]:[GASB]],_xlfn.AGGREGATE(15,3,(TableDiv[[Agency]:[Agency]]=$E146)/(TableDiv[[Agency]:[Agency]]=$E146)*(ROW(TableDiv[Agency])-ROW(TableDiv[[#Headers],[Agency]])),COLUMNS($F$7:X$7))))</f>
        <v/>
      </c>
      <c r="Y146" s="1069" t="str" cm="1">
        <f t="array" ref="Y146">IF($D146&lt;COLUMNS($F$7:Y$7),"",INDEX(TableDiv[[GASB]:[GASB]],_xlfn.AGGREGATE(15,3,(TableDiv[[Agency]:[Agency]]=$E146)/(TableDiv[[Agency]:[Agency]]=$E146)*(ROW(TableDiv[Agency])-ROW(TableDiv[[#Headers],[Agency]])),COLUMNS($F$7:Y$7))))</f>
        <v/>
      </c>
      <c r="Z146" s="1069" t="str" cm="1">
        <f t="array" ref="Z146">IF($D146&lt;COLUMNS($F$7:Z$7),"",INDEX(TableDiv[[GASB]:[GASB]],_xlfn.AGGREGATE(15,3,(TableDiv[[Agency]:[Agency]]=$E146)/(TableDiv[[Agency]:[Agency]]=$E146)*(ROW(TableDiv[Agency])-ROW(TableDiv[[#Headers],[Agency]])),COLUMNS($F$7:Z$7))))</f>
        <v/>
      </c>
      <c r="AA146" s="1069" t="str" cm="1">
        <f t="array" ref="AA146">IF($D146&lt;COLUMNS($F$7:AA$7),"",INDEX(TableDiv[[GASB]:[GASB]],_xlfn.AGGREGATE(15,3,(TableDiv[[Agency]:[Agency]]=$E146)/(TableDiv[[Agency]:[Agency]]=$E146)*(ROW(TableDiv[Agency])-ROW(TableDiv[[#Headers],[Agency]])),COLUMNS($F$7:AA$7))))</f>
        <v/>
      </c>
      <c r="AB146" s="1069" t="str" cm="1">
        <f t="array" ref="AB146">IF($D146&lt;COLUMNS($F$7:AB$7),"",INDEX(TableDiv[[GASB]:[GASB]],_xlfn.AGGREGATE(15,3,(TableDiv[[Agency]:[Agency]]=$E146)/(TableDiv[[Agency]:[Agency]]=$E146)*(ROW(TableDiv[Agency])-ROW(TableDiv[[#Headers],[Agency]])),COLUMNS($F$7:AB$7))))</f>
        <v/>
      </c>
      <c r="AC146" s="1069" t="str" cm="1">
        <f t="array" ref="AC146">IF($D146&lt;COLUMNS($F$7:AC$7),"",INDEX(TableDiv[[GASB]:[GASB]],_xlfn.AGGREGATE(15,3,(TableDiv[[Agency]:[Agency]]=$E146)/(TableDiv[[Agency]:[Agency]]=$E146)*(ROW(TableDiv[Agency])-ROW(TableDiv[[#Headers],[Agency]])),COLUMNS($F$7:AC$7))))</f>
        <v/>
      </c>
      <c r="AD146" s="1069" t="str" cm="1">
        <f t="array" ref="AD146">IF($D146&lt;COLUMNS($F$7:AD$7),"",INDEX(TableDiv[[GASB]:[GASB]],_xlfn.AGGREGATE(15,3,(TableDiv[[Agency]:[Agency]]=$E146)/(TableDiv[[Agency]:[Agency]]=$E146)*(ROW(TableDiv[Agency])-ROW(TableDiv[[#Headers],[Agency]])),COLUMNS($F$7:AD$7))))</f>
        <v/>
      </c>
      <c r="AE146" s="1069" t="str" cm="1">
        <f t="array" ref="AE146">IF($D146&lt;COLUMNS($F$7:AE$7),"",INDEX(TableDiv[[GASB]:[GASB]],_xlfn.AGGREGATE(15,3,(TableDiv[[Agency]:[Agency]]=$E146)/(TableDiv[[Agency]:[Agency]]=$E146)*(ROW(TableDiv[Agency])-ROW(TableDiv[[#Headers],[Agency]])),COLUMNS($F$7:AE$7))))</f>
        <v/>
      </c>
      <c r="AF146" s="1069" t="str" cm="1">
        <f t="array" ref="AF146">IF($D146&lt;COLUMNS($F$7:AF$7),"",INDEX(TableDiv[[GASB]:[GASB]],_xlfn.AGGREGATE(15,3,(TableDiv[[Agency]:[Agency]]=$E146)/(TableDiv[[Agency]:[Agency]]=$E146)*(ROW(TableDiv[Agency])-ROW(TableDiv[[#Headers],[Agency]])),COLUMNS($F$7:AF$7))))</f>
        <v/>
      </c>
      <c r="AG146" s="1069" t="str" cm="1">
        <f t="array" ref="AG146">IF($D146&lt;COLUMNS($F$7:AG$7),"",INDEX(TableDiv[[GASB]:[GASB]],_xlfn.AGGREGATE(15,3,(TableDiv[[Agency]:[Agency]]=$E146)/(TableDiv[[Agency]:[Agency]]=$E146)*(ROW(TableDiv[Agency])-ROW(TableDiv[[#Headers],[Agency]])),COLUMNS($F$7:AG$7))))</f>
        <v/>
      </c>
      <c r="AH146" s="1069" t="str" cm="1">
        <f t="array" ref="AH146">IF($D146&lt;COLUMNS($F$7:AH$7),"",INDEX(TableDiv[[GASB]:[GASB]],_xlfn.AGGREGATE(15,3,(TableDiv[[Agency]:[Agency]]=$E146)/(TableDiv[[Agency]:[Agency]]=$E146)*(ROW(TableDiv[Agency])-ROW(TableDiv[[#Headers],[Agency]])),COLUMNS($F$7:AH$7))))</f>
        <v/>
      </c>
      <c r="AI146" s="1069" t="str" cm="1">
        <f t="array" ref="AI146">IF($D146&lt;COLUMNS($F$7:AI$7),"",INDEX(TableDiv[[GASB]:[GASB]],_xlfn.AGGREGATE(15,3,(TableDiv[[Agency]:[Agency]]=$E146)/(TableDiv[[Agency]:[Agency]]=$E146)*(ROW(TableDiv[Agency])-ROW(TableDiv[[#Headers],[Agency]])),COLUMNS($F$7:AI$7))))</f>
        <v/>
      </c>
      <c r="AJ146" s="1069" t="str" cm="1">
        <f t="array" ref="AJ146">IF($D146&lt;COLUMNS($F$7:AJ$7),"",INDEX(TableDiv[[GASB]:[GASB]],_xlfn.AGGREGATE(15,3,(TableDiv[[Agency]:[Agency]]=$E146)/(TableDiv[[Agency]:[Agency]]=$E146)*(ROW(TableDiv[Agency])-ROW(TableDiv[[#Headers],[Agency]])),COLUMNS($F$7:AJ$7))))</f>
        <v/>
      </c>
      <c r="AK146" s="1069" t="str" cm="1">
        <f t="array" ref="AK146">IF($D146&lt;COLUMNS($F$7:AK$7),"",INDEX(TableDiv[[GASB]:[GASB]],_xlfn.AGGREGATE(15,3,(TableDiv[[Agency]:[Agency]]=$E146)/(TableDiv[[Agency]:[Agency]]=$E146)*(ROW(TableDiv[Agency])-ROW(TableDiv[[#Headers],[Agency]])),COLUMNS($F$7:AK$7))))</f>
        <v/>
      </c>
      <c r="AL146" s="1069" t="str" cm="1">
        <f t="array" ref="AL146">IF($D146&lt;COLUMNS($F$7:AL$7),"",INDEX(TableDiv[[GASB]:[GASB]],_xlfn.AGGREGATE(15,3,(TableDiv[[Agency]:[Agency]]=$E146)/(TableDiv[[Agency]:[Agency]]=$E146)*(ROW(TableDiv[Agency])-ROW(TableDiv[[#Headers],[Agency]])),COLUMNS($F$7:AL$7))))</f>
        <v/>
      </c>
      <c r="AM146" s="1069" t="str" cm="1">
        <f t="array" ref="AM146">IF($D146&lt;COLUMNS($F$7:AM$7),"",INDEX(TableDiv[[GASB]:[GASB]],_xlfn.AGGREGATE(15,3,(TableDiv[[Agency]:[Agency]]=$E146)/(TableDiv[[Agency]:[Agency]]=$E146)*(ROW(TableDiv[Agency])-ROW(TableDiv[[#Headers],[Agency]])),COLUMNS($F$7:AM$7))))</f>
        <v/>
      </c>
      <c r="AN146" s="1069"/>
      <c r="AO146" s="1069"/>
      <c r="AP146" s="1069"/>
      <c r="AQ146" s="1069"/>
      <c r="AR146" s="1069"/>
      <c r="AS146" s="1069"/>
    </row>
    <row r="147" spans="1:45" ht="15">
      <c r="A147" s="1073" t="s">
        <v>1437</v>
      </c>
      <c r="B147" s="1073" t="s">
        <v>2311</v>
      </c>
      <c r="C147" s="1069"/>
      <c r="D147" s="1069">
        <f>COUNTIF(TableDiv[Agency],E147)</f>
        <v>1</v>
      </c>
      <c r="E147" s="1078" t="str" cm="1">
        <f t="array" ref="E147">IFERROR(INDEX(TableDiv[Agency],MATCH(0,INDEX(COUNTIF($E$7:E146,TableDiv[Agency]),),0)),"")</f>
        <v>CA</v>
      </c>
      <c r="F147" s="1069" t="str" cm="1">
        <f t="array" ref="F147">IF($D147&lt;COLUMNS($F$7:F$7),"",INDEX(TableDiv[[GASB]:[GASB]],_xlfn.AGGREGATE(15,3,(TableDiv[[Agency]:[Agency]]=$E147)/(TableDiv[[Agency]:[Agency]]=$E147)*(ROW(TableDiv[Agency])-ROW(TableDiv[[#Headers],[Agency]])),COLUMNS($F$7:F$7))))</f>
        <v>48100G</v>
      </c>
      <c r="G147" s="1069" t="str" cm="1">
        <f t="array" ref="G147">IF($D147&lt;COLUMNS($F$7:G$7),"",INDEX(TableDiv[[GASB]:[GASB]],_xlfn.AGGREGATE(15,3,(TableDiv[[Agency]:[Agency]]=$E147)/(TableDiv[[Agency]:[Agency]]=$E147)*(ROW(TableDiv[Agency])-ROW(TableDiv[[#Headers],[Agency]])),COLUMNS($F$7:G$7))))</f>
        <v/>
      </c>
      <c r="H147" s="1069" t="str" cm="1">
        <f t="array" ref="H147">IF($D147&lt;COLUMNS($F$7:H$7),"",INDEX(TableDiv[[GASB]:[GASB]],_xlfn.AGGREGATE(15,3,(TableDiv[[Agency]:[Agency]]=$E147)/(TableDiv[[Agency]:[Agency]]=$E147)*(ROW(TableDiv[Agency])-ROW(TableDiv[[#Headers],[Agency]])),COLUMNS($F$7:H$7))))</f>
        <v/>
      </c>
      <c r="I147" s="1069" t="str" cm="1">
        <f t="array" ref="I147">IF($D147&lt;COLUMNS($F$7:I$7),"",INDEX(TableDiv[[GASB]:[GASB]],_xlfn.AGGREGATE(15,3,(TableDiv[[Agency]:[Agency]]=$E147)/(TableDiv[[Agency]:[Agency]]=$E147)*(ROW(TableDiv[Agency])-ROW(TableDiv[[#Headers],[Agency]])),COLUMNS($F$7:I$7))))</f>
        <v/>
      </c>
      <c r="J147" s="1069" t="str" cm="1">
        <f t="array" ref="J147">IF($D147&lt;COLUMNS($F$7:J$7),"",INDEX(TableDiv[[GASB]:[GASB]],_xlfn.AGGREGATE(15,3,(TableDiv[[Agency]:[Agency]]=$E147)/(TableDiv[[Agency]:[Agency]]=$E147)*(ROW(TableDiv[Agency])-ROW(TableDiv[[#Headers],[Agency]])),COLUMNS($F$7:J$7))))</f>
        <v/>
      </c>
      <c r="K147" s="1069" t="str" cm="1">
        <f t="array" ref="K147">IF($D147&lt;COLUMNS($F$7:K$7),"",INDEX(TableDiv[[GASB]:[GASB]],_xlfn.AGGREGATE(15,3,(TableDiv[[Agency]:[Agency]]=$E147)/(TableDiv[[Agency]:[Agency]]=$E147)*(ROW(TableDiv[Agency])-ROW(TableDiv[[#Headers],[Agency]])),COLUMNS($F$7:K$7))))</f>
        <v/>
      </c>
      <c r="L147" s="1069" t="str" cm="1">
        <f t="array" ref="L147">IF($D147&lt;COLUMNS($F$7:L$7),"",INDEX(TableDiv[[GASB]:[GASB]],_xlfn.AGGREGATE(15,3,(TableDiv[[Agency]:[Agency]]=$E147)/(TableDiv[[Agency]:[Agency]]=$E147)*(ROW(TableDiv[Agency])-ROW(TableDiv[[#Headers],[Agency]])),COLUMNS($F$7:L$7))))</f>
        <v/>
      </c>
      <c r="M147" s="1069" t="str" cm="1">
        <f t="array" ref="M147">IF($D147&lt;COLUMNS($F$7:M$7),"",INDEX(TableDiv[[GASB]:[GASB]],_xlfn.AGGREGATE(15,3,(TableDiv[[Agency]:[Agency]]=$E147)/(TableDiv[[Agency]:[Agency]]=$E147)*(ROW(TableDiv[Agency])-ROW(TableDiv[[#Headers],[Agency]])),COLUMNS($F$7:M$7))))</f>
        <v/>
      </c>
      <c r="N147" s="1069" t="str" cm="1">
        <f t="array" ref="N147">IF($D147&lt;COLUMNS($F$7:N$7),"",INDEX(TableDiv[[GASB]:[GASB]],_xlfn.AGGREGATE(15,3,(TableDiv[[Agency]:[Agency]]=$E147)/(TableDiv[[Agency]:[Agency]]=$E147)*(ROW(TableDiv[Agency])-ROW(TableDiv[[#Headers],[Agency]])),COLUMNS($F$7:N$7))))</f>
        <v/>
      </c>
      <c r="O147" s="1069" t="str" cm="1">
        <f t="array" ref="O147">IF($D147&lt;COLUMNS($F$7:O$7),"",INDEX(TableDiv[[GASB]:[GASB]],_xlfn.AGGREGATE(15,3,(TableDiv[[Agency]:[Agency]]=$E147)/(TableDiv[[Agency]:[Agency]]=$E147)*(ROW(TableDiv[Agency])-ROW(TableDiv[[#Headers],[Agency]])),COLUMNS($F$7:O$7))))</f>
        <v/>
      </c>
      <c r="P147" s="1069" t="str" cm="1">
        <f t="array" ref="P147">IF($D147&lt;COLUMNS($F$7:P$7),"",INDEX(TableDiv[[GASB]:[GASB]],_xlfn.AGGREGATE(15,3,(TableDiv[[Agency]:[Agency]]=$E147)/(TableDiv[[Agency]:[Agency]]=$E147)*(ROW(TableDiv[Agency])-ROW(TableDiv[[#Headers],[Agency]])),COLUMNS($F$7:P$7))))</f>
        <v/>
      </c>
      <c r="Q147" s="1069" t="str" cm="1">
        <f t="array" ref="Q147">IF($D147&lt;COLUMNS($F$7:Q$7),"",INDEX(TableDiv[[GASB]:[GASB]],_xlfn.AGGREGATE(15,3,(TableDiv[[Agency]:[Agency]]=$E147)/(TableDiv[[Agency]:[Agency]]=$E147)*(ROW(TableDiv[Agency])-ROW(TableDiv[[#Headers],[Agency]])),COLUMNS($F$7:Q$7))))</f>
        <v/>
      </c>
      <c r="R147" s="1069" t="str" cm="1">
        <f t="array" ref="R147">IF($D147&lt;COLUMNS($F$7:R$7),"",INDEX(TableDiv[[GASB]:[GASB]],_xlfn.AGGREGATE(15,3,(TableDiv[[Agency]:[Agency]]=$E147)/(TableDiv[[Agency]:[Agency]]=$E147)*(ROW(TableDiv[Agency])-ROW(TableDiv[[#Headers],[Agency]])),COLUMNS($F$7:R$7))))</f>
        <v/>
      </c>
      <c r="S147" s="1069" t="str" cm="1">
        <f t="array" ref="S147">IF($D147&lt;COLUMNS($F$7:S$7),"",INDEX(TableDiv[[GASB]:[GASB]],_xlfn.AGGREGATE(15,3,(TableDiv[[Agency]:[Agency]]=$E147)/(TableDiv[[Agency]:[Agency]]=$E147)*(ROW(TableDiv[Agency])-ROW(TableDiv[[#Headers],[Agency]])),COLUMNS($F$7:S$7))))</f>
        <v/>
      </c>
      <c r="T147" s="1069" t="str" cm="1">
        <f t="array" ref="T147">IF($D147&lt;COLUMNS($F$7:T$7),"",INDEX(TableDiv[[GASB]:[GASB]],_xlfn.AGGREGATE(15,3,(TableDiv[[Agency]:[Agency]]=$E147)/(TableDiv[[Agency]:[Agency]]=$E147)*(ROW(TableDiv[Agency])-ROW(TableDiv[[#Headers],[Agency]])),COLUMNS($F$7:T$7))))</f>
        <v/>
      </c>
      <c r="U147" s="1069" t="str" cm="1">
        <f t="array" ref="U147">IF($D147&lt;COLUMNS($F$7:U$7),"",INDEX(TableDiv[[GASB]:[GASB]],_xlfn.AGGREGATE(15,3,(TableDiv[[Agency]:[Agency]]=$E147)/(TableDiv[[Agency]:[Agency]]=$E147)*(ROW(TableDiv[Agency])-ROW(TableDiv[[#Headers],[Agency]])),COLUMNS($F$7:U$7))))</f>
        <v/>
      </c>
      <c r="V147" s="1069" t="str" cm="1">
        <f t="array" ref="V147">IF($D147&lt;COLUMNS($F$7:V$7),"",INDEX(TableDiv[[GASB]:[GASB]],_xlfn.AGGREGATE(15,3,(TableDiv[[Agency]:[Agency]]=$E147)/(TableDiv[[Agency]:[Agency]]=$E147)*(ROW(TableDiv[Agency])-ROW(TableDiv[[#Headers],[Agency]])),COLUMNS($F$7:V$7))))</f>
        <v/>
      </c>
      <c r="W147" s="1069" t="str" cm="1">
        <f t="array" ref="W147">IF($D147&lt;COLUMNS($F$7:W$7),"",INDEX(TableDiv[[GASB]:[GASB]],_xlfn.AGGREGATE(15,3,(TableDiv[[Agency]:[Agency]]=$E147)/(TableDiv[[Agency]:[Agency]]=$E147)*(ROW(TableDiv[Agency])-ROW(TableDiv[[#Headers],[Agency]])),COLUMNS($F$7:W$7))))</f>
        <v/>
      </c>
      <c r="X147" s="1069" t="str" cm="1">
        <f t="array" ref="X147">IF($D147&lt;COLUMNS($F$7:X$7),"",INDEX(TableDiv[[GASB]:[GASB]],_xlfn.AGGREGATE(15,3,(TableDiv[[Agency]:[Agency]]=$E147)/(TableDiv[[Agency]:[Agency]]=$E147)*(ROW(TableDiv[Agency])-ROW(TableDiv[[#Headers],[Agency]])),COLUMNS($F$7:X$7))))</f>
        <v/>
      </c>
      <c r="Y147" s="1069" t="str" cm="1">
        <f t="array" ref="Y147">IF($D147&lt;COLUMNS($F$7:Y$7),"",INDEX(TableDiv[[GASB]:[GASB]],_xlfn.AGGREGATE(15,3,(TableDiv[[Agency]:[Agency]]=$E147)/(TableDiv[[Agency]:[Agency]]=$E147)*(ROW(TableDiv[Agency])-ROW(TableDiv[[#Headers],[Agency]])),COLUMNS($F$7:Y$7))))</f>
        <v/>
      </c>
      <c r="Z147" s="1069" t="str" cm="1">
        <f t="array" ref="Z147">IF($D147&lt;COLUMNS($F$7:Z$7),"",INDEX(TableDiv[[GASB]:[GASB]],_xlfn.AGGREGATE(15,3,(TableDiv[[Agency]:[Agency]]=$E147)/(TableDiv[[Agency]:[Agency]]=$E147)*(ROW(TableDiv[Agency])-ROW(TableDiv[[#Headers],[Agency]])),COLUMNS($F$7:Z$7))))</f>
        <v/>
      </c>
      <c r="AA147" s="1069" t="str" cm="1">
        <f t="array" ref="AA147">IF($D147&lt;COLUMNS($F$7:AA$7),"",INDEX(TableDiv[[GASB]:[GASB]],_xlfn.AGGREGATE(15,3,(TableDiv[[Agency]:[Agency]]=$E147)/(TableDiv[[Agency]:[Agency]]=$E147)*(ROW(TableDiv[Agency])-ROW(TableDiv[[#Headers],[Agency]])),COLUMNS($F$7:AA$7))))</f>
        <v/>
      </c>
      <c r="AB147" s="1069" t="str" cm="1">
        <f t="array" ref="AB147">IF($D147&lt;COLUMNS($F$7:AB$7),"",INDEX(TableDiv[[GASB]:[GASB]],_xlfn.AGGREGATE(15,3,(TableDiv[[Agency]:[Agency]]=$E147)/(TableDiv[[Agency]:[Agency]]=$E147)*(ROW(TableDiv[Agency])-ROW(TableDiv[[#Headers],[Agency]])),COLUMNS($F$7:AB$7))))</f>
        <v/>
      </c>
      <c r="AC147" s="1069" t="str" cm="1">
        <f t="array" ref="AC147">IF($D147&lt;COLUMNS($F$7:AC$7),"",INDEX(TableDiv[[GASB]:[GASB]],_xlfn.AGGREGATE(15,3,(TableDiv[[Agency]:[Agency]]=$E147)/(TableDiv[[Agency]:[Agency]]=$E147)*(ROW(TableDiv[Agency])-ROW(TableDiv[[#Headers],[Agency]])),COLUMNS($F$7:AC$7))))</f>
        <v/>
      </c>
      <c r="AD147" s="1069" t="str" cm="1">
        <f t="array" ref="AD147">IF($D147&lt;COLUMNS($F$7:AD$7),"",INDEX(TableDiv[[GASB]:[GASB]],_xlfn.AGGREGATE(15,3,(TableDiv[[Agency]:[Agency]]=$E147)/(TableDiv[[Agency]:[Agency]]=$E147)*(ROW(TableDiv[Agency])-ROW(TableDiv[[#Headers],[Agency]])),COLUMNS($F$7:AD$7))))</f>
        <v/>
      </c>
      <c r="AE147" s="1069" t="str" cm="1">
        <f t="array" ref="AE147">IF($D147&lt;COLUMNS($F$7:AE$7),"",INDEX(TableDiv[[GASB]:[GASB]],_xlfn.AGGREGATE(15,3,(TableDiv[[Agency]:[Agency]]=$E147)/(TableDiv[[Agency]:[Agency]]=$E147)*(ROW(TableDiv[Agency])-ROW(TableDiv[[#Headers],[Agency]])),COLUMNS($F$7:AE$7))))</f>
        <v/>
      </c>
      <c r="AF147" s="1069" t="str" cm="1">
        <f t="array" ref="AF147">IF($D147&lt;COLUMNS($F$7:AF$7),"",INDEX(TableDiv[[GASB]:[GASB]],_xlfn.AGGREGATE(15,3,(TableDiv[[Agency]:[Agency]]=$E147)/(TableDiv[[Agency]:[Agency]]=$E147)*(ROW(TableDiv[Agency])-ROW(TableDiv[[#Headers],[Agency]])),COLUMNS($F$7:AF$7))))</f>
        <v/>
      </c>
      <c r="AG147" s="1069" t="str" cm="1">
        <f t="array" ref="AG147">IF($D147&lt;COLUMNS($F$7:AG$7),"",INDEX(TableDiv[[GASB]:[GASB]],_xlfn.AGGREGATE(15,3,(TableDiv[[Agency]:[Agency]]=$E147)/(TableDiv[[Agency]:[Agency]]=$E147)*(ROW(TableDiv[Agency])-ROW(TableDiv[[#Headers],[Agency]])),COLUMNS($F$7:AG$7))))</f>
        <v/>
      </c>
      <c r="AH147" s="1069" t="str" cm="1">
        <f t="array" ref="AH147">IF($D147&lt;COLUMNS($F$7:AH$7),"",INDEX(TableDiv[[GASB]:[GASB]],_xlfn.AGGREGATE(15,3,(TableDiv[[Agency]:[Agency]]=$E147)/(TableDiv[[Agency]:[Agency]]=$E147)*(ROW(TableDiv[Agency])-ROW(TableDiv[[#Headers],[Agency]])),COLUMNS($F$7:AH$7))))</f>
        <v/>
      </c>
      <c r="AI147" s="1069" t="str" cm="1">
        <f t="array" ref="AI147">IF($D147&lt;COLUMNS($F$7:AI$7),"",INDEX(TableDiv[[GASB]:[GASB]],_xlfn.AGGREGATE(15,3,(TableDiv[[Agency]:[Agency]]=$E147)/(TableDiv[[Agency]:[Agency]]=$E147)*(ROW(TableDiv[Agency])-ROW(TableDiv[[#Headers],[Agency]])),COLUMNS($F$7:AI$7))))</f>
        <v/>
      </c>
      <c r="AJ147" s="1069" t="str" cm="1">
        <f t="array" ref="AJ147">IF($D147&lt;COLUMNS($F$7:AJ$7),"",INDEX(TableDiv[[GASB]:[GASB]],_xlfn.AGGREGATE(15,3,(TableDiv[[Agency]:[Agency]]=$E147)/(TableDiv[[Agency]:[Agency]]=$E147)*(ROW(TableDiv[Agency])-ROW(TableDiv[[#Headers],[Agency]])),COLUMNS($F$7:AJ$7))))</f>
        <v/>
      </c>
      <c r="AK147" s="1069" t="str" cm="1">
        <f t="array" ref="AK147">IF($D147&lt;COLUMNS($F$7:AK$7),"",INDEX(TableDiv[[GASB]:[GASB]],_xlfn.AGGREGATE(15,3,(TableDiv[[Agency]:[Agency]]=$E147)/(TableDiv[[Agency]:[Agency]]=$E147)*(ROW(TableDiv[Agency])-ROW(TableDiv[[#Headers],[Agency]])),COLUMNS($F$7:AK$7))))</f>
        <v/>
      </c>
      <c r="AL147" s="1069" t="str" cm="1">
        <f t="array" ref="AL147">IF($D147&lt;COLUMNS($F$7:AL$7),"",INDEX(TableDiv[[GASB]:[GASB]],_xlfn.AGGREGATE(15,3,(TableDiv[[Agency]:[Agency]]=$E147)/(TableDiv[[Agency]:[Agency]]=$E147)*(ROW(TableDiv[Agency])-ROW(TableDiv[[#Headers],[Agency]])),COLUMNS($F$7:AL$7))))</f>
        <v/>
      </c>
      <c r="AM147" s="1069" t="str" cm="1">
        <f t="array" ref="AM147">IF($D147&lt;COLUMNS($F$7:AM$7),"",INDEX(TableDiv[[GASB]:[GASB]],_xlfn.AGGREGATE(15,3,(TableDiv[[Agency]:[Agency]]=$E147)/(TableDiv[[Agency]:[Agency]]=$E147)*(ROW(TableDiv[Agency])-ROW(TableDiv[[#Headers],[Agency]])),COLUMNS($F$7:AM$7))))</f>
        <v/>
      </c>
      <c r="AN147" s="1069"/>
      <c r="AO147" s="1069"/>
      <c r="AP147" s="1069"/>
      <c r="AQ147" s="1069"/>
      <c r="AR147" s="1069"/>
      <c r="AS147" s="1069"/>
    </row>
    <row r="148" spans="1:45" ht="15">
      <c r="A148" s="1073" t="s">
        <v>1437</v>
      </c>
      <c r="B148" s="1073" t="s">
        <v>2344</v>
      </c>
      <c r="C148" s="1069"/>
      <c r="D148" s="1069">
        <f>COUNTIF(TableDiv[Agency],E148)</f>
        <v>1</v>
      </c>
      <c r="E148" s="1078" t="str" cm="1">
        <f t="array" ref="E148">IFERROR(INDEX(TableDiv[Agency],MATCH(0,INDEX(COUNTIF($E$7:E147,TableDiv[Agency]),),0)),"")</f>
        <v>CB</v>
      </c>
      <c r="F148" s="1069" t="str" cm="1">
        <f t="array" ref="F148">IF($D148&lt;COLUMNS($F$7:F$7),"",INDEX(TableDiv[[GASB]:[GASB]],_xlfn.AGGREGATE(15,3,(TableDiv[[Agency]:[Agency]]=$E148)/(TableDiv[[Agency]:[Agency]]=$E148)*(ROW(TableDiv[Agency])-ROW(TableDiv[[#Headers],[Agency]])),COLUMNS($F$7:F$7))))</f>
        <v>48100G</v>
      </c>
      <c r="G148" s="1069" t="str" cm="1">
        <f t="array" ref="G148">IF($D148&lt;COLUMNS($F$7:G$7),"",INDEX(TableDiv[[GASB]:[GASB]],_xlfn.AGGREGATE(15,3,(TableDiv[[Agency]:[Agency]]=$E148)/(TableDiv[[Agency]:[Agency]]=$E148)*(ROW(TableDiv[Agency])-ROW(TableDiv[[#Headers],[Agency]])),COLUMNS($F$7:G$7))))</f>
        <v/>
      </c>
      <c r="H148" s="1069" t="str" cm="1">
        <f t="array" ref="H148">IF($D148&lt;COLUMNS($F$7:H$7),"",INDEX(TableDiv[[GASB]:[GASB]],_xlfn.AGGREGATE(15,3,(TableDiv[[Agency]:[Agency]]=$E148)/(TableDiv[[Agency]:[Agency]]=$E148)*(ROW(TableDiv[Agency])-ROW(TableDiv[[#Headers],[Agency]])),COLUMNS($F$7:H$7))))</f>
        <v/>
      </c>
      <c r="I148" s="1069" t="str" cm="1">
        <f t="array" ref="I148">IF($D148&lt;COLUMNS($F$7:I$7),"",INDEX(TableDiv[[GASB]:[GASB]],_xlfn.AGGREGATE(15,3,(TableDiv[[Agency]:[Agency]]=$E148)/(TableDiv[[Agency]:[Agency]]=$E148)*(ROW(TableDiv[Agency])-ROW(TableDiv[[#Headers],[Agency]])),COLUMNS($F$7:I$7))))</f>
        <v/>
      </c>
      <c r="J148" s="1069" t="str" cm="1">
        <f t="array" ref="J148">IF($D148&lt;COLUMNS($F$7:J$7),"",INDEX(TableDiv[[GASB]:[GASB]],_xlfn.AGGREGATE(15,3,(TableDiv[[Agency]:[Agency]]=$E148)/(TableDiv[[Agency]:[Agency]]=$E148)*(ROW(TableDiv[Agency])-ROW(TableDiv[[#Headers],[Agency]])),COLUMNS($F$7:J$7))))</f>
        <v/>
      </c>
      <c r="K148" s="1069" t="str" cm="1">
        <f t="array" ref="K148">IF($D148&lt;COLUMNS($F$7:K$7),"",INDEX(TableDiv[[GASB]:[GASB]],_xlfn.AGGREGATE(15,3,(TableDiv[[Agency]:[Agency]]=$E148)/(TableDiv[[Agency]:[Agency]]=$E148)*(ROW(TableDiv[Agency])-ROW(TableDiv[[#Headers],[Agency]])),COLUMNS($F$7:K$7))))</f>
        <v/>
      </c>
      <c r="L148" s="1069" t="str" cm="1">
        <f t="array" ref="L148">IF($D148&lt;COLUMNS($F$7:L$7),"",INDEX(TableDiv[[GASB]:[GASB]],_xlfn.AGGREGATE(15,3,(TableDiv[[Agency]:[Agency]]=$E148)/(TableDiv[[Agency]:[Agency]]=$E148)*(ROW(TableDiv[Agency])-ROW(TableDiv[[#Headers],[Agency]])),COLUMNS($F$7:L$7))))</f>
        <v/>
      </c>
      <c r="M148" s="1069" t="str" cm="1">
        <f t="array" ref="M148">IF($D148&lt;COLUMNS($F$7:M$7),"",INDEX(TableDiv[[GASB]:[GASB]],_xlfn.AGGREGATE(15,3,(TableDiv[[Agency]:[Agency]]=$E148)/(TableDiv[[Agency]:[Agency]]=$E148)*(ROW(TableDiv[Agency])-ROW(TableDiv[[#Headers],[Agency]])),COLUMNS($F$7:M$7))))</f>
        <v/>
      </c>
      <c r="N148" s="1069" t="str" cm="1">
        <f t="array" ref="N148">IF($D148&lt;COLUMNS($F$7:N$7),"",INDEX(TableDiv[[GASB]:[GASB]],_xlfn.AGGREGATE(15,3,(TableDiv[[Agency]:[Agency]]=$E148)/(TableDiv[[Agency]:[Agency]]=$E148)*(ROW(TableDiv[Agency])-ROW(TableDiv[[#Headers],[Agency]])),COLUMNS($F$7:N$7))))</f>
        <v/>
      </c>
      <c r="O148" s="1069" t="str" cm="1">
        <f t="array" ref="O148">IF($D148&lt;COLUMNS($F$7:O$7),"",INDEX(TableDiv[[GASB]:[GASB]],_xlfn.AGGREGATE(15,3,(TableDiv[[Agency]:[Agency]]=$E148)/(TableDiv[[Agency]:[Agency]]=$E148)*(ROW(TableDiv[Agency])-ROW(TableDiv[[#Headers],[Agency]])),COLUMNS($F$7:O$7))))</f>
        <v/>
      </c>
      <c r="P148" s="1069" t="str" cm="1">
        <f t="array" ref="P148">IF($D148&lt;COLUMNS($F$7:P$7),"",INDEX(TableDiv[[GASB]:[GASB]],_xlfn.AGGREGATE(15,3,(TableDiv[[Agency]:[Agency]]=$E148)/(TableDiv[[Agency]:[Agency]]=$E148)*(ROW(TableDiv[Agency])-ROW(TableDiv[[#Headers],[Agency]])),COLUMNS($F$7:P$7))))</f>
        <v/>
      </c>
      <c r="Q148" s="1069" t="str" cm="1">
        <f t="array" ref="Q148">IF($D148&lt;COLUMNS($F$7:Q$7),"",INDEX(TableDiv[[GASB]:[GASB]],_xlfn.AGGREGATE(15,3,(TableDiv[[Agency]:[Agency]]=$E148)/(TableDiv[[Agency]:[Agency]]=$E148)*(ROW(TableDiv[Agency])-ROW(TableDiv[[#Headers],[Agency]])),COLUMNS($F$7:Q$7))))</f>
        <v/>
      </c>
      <c r="R148" s="1069" t="str" cm="1">
        <f t="array" ref="R148">IF($D148&lt;COLUMNS($F$7:R$7),"",INDEX(TableDiv[[GASB]:[GASB]],_xlfn.AGGREGATE(15,3,(TableDiv[[Agency]:[Agency]]=$E148)/(TableDiv[[Agency]:[Agency]]=$E148)*(ROW(TableDiv[Agency])-ROW(TableDiv[[#Headers],[Agency]])),COLUMNS($F$7:R$7))))</f>
        <v/>
      </c>
      <c r="S148" s="1069" t="str" cm="1">
        <f t="array" ref="S148">IF($D148&lt;COLUMNS($F$7:S$7),"",INDEX(TableDiv[[GASB]:[GASB]],_xlfn.AGGREGATE(15,3,(TableDiv[[Agency]:[Agency]]=$E148)/(TableDiv[[Agency]:[Agency]]=$E148)*(ROW(TableDiv[Agency])-ROW(TableDiv[[#Headers],[Agency]])),COLUMNS($F$7:S$7))))</f>
        <v/>
      </c>
      <c r="T148" s="1069" t="str" cm="1">
        <f t="array" ref="T148">IF($D148&lt;COLUMNS($F$7:T$7),"",INDEX(TableDiv[[GASB]:[GASB]],_xlfn.AGGREGATE(15,3,(TableDiv[[Agency]:[Agency]]=$E148)/(TableDiv[[Agency]:[Agency]]=$E148)*(ROW(TableDiv[Agency])-ROW(TableDiv[[#Headers],[Agency]])),COLUMNS($F$7:T$7))))</f>
        <v/>
      </c>
      <c r="U148" s="1069" t="str" cm="1">
        <f t="array" ref="U148">IF($D148&lt;COLUMNS($F$7:U$7),"",INDEX(TableDiv[[GASB]:[GASB]],_xlfn.AGGREGATE(15,3,(TableDiv[[Agency]:[Agency]]=$E148)/(TableDiv[[Agency]:[Agency]]=$E148)*(ROW(TableDiv[Agency])-ROW(TableDiv[[#Headers],[Agency]])),COLUMNS($F$7:U$7))))</f>
        <v/>
      </c>
      <c r="V148" s="1069" t="str" cm="1">
        <f t="array" ref="V148">IF($D148&lt;COLUMNS($F$7:V$7),"",INDEX(TableDiv[[GASB]:[GASB]],_xlfn.AGGREGATE(15,3,(TableDiv[[Agency]:[Agency]]=$E148)/(TableDiv[[Agency]:[Agency]]=$E148)*(ROW(TableDiv[Agency])-ROW(TableDiv[[#Headers],[Agency]])),COLUMNS($F$7:V$7))))</f>
        <v/>
      </c>
      <c r="W148" s="1069" t="str" cm="1">
        <f t="array" ref="W148">IF($D148&lt;COLUMNS($F$7:W$7),"",INDEX(TableDiv[[GASB]:[GASB]],_xlfn.AGGREGATE(15,3,(TableDiv[[Agency]:[Agency]]=$E148)/(TableDiv[[Agency]:[Agency]]=$E148)*(ROW(TableDiv[Agency])-ROW(TableDiv[[#Headers],[Agency]])),COLUMNS($F$7:W$7))))</f>
        <v/>
      </c>
      <c r="X148" s="1069" t="str" cm="1">
        <f t="array" ref="X148">IF($D148&lt;COLUMNS($F$7:X$7),"",INDEX(TableDiv[[GASB]:[GASB]],_xlfn.AGGREGATE(15,3,(TableDiv[[Agency]:[Agency]]=$E148)/(TableDiv[[Agency]:[Agency]]=$E148)*(ROW(TableDiv[Agency])-ROW(TableDiv[[#Headers],[Agency]])),COLUMNS($F$7:X$7))))</f>
        <v/>
      </c>
      <c r="Y148" s="1069" t="str" cm="1">
        <f t="array" ref="Y148">IF($D148&lt;COLUMNS($F$7:Y$7),"",INDEX(TableDiv[[GASB]:[GASB]],_xlfn.AGGREGATE(15,3,(TableDiv[[Agency]:[Agency]]=$E148)/(TableDiv[[Agency]:[Agency]]=$E148)*(ROW(TableDiv[Agency])-ROW(TableDiv[[#Headers],[Agency]])),COLUMNS($F$7:Y$7))))</f>
        <v/>
      </c>
      <c r="Z148" s="1069" t="str" cm="1">
        <f t="array" ref="Z148">IF($D148&lt;COLUMNS($F$7:Z$7),"",INDEX(TableDiv[[GASB]:[GASB]],_xlfn.AGGREGATE(15,3,(TableDiv[[Agency]:[Agency]]=$E148)/(TableDiv[[Agency]:[Agency]]=$E148)*(ROW(TableDiv[Agency])-ROW(TableDiv[[#Headers],[Agency]])),COLUMNS($F$7:Z$7))))</f>
        <v/>
      </c>
      <c r="AA148" s="1069" t="str" cm="1">
        <f t="array" ref="AA148">IF($D148&lt;COLUMNS($F$7:AA$7),"",INDEX(TableDiv[[GASB]:[GASB]],_xlfn.AGGREGATE(15,3,(TableDiv[[Agency]:[Agency]]=$E148)/(TableDiv[[Agency]:[Agency]]=$E148)*(ROW(TableDiv[Agency])-ROW(TableDiv[[#Headers],[Agency]])),COLUMNS($F$7:AA$7))))</f>
        <v/>
      </c>
      <c r="AB148" s="1069" t="str" cm="1">
        <f t="array" ref="AB148">IF($D148&lt;COLUMNS($F$7:AB$7),"",INDEX(TableDiv[[GASB]:[GASB]],_xlfn.AGGREGATE(15,3,(TableDiv[[Agency]:[Agency]]=$E148)/(TableDiv[[Agency]:[Agency]]=$E148)*(ROW(TableDiv[Agency])-ROW(TableDiv[[#Headers],[Agency]])),COLUMNS($F$7:AB$7))))</f>
        <v/>
      </c>
      <c r="AC148" s="1069" t="str" cm="1">
        <f t="array" ref="AC148">IF($D148&lt;COLUMNS($F$7:AC$7),"",INDEX(TableDiv[[GASB]:[GASB]],_xlfn.AGGREGATE(15,3,(TableDiv[[Agency]:[Agency]]=$E148)/(TableDiv[[Agency]:[Agency]]=$E148)*(ROW(TableDiv[Agency])-ROW(TableDiv[[#Headers],[Agency]])),COLUMNS($F$7:AC$7))))</f>
        <v/>
      </c>
      <c r="AD148" s="1069" t="str" cm="1">
        <f t="array" ref="AD148">IF($D148&lt;COLUMNS($F$7:AD$7),"",INDEX(TableDiv[[GASB]:[GASB]],_xlfn.AGGREGATE(15,3,(TableDiv[[Agency]:[Agency]]=$E148)/(TableDiv[[Agency]:[Agency]]=$E148)*(ROW(TableDiv[Agency])-ROW(TableDiv[[#Headers],[Agency]])),COLUMNS($F$7:AD$7))))</f>
        <v/>
      </c>
      <c r="AE148" s="1069" t="str" cm="1">
        <f t="array" ref="AE148">IF($D148&lt;COLUMNS($F$7:AE$7),"",INDEX(TableDiv[[GASB]:[GASB]],_xlfn.AGGREGATE(15,3,(TableDiv[[Agency]:[Agency]]=$E148)/(TableDiv[[Agency]:[Agency]]=$E148)*(ROW(TableDiv[Agency])-ROW(TableDiv[[#Headers],[Agency]])),COLUMNS($F$7:AE$7))))</f>
        <v/>
      </c>
      <c r="AF148" s="1069" t="str" cm="1">
        <f t="array" ref="AF148">IF($D148&lt;COLUMNS($F$7:AF$7),"",INDEX(TableDiv[[GASB]:[GASB]],_xlfn.AGGREGATE(15,3,(TableDiv[[Agency]:[Agency]]=$E148)/(TableDiv[[Agency]:[Agency]]=$E148)*(ROW(TableDiv[Agency])-ROW(TableDiv[[#Headers],[Agency]])),COLUMNS($F$7:AF$7))))</f>
        <v/>
      </c>
      <c r="AG148" s="1069" t="str" cm="1">
        <f t="array" ref="AG148">IF($D148&lt;COLUMNS($F$7:AG$7),"",INDEX(TableDiv[[GASB]:[GASB]],_xlfn.AGGREGATE(15,3,(TableDiv[[Agency]:[Agency]]=$E148)/(TableDiv[[Agency]:[Agency]]=$E148)*(ROW(TableDiv[Agency])-ROW(TableDiv[[#Headers],[Agency]])),COLUMNS($F$7:AG$7))))</f>
        <v/>
      </c>
      <c r="AH148" s="1069" t="str" cm="1">
        <f t="array" ref="AH148">IF($D148&lt;COLUMNS($F$7:AH$7),"",INDEX(TableDiv[[GASB]:[GASB]],_xlfn.AGGREGATE(15,3,(TableDiv[[Agency]:[Agency]]=$E148)/(TableDiv[[Agency]:[Agency]]=$E148)*(ROW(TableDiv[Agency])-ROW(TableDiv[[#Headers],[Agency]])),COLUMNS($F$7:AH$7))))</f>
        <v/>
      </c>
      <c r="AI148" s="1069" t="str" cm="1">
        <f t="array" ref="AI148">IF($D148&lt;COLUMNS($F$7:AI$7),"",INDEX(TableDiv[[GASB]:[GASB]],_xlfn.AGGREGATE(15,3,(TableDiv[[Agency]:[Agency]]=$E148)/(TableDiv[[Agency]:[Agency]]=$E148)*(ROW(TableDiv[Agency])-ROW(TableDiv[[#Headers],[Agency]])),COLUMNS($F$7:AI$7))))</f>
        <v/>
      </c>
      <c r="AJ148" s="1069" t="str" cm="1">
        <f t="array" ref="AJ148">IF($D148&lt;COLUMNS($F$7:AJ$7),"",INDEX(TableDiv[[GASB]:[GASB]],_xlfn.AGGREGATE(15,3,(TableDiv[[Agency]:[Agency]]=$E148)/(TableDiv[[Agency]:[Agency]]=$E148)*(ROW(TableDiv[Agency])-ROW(TableDiv[[#Headers],[Agency]])),COLUMNS($F$7:AJ$7))))</f>
        <v/>
      </c>
      <c r="AK148" s="1069" t="str" cm="1">
        <f t="array" ref="AK148">IF($D148&lt;COLUMNS($F$7:AK$7),"",INDEX(TableDiv[[GASB]:[GASB]],_xlfn.AGGREGATE(15,3,(TableDiv[[Agency]:[Agency]]=$E148)/(TableDiv[[Agency]:[Agency]]=$E148)*(ROW(TableDiv[Agency])-ROW(TableDiv[[#Headers],[Agency]])),COLUMNS($F$7:AK$7))))</f>
        <v/>
      </c>
      <c r="AL148" s="1069" t="str" cm="1">
        <f t="array" ref="AL148">IF($D148&lt;COLUMNS($F$7:AL$7),"",INDEX(TableDiv[[GASB]:[GASB]],_xlfn.AGGREGATE(15,3,(TableDiv[[Agency]:[Agency]]=$E148)/(TableDiv[[Agency]:[Agency]]=$E148)*(ROW(TableDiv[Agency])-ROW(TableDiv[[#Headers],[Agency]])),COLUMNS($F$7:AL$7))))</f>
        <v/>
      </c>
      <c r="AM148" s="1069" t="str" cm="1">
        <f t="array" ref="AM148">IF($D148&lt;COLUMNS($F$7:AM$7),"",INDEX(TableDiv[[GASB]:[GASB]],_xlfn.AGGREGATE(15,3,(TableDiv[[Agency]:[Agency]]=$E148)/(TableDiv[[Agency]:[Agency]]=$E148)*(ROW(TableDiv[Agency])-ROW(TableDiv[[#Headers],[Agency]])),COLUMNS($F$7:AM$7))))</f>
        <v/>
      </c>
      <c r="AN148" s="1069"/>
      <c r="AO148" s="1069"/>
      <c r="AP148" s="1069"/>
      <c r="AQ148" s="1069"/>
      <c r="AR148" s="1069"/>
      <c r="AS148" s="1069"/>
    </row>
    <row r="149" spans="1:45" ht="15">
      <c r="A149" s="1073" t="s">
        <v>1444</v>
      </c>
      <c r="B149" s="1073" t="s">
        <v>2265</v>
      </c>
      <c r="C149" s="1069"/>
      <c r="D149" s="1069">
        <f>COUNTIF(TableDiv[Agency],E149)</f>
        <v>1</v>
      </c>
      <c r="E149" s="1078" t="str" cm="1">
        <f t="array" ref="E149">IFERROR(INDEX(TableDiv[Agency],MATCH(0,INDEX(COUNTIF($E$7:E148,TableDiv[Agency]),),0)),"")</f>
        <v>CC</v>
      </c>
      <c r="F149" s="1069" t="str" cm="1">
        <f t="array" ref="F149">IF($D149&lt;COLUMNS($F$7:F$7),"",INDEX(TableDiv[[GASB]:[GASB]],_xlfn.AGGREGATE(15,3,(TableDiv[[Agency]:[Agency]]=$E149)/(TableDiv[[Agency]:[Agency]]=$E149)*(ROW(TableDiv[Agency])-ROW(TableDiv[[#Headers],[Agency]])),COLUMNS($F$7:F$7))))</f>
        <v>48100G</v>
      </c>
      <c r="G149" s="1069" t="str" cm="1">
        <f t="array" ref="G149">IF($D149&lt;COLUMNS($F$7:G$7),"",INDEX(TableDiv[[GASB]:[GASB]],_xlfn.AGGREGATE(15,3,(TableDiv[[Agency]:[Agency]]=$E149)/(TableDiv[[Agency]:[Agency]]=$E149)*(ROW(TableDiv[Agency])-ROW(TableDiv[[#Headers],[Agency]])),COLUMNS($F$7:G$7))))</f>
        <v/>
      </c>
      <c r="H149" s="1069" t="str" cm="1">
        <f t="array" ref="H149">IF($D149&lt;COLUMNS($F$7:H$7),"",INDEX(TableDiv[[GASB]:[GASB]],_xlfn.AGGREGATE(15,3,(TableDiv[[Agency]:[Agency]]=$E149)/(TableDiv[[Agency]:[Agency]]=$E149)*(ROW(TableDiv[Agency])-ROW(TableDiv[[#Headers],[Agency]])),COLUMNS($F$7:H$7))))</f>
        <v/>
      </c>
      <c r="I149" s="1069" t="str" cm="1">
        <f t="array" ref="I149">IF($D149&lt;COLUMNS($F$7:I$7),"",INDEX(TableDiv[[GASB]:[GASB]],_xlfn.AGGREGATE(15,3,(TableDiv[[Agency]:[Agency]]=$E149)/(TableDiv[[Agency]:[Agency]]=$E149)*(ROW(TableDiv[Agency])-ROW(TableDiv[[#Headers],[Agency]])),COLUMNS($F$7:I$7))))</f>
        <v/>
      </c>
      <c r="J149" s="1069" t="str" cm="1">
        <f t="array" ref="J149">IF($D149&lt;COLUMNS($F$7:J$7),"",INDEX(TableDiv[[GASB]:[GASB]],_xlfn.AGGREGATE(15,3,(TableDiv[[Agency]:[Agency]]=$E149)/(TableDiv[[Agency]:[Agency]]=$E149)*(ROW(TableDiv[Agency])-ROW(TableDiv[[#Headers],[Agency]])),COLUMNS($F$7:J$7))))</f>
        <v/>
      </c>
      <c r="K149" s="1069" t="str" cm="1">
        <f t="array" ref="K149">IF($D149&lt;COLUMNS($F$7:K$7),"",INDEX(TableDiv[[GASB]:[GASB]],_xlfn.AGGREGATE(15,3,(TableDiv[[Agency]:[Agency]]=$E149)/(TableDiv[[Agency]:[Agency]]=$E149)*(ROW(TableDiv[Agency])-ROW(TableDiv[[#Headers],[Agency]])),COLUMNS($F$7:K$7))))</f>
        <v/>
      </c>
      <c r="L149" s="1069" t="str" cm="1">
        <f t="array" ref="L149">IF($D149&lt;COLUMNS($F$7:L$7),"",INDEX(TableDiv[[GASB]:[GASB]],_xlfn.AGGREGATE(15,3,(TableDiv[[Agency]:[Agency]]=$E149)/(TableDiv[[Agency]:[Agency]]=$E149)*(ROW(TableDiv[Agency])-ROW(TableDiv[[#Headers],[Agency]])),COLUMNS($F$7:L$7))))</f>
        <v/>
      </c>
      <c r="M149" s="1069" t="str" cm="1">
        <f t="array" ref="M149">IF($D149&lt;COLUMNS($F$7:M$7),"",INDEX(TableDiv[[GASB]:[GASB]],_xlfn.AGGREGATE(15,3,(TableDiv[[Agency]:[Agency]]=$E149)/(TableDiv[[Agency]:[Agency]]=$E149)*(ROW(TableDiv[Agency])-ROW(TableDiv[[#Headers],[Agency]])),COLUMNS($F$7:M$7))))</f>
        <v/>
      </c>
      <c r="N149" s="1069" t="str" cm="1">
        <f t="array" ref="N149">IF($D149&lt;COLUMNS($F$7:N$7),"",INDEX(TableDiv[[GASB]:[GASB]],_xlfn.AGGREGATE(15,3,(TableDiv[[Agency]:[Agency]]=$E149)/(TableDiv[[Agency]:[Agency]]=$E149)*(ROW(TableDiv[Agency])-ROW(TableDiv[[#Headers],[Agency]])),COLUMNS($F$7:N$7))))</f>
        <v/>
      </c>
      <c r="O149" s="1069" t="str" cm="1">
        <f t="array" ref="O149">IF($D149&lt;COLUMNS($F$7:O$7),"",INDEX(TableDiv[[GASB]:[GASB]],_xlfn.AGGREGATE(15,3,(TableDiv[[Agency]:[Agency]]=$E149)/(TableDiv[[Agency]:[Agency]]=$E149)*(ROW(TableDiv[Agency])-ROW(TableDiv[[#Headers],[Agency]])),COLUMNS($F$7:O$7))))</f>
        <v/>
      </c>
      <c r="P149" s="1069" t="str" cm="1">
        <f t="array" ref="P149">IF($D149&lt;COLUMNS($F$7:P$7),"",INDEX(TableDiv[[GASB]:[GASB]],_xlfn.AGGREGATE(15,3,(TableDiv[[Agency]:[Agency]]=$E149)/(TableDiv[[Agency]:[Agency]]=$E149)*(ROW(TableDiv[Agency])-ROW(TableDiv[[#Headers],[Agency]])),COLUMNS($F$7:P$7))))</f>
        <v/>
      </c>
      <c r="Q149" s="1069" t="str" cm="1">
        <f t="array" ref="Q149">IF($D149&lt;COLUMNS($F$7:Q$7),"",INDEX(TableDiv[[GASB]:[GASB]],_xlfn.AGGREGATE(15,3,(TableDiv[[Agency]:[Agency]]=$E149)/(TableDiv[[Agency]:[Agency]]=$E149)*(ROW(TableDiv[Agency])-ROW(TableDiv[[#Headers],[Agency]])),COLUMNS($F$7:Q$7))))</f>
        <v/>
      </c>
      <c r="R149" s="1069" t="str" cm="1">
        <f t="array" ref="R149">IF($D149&lt;COLUMNS($F$7:R$7),"",INDEX(TableDiv[[GASB]:[GASB]],_xlfn.AGGREGATE(15,3,(TableDiv[[Agency]:[Agency]]=$E149)/(TableDiv[[Agency]:[Agency]]=$E149)*(ROW(TableDiv[Agency])-ROW(TableDiv[[#Headers],[Agency]])),COLUMNS($F$7:R$7))))</f>
        <v/>
      </c>
      <c r="S149" s="1069" t="str" cm="1">
        <f t="array" ref="S149">IF($D149&lt;COLUMNS($F$7:S$7),"",INDEX(TableDiv[[GASB]:[GASB]],_xlfn.AGGREGATE(15,3,(TableDiv[[Agency]:[Agency]]=$E149)/(TableDiv[[Agency]:[Agency]]=$E149)*(ROW(TableDiv[Agency])-ROW(TableDiv[[#Headers],[Agency]])),COLUMNS($F$7:S$7))))</f>
        <v/>
      </c>
      <c r="T149" s="1069" t="str" cm="1">
        <f t="array" ref="T149">IF($D149&lt;COLUMNS($F$7:T$7),"",INDEX(TableDiv[[GASB]:[GASB]],_xlfn.AGGREGATE(15,3,(TableDiv[[Agency]:[Agency]]=$E149)/(TableDiv[[Agency]:[Agency]]=$E149)*(ROW(TableDiv[Agency])-ROW(TableDiv[[#Headers],[Agency]])),COLUMNS($F$7:T$7))))</f>
        <v/>
      </c>
      <c r="U149" s="1069" t="str" cm="1">
        <f t="array" ref="U149">IF($D149&lt;COLUMNS($F$7:U$7),"",INDEX(TableDiv[[GASB]:[GASB]],_xlfn.AGGREGATE(15,3,(TableDiv[[Agency]:[Agency]]=$E149)/(TableDiv[[Agency]:[Agency]]=$E149)*(ROW(TableDiv[Agency])-ROW(TableDiv[[#Headers],[Agency]])),COLUMNS($F$7:U$7))))</f>
        <v/>
      </c>
      <c r="V149" s="1069" t="str" cm="1">
        <f t="array" ref="V149">IF($D149&lt;COLUMNS($F$7:V$7),"",INDEX(TableDiv[[GASB]:[GASB]],_xlfn.AGGREGATE(15,3,(TableDiv[[Agency]:[Agency]]=$E149)/(TableDiv[[Agency]:[Agency]]=$E149)*(ROW(TableDiv[Agency])-ROW(TableDiv[[#Headers],[Agency]])),COLUMNS($F$7:V$7))))</f>
        <v/>
      </c>
      <c r="W149" s="1069" t="str" cm="1">
        <f t="array" ref="W149">IF($D149&lt;COLUMNS($F$7:W$7),"",INDEX(TableDiv[[GASB]:[GASB]],_xlfn.AGGREGATE(15,3,(TableDiv[[Agency]:[Agency]]=$E149)/(TableDiv[[Agency]:[Agency]]=$E149)*(ROW(TableDiv[Agency])-ROW(TableDiv[[#Headers],[Agency]])),COLUMNS($F$7:W$7))))</f>
        <v/>
      </c>
      <c r="X149" s="1069" t="str" cm="1">
        <f t="array" ref="X149">IF($D149&lt;COLUMNS($F$7:X$7),"",INDEX(TableDiv[[GASB]:[GASB]],_xlfn.AGGREGATE(15,3,(TableDiv[[Agency]:[Agency]]=$E149)/(TableDiv[[Agency]:[Agency]]=$E149)*(ROW(TableDiv[Agency])-ROW(TableDiv[[#Headers],[Agency]])),COLUMNS($F$7:X$7))))</f>
        <v/>
      </c>
      <c r="Y149" s="1069" t="str" cm="1">
        <f t="array" ref="Y149">IF($D149&lt;COLUMNS($F$7:Y$7),"",INDEX(TableDiv[[GASB]:[GASB]],_xlfn.AGGREGATE(15,3,(TableDiv[[Agency]:[Agency]]=$E149)/(TableDiv[[Agency]:[Agency]]=$E149)*(ROW(TableDiv[Agency])-ROW(TableDiv[[#Headers],[Agency]])),COLUMNS($F$7:Y$7))))</f>
        <v/>
      </c>
      <c r="Z149" s="1069" t="str" cm="1">
        <f t="array" ref="Z149">IF($D149&lt;COLUMNS($F$7:Z$7),"",INDEX(TableDiv[[GASB]:[GASB]],_xlfn.AGGREGATE(15,3,(TableDiv[[Agency]:[Agency]]=$E149)/(TableDiv[[Agency]:[Agency]]=$E149)*(ROW(TableDiv[Agency])-ROW(TableDiv[[#Headers],[Agency]])),COLUMNS($F$7:Z$7))))</f>
        <v/>
      </c>
      <c r="AA149" s="1069" t="str" cm="1">
        <f t="array" ref="AA149">IF($D149&lt;COLUMNS($F$7:AA$7),"",INDEX(TableDiv[[GASB]:[GASB]],_xlfn.AGGREGATE(15,3,(TableDiv[[Agency]:[Agency]]=$E149)/(TableDiv[[Agency]:[Agency]]=$E149)*(ROW(TableDiv[Agency])-ROW(TableDiv[[#Headers],[Agency]])),COLUMNS($F$7:AA$7))))</f>
        <v/>
      </c>
      <c r="AB149" s="1069" t="str" cm="1">
        <f t="array" ref="AB149">IF($D149&lt;COLUMNS($F$7:AB$7),"",INDEX(TableDiv[[GASB]:[GASB]],_xlfn.AGGREGATE(15,3,(TableDiv[[Agency]:[Agency]]=$E149)/(TableDiv[[Agency]:[Agency]]=$E149)*(ROW(TableDiv[Agency])-ROW(TableDiv[[#Headers],[Agency]])),COLUMNS($F$7:AB$7))))</f>
        <v/>
      </c>
      <c r="AC149" s="1069" t="str" cm="1">
        <f t="array" ref="AC149">IF($D149&lt;COLUMNS($F$7:AC$7),"",INDEX(TableDiv[[GASB]:[GASB]],_xlfn.AGGREGATE(15,3,(TableDiv[[Agency]:[Agency]]=$E149)/(TableDiv[[Agency]:[Agency]]=$E149)*(ROW(TableDiv[Agency])-ROW(TableDiv[[#Headers],[Agency]])),COLUMNS($F$7:AC$7))))</f>
        <v/>
      </c>
      <c r="AD149" s="1069" t="str" cm="1">
        <f t="array" ref="AD149">IF($D149&lt;COLUMNS($F$7:AD$7),"",INDEX(TableDiv[[GASB]:[GASB]],_xlfn.AGGREGATE(15,3,(TableDiv[[Agency]:[Agency]]=$E149)/(TableDiv[[Agency]:[Agency]]=$E149)*(ROW(TableDiv[Agency])-ROW(TableDiv[[#Headers],[Agency]])),COLUMNS($F$7:AD$7))))</f>
        <v/>
      </c>
      <c r="AE149" s="1069" t="str" cm="1">
        <f t="array" ref="AE149">IF($D149&lt;COLUMNS($F$7:AE$7),"",INDEX(TableDiv[[GASB]:[GASB]],_xlfn.AGGREGATE(15,3,(TableDiv[[Agency]:[Agency]]=$E149)/(TableDiv[[Agency]:[Agency]]=$E149)*(ROW(TableDiv[Agency])-ROW(TableDiv[[#Headers],[Agency]])),COLUMNS($F$7:AE$7))))</f>
        <v/>
      </c>
      <c r="AF149" s="1069" t="str" cm="1">
        <f t="array" ref="AF149">IF($D149&lt;COLUMNS($F$7:AF$7),"",INDEX(TableDiv[[GASB]:[GASB]],_xlfn.AGGREGATE(15,3,(TableDiv[[Agency]:[Agency]]=$E149)/(TableDiv[[Agency]:[Agency]]=$E149)*(ROW(TableDiv[Agency])-ROW(TableDiv[[#Headers],[Agency]])),COLUMNS($F$7:AF$7))))</f>
        <v/>
      </c>
      <c r="AG149" s="1069" t="str" cm="1">
        <f t="array" ref="AG149">IF($D149&lt;COLUMNS($F$7:AG$7),"",INDEX(TableDiv[[GASB]:[GASB]],_xlfn.AGGREGATE(15,3,(TableDiv[[Agency]:[Agency]]=$E149)/(TableDiv[[Agency]:[Agency]]=$E149)*(ROW(TableDiv[Agency])-ROW(TableDiv[[#Headers],[Agency]])),COLUMNS($F$7:AG$7))))</f>
        <v/>
      </c>
      <c r="AH149" s="1069" t="str" cm="1">
        <f t="array" ref="AH149">IF($D149&lt;COLUMNS($F$7:AH$7),"",INDEX(TableDiv[[GASB]:[GASB]],_xlfn.AGGREGATE(15,3,(TableDiv[[Agency]:[Agency]]=$E149)/(TableDiv[[Agency]:[Agency]]=$E149)*(ROW(TableDiv[Agency])-ROW(TableDiv[[#Headers],[Agency]])),COLUMNS($F$7:AH$7))))</f>
        <v/>
      </c>
      <c r="AI149" s="1069" t="str" cm="1">
        <f t="array" ref="AI149">IF($D149&lt;COLUMNS($F$7:AI$7),"",INDEX(TableDiv[[GASB]:[GASB]],_xlfn.AGGREGATE(15,3,(TableDiv[[Agency]:[Agency]]=$E149)/(TableDiv[[Agency]:[Agency]]=$E149)*(ROW(TableDiv[Agency])-ROW(TableDiv[[#Headers],[Agency]])),COLUMNS($F$7:AI$7))))</f>
        <v/>
      </c>
      <c r="AJ149" s="1069" t="str" cm="1">
        <f t="array" ref="AJ149">IF($D149&lt;COLUMNS($F$7:AJ$7),"",INDEX(TableDiv[[GASB]:[GASB]],_xlfn.AGGREGATE(15,3,(TableDiv[[Agency]:[Agency]]=$E149)/(TableDiv[[Agency]:[Agency]]=$E149)*(ROW(TableDiv[Agency])-ROW(TableDiv[[#Headers],[Agency]])),COLUMNS($F$7:AJ$7))))</f>
        <v/>
      </c>
      <c r="AK149" s="1069" t="str" cm="1">
        <f t="array" ref="AK149">IF($D149&lt;COLUMNS($F$7:AK$7),"",INDEX(TableDiv[[GASB]:[GASB]],_xlfn.AGGREGATE(15,3,(TableDiv[[Agency]:[Agency]]=$E149)/(TableDiv[[Agency]:[Agency]]=$E149)*(ROW(TableDiv[Agency])-ROW(TableDiv[[#Headers],[Agency]])),COLUMNS($F$7:AK$7))))</f>
        <v/>
      </c>
      <c r="AL149" s="1069" t="str" cm="1">
        <f t="array" ref="AL149">IF($D149&lt;COLUMNS($F$7:AL$7),"",INDEX(TableDiv[[GASB]:[GASB]],_xlfn.AGGREGATE(15,3,(TableDiv[[Agency]:[Agency]]=$E149)/(TableDiv[[Agency]:[Agency]]=$E149)*(ROW(TableDiv[Agency])-ROW(TableDiv[[#Headers],[Agency]])),COLUMNS($F$7:AL$7))))</f>
        <v/>
      </c>
      <c r="AM149" s="1069" t="str" cm="1">
        <f t="array" ref="AM149">IF($D149&lt;COLUMNS($F$7:AM$7),"",INDEX(TableDiv[[GASB]:[GASB]],_xlfn.AGGREGATE(15,3,(TableDiv[[Agency]:[Agency]]=$E149)/(TableDiv[[Agency]:[Agency]]=$E149)*(ROW(TableDiv[Agency])-ROW(TableDiv[[#Headers],[Agency]])),COLUMNS($F$7:AM$7))))</f>
        <v/>
      </c>
      <c r="AN149" s="1069"/>
      <c r="AO149" s="1069"/>
      <c r="AP149" s="1069"/>
      <c r="AQ149" s="1069"/>
      <c r="AR149" s="1069"/>
      <c r="AS149" s="1069"/>
    </row>
    <row r="150" spans="1:45" ht="15">
      <c r="A150" s="1073" t="s">
        <v>1444</v>
      </c>
      <c r="B150" s="1073" t="s">
        <v>2266</v>
      </c>
      <c r="C150" s="1069"/>
      <c r="D150" s="1069">
        <f>COUNTIF(TableDiv[Agency],E150)</f>
        <v>1</v>
      </c>
      <c r="E150" s="1078" t="str" cm="1">
        <f t="array" ref="E150">IFERROR(INDEX(TableDiv[Agency],MATCH(0,INDEX(COUNTIF($E$7:E149,TableDiv[Agency]),),0)),"")</f>
        <v>CD</v>
      </c>
      <c r="F150" s="1069" t="str" cm="1">
        <f t="array" ref="F150">IF($D150&lt;COLUMNS($F$7:F$7),"",INDEX(TableDiv[[GASB]:[GASB]],_xlfn.AGGREGATE(15,3,(TableDiv[[Agency]:[Agency]]=$E150)/(TableDiv[[Agency]:[Agency]]=$E150)*(ROW(TableDiv[Agency])-ROW(TableDiv[[#Headers],[Agency]])),COLUMNS($F$7:F$7))))</f>
        <v>48100G</v>
      </c>
      <c r="G150" s="1069" t="str" cm="1">
        <f t="array" ref="G150">IF($D150&lt;COLUMNS($F$7:G$7),"",INDEX(TableDiv[[GASB]:[GASB]],_xlfn.AGGREGATE(15,3,(TableDiv[[Agency]:[Agency]]=$E150)/(TableDiv[[Agency]:[Agency]]=$E150)*(ROW(TableDiv[Agency])-ROW(TableDiv[[#Headers],[Agency]])),COLUMNS($F$7:G$7))))</f>
        <v/>
      </c>
      <c r="H150" s="1069" t="str" cm="1">
        <f t="array" ref="H150">IF($D150&lt;COLUMNS($F$7:H$7),"",INDEX(TableDiv[[GASB]:[GASB]],_xlfn.AGGREGATE(15,3,(TableDiv[[Agency]:[Agency]]=$E150)/(TableDiv[[Agency]:[Agency]]=$E150)*(ROW(TableDiv[Agency])-ROW(TableDiv[[#Headers],[Agency]])),COLUMNS($F$7:H$7))))</f>
        <v/>
      </c>
      <c r="I150" s="1069" t="str" cm="1">
        <f t="array" ref="I150">IF($D150&lt;COLUMNS($F$7:I$7),"",INDEX(TableDiv[[GASB]:[GASB]],_xlfn.AGGREGATE(15,3,(TableDiv[[Agency]:[Agency]]=$E150)/(TableDiv[[Agency]:[Agency]]=$E150)*(ROW(TableDiv[Agency])-ROW(TableDiv[[#Headers],[Agency]])),COLUMNS($F$7:I$7))))</f>
        <v/>
      </c>
      <c r="J150" s="1069" t="str" cm="1">
        <f t="array" ref="J150">IF($D150&lt;COLUMNS($F$7:J$7),"",INDEX(TableDiv[[GASB]:[GASB]],_xlfn.AGGREGATE(15,3,(TableDiv[[Agency]:[Agency]]=$E150)/(TableDiv[[Agency]:[Agency]]=$E150)*(ROW(TableDiv[Agency])-ROW(TableDiv[[#Headers],[Agency]])),COLUMNS($F$7:J$7))))</f>
        <v/>
      </c>
      <c r="K150" s="1069" t="str" cm="1">
        <f t="array" ref="K150">IF($D150&lt;COLUMNS($F$7:K$7),"",INDEX(TableDiv[[GASB]:[GASB]],_xlfn.AGGREGATE(15,3,(TableDiv[[Agency]:[Agency]]=$E150)/(TableDiv[[Agency]:[Agency]]=$E150)*(ROW(TableDiv[Agency])-ROW(TableDiv[[#Headers],[Agency]])),COLUMNS($F$7:K$7))))</f>
        <v/>
      </c>
      <c r="L150" s="1069" t="str" cm="1">
        <f t="array" ref="L150">IF($D150&lt;COLUMNS($F$7:L$7),"",INDEX(TableDiv[[GASB]:[GASB]],_xlfn.AGGREGATE(15,3,(TableDiv[[Agency]:[Agency]]=$E150)/(TableDiv[[Agency]:[Agency]]=$E150)*(ROW(TableDiv[Agency])-ROW(TableDiv[[#Headers],[Agency]])),COLUMNS($F$7:L$7))))</f>
        <v/>
      </c>
      <c r="M150" s="1069" t="str" cm="1">
        <f t="array" ref="M150">IF($D150&lt;COLUMNS($F$7:M$7),"",INDEX(TableDiv[[GASB]:[GASB]],_xlfn.AGGREGATE(15,3,(TableDiv[[Agency]:[Agency]]=$E150)/(TableDiv[[Agency]:[Agency]]=$E150)*(ROW(TableDiv[Agency])-ROW(TableDiv[[#Headers],[Agency]])),COLUMNS($F$7:M$7))))</f>
        <v/>
      </c>
      <c r="N150" s="1069" t="str" cm="1">
        <f t="array" ref="N150">IF($D150&lt;COLUMNS($F$7:N$7),"",INDEX(TableDiv[[GASB]:[GASB]],_xlfn.AGGREGATE(15,3,(TableDiv[[Agency]:[Agency]]=$E150)/(TableDiv[[Agency]:[Agency]]=$E150)*(ROW(TableDiv[Agency])-ROW(TableDiv[[#Headers],[Agency]])),COLUMNS($F$7:N$7))))</f>
        <v/>
      </c>
      <c r="O150" s="1069" t="str" cm="1">
        <f t="array" ref="O150">IF($D150&lt;COLUMNS($F$7:O$7),"",INDEX(TableDiv[[GASB]:[GASB]],_xlfn.AGGREGATE(15,3,(TableDiv[[Agency]:[Agency]]=$E150)/(TableDiv[[Agency]:[Agency]]=$E150)*(ROW(TableDiv[Agency])-ROW(TableDiv[[#Headers],[Agency]])),COLUMNS($F$7:O$7))))</f>
        <v/>
      </c>
      <c r="P150" s="1069" t="str" cm="1">
        <f t="array" ref="P150">IF($D150&lt;COLUMNS($F$7:P$7),"",INDEX(TableDiv[[GASB]:[GASB]],_xlfn.AGGREGATE(15,3,(TableDiv[[Agency]:[Agency]]=$E150)/(TableDiv[[Agency]:[Agency]]=$E150)*(ROW(TableDiv[Agency])-ROW(TableDiv[[#Headers],[Agency]])),COLUMNS($F$7:P$7))))</f>
        <v/>
      </c>
      <c r="Q150" s="1069" t="str" cm="1">
        <f t="array" ref="Q150">IF($D150&lt;COLUMNS($F$7:Q$7),"",INDEX(TableDiv[[GASB]:[GASB]],_xlfn.AGGREGATE(15,3,(TableDiv[[Agency]:[Agency]]=$E150)/(TableDiv[[Agency]:[Agency]]=$E150)*(ROW(TableDiv[Agency])-ROW(TableDiv[[#Headers],[Agency]])),COLUMNS($F$7:Q$7))))</f>
        <v/>
      </c>
      <c r="R150" s="1069" t="str" cm="1">
        <f t="array" ref="R150">IF($D150&lt;COLUMNS($F$7:R$7),"",INDEX(TableDiv[[GASB]:[GASB]],_xlfn.AGGREGATE(15,3,(TableDiv[[Agency]:[Agency]]=$E150)/(TableDiv[[Agency]:[Agency]]=$E150)*(ROW(TableDiv[Agency])-ROW(TableDiv[[#Headers],[Agency]])),COLUMNS($F$7:R$7))))</f>
        <v/>
      </c>
      <c r="S150" s="1069" t="str" cm="1">
        <f t="array" ref="S150">IF($D150&lt;COLUMNS($F$7:S$7),"",INDEX(TableDiv[[GASB]:[GASB]],_xlfn.AGGREGATE(15,3,(TableDiv[[Agency]:[Agency]]=$E150)/(TableDiv[[Agency]:[Agency]]=$E150)*(ROW(TableDiv[Agency])-ROW(TableDiv[[#Headers],[Agency]])),COLUMNS($F$7:S$7))))</f>
        <v/>
      </c>
      <c r="T150" s="1069" t="str" cm="1">
        <f t="array" ref="T150">IF($D150&lt;COLUMNS($F$7:T$7),"",INDEX(TableDiv[[GASB]:[GASB]],_xlfn.AGGREGATE(15,3,(TableDiv[[Agency]:[Agency]]=$E150)/(TableDiv[[Agency]:[Agency]]=$E150)*(ROW(TableDiv[Agency])-ROW(TableDiv[[#Headers],[Agency]])),COLUMNS($F$7:T$7))))</f>
        <v/>
      </c>
      <c r="U150" s="1069" t="str" cm="1">
        <f t="array" ref="U150">IF($D150&lt;COLUMNS($F$7:U$7),"",INDEX(TableDiv[[GASB]:[GASB]],_xlfn.AGGREGATE(15,3,(TableDiv[[Agency]:[Agency]]=$E150)/(TableDiv[[Agency]:[Agency]]=$E150)*(ROW(TableDiv[Agency])-ROW(TableDiv[[#Headers],[Agency]])),COLUMNS($F$7:U$7))))</f>
        <v/>
      </c>
      <c r="V150" s="1069" t="str" cm="1">
        <f t="array" ref="V150">IF($D150&lt;COLUMNS($F$7:V$7),"",INDEX(TableDiv[[GASB]:[GASB]],_xlfn.AGGREGATE(15,3,(TableDiv[[Agency]:[Agency]]=$E150)/(TableDiv[[Agency]:[Agency]]=$E150)*(ROW(TableDiv[Agency])-ROW(TableDiv[[#Headers],[Agency]])),COLUMNS($F$7:V$7))))</f>
        <v/>
      </c>
      <c r="W150" s="1069" t="str" cm="1">
        <f t="array" ref="W150">IF($D150&lt;COLUMNS($F$7:W$7),"",INDEX(TableDiv[[GASB]:[GASB]],_xlfn.AGGREGATE(15,3,(TableDiv[[Agency]:[Agency]]=$E150)/(TableDiv[[Agency]:[Agency]]=$E150)*(ROW(TableDiv[Agency])-ROW(TableDiv[[#Headers],[Agency]])),COLUMNS($F$7:W$7))))</f>
        <v/>
      </c>
      <c r="X150" s="1069" t="str" cm="1">
        <f t="array" ref="X150">IF($D150&lt;COLUMNS($F$7:X$7),"",INDEX(TableDiv[[GASB]:[GASB]],_xlfn.AGGREGATE(15,3,(TableDiv[[Agency]:[Agency]]=$E150)/(TableDiv[[Agency]:[Agency]]=$E150)*(ROW(TableDiv[Agency])-ROW(TableDiv[[#Headers],[Agency]])),COLUMNS($F$7:X$7))))</f>
        <v/>
      </c>
      <c r="Y150" s="1069" t="str" cm="1">
        <f t="array" ref="Y150">IF($D150&lt;COLUMNS($F$7:Y$7),"",INDEX(TableDiv[[GASB]:[GASB]],_xlfn.AGGREGATE(15,3,(TableDiv[[Agency]:[Agency]]=$E150)/(TableDiv[[Agency]:[Agency]]=$E150)*(ROW(TableDiv[Agency])-ROW(TableDiv[[#Headers],[Agency]])),COLUMNS($F$7:Y$7))))</f>
        <v/>
      </c>
      <c r="Z150" s="1069" t="str" cm="1">
        <f t="array" ref="Z150">IF($D150&lt;COLUMNS($F$7:Z$7),"",INDEX(TableDiv[[GASB]:[GASB]],_xlfn.AGGREGATE(15,3,(TableDiv[[Agency]:[Agency]]=$E150)/(TableDiv[[Agency]:[Agency]]=$E150)*(ROW(TableDiv[Agency])-ROW(TableDiv[[#Headers],[Agency]])),COLUMNS($F$7:Z$7))))</f>
        <v/>
      </c>
      <c r="AA150" s="1069" t="str" cm="1">
        <f t="array" ref="AA150">IF($D150&lt;COLUMNS($F$7:AA$7),"",INDEX(TableDiv[[GASB]:[GASB]],_xlfn.AGGREGATE(15,3,(TableDiv[[Agency]:[Agency]]=$E150)/(TableDiv[[Agency]:[Agency]]=$E150)*(ROW(TableDiv[Agency])-ROW(TableDiv[[#Headers],[Agency]])),COLUMNS($F$7:AA$7))))</f>
        <v/>
      </c>
      <c r="AB150" s="1069" t="str" cm="1">
        <f t="array" ref="AB150">IF($D150&lt;COLUMNS($F$7:AB$7),"",INDEX(TableDiv[[GASB]:[GASB]],_xlfn.AGGREGATE(15,3,(TableDiv[[Agency]:[Agency]]=$E150)/(TableDiv[[Agency]:[Agency]]=$E150)*(ROW(TableDiv[Agency])-ROW(TableDiv[[#Headers],[Agency]])),COLUMNS($F$7:AB$7))))</f>
        <v/>
      </c>
      <c r="AC150" s="1069" t="str" cm="1">
        <f t="array" ref="AC150">IF($D150&lt;COLUMNS($F$7:AC$7),"",INDEX(TableDiv[[GASB]:[GASB]],_xlfn.AGGREGATE(15,3,(TableDiv[[Agency]:[Agency]]=$E150)/(TableDiv[[Agency]:[Agency]]=$E150)*(ROW(TableDiv[Agency])-ROW(TableDiv[[#Headers],[Agency]])),COLUMNS($F$7:AC$7))))</f>
        <v/>
      </c>
      <c r="AD150" s="1069" t="str" cm="1">
        <f t="array" ref="AD150">IF($D150&lt;COLUMNS($F$7:AD$7),"",INDEX(TableDiv[[GASB]:[GASB]],_xlfn.AGGREGATE(15,3,(TableDiv[[Agency]:[Agency]]=$E150)/(TableDiv[[Agency]:[Agency]]=$E150)*(ROW(TableDiv[Agency])-ROW(TableDiv[[#Headers],[Agency]])),COLUMNS($F$7:AD$7))))</f>
        <v/>
      </c>
      <c r="AE150" s="1069" t="str" cm="1">
        <f t="array" ref="AE150">IF($D150&lt;COLUMNS($F$7:AE$7),"",INDEX(TableDiv[[GASB]:[GASB]],_xlfn.AGGREGATE(15,3,(TableDiv[[Agency]:[Agency]]=$E150)/(TableDiv[[Agency]:[Agency]]=$E150)*(ROW(TableDiv[Agency])-ROW(TableDiv[[#Headers],[Agency]])),COLUMNS($F$7:AE$7))))</f>
        <v/>
      </c>
      <c r="AF150" s="1069" t="str" cm="1">
        <f t="array" ref="AF150">IF($D150&lt;COLUMNS($F$7:AF$7),"",INDEX(TableDiv[[GASB]:[GASB]],_xlfn.AGGREGATE(15,3,(TableDiv[[Agency]:[Agency]]=$E150)/(TableDiv[[Agency]:[Agency]]=$E150)*(ROW(TableDiv[Agency])-ROW(TableDiv[[#Headers],[Agency]])),COLUMNS($F$7:AF$7))))</f>
        <v/>
      </c>
      <c r="AG150" s="1069" t="str" cm="1">
        <f t="array" ref="AG150">IF($D150&lt;COLUMNS($F$7:AG$7),"",INDEX(TableDiv[[GASB]:[GASB]],_xlfn.AGGREGATE(15,3,(TableDiv[[Agency]:[Agency]]=$E150)/(TableDiv[[Agency]:[Agency]]=$E150)*(ROW(TableDiv[Agency])-ROW(TableDiv[[#Headers],[Agency]])),COLUMNS($F$7:AG$7))))</f>
        <v/>
      </c>
      <c r="AH150" s="1069" t="str" cm="1">
        <f t="array" ref="AH150">IF($D150&lt;COLUMNS($F$7:AH$7),"",INDEX(TableDiv[[GASB]:[GASB]],_xlfn.AGGREGATE(15,3,(TableDiv[[Agency]:[Agency]]=$E150)/(TableDiv[[Agency]:[Agency]]=$E150)*(ROW(TableDiv[Agency])-ROW(TableDiv[[#Headers],[Agency]])),COLUMNS($F$7:AH$7))))</f>
        <v/>
      </c>
      <c r="AI150" s="1069" t="str" cm="1">
        <f t="array" ref="AI150">IF($D150&lt;COLUMNS($F$7:AI$7),"",INDEX(TableDiv[[GASB]:[GASB]],_xlfn.AGGREGATE(15,3,(TableDiv[[Agency]:[Agency]]=$E150)/(TableDiv[[Agency]:[Agency]]=$E150)*(ROW(TableDiv[Agency])-ROW(TableDiv[[#Headers],[Agency]])),COLUMNS($F$7:AI$7))))</f>
        <v/>
      </c>
      <c r="AJ150" s="1069" t="str" cm="1">
        <f t="array" ref="AJ150">IF($D150&lt;COLUMNS($F$7:AJ$7),"",INDEX(TableDiv[[GASB]:[GASB]],_xlfn.AGGREGATE(15,3,(TableDiv[[Agency]:[Agency]]=$E150)/(TableDiv[[Agency]:[Agency]]=$E150)*(ROW(TableDiv[Agency])-ROW(TableDiv[[#Headers],[Agency]])),COLUMNS($F$7:AJ$7))))</f>
        <v/>
      </c>
      <c r="AK150" s="1069" t="str" cm="1">
        <f t="array" ref="AK150">IF($D150&lt;COLUMNS($F$7:AK$7),"",INDEX(TableDiv[[GASB]:[GASB]],_xlfn.AGGREGATE(15,3,(TableDiv[[Agency]:[Agency]]=$E150)/(TableDiv[[Agency]:[Agency]]=$E150)*(ROW(TableDiv[Agency])-ROW(TableDiv[[#Headers],[Agency]])),COLUMNS($F$7:AK$7))))</f>
        <v/>
      </c>
      <c r="AL150" s="1069" t="str" cm="1">
        <f t="array" ref="AL150">IF($D150&lt;COLUMNS($F$7:AL$7),"",INDEX(TableDiv[[GASB]:[GASB]],_xlfn.AGGREGATE(15,3,(TableDiv[[Agency]:[Agency]]=$E150)/(TableDiv[[Agency]:[Agency]]=$E150)*(ROW(TableDiv[Agency])-ROW(TableDiv[[#Headers],[Agency]])),COLUMNS($F$7:AL$7))))</f>
        <v/>
      </c>
      <c r="AM150" s="1069" t="str" cm="1">
        <f t="array" ref="AM150">IF($D150&lt;COLUMNS($F$7:AM$7),"",INDEX(TableDiv[[GASB]:[GASB]],_xlfn.AGGREGATE(15,3,(TableDiv[[Agency]:[Agency]]=$E150)/(TableDiv[[Agency]:[Agency]]=$E150)*(ROW(TableDiv[Agency])-ROW(TableDiv[[#Headers],[Agency]])),COLUMNS($F$7:AM$7))))</f>
        <v/>
      </c>
      <c r="AN150" s="1069"/>
      <c r="AO150" s="1069"/>
      <c r="AP150" s="1069"/>
      <c r="AQ150" s="1069"/>
      <c r="AR150" s="1069"/>
      <c r="AS150" s="1069"/>
    </row>
    <row r="151" spans="1:45" ht="15">
      <c r="A151" s="1073" t="s">
        <v>1444</v>
      </c>
      <c r="B151" s="1073" t="s">
        <v>2274</v>
      </c>
      <c r="C151" s="1069"/>
      <c r="D151" s="1069">
        <f>COUNTIF(TableDiv[Agency],E151)</f>
        <v>1</v>
      </c>
      <c r="E151" s="1078" t="str" cm="1">
        <f t="array" ref="E151">IFERROR(INDEX(TableDiv[Agency],MATCH(0,INDEX(COUNTIF($E$7:E150,TableDiv[Agency]),),0)),"")</f>
        <v>CE</v>
      </c>
      <c r="F151" s="1069" t="str" cm="1">
        <f t="array" ref="F151">IF($D151&lt;COLUMNS($F$7:F$7),"",INDEX(TableDiv[[GASB]:[GASB]],_xlfn.AGGREGATE(15,3,(TableDiv[[Agency]:[Agency]]=$E151)/(TableDiv[[Agency]:[Agency]]=$E151)*(ROW(TableDiv[Agency])-ROW(TableDiv[[#Headers],[Agency]])),COLUMNS($F$7:F$7))))</f>
        <v>48100G</v>
      </c>
      <c r="G151" s="1069" t="str" cm="1">
        <f t="array" ref="G151">IF($D151&lt;COLUMNS($F$7:G$7),"",INDEX(TableDiv[[GASB]:[GASB]],_xlfn.AGGREGATE(15,3,(TableDiv[[Agency]:[Agency]]=$E151)/(TableDiv[[Agency]:[Agency]]=$E151)*(ROW(TableDiv[Agency])-ROW(TableDiv[[#Headers],[Agency]])),COLUMNS($F$7:G$7))))</f>
        <v/>
      </c>
      <c r="H151" s="1069" t="str" cm="1">
        <f t="array" ref="H151">IF($D151&lt;COLUMNS($F$7:H$7),"",INDEX(TableDiv[[GASB]:[GASB]],_xlfn.AGGREGATE(15,3,(TableDiv[[Agency]:[Agency]]=$E151)/(TableDiv[[Agency]:[Agency]]=$E151)*(ROW(TableDiv[Agency])-ROW(TableDiv[[#Headers],[Agency]])),COLUMNS($F$7:H$7))))</f>
        <v/>
      </c>
      <c r="I151" s="1069" t="str" cm="1">
        <f t="array" ref="I151">IF($D151&lt;COLUMNS($F$7:I$7),"",INDEX(TableDiv[[GASB]:[GASB]],_xlfn.AGGREGATE(15,3,(TableDiv[[Agency]:[Agency]]=$E151)/(TableDiv[[Agency]:[Agency]]=$E151)*(ROW(TableDiv[Agency])-ROW(TableDiv[[#Headers],[Agency]])),COLUMNS($F$7:I$7))))</f>
        <v/>
      </c>
      <c r="J151" s="1069" t="str" cm="1">
        <f t="array" ref="J151">IF($D151&lt;COLUMNS($F$7:J$7),"",INDEX(TableDiv[[GASB]:[GASB]],_xlfn.AGGREGATE(15,3,(TableDiv[[Agency]:[Agency]]=$E151)/(TableDiv[[Agency]:[Agency]]=$E151)*(ROW(TableDiv[Agency])-ROW(TableDiv[[#Headers],[Agency]])),COLUMNS($F$7:J$7))))</f>
        <v/>
      </c>
      <c r="K151" s="1069" t="str" cm="1">
        <f t="array" ref="K151">IF($D151&lt;COLUMNS($F$7:K$7),"",INDEX(TableDiv[[GASB]:[GASB]],_xlfn.AGGREGATE(15,3,(TableDiv[[Agency]:[Agency]]=$E151)/(TableDiv[[Agency]:[Agency]]=$E151)*(ROW(TableDiv[Agency])-ROW(TableDiv[[#Headers],[Agency]])),COLUMNS($F$7:K$7))))</f>
        <v/>
      </c>
      <c r="L151" s="1069" t="str" cm="1">
        <f t="array" ref="L151">IF($D151&lt;COLUMNS($F$7:L$7),"",INDEX(TableDiv[[GASB]:[GASB]],_xlfn.AGGREGATE(15,3,(TableDiv[[Agency]:[Agency]]=$E151)/(TableDiv[[Agency]:[Agency]]=$E151)*(ROW(TableDiv[Agency])-ROW(TableDiv[[#Headers],[Agency]])),COLUMNS($F$7:L$7))))</f>
        <v/>
      </c>
      <c r="M151" s="1069" t="str" cm="1">
        <f t="array" ref="M151">IF($D151&lt;COLUMNS($F$7:M$7),"",INDEX(TableDiv[[GASB]:[GASB]],_xlfn.AGGREGATE(15,3,(TableDiv[[Agency]:[Agency]]=$E151)/(TableDiv[[Agency]:[Agency]]=$E151)*(ROW(TableDiv[Agency])-ROW(TableDiv[[#Headers],[Agency]])),COLUMNS($F$7:M$7))))</f>
        <v/>
      </c>
      <c r="N151" s="1069" t="str" cm="1">
        <f t="array" ref="N151">IF($D151&lt;COLUMNS($F$7:N$7),"",INDEX(TableDiv[[GASB]:[GASB]],_xlfn.AGGREGATE(15,3,(TableDiv[[Agency]:[Agency]]=$E151)/(TableDiv[[Agency]:[Agency]]=$E151)*(ROW(TableDiv[Agency])-ROW(TableDiv[[#Headers],[Agency]])),COLUMNS($F$7:N$7))))</f>
        <v/>
      </c>
      <c r="O151" s="1069" t="str" cm="1">
        <f t="array" ref="O151">IF($D151&lt;COLUMNS($F$7:O$7),"",INDEX(TableDiv[[GASB]:[GASB]],_xlfn.AGGREGATE(15,3,(TableDiv[[Agency]:[Agency]]=$E151)/(TableDiv[[Agency]:[Agency]]=$E151)*(ROW(TableDiv[Agency])-ROW(TableDiv[[#Headers],[Agency]])),COLUMNS($F$7:O$7))))</f>
        <v/>
      </c>
      <c r="P151" s="1069" t="str" cm="1">
        <f t="array" ref="P151">IF($D151&lt;COLUMNS($F$7:P$7),"",INDEX(TableDiv[[GASB]:[GASB]],_xlfn.AGGREGATE(15,3,(TableDiv[[Agency]:[Agency]]=$E151)/(TableDiv[[Agency]:[Agency]]=$E151)*(ROW(TableDiv[Agency])-ROW(TableDiv[[#Headers],[Agency]])),COLUMNS($F$7:P$7))))</f>
        <v/>
      </c>
      <c r="Q151" s="1069" t="str" cm="1">
        <f t="array" ref="Q151">IF($D151&lt;COLUMNS($F$7:Q$7),"",INDEX(TableDiv[[GASB]:[GASB]],_xlfn.AGGREGATE(15,3,(TableDiv[[Agency]:[Agency]]=$E151)/(TableDiv[[Agency]:[Agency]]=$E151)*(ROW(TableDiv[Agency])-ROW(TableDiv[[#Headers],[Agency]])),COLUMNS($F$7:Q$7))))</f>
        <v/>
      </c>
      <c r="R151" s="1069" t="str" cm="1">
        <f t="array" ref="R151">IF($D151&lt;COLUMNS($F$7:R$7),"",INDEX(TableDiv[[GASB]:[GASB]],_xlfn.AGGREGATE(15,3,(TableDiv[[Agency]:[Agency]]=$E151)/(TableDiv[[Agency]:[Agency]]=$E151)*(ROW(TableDiv[Agency])-ROW(TableDiv[[#Headers],[Agency]])),COLUMNS($F$7:R$7))))</f>
        <v/>
      </c>
      <c r="S151" s="1069" t="str" cm="1">
        <f t="array" ref="S151">IF($D151&lt;COLUMNS($F$7:S$7),"",INDEX(TableDiv[[GASB]:[GASB]],_xlfn.AGGREGATE(15,3,(TableDiv[[Agency]:[Agency]]=$E151)/(TableDiv[[Agency]:[Agency]]=$E151)*(ROW(TableDiv[Agency])-ROW(TableDiv[[#Headers],[Agency]])),COLUMNS($F$7:S$7))))</f>
        <v/>
      </c>
      <c r="T151" s="1069" t="str" cm="1">
        <f t="array" ref="T151">IF($D151&lt;COLUMNS($F$7:T$7),"",INDEX(TableDiv[[GASB]:[GASB]],_xlfn.AGGREGATE(15,3,(TableDiv[[Agency]:[Agency]]=$E151)/(TableDiv[[Agency]:[Agency]]=$E151)*(ROW(TableDiv[Agency])-ROW(TableDiv[[#Headers],[Agency]])),COLUMNS($F$7:T$7))))</f>
        <v/>
      </c>
      <c r="U151" s="1069" t="str" cm="1">
        <f t="array" ref="U151">IF($D151&lt;COLUMNS($F$7:U$7),"",INDEX(TableDiv[[GASB]:[GASB]],_xlfn.AGGREGATE(15,3,(TableDiv[[Agency]:[Agency]]=$E151)/(TableDiv[[Agency]:[Agency]]=$E151)*(ROW(TableDiv[Agency])-ROW(TableDiv[[#Headers],[Agency]])),COLUMNS($F$7:U$7))))</f>
        <v/>
      </c>
      <c r="V151" s="1069" t="str" cm="1">
        <f t="array" ref="V151">IF($D151&lt;COLUMNS($F$7:V$7),"",INDEX(TableDiv[[GASB]:[GASB]],_xlfn.AGGREGATE(15,3,(TableDiv[[Agency]:[Agency]]=$E151)/(TableDiv[[Agency]:[Agency]]=$E151)*(ROW(TableDiv[Agency])-ROW(TableDiv[[#Headers],[Agency]])),COLUMNS($F$7:V$7))))</f>
        <v/>
      </c>
      <c r="W151" s="1069" t="str" cm="1">
        <f t="array" ref="W151">IF($D151&lt;COLUMNS($F$7:W$7),"",INDEX(TableDiv[[GASB]:[GASB]],_xlfn.AGGREGATE(15,3,(TableDiv[[Agency]:[Agency]]=$E151)/(TableDiv[[Agency]:[Agency]]=$E151)*(ROW(TableDiv[Agency])-ROW(TableDiv[[#Headers],[Agency]])),COLUMNS($F$7:W$7))))</f>
        <v/>
      </c>
      <c r="X151" s="1069" t="str" cm="1">
        <f t="array" ref="X151">IF($D151&lt;COLUMNS($F$7:X$7),"",INDEX(TableDiv[[GASB]:[GASB]],_xlfn.AGGREGATE(15,3,(TableDiv[[Agency]:[Agency]]=$E151)/(TableDiv[[Agency]:[Agency]]=$E151)*(ROW(TableDiv[Agency])-ROW(TableDiv[[#Headers],[Agency]])),COLUMNS($F$7:X$7))))</f>
        <v/>
      </c>
      <c r="Y151" s="1069" t="str" cm="1">
        <f t="array" ref="Y151">IF($D151&lt;COLUMNS($F$7:Y$7),"",INDEX(TableDiv[[GASB]:[GASB]],_xlfn.AGGREGATE(15,3,(TableDiv[[Agency]:[Agency]]=$E151)/(TableDiv[[Agency]:[Agency]]=$E151)*(ROW(TableDiv[Agency])-ROW(TableDiv[[#Headers],[Agency]])),COLUMNS($F$7:Y$7))))</f>
        <v/>
      </c>
      <c r="Z151" s="1069" t="str" cm="1">
        <f t="array" ref="Z151">IF($D151&lt;COLUMNS($F$7:Z$7),"",INDEX(TableDiv[[GASB]:[GASB]],_xlfn.AGGREGATE(15,3,(TableDiv[[Agency]:[Agency]]=$E151)/(TableDiv[[Agency]:[Agency]]=$E151)*(ROW(TableDiv[Agency])-ROW(TableDiv[[#Headers],[Agency]])),COLUMNS($F$7:Z$7))))</f>
        <v/>
      </c>
      <c r="AA151" s="1069" t="str" cm="1">
        <f t="array" ref="AA151">IF($D151&lt;COLUMNS($F$7:AA$7),"",INDEX(TableDiv[[GASB]:[GASB]],_xlfn.AGGREGATE(15,3,(TableDiv[[Agency]:[Agency]]=$E151)/(TableDiv[[Agency]:[Agency]]=$E151)*(ROW(TableDiv[Agency])-ROW(TableDiv[[#Headers],[Agency]])),COLUMNS($F$7:AA$7))))</f>
        <v/>
      </c>
      <c r="AB151" s="1069" t="str" cm="1">
        <f t="array" ref="AB151">IF($D151&lt;COLUMNS($F$7:AB$7),"",INDEX(TableDiv[[GASB]:[GASB]],_xlfn.AGGREGATE(15,3,(TableDiv[[Agency]:[Agency]]=$E151)/(TableDiv[[Agency]:[Agency]]=$E151)*(ROW(TableDiv[Agency])-ROW(TableDiv[[#Headers],[Agency]])),COLUMNS($F$7:AB$7))))</f>
        <v/>
      </c>
      <c r="AC151" s="1069" t="str" cm="1">
        <f t="array" ref="AC151">IF($D151&lt;COLUMNS($F$7:AC$7),"",INDEX(TableDiv[[GASB]:[GASB]],_xlfn.AGGREGATE(15,3,(TableDiv[[Agency]:[Agency]]=$E151)/(TableDiv[[Agency]:[Agency]]=$E151)*(ROW(TableDiv[Agency])-ROW(TableDiv[[#Headers],[Agency]])),COLUMNS($F$7:AC$7))))</f>
        <v/>
      </c>
      <c r="AD151" s="1069" t="str" cm="1">
        <f t="array" ref="AD151">IF($D151&lt;COLUMNS($F$7:AD$7),"",INDEX(TableDiv[[GASB]:[GASB]],_xlfn.AGGREGATE(15,3,(TableDiv[[Agency]:[Agency]]=$E151)/(TableDiv[[Agency]:[Agency]]=$E151)*(ROW(TableDiv[Agency])-ROW(TableDiv[[#Headers],[Agency]])),COLUMNS($F$7:AD$7))))</f>
        <v/>
      </c>
      <c r="AE151" s="1069" t="str" cm="1">
        <f t="array" ref="AE151">IF($D151&lt;COLUMNS($F$7:AE$7),"",INDEX(TableDiv[[GASB]:[GASB]],_xlfn.AGGREGATE(15,3,(TableDiv[[Agency]:[Agency]]=$E151)/(TableDiv[[Agency]:[Agency]]=$E151)*(ROW(TableDiv[Agency])-ROW(TableDiv[[#Headers],[Agency]])),COLUMNS($F$7:AE$7))))</f>
        <v/>
      </c>
      <c r="AF151" s="1069" t="str" cm="1">
        <f t="array" ref="AF151">IF($D151&lt;COLUMNS($F$7:AF$7),"",INDEX(TableDiv[[GASB]:[GASB]],_xlfn.AGGREGATE(15,3,(TableDiv[[Agency]:[Agency]]=$E151)/(TableDiv[[Agency]:[Agency]]=$E151)*(ROW(TableDiv[Agency])-ROW(TableDiv[[#Headers],[Agency]])),COLUMNS($F$7:AF$7))))</f>
        <v/>
      </c>
      <c r="AG151" s="1069" t="str" cm="1">
        <f t="array" ref="AG151">IF($D151&lt;COLUMNS($F$7:AG$7),"",INDEX(TableDiv[[GASB]:[GASB]],_xlfn.AGGREGATE(15,3,(TableDiv[[Agency]:[Agency]]=$E151)/(TableDiv[[Agency]:[Agency]]=$E151)*(ROW(TableDiv[Agency])-ROW(TableDiv[[#Headers],[Agency]])),COLUMNS($F$7:AG$7))))</f>
        <v/>
      </c>
      <c r="AH151" s="1069" t="str" cm="1">
        <f t="array" ref="AH151">IF($D151&lt;COLUMNS($F$7:AH$7),"",INDEX(TableDiv[[GASB]:[GASB]],_xlfn.AGGREGATE(15,3,(TableDiv[[Agency]:[Agency]]=$E151)/(TableDiv[[Agency]:[Agency]]=$E151)*(ROW(TableDiv[Agency])-ROW(TableDiv[[#Headers],[Agency]])),COLUMNS($F$7:AH$7))))</f>
        <v/>
      </c>
      <c r="AI151" s="1069" t="str" cm="1">
        <f t="array" ref="AI151">IF($D151&lt;COLUMNS($F$7:AI$7),"",INDEX(TableDiv[[GASB]:[GASB]],_xlfn.AGGREGATE(15,3,(TableDiv[[Agency]:[Agency]]=$E151)/(TableDiv[[Agency]:[Agency]]=$E151)*(ROW(TableDiv[Agency])-ROW(TableDiv[[#Headers],[Agency]])),COLUMNS($F$7:AI$7))))</f>
        <v/>
      </c>
      <c r="AJ151" s="1069" t="str" cm="1">
        <f t="array" ref="AJ151">IF($D151&lt;COLUMNS($F$7:AJ$7),"",INDEX(TableDiv[[GASB]:[GASB]],_xlfn.AGGREGATE(15,3,(TableDiv[[Agency]:[Agency]]=$E151)/(TableDiv[[Agency]:[Agency]]=$E151)*(ROW(TableDiv[Agency])-ROW(TableDiv[[#Headers],[Agency]])),COLUMNS($F$7:AJ$7))))</f>
        <v/>
      </c>
      <c r="AK151" s="1069" t="str" cm="1">
        <f t="array" ref="AK151">IF($D151&lt;COLUMNS($F$7:AK$7),"",INDEX(TableDiv[[GASB]:[GASB]],_xlfn.AGGREGATE(15,3,(TableDiv[[Agency]:[Agency]]=$E151)/(TableDiv[[Agency]:[Agency]]=$E151)*(ROW(TableDiv[Agency])-ROW(TableDiv[[#Headers],[Agency]])),COLUMNS($F$7:AK$7))))</f>
        <v/>
      </c>
      <c r="AL151" s="1069" t="str" cm="1">
        <f t="array" ref="AL151">IF($D151&lt;COLUMNS($F$7:AL$7),"",INDEX(TableDiv[[GASB]:[GASB]],_xlfn.AGGREGATE(15,3,(TableDiv[[Agency]:[Agency]]=$E151)/(TableDiv[[Agency]:[Agency]]=$E151)*(ROW(TableDiv[Agency])-ROW(TableDiv[[#Headers],[Agency]])),COLUMNS($F$7:AL$7))))</f>
        <v/>
      </c>
      <c r="AM151" s="1069" t="str" cm="1">
        <f t="array" ref="AM151">IF($D151&lt;COLUMNS($F$7:AM$7),"",INDEX(TableDiv[[GASB]:[GASB]],_xlfn.AGGREGATE(15,3,(TableDiv[[Agency]:[Agency]]=$E151)/(TableDiv[[Agency]:[Agency]]=$E151)*(ROW(TableDiv[Agency])-ROW(TableDiv[[#Headers],[Agency]])),COLUMNS($F$7:AM$7))))</f>
        <v/>
      </c>
      <c r="AN151" s="1069"/>
      <c r="AO151" s="1069"/>
      <c r="AP151" s="1069"/>
      <c r="AQ151" s="1069"/>
      <c r="AR151" s="1069"/>
      <c r="AS151" s="1069"/>
    </row>
    <row r="152" spans="1:45" ht="15">
      <c r="A152" s="1073" t="s">
        <v>1444</v>
      </c>
      <c r="B152" s="1073" t="s">
        <v>2281</v>
      </c>
      <c r="C152" s="1069"/>
      <c r="D152" s="1069">
        <f>COUNTIF(TableDiv[Agency],E152)</f>
        <v>1</v>
      </c>
      <c r="E152" s="1078" t="str" cm="1">
        <f t="array" ref="E152">IFERROR(INDEX(TableDiv[Agency],MATCH(0,INDEX(COUNTIF($E$7:E151,TableDiv[Agency]),),0)),"")</f>
        <v>CF</v>
      </c>
      <c r="F152" s="1069" t="str" cm="1">
        <f t="array" ref="F152">IF($D152&lt;COLUMNS($F$7:F$7),"",INDEX(TableDiv[[GASB]:[GASB]],_xlfn.AGGREGATE(15,3,(TableDiv[[Agency]:[Agency]]=$E152)/(TableDiv[[Agency]:[Agency]]=$E152)*(ROW(TableDiv[Agency])-ROW(TableDiv[[#Headers],[Agency]])),COLUMNS($F$7:F$7))))</f>
        <v>48100G</v>
      </c>
      <c r="G152" s="1069" t="str" cm="1">
        <f t="array" ref="G152">IF($D152&lt;COLUMNS($F$7:G$7),"",INDEX(TableDiv[[GASB]:[GASB]],_xlfn.AGGREGATE(15,3,(TableDiv[[Agency]:[Agency]]=$E152)/(TableDiv[[Agency]:[Agency]]=$E152)*(ROW(TableDiv[Agency])-ROW(TableDiv[[#Headers],[Agency]])),COLUMNS($F$7:G$7))))</f>
        <v/>
      </c>
      <c r="H152" s="1069" t="str" cm="1">
        <f t="array" ref="H152">IF($D152&lt;COLUMNS($F$7:H$7),"",INDEX(TableDiv[[GASB]:[GASB]],_xlfn.AGGREGATE(15,3,(TableDiv[[Agency]:[Agency]]=$E152)/(TableDiv[[Agency]:[Agency]]=$E152)*(ROW(TableDiv[Agency])-ROW(TableDiv[[#Headers],[Agency]])),COLUMNS($F$7:H$7))))</f>
        <v/>
      </c>
      <c r="I152" s="1069" t="str" cm="1">
        <f t="array" ref="I152">IF($D152&lt;COLUMNS($F$7:I$7),"",INDEX(TableDiv[[GASB]:[GASB]],_xlfn.AGGREGATE(15,3,(TableDiv[[Agency]:[Agency]]=$E152)/(TableDiv[[Agency]:[Agency]]=$E152)*(ROW(TableDiv[Agency])-ROW(TableDiv[[#Headers],[Agency]])),COLUMNS($F$7:I$7))))</f>
        <v/>
      </c>
      <c r="J152" s="1069" t="str" cm="1">
        <f t="array" ref="J152">IF($D152&lt;COLUMNS($F$7:J$7),"",INDEX(TableDiv[[GASB]:[GASB]],_xlfn.AGGREGATE(15,3,(TableDiv[[Agency]:[Agency]]=$E152)/(TableDiv[[Agency]:[Agency]]=$E152)*(ROW(TableDiv[Agency])-ROW(TableDiv[[#Headers],[Agency]])),COLUMNS($F$7:J$7))))</f>
        <v/>
      </c>
      <c r="K152" s="1069" t="str" cm="1">
        <f t="array" ref="K152">IF($D152&lt;COLUMNS($F$7:K$7),"",INDEX(TableDiv[[GASB]:[GASB]],_xlfn.AGGREGATE(15,3,(TableDiv[[Agency]:[Agency]]=$E152)/(TableDiv[[Agency]:[Agency]]=$E152)*(ROW(TableDiv[Agency])-ROW(TableDiv[[#Headers],[Agency]])),COLUMNS($F$7:K$7))))</f>
        <v/>
      </c>
      <c r="L152" s="1069" t="str" cm="1">
        <f t="array" ref="L152">IF($D152&lt;COLUMNS($F$7:L$7),"",INDEX(TableDiv[[GASB]:[GASB]],_xlfn.AGGREGATE(15,3,(TableDiv[[Agency]:[Agency]]=$E152)/(TableDiv[[Agency]:[Agency]]=$E152)*(ROW(TableDiv[Agency])-ROW(TableDiv[[#Headers],[Agency]])),COLUMNS($F$7:L$7))))</f>
        <v/>
      </c>
      <c r="M152" s="1069" t="str" cm="1">
        <f t="array" ref="M152">IF($D152&lt;COLUMNS($F$7:M$7),"",INDEX(TableDiv[[GASB]:[GASB]],_xlfn.AGGREGATE(15,3,(TableDiv[[Agency]:[Agency]]=$E152)/(TableDiv[[Agency]:[Agency]]=$E152)*(ROW(TableDiv[Agency])-ROW(TableDiv[[#Headers],[Agency]])),COLUMNS($F$7:M$7))))</f>
        <v/>
      </c>
      <c r="N152" s="1069" t="str" cm="1">
        <f t="array" ref="N152">IF($D152&lt;COLUMNS($F$7:N$7),"",INDEX(TableDiv[[GASB]:[GASB]],_xlfn.AGGREGATE(15,3,(TableDiv[[Agency]:[Agency]]=$E152)/(TableDiv[[Agency]:[Agency]]=$E152)*(ROW(TableDiv[Agency])-ROW(TableDiv[[#Headers],[Agency]])),COLUMNS($F$7:N$7))))</f>
        <v/>
      </c>
      <c r="O152" s="1069" t="str" cm="1">
        <f t="array" ref="O152">IF($D152&lt;COLUMNS($F$7:O$7),"",INDEX(TableDiv[[GASB]:[GASB]],_xlfn.AGGREGATE(15,3,(TableDiv[[Agency]:[Agency]]=$E152)/(TableDiv[[Agency]:[Agency]]=$E152)*(ROW(TableDiv[Agency])-ROW(TableDiv[[#Headers],[Agency]])),COLUMNS($F$7:O$7))))</f>
        <v/>
      </c>
      <c r="P152" s="1069" t="str" cm="1">
        <f t="array" ref="P152">IF($D152&lt;COLUMNS($F$7:P$7),"",INDEX(TableDiv[[GASB]:[GASB]],_xlfn.AGGREGATE(15,3,(TableDiv[[Agency]:[Agency]]=$E152)/(TableDiv[[Agency]:[Agency]]=$E152)*(ROW(TableDiv[Agency])-ROW(TableDiv[[#Headers],[Agency]])),COLUMNS($F$7:P$7))))</f>
        <v/>
      </c>
      <c r="Q152" s="1069" t="str" cm="1">
        <f t="array" ref="Q152">IF($D152&lt;COLUMNS($F$7:Q$7),"",INDEX(TableDiv[[GASB]:[GASB]],_xlfn.AGGREGATE(15,3,(TableDiv[[Agency]:[Agency]]=$E152)/(TableDiv[[Agency]:[Agency]]=$E152)*(ROW(TableDiv[Agency])-ROW(TableDiv[[#Headers],[Agency]])),COLUMNS($F$7:Q$7))))</f>
        <v/>
      </c>
      <c r="R152" s="1069" t="str" cm="1">
        <f t="array" ref="R152">IF($D152&lt;COLUMNS($F$7:R$7),"",INDEX(TableDiv[[GASB]:[GASB]],_xlfn.AGGREGATE(15,3,(TableDiv[[Agency]:[Agency]]=$E152)/(TableDiv[[Agency]:[Agency]]=$E152)*(ROW(TableDiv[Agency])-ROW(TableDiv[[#Headers],[Agency]])),COLUMNS($F$7:R$7))))</f>
        <v/>
      </c>
      <c r="S152" s="1069" t="str" cm="1">
        <f t="array" ref="S152">IF($D152&lt;COLUMNS($F$7:S$7),"",INDEX(TableDiv[[GASB]:[GASB]],_xlfn.AGGREGATE(15,3,(TableDiv[[Agency]:[Agency]]=$E152)/(TableDiv[[Agency]:[Agency]]=$E152)*(ROW(TableDiv[Agency])-ROW(TableDiv[[#Headers],[Agency]])),COLUMNS($F$7:S$7))))</f>
        <v/>
      </c>
      <c r="T152" s="1069" t="str" cm="1">
        <f t="array" ref="T152">IF($D152&lt;COLUMNS($F$7:T$7),"",INDEX(TableDiv[[GASB]:[GASB]],_xlfn.AGGREGATE(15,3,(TableDiv[[Agency]:[Agency]]=$E152)/(TableDiv[[Agency]:[Agency]]=$E152)*(ROW(TableDiv[Agency])-ROW(TableDiv[[#Headers],[Agency]])),COLUMNS($F$7:T$7))))</f>
        <v/>
      </c>
      <c r="U152" s="1069" t="str" cm="1">
        <f t="array" ref="U152">IF($D152&lt;COLUMNS($F$7:U$7),"",INDEX(TableDiv[[GASB]:[GASB]],_xlfn.AGGREGATE(15,3,(TableDiv[[Agency]:[Agency]]=$E152)/(TableDiv[[Agency]:[Agency]]=$E152)*(ROW(TableDiv[Agency])-ROW(TableDiv[[#Headers],[Agency]])),COLUMNS($F$7:U$7))))</f>
        <v/>
      </c>
      <c r="V152" s="1069" t="str" cm="1">
        <f t="array" ref="V152">IF($D152&lt;COLUMNS($F$7:V$7),"",INDEX(TableDiv[[GASB]:[GASB]],_xlfn.AGGREGATE(15,3,(TableDiv[[Agency]:[Agency]]=$E152)/(TableDiv[[Agency]:[Agency]]=$E152)*(ROW(TableDiv[Agency])-ROW(TableDiv[[#Headers],[Agency]])),COLUMNS($F$7:V$7))))</f>
        <v/>
      </c>
      <c r="W152" s="1069" t="str" cm="1">
        <f t="array" ref="W152">IF($D152&lt;COLUMNS($F$7:W$7),"",INDEX(TableDiv[[GASB]:[GASB]],_xlfn.AGGREGATE(15,3,(TableDiv[[Agency]:[Agency]]=$E152)/(TableDiv[[Agency]:[Agency]]=$E152)*(ROW(TableDiv[Agency])-ROW(TableDiv[[#Headers],[Agency]])),COLUMNS($F$7:W$7))))</f>
        <v/>
      </c>
      <c r="X152" s="1069" t="str" cm="1">
        <f t="array" ref="X152">IF($D152&lt;COLUMNS($F$7:X$7),"",INDEX(TableDiv[[GASB]:[GASB]],_xlfn.AGGREGATE(15,3,(TableDiv[[Agency]:[Agency]]=$E152)/(TableDiv[[Agency]:[Agency]]=$E152)*(ROW(TableDiv[Agency])-ROW(TableDiv[[#Headers],[Agency]])),COLUMNS($F$7:X$7))))</f>
        <v/>
      </c>
      <c r="Y152" s="1069" t="str" cm="1">
        <f t="array" ref="Y152">IF($D152&lt;COLUMNS($F$7:Y$7),"",INDEX(TableDiv[[GASB]:[GASB]],_xlfn.AGGREGATE(15,3,(TableDiv[[Agency]:[Agency]]=$E152)/(TableDiv[[Agency]:[Agency]]=$E152)*(ROW(TableDiv[Agency])-ROW(TableDiv[[#Headers],[Agency]])),COLUMNS($F$7:Y$7))))</f>
        <v/>
      </c>
      <c r="Z152" s="1069" t="str" cm="1">
        <f t="array" ref="Z152">IF($D152&lt;COLUMNS($F$7:Z$7),"",INDEX(TableDiv[[GASB]:[GASB]],_xlfn.AGGREGATE(15,3,(TableDiv[[Agency]:[Agency]]=$E152)/(TableDiv[[Agency]:[Agency]]=$E152)*(ROW(TableDiv[Agency])-ROW(TableDiv[[#Headers],[Agency]])),COLUMNS($F$7:Z$7))))</f>
        <v/>
      </c>
      <c r="AA152" s="1069" t="str" cm="1">
        <f t="array" ref="AA152">IF($D152&lt;COLUMNS($F$7:AA$7),"",INDEX(TableDiv[[GASB]:[GASB]],_xlfn.AGGREGATE(15,3,(TableDiv[[Agency]:[Agency]]=$E152)/(TableDiv[[Agency]:[Agency]]=$E152)*(ROW(TableDiv[Agency])-ROW(TableDiv[[#Headers],[Agency]])),COLUMNS($F$7:AA$7))))</f>
        <v/>
      </c>
      <c r="AB152" s="1069" t="str" cm="1">
        <f t="array" ref="AB152">IF($D152&lt;COLUMNS($F$7:AB$7),"",INDEX(TableDiv[[GASB]:[GASB]],_xlfn.AGGREGATE(15,3,(TableDiv[[Agency]:[Agency]]=$E152)/(TableDiv[[Agency]:[Agency]]=$E152)*(ROW(TableDiv[Agency])-ROW(TableDiv[[#Headers],[Agency]])),COLUMNS($F$7:AB$7))))</f>
        <v/>
      </c>
      <c r="AC152" s="1069" t="str" cm="1">
        <f t="array" ref="AC152">IF($D152&lt;COLUMNS($F$7:AC$7),"",INDEX(TableDiv[[GASB]:[GASB]],_xlfn.AGGREGATE(15,3,(TableDiv[[Agency]:[Agency]]=$E152)/(TableDiv[[Agency]:[Agency]]=$E152)*(ROW(TableDiv[Agency])-ROW(TableDiv[[#Headers],[Agency]])),COLUMNS($F$7:AC$7))))</f>
        <v/>
      </c>
      <c r="AD152" s="1069" t="str" cm="1">
        <f t="array" ref="AD152">IF($D152&lt;COLUMNS($F$7:AD$7),"",INDEX(TableDiv[[GASB]:[GASB]],_xlfn.AGGREGATE(15,3,(TableDiv[[Agency]:[Agency]]=$E152)/(TableDiv[[Agency]:[Agency]]=$E152)*(ROW(TableDiv[Agency])-ROW(TableDiv[[#Headers],[Agency]])),COLUMNS($F$7:AD$7))))</f>
        <v/>
      </c>
      <c r="AE152" s="1069" t="str" cm="1">
        <f t="array" ref="AE152">IF($D152&lt;COLUMNS($F$7:AE$7),"",INDEX(TableDiv[[GASB]:[GASB]],_xlfn.AGGREGATE(15,3,(TableDiv[[Agency]:[Agency]]=$E152)/(TableDiv[[Agency]:[Agency]]=$E152)*(ROW(TableDiv[Agency])-ROW(TableDiv[[#Headers],[Agency]])),COLUMNS($F$7:AE$7))))</f>
        <v/>
      </c>
      <c r="AF152" s="1069" t="str" cm="1">
        <f t="array" ref="AF152">IF($D152&lt;COLUMNS($F$7:AF$7),"",INDEX(TableDiv[[GASB]:[GASB]],_xlfn.AGGREGATE(15,3,(TableDiv[[Agency]:[Agency]]=$E152)/(TableDiv[[Agency]:[Agency]]=$E152)*(ROW(TableDiv[Agency])-ROW(TableDiv[[#Headers],[Agency]])),COLUMNS($F$7:AF$7))))</f>
        <v/>
      </c>
      <c r="AG152" s="1069" t="str" cm="1">
        <f t="array" ref="AG152">IF($D152&lt;COLUMNS($F$7:AG$7),"",INDEX(TableDiv[[GASB]:[GASB]],_xlfn.AGGREGATE(15,3,(TableDiv[[Agency]:[Agency]]=$E152)/(TableDiv[[Agency]:[Agency]]=$E152)*(ROW(TableDiv[Agency])-ROW(TableDiv[[#Headers],[Agency]])),COLUMNS($F$7:AG$7))))</f>
        <v/>
      </c>
      <c r="AH152" s="1069" t="str" cm="1">
        <f t="array" ref="AH152">IF($D152&lt;COLUMNS($F$7:AH$7),"",INDEX(TableDiv[[GASB]:[GASB]],_xlfn.AGGREGATE(15,3,(TableDiv[[Agency]:[Agency]]=$E152)/(TableDiv[[Agency]:[Agency]]=$E152)*(ROW(TableDiv[Agency])-ROW(TableDiv[[#Headers],[Agency]])),COLUMNS($F$7:AH$7))))</f>
        <v/>
      </c>
      <c r="AI152" s="1069" t="str" cm="1">
        <f t="array" ref="AI152">IF($D152&lt;COLUMNS($F$7:AI$7),"",INDEX(TableDiv[[GASB]:[GASB]],_xlfn.AGGREGATE(15,3,(TableDiv[[Agency]:[Agency]]=$E152)/(TableDiv[[Agency]:[Agency]]=$E152)*(ROW(TableDiv[Agency])-ROW(TableDiv[[#Headers],[Agency]])),COLUMNS($F$7:AI$7))))</f>
        <v/>
      </c>
      <c r="AJ152" s="1069" t="str" cm="1">
        <f t="array" ref="AJ152">IF($D152&lt;COLUMNS($F$7:AJ$7),"",INDEX(TableDiv[[GASB]:[GASB]],_xlfn.AGGREGATE(15,3,(TableDiv[[Agency]:[Agency]]=$E152)/(TableDiv[[Agency]:[Agency]]=$E152)*(ROW(TableDiv[Agency])-ROW(TableDiv[[#Headers],[Agency]])),COLUMNS($F$7:AJ$7))))</f>
        <v/>
      </c>
      <c r="AK152" s="1069" t="str" cm="1">
        <f t="array" ref="AK152">IF($D152&lt;COLUMNS($F$7:AK$7),"",INDEX(TableDiv[[GASB]:[GASB]],_xlfn.AGGREGATE(15,3,(TableDiv[[Agency]:[Agency]]=$E152)/(TableDiv[[Agency]:[Agency]]=$E152)*(ROW(TableDiv[Agency])-ROW(TableDiv[[#Headers],[Agency]])),COLUMNS($F$7:AK$7))))</f>
        <v/>
      </c>
      <c r="AL152" s="1069" t="str" cm="1">
        <f t="array" ref="AL152">IF($D152&lt;COLUMNS($F$7:AL$7),"",INDEX(TableDiv[[GASB]:[GASB]],_xlfn.AGGREGATE(15,3,(TableDiv[[Agency]:[Agency]]=$E152)/(TableDiv[[Agency]:[Agency]]=$E152)*(ROW(TableDiv[Agency])-ROW(TableDiv[[#Headers],[Agency]])),COLUMNS($F$7:AL$7))))</f>
        <v/>
      </c>
      <c r="AM152" s="1069" t="str" cm="1">
        <f t="array" ref="AM152">IF($D152&lt;COLUMNS($F$7:AM$7),"",INDEX(TableDiv[[GASB]:[GASB]],_xlfn.AGGREGATE(15,3,(TableDiv[[Agency]:[Agency]]=$E152)/(TableDiv[[Agency]:[Agency]]=$E152)*(ROW(TableDiv[Agency])-ROW(TableDiv[[#Headers],[Agency]])),COLUMNS($F$7:AM$7))))</f>
        <v/>
      </c>
      <c r="AN152" s="1069"/>
      <c r="AO152" s="1069"/>
      <c r="AP152" s="1069"/>
      <c r="AQ152" s="1069"/>
      <c r="AR152" s="1069"/>
      <c r="AS152" s="1069"/>
    </row>
    <row r="153" spans="1:45" ht="15">
      <c r="A153" s="1073" t="s">
        <v>1444</v>
      </c>
      <c r="B153" s="1073" t="s">
        <v>2270</v>
      </c>
      <c r="C153" s="1069"/>
      <c r="D153" s="1069">
        <f>COUNTIF(TableDiv[Agency],E153)</f>
        <v>1</v>
      </c>
      <c r="E153" s="1078" t="str" cm="1">
        <f t="array" ref="E153">IFERROR(INDEX(TableDiv[Agency],MATCH(0,INDEX(COUNTIF($E$7:E152,TableDiv[Agency]),),0)),"")</f>
        <v>CG</v>
      </c>
      <c r="F153" s="1069" t="str" cm="1">
        <f t="array" ref="F153">IF($D153&lt;COLUMNS($F$7:F$7),"",INDEX(TableDiv[[GASB]:[GASB]],_xlfn.AGGREGATE(15,3,(TableDiv[[Agency]:[Agency]]=$E153)/(TableDiv[[Agency]:[Agency]]=$E153)*(ROW(TableDiv[Agency])-ROW(TableDiv[[#Headers],[Agency]])),COLUMNS($F$7:F$7))))</f>
        <v>48100G</v>
      </c>
      <c r="G153" s="1069" t="str" cm="1">
        <f t="array" ref="G153">IF($D153&lt;COLUMNS($F$7:G$7),"",INDEX(TableDiv[[GASB]:[GASB]],_xlfn.AGGREGATE(15,3,(TableDiv[[Agency]:[Agency]]=$E153)/(TableDiv[[Agency]:[Agency]]=$E153)*(ROW(TableDiv[Agency])-ROW(TableDiv[[#Headers],[Agency]])),COLUMNS($F$7:G$7))))</f>
        <v/>
      </c>
      <c r="H153" s="1069" t="str" cm="1">
        <f t="array" ref="H153">IF($D153&lt;COLUMNS($F$7:H$7),"",INDEX(TableDiv[[GASB]:[GASB]],_xlfn.AGGREGATE(15,3,(TableDiv[[Agency]:[Agency]]=$E153)/(TableDiv[[Agency]:[Agency]]=$E153)*(ROW(TableDiv[Agency])-ROW(TableDiv[[#Headers],[Agency]])),COLUMNS($F$7:H$7))))</f>
        <v/>
      </c>
      <c r="I153" s="1069" t="str" cm="1">
        <f t="array" ref="I153">IF($D153&lt;COLUMNS($F$7:I$7),"",INDEX(TableDiv[[GASB]:[GASB]],_xlfn.AGGREGATE(15,3,(TableDiv[[Agency]:[Agency]]=$E153)/(TableDiv[[Agency]:[Agency]]=$E153)*(ROW(TableDiv[Agency])-ROW(TableDiv[[#Headers],[Agency]])),COLUMNS($F$7:I$7))))</f>
        <v/>
      </c>
      <c r="J153" s="1069" t="str" cm="1">
        <f t="array" ref="J153">IF($D153&lt;COLUMNS($F$7:J$7),"",INDEX(TableDiv[[GASB]:[GASB]],_xlfn.AGGREGATE(15,3,(TableDiv[[Agency]:[Agency]]=$E153)/(TableDiv[[Agency]:[Agency]]=$E153)*(ROW(TableDiv[Agency])-ROW(TableDiv[[#Headers],[Agency]])),COLUMNS($F$7:J$7))))</f>
        <v/>
      </c>
      <c r="K153" s="1069" t="str" cm="1">
        <f t="array" ref="K153">IF($D153&lt;COLUMNS($F$7:K$7),"",INDEX(TableDiv[[GASB]:[GASB]],_xlfn.AGGREGATE(15,3,(TableDiv[[Agency]:[Agency]]=$E153)/(TableDiv[[Agency]:[Agency]]=$E153)*(ROW(TableDiv[Agency])-ROW(TableDiv[[#Headers],[Agency]])),COLUMNS($F$7:K$7))))</f>
        <v/>
      </c>
      <c r="L153" s="1069" t="str" cm="1">
        <f t="array" ref="L153">IF($D153&lt;COLUMNS($F$7:L$7),"",INDEX(TableDiv[[GASB]:[GASB]],_xlfn.AGGREGATE(15,3,(TableDiv[[Agency]:[Agency]]=$E153)/(TableDiv[[Agency]:[Agency]]=$E153)*(ROW(TableDiv[Agency])-ROW(TableDiv[[#Headers],[Agency]])),COLUMNS($F$7:L$7))))</f>
        <v/>
      </c>
      <c r="M153" s="1069" t="str" cm="1">
        <f t="array" ref="M153">IF($D153&lt;COLUMNS($F$7:M$7),"",INDEX(TableDiv[[GASB]:[GASB]],_xlfn.AGGREGATE(15,3,(TableDiv[[Agency]:[Agency]]=$E153)/(TableDiv[[Agency]:[Agency]]=$E153)*(ROW(TableDiv[Agency])-ROW(TableDiv[[#Headers],[Agency]])),COLUMNS($F$7:M$7))))</f>
        <v/>
      </c>
      <c r="N153" s="1069" t="str" cm="1">
        <f t="array" ref="N153">IF($D153&lt;COLUMNS($F$7:N$7),"",INDEX(TableDiv[[GASB]:[GASB]],_xlfn.AGGREGATE(15,3,(TableDiv[[Agency]:[Agency]]=$E153)/(TableDiv[[Agency]:[Agency]]=$E153)*(ROW(TableDiv[Agency])-ROW(TableDiv[[#Headers],[Agency]])),COLUMNS($F$7:N$7))))</f>
        <v/>
      </c>
      <c r="O153" s="1069" t="str" cm="1">
        <f t="array" ref="O153">IF($D153&lt;COLUMNS($F$7:O$7),"",INDEX(TableDiv[[GASB]:[GASB]],_xlfn.AGGREGATE(15,3,(TableDiv[[Agency]:[Agency]]=$E153)/(TableDiv[[Agency]:[Agency]]=$E153)*(ROW(TableDiv[Agency])-ROW(TableDiv[[#Headers],[Agency]])),COLUMNS($F$7:O$7))))</f>
        <v/>
      </c>
      <c r="P153" s="1069" t="str" cm="1">
        <f t="array" ref="P153">IF($D153&lt;COLUMNS($F$7:P$7),"",INDEX(TableDiv[[GASB]:[GASB]],_xlfn.AGGREGATE(15,3,(TableDiv[[Agency]:[Agency]]=$E153)/(TableDiv[[Agency]:[Agency]]=$E153)*(ROW(TableDiv[Agency])-ROW(TableDiv[[#Headers],[Agency]])),COLUMNS($F$7:P$7))))</f>
        <v/>
      </c>
      <c r="Q153" s="1069" t="str" cm="1">
        <f t="array" ref="Q153">IF($D153&lt;COLUMNS($F$7:Q$7),"",INDEX(TableDiv[[GASB]:[GASB]],_xlfn.AGGREGATE(15,3,(TableDiv[[Agency]:[Agency]]=$E153)/(TableDiv[[Agency]:[Agency]]=$E153)*(ROW(TableDiv[Agency])-ROW(TableDiv[[#Headers],[Agency]])),COLUMNS($F$7:Q$7))))</f>
        <v/>
      </c>
      <c r="R153" s="1069" t="str" cm="1">
        <f t="array" ref="R153">IF($D153&lt;COLUMNS($F$7:R$7),"",INDEX(TableDiv[[GASB]:[GASB]],_xlfn.AGGREGATE(15,3,(TableDiv[[Agency]:[Agency]]=$E153)/(TableDiv[[Agency]:[Agency]]=$E153)*(ROW(TableDiv[Agency])-ROW(TableDiv[[#Headers],[Agency]])),COLUMNS($F$7:R$7))))</f>
        <v/>
      </c>
      <c r="S153" s="1069" t="str" cm="1">
        <f t="array" ref="S153">IF($D153&lt;COLUMNS($F$7:S$7),"",INDEX(TableDiv[[GASB]:[GASB]],_xlfn.AGGREGATE(15,3,(TableDiv[[Agency]:[Agency]]=$E153)/(TableDiv[[Agency]:[Agency]]=$E153)*(ROW(TableDiv[Agency])-ROW(TableDiv[[#Headers],[Agency]])),COLUMNS($F$7:S$7))))</f>
        <v/>
      </c>
      <c r="T153" s="1069" t="str" cm="1">
        <f t="array" ref="T153">IF($D153&lt;COLUMNS($F$7:T$7),"",INDEX(TableDiv[[GASB]:[GASB]],_xlfn.AGGREGATE(15,3,(TableDiv[[Agency]:[Agency]]=$E153)/(TableDiv[[Agency]:[Agency]]=$E153)*(ROW(TableDiv[Agency])-ROW(TableDiv[[#Headers],[Agency]])),COLUMNS($F$7:T$7))))</f>
        <v/>
      </c>
      <c r="U153" s="1069" t="str" cm="1">
        <f t="array" ref="U153">IF($D153&lt;COLUMNS($F$7:U$7),"",INDEX(TableDiv[[GASB]:[GASB]],_xlfn.AGGREGATE(15,3,(TableDiv[[Agency]:[Agency]]=$E153)/(TableDiv[[Agency]:[Agency]]=$E153)*(ROW(TableDiv[Agency])-ROW(TableDiv[[#Headers],[Agency]])),COLUMNS($F$7:U$7))))</f>
        <v/>
      </c>
      <c r="V153" s="1069" t="str" cm="1">
        <f t="array" ref="V153">IF($D153&lt;COLUMNS($F$7:V$7),"",INDEX(TableDiv[[GASB]:[GASB]],_xlfn.AGGREGATE(15,3,(TableDiv[[Agency]:[Agency]]=$E153)/(TableDiv[[Agency]:[Agency]]=$E153)*(ROW(TableDiv[Agency])-ROW(TableDiv[[#Headers],[Agency]])),COLUMNS($F$7:V$7))))</f>
        <v/>
      </c>
      <c r="W153" s="1069" t="str" cm="1">
        <f t="array" ref="W153">IF($D153&lt;COLUMNS($F$7:W$7),"",INDEX(TableDiv[[GASB]:[GASB]],_xlfn.AGGREGATE(15,3,(TableDiv[[Agency]:[Agency]]=$E153)/(TableDiv[[Agency]:[Agency]]=$E153)*(ROW(TableDiv[Agency])-ROW(TableDiv[[#Headers],[Agency]])),COLUMNS($F$7:W$7))))</f>
        <v/>
      </c>
      <c r="X153" s="1069" t="str" cm="1">
        <f t="array" ref="X153">IF($D153&lt;COLUMNS($F$7:X$7),"",INDEX(TableDiv[[GASB]:[GASB]],_xlfn.AGGREGATE(15,3,(TableDiv[[Agency]:[Agency]]=$E153)/(TableDiv[[Agency]:[Agency]]=$E153)*(ROW(TableDiv[Agency])-ROW(TableDiv[[#Headers],[Agency]])),COLUMNS($F$7:X$7))))</f>
        <v/>
      </c>
      <c r="Y153" s="1069" t="str" cm="1">
        <f t="array" ref="Y153">IF($D153&lt;COLUMNS($F$7:Y$7),"",INDEX(TableDiv[[GASB]:[GASB]],_xlfn.AGGREGATE(15,3,(TableDiv[[Agency]:[Agency]]=$E153)/(TableDiv[[Agency]:[Agency]]=$E153)*(ROW(TableDiv[Agency])-ROW(TableDiv[[#Headers],[Agency]])),COLUMNS($F$7:Y$7))))</f>
        <v/>
      </c>
      <c r="Z153" s="1069" t="str" cm="1">
        <f t="array" ref="Z153">IF($D153&lt;COLUMNS($F$7:Z$7),"",INDEX(TableDiv[[GASB]:[GASB]],_xlfn.AGGREGATE(15,3,(TableDiv[[Agency]:[Agency]]=$E153)/(TableDiv[[Agency]:[Agency]]=$E153)*(ROW(TableDiv[Agency])-ROW(TableDiv[[#Headers],[Agency]])),COLUMNS($F$7:Z$7))))</f>
        <v/>
      </c>
      <c r="AA153" s="1069" t="str" cm="1">
        <f t="array" ref="AA153">IF($D153&lt;COLUMNS($F$7:AA$7),"",INDEX(TableDiv[[GASB]:[GASB]],_xlfn.AGGREGATE(15,3,(TableDiv[[Agency]:[Agency]]=$E153)/(TableDiv[[Agency]:[Agency]]=$E153)*(ROW(TableDiv[Agency])-ROW(TableDiv[[#Headers],[Agency]])),COLUMNS($F$7:AA$7))))</f>
        <v/>
      </c>
      <c r="AB153" s="1069" t="str" cm="1">
        <f t="array" ref="AB153">IF($D153&lt;COLUMNS($F$7:AB$7),"",INDEX(TableDiv[[GASB]:[GASB]],_xlfn.AGGREGATE(15,3,(TableDiv[[Agency]:[Agency]]=$E153)/(TableDiv[[Agency]:[Agency]]=$E153)*(ROW(TableDiv[Agency])-ROW(TableDiv[[#Headers],[Agency]])),COLUMNS($F$7:AB$7))))</f>
        <v/>
      </c>
      <c r="AC153" s="1069" t="str" cm="1">
        <f t="array" ref="AC153">IF($D153&lt;COLUMNS($F$7:AC$7),"",INDEX(TableDiv[[GASB]:[GASB]],_xlfn.AGGREGATE(15,3,(TableDiv[[Agency]:[Agency]]=$E153)/(TableDiv[[Agency]:[Agency]]=$E153)*(ROW(TableDiv[Agency])-ROW(TableDiv[[#Headers],[Agency]])),COLUMNS($F$7:AC$7))))</f>
        <v/>
      </c>
      <c r="AD153" s="1069" t="str" cm="1">
        <f t="array" ref="AD153">IF($D153&lt;COLUMNS($F$7:AD$7),"",INDEX(TableDiv[[GASB]:[GASB]],_xlfn.AGGREGATE(15,3,(TableDiv[[Agency]:[Agency]]=$E153)/(TableDiv[[Agency]:[Agency]]=$E153)*(ROW(TableDiv[Agency])-ROW(TableDiv[[#Headers],[Agency]])),COLUMNS($F$7:AD$7))))</f>
        <v/>
      </c>
      <c r="AE153" s="1069" t="str" cm="1">
        <f t="array" ref="AE153">IF($D153&lt;COLUMNS($F$7:AE$7),"",INDEX(TableDiv[[GASB]:[GASB]],_xlfn.AGGREGATE(15,3,(TableDiv[[Agency]:[Agency]]=$E153)/(TableDiv[[Agency]:[Agency]]=$E153)*(ROW(TableDiv[Agency])-ROW(TableDiv[[#Headers],[Agency]])),COLUMNS($F$7:AE$7))))</f>
        <v/>
      </c>
      <c r="AF153" s="1069" t="str" cm="1">
        <f t="array" ref="AF153">IF($D153&lt;COLUMNS($F$7:AF$7),"",INDEX(TableDiv[[GASB]:[GASB]],_xlfn.AGGREGATE(15,3,(TableDiv[[Agency]:[Agency]]=$E153)/(TableDiv[[Agency]:[Agency]]=$E153)*(ROW(TableDiv[Agency])-ROW(TableDiv[[#Headers],[Agency]])),COLUMNS($F$7:AF$7))))</f>
        <v/>
      </c>
      <c r="AG153" s="1069" t="str" cm="1">
        <f t="array" ref="AG153">IF($D153&lt;COLUMNS($F$7:AG$7),"",INDEX(TableDiv[[GASB]:[GASB]],_xlfn.AGGREGATE(15,3,(TableDiv[[Agency]:[Agency]]=$E153)/(TableDiv[[Agency]:[Agency]]=$E153)*(ROW(TableDiv[Agency])-ROW(TableDiv[[#Headers],[Agency]])),COLUMNS($F$7:AG$7))))</f>
        <v/>
      </c>
      <c r="AH153" s="1069" t="str" cm="1">
        <f t="array" ref="AH153">IF($D153&lt;COLUMNS($F$7:AH$7),"",INDEX(TableDiv[[GASB]:[GASB]],_xlfn.AGGREGATE(15,3,(TableDiv[[Agency]:[Agency]]=$E153)/(TableDiv[[Agency]:[Agency]]=$E153)*(ROW(TableDiv[Agency])-ROW(TableDiv[[#Headers],[Agency]])),COLUMNS($F$7:AH$7))))</f>
        <v/>
      </c>
      <c r="AI153" s="1069" t="str" cm="1">
        <f t="array" ref="AI153">IF($D153&lt;COLUMNS($F$7:AI$7),"",INDEX(TableDiv[[GASB]:[GASB]],_xlfn.AGGREGATE(15,3,(TableDiv[[Agency]:[Agency]]=$E153)/(TableDiv[[Agency]:[Agency]]=$E153)*(ROW(TableDiv[Agency])-ROW(TableDiv[[#Headers],[Agency]])),COLUMNS($F$7:AI$7))))</f>
        <v/>
      </c>
      <c r="AJ153" s="1069" t="str" cm="1">
        <f t="array" ref="AJ153">IF($D153&lt;COLUMNS($F$7:AJ$7),"",INDEX(TableDiv[[GASB]:[GASB]],_xlfn.AGGREGATE(15,3,(TableDiv[[Agency]:[Agency]]=$E153)/(TableDiv[[Agency]:[Agency]]=$E153)*(ROW(TableDiv[Agency])-ROW(TableDiv[[#Headers],[Agency]])),COLUMNS($F$7:AJ$7))))</f>
        <v/>
      </c>
      <c r="AK153" s="1069" t="str" cm="1">
        <f t="array" ref="AK153">IF($D153&lt;COLUMNS($F$7:AK$7),"",INDEX(TableDiv[[GASB]:[GASB]],_xlfn.AGGREGATE(15,3,(TableDiv[[Agency]:[Agency]]=$E153)/(TableDiv[[Agency]:[Agency]]=$E153)*(ROW(TableDiv[Agency])-ROW(TableDiv[[#Headers],[Agency]])),COLUMNS($F$7:AK$7))))</f>
        <v/>
      </c>
      <c r="AL153" s="1069" t="str" cm="1">
        <f t="array" ref="AL153">IF($D153&lt;COLUMNS($F$7:AL$7),"",INDEX(TableDiv[[GASB]:[GASB]],_xlfn.AGGREGATE(15,3,(TableDiv[[Agency]:[Agency]]=$E153)/(TableDiv[[Agency]:[Agency]]=$E153)*(ROW(TableDiv[Agency])-ROW(TableDiv[[#Headers],[Agency]])),COLUMNS($F$7:AL$7))))</f>
        <v/>
      </c>
      <c r="AM153" s="1069" t="str" cm="1">
        <f t="array" ref="AM153">IF($D153&lt;COLUMNS($F$7:AM$7),"",INDEX(TableDiv[[GASB]:[GASB]],_xlfn.AGGREGATE(15,3,(TableDiv[[Agency]:[Agency]]=$E153)/(TableDiv[[Agency]:[Agency]]=$E153)*(ROW(TableDiv[Agency])-ROW(TableDiv[[#Headers],[Agency]])),COLUMNS($F$7:AM$7))))</f>
        <v/>
      </c>
      <c r="AN153" s="1069"/>
      <c r="AO153" s="1069"/>
      <c r="AP153" s="1069"/>
      <c r="AQ153" s="1069"/>
      <c r="AR153" s="1069"/>
      <c r="AS153" s="1069"/>
    </row>
    <row r="154" spans="1:45" ht="15">
      <c r="A154" s="1073" t="s">
        <v>1444</v>
      </c>
      <c r="B154" s="1073" t="s">
        <v>2345</v>
      </c>
      <c r="C154" s="1069"/>
      <c r="D154" s="1069">
        <f>COUNTIF(TableDiv[Agency],E154)</f>
        <v>1</v>
      </c>
      <c r="E154" s="1078" t="str" cm="1">
        <f t="array" ref="E154">IFERROR(INDEX(TableDiv[Agency],MATCH(0,INDEX(COUNTIF($E$7:E153,TableDiv[Agency]),),0)),"")</f>
        <v>CH</v>
      </c>
      <c r="F154" s="1069" t="str" cm="1">
        <f t="array" ref="F154">IF($D154&lt;COLUMNS($F$7:F$7),"",INDEX(TableDiv[[GASB]:[GASB]],_xlfn.AGGREGATE(15,3,(TableDiv[[Agency]:[Agency]]=$E154)/(TableDiv[[Agency]:[Agency]]=$E154)*(ROW(TableDiv[Agency])-ROW(TableDiv[[#Headers],[Agency]])),COLUMNS($F$7:F$7))))</f>
        <v>48100G</v>
      </c>
      <c r="G154" s="1069" t="str" cm="1">
        <f t="array" ref="G154">IF($D154&lt;COLUMNS($F$7:G$7),"",INDEX(TableDiv[[GASB]:[GASB]],_xlfn.AGGREGATE(15,3,(TableDiv[[Agency]:[Agency]]=$E154)/(TableDiv[[Agency]:[Agency]]=$E154)*(ROW(TableDiv[Agency])-ROW(TableDiv[[#Headers],[Agency]])),COLUMNS($F$7:G$7))))</f>
        <v/>
      </c>
      <c r="H154" s="1069" t="str" cm="1">
        <f t="array" ref="H154">IF($D154&lt;COLUMNS($F$7:H$7),"",INDEX(TableDiv[[GASB]:[GASB]],_xlfn.AGGREGATE(15,3,(TableDiv[[Agency]:[Agency]]=$E154)/(TableDiv[[Agency]:[Agency]]=$E154)*(ROW(TableDiv[Agency])-ROW(TableDiv[[#Headers],[Agency]])),COLUMNS($F$7:H$7))))</f>
        <v/>
      </c>
      <c r="I154" s="1069" t="str" cm="1">
        <f t="array" ref="I154">IF($D154&lt;COLUMNS($F$7:I$7),"",INDEX(TableDiv[[GASB]:[GASB]],_xlfn.AGGREGATE(15,3,(TableDiv[[Agency]:[Agency]]=$E154)/(TableDiv[[Agency]:[Agency]]=$E154)*(ROW(TableDiv[Agency])-ROW(TableDiv[[#Headers],[Agency]])),COLUMNS($F$7:I$7))))</f>
        <v/>
      </c>
      <c r="J154" s="1069" t="str" cm="1">
        <f t="array" ref="J154">IF($D154&lt;COLUMNS($F$7:J$7),"",INDEX(TableDiv[[GASB]:[GASB]],_xlfn.AGGREGATE(15,3,(TableDiv[[Agency]:[Agency]]=$E154)/(TableDiv[[Agency]:[Agency]]=$E154)*(ROW(TableDiv[Agency])-ROW(TableDiv[[#Headers],[Agency]])),COLUMNS($F$7:J$7))))</f>
        <v/>
      </c>
      <c r="K154" s="1069" t="str" cm="1">
        <f t="array" ref="K154">IF($D154&lt;COLUMNS($F$7:K$7),"",INDEX(TableDiv[[GASB]:[GASB]],_xlfn.AGGREGATE(15,3,(TableDiv[[Agency]:[Agency]]=$E154)/(TableDiv[[Agency]:[Agency]]=$E154)*(ROW(TableDiv[Agency])-ROW(TableDiv[[#Headers],[Agency]])),COLUMNS($F$7:K$7))))</f>
        <v/>
      </c>
      <c r="L154" s="1069" t="str" cm="1">
        <f t="array" ref="L154">IF($D154&lt;COLUMNS($F$7:L$7),"",INDEX(TableDiv[[GASB]:[GASB]],_xlfn.AGGREGATE(15,3,(TableDiv[[Agency]:[Agency]]=$E154)/(TableDiv[[Agency]:[Agency]]=$E154)*(ROW(TableDiv[Agency])-ROW(TableDiv[[#Headers],[Agency]])),COLUMNS($F$7:L$7))))</f>
        <v/>
      </c>
      <c r="M154" s="1069" t="str" cm="1">
        <f t="array" ref="M154">IF($D154&lt;COLUMNS($F$7:M$7),"",INDEX(TableDiv[[GASB]:[GASB]],_xlfn.AGGREGATE(15,3,(TableDiv[[Agency]:[Agency]]=$E154)/(TableDiv[[Agency]:[Agency]]=$E154)*(ROW(TableDiv[Agency])-ROW(TableDiv[[#Headers],[Agency]])),COLUMNS($F$7:M$7))))</f>
        <v/>
      </c>
      <c r="N154" s="1069" t="str" cm="1">
        <f t="array" ref="N154">IF($D154&lt;COLUMNS($F$7:N$7),"",INDEX(TableDiv[[GASB]:[GASB]],_xlfn.AGGREGATE(15,3,(TableDiv[[Agency]:[Agency]]=$E154)/(TableDiv[[Agency]:[Agency]]=$E154)*(ROW(TableDiv[Agency])-ROW(TableDiv[[#Headers],[Agency]])),COLUMNS($F$7:N$7))))</f>
        <v/>
      </c>
      <c r="O154" s="1069" t="str" cm="1">
        <f t="array" ref="O154">IF($D154&lt;COLUMNS($F$7:O$7),"",INDEX(TableDiv[[GASB]:[GASB]],_xlfn.AGGREGATE(15,3,(TableDiv[[Agency]:[Agency]]=$E154)/(TableDiv[[Agency]:[Agency]]=$E154)*(ROW(TableDiv[Agency])-ROW(TableDiv[[#Headers],[Agency]])),COLUMNS($F$7:O$7))))</f>
        <v/>
      </c>
      <c r="P154" s="1069" t="str" cm="1">
        <f t="array" ref="P154">IF($D154&lt;COLUMNS($F$7:P$7),"",INDEX(TableDiv[[GASB]:[GASB]],_xlfn.AGGREGATE(15,3,(TableDiv[[Agency]:[Agency]]=$E154)/(TableDiv[[Agency]:[Agency]]=$E154)*(ROW(TableDiv[Agency])-ROW(TableDiv[[#Headers],[Agency]])),COLUMNS($F$7:P$7))))</f>
        <v/>
      </c>
      <c r="Q154" s="1069" t="str" cm="1">
        <f t="array" ref="Q154">IF($D154&lt;COLUMNS($F$7:Q$7),"",INDEX(TableDiv[[GASB]:[GASB]],_xlfn.AGGREGATE(15,3,(TableDiv[[Agency]:[Agency]]=$E154)/(TableDiv[[Agency]:[Agency]]=$E154)*(ROW(TableDiv[Agency])-ROW(TableDiv[[#Headers],[Agency]])),COLUMNS($F$7:Q$7))))</f>
        <v/>
      </c>
      <c r="R154" s="1069" t="str" cm="1">
        <f t="array" ref="R154">IF($D154&lt;COLUMNS($F$7:R$7),"",INDEX(TableDiv[[GASB]:[GASB]],_xlfn.AGGREGATE(15,3,(TableDiv[[Agency]:[Agency]]=$E154)/(TableDiv[[Agency]:[Agency]]=$E154)*(ROW(TableDiv[Agency])-ROW(TableDiv[[#Headers],[Agency]])),COLUMNS($F$7:R$7))))</f>
        <v/>
      </c>
      <c r="S154" s="1069" t="str" cm="1">
        <f t="array" ref="S154">IF($D154&lt;COLUMNS($F$7:S$7),"",INDEX(TableDiv[[GASB]:[GASB]],_xlfn.AGGREGATE(15,3,(TableDiv[[Agency]:[Agency]]=$E154)/(TableDiv[[Agency]:[Agency]]=$E154)*(ROW(TableDiv[Agency])-ROW(TableDiv[[#Headers],[Agency]])),COLUMNS($F$7:S$7))))</f>
        <v/>
      </c>
      <c r="T154" s="1069" t="str" cm="1">
        <f t="array" ref="T154">IF($D154&lt;COLUMNS($F$7:T$7),"",INDEX(TableDiv[[GASB]:[GASB]],_xlfn.AGGREGATE(15,3,(TableDiv[[Agency]:[Agency]]=$E154)/(TableDiv[[Agency]:[Agency]]=$E154)*(ROW(TableDiv[Agency])-ROW(TableDiv[[#Headers],[Agency]])),COLUMNS($F$7:T$7))))</f>
        <v/>
      </c>
      <c r="U154" s="1069" t="str" cm="1">
        <f t="array" ref="U154">IF($D154&lt;COLUMNS($F$7:U$7),"",INDEX(TableDiv[[GASB]:[GASB]],_xlfn.AGGREGATE(15,3,(TableDiv[[Agency]:[Agency]]=$E154)/(TableDiv[[Agency]:[Agency]]=$E154)*(ROW(TableDiv[Agency])-ROW(TableDiv[[#Headers],[Agency]])),COLUMNS($F$7:U$7))))</f>
        <v/>
      </c>
      <c r="V154" s="1069" t="str" cm="1">
        <f t="array" ref="V154">IF($D154&lt;COLUMNS($F$7:V$7),"",INDEX(TableDiv[[GASB]:[GASB]],_xlfn.AGGREGATE(15,3,(TableDiv[[Agency]:[Agency]]=$E154)/(TableDiv[[Agency]:[Agency]]=$E154)*(ROW(TableDiv[Agency])-ROW(TableDiv[[#Headers],[Agency]])),COLUMNS($F$7:V$7))))</f>
        <v/>
      </c>
      <c r="W154" s="1069" t="str" cm="1">
        <f t="array" ref="W154">IF($D154&lt;COLUMNS($F$7:W$7),"",INDEX(TableDiv[[GASB]:[GASB]],_xlfn.AGGREGATE(15,3,(TableDiv[[Agency]:[Agency]]=$E154)/(TableDiv[[Agency]:[Agency]]=$E154)*(ROW(TableDiv[Agency])-ROW(TableDiv[[#Headers],[Agency]])),COLUMNS($F$7:W$7))))</f>
        <v/>
      </c>
      <c r="X154" s="1069" t="str" cm="1">
        <f t="array" ref="X154">IF($D154&lt;COLUMNS($F$7:X$7),"",INDEX(TableDiv[[GASB]:[GASB]],_xlfn.AGGREGATE(15,3,(TableDiv[[Agency]:[Agency]]=$E154)/(TableDiv[[Agency]:[Agency]]=$E154)*(ROW(TableDiv[Agency])-ROW(TableDiv[[#Headers],[Agency]])),COLUMNS($F$7:X$7))))</f>
        <v/>
      </c>
      <c r="Y154" s="1069" t="str" cm="1">
        <f t="array" ref="Y154">IF($D154&lt;COLUMNS($F$7:Y$7),"",INDEX(TableDiv[[GASB]:[GASB]],_xlfn.AGGREGATE(15,3,(TableDiv[[Agency]:[Agency]]=$E154)/(TableDiv[[Agency]:[Agency]]=$E154)*(ROW(TableDiv[Agency])-ROW(TableDiv[[#Headers],[Agency]])),COLUMNS($F$7:Y$7))))</f>
        <v/>
      </c>
      <c r="Z154" s="1069" t="str" cm="1">
        <f t="array" ref="Z154">IF($D154&lt;COLUMNS($F$7:Z$7),"",INDEX(TableDiv[[GASB]:[GASB]],_xlfn.AGGREGATE(15,3,(TableDiv[[Agency]:[Agency]]=$E154)/(TableDiv[[Agency]:[Agency]]=$E154)*(ROW(TableDiv[Agency])-ROW(TableDiv[[#Headers],[Agency]])),COLUMNS($F$7:Z$7))))</f>
        <v/>
      </c>
      <c r="AA154" s="1069" t="str" cm="1">
        <f t="array" ref="AA154">IF($D154&lt;COLUMNS($F$7:AA$7),"",INDEX(TableDiv[[GASB]:[GASB]],_xlfn.AGGREGATE(15,3,(TableDiv[[Agency]:[Agency]]=$E154)/(TableDiv[[Agency]:[Agency]]=$E154)*(ROW(TableDiv[Agency])-ROW(TableDiv[[#Headers],[Agency]])),COLUMNS($F$7:AA$7))))</f>
        <v/>
      </c>
      <c r="AB154" s="1069" t="str" cm="1">
        <f t="array" ref="AB154">IF($D154&lt;COLUMNS($F$7:AB$7),"",INDEX(TableDiv[[GASB]:[GASB]],_xlfn.AGGREGATE(15,3,(TableDiv[[Agency]:[Agency]]=$E154)/(TableDiv[[Agency]:[Agency]]=$E154)*(ROW(TableDiv[Agency])-ROW(TableDiv[[#Headers],[Agency]])),COLUMNS($F$7:AB$7))))</f>
        <v/>
      </c>
      <c r="AC154" s="1069" t="str" cm="1">
        <f t="array" ref="AC154">IF($D154&lt;COLUMNS($F$7:AC$7),"",INDEX(TableDiv[[GASB]:[GASB]],_xlfn.AGGREGATE(15,3,(TableDiv[[Agency]:[Agency]]=$E154)/(TableDiv[[Agency]:[Agency]]=$E154)*(ROW(TableDiv[Agency])-ROW(TableDiv[[#Headers],[Agency]])),COLUMNS($F$7:AC$7))))</f>
        <v/>
      </c>
      <c r="AD154" s="1069" t="str" cm="1">
        <f t="array" ref="AD154">IF($D154&lt;COLUMNS($F$7:AD$7),"",INDEX(TableDiv[[GASB]:[GASB]],_xlfn.AGGREGATE(15,3,(TableDiv[[Agency]:[Agency]]=$E154)/(TableDiv[[Agency]:[Agency]]=$E154)*(ROW(TableDiv[Agency])-ROW(TableDiv[[#Headers],[Agency]])),COLUMNS($F$7:AD$7))))</f>
        <v/>
      </c>
      <c r="AE154" s="1069" t="str" cm="1">
        <f t="array" ref="AE154">IF($D154&lt;COLUMNS($F$7:AE$7),"",INDEX(TableDiv[[GASB]:[GASB]],_xlfn.AGGREGATE(15,3,(TableDiv[[Agency]:[Agency]]=$E154)/(TableDiv[[Agency]:[Agency]]=$E154)*(ROW(TableDiv[Agency])-ROW(TableDiv[[#Headers],[Agency]])),COLUMNS($F$7:AE$7))))</f>
        <v/>
      </c>
      <c r="AF154" s="1069" t="str" cm="1">
        <f t="array" ref="AF154">IF($D154&lt;COLUMNS($F$7:AF$7),"",INDEX(TableDiv[[GASB]:[GASB]],_xlfn.AGGREGATE(15,3,(TableDiv[[Agency]:[Agency]]=$E154)/(TableDiv[[Agency]:[Agency]]=$E154)*(ROW(TableDiv[Agency])-ROW(TableDiv[[#Headers],[Agency]])),COLUMNS($F$7:AF$7))))</f>
        <v/>
      </c>
      <c r="AG154" s="1069" t="str" cm="1">
        <f t="array" ref="AG154">IF($D154&lt;COLUMNS($F$7:AG$7),"",INDEX(TableDiv[[GASB]:[GASB]],_xlfn.AGGREGATE(15,3,(TableDiv[[Agency]:[Agency]]=$E154)/(TableDiv[[Agency]:[Agency]]=$E154)*(ROW(TableDiv[Agency])-ROW(TableDiv[[#Headers],[Agency]])),COLUMNS($F$7:AG$7))))</f>
        <v/>
      </c>
      <c r="AH154" s="1069" t="str" cm="1">
        <f t="array" ref="AH154">IF($D154&lt;COLUMNS($F$7:AH$7),"",INDEX(TableDiv[[GASB]:[GASB]],_xlfn.AGGREGATE(15,3,(TableDiv[[Agency]:[Agency]]=$E154)/(TableDiv[[Agency]:[Agency]]=$E154)*(ROW(TableDiv[Agency])-ROW(TableDiv[[#Headers],[Agency]])),COLUMNS($F$7:AH$7))))</f>
        <v/>
      </c>
      <c r="AI154" s="1069" t="str" cm="1">
        <f t="array" ref="AI154">IF($D154&lt;COLUMNS($F$7:AI$7),"",INDEX(TableDiv[[GASB]:[GASB]],_xlfn.AGGREGATE(15,3,(TableDiv[[Agency]:[Agency]]=$E154)/(TableDiv[[Agency]:[Agency]]=$E154)*(ROW(TableDiv[Agency])-ROW(TableDiv[[#Headers],[Agency]])),COLUMNS($F$7:AI$7))))</f>
        <v/>
      </c>
      <c r="AJ154" s="1069" t="str" cm="1">
        <f t="array" ref="AJ154">IF($D154&lt;COLUMNS($F$7:AJ$7),"",INDEX(TableDiv[[GASB]:[GASB]],_xlfn.AGGREGATE(15,3,(TableDiv[[Agency]:[Agency]]=$E154)/(TableDiv[[Agency]:[Agency]]=$E154)*(ROW(TableDiv[Agency])-ROW(TableDiv[[#Headers],[Agency]])),COLUMNS($F$7:AJ$7))))</f>
        <v/>
      </c>
      <c r="AK154" s="1069" t="str" cm="1">
        <f t="array" ref="AK154">IF($D154&lt;COLUMNS($F$7:AK$7),"",INDEX(TableDiv[[GASB]:[GASB]],_xlfn.AGGREGATE(15,3,(TableDiv[[Agency]:[Agency]]=$E154)/(TableDiv[[Agency]:[Agency]]=$E154)*(ROW(TableDiv[Agency])-ROW(TableDiv[[#Headers],[Agency]])),COLUMNS($F$7:AK$7))))</f>
        <v/>
      </c>
      <c r="AL154" s="1069" t="str" cm="1">
        <f t="array" ref="AL154">IF($D154&lt;COLUMNS($F$7:AL$7),"",INDEX(TableDiv[[GASB]:[GASB]],_xlfn.AGGREGATE(15,3,(TableDiv[[Agency]:[Agency]]=$E154)/(TableDiv[[Agency]:[Agency]]=$E154)*(ROW(TableDiv[Agency])-ROW(TableDiv[[#Headers],[Agency]])),COLUMNS($F$7:AL$7))))</f>
        <v/>
      </c>
      <c r="AM154" s="1069" t="str" cm="1">
        <f t="array" ref="AM154">IF($D154&lt;COLUMNS($F$7:AM$7),"",INDEX(TableDiv[[GASB]:[GASB]],_xlfn.AGGREGATE(15,3,(TableDiv[[Agency]:[Agency]]=$E154)/(TableDiv[[Agency]:[Agency]]=$E154)*(ROW(TableDiv[Agency])-ROW(TableDiv[[#Headers],[Agency]])),COLUMNS($F$7:AM$7))))</f>
        <v/>
      </c>
      <c r="AN154" s="1069"/>
      <c r="AO154" s="1069"/>
      <c r="AP154" s="1069"/>
      <c r="AQ154" s="1069"/>
      <c r="AR154" s="1069"/>
      <c r="AS154" s="1069"/>
    </row>
    <row r="155" spans="1:45" ht="15">
      <c r="A155" s="1073" t="s">
        <v>1444</v>
      </c>
      <c r="B155" s="1073" t="s">
        <v>2267</v>
      </c>
      <c r="C155" s="1069"/>
      <c r="D155" s="1069">
        <f>COUNTIF(TableDiv[Agency],E155)</f>
        <v>1</v>
      </c>
      <c r="E155" s="1078" t="str" cm="1">
        <f t="array" ref="E155">IFERROR(INDEX(TableDiv[Agency],MATCH(0,INDEX(COUNTIF($E$7:E154,TableDiv[Agency]),),0)),"")</f>
        <v>CJ</v>
      </c>
      <c r="F155" s="1069" t="str" cm="1">
        <f t="array" ref="F155">IF($D155&lt;COLUMNS($F$7:F$7),"",INDEX(TableDiv[[GASB]:[GASB]],_xlfn.AGGREGATE(15,3,(TableDiv[[Agency]:[Agency]]=$E155)/(TableDiv[[Agency]:[Agency]]=$E155)*(ROW(TableDiv[Agency])-ROW(TableDiv[[#Headers],[Agency]])),COLUMNS($F$7:F$7))))</f>
        <v>48100G</v>
      </c>
      <c r="G155" s="1069" t="str" cm="1">
        <f t="array" ref="G155">IF($D155&lt;COLUMNS($F$7:G$7),"",INDEX(TableDiv[[GASB]:[GASB]],_xlfn.AGGREGATE(15,3,(TableDiv[[Agency]:[Agency]]=$E155)/(TableDiv[[Agency]:[Agency]]=$E155)*(ROW(TableDiv[Agency])-ROW(TableDiv[[#Headers],[Agency]])),COLUMNS($F$7:G$7))))</f>
        <v/>
      </c>
      <c r="H155" s="1069" t="str" cm="1">
        <f t="array" ref="H155">IF($D155&lt;COLUMNS($F$7:H$7),"",INDEX(TableDiv[[GASB]:[GASB]],_xlfn.AGGREGATE(15,3,(TableDiv[[Agency]:[Agency]]=$E155)/(TableDiv[[Agency]:[Agency]]=$E155)*(ROW(TableDiv[Agency])-ROW(TableDiv[[#Headers],[Agency]])),COLUMNS($F$7:H$7))))</f>
        <v/>
      </c>
      <c r="I155" s="1069" t="str" cm="1">
        <f t="array" ref="I155">IF($D155&lt;COLUMNS($F$7:I$7),"",INDEX(TableDiv[[GASB]:[GASB]],_xlfn.AGGREGATE(15,3,(TableDiv[[Agency]:[Agency]]=$E155)/(TableDiv[[Agency]:[Agency]]=$E155)*(ROW(TableDiv[Agency])-ROW(TableDiv[[#Headers],[Agency]])),COLUMNS($F$7:I$7))))</f>
        <v/>
      </c>
      <c r="J155" s="1069" t="str" cm="1">
        <f t="array" ref="J155">IF($D155&lt;COLUMNS($F$7:J$7),"",INDEX(TableDiv[[GASB]:[GASB]],_xlfn.AGGREGATE(15,3,(TableDiv[[Agency]:[Agency]]=$E155)/(TableDiv[[Agency]:[Agency]]=$E155)*(ROW(TableDiv[Agency])-ROW(TableDiv[[#Headers],[Agency]])),COLUMNS($F$7:J$7))))</f>
        <v/>
      </c>
      <c r="K155" s="1069" t="str" cm="1">
        <f t="array" ref="K155">IF($D155&lt;COLUMNS($F$7:K$7),"",INDEX(TableDiv[[GASB]:[GASB]],_xlfn.AGGREGATE(15,3,(TableDiv[[Agency]:[Agency]]=$E155)/(TableDiv[[Agency]:[Agency]]=$E155)*(ROW(TableDiv[Agency])-ROW(TableDiv[[#Headers],[Agency]])),COLUMNS($F$7:K$7))))</f>
        <v/>
      </c>
      <c r="L155" s="1069" t="str" cm="1">
        <f t="array" ref="L155">IF($D155&lt;COLUMNS($F$7:L$7),"",INDEX(TableDiv[[GASB]:[GASB]],_xlfn.AGGREGATE(15,3,(TableDiv[[Agency]:[Agency]]=$E155)/(TableDiv[[Agency]:[Agency]]=$E155)*(ROW(TableDiv[Agency])-ROW(TableDiv[[#Headers],[Agency]])),COLUMNS($F$7:L$7))))</f>
        <v/>
      </c>
      <c r="M155" s="1069" t="str" cm="1">
        <f t="array" ref="M155">IF($D155&lt;COLUMNS($F$7:M$7),"",INDEX(TableDiv[[GASB]:[GASB]],_xlfn.AGGREGATE(15,3,(TableDiv[[Agency]:[Agency]]=$E155)/(TableDiv[[Agency]:[Agency]]=$E155)*(ROW(TableDiv[Agency])-ROW(TableDiv[[#Headers],[Agency]])),COLUMNS($F$7:M$7))))</f>
        <v/>
      </c>
      <c r="N155" s="1069" t="str" cm="1">
        <f t="array" ref="N155">IF($D155&lt;COLUMNS($F$7:N$7),"",INDEX(TableDiv[[GASB]:[GASB]],_xlfn.AGGREGATE(15,3,(TableDiv[[Agency]:[Agency]]=$E155)/(TableDiv[[Agency]:[Agency]]=$E155)*(ROW(TableDiv[Agency])-ROW(TableDiv[[#Headers],[Agency]])),COLUMNS($F$7:N$7))))</f>
        <v/>
      </c>
      <c r="O155" s="1069" t="str" cm="1">
        <f t="array" ref="O155">IF($D155&lt;COLUMNS($F$7:O$7),"",INDEX(TableDiv[[GASB]:[GASB]],_xlfn.AGGREGATE(15,3,(TableDiv[[Agency]:[Agency]]=$E155)/(TableDiv[[Agency]:[Agency]]=$E155)*(ROW(TableDiv[Agency])-ROW(TableDiv[[#Headers],[Agency]])),COLUMNS($F$7:O$7))))</f>
        <v/>
      </c>
      <c r="P155" s="1069" t="str" cm="1">
        <f t="array" ref="P155">IF($D155&lt;COLUMNS($F$7:P$7),"",INDEX(TableDiv[[GASB]:[GASB]],_xlfn.AGGREGATE(15,3,(TableDiv[[Agency]:[Agency]]=$E155)/(TableDiv[[Agency]:[Agency]]=$E155)*(ROW(TableDiv[Agency])-ROW(TableDiv[[#Headers],[Agency]])),COLUMNS($F$7:P$7))))</f>
        <v/>
      </c>
      <c r="Q155" s="1069" t="str" cm="1">
        <f t="array" ref="Q155">IF($D155&lt;COLUMNS($F$7:Q$7),"",INDEX(TableDiv[[GASB]:[GASB]],_xlfn.AGGREGATE(15,3,(TableDiv[[Agency]:[Agency]]=$E155)/(TableDiv[[Agency]:[Agency]]=$E155)*(ROW(TableDiv[Agency])-ROW(TableDiv[[#Headers],[Agency]])),COLUMNS($F$7:Q$7))))</f>
        <v/>
      </c>
      <c r="R155" s="1069" t="str" cm="1">
        <f t="array" ref="R155">IF($D155&lt;COLUMNS($F$7:R$7),"",INDEX(TableDiv[[GASB]:[GASB]],_xlfn.AGGREGATE(15,3,(TableDiv[[Agency]:[Agency]]=$E155)/(TableDiv[[Agency]:[Agency]]=$E155)*(ROW(TableDiv[Agency])-ROW(TableDiv[[#Headers],[Agency]])),COLUMNS($F$7:R$7))))</f>
        <v/>
      </c>
      <c r="S155" s="1069" t="str" cm="1">
        <f t="array" ref="S155">IF($D155&lt;COLUMNS($F$7:S$7),"",INDEX(TableDiv[[GASB]:[GASB]],_xlfn.AGGREGATE(15,3,(TableDiv[[Agency]:[Agency]]=$E155)/(TableDiv[[Agency]:[Agency]]=$E155)*(ROW(TableDiv[Agency])-ROW(TableDiv[[#Headers],[Agency]])),COLUMNS($F$7:S$7))))</f>
        <v/>
      </c>
      <c r="T155" s="1069" t="str" cm="1">
        <f t="array" ref="T155">IF($D155&lt;COLUMNS($F$7:T$7),"",INDEX(TableDiv[[GASB]:[GASB]],_xlfn.AGGREGATE(15,3,(TableDiv[[Agency]:[Agency]]=$E155)/(TableDiv[[Agency]:[Agency]]=$E155)*(ROW(TableDiv[Agency])-ROW(TableDiv[[#Headers],[Agency]])),COLUMNS($F$7:T$7))))</f>
        <v/>
      </c>
      <c r="U155" s="1069" t="str" cm="1">
        <f t="array" ref="U155">IF($D155&lt;COLUMNS($F$7:U$7),"",INDEX(TableDiv[[GASB]:[GASB]],_xlfn.AGGREGATE(15,3,(TableDiv[[Agency]:[Agency]]=$E155)/(TableDiv[[Agency]:[Agency]]=$E155)*(ROW(TableDiv[Agency])-ROW(TableDiv[[#Headers],[Agency]])),COLUMNS($F$7:U$7))))</f>
        <v/>
      </c>
      <c r="V155" s="1069" t="str" cm="1">
        <f t="array" ref="V155">IF($D155&lt;COLUMNS($F$7:V$7),"",INDEX(TableDiv[[GASB]:[GASB]],_xlfn.AGGREGATE(15,3,(TableDiv[[Agency]:[Agency]]=$E155)/(TableDiv[[Agency]:[Agency]]=$E155)*(ROW(TableDiv[Agency])-ROW(TableDiv[[#Headers],[Agency]])),COLUMNS($F$7:V$7))))</f>
        <v/>
      </c>
      <c r="W155" s="1069" t="str" cm="1">
        <f t="array" ref="W155">IF($D155&lt;COLUMNS($F$7:W$7),"",INDEX(TableDiv[[GASB]:[GASB]],_xlfn.AGGREGATE(15,3,(TableDiv[[Agency]:[Agency]]=$E155)/(TableDiv[[Agency]:[Agency]]=$E155)*(ROW(TableDiv[Agency])-ROW(TableDiv[[#Headers],[Agency]])),COLUMNS($F$7:W$7))))</f>
        <v/>
      </c>
      <c r="X155" s="1069" t="str" cm="1">
        <f t="array" ref="X155">IF($D155&lt;COLUMNS($F$7:X$7),"",INDEX(TableDiv[[GASB]:[GASB]],_xlfn.AGGREGATE(15,3,(TableDiv[[Agency]:[Agency]]=$E155)/(TableDiv[[Agency]:[Agency]]=$E155)*(ROW(TableDiv[Agency])-ROW(TableDiv[[#Headers],[Agency]])),COLUMNS($F$7:X$7))))</f>
        <v/>
      </c>
      <c r="Y155" s="1069" t="str" cm="1">
        <f t="array" ref="Y155">IF($D155&lt;COLUMNS($F$7:Y$7),"",INDEX(TableDiv[[GASB]:[GASB]],_xlfn.AGGREGATE(15,3,(TableDiv[[Agency]:[Agency]]=$E155)/(TableDiv[[Agency]:[Agency]]=$E155)*(ROW(TableDiv[Agency])-ROW(TableDiv[[#Headers],[Agency]])),COLUMNS($F$7:Y$7))))</f>
        <v/>
      </c>
      <c r="Z155" s="1069" t="str" cm="1">
        <f t="array" ref="Z155">IF($D155&lt;COLUMNS($F$7:Z$7),"",INDEX(TableDiv[[GASB]:[GASB]],_xlfn.AGGREGATE(15,3,(TableDiv[[Agency]:[Agency]]=$E155)/(TableDiv[[Agency]:[Agency]]=$E155)*(ROW(TableDiv[Agency])-ROW(TableDiv[[#Headers],[Agency]])),COLUMNS($F$7:Z$7))))</f>
        <v/>
      </c>
      <c r="AA155" s="1069" t="str" cm="1">
        <f t="array" ref="AA155">IF($D155&lt;COLUMNS($F$7:AA$7),"",INDEX(TableDiv[[GASB]:[GASB]],_xlfn.AGGREGATE(15,3,(TableDiv[[Agency]:[Agency]]=$E155)/(TableDiv[[Agency]:[Agency]]=$E155)*(ROW(TableDiv[Agency])-ROW(TableDiv[[#Headers],[Agency]])),COLUMNS($F$7:AA$7))))</f>
        <v/>
      </c>
      <c r="AB155" s="1069" t="str" cm="1">
        <f t="array" ref="AB155">IF($D155&lt;COLUMNS($F$7:AB$7),"",INDEX(TableDiv[[GASB]:[GASB]],_xlfn.AGGREGATE(15,3,(TableDiv[[Agency]:[Agency]]=$E155)/(TableDiv[[Agency]:[Agency]]=$E155)*(ROW(TableDiv[Agency])-ROW(TableDiv[[#Headers],[Agency]])),COLUMNS($F$7:AB$7))))</f>
        <v/>
      </c>
      <c r="AC155" s="1069" t="str" cm="1">
        <f t="array" ref="AC155">IF($D155&lt;COLUMNS($F$7:AC$7),"",INDEX(TableDiv[[GASB]:[GASB]],_xlfn.AGGREGATE(15,3,(TableDiv[[Agency]:[Agency]]=$E155)/(TableDiv[[Agency]:[Agency]]=$E155)*(ROW(TableDiv[Agency])-ROW(TableDiv[[#Headers],[Agency]])),COLUMNS($F$7:AC$7))))</f>
        <v/>
      </c>
      <c r="AD155" s="1069" t="str" cm="1">
        <f t="array" ref="AD155">IF($D155&lt;COLUMNS($F$7:AD$7),"",INDEX(TableDiv[[GASB]:[GASB]],_xlfn.AGGREGATE(15,3,(TableDiv[[Agency]:[Agency]]=$E155)/(TableDiv[[Agency]:[Agency]]=$E155)*(ROW(TableDiv[Agency])-ROW(TableDiv[[#Headers],[Agency]])),COLUMNS($F$7:AD$7))))</f>
        <v/>
      </c>
      <c r="AE155" s="1069" t="str" cm="1">
        <f t="array" ref="AE155">IF($D155&lt;COLUMNS($F$7:AE$7),"",INDEX(TableDiv[[GASB]:[GASB]],_xlfn.AGGREGATE(15,3,(TableDiv[[Agency]:[Agency]]=$E155)/(TableDiv[[Agency]:[Agency]]=$E155)*(ROW(TableDiv[Agency])-ROW(TableDiv[[#Headers],[Agency]])),COLUMNS($F$7:AE$7))))</f>
        <v/>
      </c>
      <c r="AF155" s="1069" t="str" cm="1">
        <f t="array" ref="AF155">IF($D155&lt;COLUMNS($F$7:AF$7),"",INDEX(TableDiv[[GASB]:[GASB]],_xlfn.AGGREGATE(15,3,(TableDiv[[Agency]:[Agency]]=$E155)/(TableDiv[[Agency]:[Agency]]=$E155)*(ROW(TableDiv[Agency])-ROW(TableDiv[[#Headers],[Agency]])),COLUMNS($F$7:AF$7))))</f>
        <v/>
      </c>
      <c r="AG155" s="1069" t="str" cm="1">
        <f t="array" ref="AG155">IF($D155&lt;COLUMNS($F$7:AG$7),"",INDEX(TableDiv[[GASB]:[GASB]],_xlfn.AGGREGATE(15,3,(TableDiv[[Agency]:[Agency]]=$E155)/(TableDiv[[Agency]:[Agency]]=$E155)*(ROW(TableDiv[Agency])-ROW(TableDiv[[#Headers],[Agency]])),COLUMNS($F$7:AG$7))))</f>
        <v/>
      </c>
      <c r="AH155" s="1069" t="str" cm="1">
        <f t="array" ref="AH155">IF($D155&lt;COLUMNS($F$7:AH$7),"",INDEX(TableDiv[[GASB]:[GASB]],_xlfn.AGGREGATE(15,3,(TableDiv[[Agency]:[Agency]]=$E155)/(TableDiv[[Agency]:[Agency]]=$E155)*(ROW(TableDiv[Agency])-ROW(TableDiv[[#Headers],[Agency]])),COLUMNS($F$7:AH$7))))</f>
        <v/>
      </c>
      <c r="AI155" s="1069" t="str" cm="1">
        <f t="array" ref="AI155">IF($D155&lt;COLUMNS($F$7:AI$7),"",INDEX(TableDiv[[GASB]:[GASB]],_xlfn.AGGREGATE(15,3,(TableDiv[[Agency]:[Agency]]=$E155)/(TableDiv[[Agency]:[Agency]]=$E155)*(ROW(TableDiv[Agency])-ROW(TableDiv[[#Headers],[Agency]])),COLUMNS($F$7:AI$7))))</f>
        <v/>
      </c>
      <c r="AJ155" s="1069" t="str" cm="1">
        <f t="array" ref="AJ155">IF($D155&lt;COLUMNS($F$7:AJ$7),"",INDEX(TableDiv[[GASB]:[GASB]],_xlfn.AGGREGATE(15,3,(TableDiv[[Agency]:[Agency]]=$E155)/(TableDiv[[Agency]:[Agency]]=$E155)*(ROW(TableDiv[Agency])-ROW(TableDiv[[#Headers],[Agency]])),COLUMNS($F$7:AJ$7))))</f>
        <v/>
      </c>
      <c r="AK155" s="1069" t="str" cm="1">
        <f t="array" ref="AK155">IF($D155&lt;COLUMNS($F$7:AK$7),"",INDEX(TableDiv[[GASB]:[GASB]],_xlfn.AGGREGATE(15,3,(TableDiv[[Agency]:[Agency]]=$E155)/(TableDiv[[Agency]:[Agency]]=$E155)*(ROW(TableDiv[Agency])-ROW(TableDiv[[#Headers],[Agency]])),COLUMNS($F$7:AK$7))))</f>
        <v/>
      </c>
      <c r="AL155" s="1069" t="str" cm="1">
        <f t="array" ref="AL155">IF($D155&lt;COLUMNS($F$7:AL$7),"",INDEX(TableDiv[[GASB]:[GASB]],_xlfn.AGGREGATE(15,3,(TableDiv[[Agency]:[Agency]]=$E155)/(TableDiv[[Agency]:[Agency]]=$E155)*(ROW(TableDiv[Agency])-ROW(TableDiv[[#Headers],[Agency]])),COLUMNS($F$7:AL$7))))</f>
        <v/>
      </c>
      <c r="AM155" s="1069" t="str" cm="1">
        <f t="array" ref="AM155">IF($D155&lt;COLUMNS($F$7:AM$7),"",INDEX(TableDiv[[GASB]:[GASB]],_xlfn.AGGREGATE(15,3,(TableDiv[[Agency]:[Agency]]=$E155)/(TableDiv[[Agency]:[Agency]]=$E155)*(ROW(TableDiv[Agency])-ROW(TableDiv[[#Headers],[Agency]])),COLUMNS($F$7:AM$7))))</f>
        <v/>
      </c>
      <c r="AN155" s="1069"/>
      <c r="AO155" s="1069"/>
      <c r="AP155" s="1069"/>
      <c r="AQ155" s="1069"/>
      <c r="AR155" s="1069"/>
      <c r="AS155" s="1069"/>
    </row>
    <row r="156" spans="1:45" ht="15">
      <c r="A156" s="1073" t="s">
        <v>1444</v>
      </c>
      <c r="B156" s="1073" t="s">
        <v>2277</v>
      </c>
      <c r="C156" s="1069"/>
      <c r="D156" s="1069">
        <f>COUNTIF(TableDiv[Agency],E156)</f>
        <v>1</v>
      </c>
      <c r="E156" s="1078" t="str" cm="1">
        <f t="array" ref="E156">IFERROR(INDEX(TableDiv[Agency],MATCH(0,INDEX(COUNTIF($E$7:E155,TableDiv[Agency]),),0)),"")</f>
        <v>CK</v>
      </c>
      <c r="F156" s="1069" t="str" cm="1">
        <f t="array" ref="F156">IF($D156&lt;COLUMNS($F$7:F$7),"",INDEX(TableDiv[[GASB]:[GASB]],_xlfn.AGGREGATE(15,3,(TableDiv[[Agency]:[Agency]]=$E156)/(TableDiv[[Agency]:[Agency]]=$E156)*(ROW(TableDiv[Agency])-ROW(TableDiv[[#Headers],[Agency]])),COLUMNS($F$7:F$7))))</f>
        <v>48100G</v>
      </c>
      <c r="G156" s="1069" t="str" cm="1">
        <f t="array" ref="G156">IF($D156&lt;COLUMNS($F$7:G$7),"",INDEX(TableDiv[[GASB]:[GASB]],_xlfn.AGGREGATE(15,3,(TableDiv[[Agency]:[Agency]]=$E156)/(TableDiv[[Agency]:[Agency]]=$E156)*(ROW(TableDiv[Agency])-ROW(TableDiv[[#Headers],[Agency]])),COLUMNS($F$7:G$7))))</f>
        <v/>
      </c>
      <c r="H156" s="1069" t="str" cm="1">
        <f t="array" ref="H156">IF($D156&lt;COLUMNS($F$7:H$7),"",INDEX(TableDiv[[GASB]:[GASB]],_xlfn.AGGREGATE(15,3,(TableDiv[[Agency]:[Agency]]=$E156)/(TableDiv[[Agency]:[Agency]]=$E156)*(ROW(TableDiv[Agency])-ROW(TableDiv[[#Headers],[Agency]])),COLUMNS($F$7:H$7))))</f>
        <v/>
      </c>
      <c r="I156" s="1069" t="str" cm="1">
        <f t="array" ref="I156">IF($D156&lt;COLUMNS($F$7:I$7),"",INDEX(TableDiv[[GASB]:[GASB]],_xlfn.AGGREGATE(15,3,(TableDiv[[Agency]:[Agency]]=$E156)/(TableDiv[[Agency]:[Agency]]=$E156)*(ROW(TableDiv[Agency])-ROW(TableDiv[[#Headers],[Agency]])),COLUMNS($F$7:I$7))))</f>
        <v/>
      </c>
      <c r="J156" s="1069" t="str" cm="1">
        <f t="array" ref="J156">IF($D156&lt;COLUMNS($F$7:J$7),"",INDEX(TableDiv[[GASB]:[GASB]],_xlfn.AGGREGATE(15,3,(TableDiv[[Agency]:[Agency]]=$E156)/(TableDiv[[Agency]:[Agency]]=$E156)*(ROW(TableDiv[Agency])-ROW(TableDiv[[#Headers],[Agency]])),COLUMNS($F$7:J$7))))</f>
        <v/>
      </c>
      <c r="K156" s="1069" t="str" cm="1">
        <f t="array" ref="K156">IF($D156&lt;COLUMNS($F$7:K$7),"",INDEX(TableDiv[[GASB]:[GASB]],_xlfn.AGGREGATE(15,3,(TableDiv[[Agency]:[Agency]]=$E156)/(TableDiv[[Agency]:[Agency]]=$E156)*(ROW(TableDiv[Agency])-ROW(TableDiv[[#Headers],[Agency]])),COLUMNS($F$7:K$7))))</f>
        <v/>
      </c>
      <c r="L156" s="1069" t="str" cm="1">
        <f t="array" ref="L156">IF($D156&lt;COLUMNS($F$7:L$7),"",INDEX(TableDiv[[GASB]:[GASB]],_xlfn.AGGREGATE(15,3,(TableDiv[[Agency]:[Agency]]=$E156)/(TableDiv[[Agency]:[Agency]]=$E156)*(ROW(TableDiv[Agency])-ROW(TableDiv[[#Headers],[Agency]])),COLUMNS($F$7:L$7))))</f>
        <v/>
      </c>
      <c r="M156" s="1069" t="str" cm="1">
        <f t="array" ref="M156">IF($D156&lt;COLUMNS($F$7:M$7),"",INDEX(TableDiv[[GASB]:[GASB]],_xlfn.AGGREGATE(15,3,(TableDiv[[Agency]:[Agency]]=$E156)/(TableDiv[[Agency]:[Agency]]=$E156)*(ROW(TableDiv[Agency])-ROW(TableDiv[[#Headers],[Agency]])),COLUMNS($F$7:M$7))))</f>
        <v/>
      </c>
      <c r="N156" s="1069" t="str" cm="1">
        <f t="array" ref="N156">IF($D156&lt;COLUMNS($F$7:N$7),"",INDEX(TableDiv[[GASB]:[GASB]],_xlfn.AGGREGATE(15,3,(TableDiv[[Agency]:[Agency]]=$E156)/(TableDiv[[Agency]:[Agency]]=$E156)*(ROW(TableDiv[Agency])-ROW(TableDiv[[#Headers],[Agency]])),COLUMNS($F$7:N$7))))</f>
        <v/>
      </c>
      <c r="O156" s="1069" t="str" cm="1">
        <f t="array" ref="O156">IF($D156&lt;COLUMNS($F$7:O$7),"",INDEX(TableDiv[[GASB]:[GASB]],_xlfn.AGGREGATE(15,3,(TableDiv[[Agency]:[Agency]]=$E156)/(TableDiv[[Agency]:[Agency]]=$E156)*(ROW(TableDiv[Agency])-ROW(TableDiv[[#Headers],[Agency]])),COLUMNS($F$7:O$7))))</f>
        <v/>
      </c>
      <c r="P156" s="1069" t="str" cm="1">
        <f t="array" ref="P156">IF($D156&lt;COLUMNS($F$7:P$7),"",INDEX(TableDiv[[GASB]:[GASB]],_xlfn.AGGREGATE(15,3,(TableDiv[[Agency]:[Agency]]=$E156)/(TableDiv[[Agency]:[Agency]]=$E156)*(ROW(TableDiv[Agency])-ROW(TableDiv[[#Headers],[Agency]])),COLUMNS($F$7:P$7))))</f>
        <v/>
      </c>
      <c r="Q156" s="1069" t="str" cm="1">
        <f t="array" ref="Q156">IF($D156&lt;COLUMNS($F$7:Q$7),"",INDEX(TableDiv[[GASB]:[GASB]],_xlfn.AGGREGATE(15,3,(TableDiv[[Agency]:[Agency]]=$E156)/(TableDiv[[Agency]:[Agency]]=$E156)*(ROW(TableDiv[Agency])-ROW(TableDiv[[#Headers],[Agency]])),COLUMNS($F$7:Q$7))))</f>
        <v/>
      </c>
      <c r="R156" s="1069" t="str" cm="1">
        <f t="array" ref="R156">IF($D156&lt;COLUMNS($F$7:R$7),"",INDEX(TableDiv[[GASB]:[GASB]],_xlfn.AGGREGATE(15,3,(TableDiv[[Agency]:[Agency]]=$E156)/(TableDiv[[Agency]:[Agency]]=$E156)*(ROW(TableDiv[Agency])-ROW(TableDiv[[#Headers],[Agency]])),COLUMNS($F$7:R$7))))</f>
        <v/>
      </c>
      <c r="S156" s="1069" t="str" cm="1">
        <f t="array" ref="S156">IF($D156&lt;COLUMNS($F$7:S$7),"",INDEX(TableDiv[[GASB]:[GASB]],_xlfn.AGGREGATE(15,3,(TableDiv[[Agency]:[Agency]]=$E156)/(TableDiv[[Agency]:[Agency]]=$E156)*(ROW(TableDiv[Agency])-ROW(TableDiv[[#Headers],[Agency]])),COLUMNS($F$7:S$7))))</f>
        <v/>
      </c>
      <c r="T156" s="1069" t="str" cm="1">
        <f t="array" ref="T156">IF($D156&lt;COLUMNS($F$7:T$7),"",INDEX(TableDiv[[GASB]:[GASB]],_xlfn.AGGREGATE(15,3,(TableDiv[[Agency]:[Agency]]=$E156)/(TableDiv[[Agency]:[Agency]]=$E156)*(ROW(TableDiv[Agency])-ROW(TableDiv[[#Headers],[Agency]])),COLUMNS($F$7:T$7))))</f>
        <v/>
      </c>
      <c r="U156" s="1069" t="str" cm="1">
        <f t="array" ref="U156">IF($D156&lt;COLUMNS($F$7:U$7),"",INDEX(TableDiv[[GASB]:[GASB]],_xlfn.AGGREGATE(15,3,(TableDiv[[Agency]:[Agency]]=$E156)/(TableDiv[[Agency]:[Agency]]=$E156)*(ROW(TableDiv[Agency])-ROW(TableDiv[[#Headers],[Agency]])),COLUMNS($F$7:U$7))))</f>
        <v/>
      </c>
      <c r="V156" s="1069" t="str" cm="1">
        <f t="array" ref="V156">IF($D156&lt;COLUMNS($F$7:V$7),"",INDEX(TableDiv[[GASB]:[GASB]],_xlfn.AGGREGATE(15,3,(TableDiv[[Agency]:[Agency]]=$E156)/(TableDiv[[Agency]:[Agency]]=$E156)*(ROW(TableDiv[Agency])-ROW(TableDiv[[#Headers],[Agency]])),COLUMNS($F$7:V$7))))</f>
        <v/>
      </c>
      <c r="W156" s="1069" t="str" cm="1">
        <f t="array" ref="W156">IF($D156&lt;COLUMNS($F$7:W$7),"",INDEX(TableDiv[[GASB]:[GASB]],_xlfn.AGGREGATE(15,3,(TableDiv[[Agency]:[Agency]]=$E156)/(TableDiv[[Agency]:[Agency]]=$E156)*(ROW(TableDiv[Agency])-ROW(TableDiv[[#Headers],[Agency]])),COLUMNS($F$7:W$7))))</f>
        <v/>
      </c>
      <c r="X156" s="1069" t="str" cm="1">
        <f t="array" ref="X156">IF($D156&lt;COLUMNS($F$7:X$7),"",INDEX(TableDiv[[GASB]:[GASB]],_xlfn.AGGREGATE(15,3,(TableDiv[[Agency]:[Agency]]=$E156)/(TableDiv[[Agency]:[Agency]]=$E156)*(ROW(TableDiv[Agency])-ROW(TableDiv[[#Headers],[Agency]])),COLUMNS($F$7:X$7))))</f>
        <v/>
      </c>
      <c r="Y156" s="1069" t="str" cm="1">
        <f t="array" ref="Y156">IF($D156&lt;COLUMNS($F$7:Y$7),"",INDEX(TableDiv[[GASB]:[GASB]],_xlfn.AGGREGATE(15,3,(TableDiv[[Agency]:[Agency]]=$E156)/(TableDiv[[Agency]:[Agency]]=$E156)*(ROW(TableDiv[Agency])-ROW(TableDiv[[#Headers],[Agency]])),COLUMNS($F$7:Y$7))))</f>
        <v/>
      </c>
      <c r="Z156" s="1069" t="str" cm="1">
        <f t="array" ref="Z156">IF($D156&lt;COLUMNS($F$7:Z$7),"",INDEX(TableDiv[[GASB]:[GASB]],_xlfn.AGGREGATE(15,3,(TableDiv[[Agency]:[Agency]]=$E156)/(TableDiv[[Agency]:[Agency]]=$E156)*(ROW(TableDiv[Agency])-ROW(TableDiv[[#Headers],[Agency]])),COLUMNS($F$7:Z$7))))</f>
        <v/>
      </c>
      <c r="AA156" s="1069" t="str" cm="1">
        <f t="array" ref="AA156">IF($D156&lt;COLUMNS($F$7:AA$7),"",INDEX(TableDiv[[GASB]:[GASB]],_xlfn.AGGREGATE(15,3,(TableDiv[[Agency]:[Agency]]=$E156)/(TableDiv[[Agency]:[Agency]]=$E156)*(ROW(TableDiv[Agency])-ROW(TableDiv[[#Headers],[Agency]])),COLUMNS($F$7:AA$7))))</f>
        <v/>
      </c>
      <c r="AB156" s="1069" t="str" cm="1">
        <f t="array" ref="AB156">IF($D156&lt;COLUMNS($F$7:AB$7),"",INDEX(TableDiv[[GASB]:[GASB]],_xlfn.AGGREGATE(15,3,(TableDiv[[Agency]:[Agency]]=$E156)/(TableDiv[[Agency]:[Agency]]=$E156)*(ROW(TableDiv[Agency])-ROW(TableDiv[[#Headers],[Agency]])),COLUMNS($F$7:AB$7))))</f>
        <v/>
      </c>
      <c r="AC156" s="1069" t="str" cm="1">
        <f t="array" ref="AC156">IF($D156&lt;COLUMNS($F$7:AC$7),"",INDEX(TableDiv[[GASB]:[GASB]],_xlfn.AGGREGATE(15,3,(TableDiv[[Agency]:[Agency]]=$E156)/(TableDiv[[Agency]:[Agency]]=$E156)*(ROW(TableDiv[Agency])-ROW(TableDiv[[#Headers],[Agency]])),COLUMNS($F$7:AC$7))))</f>
        <v/>
      </c>
      <c r="AD156" s="1069" t="str" cm="1">
        <f t="array" ref="AD156">IF($D156&lt;COLUMNS($F$7:AD$7),"",INDEX(TableDiv[[GASB]:[GASB]],_xlfn.AGGREGATE(15,3,(TableDiv[[Agency]:[Agency]]=$E156)/(TableDiv[[Agency]:[Agency]]=$E156)*(ROW(TableDiv[Agency])-ROW(TableDiv[[#Headers],[Agency]])),COLUMNS($F$7:AD$7))))</f>
        <v/>
      </c>
      <c r="AE156" s="1069" t="str" cm="1">
        <f t="array" ref="AE156">IF($D156&lt;COLUMNS($F$7:AE$7),"",INDEX(TableDiv[[GASB]:[GASB]],_xlfn.AGGREGATE(15,3,(TableDiv[[Agency]:[Agency]]=$E156)/(TableDiv[[Agency]:[Agency]]=$E156)*(ROW(TableDiv[Agency])-ROW(TableDiv[[#Headers],[Agency]])),COLUMNS($F$7:AE$7))))</f>
        <v/>
      </c>
      <c r="AF156" s="1069" t="str" cm="1">
        <f t="array" ref="AF156">IF($D156&lt;COLUMNS($F$7:AF$7),"",INDEX(TableDiv[[GASB]:[GASB]],_xlfn.AGGREGATE(15,3,(TableDiv[[Agency]:[Agency]]=$E156)/(TableDiv[[Agency]:[Agency]]=$E156)*(ROW(TableDiv[Agency])-ROW(TableDiv[[#Headers],[Agency]])),COLUMNS($F$7:AF$7))))</f>
        <v/>
      </c>
      <c r="AG156" s="1069" t="str" cm="1">
        <f t="array" ref="AG156">IF($D156&lt;COLUMNS($F$7:AG$7),"",INDEX(TableDiv[[GASB]:[GASB]],_xlfn.AGGREGATE(15,3,(TableDiv[[Agency]:[Agency]]=$E156)/(TableDiv[[Agency]:[Agency]]=$E156)*(ROW(TableDiv[Agency])-ROW(TableDiv[[#Headers],[Agency]])),COLUMNS($F$7:AG$7))))</f>
        <v/>
      </c>
      <c r="AH156" s="1069" t="str" cm="1">
        <f t="array" ref="AH156">IF($D156&lt;COLUMNS($F$7:AH$7),"",INDEX(TableDiv[[GASB]:[GASB]],_xlfn.AGGREGATE(15,3,(TableDiv[[Agency]:[Agency]]=$E156)/(TableDiv[[Agency]:[Agency]]=$E156)*(ROW(TableDiv[Agency])-ROW(TableDiv[[#Headers],[Agency]])),COLUMNS($F$7:AH$7))))</f>
        <v/>
      </c>
      <c r="AI156" s="1069" t="str" cm="1">
        <f t="array" ref="AI156">IF($D156&lt;COLUMNS($F$7:AI$7),"",INDEX(TableDiv[[GASB]:[GASB]],_xlfn.AGGREGATE(15,3,(TableDiv[[Agency]:[Agency]]=$E156)/(TableDiv[[Agency]:[Agency]]=$E156)*(ROW(TableDiv[Agency])-ROW(TableDiv[[#Headers],[Agency]])),COLUMNS($F$7:AI$7))))</f>
        <v/>
      </c>
      <c r="AJ156" s="1069" t="str" cm="1">
        <f t="array" ref="AJ156">IF($D156&lt;COLUMNS($F$7:AJ$7),"",INDEX(TableDiv[[GASB]:[GASB]],_xlfn.AGGREGATE(15,3,(TableDiv[[Agency]:[Agency]]=$E156)/(TableDiv[[Agency]:[Agency]]=$E156)*(ROW(TableDiv[Agency])-ROW(TableDiv[[#Headers],[Agency]])),COLUMNS($F$7:AJ$7))))</f>
        <v/>
      </c>
      <c r="AK156" s="1069" t="str" cm="1">
        <f t="array" ref="AK156">IF($D156&lt;COLUMNS($F$7:AK$7),"",INDEX(TableDiv[[GASB]:[GASB]],_xlfn.AGGREGATE(15,3,(TableDiv[[Agency]:[Agency]]=$E156)/(TableDiv[[Agency]:[Agency]]=$E156)*(ROW(TableDiv[Agency])-ROW(TableDiv[[#Headers],[Agency]])),COLUMNS($F$7:AK$7))))</f>
        <v/>
      </c>
      <c r="AL156" s="1069" t="str" cm="1">
        <f t="array" ref="AL156">IF($D156&lt;COLUMNS($F$7:AL$7),"",INDEX(TableDiv[[GASB]:[GASB]],_xlfn.AGGREGATE(15,3,(TableDiv[[Agency]:[Agency]]=$E156)/(TableDiv[[Agency]:[Agency]]=$E156)*(ROW(TableDiv[Agency])-ROW(TableDiv[[#Headers],[Agency]])),COLUMNS($F$7:AL$7))))</f>
        <v/>
      </c>
      <c r="AM156" s="1069" t="str" cm="1">
        <f t="array" ref="AM156">IF($D156&lt;COLUMNS($F$7:AM$7),"",INDEX(TableDiv[[GASB]:[GASB]],_xlfn.AGGREGATE(15,3,(TableDiv[[Agency]:[Agency]]=$E156)/(TableDiv[[Agency]:[Agency]]=$E156)*(ROW(TableDiv[Agency])-ROW(TableDiv[[#Headers],[Agency]])),COLUMNS($F$7:AM$7))))</f>
        <v/>
      </c>
      <c r="AN156" s="1069"/>
      <c r="AO156" s="1069"/>
      <c r="AP156" s="1069"/>
      <c r="AQ156" s="1069"/>
      <c r="AR156" s="1069"/>
      <c r="AS156" s="1069"/>
    </row>
    <row r="157" spans="1:45" ht="15">
      <c r="A157" s="1073" t="s">
        <v>1444</v>
      </c>
      <c r="B157" s="1073" t="s">
        <v>2311</v>
      </c>
      <c r="C157" s="1069"/>
      <c r="D157" s="1069">
        <f>COUNTIF(TableDiv[Agency],E157)</f>
        <v>1</v>
      </c>
      <c r="E157" s="1078" t="str" cm="1">
        <f t="array" ref="E157">IFERROR(INDEX(TableDiv[Agency],MATCH(0,INDEX(COUNTIF($E$7:E156,TableDiv[Agency]),),0)),"")</f>
        <v>CL</v>
      </c>
      <c r="F157" s="1069" t="str" cm="1">
        <f t="array" ref="F157">IF($D157&lt;COLUMNS($F$7:F$7),"",INDEX(TableDiv[[GASB]:[GASB]],_xlfn.AGGREGATE(15,3,(TableDiv[[Agency]:[Agency]]=$E157)/(TableDiv[[Agency]:[Agency]]=$E157)*(ROW(TableDiv[Agency])-ROW(TableDiv[[#Headers],[Agency]])),COLUMNS($F$7:F$7))))</f>
        <v>48100G</v>
      </c>
      <c r="G157" s="1069" t="str" cm="1">
        <f t="array" ref="G157">IF($D157&lt;COLUMNS($F$7:G$7),"",INDEX(TableDiv[[GASB]:[GASB]],_xlfn.AGGREGATE(15,3,(TableDiv[[Agency]:[Agency]]=$E157)/(TableDiv[[Agency]:[Agency]]=$E157)*(ROW(TableDiv[Agency])-ROW(TableDiv[[#Headers],[Agency]])),COLUMNS($F$7:G$7))))</f>
        <v/>
      </c>
      <c r="H157" s="1069" t="str" cm="1">
        <f t="array" ref="H157">IF($D157&lt;COLUMNS($F$7:H$7),"",INDEX(TableDiv[[GASB]:[GASB]],_xlfn.AGGREGATE(15,3,(TableDiv[[Agency]:[Agency]]=$E157)/(TableDiv[[Agency]:[Agency]]=$E157)*(ROW(TableDiv[Agency])-ROW(TableDiv[[#Headers],[Agency]])),COLUMNS($F$7:H$7))))</f>
        <v/>
      </c>
      <c r="I157" s="1069" t="str" cm="1">
        <f t="array" ref="I157">IF($D157&lt;COLUMNS($F$7:I$7),"",INDEX(TableDiv[[GASB]:[GASB]],_xlfn.AGGREGATE(15,3,(TableDiv[[Agency]:[Agency]]=$E157)/(TableDiv[[Agency]:[Agency]]=$E157)*(ROW(TableDiv[Agency])-ROW(TableDiv[[#Headers],[Agency]])),COLUMNS($F$7:I$7))))</f>
        <v/>
      </c>
      <c r="J157" s="1069" t="str" cm="1">
        <f t="array" ref="J157">IF($D157&lt;COLUMNS($F$7:J$7),"",INDEX(TableDiv[[GASB]:[GASB]],_xlfn.AGGREGATE(15,3,(TableDiv[[Agency]:[Agency]]=$E157)/(TableDiv[[Agency]:[Agency]]=$E157)*(ROW(TableDiv[Agency])-ROW(TableDiv[[#Headers],[Agency]])),COLUMNS($F$7:J$7))))</f>
        <v/>
      </c>
      <c r="K157" s="1069" t="str" cm="1">
        <f t="array" ref="K157">IF($D157&lt;COLUMNS($F$7:K$7),"",INDEX(TableDiv[[GASB]:[GASB]],_xlfn.AGGREGATE(15,3,(TableDiv[[Agency]:[Agency]]=$E157)/(TableDiv[[Agency]:[Agency]]=$E157)*(ROW(TableDiv[Agency])-ROW(TableDiv[[#Headers],[Agency]])),COLUMNS($F$7:K$7))))</f>
        <v/>
      </c>
      <c r="L157" s="1069" t="str" cm="1">
        <f t="array" ref="L157">IF($D157&lt;COLUMNS($F$7:L$7),"",INDEX(TableDiv[[GASB]:[GASB]],_xlfn.AGGREGATE(15,3,(TableDiv[[Agency]:[Agency]]=$E157)/(TableDiv[[Agency]:[Agency]]=$E157)*(ROW(TableDiv[Agency])-ROW(TableDiv[[#Headers],[Agency]])),COLUMNS($F$7:L$7))))</f>
        <v/>
      </c>
      <c r="M157" s="1069" t="str" cm="1">
        <f t="array" ref="M157">IF($D157&lt;COLUMNS($F$7:M$7),"",INDEX(TableDiv[[GASB]:[GASB]],_xlfn.AGGREGATE(15,3,(TableDiv[[Agency]:[Agency]]=$E157)/(TableDiv[[Agency]:[Agency]]=$E157)*(ROW(TableDiv[Agency])-ROW(TableDiv[[#Headers],[Agency]])),COLUMNS($F$7:M$7))))</f>
        <v/>
      </c>
      <c r="N157" s="1069" t="str" cm="1">
        <f t="array" ref="N157">IF($D157&lt;COLUMNS($F$7:N$7),"",INDEX(TableDiv[[GASB]:[GASB]],_xlfn.AGGREGATE(15,3,(TableDiv[[Agency]:[Agency]]=$E157)/(TableDiv[[Agency]:[Agency]]=$E157)*(ROW(TableDiv[Agency])-ROW(TableDiv[[#Headers],[Agency]])),COLUMNS($F$7:N$7))))</f>
        <v/>
      </c>
      <c r="O157" s="1069" t="str" cm="1">
        <f t="array" ref="O157">IF($D157&lt;COLUMNS($F$7:O$7),"",INDEX(TableDiv[[GASB]:[GASB]],_xlfn.AGGREGATE(15,3,(TableDiv[[Agency]:[Agency]]=$E157)/(TableDiv[[Agency]:[Agency]]=$E157)*(ROW(TableDiv[Agency])-ROW(TableDiv[[#Headers],[Agency]])),COLUMNS($F$7:O$7))))</f>
        <v/>
      </c>
      <c r="P157" s="1069" t="str" cm="1">
        <f t="array" ref="P157">IF($D157&lt;COLUMNS($F$7:P$7),"",INDEX(TableDiv[[GASB]:[GASB]],_xlfn.AGGREGATE(15,3,(TableDiv[[Agency]:[Agency]]=$E157)/(TableDiv[[Agency]:[Agency]]=$E157)*(ROW(TableDiv[Agency])-ROW(TableDiv[[#Headers],[Agency]])),COLUMNS($F$7:P$7))))</f>
        <v/>
      </c>
      <c r="Q157" s="1069" t="str" cm="1">
        <f t="array" ref="Q157">IF($D157&lt;COLUMNS($F$7:Q$7),"",INDEX(TableDiv[[GASB]:[GASB]],_xlfn.AGGREGATE(15,3,(TableDiv[[Agency]:[Agency]]=$E157)/(TableDiv[[Agency]:[Agency]]=$E157)*(ROW(TableDiv[Agency])-ROW(TableDiv[[#Headers],[Agency]])),COLUMNS($F$7:Q$7))))</f>
        <v/>
      </c>
      <c r="R157" s="1069" t="str" cm="1">
        <f t="array" ref="R157">IF($D157&lt;COLUMNS($F$7:R$7),"",INDEX(TableDiv[[GASB]:[GASB]],_xlfn.AGGREGATE(15,3,(TableDiv[[Agency]:[Agency]]=$E157)/(TableDiv[[Agency]:[Agency]]=$E157)*(ROW(TableDiv[Agency])-ROW(TableDiv[[#Headers],[Agency]])),COLUMNS($F$7:R$7))))</f>
        <v/>
      </c>
      <c r="S157" s="1069" t="str" cm="1">
        <f t="array" ref="S157">IF($D157&lt;COLUMNS($F$7:S$7),"",INDEX(TableDiv[[GASB]:[GASB]],_xlfn.AGGREGATE(15,3,(TableDiv[[Agency]:[Agency]]=$E157)/(TableDiv[[Agency]:[Agency]]=$E157)*(ROW(TableDiv[Agency])-ROW(TableDiv[[#Headers],[Agency]])),COLUMNS($F$7:S$7))))</f>
        <v/>
      </c>
      <c r="T157" s="1069" t="str" cm="1">
        <f t="array" ref="T157">IF($D157&lt;COLUMNS($F$7:T$7),"",INDEX(TableDiv[[GASB]:[GASB]],_xlfn.AGGREGATE(15,3,(TableDiv[[Agency]:[Agency]]=$E157)/(TableDiv[[Agency]:[Agency]]=$E157)*(ROW(TableDiv[Agency])-ROW(TableDiv[[#Headers],[Agency]])),COLUMNS($F$7:T$7))))</f>
        <v/>
      </c>
      <c r="U157" s="1069" t="str" cm="1">
        <f t="array" ref="U157">IF($D157&lt;COLUMNS($F$7:U$7),"",INDEX(TableDiv[[GASB]:[GASB]],_xlfn.AGGREGATE(15,3,(TableDiv[[Agency]:[Agency]]=$E157)/(TableDiv[[Agency]:[Agency]]=$E157)*(ROW(TableDiv[Agency])-ROW(TableDiv[[#Headers],[Agency]])),COLUMNS($F$7:U$7))))</f>
        <v/>
      </c>
      <c r="V157" s="1069" t="str" cm="1">
        <f t="array" ref="V157">IF($D157&lt;COLUMNS($F$7:V$7),"",INDEX(TableDiv[[GASB]:[GASB]],_xlfn.AGGREGATE(15,3,(TableDiv[[Agency]:[Agency]]=$E157)/(TableDiv[[Agency]:[Agency]]=$E157)*(ROW(TableDiv[Agency])-ROW(TableDiv[[#Headers],[Agency]])),COLUMNS($F$7:V$7))))</f>
        <v/>
      </c>
      <c r="W157" s="1069" t="str" cm="1">
        <f t="array" ref="W157">IF($D157&lt;COLUMNS($F$7:W$7),"",INDEX(TableDiv[[GASB]:[GASB]],_xlfn.AGGREGATE(15,3,(TableDiv[[Agency]:[Agency]]=$E157)/(TableDiv[[Agency]:[Agency]]=$E157)*(ROW(TableDiv[Agency])-ROW(TableDiv[[#Headers],[Agency]])),COLUMNS($F$7:W$7))))</f>
        <v/>
      </c>
      <c r="X157" s="1069" t="str" cm="1">
        <f t="array" ref="X157">IF($D157&lt;COLUMNS($F$7:X$7),"",INDEX(TableDiv[[GASB]:[GASB]],_xlfn.AGGREGATE(15,3,(TableDiv[[Agency]:[Agency]]=$E157)/(TableDiv[[Agency]:[Agency]]=$E157)*(ROW(TableDiv[Agency])-ROW(TableDiv[[#Headers],[Agency]])),COLUMNS($F$7:X$7))))</f>
        <v/>
      </c>
      <c r="Y157" s="1069" t="str" cm="1">
        <f t="array" ref="Y157">IF($D157&lt;COLUMNS($F$7:Y$7),"",INDEX(TableDiv[[GASB]:[GASB]],_xlfn.AGGREGATE(15,3,(TableDiv[[Agency]:[Agency]]=$E157)/(TableDiv[[Agency]:[Agency]]=$E157)*(ROW(TableDiv[Agency])-ROW(TableDiv[[#Headers],[Agency]])),COLUMNS($F$7:Y$7))))</f>
        <v/>
      </c>
      <c r="Z157" s="1069" t="str" cm="1">
        <f t="array" ref="Z157">IF($D157&lt;COLUMNS($F$7:Z$7),"",INDEX(TableDiv[[GASB]:[GASB]],_xlfn.AGGREGATE(15,3,(TableDiv[[Agency]:[Agency]]=$E157)/(TableDiv[[Agency]:[Agency]]=$E157)*(ROW(TableDiv[Agency])-ROW(TableDiv[[#Headers],[Agency]])),COLUMNS($F$7:Z$7))))</f>
        <v/>
      </c>
      <c r="AA157" s="1069" t="str" cm="1">
        <f t="array" ref="AA157">IF($D157&lt;COLUMNS($F$7:AA$7),"",INDEX(TableDiv[[GASB]:[GASB]],_xlfn.AGGREGATE(15,3,(TableDiv[[Agency]:[Agency]]=$E157)/(TableDiv[[Agency]:[Agency]]=$E157)*(ROW(TableDiv[Agency])-ROW(TableDiv[[#Headers],[Agency]])),COLUMNS($F$7:AA$7))))</f>
        <v/>
      </c>
      <c r="AB157" s="1069" t="str" cm="1">
        <f t="array" ref="AB157">IF($D157&lt;COLUMNS($F$7:AB$7),"",INDEX(TableDiv[[GASB]:[GASB]],_xlfn.AGGREGATE(15,3,(TableDiv[[Agency]:[Agency]]=$E157)/(TableDiv[[Agency]:[Agency]]=$E157)*(ROW(TableDiv[Agency])-ROW(TableDiv[[#Headers],[Agency]])),COLUMNS($F$7:AB$7))))</f>
        <v/>
      </c>
      <c r="AC157" s="1069" t="str" cm="1">
        <f t="array" ref="AC157">IF($D157&lt;COLUMNS($F$7:AC$7),"",INDEX(TableDiv[[GASB]:[GASB]],_xlfn.AGGREGATE(15,3,(TableDiv[[Agency]:[Agency]]=$E157)/(TableDiv[[Agency]:[Agency]]=$E157)*(ROW(TableDiv[Agency])-ROW(TableDiv[[#Headers],[Agency]])),COLUMNS($F$7:AC$7))))</f>
        <v/>
      </c>
      <c r="AD157" s="1069" t="str" cm="1">
        <f t="array" ref="AD157">IF($D157&lt;COLUMNS($F$7:AD$7),"",INDEX(TableDiv[[GASB]:[GASB]],_xlfn.AGGREGATE(15,3,(TableDiv[[Agency]:[Agency]]=$E157)/(TableDiv[[Agency]:[Agency]]=$E157)*(ROW(TableDiv[Agency])-ROW(TableDiv[[#Headers],[Agency]])),COLUMNS($F$7:AD$7))))</f>
        <v/>
      </c>
      <c r="AE157" s="1069" t="str" cm="1">
        <f t="array" ref="AE157">IF($D157&lt;COLUMNS($F$7:AE$7),"",INDEX(TableDiv[[GASB]:[GASB]],_xlfn.AGGREGATE(15,3,(TableDiv[[Agency]:[Agency]]=$E157)/(TableDiv[[Agency]:[Agency]]=$E157)*(ROW(TableDiv[Agency])-ROW(TableDiv[[#Headers],[Agency]])),COLUMNS($F$7:AE$7))))</f>
        <v/>
      </c>
      <c r="AF157" s="1069" t="str" cm="1">
        <f t="array" ref="AF157">IF($D157&lt;COLUMNS($F$7:AF$7),"",INDEX(TableDiv[[GASB]:[GASB]],_xlfn.AGGREGATE(15,3,(TableDiv[[Agency]:[Agency]]=$E157)/(TableDiv[[Agency]:[Agency]]=$E157)*(ROW(TableDiv[Agency])-ROW(TableDiv[[#Headers],[Agency]])),COLUMNS($F$7:AF$7))))</f>
        <v/>
      </c>
      <c r="AG157" s="1069" t="str" cm="1">
        <f t="array" ref="AG157">IF($D157&lt;COLUMNS($F$7:AG$7),"",INDEX(TableDiv[[GASB]:[GASB]],_xlfn.AGGREGATE(15,3,(TableDiv[[Agency]:[Agency]]=$E157)/(TableDiv[[Agency]:[Agency]]=$E157)*(ROW(TableDiv[Agency])-ROW(TableDiv[[#Headers],[Agency]])),COLUMNS($F$7:AG$7))))</f>
        <v/>
      </c>
      <c r="AH157" s="1069" t="str" cm="1">
        <f t="array" ref="AH157">IF($D157&lt;COLUMNS($F$7:AH$7),"",INDEX(TableDiv[[GASB]:[GASB]],_xlfn.AGGREGATE(15,3,(TableDiv[[Agency]:[Agency]]=$E157)/(TableDiv[[Agency]:[Agency]]=$E157)*(ROW(TableDiv[Agency])-ROW(TableDiv[[#Headers],[Agency]])),COLUMNS($F$7:AH$7))))</f>
        <v/>
      </c>
      <c r="AI157" s="1069" t="str" cm="1">
        <f t="array" ref="AI157">IF($D157&lt;COLUMNS($F$7:AI$7),"",INDEX(TableDiv[[GASB]:[GASB]],_xlfn.AGGREGATE(15,3,(TableDiv[[Agency]:[Agency]]=$E157)/(TableDiv[[Agency]:[Agency]]=$E157)*(ROW(TableDiv[Agency])-ROW(TableDiv[[#Headers],[Agency]])),COLUMNS($F$7:AI$7))))</f>
        <v/>
      </c>
      <c r="AJ157" s="1069" t="str" cm="1">
        <f t="array" ref="AJ157">IF($D157&lt;COLUMNS($F$7:AJ$7),"",INDEX(TableDiv[[GASB]:[GASB]],_xlfn.AGGREGATE(15,3,(TableDiv[[Agency]:[Agency]]=$E157)/(TableDiv[[Agency]:[Agency]]=$E157)*(ROW(TableDiv[Agency])-ROW(TableDiv[[#Headers],[Agency]])),COLUMNS($F$7:AJ$7))))</f>
        <v/>
      </c>
      <c r="AK157" s="1069" t="str" cm="1">
        <f t="array" ref="AK157">IF($D157&lt;COLUMNS($F$7:AK$7),"",INDEX(TableDiv[[GASB]:[GASB]],_xlfn.AGGREGATE(15,3,(TableDiv[[Agency]:[Agency]]=$E157)/(TableDiv[[Agency]:[Agency]]=$E157)*(ROW(TableDiv[Agency])-ROW(TableDiv[[#Headers],[Agency]])),COLUMNS($F$7:AK$7))))</f>
        <v/>
      </c>
      <c r="AL157" s="1069" t="str" cm="1">
        <f t="array" ref="AL157">IF($D157&lt;COLUMNS($F$7:AL$7),"",INDEX(TableDiv[[GASB]:[GASB]],_xlfn.AGGREGATE(15,3,(TableDiv[[Agency]:[Agency]]=$E157)/(TableDiv[[Agency]:[Agency]]=$E157)*(ROW(TableDiv[Agency])-ROW(TableDiv[[#Headers],[Agency]])),COLUMNS($F$7:AL$7))))</f>
        <v/>
      </c>
      <c r="AM157" s="1069" t="str" cm="1">
        <f t="array" ref="AM157">IF($D157&lt;COLUMNS($F$7:AM$7),"",INDEX(TableDiv[[GASB]:[GASB]],_xlfn.AGGREGATE(15,3,(TableDiv[[Agency]:[Agency]]=$E157)/(TableDiv[[Agency]:[Agency]]=$E157)*(ROW(TableDiv[Agency])-ROW(TableDiv[[#Headers],[Agency]])),COLUMNS($F$7:AM$7))))</f>
        <v/>
      </c>
      <c r="AN157" s="1069"/>
      <c r="AO157" s="1069"/>
      <c r="AP157" s="1069"/>
      <c r="AQ157" s="1069"/>
      <c r="AR157" s="1069"/>
      <c r="AS157" s="1069"/>
    </row>
    <row r="158" spans="1:45" ht="15">
      <c r="A158" s="1073" t="s">
        <v>1444</v>
      </c>
      <c r="B158" s="1073" t="s">
        <v>2346</v>
      </c>
      <c r="C158" s="1069"/>
      <c r="D158" s="1069">
        <f>COUNTIF(TableDiv[Agency],E158)</f>
        <v>1</v>
      </c>
      <c r="E158" s="1078" t="str" cm="1">
        <f t="array" ref="E158">IFERROR(INDEX(TableDiv[Agency],MATCH(0,INDEX(COUNTIF($E$7:E157,TableDiv[Agency]),),0)),"")</f>
        <v>CM</v>
      </c>
      <c r="F158" s="1069" t="str" cm="1">
        <f t="array" ref="F158">IF($D158&lt;COLUMNS($F$7:F$7),"",INDEX(TableDiv[[GASB]:[GASB]],_xlfn.AGGREGATE(15,3,(TableDiv[[Agency]:[Agency]]=$E158)/(TableDiv[[Agency]:[Agency]]=$E158)*(ROW(TableDiv[Agency])-ROW(TableDiv[[#Headers],[Agency]])),COLUMNS($F$7:F$7))))</f>
        <v>48100G</v>
      </c>
      <c r="G158" s="1069" t="str" cm="1">
        <f t="array" ref="G158">IF($D158&lt;COLUMNS($F$7:G$7),"",INDEX(TableDiv[[GASB]:[GASB]],_xlfn.AGGREGATE(15,3,(TableDiv[[Agency]:[Agency]]=$E158)/(TableDiv[[Agency]:[Agency]]=$E158)*(ROW(TableDiv[Agency])-ROW(TableDiv[[#Headers],[Agency]])),COLUMNS($F$7:G$7))))</f>
        <v/>
      </c>
      <c r="H158" s="1069" t="str" cm="1">
        <f t="array" ref="H158">IF($D158&lt;COLUMNS($F$7:H$7),"",INDEX(TableDiv[[GASB]:[GASB]],_xlfn.AGGREGATE(15,3,(TableDiv[[Agency]:[Agency]]=$E158)/(TableDiv[[Agency]:[Agency]]=$E158)*(ROW(TableDiv[Agency])-ROW(TableDiv[[#Headers],[Agency]])),COLUMNS($F$7:H$7))))</f>
        <v/>
      </c>
      <c r="I158" s="1069" t="str" cm="1">
        <f t="array" ref="I158">IF($D158&lt;COLUMNS($F$7:I$7),"",INDEX(TableDiv[[GASB]:[GASB]],_xlfn.AGGREGATE(15,3,(TableDiv[[Agency]:[Agency]]=$E158)/(TableDiv[[Agency]:[Agency]]=$E158)*(ROW(TableDiv[Agency])-ROW(TableDiv[[#Headers],[Agency]])),COLUMNS($F$7:I$7))))</f>
        <v/>
      </c>
      <c r="J158" s="1069" t="str" cm="1">
        <f t="array" ref="J158">IF($D158&lt;COLUMNS($F$7:J$7),"",INDEX(TableDiv[[GASB]:[GASB]],_xlfn.AGGREGATE(15,3,(TableDiv[[Agency]:[Agency]]=$E158)/(TableDiv[[Agency]:[Agency]]=$E158)*(ROW(TableDiv[Agency])-ROW(TableDiv[[#Headers],[Agency]])),COLUMNS($F$7:J$7))))</f>
        <v/>
      </c>
      <c r="K158" s="1069" t="str" cm="1">
        <f t="array" ref="K158">IF($D158&lt;COLUMNS($F$7:K$7),"",INDEX(TableDiv[[GASB]:[GASB]],_xlfn.AGGREGATE(15,3,(TableDiv[[Agency]:[Agency]]=$E158)/(TableDiv[[Agency]:[Agency]]=$E158)*(ROW(TableDiv[Agency])-ROW(TableDiv[[#Headers],[Agency]])),COLUMNS($F$7:K$7))))</f>
        <v/>
      </c>
      <c r="L158" s="1069" t="str" cm="1">
        <f t="array" ref="L158">IF($D158&lt;COLUMNS($F$7:L$7),"",INDEX(TableDiv[[GASB]:[GASB]],_xlfn.AGGREGATE(15,3,(TableDiv[[Agency]:[Agency]]=$E158)/(TableDiv[[Agency]:[Agency]]=$E158)*(ROW(TableDiv[Agency])-ROW(TableDiv[[#Headers],[Agency]])),COLUMNS($F$7:L$7))))</f>
        <v/>
      </c>
      <c r="M158" s="1069" t="str" cm="1">
        <f t="array" ref="M158">IF($D158&lt;COLUMNS($F$7:M$7),"",INDEX(TableDiv[[GASB]:[GASB]],_xlfn.AGGREGATE(15,3,(TableDiv[[Agency]:[Agency]]=$E158)/(TableDiv[[Agency]:[Agency]]=$E158)*(ROW(TableDiv[Agency])-ROW(TableDiv[[#Headers],[Agency]])),COLUMNS($F$7:M$7))))</f>
        <v/>
      </c>
      <c r="N158" s="1069" t="str" cm="1">
        <f t="array" ref="N158">IF($D158&lt;COLUMNS($F$7:N$7),"",INDEX(TableDiv[[GASB]:[GASB]],_xlfn.AGGREGATE(15,3,(TableDiv[[Agency]:[Agency]]=$E158)/(TableDiv[[Agency]:[Agency]]=$E158)*(ROW(TableDiv[Agency])-ROW(TableDiv[[#Headers],[Agency]])),COLUMNS($F$7:N$7))))</f>
        <v/>
      </c>
      <c r="O158" s="1069" t="str" cm="1">
        <f t="array" ref="O158">IF($D158&lt;COLUMNS($F$7:O$7),"",INDEX(TableDiv[[GASB]:[GASB]],_xlfn.AGGREGATE(15,3,(TableDiv[[Agency]:[Agency]]=$E158)/(TableDiv[[Agency]:[Agency]]=$E158)*(ROW(TableDiv[Agency])-ROW(TableDiv[[#Headers],[Agency]])),COLUMNS($F$7:O$7))))</f>
        <v/>
      </c>
      <c r="P158" s="1069" t="str" cm="1">
        <f t="array" ref="P158">IF($D158&lt;COLUMNS($F$7:P$7),"",INDEX(TableDiv[[GASB]:[GASB]],_xlfn.AGGREGATE(15,3,(TableDiv[[Agency]:[Agency]]=$E158)/(TableDiv[[Agency]:[Agency]]=$E158)*(ROW(TableDiv[Agency])-ROW(TableDiv[[#Headers],[Agency]])),COLUMNS($F$7:P$7))))</f>
        <v/>
      </c>
      <c r="Q158" s="1069" t="str" cm="1">
        <f t="array" ref="Q158">IF($D158&lt;COLUMNS($F$7:Q$7),"",INDEX(TableDiv[[GASB]:[GASB]],_xlfn.AGGREGATE(15,3,(TableDiv[[Agency]:[Agency]]=$E158)/(TableDiv[[Agency]:[Agency]]=$E158)*(ROW(TableDiv[Agency])-ROW(TableDiv[[#Headers],[Agency]])),COLUMNS($F$7:Q$7))))</f>
        <v/>
      </c>
      <c r="R158" s="1069" t="str" cm="1">
        <f t="array" ref="R158">IF($D158&lt;COLUMNS($F$7:R$7),"",INDEX(TableDiv[[GASB]:[GASB]],_xlfn.AGGREGATE(15,3,(TableDiv[[Agency]:[Agency]]=$E158)/(TableDiv[[Agency]:[Agency]]=$E158)*(ROW(TableDiv[Agency])-ROW(TableDiv[[#Headers],[Agency]])),COLUMNS($F$7:R$7))))</f>
        <v/>
      </c>
      <c r="S158" s="1069" t="str" cm="1">
        <f t="array" ref="S158">IF($D158&lt;COLUMNS($F$7:S$7),"",INDEX(TableDiv[[GASB]:[GASB]],_xlfn.AGGREGATE(15,3,(TableDiv[[Agency]:[Agency]]=$E158)/(TableDiv[[Agency]:[Agency]]=$E158)*(ROW(TableDiv[Agency])-ROW(TableDiv[[#Headers],[Agency]])),COLUMNS($F$7:S$7))))</f>
        <v/>
      </c>
      <c r="T158" s="1069" t="str" cm="1">
        <f t="array" ref="T158">IF($D158&lt;COLUMNS($F$7:T$7),"",INDEX(TableDiv[[GASB]:[GASB]],_xlfn.AGGREGATE(15,3,(TableDiv[[Agency]:[Agency]]=$E158)/(TableDiv[[Agency]:[Agency]]=$E158)*(ROW(TableDiv[Agency])-ROW(TableDiv[[#Headers],[Agency]])),COLUMNS($F$7:T$7))))</f>
        <v/>
      </c>
      <c r="U158" s="1069" t="str" cm="1">
        <f t="array" ref="U158">IF($D158&lt;COLUMNS($F$7:U$7),"",INDEX(TableDiv[[GASB]:[GASB]],_xlfn.AGGREGATE(15,3,(TableDiv[[Agency]:[Agency]]=$E158)/(TableDiv[[Agency]:[Agency]]=$E158)*(ROW(TableDiv[Agency])-ROW(TableDiv[[#Headers],[Agency]])),COLUMNS($F$7:U$7))))</f>
        <v/>
      </c>
      <c r="V158" s="1069" t="str" cm="1">
        <f t="array" ref="V158">IF($D158&lt;COLUMNS($F$7:V$7),"",INDEX(TableDiv[[GASB]:[GASB]],_xlfn.AGGREGATE(15,3,(TableDiv[[Agency]:[Agency]]=$E158)/(TableDiv[[Agency]:[Agency]]=$E158)*(ROW(TableDiv[Agency])-ROW(TableDiv[[#Headers],[Agency]])),COLUMNS($F$7:V$7))))</f>
        <v/>
      </c>
      <c r="W158" s="1069" t="str" cm="1">
        <f t="array" ref="W158">IF($D158&lt;COLUMNS($F$7:W$7),"",INDEX(TableDiv[[GASB]:[GASB]],_xlfn.AGGREGATE(15,3,(TableDiv[[Agency]:[Agency]]=$E158)/(TableDiv[[Agency]:[Agency]]=$E158)*(ROW(TableDiv[Agency])-ROW(TableDiv[[#Headers],[Agency]])),COLUMNS($F$7:W$7))))</f>
        <v/>
      </c>
      <c r="X158" s="1069" t="str" cm="1">
        <f t="array" ref="X158">IF($D158&lt;COLUMNS($F$7:X$7),"",INDEX(TableDiv[[GASB]:[GASB]],_xlfn.AGGREGATE(15,3,(TableDiv[[Agency]:[Agency]]=$E158)/(TableDiv[[Agency]:[Agency]]=$E158)*(ROW(TableDiv[Agency])-ROW(TableDiv[[#Headers],[Agency]])),COLUMNS($F$7:X$7))))</f>
        <v/>
      </c>
      <c r="Y158" s="1069" t="str" cm="1">
        <f t="array" ref="Y158">IF($D158&lt;COLUMNS($F$7:Y$7),"",INDEX(TableDiv[[GASB]:[GASB]],_xlfn.AGGREGATE(15,3,(TableDiv[[Agency]:[Agency]]=$E158)/(TableDiv[[Agency]:[Agency]]=$E158)*(ROW(TableDiv[Agency])-ROW(TableDiv[[#Headers],[Agency]])),COLUMNS($F$7:Y$7))))</f>
        <v/>
      </c>
      <c r="Z158" s="1069" t="str" cm="1">
        <f t="array" ref="Z158">IF($D158&lt;COLUMNS($F$7:Z$7),"",INDEX(TableDiv[[GASB]:[GASB]],_xlfn.AGGREGATE(15,3,(TableDiv[[Agency]:[Agency]]=$E158)/(TableDiv[[Agency]:[Agency]]=$E158)*(ROW(TableDiv[Agency])-ROW(TableDiv[[#Headers],[Agency]])),COLUMNS($F$7:Z$7))))</f>
        <v/>
      </c>
      <c r="AA158" s="1069" t="str" cm="1">
        <f t="array" ref="AA158">IF($D158&lt;COLUMNS($F$7:AA$7),"",INDEX(TableDiv[[GASB]:[GASB]],_xlfn.AGGREGATE(15,3,(TableDiv[[Agency]:[Agency]]=$E158)/(TableDiv[[Agency]:[Agency]]=$E158)*(ROW(TableDiv[Agency])-ROW(TableDiv[[#Headers],[Agency]])),COLUMNS($F$7:AA$7))))</f>
        <v/>
      </c>
      <c r="AB158" s="1069" t="str" cm="1">
        <f t="array" ref="AB158">IF($D158&lt;COLUMNS($F$7:AB$7),"",INDEX(TableDiv[[GASB]:[GASB]],_xlfn.AGGREGATE(15,3,(TableDiv[[Agency]:[Agency]]=$E158)/(TableDiv[[Agency]:[Agency]]=$E158)*(ROW(TableDiv[Agency])-ROW(TableDiv[[#Headers],[Agency]])),COLUMNS($F$7:AB$7))))</f>
        <v/>
      </c>
      <c r="AC158" s="1069" t="str" cm="1">
        <f t="array" ref="AC158">IF($D158&lt;COLUMNS($F$7:AC$7),"",INDEX(TableDiv[[GASB]:[GASB]],_xlfn.AGGREGATE(15,3,(TableDiv[[Agency]:[Agency]]=$E158)/(TableDiv[[Agency]:[Agency]]=$E158)*(ROW(TableDiv[Agency])-ROW(TableDiv[[#Headers],[Agency]])),COLUMNS($F$7:AC$7))))</f>
        <v/>
      </c>
      <c r="AD158" s="1069" t="str" cm="1">
        <f t="array" ref="AD158">IF($D158&lt;COLUMNS($F$7:AD$7),"",INDEX(TableDiv[[GASB]:[GASB]],_xlfn.AGGREGATE(15,3,(TableDiv[[Agency]:[Agency]]=$E158)/(TableDiv[[Agency]:[Agency]]=$E158)*(ROW(TableDiv[Agency])-ROW(TableDiv[[#Headers],[Agency]])),COLUMNS($F$7:AD$7))))</f>
        <v/>
      </c>
      <c r="AE158" s="1069" t="str" cm="1">
        <f t="array" ref="AE158">IF($D158&lt;COLUMNS($F$7:AE$7),"",INDEX(TableDiv[[GASB]:[GASB]],_xlfn.AGGREGATE(15,3,(TableDiv[[Agency]:[Agency]]=$E158)/(TableDiv[[Agency]:[Agency]]=$E158)*(ROW(TableDiv[Agency])-ROW(TableDiv[[#Headers],[Agency]])),COLUMNS($F$7:AE$7))))</f>
        <v/>
      </c>
      <c r="AF158" s="1069" t="str" cm="1">
        <f t="array" ref="AF158">IF($D158&lt;COLUMNS($F$7:AF$7),"",INDEX(TableDiv[[GASB]:[GASB]],_xlfn.AGGREGATE(15,3,(TableDiv[[Agency]:[Agency]]=$E158)/(TableDiv[[Agency]:[Agency]]=$E158)*(ROW(TableDiv[Agency])-ROW(TableDiv[[#Headers],[Agency]])),COLUMNS($F$7:AF$7))))</f>
        <v/>
      </c>
      <c r="AG158" s="1069" t="str" cm="1">
        <f t="array" ref="AG158">IF($D158&lt;COLUMNS($F$7:AG$7),"",INDEX(TableDiv[[GASB]:[GASB]],_xlfn.AGGREGATE(15,3,(TableDiv[[Agency]:[Agency]]=$E158)/(TableDiv[[Agency]:[Agency]]=$E158)*(ROW(TableDiv[Agency])-ROW(TableDiv[[#Headers],[Agency]])),COLUMNS($F$7:AG$7))))</f>
        <v/>
      </c>
      <c r="AH158" s="1069" t="str" cm="1">
        <f t="array" ref="AH158">IF($D158&lt;COLUMNS($F$7:AH$7),"",INDEX(TableDiv[[GASB]:[GASB]],_xlfn.AGGREGATE(15,3,(TableDiv[[Agency]:[Agency]]=$E158)/(TableDiv[[Agency]:[Agency]]=$E158)*(ROW(TableDiv[Agency])-ROW(TableDiv[[#Headers],[Agency]])),COLUMNS($F$7:AH$7))))</f>
        <v/>
      </c>
      <c r="AI158" s="1069" t="str" cm="1">
        <f t="array" ref="AI158">IF($D158&lt;COLUMNS($F$7:AI$7),"",INDEX(TableDiv[[GASB]:[GASB]],_xlfn.AGGREGATE(15,3,(TableDiv[[Agency]:[Agency]]=$E158)/(TableDiv[[Agency]:[Agency]]=$E158)*(ROW(TableDiv[Agency])-ROW(TableDiv[[#Headers],[Agency]])),COLUMNS($F$7:AI$7))))</f>
        <v/>
      </c>
      <c r="AJ158" s="1069" t="str" cm="1">
        <f t="array" ref="AJ158">IF($D158&lt;COLUMNS($F$7:AJ$7),"",INDEX(TableDiv[[GASB]:[GASB]],_xlfn.AGGREGATE(15,3,(TableDiv[[Agency]:[Agency]]=$E158)/(TableDiv[[Agency]:[Agency]]=$E158)*(ROW(TableDiv[Agency])-ROW(TableDiv[[#Headers],[Agency]])),COLUMNS($F$7:AJ$7))))</f>
        <v/>
      </c>
      <c r="AK158" s="1069" t="str" cm="1">
        <f t="array" ref="AK158">IF($D158&lt;COLUMNS($F$7:AK$7),"",INDEX(TableDiv[[GASB]:[GASB]],_xlfn.AGGREGATE(15,3,(TableDiv[[Agency]:[Agency]]=$E158)/(TableDiv[[Agency]:[Agency]]=$E158)*(ROW(TableDiv[Agency])-ROW(TableDiv[[#Headers],[Agency]])),COLUMNS($F$7:AK$7))))</f>
        <v/>
      </c>
      <c r="AL158" s="1069" t="str" cm="1">
        <f t="array" ref="AL158">IF($D158&lt;COLUMNS($F$7:AL$7),"",INDEX(TableDiv[[GASB]:[GASB]],_xlfn.AGGREGATE(15,3,(TableDiv[[Agency]:[Agency]]=$E158)/(TableDiv[[Agency]:[Agency]]=$E158)*(ROW(TableDiv[Agency])-ROW(TableDiv[[#Headers],[Agency]])),COLUMNS($F$7:AL$7))))</f>
        <v/>
      </c>
      <c r="AM158" s="1069" t="str" cm="1">
        <f t="array" ref="AM158">IF($D158&lt;COLUMNS($F$7:AM$7),"",INDEX(TableDiv[[GASB]:[GASB]],_xlfn.AGGREGATE(15,3,(TableDiv[[Agency]:[Agency]]=$E158)/(TableDiv[[Agency]:[Agency]]=$E158)*(ROW(TableDiv[Agency])-ROW(TableDiv[[#Headers],[Agency]])),COLUMNS($F$7:AM$7))))</f>
        <v/>
      </c>
      <c r="AN158" s="1069"/>
      <c r="AO158" s="1069"/>
      <c r="AP158" s="1069"/>
      <c r="AQ158" s="1069"/>
      <c r="AR158" s="1069"/>
      <c r="AS158" s="1069"/>
    </row>
    <row r="159" spans="1:45" ht="15">
      <c r="A159" s="1073" t="s">
        <v>1444</v>
      </c>
      <c r="B159" s="1073" t="s">
        <v>2313</v>
      </c>
      <c r="C159" s="1069"/>
      <c r="D159" s="1069">
        <f>COUNTIF(TableDiv[Agency],E159)</f>
        <v>1</v>
      </c>
      <c r="E159" s="1078" t="str" cm="1">
        <f t="array" ref="E159">IFERROR(INDEX(TableDiv[Agency],MATCH(0,INDEX(COUNTIF($E$7:E158,TableDiv[Agency]),),0)),"")</f>
        <v>CN</v>
      </c>
      <c r="F159" s="1069" t="str" cm="1">
        <f t="array" ref="F159">IF($D159&lt;COLUMNS($F$7:F$7),"",INDEX(TableDiv[[GASB]:[GASB]],_xlfn.AGGREGATE(15,3,(TableDiv[[Agency]:[Agency]]=$E159)/(TableDiv[[Agency]:[Agency]]=$E159)*(ROW(TableDiv[Agency])-ROW(TableDiv[[#Headers],[Agency]])),COLUMNS($F$7:F$7))))</f>
        <v>48100G</v>
      </c>
      <c r="G159" s="1069" t="str" cm="1">
        <f t="array" ref="G159">IF($D159&lt;COLUMNS($F$7:G$7),"",INDEX(TableDiv[[GASB]:[GASB]],_xlfn.AGGREGATE(15,3,(TableDiv[[Agency]:[Agency]]=$E159)/(TableDiv[[Agency]:[Agency]]=$E159)*(ROW(TableDiv[Agency])-ROW(TableDiv[[#Headers],[Agency]])),COLUMNS($F$7:G$7))))</f>
        <v/>
      </c>
      <c r="H159" s="1069" t="str" cm="1">
        <f t="array" ref="H159">IF($D159&lt;COLUMNS($F$7:H$7),"",INDEX(TableDiv[[GASB]:[GASB]],_xlfn.AGGREGATE(15,3,(TableDiv[[Agency]:[Agency]]=$E159)/(TableDiv[[Agency]:[Agency]]=$E159)*(ROW(TableDiv[Agency])-ROW(TableDiv[[#Headers],[Agency]])),COLUMNS($F$7:H$7))))</f>
        <v/>
      </c>
      <c r="I159" s="1069" t="str" cm="1">
        <f t="array" ref="I159">IF($D159&lt;COLUMNS($F$7:I$7),"",INDEX(TableDiv[[GASB]:[GASB]],_xlfn.AGGREGATE(15,3,(TableDiv[[Agency]:[Agency]]=$E159)/(TableDiv[[Agency]:[Agency]]=$E159)*(ROW(TableDiv[Agency])-ROW(TableDiv[[#Headers],[Agency]])),COLUMNS($F$7:I$7))))</f>
        <v/>
      </c>
      <c r="J159" s="1069" t="str" cm="1">
        <f t="array" ref="J159">IF($D159&lt;COLUMNS($F$7:J$7),"",INDEX(TableDiv[[GASB]:[GASB]],_xlfn.AGGREGATE(15,3,(TableDiv[[Agency]:[Agency]]=$E159)/(TableDiv[[Agency]:[Agency]]=$E159)*(ROW(TableDiv[Agency])-ROW(TableDiv[[#Headers],[Agency]])),COLUMNS($F$7:J$7))))</f>
        <v/>
      </c>
      <c r="K159" s="1069" t="str" cm="1">
        <f t="array" ref="K159">IF($D159&lt;COLUMNS($F$7:K$7),"",INDEX(TableDiv[[GASB]:[GASB]],_xlfn.AGGREGATE(15,3,(TableDiv[[Agency]:[Agency]]=$E159)/(TableDiv[[Agency]:[Agency]]=$E159)*(ROW(TableDiv[Agency])-ROW(TableDiv[[#Headers],[Agency]])),COLUMNS($F$7:K$7))))</f>
        <v/>
      </c>
      <c r="L159" s="1069" t="str" cm="1">
        <f t="array" ref="L159">IF($D159&lt;COLUMNS($F$7:L$7),"",INDEX(TableDiv[[GASB]:[GASB]],_xlfn.AGGREGATE(15,3,(TableDiv[[Agency]:[Agency]]=$E159)/(TableDiv[[Agency]:[Agency]]=$E159)*(ROW(TableDiv[Agency])-ROW(TableDiv[[#Headers],[Agency]])),COLUMNS($F$7:L$7))))</f>
        <v/>
      </c>
      <c r="M159" s="1069" t="str" cm="1">
        <f t="array" ref="M159">IF($D159&lt;COLUMNS($F$7:M$7),"",INDEX(TableDiv[[GASB]:[GASB]],_xlfn.AGGREGATE(15,3,(TableDiv[[Agency]:[Agency]]=$E159)/(TableDiv[[Agency]:[Agency]]=$E159)*(ROW(TableDiv[Agency])-ROW(TableDiv[[#Headers],[Agency]])),COLUMNS($F$7:M$7))))</f>
        <v/>
      </c>
      <c r="N159" s="1069" t="str" cm="1">
        <f t="array" ref="N159">IF($D159&lt;COLUMNS($F$7:N$7),"",INDEX(TableDiv[[GASB]:[GASB]],_xlfn.AGGREGATE(15,3,(TableDiv[[Agency]:[Agency]]=$E159)/(TableDiv[[Agency]:[Agency]]=$E159)*(ROW(TableDiv[Agency])-ROW(TableDiv[[#Headers],[Agency]])),COLUMNS($F$7:N$7))))</f>
        <v/>
      </c>
      <c r="O159" s="1069" t="str" cm="1">
        <f t="array" ref="O159">IF($D159&lt;COLUMNS($F$7:O$7),"",INDEX(TableDiv[[GASB]:[GASB]],_xlfn.AGGREGATE(15,3,(TableDiv[[Agency]:[Agency]]=$E159)/(TableDiv[[Agency]:[Agency]]=$E159)*(ROW(TableDiv[Agency])-ROW(TableDiv[[#Headers],[Agency]])),COLUMNS($F$7:O$7))))</f>
        <v/>
      </c>
      <c r="P159" s="1069" t="str" cm="1">
        <f t="array" ref="P159">IF($D159&lt;COLUMNS($F$7:P$7),"",INDEX(TableDiv[[GASB]:[GASB]],_xlfn.AGGREGATE(15,3,(TableDiv[[Agency]:[Agency]]=$E159)/(TableDiv[[Agency]:[Agency]]=$E159)*(ROW(TableDiv[Agency])-ROW(TableDiv[[#Headers],[Agency]])),COLUMNS($F$7:P$7))))</f>
        <v/>
      </c>
      <c r="Q159" s="1069" t="str" cm="1">
        <f t="array" ref="Q159">IF($D159&lt;COLUMNS($F$7:Q$7),"",INDEX(TableDiv[[GASB]:[GASB]],_xlfn.AGGREGATE(15,3,(TableDiv[[Agency]:[Agency]]=$E159)/(TableDiv[[Agency]:[Agency]]=$E159)*(ROW(TableDiv[Agency])-ROW(TableDiv[[#Headers],[Agency]])),COLUMNS($F$7:Q$7))))</f>
        <v/>
      </c>
      <c r="R159" s="1069" t="str" cm="1">
        <f t="array" ref="R159">IF($D159&lt;COLUMNS($F$7:R$7),"",INDEX(TableDiv[[GASB]:[GASB]],_xlfn.AGGREGATE(15,3,(TableDiv[[Agency]:[Agency]]=$E159)/(TableDiv[[Agency]:[Agency]]=$E159)*(ROW(TableDiv[Agency])-ROW(TableDiv[[#Headers],[Agency]])),COLUMNS($F$7:R$7))))</f>
        <v/>
      </c>
      <c r="S159" s="1069" t="str" cm="1">
        <f t="array" ref="S159">IF($D159&lt;COLUMNS($F$7:S$7),"",INDEX(TableDiv[[GASB]:[GASB]],_xlfn.AGGREGATE(15,3,(TableDiv[[Agency]:[Agency]]=$E159)/(TableDiv[[Agency]:[Agency]]=$E159)*(ROW(TableDiv[Agency])-ROW(TableDiv[[#Headers],[Agency]])),COLUMNS($F$7:S$7))))</f>
        <v/>
      </c>
      <c r="T159" s="1069" t="str" cm="1">
        <f t="array" ref="T159">IF($D159&lt;COLUMNS($F$7:T$7),"",INDEX(TableDiv[[GASB]:[GASB]],_xlfn.AGGREGATE(15,3,(TableDiv[[Agency]:[Agency]]=$E159)/(TableDiv[[Agency]:[Agency]]=$E159)*(ROW(TableDiv[Agency])-ROW(TableDiv[[#Headers],[Agency]])),COLUMNS($F$7:T$7))))</f>
        <v/>
      </c>
      <c r="U159" s="1069" t="str" cm="1">
        <f t="array" ref="U159">IF($D159&lt;COLUMNS($F$7:U$7),"",INDEX(TableDiv[[GASB]:[GASB]],_xlfn.AGGREGATE(15,3,(TableDiv[[Agency]:[Agency]]=$E159)/(TableDiv[[Agency]:[Agency]]=$E159)*(ROW(TableDiv[Agency])-ROW(TableDiv[[#Headers],[Agency]])),COLUMNS($F$7:U$7))))</f>
        <v/>
      </c>
      <c r="V159" s="1069" t="str" cm="1">
        <f t="array" ref="V159">IF($D159&lt;COLUMNS($F$7:V$7),"",INDEX(TableDiv[[GASB]:[GASB]],_xlfn.AGGREGATE(15,3,(TableDiv[[Agency]:[Agency]]=$E159)/(TableDiv[[Agency]:[Agency]]=$E159)*(ROW(TableDiv[Agency])-ROW(TableDiv[[#Headers],[Agency]])),COLUMNS($F$7:V$7))))</f>
        <v/>
      </c>
      <c r="W159" s="1069" t="str" cm="1">
        <f t="array" ref="W159">IF($D159&lt;COLUMNS($F$7:W$7),"",INDEX(TableDiv[[GASB]:[GASB]],_xlfn.AGGREGATE(15,3,(TableDiv[[Agency]:[Agency]]=$E159)/(TableDiv[[Agency]:[Agency]]=$E159)*(ROW(TableDiv[Agency])-ROW(TableDiv[[#Headers],[Agency]])),COLUMNS($F$7:W$7))))</f>
        <v/>
      </c>
      <c r="X159" s="1069" t="str" cm="1">
        <f t="array" ref="X159">IF($D159&lt;COLUMNS($F$7:X$7),"",INDEX(TableDiv[[GASB]:[GASB]],_xlfn.AGGREGATE(15,3,(TableDiv[[Agency]:[Agency]]=$E159)/(TableDiv[[Agency]:[Agency]]=$E159)*(ROW(TableDiv[Agency])-ROW(TableDiv[[#Headers],[Agency]])),COLUMNS($F$7:X$7))))</f>
        <v/>
      </c>
      <c r="Y159" s="1069" t="str" cm="1">
        <f t="array" ref="Y159">IF($D159&lt;COLUMNS($F$7:Y$7),"",INDEX(TableDiv[[GASB]:[GASB]],_xlfn.AGGREGATE(15,3,(TableDiv[[Agency]:[Agency]]=$E159)/(TableDiv[[Agency]:[Agency]]=$E159)*(ROW(TableDiv[Agency])-ROW(TableDiv[[#Headers],[Agency]])),COLUMNS($F$7:Y$7))))</f>
        <v/>
      </c>
      <c r="Z159" s="1069" t="str" cm="1">
        <f t="array" ref="Z159">IF($D159&lt;COLUMNS($F$7:Z$7),"",INDEX(TableDiv[[GASB]:[GASB]],_xlfn.AGGREGATE(15,3,(TableDiv[[Agency]:[Agency]]=$E159)/(TableDiv[[Agency]:[Agency]]=$E159)*(ROW(TableDiv[Agency])-ROW(TableDiv[[#Headers],[Agency]])),COLUMNS($F$7:Z$7))))</f>
        <v/>
      </c>
      <c r="AA159" s="1069" t="str" cm="1">
        <f t="array" ref="AA159">IF($D159&lt;COLUMNS($F$7:AA$7),"",INDEX(TableDiv[[GASB]:[GASB]],_xlfn.AGGREGATE(15,3,(TableDiv[[Agency]:[Agency]]=$E159)/(TableDiv[[Agency]:[Agency]]=$E159)*(ROW(TableDiv[Agency])-ROW(TableDiv[[#Headers],[Agency]])),COLUMNS($F$7:AA$7))))</f>
        <v/>
      </c>
      <c r="AB159" s="1069" t="str" cm="1">
        <f t="array" ref="AB159">IF($D159&lt;COLUMNS($F$7:AB$7),"",INDEX(TableDiv[[GASB]:[GASB]],_xlfn.AGGREGATE(15,3,(TableDiv[[Agency]:[Agency]]=$E159)/(TableDiv[[Agency]:[Agency]]=$E159)*(ROW(TableDiv[Agency])-ROW(TableDiv[[#Headers],[Agency]])),COLUMNS($F$7:AB$7))))</f>
        <v/>
      </c>
      <c r="AC159" s="1069" t="str" cm="1">
        <f t="array" ref="AC159">IF($D159&lt;COLUMNS($F$7:AC$7),"",INDEX(TableDiv[[GASB]:[GASB]],_xlfn.AGGREGATE(15,3,(TableDiv[[Agency]:[Agency]]=$E159)/(TableDiv[[Agency]:[Agency]]=$E159)*(ROW(TableDiv[Agency])-ROW(TableDiv[[#Headers],[Agency]])),COLUMNS($F$7:AC$7))))</f>
        <v/>
      </c>
      <c r="AD159" s="1069" t="str" cm="1">
        <f t="array" ref="AD159">IF($D159&lt;COLUMNS($F$7:AD$7),"",INDEX(TableDiv[[GASB]:[GASB]],_xlfn.AGGREGATE(15,3,(TableDiv[[Agency]:[Agency]]=$E159)/(TableDiv[[Agency]:[Agency]]=$E159)*(ROW(TableDiv[Agency])-ROW(TableDiv[[#Headers],[Agency]])),COLUMNS($F$7:AD$7))))</f>
        <v/>
      </c>
      <c r="AE159" s="1069" t="str" cm="1">
        <f t="array" ref="AE159">IF($D159&lt;COLUMNS($F$7:AE$7),"",INDEX(TableDiv[[GASB]:[GASB]],_xlfn.AGGREGATE(15,3,(TableDiv[[Agency]:[Agency]]=$E159)/(TableDiv[[Agency]:[Agency]]=$E159)*(ROW(TableDiv[Agency])-ROW(TableDiv[[#Headers],[Agency]])),COLUMNS($F$7:AE$7))))</f>
        <v/>
      </c>
      <c r="AF159" s="1069" t="str" cm="1">
        <f t="array" ref="AF159">IF($D159&lt;COLUMNS($F$7:AF$7),"",INDEX(TableDiv[[GASB]:[GASB]],_xlfn.AGGREGATE(15,3,(TableDiv[[Agency]:[Agency]]=$E159)/(TableDiv[[Agency]:[Agency]]=$E159)*(ROW(TableDiv[Agency])-ROW(TableDiv[[#Headers],[Agency]])),COLUMNS($F$7:AF$7))))</f>
        <v/>
      </c>
      <c r="AG159" s="1069" t="str" cm="1">
        <f t="array" ref="AG159">IF($D159&lt;COLUMNS($F$7:AG$7),"",INDEX(TableDiv[[GASB]:[GASB]],_xlfn.AGGREGATE(15,3,(TableDiv[[Agency]:[Agency]]=$E159)/(TableDiv[[Agency]:[Agency]]=$E159)*(ROW(TableDiv[Agency])-ROW(TableDiv[[#Headers],[Agency]])),COLUMNS($F$7:AG$7))))</f>
        <v/>
      </c>
      <c r="AH159" s="1069" t="str" cm="1">
        <f t="array" ref="AH159">IF($D159&lt;COLUMNS($F$7:AH$7),"",INDEX(TableDiv[[GASB]:[GASB]],_xlfn.AGGREGATE(15,3,(TableDiv[[Agency]:[Agency]]=$E159)/(TableDiv[[Agency]:[Agency]]=$E159)*(ROW(TableDiv[Agency])-ROW(TableDiv[[#Headers],[Agency]])),COLUMNS($F$7:AH$7))))</f>
        <v/>
      </c>
      <c r="AI159" s="1069" t="str" cm="1">
        <f t="array" ref="AI159">IF($D159&lt;COLUMNS($F$7:AI$7),"",INDEX(TableDiv[[GASB]:[GASB]],_xlfn.AGGREGATE(15,3,(TableDiv[[Agency]:[Agency]]=$E159)/(TableDiv[[Agency]:[Agency]]=$E159)*(ROW(TableDiv[Agency])-ROW(TableDiv[[#Headers],[Agency]])),COLUMNS($F$7:AI$7))))</f>
        <v/>
      </c>
      <c r="AJ159" s="1069" t="str" cm="1">
        <f t="array" ref="AJ159">IF($D159&lt;COLUMNS($F$7:AJ$7),"",INDEX(TableDiv[[GASB]:[GASB]],_xlfn.AGGREGATE(15,3,(TableDiv[[Agency]:[Agency]]=$E159)/(TableDiv[[Agency]:[Agency]]=$E159)*(ROW(TableDiv[Agency])-ROW(TableDiv[[#Headers],[Agency]])),COLUMNS($F$7:AJ$7))))</f>
        <v/>
      </c>
      <c r="AK159" s="1069" t="str" cm="1">
        <f t="array" ref="AK159">IF($D159&lt;COLUMNS($F$7:AK$7),"",INDEX(TableDiv[[GASB]:[GASB]],_xlfn.AGGREGATE(15,3,(TableDiv[[Agency]:[Agency]]=$E159)/(TableDiv[[Agency]:[Agency]]=$E159)*(ROW(TableDiv[Agency])-ROW(TableDiv[[#Headers],[Agency]])),COLUMNS($F$7:AK$7))))</f>
        <v/>
      </c>
      <c r="AL159" s="1069" t="str" cm="1">
        <f t="array" ref="AL159">IF($D159&lt;COLUMNS($F$7:AL$7),"",INDEX(TableDiv[[GASB]:[GASB]],_xlfn.AGGREGATE(15,3,(TableDiv[[Agency]:[Agency]]=$E159)/(TableDiv[[Agency]:[Agency]]=$E159)*(ROW(TableDiv[Agency])-ROW(TableDiv[[#Headers],[Agency]])),COLUMNS($F$7:AL$7))))</f>
        <v/>
      </c>
      <c r="AM159" s="1069" t="str" cm="1">
        <f t="array" ref="AM159">IF($D159&lt;COLUMNS($F$7:AM$7),"",INDEX(TableDiv[[GASB]:[GASB]],_xlfn.AGGREGATE(15,3,(TableDiv[[Agency]:[Agency]]=$E159)/(TableDiv[[Agency]:[Agency]]=$E159)*(ROW(TableDiv[Agency])-ROW(TableDiv[[#Headers],[Agency]])),COLUMNS($F$7:AM$7))))</f>
        <v/>
      </c>
      <c r="AN159" s="1069"/>
      <c r="AO159" s="1069"/>
      <c r="AP159" s="1069"/>
      <c r="AQ159" s="1069"/>
      <c r="AR159" s="1069"/>
      <c r="AS159" s="1069"/>
    </row>
    <row r="160" spans="1:45" ht="15">
      <c r="A160" s="1073" t="s">
        <v>1444</v>
      </c>
      <c r="B160" s="1073" t="s">
        <v>2302</v>
      </c>
      <c r="C160" s="1069"/>
      <c r="D160" s="1069">
        <f>COUNTIF(TableDiv[Agency],E160)</f>
        <v>1</v>
      </c>
      <c r="E160" s="1078" t="str" cm="1">
        <f t="array" ref="E160">IFERROR(INDEX(TableDiv[Agency],MATCH(0,INDEX(COUNTIF($E$7:E159,TableDiv[Agency]),),0)),"")</f>
        <v>CP</v>
      </c>
      <c r="F160" s="1069" t="str" cm="1">
        <f t="array" ref="F160">IF($D160&lt;COLUMNS($F$7:F$7),"",INDEX(TableDiv[[GASB]:[GASB]],_xlfn.AGGREGATE(15,3,(TableDiv[[Agency]:[Agency]]=$E160)/(TableDiv[[Agency]:[Agency]]=$E160)*(ROW(TableDiv[Agency])-ROW(TableDiv[[#Headers],[Agency]])),COLUMNS($F$7:F$7))))</f>
        <v>48100G</v>
      </c>
      <c r="G160" s="1069" t="str" cm="1">
        <f t="array" ref="G160">IF($D160&lt;COLUMNS($F$7:G$7),"",INDEX(TableDiv[[GASB]:[GASB]],_xlfn.AGGREGATE(15,3,(TableDiv[[Agency]:[Agency]]=$E160)/(TableDiv[[Agency]:[Agency]]=$E160)*(ROW(TableDiv[Agency])-ROW(TableDiv[[#Headers],[Agency]])),COLUMNS($F$7:G$7))))</f>
        <v/>
      </c>
      <c r="H160" s="1069" t="str" cm="1">
        <f t="array" ref="H160">IF($D160&lt;COLUMNS($F$7:H$7),"",INDEX(TableDiv[[GASB]:[GASB]],_xlfn.AGGREGATE(15,3,(TableDiv[[Agency]:[Agency]]=$E160)/(TableDiv[[Agency]:[Agency]]=$E160)*(ROW(TableDiv[Agency])-ROW(TableDiv[[#Headers],[Agency]])),COLUMNS($F$7:H$7))))</f>
        <v/>
      </c>
      <c r="I160" s="1069" t="str" cm="1">
        <f t="array" ref="I160">IF($D160&lt;COLUMNS($F$7:I$7),"",INDEX(TableDiv[[GASB]:[GASB]],_xlfn.AGGREGATE(15,3,(TableDiv[[Agency]:[Agency]]=$E160)/(TableDiv[[Agency]:[Agency]]=$E160)*(ROW(TableDiv[Agency])-ROW(TableDiv[[#Headers],[Agency]])),COLUMNS($F$7:I$7))))</f>
        <v/>
      </c>
      <c r="J160" s="1069" t="str" cm="1">
        <f t="array" ref="J160">IF($D160&lt;COLUMNS($F$7:J$7),"",INDEX(TableDiv[[GASB]:[GASB]],_xlfn.AGGREGATE(15,3,(TableDiv[[Agency]:[Agency]]=$E160)/(TableDiv[[Agency]:[Agency]]=$E160)*(ROW(TableDiv[Agency])-ROW(TableDiv[[#Headers],[Agency]])),COLUMNS($F$7:J$7))))</f>
        <v/>
      </c>
      <c r="K160" s="1069" t="str" cm="1">
        <f t="array" ref="K160">IF($D160&lt;COLUMNS($F$7:K$7),"",INDEX(TableDiv[[GASB]:[GASB]],_xlfn.AGGREGATE(15,3,(TableDiv[[Agency]:[Agency]]=$E160)/(TableDiv[[Agency]:[Agency]]=$E160)*(ROW(TableDiv[Agency])-ROW(TableDiv[[#Headers],[Agency]])),COLUMNS($F$7:K$7))))</f>
        <v/>
      </c>
      <c r="L160" s="1069" t="str" cm="1">
        <f t="array" ref="L160">IF($D160&lt;COLUMNS($F$7:L$7),"",INDEX(TableDiv[[GASB]:[GASB]],_xlfn.AGGREGATE(15,3,(TableDiv[[Agency]:[Agency]]=$E160)/(TableDiv[[Agency]:[Agency]]=$E160)*(ROW(TableDiv[Agency])-ROW(TableDiv[[#Headers],[Agency]])),COLUMNS($F$7:L$7))))</f>
        <v/>
      </c>
      <c r="M160" s="1069" t="str" cm="1">
        <f t="array" ref="M160">IF($D160&lt;COLUMNS($F$7:M$7),"",INDEX(TableDiv[[GASB]:[GASB]],_xlfn.AGGREGATE(15,3,(TableDiv[[Agency]:[Agency]]=$E160)/(TableDiv[[Agency]:[Agency]]=$E160)*(ROW(TableDiv[Agency])-ROW(TableDiv[[#Headers],[Agency]])),COLUMNS($F$7:M$7))))</f>
        <v/>
      </c>
      <c r="N160" s="1069" t="str" cm="1">
        <f t="array" ref="N160">IF($D160&lt;COLUMNS($F$7:N$7),"",INDEX(TableDiv[[GASB]:[GASB]],_xlfn.AGGREGATE(15,3,(TableDiv[[Agency]:[Agency]]=$E160)/(TableDiv[[Agency]:[Agency]]=$E160)*(ROW(TableDiv[Agency])-ROW(TableDiv[[#Headers],[Agency]])),COLUMNS($F$7:N$7))))</f>
        <v/>
      </c>
      <c r="O160" s="1069" t="str" cm="1">
        <f t="array" ref="O160">IF($D160&lt;COLUMNS($F$7:O$7),"",INDEX(TableDiv[[GASB]:[GASB]],_xlfn.AGGREGATE(15,3,(TableDiv[[Agency]:[Agency]]=$E160)/(TableDiv[[Agency]:[Agency]]=$E160)*(ROW(TableDiv[Agency])-ROW(TableDiv[[#Headers],[Agency]])),COLUMNS($F$7:O$7))))</f>
        <v/>
      </c>
      <c r="P160" s="1069" t="str" cm="1">
        <f t="array" ref="P160">IF($D160&lt;COLUMNS($F$7:P$7),"",INDEX(TableDiv[[GASB]:[GASB]],_xlfn.AGGREGATE(15,3,(TableDiv[[Agency]:[Agency]]=$E160)/(TableDiv[[Agency]:[Agency]]=$E160)*(ROW(TableDiv[Agency])-ROW(TableDiv[[#Headers],[Agency]])),COLUMNS($F$7:P$7))))</f>
        <v/>
      </c>
      <c r="Q160" s="1069" t="str" cm="1">
        <f t="array" ref="Q160">IF($D160&lt;COLUMNS($F$7:Q$7),"",INDEX(TableDiv[[GASB]:[GASB]],_xlfn.AGGREGATE(15,3,(TableDiv[[Agency]:[Agency]]=$E160)/(TableDiv[[Agency]:[Agency]]=$E160)*(ROW(TableDiv[Agency])-ROW(TableDiv[[#Headers],[Agency]])),COLUMNS($F$7:Q$7))))</f>
        <v/>
      </c>
      <c r="R160" s="1069" t="str" cm="1">
        <f t="array" ref="R160">IF($D160&lt;COLUMNS($F$7:R$7),"",INDEX(TableDiv[[GASB]:[GASB]],_xlfn.AGGREGATE(15,3,(TableDiv[[Agency]:[Agency]]=$E160)/(TableDiv[[Agency]:[Agency]]=$E160)*(ROW(TableDiv[Agency])-ROW(TableDiv[[#Headers],[Agency]])),COLUMNS($F$7:R$7))))</f>
        <v/>
      </c>
      <c r="S160" s="1069" t="str" cm="1">
        <f t="array" ref="S160">IF($D160&lt;COLUMNS($F$7:S$7),"",INDEX(TableDiv[[GASB]:[GASB]],_xlfn.AGGREGATE(15,3,(TableDiv[[Agency]:[Agency]]=$E160)/(TableDiv[[Agency]:[Agency]]=$E160)*(ROW(TableDiv[Agency])-ROW(TableDiv[[#Headers],[Agency]])),COLUMNS($F$7:S$7))))</f>
        <v/>
      </c>
      <c r="T160" s="1069" t="str" cm="1">
        <f t="array" ref="T160">IF($D160&lt;COLUMNS($F$7:T$7),"",INDEX(TableDiv[[GASB]:[GASB]],_xlfn.AGGREGATE(15,3,(TableDiv[[Agency]:[Agency]]=$E160)/(TableDiv[[Agency]:[Agency]]=$E160)*(ROW(TableDiv[Agency])-ROW(TableDiv[[#Headers],[Agency]])),COLUMNS($F$7:T$7))))</f>
        <v/>
      </c>
      <c r="U160" s="1069" t="str" cm="1">
        <f t="array" ref="U160">IF($D160&lt;COLUMNS($F$7:U$7),"",INDEX(TableDiv[[GASB]:[GASB]],_xlfn.AGGREGATE(15,3,(TableDiv[[Agency]:[Agency]]=$E160)/(TableDiv[[Agency]:[Agency]]=$E160)*(ROW(TableDiv[Agency])-ROW(TableDiv[[#Headers],[Agency]])),COLUMNS($F$7:U$7))))</f>
        <v/>
      </c>
      <c r="V160" s="1069" t="str" cm="1">
        <f t="array" ref="V160">IF($D160&lt;COLUMNS($F$7:V$7),"",INDEX(TableDiv[[GASB]:[GASB]],_xlfn.AGGREGATE(15,3,(TableDiv[[Agency]:[Agency]]=$E160)/(TableDiv[[Agency]:[Agency]]=$E160)*(ROW(TableDiv[Agency])-ROW(TableDiv[[#Headers],[Agency]])),COLUMNS($F$7:V$7))))</f>
        <v/>
      </c>
      <c r="W160" s="1069" t="str" cm="1">
        <f t="array" ref="W160">IF($D160&lt;COLUMNS($F$7:W$7),"",INDEX(TableDiv[[GASB]:[GASB]],_xlfn.AGGREGATE(15,3,(TableDiv[[Agency]:[Agency]]=$E160)/(TableDiv[[Agency]:[Agency]]=$E160)*(ROW(TableDiv[Agency])-ROW(TableDiv[[#Headers],[Agency]])),COLUMNS($F$7:W$7))))</f>
        <v/>
      </c>
      <c r="X160" s="1069" t="str" cm="1">
        <f t="array" ref="X160">IF($D160&lt;COLUMNS($F$7:X$7),"",INDEX(TableDiv[[GASB]:[GASB]],_xlfn.AGGREGATE(15,3,(TableDiv[[Agency]:[Agency]]=$E160)/(TableDiv[[Agency]:[Agency]]=$E160)*(ROW(TableDiv[Agency])-ROW(TableDiv[[#Headers],[Agency]])),COLUMNS($F$7:X$7))))</f>
        <v/>
      </c>
      <c r="Y160" s="1069" t="str" cm="1">
        <f t="array" ref="Y160">IF($D160&lt;COLUMNS($F$7:Y$7),"",INDEX(TableDiv[[GASB]:[GASB]],_xlfn.AGGREGATE(15,3,(TableDiv[[Agency]:[Agency]]=$E160)/(TableDiv[[Agency]:[Agency]]=$E160)*(ROW(TableDiv[Agency])-ROW(TableDiv[[#Headers],[Agency]])),COLUMNS($F$7:Y$7))))</f>
        <v/>
      </c>
      <c r="Z160" s="1069" t="str" cm="1">
        <f t="array" ref="Z160">IF($D160&lt;COLUMNS($F$7:Z$7),"",INDEX(TableDiv[[GASB]:[GASB]],_xlfn.AGGREGATE(15,3,(TableDiv[[Agency]:[Agency]]=$E160)/(TableDiv[[Agency]:[Agency]]=$E160)*(ROW(TableDiv[Agency])-ROW(TableDiv[[#Headers],[Agency]])),COLUMNS($F$7:Z$7))))</f>
        <v/>
      </c>
      <c r="AA160" s="1069" t="str" cm="1">
        <f t="array" ref="AA160">IF($D160&lt;COLUMNS($F$7:AA$7),"",INDEX(TableDiv[[GASB]:[GASB]],_xlfn.AGGREGATE(15,3,(TableDiv[[Agency]:[Agency]]=$E160)/(TableDiv[[Agency]:[Agency]]=$E160)*(ROW(TableDiv[Agency])-ROW(TableDiv[[#Headers],[Agency]])),COLUMNS($F$7:AA$7))))</f>
        <v/>
      </c>
      <c r="AB160" s="1069" t="str" cm="1">
        <f t="array" ref="AB160">IF($D160&lt;COLUMNS($F$7:AB$7),"",INDEX(TableDiv[[GASB]:[GASB]],_xlfn.AGGREGATE(15,3,(TableDiv[[Agency]:[Agency]]=$E160)/(TableDiv[[Agency]:[Agency]]=$E160)*(ROW(TableDiv[Agency])-ROW(TableDiv[[#Headers],[Agency]])),COLUMNS($F$7:AB$7))))</f>
        <v/>
      </c>
      <c r="AC160" s="1069" t="str" cm="1">
        <f t="array" ref="AC160">IF($D160&lt;COLUMNS($F$7:AC$7),"",INDEX(TableDiv[[GASB]:[GASB]],_xlfn.AGGREGATE(15,3,(TableDiv[[Agency]:[Agency]]=$E160)/(TableDiv[[Agency]:[Agency]]=$E160)*(ROW(TableDiv[Agency])-ROW(TableDiv[[#Headers],[Agency]])),COLUMNS($F$7:AC$7))))</f>
        <v/>
      </c>
      <c r="AD160" s="1069" t="str" cm="1">
        <f t="array" ref="AD160">IF($D160&lt;COLUMNS($F$7:AD$7),"",INDEX(TableDiv[[GASB]:[GASB]],_xlfn.AGGREGATE(15,3,(TableDiv[[Agency]:[Agency]]=$E160)/(TableDiv[[Agency]:[Agency]]=$E160)*(ROW(TableDiv[Agency])-ROW(TableDiv[[#Headers],[Agency]])),COLUMNS($F$7:AD$7))))</f>
        <v/>
      </c>
      <c r="AE160" s="1069" t="str" cm="1">
        <f t="array" ref="AE160">IF($D160&lt;COLUMNS($F$7:AE$7),"",INDEX(TableDiv[[GASB]:[GASB]],_xlfn.AGGREGATE(15,3,(TableDiv[[Agency]:[Agency]]=$E160)/(TableDiv[[Agency]:[Agency]]=$E160)*(ROW(TableDiv[Agency])-ROW(TableDiv[[#Headers],[Agency]])),COLUMNS($F$7:AE$7))))</f>
        <v/>
      </c>
      <c r="AF160" s="1069" t="str" cm="1">
        <f t="array" ref="AF160">IF($D160&lt;COLUMNS($F$7:AF$7),"",INDEX(TableDiv[[GASB]:[GASB]],_xlfn.AGGREGATE(15,3,(TableDiv[[Agency]:[Agency]]=$E160)/(TableDiv[[Agency]:[Agency]]=$E160)*(ROW(TableDiv[Agency])-ROW(TableDiv[[#Headers],[Agency]])),COLUMNS($F$7:AF$7))))</f>
        <v/>
      </c>
      <c r="AG160" s="1069" t="str" cm="1">
        <f t="array" ref="AG160">IF($D160&lt;COLUMNS($F$7:AG$7),"",INDEX(TableDiv[[GASB]:[GASB]],_xlfn.AGGREGATE(15,3,(TableDiv[[Agency]:[Agency]]=$E160)/(TableDiv[[Agency]:[Agency]]=$E160)*(ROW(TableDiv[Agency])-ROW(TableDiv[[#Headers],[Agency]])),COLUMNS($F$7:AG$7))))</f>
        <v/>
      </c>
      <c r="AH160" s="1069" t="str" cm="1">
        <f t="array" ref="AH160">IF($D160&lt;COLUMNS($F$7:AH$7),"",INDEX(TableDiv[[GASB]:[GASB]],_xlfn.AGGREGATE(15,3,(TableDiv[[Agency]:[Agency]]=$E160)/(TableDiv[[Agency]:[Agency]]=$E160)*(ROW(TableDiv[Agency])-ROW(TableDiv[[#Headers],[Agency]])),COLUMNS($F$7:AH$7))))</f>
        <v/>
      </c>
      <c r="AI160" s="1069" t="str" cm="1">
        <f t="array" ref="AI160">IF($D160&lt;COLUMNS($F$7:AI$7),"",INDEX(TableDiv[[GASB]:[GASB]],_xlfn.AGGREGATE(15,3,(TableDiv[[Agency]:[Agency]]=$E160)/(TableDiv[[Agency]:[Agency]]=$E160)*(ROW(TableDiv[Agency])-ROW(TableDiv[[#Headers],[Agency]])),COLUMNS($F$7:AI$7))))</f>
        <v/>
      </c>
      <c r="AJ160" s="1069" t="str" cm="1">
        <f t="array" ref="AJ160">IF($D160&lt;COLUMNS($F$7:AJ$7),"",INDEX(TableDiv[[GASB]:[GASB]],_xlfn.AGGREGATE(15,3,(TableDiv[[Agency]:[Agency]]=$E160)/(TableDiv[[Agency]:[Agency]]=$E160)*(ROW(TableDiv[Agency])-ROW(TableDiv[[#Headers],[Agency]])),COLUMNS($F$7:AJ$7))))</f>
        <v/>
      </c>
      <c r="AK160" s="1069" t="str" cm="1">
        <f t="array" ref="AK160">IF($D160&lt;COLUMNS($F$7:AK$7),"",INDEX(TableDiv[[GASB]:[GASB]],_xlfn.AGGREGATE(15,3,(TableDiv[[Agency]:[Agency]]=$E160)/(TableDiv[[Agency]:[Agency]]=$E160)*(ROW(TableDiv[Agency])-ROW(TableDiv[[#Headers],[Agency]])),COLUMNS($F$7:AK$7))))</f>
        <v/>
      </c>
      <c r="AL160" s="1069" t="str" cm="1">
        <f t="array" ref="AL160">IF($D160&lt;COLUMNS($F$7:AL$7),"",INDEX(TableDiv[[GASB]:[GASB]],_xlfn.AGGREGATE(15,3,(TableDiv[[Agency]:[Agency]]=$E160)/(TableDiv[[Agency]:[Agency]]=$E160)*(ROW(TableDiv[Agency])-ROW(TableDiv[[#Headers],[Agency]])),COLUMNS($F$7:AL$7))))</f>
        <v/>
      </c>
      <c r="AM160" s="1069" t="str" cm="1">
        <f t="array" ref="AM160">IF($D160&lt;COLUMNS($F$7:AM$7),"",INDEX(TableDiv[[GASB]:[GASB]],_xlfn.AGGREGATE(15,3,(TableDiv[[Agency]:[Agency]]=$E160)/(TableDiv[[Agency]:[Agency]]=$E160)*(ROW(TableDiv[Agency])-ROW(TableDiv[[#Headers],[Agency]])),COLUMNS($F$7:AM$7))))</f>
        <v/>
      </c>
      <c r="AN160" s="1069"/>
      <c r="AO160" s="1069"/>
      <c r="AP160" s="1069"/>
      <c r="AQ160" s="1069"/>
      <c r="AR160" s="1069"/>
      <c r="AS160" s="1069"/>
    </row>
    <row r="161" spans="1:45" ht="15">
      <c r="A161" s="1073" t="s">
        <v>1444</v>
      </c>
      <c r="B161" s="1073" t="s">
        <v>2347</v>
      </c>
      <c r="C161" s="1069"/>
      <c r="D161" s="1069">
        <f>COUNTIF(TableDiv[Agency],E161)</f>
        <v>1</v>
      </c>
      <c r="E161" s="1078" t="str" cm="1">
        <f t="array" ref="E161">IFERROR(INDEX(TableDiv[Agency],MATCH(0,INDEX(COUNTIF($E$7:E160,TableDiv[Agency]),),0)),"")</f>
        <v>CQ</v>
      </c>
      <c r="F161" s="1069" t="str" cm="1">
        <f t="array" ref="F161">IF($D161&lt;COLUMNS($F$7:F$7),"",INDEX(TableDiv[[GASB]:[GASB]],_xlfn.AGGREGATE(15,3,(TableDiv[[Agency]:[Agency]]=$E161)/(TableDiv[[Agency]:[Agency]]=$E161)*(ROW(TableDiv[Agency])-ROW(TableDiv[[#Headers],[Agency]])),COLUMNS($F$7:F$7))))</f>
        <v>48100G</v>
      </c>
      <c r="G161" s="1069" t="str" cm="1">
        <f t="array" ref="G161">IF($D161&lt;COLUMNS($F$7:G$7),"",INDEX(TableDiv[[GASB]:[GASB]],_xlfn.AGGREGATE(15,3,(TableDiv[[Agency]:[Agency]]=$E161)/(TableDiv[[Agency]:[Agency]]=$E161)*(ROW(TableDiv[Agency])-ROW(TableDiv[[#Headers],[Agency]])),COLUMNS($F$7:G$7))))</f>
        <v/>
      </c>
      <c r="H161" s="1069" t="str" cm="1">
        <f t="array" ref="H161">IF($D161&lt;COLUMNS($F$7:H$7),"",INDEX(TableDiv[[GASB]:[GASB]],_xlfn.AGGREGATE(15,3,(TableDiv[[Agency]:[Agency]]=$E161)/(TableDiv[[Agency]:[Agency]]=$E161)*(ROW(TableDiv[Agency])-ROW(TableDiv[[#Headers],[Agency]])),COLUMNS($F$7:H$7))))</f>
        <v/>
      </c>
      <c r="I161" s="1069" t="str" cm="1">
        <f t="array" ref="I161">IF($D161&lt;COLUMNS($F$7:I$7),"",INDEX(TableDiv[[GASB]:[GASB]],_xlfn.AGGREGATE(15,3,(TableDiv[[Agency]:[Agency]]=$E161)/(TableDiv[[Agency]:[Agency]]=$E161)*(ROW(TableDiv[Agency])-ROW(TableDiv[[#Headers],[Agency]])),COLUMNS($F$7:I$7))))</f>
        <v/>
      </c>
      <c r="J161" s="1069" t="str" cm="1">
        <f t="array" ref="J161">IF($D161&lt;COLUMNS($F$7:J$7),"",INDEX(TableDiv[[GASB]:[GASB]],_xlfn.AGGREGATE(15,3,(TableDiv[[Agency]:[Agency]]=$E161)/(TableDiv[[Agency]:[Agency]]=$E161)*(ROW(TableDiv[Agency])-ROW(TableDiv[[#Headers],[Agency]])),COLUMNS($F$7:J$7))))</f>
        <v/>
      </c>
      <c r="K161" s="1069" t="str" cm="1">
        <f t="array" ref="K161">IF($D161&lt;COLUMNS($F$7:K$7),"",INDEX(TableDiv[[GASB]:[GASB]],_xlfn.AGGREGATE(15,3,(TableDiv[[Agency]:[Agency]]=$E161)/(TableDiv[[Agency]:[Agency]]=$E161)*(ROW(TableDiv[Agency])-ROW(TableDiv[[#Headers],[Agency]])),COLUMNS($F$7:K$7))))</f>
        <v/>
      </c>
      <c r="L161" s="1069" t="str" cm="1">
        <f t="array" ref="L161">IF($D161&lt;COLUMNS($F$7:L$7),"",INDEX(TableDiv[[GASB]:[GASB]],_xlfn.AGGREGATE(15,3,(TableDiv[[Agency]:[Agency]]=$E161)/(TableDiv[[Agency]:[Agency]]=$E161)*(ROW(TableDiv[Agency])-ROW(TableDiv[[#Headers],[Agency]])),COLUMNS($F$7:L$7))))</f>
        <v/>
      </c>
      <c r="M161" s="1069" t="str" cm="1">
        <f t="array" ref="M161">IF($D161&lt;COLUMNS($F$7:M$7),"",INDEX(TableDiv[[GASB]:[GASB]],_xlfn.AGGREGATE(15,3,(TableDiv[[Agency]:[Agency]]=$E161)/(TableDiv[[Agency]:[Agency]]=$E161)*(ROW(TableDiv[Agency])-ROW(TableDiv[[#Headers],[Agency]])),COLUMNS($F$7:M$7))))</f>
        <v/>
      </c>
      <c r="N161" s="1069" t="str" cm="1">
        <f t="array" ref="N161">IF($D161&lt;COLUMNS($F$7:N$7),"",INDEX(TableDiv[[GASB]:[GASB]],_xlfn.AGGREGATE(15,3,(TableDiv[[Agency]:[Agency]]=$E161)/(TableDiv[[Agency]:[Agency]]=$E161)*(ROW(TableDiv[Agency])-ROW(TableDiv[[#Headers],[Agency]])),COLUMNS($F$7:N$7))))</f>
        <v/>
      </c>
      <c r="O161" s="1069" t="str" cm="1">
        <f t="array" ref="O161">IF($D161&lt;COLUMNS($F$7:O$7),"",INDEX(TableDiv[[GASB]:[GASB]],_xlfn.AGGREGATE(15,3,(TableDiv[[Agency]:[Agency]]=$E161)/(TableDiv[[Agency]:[Agency]]=$E161)*(ROW(TableDiv[Agency])-ROW(TableDiv[[#Headers],[Agency]])),COLUMNS($F$7:O$7))))</f>
        <v/>
      </c>
      <c r="P161" s="1069" t="str" cm="1">
        <f t="array" ref="P161">IF($D161&lt;COLUMNS($F$7:P$7),"",INDEX(TableDiv[[GASB]:[GASB]],_xlfn.AGGREGATE(15,3,(TableDiv[[Agency]:[Agency]]=$E161)/(TableDiv[[Agency]:[Agency]]=$E161)*(ROW(TableDiv[Agency])-ROW(TableDiv[[#Headers],[Agency]])),COLUMNS($F$7:P$7))))</f>
        <v/>
      </c>
      <c r="Q161" s="1069" t="str" cm="1">
        <f t="array" ref="Q161">IF($D161&lt;COLUMNS($F$7:Q$7),"",INDEX(TableDiv[[GASB]:[GASB]],_xlfn.AGGREGATE(15,3,(TableDiv[[Agency]:[Agency]]=$E161)/(TableDiv[[Agency]:[Agency]]=$E161)*(ROW(TableDiv[Agency])-ROW(TableDiv[[#Headers],[Agency]])),COLUMNS($F$7:Q$7))))</f>
        <v/>
      </c>
      <c r="R161" s="1069" t="str" cm="1">
        <f t="array" ref="R161">IF($D161&lt;COLUMNS($F$7:R$7),"",INDEX(TableDiv[[GASB]:[GASB]],_xlfn.AGGREGATE(15,3,(TableDiv[[Agency]:[Agency]]=$E161)/(TableDiv[[Agency]:[Agency]]=$E161)*(ROW(TableDiv[Agency])-ROW(TableDiv[[#Headers],[Agency]])),COLUMNS($F$7:R$7))))</f>
        <v/>
      </c>
      <c r="S161" s="1069" t="str" cm="1">
        <f t="array" ref="S161">IF($D161&lt;COLUMNS($F$7:S$7),"",INDEX(TableDiv[[GASB]:[GASB]],_xlfn.AGGREGATE(15,3,(TableDiv[[Agency]:[Agency]]=$E161)/(TableDiv[[Agency]:[Agency]]=$E161)*(ROW(TableDiv[Agency])-ROW(TableDiv[[#Headers],[Agency]])),COLUMNS($F$7:S$7))))</f>
        <v/>
      </c>
      <c r="T161" s="1069" t="str" cm="1">
        <f t="array" ref="T161">IF($D161&lt;COLUMNS($F$7:T$7),"",INDEX(TableDiv[[GASB]:[GASB]],_xlfn.AGGREGATE(15,3,(TableDiv[[Agency]:[Agency]]=$E161)/(TableDiv[[Agency]:[Agency]]=$E161)*(ROW(TableDiv[Agency])-ROW(TableDiv[[#Headers],[Agency]])),COLUMNS($F$7:T$7))))</f>
        <v/>
      </c>
      <c r="U161" s="1069" t="str" cm="1">
        <f t="array" ref="U161">IF($D161&lt;COLUMNS($F$7:U$7),"",INDEX(TableDiv[[GASB]:[GASB]],_xlfn.AGGREGATE(15,3,(TableDiv[[Agency]:[Agency]]=$E161)/(TableDiv[[Agency]:[Agency]]=$E161)*(ROW(TableDiv[Agency])-ROW(TableDiv[[#Headers],[Agency]])),COLUMNS($F$7:U$7))))</f>
        <v/>
      </c>
      <c r="V161" s="1069" t="str" cm="1">
        <f t="array" ref="V161">IF($D161&lt;COLUMNS($F$7:V$7),"",INDEX(TableDiv[[GASB]:[GASB]],_xlfn.AGGREGATE(15,3,(TableDiv[[Agency]:[Agency]]=$E161)/(TableDiv[[Agency]:[Agency]]=$E161)*(ROW(TableDiv[Agency])-ROW(TableDiv[[#Headers],[Agency]])),COLUMNS($F$7:V$7))))</f>
        <v/>
      </c>
      <c r="W161" s="1069" t="str" cm="1">
        <f t="array" ref="W161">IF($D161&lt;COLUMNS($F$7:W$7),"",INDEX(TableDiv[[GASB]:[GASB]],_xlfn.AGGREGATE(15,3,(TableDiv[[Agency]:[Agency]]=$E161)/(TableDiv[[Agency]:[Agency]]=$E161)*(ROW(TableDiv[Agency])-ROW(TableDiv[[#Headers],[Agency]])),COLUMNS($F$7:W$7))))</f>
        <v/>
      </c>
      <c r="X161" s="1069" t="str" cm="1">
        <f t="array" ref="X161">IF($D161&lt;COLUMNS($F$7:X$7),"",INDEX(TableDiv[[GASB]:[GASB]],_xlfn.AGGREGATE(15,3,(TableDiv[[Agency]:[Agency]]=$E161)/(TableDiv[[Agency]:[Agency]]=$E161)*(ROW(TableDiv[Agency])-ROW(TableDiv[[#Headers],[Agency]])),COLUMNS($F$7:X$7))))</f>
        <v/>
      </c>
      <c r="Y161" s="1069" t="str" cm="1">
        <f t="array" ref="Y161">IF($D161&lt;COLUMNS($F$7:Y$7),"",INDEX(TableDiv[[GASB]:[GASB]],_xlfn.AGGREGATE(15,3,(TableDiv[[Agency]:[Agency]]=$E161)/(TableDiv[[Agency]:[Agency]]=$E161)*(ROW(TableDiv[Agency])-ROW(TableDiv[[#Headers],[Agency]])),COLUMNS($F$7:Y$7))))</f>
        <v/>
      </c>
      <c r="Z161" s="1069" t="str" cm="1">
        <f t="array" ref="Z161">IF($D161&lt;COLUMNS($F$7:Z$7),"",INDEX(TableDiv[[GASB]:[GASB]],_xlfn.AGGREGATE(15,3,(TableDiv[[Agency]:[Agency]]=$E161)/(TableDiv[[Agency]:[Agency]]=$E161)*(ROW(TableDiv[Agency])-ROW(TableDiv[[#Headers],[Agency]])),COLUMNS($F$7:Z$7))))</f>
        <v/>
      </c>
      <c r="AA161" s="1069" t="str" cm="1">
        <f t="array" ref="AA161">IF($D161&lt;COLUMNS($F$7:AA$7),"",INDEX(TableDiv[[GASB]:[GASB]],_xlfn.AGGREGATE(15,3,(TableDiv[[Agency]:[Agency]]=$E161)/(TableDiv[[Agency]:[Agency]]=$E161)*(ROW(TableDiv[Agency])-ROW(TableDiv[[#Headers],[Agency]])),COLUMNS($F$7:AA$7))))</f>
        <v/>
      </c>
      <c r="AB161" s="1069" t="str" cm="1">
        <f t="array" ref="AB161">IF($D161&lt;COLUMNS($F$7:AB$7),"",INDEX(TableDiv[[GASB]:[GASB]],_xlfn.AGGREGATE(15,3,(TableDiv[[Agency]:[Agency]]=$E161)/(TableDiv[[Agency]:[Agency]]=$E161)*(ROW(TableDiv[Agency])-ROW(TableDiv[[#Headers],[Agency]])),COLUMNS($F$7:AB$7))))</f>
        <v/>
      </c>
      <c r="AC161" s="1069" t="str" cm="1">
        <f t="array" ref="AC161">IF($D161&lt;COLUMNS($F$7:AC$7),"",INDEX(TableDiv[[GASB]:[GASB]],_xlfn.AGGREGATE(15,3,(TableDiv[[Agency]:[Agency]]=$E161)/(TableDiv[[Agency]:[Agency]]=$E161)*(ROW(TableDiv[Agency])-ROW(TableDiv[[#Headers],[Agency]])),COLUMNS($F$7:AC$7))))</f>
        <v/>
      </c>
      <c r="AD161" s="1069" t="str" cm="1">
        <f t="array" ref="AD161">IF($D161&lt;COLUMNS($F$7:AD$7),"",INDEX(TableDiv[[GASB]:[GASB]],_xlfn.AGGREGATE(15,3,(TableDiv[[Agency]:[Agency]]=$E161)/(TableDiv[[Agency]:[Agency]]=$E161)*(ROW(TableDiv[Agency])-ROW(TableDiv[[#Headers],[Agency]])),COLUMNS($F$7:AD$7))))</f>
        <v/>
      </c>
      <c r="AE161" s="1069" t="str" cm="1">
        <f t="array" ref="AE161">IF($D161&lt;COLUMNS($F$7:AE$7),"",INDEX(TableDiv[[GASB]:[GASB]],_xlfn.AGGREGATE(15,3,(TableDiv[[Agency]:[Agency]]=$E161)/(TableDiv[[Agency]:[Agency]]=$E161)*(ROW(TableDiv[Agency])-ROW(TableDiv[[#Headers],[Agency]])),COLUMNS($F$7:AE$7))))</f>
        <v/>
      </c>
      <c r="AF161" s="1069" t="str" cm="1">
        <f t="array" ref="AF161">IF($D161&lt;COLUMNS($F$7:AF$7),"",INDEX(TableDiv[[GASB]:[GASB]],_xlfn.AGGREGATE(15,3,(TableDiv[[Agency]:[Agency]]=$E161)/(TableDiv[[Agency]:[Agency]]=$E161)*(ROW(TableDiv[Agency])-ROW(TableDiv[[#Headers],[Agency]])),COLUMNS($F$7:AF$7))))</f>
        <v/>
      </c>
      <c r="AG161" s="1069" t="str" cm="1">
        <f t="array" ref="AG161">IF($D161&lt;COLUMNS($F$7:AG$7),"",INDEX(TableDiv[[GASB]:[GASB]],_xlfn.AGGREGATE(15,3,(TableDiv[[Agency]:[Agency]]=$E161)/(TableDiv[[Agency]:[Agency]]=$E161)*(ROW(TableDiv[Agency])-ROW(TableDiv[[#Headers],[Agency]])),COLUMNS($F$7:AG$7))))</f>
        <v/>
      </c>
      <c r="AH161" s="1069" t="str" cm="1">
        <f t="array" ref="AH161">IF($D161&lt;COLUMNS($F$7:AH$7),"",INDEX(TableDiv[[GASB]:[GASB]],_xlfn.AGGREGATE(15,3,(TableDiv[[Agency]:[Agency]]=$E161)/(TableDiv[[Agency]:[Agency]]=$E161)*(ROW(TableDiv[Agency])-ROW(TableDiv[[#Headers],[Agency]])),COLUMNS($F$7:AH$7))))</f>
        <v/>
      </c>
      <c r="AI161" s="1069" t="str" cm="1">
        <f t="array" ref="AI161">IF($D161&lt;COLUMNS($F$7:AI$7),"",INDEX(TableDiv[[GASB]:[GASB]],_xlfn.AGGREGATE(15,3,(TableDiv[[Agency]:[Agency]]=$E161)/(TableDiv[[Agency]:[Agency]]=$E161)*(ROW(TableDiv[Agency])-ROW(TableDiv[[#Headers],[Agency]])),COLUMNS($F$7:AI$7))))</f>
        <v/>
      </c>
      <c r="AJ161" s="1069" t="str" cm="1">
        <f t="array" ref="AJ161">IF($D161&lt;COLUMNS($F$7:AJ$7),"",INDEX(TableDiv[[GASB]:[GASB]],_xlfn.AGGREGATE(15,3,(TableDiv[[Agency]:[Agency]]=$E161)/(TableDiv[[Agency]:[Agency]]=$E161)*(ROW(TableDiv[Agency])-ROW(TableDiv[[#Headers],[Agency]])),COLUMNS($F$7:AJ$7))))</f>
        <v/>
      </c>
      <c r="AK161" s="1069" t="str" cm="1">
        <f t="array" ref="AK161">IF($D161&lt;COLUMNS($F$7:AK$7),"",INDEX(TableDiv[[GASB]:[GASB]],_xlfn.AGGREGATE(15,3,(TableDiv[[Agency]:[Agency]]=$E161)/(TableDiv[[Agency]:[Agency]]=$E161)*(ROW(TableDiv[Agency])-ROW(TableDiv[[#Headers],[Agency]])),COLUMNS($F$7:AK$7))))</f>
        <v/>
      </c>
      <c r="AL161" s="1069" t="str" cm="1">
        <f t="array" ref="AL161">IF($D161&lt;COLUMNS($F$7:AL$7),"",INDEX(TableDiv[[GASB]:[GASB]],_xlfn.AGGREGATE(15,3,(TableDiv[[Agency]:[Agency]]=$E161)/(TableDiv[[Agency]:[Agency]]=$E161)*(ROW(TableDiv[Agency])-ROW(TableDiv[[#Headers],[Agency]])),COLUMNS($F$7:AL$7))))</f>
        <v/>
      </c>
      <c r="AM161" s="1069" t="str" cm="1">
        <f t="array" ref="AM161">IF($D161&lt;COLUMNS($F$7:AM$7),"",INDEX(TableDiv[[GASB]:[GASB]],_xlfn.AGGREGATE(15,3,(TableDiv[[Agency]:[Agency]]=$E161)/(TableDiv[[Agency]:[Agency]]=$E161)*(ROW(TableDiv[Agency])-ROW(TableDiv[[#Headers],[Agency]])),COLUMNS($F$7:AM$7))))</f>
        <v/>
      </c>
      <c r="AN161" s="1069"/>
      <c r="AO161" s="1069"/>
      <c r="AP161" s="1069"/>
      <c r="AQ161" s="1069"/>
      <c r="AR161" s="1069"/>
      <c r="AS161" s="1069"/>
    </row>
    <row r="162" spans="1:45" ht="15">
      <c r="A162" s="1073" t="s">
        <v>1450</v>
      </c>
      <c r="B162" s="1073" t="s">
        <v>2265</v>
      </c>
      <c r="C162" s="1069"/>
      <c r="D162" s="1069">
        <f>COUNTIF(TableDiv[Agency],E162)</f>
        <v>1</v>
      </c>
      <c r="E162" s="1078" t="str" cm="1">
        <f t="array" ref="E162">IFERROR(INDEX(TableDiv[Agency],MATCH(0,INDEX(COUNTIF($E$7:E161,TableDiv[Agency]),),0)),"")</f>
        <v>CR</v>
      </c>
      <c r="F162" s="1069" t="str" cm="1">
        <f t="array" ref="F162">IF($D162&lt;COLUMNS($F$7:F$7),"",INDEX(TableDiv[[GASB]:[GASB]],_xlfn.AGGREGATE(15,3,(TableDiv[[Agency]:[Agency]]=$E162)/(TableDiv[[Agency]:[Agency]]=$E162)*(ROW(TableDiv[Agency])-ROW(TableDiv[[#Headers],[Agency]])),COLUMNS($F$7:F$7))))</f>
        <v>48100G</v>
      </c>
      <c r="G162" s="1069" t="str" cm="1">
        <f t="array" ref="G162">IF($D162&lt;COLUMNS($F$7:G$7),"",INDEX(TableDiv[[GASB]:[GASB]],_xlfn.AGGREGATE(15,3,(TableDiv[[Agency]:[Agency]]=$E162)/(TableDiv[[Agency]:[Agency]]=$E162)*(ROW(TableDiv[Agency])-ROW(TableDiv[[#Headers],[Agency]])),COLUMNS($F$7:G$7))))</f>
        <v/>
      </c>
      <c r="H162" s="1069" t="str" cm="1">
        <f t="array" ref="H162">IF($D162&lt;COLUMNS($F$7:H$7),"",INDEX(TableDiv[[GASB]:[GASB]],_xlfn.AGGREGATE(15,3,(TableDiv[[Agency]:[Agency]]=$E162)/(TableDiv[[Agency]:[Agency]]=$E162)*(ROW(TableDiv[Agency])-ROW(TableDiv[[#Headers],[Agency]])),COLUMNS($F$7:H$7))))</f>
        <v/>
      </c>
      <c r="I162" s="1069" t="str" cm="1">
        <f t="array" ref="I162">IF($D162&lt;COLUMNS($F$7:I$7),"",INDEX(TableDiv[[GASB]:[GASB]],_xlfn.AGGREGATE(15,3,(TableDiv[[Agency]:[Agency]]=$E162)/(TableDiv[[Agency]:[Agency]]=$E162)*(ROW(TableDiv[Agency])-ROW(TableDiv[[#Headers],[Agency]])),COLUMNS($F$7:I$7))))</f>
        <v/>
      </c>
      <c r="J162" s="1069" t="str" cm="1">
        <f t="array" ref="J162">IF($D162&lt;COLUMNS($F$7:J$7),"",INDEX(TableDiv[[GASB]:[GASB]],_xlfn.AGGREGATE(15,3,(TableDiv[[Agency]:[Agency]]=$E162)/(TableDiv[[Agency]:[Agency]]=$E162)*(ROW(TableDiv[Agency])-ROW(TableDiv[[#Headers],[Agency]])),COLUMNS($F$7:J$7))))</f>
        <v/>
      </c>
      <c r="K162" s="1069" t="str" cm="1">
        <f t="array" ref="K162">IF($D162&lt;COLUMNS($F$7:K$7),"",INDEX(TableDiv[[GASB]:[GASB]],_xlfn.AGGREGATE(15,3,(TableDiv[[Agency]:[Agency]]=$E162)/(TableDiv[[Agency]:[Agency]]=$E162)*(ROW(TableDiv[Agency])-ROW(TableDiv[[#Headers],[Agency]])),COLUMNS($F$7:K$7))))</f>
        <v/>
      </c>
      <c r="L162" s="1069" t="str" cm="1">
        <f t="array" ref="L162">IF($D162&lt;COLUMNS($F$7:L$7),"",INDEX(TableDiv[[GASB]:[GASB]],_xlfn.AGGREGATE(15,3,(TableDiv[[Agency]:[Agency]]=$E162)/(TableDiv[[Agency]:[Agency]]=$E162)*(ROW(TableDiv[Agency])-ROW(TableDiv[[#Headers],[Agency]])),COLUMNS($F$7:L$7))))</f>
        <v/>
      </c>
      <c r="M162" s="1069" t="str" cm="1">
        <f t="array" ref="M162">IF($D162&lt;COLUMNS($F$7:M$7),"",INDEX(TableDiv[[GASB]:[GASB]],_xlfn.AGGREGATE(15,3,(TableDiv[[Agency]:[Agency]]=$E162)/(TableDiv[[Agency]:[Agency]]=$E162)*(ROW(TableDiv[Agency])-ROW(TableDiv[[#Headers],[Agency]])),COLUMNS($F$7:M$7))))</f>
        <v/>
      </c>
      <c r="N162" s="1069" t="str" cm="1">
        <f t="array" ref="N162">IF($D162&lt;COLUMNS($F$7:N$7),"",INDEX(TableDiv[[GASB]:[GASB]],_xlfn.AGGREGATE(15,3,(TableDiv[[Agency]:[Agency]]=$E162)/(TableDiv[[Agency]:[Agency]]=$E162)*(ROW(TableDiv[Agency])-ROW(TableDiv[[#Headers],[Agency]])),COLUMNS($F$7:N$7))))</f>
        <v/>
      </c>
      <c r="O162" s="1069" t="str" cm="1">
        <f t="array" ref="O162">IF($D162&lt;COLUMNS($F$7:O$7),"",INDEX(TableDiv[[GASB]:[GASB]],_xlfn.AGGREGATE(15,3,(TableDiv[[Agency]:[Agency]]=$E162)/(TableDiv[[Agency]:[Agency]]=$E162)*(ROW(TableDiv[Agency])-ROW(TableDiv[[#Headers],[Agency]])),COLUMNS($F$7:O$7))))</f>
        <v/>
      </c>
      <c r="P162" s="1069" t="str" cm="1">
        <f t="array" ref="P162">IF($D162&lt;COLUMNS($F$7:P$7),"",INDEX(TableDiv[[GASB]:[GASB]],_xlfn.AGGREGATE(15,3,(TableDiv[[Agency]:[Agency]]=$E162)/(TableDiv[[Agency]:[Agency]]=$E162)*(ROW(TableDiv[Agency])-ROW(TableDiv[[#Headers],[Agency]])),COLUMNS($F$7:P$7))))</f>
        <v/>
      </c>
      <c r="Q162" s="1069" t="str" cm="1">
        <f t="array" ref="Q162">IF($D162&lt;COLUMNS($F$7:Q$7),"",INDEX(TableDiv[[GASB]:[GASB]],_xlfn.AGGREGATE(15,3,(TableDiv[[Agency]:[Agency]]=$E162)/(TableDiv[[Agency]:[Agency]]=$E162)*(ROW(TableDiv[Agency])-ROW(TableDiv[[#Headers],[Agency]])),COLUMNS($F$7:Q$7))))</f>
        <v/>
      </c>
      <c r="R162" s="1069" t="str" cm="1">
        <f t="array" ref="R162">IF($D162&lt;COLUMNS($F$7:R$7),"",INDEX(TableDiv[[GASB]:[GASB]],_xlfn.AGGREGATE(15,3,(TableDiv[[Agency]:[Agency]]=$E162)/(TableDiv[[Agency]:[Agency]]=$E162)*(ROW(TableDiv[Agency])-ROW(TableDiv[[#Headers],[Agency]])),COLUMNS($F$7:R$7))))</f>
        <v/>
      </c>
      <c r="S162" s="1069" t="str" cm="1">
        <f t="array" ref="S162">IF($D162&lt;COLUMNS($F$7:S$7),"",INDEX(TableDiv[[GASB]:[GASB]],_xlfn.AGGREGATE(15,3,(TableDiv[[Agency]:[Agency]]=$E162)/(TableDiv[[Agency]:[Agency]]=$E162)*(ROW(TableDiv[Agency])-ROW(TableDiv[[#Headers],[Agency]])),COLUMNS($F$7:S$7))))</f>
        <v/>
      </c>
      <c r="T162" s="1069" t="str" cm="1">
        <f t="array" ref="T162">IF($D162&lt;COLUMNS($F$7:T$7),"",INDEX(TableDiv[[GASB]:[GASB]],_xlfn.AGGREGATE(15,3,(TableDiv[[Agency]:[Agency]]=$E162)/(TableDiv[[Agency]:[Agency]]=$E162)*(ROW(TableDiv[Agency])-ROW(TableDiv[[#Headers],[Agency]])),COLUMNS($F$7:T$7))))</f>
        <v/>
      </c>
      <c r="U162" s="1069" t="str" cm="1">
        <f t="array" ref="U162">IF($D162&lt;COLUMNS($F$7:U$7),"",INDEX(TableDiv[[GASB]:[GASB]],_xlfn.AGGREGATE(15,3,(TableDiv[[Agency]:[Agency]]=$E162)/(TableDiv[[Agency]:[Agency]]=$E162)*(ROW(TableDiv[Agency])-ROW(TableDiv[[#Headers],[Agency]])),COLUMNS($F$7:U$7))))</f>
        <v/>
      </c>
      <c r="V162" s="1069" t="str" cm="1">
        <f t="array" ref="V162">IF($D162&lt;COLUMNS($F$7:V$7),"",INDEX(TableDiv[[GASB]:[GASB]],_xlfn.AGGREGATE(15,3,(TableDiv[[Agency]:[Agency]]=$E162)/(TableDiv[[Agency]:[Agency]]=$E162)*(ROW(TableDiv[Agency])-ROW(TableDiv[[#Headers],[Agency]])),COLUMNS($F$7:V$7))))</f>
        <v/>
      </c>
      <c r="W162" s="1069" t="str" cm="1">
        <f t="array" ref="W162">IF($D162&lt;COLUMNS($F$7:W$7),"",INDEX(TableDiv[[GASB]:[GASB]],_xlfn.AGGREGATE(15,3,(TableDiv[[Agency]:[Agency]]=$E162)/(TableDiv[[Agency]:[Agency]]=$E162)*(ROW(TableDiv[Agency])-ROW(TableDiv[[#Headers],[Agency]])),COLUMNS($F$7:W$7))))</f>
        <v/>
      </c>
      <c r="X162" s="1069" t="str" cm="1">
        <f t="array" ref="X162">IF($D162&lt;COLUMNS($F$7:X$7),"",INDEX(TableDiv[[GASB]:[GASB]],_xlfn.AGGREGATE(15,3,(TableDiv[[Agency]:[Agency]]=$E162)/(TableDiv[[Agency]:[Agency]]=$E162)*(ROW(TableDiv[Agency])-ROW(TableDiv[[#Headers],[Agency]])),COLUMNS($F$7:X$7))))</f>
        <v/>
      </c>
      <c r="Y162" s="1069" t="str" cm="1">
        <f t="array" ref="Y162">IF($D162&lt;COLUMNS($F$7:Y$7),"",INDEX(TableDiv[[GASB]:[GASB]],_xlfn.AGGREGATE(15,3,(TableDiv[[Agency]:[Agency]]=$E162)/(TableDiv[[Agency]:[Agency]]=$E162)*(ROW(TableDiv[Agency])-ROW(TableDiv[[#Headers],[Agency]])),COLUMNS($F$7:Y$7))))</f>
        <v/>
      </c>
      <c r="Z162" s="1069" t="str" cm="1">
        <f t="array" ref="Z162">IF($D162&lt;COLUMNS($F$7:Z$7),"",INDEX(TableDiv[[GASB]:[GASB]],_xlfn.AGGREGATE(15,3,(TableDiv[[Agency]:[Agency]]=$E162)/(TableDiv[[Agency]:[Agency]]=$E162)*(ROW(TableDiv[Agency])-ROW(TableDiv[[#Headers],[Agency]])),COLUMNS($F$7:Z$7))))</f>
        <v/>
      </c>
      <c r="AA162" s="1069" t="str" cm="1">
        <f t="array" ref="AA162">IF($D162&lt;COLUMNS($F$7:AA$7),"",INDEX(TableDiv[[GASB]:[GASB]],_xlfn.AGGREGATE(15,3,(TableDiv[[Agency]:[Agency]]=$E162)/(TableDiv[[Agency]:[Agency]]=$E162)*(ROW(TableDiv[Agency])-ROW(TableDiv[[#Headers],[Agency]])),COLUMNS($F$7:AA$7))))</f>
        <v/>
      </c>
      <c r="AB162" s="1069" t="str" cm="1">
        <f t="array" ref="AB162">IF($D162&lt;COLUMNS($F$7:AB$7),"",INDEX(TableDiv[[GASB]:[GASB]],_xlfn.AGGREGATE(15,3,(TableDiv[[Agency]:[Agency]]=$E162)/(TableDiv[[Agency]:[Agency]]=$E162)*(ROW(TableDiv[Agency])-ROW(TableDiv[[#Headers],[Agency]])),COLUMNS($F$7:AB$7))))</f>
        <v/>
      </c>
      <c r="AC162" s="1069" t="str" cm="1">
        <f t="array" ref="AC162">IF($D162&lt;COLUMNS($F$7:AC$7),"",INDEX(TableDiv[[GASB]:[GASB]],_xlfn.AGGREGATE(15,3,(TableDiv[[Agency]:[Agency]]=$E162)/(TableDiv[[Agency]:[Agency]]=$E162)*(ROW(TableDiv[Agency])-ROW(TableDiv[[#Headers],[Agency]])),COLUMNS($F$7:AC$7))))</f>
        <v/>
      </c>
      <c r="AD162" s="1069" t="str" cm="1">
        <f t="array" ref="AD162">IF($D162&lt;COLUMNS($F$7:AD$7),"",INDEX(TableDiv[[GASB]:[GASB]],_xlfn.AGGREGATE(15,3,(TableDiv[[Agency]:[Agency]]=$E162)/(TableDiv[[Agency]:[Agency]]=$E162)*(ROW(TableDiv[Agency])-ROW(TableDiv[[#Headers],[Agency]])),COLUMNS($F$7:AD$7))))</f>
        <v/>
      </c>
      <c r="AE162" s="1069" t="str" cm="1">
        <f t="array" ref="AE162">IF($D162&lt;COLUMNS($F$7:AE$7),"",INDEX(TableDiv[[GASB]:[GASB]],_xlfn.AGGREGATE(15,3,(TableDiv[[Agency]:[Agency]]=$E162)/(TableDiv[[Agency]:[Agency]]=$E162)*(ROW(TableDiv[Agency])-ROW(TableDiv[[#Headers],[Agency]])),COLUMNS($F$7:AE$7))))</f>
        <v/>
      </c>
      <c r="AF162" s="1069" t="str" cm="1">
        <f t="array" ref="AF162">IF($D162&lt;COLUMNS($F$7:AF$7),"",INDEX(TableDiv[[GASB]:[GASB]],_xlfn.AGGREGATE(15,3,(TableDiv[[Agency]:[Agency]]=$E162)/(TableDiv[[Agency]:[Agency]]=$E162)*(ROW(TableDiv[Agency])-ROW(TableDiv[[#Headers],[Agency]])),COLUMNS($F$7:AF$7))))</f>
        <v/>
      </c>
      <c r="AG162" s="1069" t="str" cm="1">
        <f t="array" ref="AG162">IF($D162&lt;COLUMNS($F$7:AG$7),"",INDEX(TableDiv[[GASB]:[GASB]],_xlfn.AGGREGATE(15,3,(TableDiv[[Agency]:[Agency]]=$E162)/(TableDiv[[Agency]:[Agency]]=$E162)*(ROW(TableDiv[Agency])-ROW(TableDiv[[#Headers],[Agency]])),COLUMNS($F$7:AG$7))))</f>
        <v/>
      </c>
      <c r="AH162" s="1069" t="str" cm="1">
        <f t="array" ref="AH162">IF($D162&lt;COLUMNS($F$7:AH$7),"",INDEX(TableDiv[[GASB]:[GASB]],_xlfn.AGGREGATE(15,3,(TableDiv[[Agency]:[Agency]]=$E162)/(TableDiv[[Agency]:[Agency]]=$E162)*(ROW(TableDiv[Agency])-ROW(TableDiv[[#Headers],[Agency]])),COLUMNS($F$7:AH$7))))</f>
        <v/>
      </c>
      <c r="AI162" s="1069" t="str" cm="1">
        <f t="array" ref="AI162">IF($D162&lt;COLUMNS($F$7:AI$7),"",INDEX(TableDiv[[GASB]:[GASB]],_xlfn.AGGREGATE(15,3,(TableDiv[[Agency]:[Agency]]=$E162)/(TableDiv[[Agency]:[Agency]]=$E162)*(ROW(TableDiv[Agency])-ROW(TableDiv[[#Headers],[Agency]])),COLUMNS($F$7:AI$7))))</f>
        <v/>
      </c>
      <c r="AJ162" s="1069" t="str" cm="1">
        <f t="array" ref="AJ162">IF($D162&lt;COLUMNS($F$7:AJ$7),"",INDEX(TableDiv[[GASB]:[GASB]],_xlfn.AGGREGATE(15,3,(TableDiv[[Agency]:[Agency]]=$E162)/(TableDiv[[Agency]:[Agency]]=$E162)*(ROW(TableDiv[Agency])-ROW(TableDiv[[#Headers],[Agency]])),COLUMNS($F$7:AJ$7))))</f>
        <v/>
      </c>
      <c r="AK162" s="1069" t="str" cm="1">
        <f t="array" ref="AK162">IF($D162&lt;COLUMNS($F$7:AK$7),"",INDEX(TableDiv[[GASB]:[GASB]],_xlfn.AGGREGATE(15,3,(TableDiv[[Agency]:[Agency]]=$E162)/(TableDiv[[Agency]:[Agency]]=$E162)*(ROW(TableDiv[Agency])-ROW(TableDiv[[#Headers],[Agency]])),COLUMNS($F$7:AK$7))))</f>
        <v/>
      </c>
      <c r="AL162" s="1069" t="str" cm="1">
        <f t="array" ref="AL162">IF($D162&lt;COLUMNS($F$7:AL$7),"",INDEX(TableDiv[[GASB]:[GASB]],_xlfn.AGGREGATE(15,3,(TableDiv[[Agency]:[Agency]]=$E162)/(TableDiv[[Agency]:[Agency]]=$E162)*(ROW(TableDiv[Agency])-ROW(TableDiv[[#Headers],[Agency]])),COLUMNS($F$7:AL$7))))</f>
        <v/>
      </c>
      <c r="AM162" s="1069" t="str" cm="1">
        <f t="array" ref="AM162">IF($D162&lt;COLUMNS($F$7:AM$7),"",INDEX(TableDiv[[GASB]:[GASB]],_xlfn.AGGREGATE(15,3,(TableDiv[[Agency]:[Agency]]=$E162)/(TableDiv[[Agency]:[Agency]]=$E162)*(ROW(TableDiv[Agency])-ROW(TableDiv[[#Headers],[Agency]])),COLUMNS($F$7:AM$7))))</f>
        <v/>
      </c>
      <c r="AN162" s="1069"/>
      <c r="AO162" s="1069"/>
      <c r="AP162" s="1069"/>
      <c r="AQ162" s="1069"/>
      <c r="AR162" s="1069"/>
      <c r="AS162" s="1069"/>
    </row>
    <row r="163" spans="1:45" ht="15">
      <c r="A163" s="1073" t="s">
        <v>1450</v>
      </c>
      <c r="B163" s="1073" t="s">
        <v>2266</v>
      </c>
      <c r="C163" s="1069"/>
      <c r="D163" s="1069">
        <f>COUNTIF(TableDiv[Agency],E163)</f>
        <v>1</v>
      </c>
      <c r="E163" s="1078" t="str" cm="1">
        <f t="array" ref="E163">IFERROR(INDEX(TableDiv[Agency],MATCH(0,INDEX(COUNTIF($E$7:E162,TableDiv[Agency]),),0)),"")</f>
        <v>CS</v>
      </c>
      <c r="F163" s="1069" t="str" cm="1">
        <f t="array" ref="F163">IF($D163&lt;COLUMNS($F$7:F$7),"",INDEX(TableDiv[[GASB]:[GASB]],_xlfn.AGGREGATE(15,3,(TableDiv[[Agency]:[Agency]]=$E163)/(TableDiv[[Agency]:[Agency]]=$E163)*(ROW(TableDiv[Agency])-ROW(TableDiv[[#Headers],[Agency]])),COLUMNS($F$7:F$7))))</f>
        <v>48100G</v>
      </c>
      <c r="G163" s="1069" t="str" cm="1">
        <f t="array" ref="G163">IF($D163&lt;COLUMNS($F$7:G$7),"",INDEX(TableDiv[[GASB]:[GASB]],_xlfn.AGGREGATE(15,3,(TableDiv[[Agency]:[Agency]]=$E163)/(TableDiv[[Agency]:[Agency]]=$E163)*(ROW(TableDiv[Agency])-ROW(TableDiv[[#Headers],[Agency]])),COLUMNS($F$7:G$7))))</f>
        <v/>
      </c>
      <c r="H163" s="1069" t="str" cm="1">
        <f t="array" ref="H163">IF($D163&lt;COLUMNS($F$7:H$7),"",INDEX(TableDiv[[GASB]:[GASB]],_xlfn.AGGREGATE(15,3,(TableDiv[[Agency]:[Agency]]=$E163)/(TableDiv[[Agency]:[Agency]]=$E163)*(ROW(TableDiv[Agency])-ROW(TableDiv[[#Headers],[Agency]])),COLUMNS($F$7:H$7))))</f>
        <v/>
      </c>
      <c r="I163" s="1069" t="str" cm="1">
        <f t="array" ref="I163">IF($D163&lt;COLUMNS($F$7:I$7),"",INDEX(TableDiv[[GASB]:[GASB]],_xlfn.AGGREGATE(15,3,(TableDiv[[Agency]:[Agency]]=$E163)/(TableDiv[[Agency]:[Agency]]=$E163)*(ROW(TableDiv[Agency])-ROW(TableDiv[[#Headers],[Agency]])),COLUMNS($F$7:I$7))))</f>
        <v/>
      </c>
      <c r="J163" s="1069" t="str" cm="1">
        <f t="array" ref="J163">IF($D163&lt;COLUMNS($F$7:J$7),"",INDEX(TableDiv[[GASB]:[GASB]],_xlfn.AGGREGATE(15,3,(TableDiv[[Agency]:[Agency]]=$E163)/(TableDiv[[Agency]:[Agency]]=$E163)*(ROW(TableDiv[Agency])-ROW(TableDiv[[#Headers],[Agency]])),COLUMNS($F$7:J$7))))</f>
        <v/>
      </c>
      <c r="K163" s="1069" t="str" cm="1">
        <f t="array" ref="K163">IF($D163&lt;COLUMNS($F$7:K$7),"",INDEX(TableDiv[[GASB]:[GASB]],_xlfn.AGGREGATE(15,3,(TableDiv[[Agency]:[Agency]]=$E163)/(TableDiv[[Agency]:[Agency]]=$E163)*(ROW(TableDiv[Agency])-ROW(TableDiv[[#Headers],[Agency]])),COLUMNS($F$7:K$7))))</f>
        <v/>
      </c>
      <c r="L163" s="1069" t="str" cm="1">
        <f t="array" ref="L163">IF($D163&lt;COLUMNS($F$7:L$7),"",INDEX(TableDiv[[GASB]:[GASB]],_xlfn.AGGREGATE(15,3,(TableDiv[[Agency]:[Agency]]=$E163)/(TableDiv[[Agency]:[Agency]]=$E163)*(ROW(TableDiv[Agency])-ROW(TableDiv[[#Headers],[Agency]])),COLUMNS($F$7:L$7))))</f>
        <v/>
      </c>
      <c r="M163" s="1069" t="str" cm="1">
        <f t="array" ref="M163">IF($D163&lt;COLUMNS($F$7:M$7),"",INDEX(TableDiv[[GASB]:[GASB]],_xlfn.AGGREGATE(15,3,(TableDiv[[Agency]:[Agency]]=$E163)/(TableDiv[[Agency]:[Agency]]=$E163)*(ROW(TableDiv[Agency])-ROW(TableDiv[[#Headers],[Agency]])),COLUMNS($F$7:M$7))))</f>
        <v/>
      </c>
      <c r="N163" s="1069" t="str" cm="1">
        <f t="array" ref="N163">IF($D163&lt;COLUMNS($F$7:N$7),"",INDEX(TableDiv[[GASB]:[GASB]],_xlfn.AGGREGATE(15,3,(TableDiv[[Agency]:[Agency]]=$E163)/(TableDiv[[Agency]:[Agency]]=$E163)*(ROW(TableDiv[Agency])-ROW(TableDiv[[#Headers],[Agency]])),COLUMNS($F$7:N$7))))</f>
        <v/>
      </c>
      <c r="O163" s="1069" t="str" cm="1">
        <f t="array" ref="O163">IF($D163&lt;COLUMNS($F$7:O$7),"",INDEX(TableDiv[[GASB]:[GASB]],_xlfn.AGGREGATE(15,3,(TableDiv[[Agency]:[Agency]]=$E163)/(TableDiv[[Agency]:[Agency]]=$E163)*(ROW(TableDiv[Agency])-ROW(TableDiv[[#Headers],[Agency]])),COLUMNS($F$7:O$7))))</f>
        <v/>
      </c>
      <c r="P163" s="1069" t="str" cm="1">
        <f t="array" ref="P163">IF($D163&lt;COLUMNS($F$7:P$7),"",INDEX(TableDiv[[GASB]:[GASB]],_xlfn.AGGREGATE(15,3,(TableDiv[[Agency]:[Agency]]=$E163)/(TableDiv[[Agency]:[Agency]]=$E163)*(ROW(TableDiv[Agency])-ROW(TableDiv[[#Headers],[Agency]])),COLUMNS($F$7:P$7))))</f>
        <v/>
      </c>
      <c r="Q163" s="1069" t="str" cm="1">
        <f t="array" ref="Q163">IF($D163&lt;COLUMNS($F$7:Q$7),"",INDEX(TableDiv[[GASB]:[GASB]],_xlfn.AGGREGATE(15,3,(TableDiv[[Agency]:[Agency]]=$E163)/(TableDiv[[Agency]:[Agency]]=$E163)*(ROW(TableDiv[Agency])-ROW(TableDiv[[#Headers],[Agency]])),COLUMNS($F$7:Q$7))))</f>
        <v/>
      </c>
      <c r="R163" s="1069" t="str" cm="1">
        <f t="array" ref="R163">IF($D163&lt;COLUMNS($F$7:R$7),"",INDEX(TableDiv[[GASB]:[GASB]],_xlfn.AGGREGATE(15,3,(TableDiv[[Agency]:[Agency]]=$E163)/(TableDiv[[Agency]:[Agency]]=$E163)*(ROW(TableDiv[Agency])-ROW(TableDiv[[#Headers],[Agency]])),COLUMNS($F$7:R$7))))</f>
        <v/>
      </c>
      <c r="S163" s="1069" t="str" cm="1">
        <f t="array" ref="S163">IF($D163&lt;COLUMNS($F$7:S$7),"",INDEX(TableDiv[[GASB]:[GASB]],_xlfn.AGGREGATE(15,3,(TableDiv[[Agency]:[Agency]]=$E163)/(TableDiv[[Agency]:[Agency]]=$E163)*(ROW(TableDiv[Agency])-ROW(TableDiv[[#Headers],[Agency]])),COLUMNS($F$7:S$7))))</f>
        <v/>
      </c>
      <c r="T163" s="1069" t="str" cm="1">
        <f t="array" ref="T163">IF($D163&lt;COLUMNS($F$7:T$7),"",INDEX(TableDiv[[GASB]:[GASB]],_xlfn.AGGREGATE(15,3,(TableDiv[[Agency]:[Agency]]=$E163)/(TableDiv[[Agency]:[Agency]]=$E163)*(ROW(TableDiv[Agency])-ROW(TableDiv[[#Headers],[Agency]])),COLUMNS($F$7:T$7))))</f>
        <v/>
      </c>
      <c r="U163" s="1069" t="str" cm="1">
        <f t="array" ref="U163">IF($D163&lt;COLUMNS($F$7:U$7),"",INDEX(TableDiv[[GASB]:[GASB]],_xlfn.AGGREGATE(15,3,(TableDiv[[Agency]:[Agency]]=$E163)/(TableDiv[[Agency]:[Agency]]=$E163)*(ROW(TableDiv[Agency])-ROW(TableDiv[[#Headers],[Agency]])),COLUMNS($F$7:U$7))))</f>
        <v/>
      </c>
      <c r="V163" s="1069" t="str" cm="1">
        <f t="array" ref="V163">IF($D163&lt;COLUMNS($F$7:V$7),"",INDEX(TableDiv[[GASB]:[GASB]],_xlfn.AGGREGATE(15,3,(TableDiv[[Agency]:[Agency]]=$E163)/(TableDiv[[Agency]:[Agency]]=$E163)*(ROW(TableDiv[Agency])-ROW(TableDiv[[#Headers],[Agency]])),COLUMNS($F$7:V$7))))</f>
        <v/>
      </c>
      <c r="W163" s="1069" t="str" cm="1">
        <f t="array" ref="W163">IF($D163&lt;COLUMNS($F$7:W$7),"",INDEX(TableDiv[[GASB]:[GASB]],_xlfn.AGGREGATE(15,3,(TableDiv[[Agency]:[Agency]]=$E163)/(TableDiv[[Agency]:[Agency]]=$E163)*(ROW(TableDiv[Agency])-ROW(TableDiv[[#Headers],[Agency]])),COLUMNS($F$7:W$7))))</f>
        <v/>
      </c>
      <c r="X163" s="1069" t="str" cm="1">
        <f t="array" ref="X163">IF($D163&lt;COLUMNS($F$7:X$7),"",INDEX(TableDiv[[GASB]:[GASB]],_xlfn.AGGREGATE(15,3,(TableDiv[[Agency]:[Agency]]=$E163)/(TableDiv[[Agency]:[Agency]]=$E163)*(ROW(TableDiv[Agency])-ROW(TableDiv[[#Headers],[Agency]])),COLUMNS($F$7:X$7))))</f>
        <v/>
      </c>
      <c r="Y163" s="1069" t="str" cm="1">
        <f t="array" ref="Y163">IF($D163&lt;COLUMNS($F$7:Y$7),"",INDEX(TableDiv[[GASB]:[GASB]],_xlfn.AGGREGATE(15,3,(TableDiv[[Agency]:[Agency]]=$E163)/(TableDiv[[Agency]:[Agency]]=$E163)*(ROW(TableDiv[Agency])-ROW(TableDiv[[#Headers],[Agency]])),COLUMNS($F$7:Y$7))))</f>
        <v/>
      </c>
      <c r="Z163" s="1069" t="str" cm="1">
        <f t="array" ref="Z163">IF($D163&lt;COLUMNS($F$7:Z$7),"",INDEX(TableDiv[[GASB]:[GASB]],_xlfn.AGGREGATE(15,3,(TableDiv[[Agency]:[Agency]]=$E163)/(TableDiv[[Agency]:[Agency]]=$E163)*(ROW(TableDiv[Agency])-ROW(TableDiv[[#Headers],[Agency]])),COLUMNS($F$7:Z$7))))</f>
        <v/>
      </c>
      <c r="AA163" s="1069" t="str" cm="1">
        <f t="array" ref="AA163">IF($D163&lt;COLUMNS($F$7:AA$7),"",INDEX(TableDiv[[GASB]:[GASB]],_xlfn.AGGREGATE(15,3,(TableDiv[[Agency]:[Agency]]=$E163)/(TableDiv[[Agency]:[Agency]]=$E163)*(ROW(TableDiv[Agency])-ROW(TableDiv[[#Headers],[Agency]])),COLUMNS($F$7:AA$7))))</f>
        <v/>
      </c>
      <c r="AB163" s="1069" t="str" cm="1">
        <f t="array" ref="AB163">IF($D163&lt;COLUMNS($F$7:AB$7),"",INDEX(TableDiv[[GASB]:[GASB]],_xlfn.AGGREGATE(15,3,(TableDiv[[Agency]:[Agency]]=$E163)/(TableDiv[[Agency]:[Agency]]=$E163)*(ROW(TableDiv[Agency])-ROW(TableDiv[[#Headers],[Agency]])),COLUMNS($F$7:AB$7))))</f>
        <v/>
      </c>
      <c r="AC163" s="1069" t="str" cm="1">
        <f t="array" ref="AC163">IF($D163&lt;COLUMNS($F$7:AC$7),"",INDEX(TableDiv[[GASB]:[GASB]],_xlfn.AGGREGATE(15,3,(TableDiv[[Agency]:[Agency]]=$E163)/(TableDiv[[Agency]:[Agency]]=$E163)*(ROW(TableDiv[Agency])-ROW(TableDiv[[#Headers],[Agency]])),COLUMNS($F$7:AC$7))))</f>
        <v/>
      </c>
      <c r="AD163" s="1069" t="str" cm="1">
        <f t="array" ref="AD163">IF($D163&lt;COLUMNS($F$7:AD$7),"",INDEX(TableDiv[[GASB]:[GASB]],_xlfn.AGGREGATE(15,3,(TableDiv[[Agency]:[Agency]]=$E163)/(TableDiv[[Agency]:[Agency]]=$E163)*(ROW(TableDiv[Agency])-ROW(TableDiv[[#Headers],[Agency]])),COLUMNS($F$7:AD$7))))</f>
        <v/>
      </c>
      <c r="AE163" s="1069" t="str" cm="1">
        <f t="array" ref="AE163">IF($D163&lt;COLUMNS($F$7:AE$7),"",INDEX(TableDiv[[GASB]:[GASB]],_xlfn.AGGREGATE(15,3,(TableDiv[[Agency]:[Agency]]=$E163)/(TableDiv[[Agency]:[Agency]]=$E163)*(ROW(TableDiv[Agency])-ROW(TableDiv[[#Headers],[Agency]])),COLUMNS($F$7:AE$7))))</f>
        <v/>
      </c>
      <c r="AF163" s="1069" t="str" cm="1">
        <f t="array" ref="AF163">IF($D163&lt;COLUMNS($F$7:AF$7),"",INDEX(TableDiv[[GASB]:[GASB]],_xlfn.AGGREGATE(15,3,(TableDiv[[Agency]:[Agency]]=$E163)/(TableDiv[[Agency]:[Agency]]=$E163)*(ROW(TableDiv[Agency])-ROW(TableDiv[[#Headers],[Agency]])),COLUMNS($F$7:AF$7))))</f>
        <v/>
      </c>
      <c r="AG163" s="1069" t="str" cm="1">
        <f t="array" ref="AG163">IF($D163&lt;COLUMNS($F$7:AG$7),"",INDEX(TableDiv[[GASB]:[GASB]],_xlfn.AGGREGATE(15,3,(TableDiv[[Agency]:[Agency]]=$E163)/(TableDiv[[Agency]:[Agency]]=$E163)*(ROW(TableDiv[Agency])-ROW(TableDiv[[#Headers],[Agency]])),COLUMNS($F$7:AG$7))))</f>
        <v/>
      </c>
      <c r="AH163" s="1069" t="str" cm="1">
        <f t="array" ref="AH163">IF($D163&lt;COLUMNS($F$7:AH$7),"",INDEX(TableDiv[[GASB]:[GASB]],_xlfn.AGGREGATE(15,3,(TableDiv[[Agency]:[Agency]]=$E163)/(TableDiv[[Agency]:[Agency]]=$E163)*(ROW(TableDiv[Agency])-ROW(TableDiv[[#Headers],[Agency]])),COLUMNS($F$7:AH$7))))</f>
        <v/>
      </c>
      <c r="AI163" s="1069" t="str" cm="1">
        <f t="array" ref="AI163">IF($D163&lt;COLUMNS($F$7:AI$7),"",INDEX(TableDiv[[GASB]:[GASB]],_xlfn.AGGREGATE(15,3,(TableDiv[[Agency]:[Agency]]=$E163)/(TableDiv[[Agency]:[Agency]]=$E163)*(ROW(TableDiv[Agency])-ROW(TableDiv[[#Headers],[Agency]])),COLUMNS($F$7:AI$7))))</f>
        <v/>
      </c>
      <c r="AJ163" s="1069" t="str" cm="1">
        <f t="array" ref="AJ163">IF($D163&lt;COLUMNS($F$7:AJ$7),"",INDEX(TableDiv[[GASB]:[GASB]],_xlfn.AGGREGATE(15,3,(TableDiv[[Agency]:[Agency]]=$E163)/(TableDiv[[Agency]:[Agency]]=$E163)*(ROW(TableDiv[Agency])-ROW(TableDiv[[#Headers],[Agency]])),COLUMNS($F$7:AJ$7))))</f>
        <v/>
      </c>
      <c r="AK163" s="1069" t="str" cm="1">
        <f t="array" ref="AK163">IF($D163&lt;COLUMNS($F$7:AK$7),"",INDEX(TableDiv[[GASB]:[GASB]],_xlfn.AGGREGATE(15,3,(TableDiv[[Agency]:[Agency]]=$E163)/(TableDiv[[Agency]:[Agency]]=$E163)*(ROW(TableDiv[Agency])-ROW(TableDiv[[#Headers],[Agency]])),COLUMNS($F$7:AK$7))))</f>
        <v/>
      </c>
      <c r="AL163" s="1069" t="str" cm="1">
        <f t="array" ref="AL163">IF($D163&lt;COLUMNS($F$7:AL$7),"",INDEX(TableDiv[[GASB]:[GASB]],_xlfn.AGGREGATE(15,3,(TableDiv[[Agency]:[Agency]]=$E163)/(TableDiv[[Agency]:[Agency]]=$E163)*(ROW(TableDiv[Agency])-ROW(TableDiv[[#Headers],[Agency]])),COLUMNS($F$7:AL$7))))</f>
        <v/>
      </c>
      <c r="AM163" s="1069" t="str" cm="1">
        <f t="array" ref="AM163">IF($D163&lt;COLUMNS($F$7:AM$7),"",INDEX(TableDiv[[GASB]:[GASB]],_xlfn.AGGREGATE(15,3,(TableDiv[[Agency]:[Agency]]=$E163)/(TableDiv[[Agency]:[Agency]]=$E163)*(ROW(TableDiv[Agency])-ROW(TableDiv[[#Headers],[Agency]])),COLUMNS($F$7:AM$7))))</f>
        <v/>
      </c>
      <c r="AN163" s="1069"/>
      <c r="AO163" s="1069"/>
      <c r="AP163" s="1069"/>
      <c r="AQ163" s="1069"/>
      <c r="AR163" s="1069"/>
      <c r="AS163" s="1069"/>
    </row>
    <row r="164" spans="1:45" ht="15">
      <c r="A164" s="1073" t="s">
        <v>1450</v>
      </c>
      <c r="B164" s="1073" t="s">
        <v>2274</v>
      </c>
      <c r="C164" s="1069"/>
      <c r="D164" s="1069">
        <f>COUNTIF(TableDiv[Agency],E164)</f>
        <v>1</v>
      </c>
      <c r="E164" s="1078" t="str" cm="1">
        <f t="array" ref="E164">IFERROR(INDEX(TableDiv[Agency],MATCH(0,INDEX(COUNTIF($E$7:E163,TableDiv[Agency]),),0)),"")</f>
        <v>CT</v>
      </c>
      <c r="F164" s="1069" t="str" cm="1">
        <f t="array" ref="F164">IF($D164&lt;COLUMNS($F$7:F$7),"",INDEX(TableDiv[[GASB]:[GASB]],_xlfn.AGGREGATE(15,3,(TableDiv[[Agency]:[Agency]]=$E164)/(TableDiv[[Agency]:[Agency]]=$E164)*(ROW(TableDiv[Agency])-ROW(TableDiv[[#Headers],[Agency]])),COLUMNS($F$7:F$7))))</f>
        <v>48100G</v>
      </c>
      <c r="G164" s="1069" t="str" cm="1">
        <f t="array" ref="G164">IF($D164&lt;COLUMNS($F$7:G$7),"",INDEX(TableDiv[[GASB]:[GASB]],_xlfn.AGGREGATE(15,3,(TableDiv[[Agency]:[Agency]]=$E164)/(TableDiv[[Agency]:[Agency]]=$E164)*(ROW(TableDiv[Agency])-ROW(TableDiv[[#Headers],[Agency]])),COLUMNS($F$7:G$7))))</f>
        <v/>
      </c>
      <c r="H164" s="1069" t="str" cm="1">
        <f t="array" ref="H164">IF($D164&lt;COLUMNS($F$7:H$7),"",INDEX(TableDiv[[GASB]:[GASB]],_xlfn.AGGREGATE(15,3,(TableDiv[[Agency]:[Agency]]=$E164)/(TableDiv[[Agency]:[Agency]]=$E164)*(ROW(TableDiv[Agency])-ROW(TableDiv[[#Headers],[Agency]])),COLUMNS($F$7:H$7))))</f>
        <v/>
      </c>
      <c r="I164" s="1069" t="str" cm="1">
        <f t="array" ref="I164">IF($D164&lt;COLUMNS($F$7:I$7),"",INDEX(TableDiv[[GASB]:[GASB]],_xlfn.AGGREGATE(15,3,(TableDiv[[Agency]:[Agency]]=$E164)/(TableDiv[[Agency]:[Agency]]=$E164)*(ROW(TableDiv[Agency])-ROW(TableDiv[[#Headers],[Agency]])),COLUMNS($F$7:I$7))))</f>
        <v/>
      </c>
      <c r="J164" s="1069" t="str" cm="1">
        <f t="array" ref="J164">IF($D164&lt;COLUMNS($F$7:J$7),"",INDEX(TableDiv[[GASB]:[GASB]],_xlfn.AGGREGATE(15,3,(TableDiv[[Agency]:[Agency]]=$E164)/(TableDiv[[Agency]:[Agency]]=$E164)*(ROW(TableDiv[Agency])-ROW(TableDiv[[#Headers],[Agency]])),COLUMNS($F$7:J$7))))</f>
        <v/>
      </c>
      <c r="K164" s="1069" t="str" cm="1">
        <f t="array" ref="K164">IF($D164&lt;COLUMNS($F$7:K$7),"",INDEX(TableDiv[[GASB]:[GASB]],_xlfn.AGGREGATE(15,3,(TableDiv[[Agency]:[Agency]]=$E164)/(TableDiv[[Agency]:[Agency]]=$E164)*(ROW(TableDiv[Agency])-ROW(TableDiv[[#Headers],[Agency]])),COLUMNS($F$7:K$7))))</f>
        <v/>
      </c>
      <c r="L164" s="1069" t="str" cm="1">
        <f t="array" ref="L164">IF($D164&lt;COLUMNS($F$7:L$7),"",INDEX(TableDiv[[GASB]:[GASB]],_xlfn.AGGREGATE(15,3,(TableDiv[[Agency]:[Agency]]=$E164)/(TableDiv[[Agency]:[Agency]]=$E164)*(ROW(TableDiv[Agency])-ROW(TableDiv[[#Headers],[Agency]])),COLUMNS($F$7:L$7))))</f>
        <v/>
      </c>
      <c r="M164" s="1069" t="str" cm="1">
        <f t="array" ref="M164">IF($D164&lt;COLUMNS($F$7:M$7),"",INDEX(TableDiv[[GASB]:[GASB]],_xlfn.AGGREGATE(15,3,(TableDiv[[Agency]:[Agency]]=$E164)/(TableDiv[[Agency]:[Agency]]=$E164)*(ROW(TableDiv[Agency])-ROW(TableDiv[[#Headers],[Agency]])),COLUMNS($F$7:M$7))))</f>
        <v/>
      </c>
      <c r="N164" s="1069" t="str" cm="1">
        <f t="array" ref="N164">IF($D164&lt;COLUMNS($F$7:N$7),"",INDEX(TableDiv[[GASB]:[GASB]],_xlfn.AGGREGATE(15,3,(TableDiv[[Agency]:[Agency]]=$E164)/(TableDiv[[Agency]:[Agency]]=$E164)*(ROW(TableDiv[Agency])-ROW(TableDiv[[#Headers],[Agency]])),COLUMNS($F$7:N$7))))</f>
        <v/>
      </c>
      <c r="O164" s="1069" t="str" cm="1">
        <f t="array" ref="O164">IF($D164&lt;COLUMNS($F$7:O$7),"",INDEX(TableDiv[[GASB]:[GASB]],_xlfn.AGGREGATE(15,3,(TableDiv[[Agency]:[Agency]]=$E164)/(TableDiv[[Agency]:[Agency]]=$E164)*(ROW(TableDiv[Agency])-ROW(TableDiv[[#Headers],[Agency]])),COLUMNS($F$7:O$7))))</f>
        <v/>
      </c>
      <c r="P164" s="1069" t="str" cm="1">
        <f t="array" ref="P164">IF($D164&lt;COLUMNS($F$7:P$7),"",INDEX(TableDiv[[GASB]:[GASB]],_xlfn.AGGREGATE(15,3,(TableDiv[[Agency]:[Agency]]=$E164)/(TableDiv[[Agency]:[Agency]]=$E164)*(ROW(TableDiv[Agency])-ROW(TableDiv[[#Headers],[Agency]])),COLUMNS($F$7:P$7))))</f>
        <v/>
      </c>
      <c r="Q164" s="1069" t="str" cm="1">
        <f t="array" ref="Q164">IF($D164&lt;COLUMNS($F$7:Q$7),"",INDEX(TableDiv[[GASB]:[GASB]],_xlfn.AGGREGATE(15,3,(TableDiv[[Agency]:[Agency]]=$E164)/(TableDiv[[Agency]:[Agency]]=$E164)*(ROW(TableDiv[Agency])-ROW(TableDiv[[#Headers],[Agency]])),COLUMNS($F$7:Q$7))))</f>
        <v/>
      </c>
      <c r="R164" s="1069" t="str" cm="1">
        <f t="array" ref="R164">IF($D164&lt;COLUMNS($F$7:R$7),"",INDEX(TableDiv[[GASB]:[GASB]],_xlfn.AGGREGATE(15,3,(TableDiv[[Agency]:[Agency]]=$E164)/(TableDiv[[Agency]:[Agency]]=$E164)*(ROW(TableDiv[Agency])-ROW(TableDiv[[#Headers],[Agency]])),COLUMNS($F$7:R$7))))</f>
        <v/>
      </c>
      <c r="S164" s="1069" t="str" cm="1">
        <f t="array" ref="S164">IF($D164&lt;COLUMNS($F$7:S$7),"",INDEX(TableDiv[[GASB]:[GASB]],_xlfn.AGGREGATE(15,3,(TableDiv[[Agency]:[Agency]]=$E164)/(TableDiv[[Agency]:[Agency]]=$E164)*(ROW(TableDiv[Agency])-ROW(TableDiv[[#Headers],[Agency]])),COLUMNS($F$7:S$7))))</f>
        <v/>
      </c>
      <c r="T164" s="1069" t="str" cm="1">
        <f t="array" ref="T164">IF($D164&lt;COLUMNS($F$7:T$7),"",INDEX(TableDiv[[GASB]:[GASB]],_xlfn.AGGREGATE(15,3,(TableDiv[[Agency]:[Agency]]=$E164)/(TableDiv[[Agency]:[Agency]]=$E164)*(ROW(TableDiv[Agency])-ROW(TableDiv[[#Headers],[Agency]])),COLUMNS($F$7:T$7))))</f>
        <v/>
      </c>
      <c r="U164" s="1069" t="str" cm="1">
        <f t="array" ref="U164">IF($D164&lt;COLUMNS($F$7:U$7),"",INDEX(TableDiv[[GASB]:[GASB]],_xlfn.AGGREGATE(15,3,(TableDiv[[Agency]:[Agency]]=$E164)/(TableDiv[[Agency]:[Agency]]=$E164)*(ROW(TableDiv[Agency])-ROW(TableDiv[[#Headers],[Agency]])),COLUMNS($F$7:U$7))))</f>
        <v/>
      </c>
      <c r="V164" s="1069" t="str" cm="1">
        <f t="array" ref="V164">IF($D164&lt;COLUMNS($F$7:V$7),"",INDEX(TableDiv[[GASB]:[GASB]],_xlfn.AGGREGATE(15,3,(TableDiv[[Agency]:[Agency]]=$E164)/(TableDiv[[Agency]:[Agency]]=$E164)*(ROW(TableDiv[Agency])-ROW(TableDiv[[#Headers],[Agency]])),COLUMNS($F$7:V$7))))</f>
        <v/>
      </c>
      <c r="W164" s="1069" t="str" cm="1">
        <f t="array" ref="W164">IF($D164&lt;COLUMNS($F$7:W$7),"",INDEX(TableDiv[[GASB]:[GASB]],_xlfn.AGGREGATE(15,3,(TableDiv[[Agency]:[Agency]]=$E164)/(TableDiv[[Agency]:[Agency]]=$E164)*(ROW(TableDiv[Agency])-ROW(TableDiv[[#Headers],[Agency]])),COLUMNS($F$7:W$7))))</f>
        <v/>
      </c>
      <c r="X164" s="1069" t="str" cm="1">
        <f t="array" ref="X164">IF($D164&lt;COLUMNS($F$7:X$7),"",INDEX(TableDiv[[GASB]:[GASB]],_xlfn.AGGREGATE(15,3,(TableDiv[[Agency]:[Agency]]=$E164)/(TableDiv[[Agency]:[Agency]]=$E164)*(ROW(TableDiv[Agency])-ROW(TableDiv[[#Headers],[Agency]])),COLUMNS($F$7:X$7))))</f>
        <v/>
      </c>
      <c r="Y164" s="1069" t="str" cm="1">
        <f t="array" ref="Y164">IF($D164&lt;COLUMNS($F$7:Y$7),"",INDEX(TableDiv[[GASB]:[GASB]],_xlfn.AGGREGATE(15,3,(TableDiv[[Agency]:[Agency]]=$E164)/(TableDiv[[Agency]:[Agency]]=$E164)*(ROW(TableDiv[Agency])-ROW(TableDiv[[#Headers],[Agency]])),COLUMNS($F$7:Y$7))))</f>
        <v/>
      </c>
      <c r="Z164" s="1069" t="str" cm="1">
        <f t="array" ref="Z164">IF($D164&lt;COLUMNS($F$7:Z$7),"",INDEX(TableDiv[[GASB]:[GASB]],_xlfn.AGGREGATE(15,3,(TableDiv[[Agency]:[Agency]]=$E164)/(TableDiv[[Agency]:[Agency]]=$E164)*(ROW(TableDiv[Agency])-ROW(TableDiv[[#Headers],[Agency]])),COLUMNS($F$7:Z$7))))</f>
        <v/>
      </c>
      <c r="AA164" s="1069" t="str" cm="1">
        <f t="array" ref="AA164">IF($D164&lt;COLUMNS($F$7:AA$7),"",INDEX(TableDiv[[GASB]:[GASB]],_xlfn.AGGREGATE(15,3,(TableDiv[[Agency]:[Agency]]=$E164)/(TableDiv[[Agency]:[Agency]]=$E164)*(ROW(TableDiv[Agency])-ROW(TableDiv[[#Headers],[Agency]])),COLUMNS($F$7:AA$7))))</f>
        <v/>
      </c>
      <c r="AB164" s="1069" t="str" cm="1">
        <f t="array" ref="AB164">IF($D164&lt;COLUMNS($F$7:AB$7),"",INDEX(TableDiv[[GASB]:[GASB]],_xlfn.AGGREGATE(15,3,(TableDiv[[Agency]:[Agency]]=$E164)/(TableDiv[[Agency]:[Agency]]=$E164)*(ROW(TableDiv[Agency])-ROW(TableDiv[[#Headers],[Agency]])),COLUMNS($F$7:AB$7))))</f>
        <v/>
      </c>
      <c r="AC164" s="1069" t="str" cm="1">
        <f t="array" ref="AC164">IF($D164&lt;COLUMNS($F$7:AC$7),"",INDEX(TableDiv[[GASB]:[GASB]],_xlfn.AGGREGATE(15,3,(TableDiv[[Agency]:[Agency]]=$E164)/(TableDiv[[Agency]:[Agency]]=$E164)*(ROW(TableDiv[Agency])-ROW(TableDiv[[#Headers],[Agency]])),COLUMNS($F$7:AC$7))))</f>
        <v/>
      </c>
      <c r="AD164" s="1069" t="str" cm="1">
        <f t="array" ref="AD164">IF($D164&lt;COLUMNS($F$7:AD$7),"",INDEX(TableDiv[[GASB]:[GASB]],_xlfn.AGGREGATE(15,3,(TableDiv[[Agency]:[Agency]]=$E164)/(TableDiv[[Agency]:[Agency]]=$E164)*(ROW(TableDiv[Agency])-ROW(TableDiv[[#Headers],[Agency]])),COLUMNS($F$7:AD$7))))</f>
        <v/>
      </c>
      <c r="AE164" s="1069" t="str" cm="1">
        <f t="array" ref="AE164">IF($D164&lt;COLUMNS($F$7:AE$7),"",INDEX(TableDiv[[GASB]:[GASB]],_xlfn.AGGREGATE(15,3,(TableDiv[[Agency]:[Agency]]=$E164)/(TableDiv[[Agency]:[Agency]]=$E164)*(ROW(TableDiv[Agency])-ROW(TableDiv[[#Headers],[Agency]])),COLUMNS($F$7:AE$7))))</f>
        <v/>
      </c>
      <c r="AF164" s="1069" t="str" cm="1">
        <f t="array" ref="AF164">IF($D164&lt;COLUMNS($F$7:AF$7),"",INDEX(TableDiv[[GASB]:[GASB]],_xlfn.AGGREGATE(15,3,(TableDiv[[Agency]:[Agency]]=$E164)/(TableDiv[[Agency]:[Agency]]=$E164)*(ROW(TableDiv[Agency])-ROW(TableDiv[[#Headers],[Agency]])),COLUMNS($F$7:AF$7))))</f>
        <v/>
      </c>
      <c r="AG164" s="1069" t="str" cm="1">
        <f t="array" ref="AG164">IF($D164&lt;COLUMNS($F$7:AG$7),"",INDEX(TableDiv[[GASB]:[GASB]],_xlfn.AGGREGATE(15,3,(TableDiv[[Agency]:[Agency]]=$E164)/(TableDiv[[Agency]:[Agency]]=$E164)*(ROW(TableDiv[Agency])-ROW(TableDiv[[#Headers],[Agency]])),COLUMNS($F$7:AG$7))))</f>
        <v/>
      </c>
      <c r="AH164" s="1069" t="str" cm="1">
        <f t="array" ref="AH164">IF($D164&lt;COLUMNS($F$7:AH$7),"",INDEX(TableDiv[[GASB]:[GASB]],_xlfn.AGGREGATE(15,3,(TableDiv[[Agency]:[Agency]]=$E164)/(TableDiv[[Agency]:[Agency]]=$E164)*(ROW(TableDiv[Agency])-ROW(TableDiv[[#Headers],[Agency]])),COLUMNS($F$7:AH$7))))</f>
        <v/>
      </c>
      <c r="AI164" s="1069" t="str" cm="1">
        <f t="array" ref="AI164">IF($D164&lt;COLUMNS($F$7:AI$7),"",INDEX(TableDiv[[GASB]:[GASB]],_xlfn.AGGREGATE(15,3,(TableDiv[[Agency]:[Agency]]=$E164)/(TableDiv[[Agency]:[Agency]]=$E164)*(ROW(TableDiv[Agency])-ROW(TableDiv[[#Headers],[Agency]])),COLUMNS($F$7:AI$7))))</f>
        <v/>
      </c>
      <c r="AJ164" s="1069" t="str" cm="1">
        <f t="array" ref="AJ164">IF($D164&lt;COLUMNS($F$7:AJ$7),"",INDEX(TableDiv[[GASB]:[GASB]],_xlfn.AGGREGATE(15,3,(TableDiv[[Agency]:[Agency]]=$E164)/(TableDiv[[Agency]:[Agency]]=$E164)*(ROW(TableDiv[Agency])-ROW(TableDiv[[#Headers],[Agency]])),COLUMNS($F$7:AJ$7))))</f>
        <v/>
      </c>
      <c r="AK164" s="1069" t="str" cm="1">
        <f t="array" ref="AK164">IF($D164&lt;COLUMNS($F$7:AK$7),"",INDEX(TableDiv[[GASB]:[GASB]],_xlfn.AGGREGATE(15,3,(TableDiv[[Agency]:[Agency]]=$E164)/(TableDiv[[Agency]:[Agency]]=$E164)*(ROW(TableDiv[Agency])-ROW(TableDiv[[#Headers],[Agency]])),COLUMNS($F$7:AK$7))))</f>
        <v/>
      </c>
      <c r="AL164" s="1069" t="str" cm="1">
        <f t="array" ref="AL164">IF($D164&lt;COLUMNS($F$7:AL$7),"",INDEX(TableDiv[[GASB]:[GASB]],_xlfn.AGGREGATE(15,3,(TableDiv[[Agency]:[Agency]]=$E164)/(TableDiv[[Agency]:[Agency]]=$E164)*(ROW(TableDiv[Agency])-ROW(TableDiv[[#Headers],[Agency]])),COLUMNS($F$7:AL$7))))</f>
        <v/>
      </c>
      <c r="AM164" s="1069" t="str" cm="1">
        <f t="array" ref="AM164">IF($D164&lt;COLUMNS($F$7:AM$7),"",INDEX(TableDiv[[GASB]:[GASB]],_xlfn.AGGREGATE(15,3,(TableDiv[[Agency]:[Agency]]=$E164)/(TableDiv[[Agency]:[Agency]]=$E164)*(ROW(TableDiv[Agency])-ROW(TableDiv[[#Headers],[Agency]])),COLUMNS($F$7:AM$7))))</f>
        <v/>
      </c>
      <c r="AN164" s="1069"/>
      <c r="AO164" s="1069"/>
      <c r="AP164" s="1069"/>
      <c r="AQ164" s="1069"/>
      <c r="AR164" s="1069"/>
      <c r="AS164" s="1069"/>
    </row>
    <row r="165" spans="1:45" ht="15">
      <c r="A165" s="1073" t="s">
        <v>1450</v>
      </c>
      <c r="B165" s="1073" t="s">
        <v>2281</v>
      </c>
      <c r="C165" s="1069"/>
      <c r="D165" s="1069">
        <f>COUNTIF(TableDiv[Agency],E165)</f>
        <v>1</v>
      </c>
      <c r="E165" s="1078" t="str" cm="1">
        <f t="array" ref="E165">IFERROR(INDEX(TableDiv[Agency],MATCH(0,INDEX(COUNTIF($E$7:E164,TableDiv[Agency]),),0)),"")</f>
        <v>CU</v>
      </c>
      <c r="F165" s="1069" t="str" cm="1">
        <f t="array" ref="F165">IF($D165&lt;COLUMNS($F$7:F$7),"",INDEX(TableDiv[[GASB]:[GASB]],_xlfn.AGGREGATE(15,3,(TableDiv[[Agency]:[Agency]]=$E165)/(TableDiv[[Agency]:[Agency]]=$E165)*(ROW(TableDiv[Agency])-ROW(TableDiv[[#Headers],[Agency]])),COLUMNS($F$7:F$7))))</f>
        <v>48100G</v>
      </c>
      <c r="G165" s="1069" t="str" cm="1">
        <f t="array" ref="G165">IF($D165&lt;COLUMNS($F$7:G$7),"",INDEX(TableDiv[[GASB]:[GASB]],_xlfn.AGGREGATE(15,3,(TableDiv[[Agency]:[Agency]]=$E165)/(TableDiv[[Agency]:[Agency]]=$E165)*(ROW(TableDiv[Agency])-ROW(TableDiv[[#Headers],[Agency]])),COLUMNS($F$7:G$7))))</f>
        <v/>
      </c>
      <c r="H165" s="1069" t="str" cm="1">
        <f t="array" ref="H165">IF($D165&lt;COLUMNS($F$7:H$7),"",INDEX(TableDiv[[GASB]:[GASB]],_xlfn.AGGREGATE(15,3,(TableDiv[[Agency]:[Agency]]=$E165)/(TableDiv[[Agency]:[Agency]]=$E165)*(ROW(TableDiv[Agency])-ROW(TableDiv[[#Headers],[Agency]])),COLUMNS($F$7:H$7))))</f>
        <v/>
      </c>
      <c r="I165" s="1069" t="str" cm="1">
        <f t="array" ref="I165">IF($D165&lt;COLUMNS($F$7:I$7),"",INDEX(TableDiv[[GASB]:[GASB]],_xlfn.AGGREGATE(15,3,(TableDiv[[Agency]:[Agency]]=$E165)/(TableDiv[[Agency]:[Agency]]=$E165)*(ROW(TableDiv[Agency])-ROW(TableDiv[[#Headers],[Agency]])),COLUMNS($F$7:I$7))))</f>
        <v/>
      </c>
      <c r="J165" s="1069" t="str" cm="1">
        <f t="array" ref="J165">IF($D165&lt;COLUMNS($F$7:J$7),"",INDEX(TableDiv[[GASB]:[GASB]],_xlfn.AGGREGATE(15,3,(TableDiv[[Agency]:[Agency]]=$E165)/(TableDiv[[Agency]:[Agency]]=$E165)*(ROW(TableDiv[Agency])-ROW(TableDiv[[#Headers],[Agency]])),COLUMNS($F$7:J$7))))</f>
        <v/>
      </c>
      <c r="K165" s="1069" t="str" cm="1">
        <f t="array" ref="K165">IF($D165&lt;COLUMNS($F$7:K$7),"",INDEX(TableDiv[[GASB]:[GASB]],_xlfn.AGGREGATE(15,3,(TableDiv[[Agency]:[Agency]]=$E165)/(TableDiv[[Agency]:[Agency]]=$E165)*(ROW(TableDiv[Agency])-ROW(TableDiv[[#Headers],[Agency]])),COLUMNS($F$7:K$7))))</f>
        <v/>
      </c>
      <c r="L165" s="1069" t="str" cm="1">
        <f t="array" ref="L165">IF($D165&lt;COLUMNS($F$7:L$7),"",INDEX(TableDiv[[GASB]:[GASB]],_xlfn.AGGREGATE(15,3,(TableDiv[[Agency]:[Agency]]=$E165)/(TableDiv[[Agency]:[Agency]]=$E165)*(ROW(TableDiv[Agency])-ROW(TableDiv[[#Headers],[Agency]])),COLUMNS($F$7:L$7))))</f>
        <v/>
      </c>
      <c r="M165" s="1069" t="str" cm="1">
        <f t="array" ref="M165">IF($D165&lt;COLUMNS($F$7:M$7),"",INDEX(TableDiv[[GASB]:[GASB]],_xlfn.AGGREGATE(15,3,(TableDiv[[Agency]:[Agency]]=$E165)/(TableDiv[[Agency]:[Agency]]=$E165)*(ROW(TableDiv[Agency])-ROW(TableDiv[[#Headers],[Agency]])),COLUMNS($F$7:M$7))))</f>
        <v/>
      </c>
      <c r="N165" s="1069" t="str" cm="1">
        <f t="array" ref="N165">IF($D165&lt;COLUMNS($F$7:N$7),"",INDEX(TableDiv[[GASB]:[GASB]],_xlfn.AGGREGATE(15,3,(TableDiv[[Agency]:[Agency]]=$E165)/(TableDiv[[Agency]:[Agency]]=$E165)*(ROW(TableDiv[Agency])-ROW(TableDiv[[#Headers],[Agency]])),COLUMNS($F$7:N$7))))</f>
        <v/>
      </c>
      <c r="O165" s="1069" t="str" cm="1">
        <f t="array" ref="O165">IF($D165&lt;COLUMNS($F$7:O$7),"",INDEX(TableDiv[[GASB]:[GASB]],_xlfn.AGGREGATE(15,3,(TableDiv[[Agency]:[Agency]]=$E165)/(TableDiv[[Agency]:[Agency]]=$E165)*(ROW(TableDiv[Agency])-ROW(TableDiv[[#Headers],[Agency]])),COLUMNS($F$7:O$7))))</f>
        <v/>
      </c>
      <c r="P165" s="1069" t="str" cm="1">
        <f t="array" ref="P165">IF($D165&lt;COLUMNS($F$7:P$7),"",INDEX(TableDiv[[GASB]:[GASB]],_xlfn.AGGREGATE(15,3,(TableDiv[[Agency]:[Agency]]=$E165)/(TableDiv[[Agency]:[Agency]]=$E165)*(ROW(TableDiv[Agency])-ROW(TableDiv[[#Headers],[Agency]])),COLUMNS($F$7:P$7))))</f>
        <v/>
      </c>
      <c r="Q165" s="1069" t="str" cm="1">
        <f t="array" ref="Q165">IF($D165&lt;COLUMNS($F$7:Q$7),"",INDEX(TableDiv[[GASB]:[GASB]],_xlfn.AGGREGATE(15,3,(TableDiv[[Agency]:[Agency]]=$E165)/(TableDiv[[Agency]:[Agency]]=$E165)*(ROW(TableDiv[Agency])-ROW(TableDiv[[#Headers],[Agency]])),COLUMNS($F$7:Q$7))))</f>
        <v/>
      </c>
      <c r="R165" s="1069" t="str" cm="1">
        <f t="array" ref="R165">IF($D165&lt;COLUMNS($F$7:R$7),"",INDEX(TableDiv[[GASB]:[GASB]],_xlfn.AGGREGATE(15,3,(TableDiv[[Agency]:[Agency]]=$E165)/(TableDiv[[Agency]:[Agency]]=$E165)*(ROW(TableDiv[Agency])-ROW(TableDiv[[#Headers],[Agency]])),COLUMNS($F$7:R$7))))</f>
        <v/>
      </c>
      <c r="S165" s="1069" t="str" cm="1">
        <f t="array" ref="S165">IF($D165&lt;COLUMNS($F$7:S$7),"",INDEX(TableDiv[[GASB]:[GASB]],_xlfn.AGGREGATE(15,3,(TableDiv[[Agency]:[Agency]]=$E165)/(TableDiv[[Agency]:[Agency]]=$E165)*(ROW(TableDiv[Agency])-ROW(TableDiv[[#Headers],[Agency]])),COLUMNS($F$7:S$7))))</f>
        <v/>
      </c>
      <c r="T165" s="1069" t="str" cm="1">
        <f t="array" ref="T165">IF($D165&lt;COLUMNS($F$7:T$7),"",INDEX(TableDiv[[GASB]:[GASB]],_xlfn.AGGREGATE(15,3,(TableDiv[[Agency]:[Agency]]=$E165)/(TableDiv[[Agency]:[Agency]]=$E165)*(ROW(TableDiv[Agency])-ROW(TableDiv[[#Headers],[Agency]])),COLUMNS($F$7:T$7))))</f>
        <v/>
      </c>
      <c r="U165" s="1069" t="str" cm="1">
        <f t="array" ref="U165">IF($D165&lt;COLUMNS($F$7:U$7),"",INDEX(TableDiv[[GASB]:[GASB]],_xlfn.AGGREGATE(15,3,(TableDiv[[Agency]:[Agency]]=$E165)/(TableDiv[[Agency]:[Agency]]=$E165)*(ROW(TableDiv[Agency])-ROW(TableDiv[[#Headers],[Agency]])),COLUMNS($F$7:U$7))))</f>
        <v/>
      </c>
      <c r="V165" s="1069" t="str" cm="1">
        <f t="array" ref="V165">IF($D165&lt;COLUMNS($F$7:V$7),"",INDEX(TableDiv[[GASB]:[GASB]],_xlfn.AGGREGATE(15,3,(TableDiv[[Agency]:[Agency]]=$E165)/(TableDiv[[Agency]:[Agency]]=$E165)*(ROW(TableDiv[Agency])-ROW(TableDiv[[#Headers],[Agency]])),COLUMNS($F$7:V$7))))</f>
        <v/>
      </c>
      <c r="W165" s="1069" t="str" cm="1">
        <f t="array" ref="W165">IF($D165&lt;COLUMNS($F$7:W$7),"",INDEX(TableDiv[[GASB]:[GASB]],_xlfn.AGGREGATE(15,3,(TableDiv[[Agency]:[Agency]]=$E165)/(TableDiv[[Agency]:[Agency]]=$E165)*(ROW(TableDiv[Agency])-ROW(TableDiv[[#Headers],[Agency]])),COLUMNS($F$7:W$7))))</f>
        <v/>
      </c>
      <c r="X165" s="1069" t="str" cm="1">
        <f t="array" ref="X165">IF($D165&lt;COLUMNS($F$7:X$7),"",INDEX(TableDiv[[GASB]:[GASB]],_xlfn.AGGREGATE(15,3,(TableDiv[[Agency]:[Agency]]=$E165)/(TableDiv[[Agency]:[Agency]]=$E165)*(ROW(TableDiv[Agency])-ROW(TableDiv[[#Headers],[Agency]])),COLUMNS($F$7:X$7))))</f>
        <v/>
      </c>
      <c r="Y165" s="1069" t="str" cm="1">
        <f t="array" ref="Y165">IF($D165&lt;COLUMNS($F$7:Y$7),"",INDEX(TableDiv[[GASB]:[GASB]],_xlfn.AGGREGATE(15,3,(TableDiv[[Agency]:[Agency]]=$E165)/(TableDiv[[Agency]:[Agency]]=$E165)*(ROW(TableDiv[Agency])-ROW(TableDiv[[#Headers],[Agency]])),COLUMNS($F$7:Y$7))))</f>
        <v/>
      </c>
      <c r="Z165" s="1069" t="str" cm="1">
        <f t="array" ref="Z165">IF($D165&lt;COLUMNS($F$7:Z$7),"",INDEX(TableDiv[[GASB]:[GASB]],_xlfn.AGGREGATE(15,3,(TableDiv[[Agency]:[Agency]]=$E165)/(TableDiv[[Agency]:[Agency]]=$E165)*(ROW(TableDiv[Agency])-ROW(TableDiv[[#Headers],[Agency]])),COLUMNS($F$7:Z$7))))</f>
        <v/>
      </c>
      <c r="AA165" s="1069" t="str" cm="1">
        <f t="array" ref="AA165">IF($D165&lt;COLUMNS($F$7:AA$7),"",INDEX(TableDiv[[GASB]:[GASB]],_xlfn.AGGREGATE(15,3,(TableDiv[[Agency]:[Agency]]=$E165)/(TableDiv[[Agency]:[Agency]]=$E165)*(ROW(TableDiv[Agency])-ROW(TableDiv[[#Headers],[Agency]])),COLUMNS($F$7:AA$7))))</f>
        <v/>
      </c>
      <c r="AB165" s="1069" t="str" cm="1">
        <f t="array" ref="AB165">IF($D165&lt;COLUMNS($F$7:AB$7),"",INDEX(TableDiv[[GASB]:[GASB]],_xlfn.AGGREGATE(15,3,(TableDiv[[Agency]:[Agency]]=$E165)/(TableDiv[[Agency]:[Agency]]=$E165)*(ROW(TableDiv[Agency])-ROW(TableDiv[[#Headers],[Agency]])),COLUMNS($F$7:AB$7))))</f>
        <v/>
      </c>
      <c r="AC165" s="1069" t="str" cm="1">
        <f t="array" ref="AC165">IF($D165&lt;COLUMNS($F$7:AC$7),"",INDEX(TableDiv[[GASB]:[GASB]],_xlfn.AGGREGATE(15,3,(TableDiv[[Agency]:[Agency]]=$E165)/(TableDiv[[Agency]:[Agency]]=$E165)*(ROW(TableDiv[Agency])-ROW(TableDiv[[#Headers],[Agency]])),COLUMNS($F$7:AC$7))))</f>
        <v/>
      </c>
      <c r="AD165" s="1069" t="str" cm="1">
        <f t="array" ref="AD165">IF($D165&lt;COLUMNS($F$7:AD$7),"",INDEX(TableDiv[[GASB]:[GASB]],_xlfn.AGGREGATE(15,3,(TableDiv[[Agency]:[Agency]]=$E165)/(TableDiv[[Agency]:[Agency]]=$E165)*(ROW(TableDiv[Agency])-ROW(TableDiv[[#Headers],[Agency]])),COLUMNS($F$7:AD$7))))</f>
        <v/>
      </c>
      <c r="AE165" s="1069" t="str" cm="1">
        <f t="array" ref="AE165">IF($D165&lt;COLUMNS($F$7:AE$7),"",INDEX(TableDiv[[GASB]:[GASB]],_xlfn.AGGREGATE(15,3,(TableDiv[[Agency]:[Agency]]=$E165)/(TableDiv[[Agency]:[Agency]]=$E165)*(ROW(TableDiv[Agency])-ROW(TableDiv[[#Headers],[Agency]])),COLUMNS($F$7:AE$7))))</f>
        <v/>
      </c>
      <c r="AF165" s="1069" t="str" cm="1">
        <f t="array" ref="AF165">IF($D165&lt;COLUMNS($F$7:AF$7),"",INDEX(TableDiv[[GASB]:[GASB]],_xlfn.AGGREGATE(15,3,(TableDiv[[Agency]:[Agency]]=$E165)/(TableDiv[[Agency]:[Agency]]=$E165)*(ROW(TableDiv[Agency])-ROW(TableDiv[[#Headers],[Agency]])),COLUMNS($F$7:AF$7))))</f>
        <v/>
      </c>
      <c r="AG165" s="1069" t="str" cm="1">
        <f t="array" ref="AG165">IF($D165&lt;COLUMNS($F$7:AG$7),"",INDEX(TableDiv[[GASB]:[GASB]],_xlfn.AGGREGATE(15,3,(TableDiv[[Agency]:[Agency]]=$E165)/(TableDiv[[Agency]:[Agency]]=$E165)*(ROW(TableDiv[Agency])-ROW(TableDiv[[#Headers],[Agency]])),COLUMNS($F$7:AG$7))))</f>
        <v/>
      </c>
      <c r="AH165" s="1069" t="str" cm="1">
        <f t="array" ref="AH165">IF($D165&lt;COLUMNS($F$7:AH$7),"",INDEX(TableDiv[[GASB]:[GASB]],_xlfn.AGGREGATE(15,3,(TableDiv[[Agency]:[Agency]]=$E165)/(TableDiv[[Agency]:[Agency]]=$E165)*(ROW(TableDiv[Agency])-ROW(TableDiv[[#Headers],[Agency]])),COLUMNS($F$7:AH$7))))</f>
        <v/>
      </c>
      <c r="AI165" s="1069" t="str" cm="1">
        <f t="array" ref="AI165">IF($D165&lt;COLUMNS($F$7:AI$7),"",INDEX(TableDiv[[GASB]:[GASB]],_xlfn.AGGREGATE(15,3,(TableDiv[[Agency]:[Agency]]=$E165)/(TableDiv[[Agency]:[Agency]]=$E165)*(ROW(TableDiv[Agency])-ROW(TableDiv[[#Headers],[Agency]])),COLUMNS($F$7:AI$7))))</f>
        <v/>
      </c>
      <c r="AJ165" s="1069" t="str" cm="1">
        <f t="array" ref="AJ165">IF($D165&lt;COLUMNS($F$7:AJ$7),"",INDEX(TableDiv[[GASB]:[GASB]],_xlfn.AGGREGATE(15,3,(TableDiv[[Agency]:[Agency]]=$E165)/(TableDiv[[Agency]:[Agency]]=$E165)*(ROW(TableDiv[Agency])-ROW(TableDiv[[#Headers],[Agency]])),COLUMNS($F$7:AJ$7))))</f>
        <v/>
      </c>
      <c r="AK165" s="1069" t="str" cm="1">
        <f t="array" ref="AK165">IF($D165&lt;COLUMNS($F$7:AK$7),"",INDEX(TableDiv[[GASB]:[GASB]],_xlfn.AGGREGATE(15,3,(TableDiv[[Agency]:[Agency]]=$E165)/(TableDiv[[Agency]:[Agency]]=$E165)*(ROW(TableDiv[Agency])-ROW(TableDiv[[#Headers],[Agency]])),COLUMNS($F$7:AK$7))))</f>
        <v/>
      </c>
      <c r="AL165" s="1069" t="str" cm="1">
        <f t="array" ref="AL165">IF($D165&lt;COLUMNS($F$7:AL$7),"",INDEX(TableDiv[[GASB]:[GASB]],_xlfn.AGGREGATE(15,3,(TableDiv[[Agency]:[Agency]]=$E165)/(TableDiv[[Agency]:[Agency]]=$E165)*(ROW(TableDiv[Agency])-ROW(TableDiv[[#Headers],[Agency]])),COLUMNS($F$7:AL$7))))</f>
        <v/>
      </c>
      <c r="AM165" s="1069" t="str" cm="1">
        <f t="array" ref="AM165">IF($D165&lt;COLUMNS($F$7:AM$7),"",INDEX(TableDiv[[GASB]:[GASB]],_xlfn.AGGREGATE(15,3,(TableDiv[[Agency]:[Agency]]=$E165)/(TableDiv[[Agency]:[Agency]]=$E165)*(ROW(TableDiv[Agency])-ROW(TableDiv[[#Headers],[Agency]])),COLUMNS($F$7:AM$7))))</f>
        <v/>
      </c>
      <c r="AN165" s="1069"/>
      <c r="AO165" s="1069"/>
      <c r="AP165" s="1069"/>
      <c r="AQ165" s="1069"/>
      <c r="AR165" s="1069"/>
      <c r="AS165" s="1069"/>
    </row>
    <row r="166" spans="1:45" ht="15">
      <c r="A166" s="1073" t="s">
        <v>1450</v>
      </c>
      <c r="B166" s="1073" t="s">
        <v>2348</v>
      </c>
      <c r="C166" s="1069"/>
      <c r="D166" s="1069">
        <f>COUNTIF(TableDiv[Agency],E166)</f>
        <v>1</v>
      </c>
      <c r="E166" s="1078" t="str" cm="1">
        <f t="array" ref="E166">IFERROR(INDEX(TableDiv[Agency],MATCH(0,INDEX(COUNTIF($E$7:E165,TableDiv[Agency]),),0)),"")</f>
        <v>CV</v>
      </c>
      <c r="F166" s="1069" t="str" cm="1">
        <f t="array" ref="F166">IF($D166&lt;COLUMNS($F$7:F$7),"",INDEX(TableDiv[[GASB]:[GASB]],_xlfn.AGGREGATE(15,3,(TableDiv[[Agency]:[Agency]]=$E166)/(TableDiv[[Agency]:[Agency]]=$E166)*(ROW(TableDiv[Agency])-ROW(TableDiv[[#Headers],[Agency]])),COLUMNS($F$7:F$7))))</f>
        <v>48100G</v>
      </c>
      <c r="G166" s="1069" t="str" cm="1">
        <f t="array" ref="G166">IF($D166&lt;COLUMNS($F$7:G$7),"",INDEX(TableDiv[[GASB]:[GASB]],_xlfn.AGGREGATE(15,3,(TableDiv[[Agency]:[Agency]]=$E166)/(TableDiv[[Agency]:[Agency]]=$E166)*(ROW(TableDiv[Agency])-ROW(TableDiv[[#Headers],[Agency]])),COLUMNS($F$7:G$7))))</f>
        <v/>
      </c>
      <c r="H166" s="1069" t="str" cm="1">
        <f t="array" ref="H166">IF($D166&lt;COLUMNS($F$7:H$7),"",INDEX(TableDiv[[GASB]:[GASB]],_xlfn.AGGREGATE(15,3,(TableDiv[[Agency]:[Agency]]=$E166)/(TableDiv[[Agency]:[Agency]]=$E166)*(ROW(TableDiv[Agency])-ROW(TableDiv[[#Headers],[Agency]])),COLUMNS($F$7:H$7))))</f>
        <v/>
      </c>
      <c r="I166" s="1069" t="str" cm="1">
        <f t="array" ref="I166">IF($D166&lt;COLUMNS($F$7:I$7),"",INDEX(TableDiv[[GASB]:[GASB]],_xlfn.AGGREGATE(15,3,(TableDiv[[Agency]:[Agency]]=$E166)/(TableDiv[[Agency]:[Agency]]=$E166)*(ROW(TableDiv[Agency])-ROW(TableDiv[[#Headers],[Agency]])),COLUMNS($F$7:I$7))))</f>
        <v/>
      </c>
      <c r="J166" s="1069" t="str" cm="1">
        <f t="array" ref="J166">IF($D166&lt;COLUMNS($F$7:J$7),"",INDEX(TableDiv[[GASB]:[GASB]],_xlfn.AGGREGATE(15,3,(TableDiv[[Agency]:[Agency]]=$E166)/(TableDiv[[Agency]:[Agency]]=$E166)*(ROW(TableDiv[Agency])-ROW(TableDiv[[#Headers],[Agency]])),COLUMNS($F$7:J$7))))</f>
        <v/>
      </c>
      <c r="K166" s="1069" t="str" cm="1">
        <f t="array" ref="K166">IF($D166&lt;COLUMNS($F$7:K$7),"",INDEX(TableDiv[[GASB]:[GASB]],_xlfn.AGGREGATE(15,3,(TableDiv[[Agency]:[Agency]]=$E166)/(TableDiv[[Agency]:[Agency]]=$E166)*(ROW(TableDiv[Agency])-ROW(TableDiv[[#Headers],[Agency]])),COLUMNS($F$7:K$7))))</f>
        <v/>
      </c>
      <c r="L166" s="1069" t="str" cm="1">
        <f t="array" ref="L166">IF($D166&lt;COLUMNS($F$7:L$7),"",INDEX(TableDiv[[GASB]:[GASB]],_xlfn.AGGREGATE(15,3,(TableDiv[[Agency]:[Agency]]=$E166)/(TableDiv[[Agency]:[Agency]]=$E166)*(ROW(TableDiv[Agency])-ROW(TableDiv[[#Headers],[Agency]])),COLUMNS($F$7:L$7))))</f>
        <v/>
      </c>
      <c r="M166" s="1069" t="str" cm="1">
        <f t="array" ref="M166">IF($D166&lt;COLUMNS($F$7:M$7),"",INDEX(TableDiv[[GASB]:[GASB]],_xlfn.AGGREGATE(15,3,(TableDiv[[Agency]:[Agency]]=$E166)/(TableDiv[[Agency]:[Agency]]=$E166)*(ROW(TableDiv[Agency])-ROW(TableDiv[[#Headers],[Agency]])),COLUMNS($F$7:M$7))))</f>
        <v/>
      </c>
      <c r="N166" s="1069" t="str" cm="1">
        <f t="array" ref="N166">IF($D166&lt;COLUMNS($F$7:N$7),"",INDEX(TableDiv[[GASB]:[GASB]],_xlfn.AGGREGATE(15,3,(TableDiv[[Agency]:[Agency]]=$E166)/(TableDiv[[Agency]:[Agency]]=$E166)*(ROW(TableDiv[Agency])-ROW(TableDiv[[#Headers],[Agency]])),COLUMNS($F$7:N$7))))</f>
        <v/>
      </c>
      <c r="O166" s="1069" t="str" cm="1">
        <f t="array" ref="O166">IF($D166&lt;COLUMNS($F$7:O$7),"",INDEX(TableDiv[[GASB]:[GASB]],_xlfn.AGGREGATE(15,3,(TableDiv[[Agency]:[Agency]]=$E166)/(TableDiv[[Agency]:[Agency]]=$E166)*(ROW(TableDiv[Agency])-ROW(TableDiv[[#Headers],[Agency]])),COLUMNS($F$7:O$7))))</f>
        <v/>
      </c>
      <c r="P166" s="1069" t="str" cm="1">
        <f t="array" ref="P166">IF($D166&lt;COLUMNS($F$7:P$7),"",INDEX(TableDiv[[GASB]:[GASB]],_xlfn.AGGREGATE(15,3,(TableDiv[[Agency]:[Agency]]=$E166)/(TableDiv[[Agency]:[Agency]]=$E166)*(ROW(TableDiv[Agency])-ROW(TableDiv[[#Headers],[Agency]])),COLUMNS($F$7:P$7))))</f>
        <v/>
      </c>
      <c r="Q166" s="1069" t="str" cm="1">
        <f t="array" ref="Q166">IF($D166&lt;COLUMNS($F$7:Q$7),"",INDEX(TableDiv[[GASB]:[GASB]],_xlfn.AGGREGATE(15,3,(TableDiv[[Agency]:[Agency]]=$E166)/(TableDiv[[Agency]:[Agency]]=$E166)*(ROW(TableDiv[Agency])-ROW(TableDiv[[#Headers],[Agency]])),COLUMNS($F$7:Q$7))))</f>
        <v/>
      </c>
      <c r="R166" s="1069" t="str" cm="1">
        <f t="array" ref="R166">IF($D166&lt;COLUMNS($F$7:R$7),"",INDEX(TableDiv[[GASB]:[GASB]],_xlfn.AGGREGATE(15,3,(TableDiv[[Agency]:[Agency]]=$E166)/(TableDiv[[Agency]:[Agency]]=$E166)*(ROW(TableDiv[Agency])-ROW(TableDiv[[#Headers],[Agency]])),COLUMNS($F$7:R$7))))</f>
        <v/>
      </c>
      <c r="S166" s="1069" t="str" cm="1">
        <f t="array" ref="S166">IF($D166&lt;COLUMNS($F$7:S$7),"",INDEX(TableDiv[[GASB]:[GASB]],_xlfn.AGGREGATE(15,3,(TableDiv[[Agency]:[Agency]]=$E166)/(TableDiv[[Agency]:[Agency]]=$E166)*(ROW(TableDiv[Agency])-ROW(TableDiv[[#Headers],[Agency]])),COLUMNS($F$7:S$7))))</f>
        <v/>
      </c>
      <c r="T166" s="1069" t="str" cm="1">
        <f t="array" ref="T166">IF($D166&lt;COLUMNS($F$7:T$7),"",INDEX(TableDiv[[GASB]:[GASB]],_xlfn.AGGREGATE(15,3,(TableDiv[[Agency]:[Agency]]=$E166)/(TableDiv[[Agency]:[Agency]]=$E166)*(ROW(TableDiv[Agency])-ROW(TableDiv[[#Headers],[Agency]])),COLUMNS($F$7:T$7))))</f>
        <v/>
      </c>
      <c r="U166" s="1069" t="str" cm="1">
        <f t="array" ref="U166">IF($D166&lt;COLUMNS($F$7:U$7),"",INDEX(TableDiv[[GASB]:[GASB]],_xlfn.AGGREGATE(15,3,(TableDiv[[Agency]:[Agency]]=$E166)/(TableDiv[[Agency]:[Agency]]=$E166)*(ROW(TableDiv[Agency])-ROW(TableDiv[[#Headers],[Agency]])),COLUMNS($F$7:U$7))))</f>
        <v/>
      </c>
      <c r="V166" s="1069" t="str" cm="1">
        <f t="array" ref="V166">IF($D166&lt;COLUMNS($F$7:V$7),"",INDEX(TableDiv[[GASB]:[GASB]],_xlfn.AGGREGATE(15,3,(TableDiv[[Agency]:[Agency]]=$E166)/(TableDiv[[Agency]:[Agency]]=$E166)*(ROW(TableDiv[Agency])-ROW(TableDiv[[#Headers],[Agency]])),COLUMNS($F$7:V$7))))</f>
        <v/>
      </c>
      <c r="W166" s="1069" t="str" cm="1">
        <f t="array" ref="W166">IF($D166&lt;COLUMNS($F$7:W$7),"",INDEX(TableDiv[[GASB]:[GASB]],_xlfn.AGGREGATE(15,3,(TableDiv[[Agency]:[Agency]]=$E166)/(TableDiv[[Agency]:[Agency]]=$E166)*(ROW(TableDiv[Agency])-ROW(TableDiv[[#Headers],[Agency]])),COLUMNS($F$7:W$7))))</f>
        <v/>
      </c>
      <c r="X166" s="1069" t="str" cm="1">
        <f t="array" ref="X166">IF($D166&lt;COLUMNS($F$7:X$7),"",INDEX(TableDiv[[GASB]:[GASB]],_xlfn.AGGREGATE(15,3,(TableDiv[[Agency]:[Agency]]=$E166)/(TableDiv[[Agency]:[Agency]]=$E166)*(ROW(TableDiv[Agency])-ROW(TableDiv[[#Headers],[Agency]])),COLUMNS($F$7:X$7))))</f>
        <v/>
      </c>
      <c r="Y166" s="1069" t="str" cm="1">
        <f t="array" ref="Y166">IF($D166&lt;COLUMNS($F$7:Y$7),"",INDEX(TableDiv[[GASB]:[GASB]],_xlfn.AGGREGATE(15,3,(TableDiv[[Agency]:[Agency]]=$E166)/(TableDiv[[Agency]:[Agency]]=$E166)*(ROW(TableDiv[Agency])-ROW(TableDiv[[#Headers],[Agency]])),COLUMNS($F$7:Y$7))))</f>
        <v/>
      </c>
      <c r="Z166" s="1069" t="str" cm="1">
        <f t="array" ref="Z166">IF($D166&lt;COLUMNS($F$7:Z$7),"",INDEX(TableDiv[[GASB]:[GASB]],_xlfn.AGGREGATE(15,3,(TableDiv[[Agency]:[Agency]]=$E166)/(TableDiv[[Agency]:[Agency]]=$E166)*(ROW(TableDiv[Agency])-ROW(TableDiv[[#Headers],[Agency]])),COLUMNS($F$7:Z$7))))</f>
        <v/>
      </c>
      <c r="AA166" s="1069" t="str" cm="1">
        <f t="array" ref="AA166">IF($D166&lt;COLUMNS($F$7:AA$7),"",INDEX(TableDiv[[GASB]:[GASB]],_xlfn.AGGREGATE(15,3,(TableDiv[[Agency]:[Agency]]=$E166)/(TableDiv[[Agency]:[Agency]]=$E166)*(ROW(TableDiv[Agency])-ROW(TableDiv[[#Headers],[Agency]])),COLUMNS($F$7:AA$7))))</f>
        <v/>
      </c>
      <c r="AB166" s="1069" t="str" cm="1">
        <f t="array" ref="AB166">IF($D166&lt;COLUMNS($F$7:AB$7),"",INDEX(TableDiv[[GASB]:[GASB]],_xlfn.AGGREGATE(15,3,(TableDiv[[Agency]:[Agency]]=$E166)/(TableDiv[[Agency]:[Agency]]=$E166)*(ROW(TableDiv[Agency])-ROW(TableDiv[[#Headers],[Agency]])),COLUMNS($F$7:AB$7))))</f>
        <v/>
      </c>
      <c r="AC166" s="1069" t="str" cm="1">
        <f t="array" ref="AC166">IF($D166&lt;COLUMNS($F$7:AC$7),"",INDEX(TableDiv[[GASB]:[GASB]],_xlfn.AGGREGATE(15,3,(TableDiv[[Agency]:[Agency]]=$E166)/(TableDiv[[Agency]:[Agency]]=$E166)*(ROW(TableDiv[Agency])-ROW(TableDiv[[#Headers],[Agency]])),COLUMNS($F$7:AC$7))))</f>
        <v/>
      </c>
      <c r="AD166" s="1069" t="str" cm="1">
        <f t="array" ref="AD166">IF($D166&lt;COLUMNS($F$7:AD$7),"",INDEX(TableDiv[[GASB]:[GASB]],_xlfn.AGGREGATE(15,3,(TableDiv[[Agency]:[Agency]]=$E166)/(TableDiv[[Agency]:[Agency]]=$E166)*(ROW(TableDiv[Agency])-ROW(TableDiv[[#Headers],[Agency]])),COLUMNS($F$7:AD$7))))</f>
        <v/>
      </c>
      <c r="AE166" s="1069" t="str" cm="1">
        <f t="array" ref="AE166">IF($D166&lt;COLUMNS($F$7:AE$7),"",INDEX(TableDiv[[GASB]:[GASB]],_xlfn.AGGREGATE(15,3,(TableDiv[[Agency]:[Agency]]=$E166)/(TableDiv[[Agency]:[Agency]]=$E166)*(ROW(TableDiv[Agency])-ROW(TableDiv[[#Headers],[Agency]])),COLUMNS($F$7:AE$7))))</f>
        <v/>
      </c>
      <c r="AF166" s="1069" t="str" cm="1">
        <f t="array" ref="AF166">IF($D166&lt;COLUMNS($F$7:AF$7),"",INDEX(TableDiv[[GASB]:[GASB]],_xlfn.AGGREGATE(15,3,(TableDiv[[Agency]:[Agency]]=$E166)/(TableDiv[[Agency]:[Agency]]=$E166)*(ROW(TableDiv[Agency])-ROW(TableDiv[[#Headers],[Agency]])),COLUMNS($F$7:AF$7))))</f>
        <v/>
      </c>
      <c r="AG166" s="1069" t="str" cm="1">
        <f t="array" ref="AG166">IF($D166&lt;COLUMNS($F$7:AG$7),"",INDEX(TableDiv[[GASB]:[GASB]],_xlfn.AGGREGATE(15,3,(TableDiv[[Agency]:[Agency]]=$E166)/(TableDiv[[Agency]:[Agency]]=$E166)*(ROW(TableDiv[Agency])-ROW(TableDiv[[#Headers],[Agency]])),COLUMNS($F$7:AG$7))))</f>
        <v/>
      </c>
      <c r="AH166" s="1069" t="str" cm="1">
        <f t="array" ref="AH166">IF($D166&lt;COLUMNS($F$7:AH$7),"",INDEX(TableDiv[[GASB]:[GASB]],_xlfn.AGGREGATE(15,3,(TableDiv[[Agency]:[Agency]]=$E166)/(TableDiv[[Agency]:[Agency]]=$E166)*(ROW(TableDiv[Agency])-ROW(TableDiv[[#Headers],[Agency]])),COLUMNS($F$7:AH$7))))</f>
        <v/>
      </c>
      <c r="AI166" s="1069" t="str" cm="1">
        <f t="array" ref="AI166">IF($D166&lt;COLUMNS($F$7:AI$7),"",INDEX(TableDiv[[GASB]:[GASB]],_xlfn.AGGREGATE(15,3,(TableDiv[[Agency]:[Agency]]=$E166)/(TableDiv[[Agency]:[Agency]]=$E166)*(ROW(TableDiv[Agency])-ROW(TableDiv[[#Headers],[Agency]])),COLUMNS($F$7:AI$7))))</f>
        <v/>
      </c>
      <c r="AJ166" s="1069" t="str" cm="1">
        <f t="array" ref="AJ166">IF($D166&lt;COLUMNS($F$7:AJ$7),"",INDEX(TableDiv[[GASB]:[GASB]],_xlfn.AGGREGATE(15,3,(TableDiv[[Agency]:[Agency]]=$E166)/(TableDiv[[Agency]:[Agency]]=$E166)*(ROW(TableDiv[Agency])-ROW(TableDiv[[#Headers],[Agency]])),COLUMNS($F$7:AJ$7))))</f>
        <v/>
      </c>
      <c r="AK166" s="1069" t="str" cm="1">
        <f t="array" ref="AK166">IF($D166&lt;COLUMNS($F$7:AK$7),"",INDEX(TableDiv[[GASB]:[GASB]],_xlfn.AGGREGATE(15,3,(TableDiv[[Agency]:[Agency]]=$E166)/(TableDiv[[Agency]:[Agency]]=$E166)*(ROW(TableDiv[Agency])-ROW(TableDiv[[#Headers],[Agency]])),COLUMNS($F$7:AK$7))))</f>
        <v/>
      </c>
      <c r="AL166" s="1069" t="str" cm="1">
        <f t="array" ref="AL166">IF($D166&lt;COLUMNS($F$7:AL$7),"",INDEX(TableDiv[[GASB]:[GASB]],_xlfn.AGGREGATE(15,3,(TableDiv[[Agency]:[Agency]]=$E166)/(TableDiv[[Agency]:[Agency]]=$E166)*(ROW(TableDiv[Agency])-ROW(TableDiv[[#Headers],[Agency]])),COLUMNS($F$7:AL$7))))</f>
        <v/>
      </c>
      <c r="AM166" s="1069" t="str" cm="1">
        <f t="array" ref="AM166">IF($D166&lt;COLUMNS($F$7:AM$7),"",INDEX(TableDiv[[GASB]:[GASB]],_xlfn.AGGREGATE(15,3,(TableDiv[[Agency]:[Agency]]=$E166)/(TableDiv[[Agency]:[Agency]]=$E166)*(ROW(TableDiv[Agency])-ROW(TableDiv[[#Headers],[Agency]])),COLUMNS($F$7:AM$7))))</f>
        <v/>
      </c>
      <c r="AN166" s="1069"/>
      <c r="AO166" s="1069"/>
      <c r="AP166" s="1069"/>
      <c r="AQ166" s="1069"/>
      <c r="AR166" s="1069"/>
      <c r="AS166" s="1069"/>
    </row>
    <row r="167" spans="1:45" ht="15">
      <c r="A167" s="1073" t="s">
        <v>1450</v>
      </c>
      <c r="B167" s="1073" t="s">
        <v>2267</v>
      </c>
      <c r="C167" s="1069"/>
      <c r="D167" s="1069">
        <f>COUNTIF(TableDiv[Agency],E167)</f>
        <v>1</v>
      </c>
      <c r="E167" s="1078" t="str" cm="1">
        <f t="array" ref="E167">IFERROR(INDEX(TableDiv[Agency],MATCH(0,INDEX(COUNTIF($E$7:E166,TableDiv[Agency]),),0)),"")</f>
        <v>CW</v>
      </c>
      <c r="F167" s="1069" t="str" cm="1">
        <f t="array" ref="F167">IF($D167&lt;COLUMNS($F$7:F$7),"",INDEX(TableDiv[[GASB]:[GASB]],_xlfn.AGGREGATE(15,3,(TableDiv[[Agency]:[Agency]]=$E167)/(TableDiv[[Agency]:[Agency]]=$E167)*(ROW(TableDiv[Agency])-ROW(TableDiv[[#Headers],[Agency]])),COLUMNS($F$7:F$7))))</f>
        <v>48100G</v>
      </c>
      <c r="G167" s="1069" t="str" cm="1">
        <f t="array" ref="G167">IF($D167&lt;COLUMNS($F$7:G$7),"",INDEX(TableDiv[[GASB]:[GASB]],_xlfn.AGGREGATE(15,3,(TableDiv[[Agency]:[Agency]]=$E167)/(TableDiv[[Agency]:[Agency]]=$E167)*(ROW(TableDiv[Agency])-ROW(TableDiv[[#Headers],[Agency]])),COLUMNS($F$7:G$7))))</f>
        <v/>
      </c>
      <c r="H167" s="1069" t="str" cm="1">
        <f t="array" ref="H167">IF($D167&lt;COLUMNS($F$7:H$7),"",INDEX(TableDiv[[GASB]:[GASB]],_xlfn.AGGREGATE(15,3,(TableDiv[[Agency]:[Agency]]=$E167)/(TableDiv[[Agency]:[Agency]]=$E167)*(ROW(TableDiv[Agency])-ROW(TableDiv[[#Headers],[Agency]])),COLUMNS($F$7:H$7))))</f>
        <v/>
      </c>
      <c r="I167" s="1069" t="str" cm="1">
        <f t="array" ref="I167">IF($D167&lt;COLUMNS($F$7:I$7),"",INDEX(TableDiv[[GASB]:[GASB]],_xlfn.AGGREGATE(15,3,(TableDiv[[Agency]:[Agency]]=$E167)/(TableDiv[[Agency]:[Agency]]=$E167)*(ROW(TableDiv[Agency])-ROW(TableDiv[[#Headers],[Agency]])),COLUMNS($F$7:I$7))))</f>
        <v/>
      </c>
      <c r="J167" s="1069" t="str" cm="1">
        <f t="array" ref="J167">IF($D167&lt;COLUMNS($F$7:J$7),"",INDEX(TableDiv[[GASB]:[GASB]],_xlfn.AGGREGATE(15,3,(TableDiv[[Agency]:[Agency]]=$E167)/(TableDiv[[Agency]:[Agency]]=$E167)*(ROW(TableDiv[Agency])-ROW(TableDiv[[#Headers],[Agency]])),COLUMNS($F$7:J$7))))</f>
        <v/>
      </c>
      <c r="K167" s="1069" t="str" cm="1">
        <f t="array" ref="K167">IF($D167&lt;COLUMNS($F$7:K$7),"",INDEX(TableDiv[[GASB]:[GASB]],_xlfn.AGGREGATE(15,3,(TableDiv[[Agency]:[Agency]]=$E167)/(TableDiv[[Agency]:[Agency]]=$E167)*(ROW(TableDiv[Agency])-ROW(TableDiv[[#Headers],[Agency]])),COLUMNS($F$7:K$7))))</f>
        <v/>
      </c>
      <c r="L167" s="1069" t="str" cm="1">
        <f t="array" ref="L167">IF($D167&lt;COLUMNS($F$7:L$7),"",INDEX(TableDiv[[GASB]:[GASB]],_xlfn.AGGREGATE(15,3,(TableDiv[[Agency]:[Agency]]=$E167)/(TableDiv[[Agency]:[Agency]]=$E167)*(ROW(TableDiv[Agency])-ROW(TableDiv[[#Headers],[Agency]])),COLUMNS($F$7:L$7))))</f>
        <v/>
      </c>
      <c r="M167" s="1069" t="str" cm="1">
        <f t="array" ref="M167">IF($D167&lt;COLUMNS($F$7:M$7),"",INDEX(TableDiv[[GASB]:[GASB]],_xlfn.AGGREGATE(15,3,(TableDiv[[Agency]:[Agency]]=$E167)/(TableDiv[[Agency]:[Agency]]=$E167)*(ROW(TableDiv[Agency])-ROW(TableDiv[[#Headers],[Agency]])),COLUMNS($F$7:M$7))))</f>
        <v/>
      </c>
      <c r="N167" s="1069" t="str" cm="1">
        <f t="array" ref="N167">IF($D167&lt;COLUMNS($F$7:N$7),"",INDEX(TableDiv[[GASB]:[GASB]],_xlfn.AGGREGATE(15,3,(TableDiv[[Agency]:[Agency]]=$E167)/(TableDiv[[Agency]:[Agency]]=$E167)*(ROW(TableDiv[Agency])-ROW(TableDiv[[#Headers],[Agency]])),COLUMNS($F$7:N$7))))</f>
        <v/>
      </c>
      <c r="O167" s="1069" t="str" cm="1">
        <f t="array" ref="O167">IF($D167&lt;COLUMNS($F$7:O$7),"",INDEX(TableDiv[[GASB]:[GASB]],_xlfn.AGGREGATE(15,3,(TableDiv[[Agency]:[Agency]]=$E167)/(TableDiv[[Agency]:[Agency]]=$E167)*(ROW(TableDiv[Agency])-ROW(TableDiv[[#Headers],[Agency]])),COLUMNS($F$7:O$7))))</f>
        <v/>
      </c>
      <c r="P167" s="1069" t="str" cm="1">
        <f t="array" ref="P167">IF($D167&lt;COLUMNS($F$7:P$7),"",INDEX(TableDiv[[GASB]:[GASB]],_xlfn.AGGREGATE(15,3,(TableDiv[[Agency]:[Agency]]=$E167)/(TableDiv[[Agency]:[Agency]]=$E167)*(ROW(TableDiv[Agency])-ROW(TableDiv[[#Headers],[Agency]])),COLUMNS($F$7:P$7))))</f>
        <v/>
      </c>
      <c r="Q167" s="1069" t="str" cm="1">
        <f t="array" ref="Q167">IF($D167&lt;COLUMNS($F$7:Q$7),"",INDEX(TableDiv[[GASB]:[GASB]],_xlfn.AGGREGATE(15,3,(TableDiv[[Agency]:[Agency]]=$E167)/(TableDiv[[Agency]:[Agency]]=$E167)*(ROW(TableDiv[Agency])-ROW(TableDiv[[#Headers],[Agency]])),COLUMNS($F$7:Q$7))))</f>
        <v/>
      </c>
      <c r="R167" s="1069" t="str" cm="1">
        <f t="array" ref="R167">IF($D167&lt;COLUMNS($F$7:R$7),"",INDEX(TableDiv[[GASB]:[GASB]],_xlfn.AGGREGATE(15,3,(TableDiv[[Agency]:[Agency]]=$E167)/(TableDiv[[Agency]:[Agency]]=$E167)*(ROW(TableDiv[Agency])-ROW(TableDiv[[#Headers],[Agency]])),COLUMNS($F$7:R$7))))</f>
        <v/>
      </c>
      <c r="S167" s="1069" t="str" cm="1">
        <f t="array" ref="S167">IF($D167&lt;COLUMNS($F$7:S$7),"",INDEX(TableDiv[[GASB]:[GASB]],_xlfn.AGGREGATE(15,3,(TableDiv[[Agency]:[Agency]]=$E167)/(TableDiv[[Agency]:[Agency]]=$E167)*(ROW(TableDiv[Agency])-ROW(TableDiv[[#Headers],[Agency]])),COLUMNS($F$7:S$7))))</f>
        <v/>
      </c>
      <c r="T167" s="1069" t="str" cm="1">
        <f t="array" ref="T167">IF($D167&lt;COLUMNS($F$7:T$7),"",INDEX(TableDiv[[GASB]:[GASB]],_xlfn.AGGREGATE(15,3,(TableDiv[[Agency]:[Agency]]=$E167)/(TableDiv[[Agency]:[Agency]]=$E167)*(ROW(TableDiv[Agency])-ROW(TableDiv[[#Headers],[Agency]])),COLUMNS($F$7:T$7))))</f>
        <v/>
      </c>
      <c r="U167" s="1069" t="str" cm="1">
        <f t="array" ref="U167">IF($D167&lt;COLUMNS($F$7:U$7),"",INDEX(TableDiv[[GASB]:[GASB]],_xlfn.AGGREGATE(15,3,(TableDiv[[Agency]:[Agency]]=$E167)/(TableDiv[[Agency]:[Agency]]=$E167)*(ROW(TableDiv[Agency])-ROW(TableDiv[[#Headers],[Agency]])),COLUMNS($F$7:U$7))))</f>
        <v/>
      </c>
      <c r="V167" s="1069" t="str" cm="1">
        <f t="array" ref="V167">IF($D167&lt;COLUMNS($F$7:V$7),"",INDEX(TableDiv[[GASB]:[GASB]],_xlfn.AGGREGATE(15,3,(TableDiv[[Agency]:[Agency]]=$E167)/(TableDiv[[Agency]:[Agency]]=$E167)*(ROW(TableDiv[Agency])-ROW(TableDiv[[#Headers],[Agency]])),COLUMNS($F$7:V$7))))</f>
        <v/>
      </c>
      <c r="W167" s="1069" t="str" cm="1">
        <f t="array" ref="W167">IF($D167&lt;COLUMNS($F$7:W$7),"",INDEX(TableDiv[[GASB]:[GASB]],_xlfn.AGGREGATE(15,3,(TableDiv[[Agency]:[Agency]]=$E167)/(TableDiv[[Agency]:[Agency]]=$E167)*(ROW(TableDiv[Agency])-ROW(TableDiv[[#Headers],[Agency]])),COLUMNS($F$7:W$7))))</f>
        <v/>
      </c>
      <c r="X167" s="1069" t="str" cm="1">
        <f t="array" ref="X167">IF($D167&lt;COLUMNS($F$7:X$7),"",INDEX(TableDiv[[GASB]:[GASB]],_xlfn.AGGREGATE(15,3,(TableDiv[[Agency]:[Agency]]=$E167)/(TableDiv[[Agency]:[Agency]]=$E167)*(ROW(TableDiv[Agency])-ROW(TableDiv[[#Headers],[Agency]])),COLUMNS($F$7:X$7))))</f>
        <v/>
      </c>
      <c r="Y167" s="1069" t="str" cm="1">
        <f t="array" ref="Y167">IF($D167&lt;COLUMNS($F$7:Y$7),"",INDEX(TableDiv[[GASB]:[GASB]],_xlfn.AGGREGATE(15,3,(TableDiv[[Agency]:[Agency]]=$E167)/(TableDiv[[Agency]:[Agency]]=$E167)*(ROW(TableDiv[Agency])-ROW(TableDiv[[#Headers],[Agency]])),COLUMNS($F$7:Y$7))))</f>
        <v/>
      </c>
      <c r="Z167" s="1069" t="str" cm="1">
        <f t="array" ref="Z167">IF($D167&lt;COLUMNS($F$7:Z$7),"",INDEX(TableDiv[[GASB]:[GASB]],_xlfn.AGGREGATE(15,3,(TableDiv[[Agency]:[Agency]]=$E167)/(TableDiv[[Agency]:[Agency]]=$E167)*(ROW(TableDiv[Agency])-ROW(TableDiv[[#Headers],[Agency]])),COLUMNS($F$7:Z$7))))</f>
        <v/>
      </c>
      <c r="AA167" s="1069" t="str" cm="1">
        <f t="array" ref="AA167">IF($D167&lt;COLUMNS($F$7:AA$7),"",INDEX(TableDiv[[GASB]:[GASB]],_xlfn.AGGREGATE(15,3,(TableDiv[[Agency]:[Agency]]=$E167)/(TableDiv[[Agency]:[Agency]]=$E167)*(ROW(TableDiv[Agency])-ROW(TableDiv[[#Headers],[Agency]])),COLUMNS($F$7:AA$7))))</f>
        <v/>
      </c>
      <c r="AB167" s="1069" t="str" cm="1">
        <f t="array" ref="AB167">IF($D167&lt;COLUMNS($F$7:AB$7),"",INDEX(TableDiv[[GASB]:[GASB]],_xlfn.AGGREGATE(15,3,(TableDiv[[Agency]:[Agency]]=$E167)/(TableDiv[[Agency]:[Agency]]=$E167)*(ROW(TableDiv[Agency])-ROW(TableDiv[[#Headers],[Agency]])),COLUMNS($F$7:AB$7))))</f>
        <v/>
      </c>
      <c r="AC167" s="1069" t="str" cm="1">
        <f t="array" ref="AC167">IF($D167&lt;COLUMNS($F$7:AC$7),"",INDEX(TableDiv[[GASB]:[GASB]],_xlfn.AGGREGATE(15,3,(TableDiv[[Agency]:[Agency]]=$E167)/(TableDiv[[Agency]:[Agency]]=$E167)*(ROW(TableDiv[Agency])-ROW(TableDiv[[#Headers],[Agency]])),COLUMNS($F$7:AC$7))))</f>
        <v/>
      </c>
      <c r="AD167" s="1069" t="str" cm="1">
        <f t="array" ref="AD167">IF($D167&lt;COLUMNS($F$7:AD$7),"",INDEX(TableDiv[[GASB]:[GASB]],_xlfn.AGGREGATE(15,3,(TableDiv[[Agency]:[Agency]]=$E167)/(TableDiv[[Agency]:[Agency]]=$E167)*(ROW(TableDiv[Agency])-ROW(TableDiv[[#Headers],[Agency]])),COLUMNS($F$7:AD$7))))</f>
        <v/>
      </c>
      <c r="AE167" s="1069" t="str" cm="1">
        <f t="array" ref="AE167">IF($D167&lt;COLUMNS($F$7:AE$7),"",INDEX(TableDiv[[GASB]:[GASB]],_xlfn.AGGREGATE(15,3,(TableDiv[[Agency]:[Agency]]=$E167)/(TableDiv[[Agency]:[Agency]]=$E167)*(ROW(TableDiv[Agency])-ROW(TableDiv[[#Headers],[Agency]])),COLUMNS($F$7:AE$7))))</f>
        <v/>
      </c>
      <c r="AF167" s="1069" t="str" cm="1">
        <f t="array" ref="AF167">IF($D167&lt;COLUMNS($F$7:AF$7),"",INDEX(TableDiv[[GASB]:[GASB]],_xlfn.AGGREGATE(15,3,(TableDiv[[Agency]:[Agency]]=$E167)/(TableDiv[[Agency]:[Agency]]=$E167)*(ROW(TableDiv[Agency])-ROW(TableDiv[[#Headers],[Agency]])),COLUMNS($F$7:AF$7))))</f>
        <v/>
      </c>
      <c r="AG167" s="1069" t="str" cm="1">
        <f t="array" ref="AG167">IF($D167&lt;COLUMNS($F$7:AG$7),"",INDEX(TableDiv[[GASB]:[GASB]],_xlfn.AGGREGATE(15,3,(TableDiv[[Agency]:[Agency]]=$E167)/(TableDiv[[Agency]:[Agency]]=$E167)*(ROW(TableDiv[Agency])-ROW(TableDiv[[#Headers],[Agency]])),COLUMNS($F$7:AG$7))))</f>
        <v/>
      </c>
      <c r="AH167" s="1069" t="str" cm="1">
        <f t="array" ref="AH167">IF($D167&lt;COLUMNS($F$7:AH$7),"",INDEX(TableDiv[[GASB]:[GASB]],_xlfn.AGGREGATE(15,3,(TableDiv[[Agency]:[Agency]]=$E167)/(TableDiv[[Agency]:[Agency]]=$E167)*(ROW(TableDiv[Agency])-ROW(TableDiv[[#Headers],[Agency]])),COLUMNS($F$7:AH$7))))</f>
        <v/>
      </c>
      <c r="AI167" s="1069" t="str" cm="1">
        <f t="array" ref="AI167">IF($D167&lt;COLUMNS($F$7:AI$7),"",INDEX(TableDiv[[GASB]:[GASB]],_xlfn.AGGREGATE(15,3,(TableDiv[[Agency]:[Agency]]=$E167)/(TableDiv[[Agency]:[Agency]]=$E167)*(ROW(TableDiv[Agency])-ROW(TableDiv[[#Headers],[Agency]])),COLUMNS($F$7:AI$7))))</f>
        <v/>
      </c>
      <c r="AJ167" s="1069" t="str" cm="1">
        <f t="array" ref="AJ167">IF($D167&lt;COLUMNS($F$7:AJ$7),"",INDEX(TableDiv[[GASB]:[GASB]],_xlfn.AGGREGATE(15,3,(TableDiv[[Agency]:[Agency]]=$E167)/(TableDiv[[Agency]:[Agency]]=$E167)*(ROW(TableDiv[Agency])-ROW(TableDiv[[#Headers],[Agency]])),COLUMNS($F$7:AJ$7))))</f>
        <v/>
      </c>
      <c r="AK167" s="1069" t="str" cm="1">
        <f t="array" ref="AK167">IF($D167&lt;COLUMNS($F$7:AK$7),"",INDEX(TableDiv[[GASB]:[GASB]],_xlfn.AGGREGATE(15,3,(TableDiv[[Agency]:[Agency]]=$E167)/(TableDiv[[Agency]:[Agency]]=$E167)*(ROW(TableDiv[Agency])-ROW(TableDiv[[#Headers],[Agency]])),COLUMNS($F$7:AK$7))))</f>
        <v/>
      </c>
      <c r="AL167" s="1069" t="str" cm="1">
        <f t="array" ref="AL167">IF($D167&lt;COLUMNS($F$7:AL$7),"",INDEX(TableDiv[[GASB]:[GASB]],_xlfn.AGGREGATE(15,3,(TableDiv[[Agency]:[Agency]]=$E167)/(TableDiv[[Agency]:[Agency]]=$E167)*(ROW(TableDiv[Agency])-ROW(TableDiv[[#Headers],[Agency]])),COLUMNS($F$7:AL$7))))</f>
        <v/>
      </c>
      <c r="AM167" s="1069" t="str" cm="1">
        <f t="array" ref="AM167">IF($D167&lt;COLUMNS($F$7:AM$7),"",INDEX(TableDiv[[GASB]:[GASB]],_xlfn.AGGREGATE(15,3,(TableDiv[[Agency]:[Agency]]=$E167)/(TableDiv[[Agency]:[Agency]]=$E167)*(ROW(TableDiv[Agency])-ROW(TableDiv[[#Headers],[Agency]])),COLUMNS($F$7:AM$7))))</f>
        <v/>
      </c>
      <c r="AN167" s="1069"/>
      <c r="AO167" s="1069"/>
      <c r="AP167" s="1069"/>
      <c r="AQ167" s="1069"/>
      <c r="AR167" s="1069"/>
      <c r="AS167" s="1069"/>
    </row>
    <row r="168" spans="1:45" ht="15">
      <c r="A168" s="1073" t="s">
        <v>1450</v>
      </c>
      <c r="B168" s="1073" t="s">
        <v>2311</v>
      </c>
      <c r="C168" s="1069"/>
      <c r="D168" s="1069">
        <f>COUNTIF(TableDiv[Agency],E168)</f>
        <v>1</v>
      </c>
      <c r="E168" s="1078" t="str" cm="1">
        <f t="array" ref="E168">IFERROR(INDEX(TableDiv[Agency],MATCH(0,INDEX(COUNTIF($E$7:E167,TableDiv[Agency]),),0)),"")</f>
        <v>CX</v>
      </c>
      <c r="F168" s="1069" t="str" cm="1">
        <f t="array" ref="F168">IF($D168&lt;COLUMNS($F$7:F$7),"",INDEX(TableDiv[[GASB]:[GASB]],_xlfn.AGGREGATE(15,3,(TableDiv[[Agency]:[Agency]]=$E168)/(TableDiv[[Agency]:[Agency]]=$E168)*(ROW(TableDiv[Agency])-ROW(TableDiv[[#Headers],[Agency]])),COLUMNS($F$7:F$7))))</f>
        <v>48100G</v>
      </c>
      <c r="G168" s="1069" t="str" cm="1">
        <f t="array" ref="G168">IF($D168&lt;COLUMNS($F$7:G$7),"",INDEX(TableDiv[[GASB]:[GASB]],_xlfn.AGGREGATE(15,3,(TableDiv[[Agency]:[Agency]]=$E168)/(TableDiv[[Agency]:[Agency]]=$E168)*(ROW(TableDiv[Agency])-ROW(TableDiv[[#Headers],[Agency]])),COLUMNS($F$7:G$7))))</f>
        <v/>
      </c>
      <c r="H168" s="1069" t="str" cm="1">
        <f t="array" ref="H168">IF($D168&lt;COLUMNS($F$7:H$7),"",INDEX(TableDiv[[GASB]:[GASB]],_xlfn.AGGREGATE(15,3,(TableDiv[[Agency]:[Agency]]=$E168)/(TableDiv[[Agency]:[Agency]]=$E168)*(ROW(TableDiv[Agency])-ROW(TableDiv[[#Headers],[Agency]])),COLUMNS($F$7:H$7))))</f>
        <v/>
      </c>
      <c r="I168" s="1069" t="str" cm="1">
        <f t="array" ref="I168">IF($D168&lt;COLUMNS($F$7:I$7),"",INDEX(TableDiv[[GASB]:[GASB]],_xlfn.AGGREGATE(15,3,(TableDiv[[Agency]:[Agency]]=$E168)/(TableDiv[[Agency]:[Agency]]=$E168)*(ROW(TableDiv[Agency])-ROW(TableDiv[[#Headers],[Agency]])),COLUMNS($F$7:I$7))))</f>
        <v/>
      </c>
      <c r="J168" s="1069" t="str" cm="1">
        <f t="array" ref="J168">IF($D168&lt;COLUMNS($F$7:J$7),"",INDEX(TableDiv[[GASB]:[GASB]],_xlfn.AGGREGATE(15,3,(TableDiv[[Agency]:[Agency]]=$E168)/(TableDiv[[Agency]:[Agency]]=$E168)*(ROW(TableDiv[Agency])-ROW(TableDiv[[#Headers],[Agency]])),COLUMNS($F$7:J$7))))</f>
        <v/>
      </c>
      <c r="K168" s="1069" t="str" cm="1">
        <f t="array" ref="K168">IF($D168&lt;COLUMNS($F$7:K$7),"",INDEX(TableDiv[[GASB]:[GASB]],_xlfn.AGGREGATE(15,3,(TableDiv[[Agency]:[Agency]]=$E168)/(TableDiv[[Agency]:[Agency]]=$E168)*(ROW(TableDiv[Agency])-ROW(TableDiv[[#Headers],[Agency]])),COLUMNS($F$7:K$7))))</f>
        <v/>
      </c>
      <c r="L168" s="1069" t="str" cm="1">
        <f t="array" ref="L168">IF($D168&lt;COLUMNS($F$7:L$7),"",INDEX(TableDiv[[GASB]:[GASB]],_xlfn.AGGREGATE(15,3,(TableDiv[[Agency]:[Agency]]=$E168)/(TableDiv[[Agency]:[Agency]]=$E168)*(ROW(TableDiv[Agency])-ROW(TableDiv[[#Headers],[Agency]])),COLUMNS($F$7:L$7))))</f>
        <v/>
      </c>
      <c r="M168" s="1069" t="str" cm="1">
        <f t="array" ref="M168">IF($D168&lt;COLUMNS($F$7:M$7),"",INDEX(TableDiv[[GASB]:[GASB]],_xlfn.AGGREGATE(15,3,(TableDiv[[Agency]:[Agency]]=$E168)/(TableDiv[[Agency]:[Agency]]=$E168)*(ROW(TableDiv[Agency])-ROW(TableDiv[[#Headers],[Agency]])),COLUMNS($F$7:M$7))))</f>
        <v/>
      </c>
      <c r="N168" s="1069" t="str" cm="1">
        <f t="array" ref="N168">IF($D168&lt;COLUMNS($F$7:N$7),"",INDEX(TableDiv[[GASB]:[GASB]],_xlfn.AGGREGATE(15,3,(TableDiv[[Agency]:[Agency]]=$E168)/(TableDiv[[Agency]:[Agency]]=$E168)*(ROW(TableDiv[Agency])-ROW(TableDiv[[#Headers],[Agency]])),COLUMNS($F$7:N$7))))</f>
        <v/>
      </c>
      <c r="O168" s="1069" t="str" cm="1">
        <f t="array" ref="O168">IF($D168&lt;COLUMNS($F$7:O$7),"",INDEX(TableDiv[[GASB]:[GASB]],_xlfn.AGGREGATE(15,3,(TableDiv[[Agency]:[Agency]]=$E168)/(TableDiv[[Agency]:[Agency]]=$E168)*(ROW(TableDiv[Agency])-ROW(TableDiv[[#Headers],[Agency]])),COLUMNS($F$7:O$7))))</f>
        <v/>
      </c>
      <c r="P168" s="1069" t="str" cm="1">
        <f t="array" ref="P168">IF($D168&lt;COLUMNS($F$7:P$7),"",INDEX(TableDiv[[GASB]:[GASB]],_xlfn.AGGREGATE(15,3,(TableDiv[[Agency]:[Agency]]=$E168)/(TableDiv[[Agency]:[Agency]]=$E168)*(ROW(TableDiv[Agency])-ROW(TableDiv[[#Headers],[Agency]])),COLUMNS($F$7:P$7))))</f>
        <v/>
      </c>
      <c r="Q168" s="1069" t="str" cm="1">
        <f t="array" ref="Q168">IF($D168&lt;COLUMNS($F$7:Q$7),"",INDEX(TableDiv[[GASB]:[GASB]],_xlfn.AGGREGATE(15,3,(TableDiv[[Agency]:[Agency]]=$E168)/(TableDiv[[Agency]:[Agency]]=$E168)*(ROW(TableDiv[Agency])-ROW(TableDiv[[#Headers],[Agency]])),COLUMNS($F$7:Q$7))))</f>
        <v/>
      </c>
      <c r="R168" s="1069" t="str" cm="1">
        <f t="array" ref="R168">IF($D168&lt;COLUMNS($F$7:R$7),"",INDEX(TableDiv[[GASB]:[GASB]],_xlfn.AGGREGATE(15,3,(TableDiv[[Agency]:[Agency]]=$E168)/(TableDiv[[Agency]:[Agency]]=$E168)*(ROW(TableDiv[Agency])-ROW(TableDiv[[#Headers],[Agency]])),COLUMNS($F$7:R$7))))</f>
        <v/>
      </c>
      <c r="S168" s="1069" t="str" cm="1">
        <f t="array" ref="S168">IF($D168&lt;COLUMNS($F$7:S$7),"",INDEX(TableDiv[[GASB]:[GASB]],_xlfn.AGGREGATE(15,3,(TableDiv[[Agency]:[Agency]]=$E168)/(TableDiv[[Agency]:[Agency]]=$E168)*(ROW(TableDiv[Agency])-ROW(TableDiv[[#Headers],[Agency]])),COLUMNS($F$7:S$7))))</f>
        <v/>
      </c>
      <c r="T168" s="1069" t="str" cm="1">
        <f t="array" ref="T168">IF($D168&lt;COLUMNS($F$7:T$7),"",INDEX(TableDiv[[GASB]:[GASB]],_xlfn.AGGREGATE(15,3,(TableDiv[[Agency]:[Agency]]=$E168)/(TableDiv[[Agency]:[Agency]]=$E168)*(ROW(TableDiv[Agency])-ROW(TableDiv[[#Headers],[Agency]])),COLUMNS($F$7:T$7))))</f>
        <v/>
      </c>
      <c r="U168" s="1069" t="str" cm="1">
        <f t="array" ref="U168">IF($D168&lt;COLUMNS($F$7:U$7),"",INDEX(TableDiv[[GASB]:[GASB]],_xlfn.AGGREGATE(15,3,(TableDiv[[Agency]:[Agency]]=$E168)/(TableDiv[[Agency]:[Agency]]=$E168)*(ROW(TableDiv[Agency])-ROW(TableDiv[[#Headers],[Agency]])),COLUMNS($F$7:U$7))))</f>
        <v/>
      </c>
      <c r="V168" s="1069" t="str" cm="1">
        <f t="array" ref="V168">IF($D168&lt;COLUMNS($F$7:V$7),"",INDEX(TableDiv[[GASB]:[GASB]],_xlfn.AGGREGATE(15,3,(TableDiv[[Agency]:[Agency]]=$E168)/(TableDiv[[Agency]:[Agency]]=$E168)*(ROW(TableDiv[Agency])-ROW(TableDiv[[#Headers],[Agency]])),COLUMNS($F$7:V$7))))</f>
        <v/>
      </c>
      <c r="W168" s="1069" t="str" cm="1">
        <f t="array" ref="W168">IF($D168&lt;COLUMNS($F$7:W$7),"",INDEX(TableDiv[[GASB]:[GASB]],_xlfn.AGGREGATE(15,3,(TableDiv[[Agency]:[Agency]]=$E168)/(TableDiv[[Agency]:[Agency]]=$E168)*(ROW(TableDiv[Agency])-ROW(TableDiv[[#Headers],[Agency]])),COLUMNS($F$7:W$7))))</f>
        <v/>
      </c>
      <c r="X168" s="1069" t="str" cm="1">
        <f t="array" ref="X168">IF($D168&lt;COLUMNS($F$7:X$7),"",INDEX(TableDiv[[GASB]:[GASB]],_xlfn.AGGREGATE(15,3,(TableDiv[[Agency]:[Agency]]=$E168)/(TableDiv[[Agency]:[Agency]]=$E168)*(ROW(TableDiv[Agency])-ROW(TableDiv[[#Headers],[Agency]])),COLUMNS($F$7:X$7))))</f>
        <v/>
      </c>
      <c r="Y168" s="1069" t="str" cm="1">
        <f t="array" ref="Y168">IF($D168&lt;COLUMNS($F$7:Y$7),"",INDEX(TableDiv[[GASB]:[GASB]],_xlfn.AGGREGATE(15,3,(TableDiv[[Agency]:[Agency]]=$E168)/(TableDiv[[Agency]:[Agency]]=$E168)*(ROW(TableDiv[Agency])-ROW(TableDiv[[#Headers],[Agency]])),COLUMNS($F$7:Y$7))))</f>
        <v/>
      </c>
      <c r="Z168" s="1069" t="str" cm="1">
        <f t="array" ref="Z168">IF($D168&lt;COLUMNS($F$7:Z$7),"",INDEX(TableDiv[[GASB]:[GASB]],_xlfn.AGGREGATE(15,3,(TableDiv[[Agency]:[Agency]]=$E168)/(TableDiv[[Agency]:[Agency]]=$E168)*(ROW(TableDiv[Agency])-ROW(TableDiv[[#Headers],[Agency]])),COLUMNS($F$7:Z$7))))</f>
        <v/>
      </c>
      <c r="AA168" s="1069" t="str" cm="1">
        <f t="array" ref="AA168">IF($D168&lt;COLUMNS($F$7:AA$7),"",INDEX(TableDiv[[GASB]:[GASB]],_xlfn.AGGREGATE(15,3,(TableDiv[[Agency]:[Agency]]=$E168)/(TableDiv[[Agency]:[Agency]]=$E168)*(ROW(TableDiv[Agency])-ROW(TableDiv[[#Headers],[Agency]])),COLUMNS($F$7:AA$7))))</f>
        <v/>
      </c>
      <c r="AB168" s="1069" t="str" cm="1">
        <f t="array" ref="AB168">IF($D168&lt;COLUMNS($F$7:AB$7),"",INDEX(TableDiv[[GASB]:[GASB]],_xlfn.AGGREGATE(15,3,(TableDiv[[Agency]:[Agency]]=$E168)/(TableDiv[[Agency]:[Agency]]=$E168)*(ROW(TableDiv[Agency])-ROW(TableDiv[[#Headers],[Agency]])),COLUMNS($F$7:AB$7))))</f>
        <v/>
      </c>
      <c r="AC168" s="1069" t="str" cm="1">
        <f t="array" ref="AC168">IF($D168&lt;COLUMNS($F$7:AC$7),"",INDEX(TableDiv[[GASB]:[GASB]],_xlfn.AGGREGATE(15,3,(TableDiv[[Agency]:[Agency]]=$E168)/(TableDiv[[Agency]:[Agency]]=$E168)*(ROW(TableDiv[Agency])-ROW(TableDiv[[#Headers],[Agency]])),COLUMNS($F$7:AC$7))))</f>
        <v/>
      </c>
      <c r="AD168" s="1069" t="str" cm="1">
        <f t="array" ref="AD168">IF($D168&lt;COLUMNS($F$7:AD$7),"",INDEX(TableDiv[[GASB]:[GASB]],_xlfn.AGGREGATE(15,3,(TableDiv[[Agency]:[Agency]]=$E168)/(TableDiv[[Agency]:[Agency]]=$E168)*(ROW(TableDiv[Agency])-ROW(TableDiv[[#Headers],[Agency]])),COLUMNS($F$7:AD$7))))</f>
        <v/>
      </c>
      <c r="AE168" s="1069" t="str" cm="1">
        <f t="array" ref="AE168">IF($D168&lt;COLUMNS($F$7:AE$7),"",INDEX(TableDiv[[GASB]:[GASB]],_xlfn.AGGREGATE(15,3,(TableDiv[[Agency]:[Agency]]=$E168)/(TableDiv[[Agency]:[Agency]]=$E168)*(ROW(TableDiv[Agency])-ROW(TableDiv[[#Headers],[Agency]])),COLUMNS($F$7:AE$7))))</f>
        <v/>
      </c>
      <c r="AF168" s="1069" t="str" cm="1">
        <f t="array" ref="AF168">IF($D168&lt;COLUMNS($F$7:AF$7),"",INDEX(TableDiv[[GASB]:[GASB]],_xlfn.AGGREGATE(15,3,(TableDiv[[Agency]:[Agency]]=$E168)/(TableDiv[[Agency]:[Agency]]=$E168)*(ROW(TableDiv[Agency])-ROW(TableDiv[[#Headers],[Agency]])),COLUMNS($F$7:AF$7))))</f>
        <v/>
      </c>
      <c r="AG168" s="1069" t="str" cm="1">
        <f t="array" ref="AG168">IF($D168&lt;COLUMNS($F$7:AG$7),"",INDEX(TableDiv[[GASB]:[GASB]],_xlfn.AGGREGATE(15,3,(TableDiv[[Agency]:[Agency]]=$E168)/(TableDiv[[Agency]:[Agency]]=$E168)*(ROW(TableDiv[Agency])-ROW(TableDiv[[#Headers],[Agency]])),COLUMNS($F$7:AG$7))))</f>
        <v/>
      </c>
      <c r="AH168" s="1069" t="str" cm="1">
        <f t="array" ref="AH168">IF($D168&lt;COLUMNS($F$7:AH$7),"",INDEX(TableDiv[[GASB]:[GASB]],_xlfn.AGGREGATE(15,3,(TableDiv[[Agency]:[Agency]]=$E168)/(TableDiv[[Agency]:[Agency]]=$E168)*(ROW(TableDiv[Agency])-ROW(TableDiv[[#Headers],[Agency]])),COLUMNS($F$7:AH$7))))</f>
        <v/>
      </c>
      <c r="AI168" s="1069" t="str" cm="1">
        <f t="array" ref="AI168">IF($D168&lt;COLUMNS($F$7:AI$7),"",INDEX(TableDiv[[GASB]:[GASB]],_xlfn.AGGREGATE(15,3,(TableDiv[[Agency]:[Agency]]=$E168)/(TableDiv[[Agency]:[Agency]]=$E168)*(ROW(TableDiv[Agency])-ROW(TableDiv[[#Headers],[Agency]])),COLUMNS($F$7:AI$7))))</f>
        <v/>
      </c>
      <c r="AJ168" s="1069" t="str" cm="1">
        <f t="array" ref="AJ168">IF($D168&lt;COLUMNS($F$7:AJ$7),"",INDEX(TableDiv[[GASB]:[GASB]],_xlfn.AGGREGATE(15,3,(TableDiv[[Agency]:[Agency]]=$E168)/(TableDiv[[Agency]:[Agency]]=$E168)*(ROW(TableDiv[Agency])-ROW(TableDiv[[#Headers],[Agency]])),COLUMNS($F$7:AJ$7))))</f>
        <v/>
      </c>
      <c r="AK168" s="1069" t="str" cm="1">
        <f t="array" ref="AK168">IF($D168&lt;COLUMNS($F$7:AK$7),"",INDEX(TableDiv[[GASB]:[GASB]],_xlfn.AGGREGATE(15,3,(TableDiv[[Agency]:[Agency]]=$E168)/(TableDiv[[Agency]:[Agency]]=$E168)*(ROW(TableDiv[Agency])-ROW(TableDiv[[#Headers],[Agency]])),COLUMNS($F$7:AK$7))))</f>
        <v/>
      </c>
      <c r="AL168" s="1069" t="str" cm="1">
        <f t="array" ref="AL168">IF($D168&lt;COLUMNS($F$7:AL$7),"",INDEX(TableDiv[[GASB]:[GASB]],_xlfn.AGGREGATE(15,3,(TableDiv[[Agency]:[Agency]]=$E168)/(TableDiv[[Agency]:[Agency]]=$E168)*(ROW(TableDiv[Agency])-ROW(TableDiv[[#Headers],[Agency]])),COLUMNS($F$7:AL$7))))</f>
        <v/>
      </c>
      <c r="AM168" s="1069" t="str" cm="1">
        <f t="array" ref="AM168">IF($D168&lt;COLUMNS($F$7:AM$7),"",INDEX(TableDiv[[GASB]:[GASB]],_xlfn.AGGREGATE(15,3,(TableDiv[[Agency]:[Agency]]=$E168)/(TableDiv[[Agency]:[Agency]]=$E168)*(ROW(TableDiv[Agency])-ROW(TableDiv[[#Headers],[Agency]])),COLUMNS($F$7:AM$7))))</f>
        <v/>
      </c>
      <c r="AN168" s="1069"/>
      <c r="AO168" s="1069"/>
      <c r="AP168" s="1069"/>
      <c r="AQ168" s="1069"/>
      <c r="AR168" s="1069"/>
      <c r="AS168" s="1069"/>
    </row>
    <row r="169" spans="1:45" ht="15">
      <c r="A169" s="1073" t="s">
        <v>2349</v>
      </c>
      <c r="B169" s="1073" t="s">
        <v>2265</v>
      </c>
      <c r="C169" s="1069"/>
      <c r="D169" s="1069">
        <f>COUNTIF(TableDiv[Agency],E169)</f>
        <v>1</v>
      </c>
      <c r="E169" s="1078" t="str" cm="1">
        <f t="array" ref="E169">IFERROR(INDEX(TableDiv[Agency],MATCH(0,INDEX(COUNTIF($E$7:E168,TableDiv[Agency]),),0)),"")</f>
        <v>CY</v>
      </c>
      <c r="F169" s="1069" t="str" cm="1">
        <f t="array" ref="F169">IF($D169&lt;COLUMNS($F$7:F$7),"",INDEX(TableDiv[[GASB]:[GASB]],_xlfn.AGGREGATE(15,3,(TableDiv[[Agency]:[Agency]]=$E169)/(TableDiv[[Agency]:[Agency]]=$E169)*(ROW(TableDiv[Agency])-ROW(TableDiv[[#Headers],[Agency]])),COLUMNS($F$7:F$7))))</f>
        <v>48100G</v>
      </c>
      <c r="G169" s="1069" t="str" cm="1">
        <f t="array" ref="G169">IF($D169&lt;COLUMNS($F$7:G$7),"",INDEX(TableDiv[[GASB]:[GASB]],_xlfn.AGGREGATE(15,3,(TableDiv[[Agency]:[Agency]]=$E169)/(TableDiv[[Agency]:[Agency]]=$E169)*(ROW(TableDiv[Agency])-ROW(TableDiv[[#Headers],[Agency]])),COLUMNS($F$7:G$7))))</f>
        <v/>
      </c>
      <c r="H169" s="1069" t="str" cm="1">
        <f t="array" ref="H169">IF($D169&lt;COLUMNS($F$7:H$7),"",INDEX(TableDiv[[GASB]:[GASB]],_xlfn.AGGREGATE(15,3,(TableDiv[[Agency]:[Agency]]=$E169)/(TableDiv[[Agency]:[Agency]]=$E169)*(ROW(TableDiv[Agency])-ROW(TableDiv[[#Headers],[Agency]])),COLUMNS($F$7:H$7))))</f>
        <v/>
      </c>
      <c r="I169" s="1069" t="str" cm="1">
        <f t="array" ref="I169">IF($D169&lt;COLUMNS($F$7:I$7),"",INDEX(TableDiv[[GASB]:[GASB]],_xlfn.AGGREGATE(15,3,(TableDiv[[Agency]:[Agency]]=$E169)/(TableDiv[[Agency]:[Agency]]=$E169)*(ROW(TableDiv[Agency])-ROW(TableDiv[[#Headers],[Agency]])),COLUMNS($F$7:I$7))))</f>
        <v/>
      </c>
      <c r="J169" s="1069" t="str" cm="1">
        <f t="array" ref="J169">IF($D169&lt;COLUMNS($F$7:J$7),"",INDEX(TableDiv[[GASB]:[GASB]],_xlfn.AGGREGATE(15,3,(TableDiv[[Agency]:[Agency]]=$E169)/(TableDiv[[Agency]:[Agency]]=$E169)*(ROW(TableDiv[Agency])-ROW(TableDiv[[#Headers],[Agency]])),COLUMNS($F$7:J$7))))</f>
        <v/>
      </c>
      <c r="K169" s="1069" t="str" cm="1">
        <f t="array" ref="K169">IF($D169&lt;COLUMNS($F$7:K$7),"",INDEX(TableDiv[[GASB]:[GASB]],_xlfn.AGGREGATE(15,3,(TableDiv[[Agency]:[Agency]]=$E169)/(TableDiv[[Agency]:[Agency]]=$E169)*(ROW(TableDiv[Agency])-ROW(TableDiv[[#Headers],[Agency]])),COLUMNS($F$7:K$7))))</f>
        <v/>
      </c>
      <c r="L169" s="1069" t="str" cm="1">
        <f t="array" ref="L169">IF($D169&lt;COLUMNS($F$7:L$7),"",INDEX(TableDiv[[GASB]:[GASB]],_xlfn.AGGREGATE(15,3,(TableDiv[[Agency]:[Agency]]=$E169)/(TableDiv[[Agency]:[Agency]]=$E169)*(ROW(TableDiv[Agency])-ROW(TableDiv[[#Headers],[Agency]])),COLUMNS($F$7:L$7))))</f>
        <v/>
      </c>
      <c r="M169" s="1069" t="str" cm="1">
        <f t="array" ref="M169">IF($D169&lt;COLUMNS($F$7:M$7),"",INDEX(TableDiv[[GASB]:[GASB]],_xlfn.AGGREGATE(15,3,(TableDiv[[Agency]:[Agency]]=$E169)/(TableDiv[[Agency]:[Agency]]=$E169)*(ROW(TableDiv[Agency])-ROW(TableDiv[[#Headers],[Agency]])),COLUMNS($F$7:M$7))))</f>
        <v/>
      </c>
      <c r="N169" s="1069" t="str" cm="1">
        <f t="array" ref="N169">IF($D169&lt;COLUMNS($F$7:N$7),"",INDEX(TableDiv[[GASB]:[GASB]],_xlfn.AGGREGATE(15,3,(TableDiv[[Agency]:[Agency]]=$E169)/(TableDiv[[Agency]:[Agency]]=$E169)*(ROW(TableDiv[Agency])-ROW(TableDiv[[#Headers],[Agency]])),COLUMNS($F$7:N$7))))</f>
        <v/>
      </c>
      <c r="O169" s="1069" t="str" cm="1">
        <f t="array" ref="O169">IF($D169&lt;COLUMNS($F$7:O$7),"",INDEX(TableDiv[[GASB]:[GASB]],_xlfn.AGGREGATE(15,3,(TableDiv[[Agency]:[Agency]]=$E169)/(TableDiv[[Agency]:[Agency]]=$E169)*(ROW(TableDiv[Agency])-ROW(TableDiv[[#Headers],[Agency]])),COLUMNS($F$7:O$7))))</f>
        <v/>
      </c>
      <c r="P169" s="1069" t="str" cm="1">
        <f t="array" ref="P169">IF($D169&lt;COLUMNS($F$7:P$7),"",INDEX(TableDiv[[GASB]:[GASB]],_xlfn.AGGREGATE(15,3,(TableDiv[[Agency]:[Agency]]=$E169)/(TableDiv[[Agency]:[Agency]]=$E169)*(ROW(TableDiv[Agency])-ROW(TableDiv[[#Headers],[Agency]])),COLUMNS($F$7:P$7))))</f>
        <v/>
      </c>
      <c r="Q169" s="1069" t="str" cm="1">
        <f t="array" ref="Q169">IF($D169&lt;COLUMNS($F$7:Q$7),"",INDEX(TableDiv[[GASB]:[GASB]],_xlfn.AGGREGATE(15,3,(TableDiv[[Agency]:[Agency]]=$E169)/(TableDiv[[Agency]:[Agency]]=$E169)*(ROW(TableDiv[Agency])-ROW(TableDiv[[#Headers],[Agency]])),COLUMNS($F$7:Q$7))))</f>
        <v/>
      </c>
      <c r="R169" s="1069" t="str" cm="1">
        <f t="array" ref="R169">IF($D169&lt;COLUMNS($F$7:R$7),"",INDEX(TableDiv[[GASB]:[GASB]],_xlfn.AGGREGATE(15,3,(TableDiv[[Agency]:[Agency]]=$E169)/(TableDiv[[Agency]:[Agency]]=$E169)*(ROW(TableDiv[Agency])-ROW(TableDiv[[#Headers],[Agency]])),COLUMNS($F$7:R$7))))</f>
        <v/>
      </c>
      <c r="S169" s="1069" t="str" cm="1">
        <f t="array" ref="S169">IF($D169&lt;COLUMNS($F$7:S$7),"",INDEX(TableDiv[[GASB]:[GASB]],_xlfn.AGGREGATE(15,3,(TableDiv[[Agency]:[Agency]]=$E169)/(TableDiv[[Agency]:[Agency]]=$E169)*(ROW(TableDiv[Agency])-ROW(TableDiv[[#Headers],[Agency]])),COLUMNS($F$7:S$7))))</f>
        <v/>
      </c>
      <c r="T169" s="1069" t="str" cm="1">
        <f t="array" ref="T169">IF($D169&lt;COLUMNS($F$7:T$7),"",INDEX(TableDiv[[GASB]:[GASB]],_xlfn.AGGREGATE(15,3,(TableDiv[[Agency]:[Agency]]=$E169)/(TableDiv[[Agency]:[Agency]]=$E169)*(ROW(TableDiv[Agency])-ROW(TableDiv[[#Headers],[Agency]])),COLUMNS($F$7:T$7))))</f>
        <v/>
      </c>
      <c r="U169" s="1069" t="str" cm="1">
        <f t="array" ref="U169">IF($D169&lt;COLUMNS($F$7:U$7),"",INDEX(TableDiv[[GASB]:[GASB]],_xlfn.AGGREGATE(15,3,(TableDiv[[Agency]:[Agency]]=$E169)/(TableDiv[[Agency]:[Agency]]=$E169)*(ROW(TableDiv[Agency])-ROW(TableDiv[[#Headers],[Agency]])),COLUMNS($F$7:U$7))))</f>
        <v/>
      </c>
      <c r="V169" s="1069" t="str" cm="1">
        <f t="array" ref="V169">IF($D169&lt;COLUMNS($F$7:V$7),"",INDEX(TableDiv[[GASB]:[GASB]],_xlfn.AGGREGATE(15,3,(TableDiv[[Agency]:[Agency]]=$E169)/(TableDiv[[Agency]:[Agency]]=$E169)*(ROW(TableDiv[Agency])-ROW(TableDiv[[#Headers],[Agency]])),COLUMNS($F$7:V$7))))</f>
        <v/>
      </c>
      <c r="W169" s="1069" t="str" cm="1">
        <f t="array" ref="W169">IF($D169&lt;COLUMNS($F$7:W$7),"",INDEX(TableDiv[[GASB]:[GASB]],_xlfn.AGGREGATE(15,3,(TableDiv[[Agency]:[Agency]]=$E169)/(TableDiv[[Agency]:[Agency]]=$E169)*(ROW(TableDiv[Agency])-ROW(TableDiv[[#Headers],[Agency]])),COLUMNS($F$7:W$7))))</f>
        <v/>
      </c>
      <c r="X169" s="1069" t="str" cm="1">
        <f t="array" ref="X169">IF($D169&lt;COLUMNS($F$7:X$7),"",INDEX(TableDiv[[GASB]:[GASB]],_xlfn.AGGREGATE(15,3,(TableDiv[[Agency]:[Agency]]=$E169)/(TableDiv[[Agency]:[Agency]]=$E169)*(ROW(TableDiv[Agency])-ROW(TableDiv[[#Headers],[Agency]])),COLUMNS($F$7:X$7))))</f>
        <v/>
      </c>
      <c r="Y169" s="1069" t="str" cm="1">
        <f t="array" ref="Y169">IF($D169&lt;COLUMNS($F$7:Y$7),"",INDEX(TableDiv[[GASB]:[GASB]],_xlfn.AGGREGATE(15,3,(TableDiv[[Agency]:[Agency]]=$E169)/(TableDiv[[Agency]:[Agency]]=$E169)*(ROW(TableDiv[Agency])-ROW(TableDiv[[#Headers],[Agency]])),COLUMNS($F$7:Y$7))))</f>
        <v/>
      </c>
      <c r="Z169" s="1069" t="str" cm="1">
        <f t="array" ref="Z169">IF($D169&lt;COLUMNS($F$7:Z$7),"",INDEX(TableDiv[[GASB]:[GASB]],_xlfn.AGGREGATE(15,3,(TableDiv[[Agency]:[Agency]]=$E169)/(TableDiv[[Agency]:[Agency]]=$E169)*(ROW(TableDiv[Agency])-ROW(TableDiv[[#Headers],[Agency]])),COLUMNS($F$7:Z$7))))</f>
        <v/>
      </c>
      <c r="AA169" s="1069" t="str" cm="1">
        <f t="array" ref="AA169">IF($D169&lt;COLUMNS($F$7:AA$7),"",INDEX(TableDiv[[GASB]:[GASB]],_xlfn.AGGREGATE(15,3,(TableDiv[[Agency]:[Agency]]=$E169)/(TableDiv[[Agency]:[Agency]]=$E169)*(ROW(TableDiv[Agency])-ROW(TableDiv[[#Headers],[Agency]])),COLUMNS($F$7:AA$7))))</f>
        <v/>
      </c>
      <c r="AB169" s="1069" t="str" cm="1">
        <f t="array" ref="AB169">IF($D169&lt;COLUMNS($F$7:AB$7),"",INDEX(TableDiv[[GASB]:[GASB]],_xlfn.AGGREGATE(15,3,(TableDiv[[Agency]:[Agency]]=$E169)/(TableDiv[[Agency]:[Agency]]=$E169)*(ROW(TableDiv[Agency])-ROW(TableDiv[[#Headers],[Agency]])),COLUMNS($F$7:AB$7))))</f>
        <v/>
      </c>
      <c r="AC169" s="1069" t="str" cm="1">
        <f t="array" ref="AC169">IF($D169&lt;COLUMNS($F$7:AC$7),"",INDEX(TableDiv[[GASB]:[GASB]],_xlfn.AGGREGATE(15,3,(TableDiv[[Agency]:[Agency]]=$E169)/(TableDiv[[Agency]:[Agency]]=$E169)*(ROW(TableDiv[Agency])-ROW(TableDiv[[#Headers],[Agency]])),COLUMNS($F$7:AC$7))))</f>
        <v/>
      </c>
      <c r="AD169" s="1069" t="str" cm="1">
        <f t="array" ref="AD169">IF($D169&lt;COLUMNS($F$7:AD$7),"",INDEX(TableDiv[[GASB]:[GASB]],_xlfn.AGGREGATE(15,3,(TableDiv[[Agency]:[Agency]]=$E169)/(TableDiv[[Agency]:[Agency]]=$E169)*(ROW(TableDiv[Agency])-ROW(TableDiv[[#Headers],[Agency]])),COLUMNS($F$7:AD$7))))</f>
        <v/>
      </c>
      <c r="AE169" s="1069" t="str" cm="1">
        <f t="array" ref="AE169">IF($D169&lt;COLUMNS($F$7:AE$7),"",INDEX(TableDiv[[GASB]:[GASB]],_xlfn.AGGREGATE(15,3,(TableDiv[[Agency]:[Agency]]=$E169)/(TableDiv[[Agency]:[Agency]]=$E169)*(ROW(TableDiv[Agency])-ROW(TableDiv[[#Headers],[Agency]])),COLUMNS($F$7:AE$7))))</f>
        <v/>
      </c>
      <c r="AF169" s="1069" t="str" cm="1">
        <f t="array" ref="AF169">IF($D169&lt;COLUMNS($F$7:AF$7),"",INDEX(TableDiv[[GASB]:[GASB]],_xlfn.AGGREGATE(15,3,(TableDiv[[Agency]:[Agency]]=$E169)/(TableDiv[[Agency]:[Agency]]=$E169)*(ROW(TableDiv[Agency])-ROW(TableDiv[[#Headers],[Agency]])),COLUMNS($F$7:AF$7))))</f>
        <v/>
      </c>
      <c r="AG169" s="1069" t="str" cm="1">
        <f t="array" ref="AG169">IF($D169&lt;COLUMNS($F$7:AG$7),"",INDEX(TableDiv[[GASB]:[GASB]],_xlfn.AGGREGATE(15,3,(TableDiv[[Agency]:[Agency]]=$E169)/(TableDiv[[Agency]:[Agency]]=$E169)*(ROW(TableDiv[Agency])-ROW(TableDiv[[#Headers],[Agency]])),COLUMNS($F$7:AG$7))))</f>
        <v/>
      </c>
      <c r="AH169" s="1069" t="str" cm="1">
        <f t="array" ref="AH169">IF($D169&lt;COLUMNS($F$7:AH$7),"",INDEX(TableDiv[[GASB]:[GASB]],_xlfn.AGGREGATE(15,3,(TableDiv[[Agency]:[Agency]]=$E169)/(TableDiv[[Agency]:[Agency]]=$E169)*(ROW(TableDiv[Agency])-ROW(TableDiv[[#Headers],[Agency]])),COLUMNS($F$7:AH$7))))</f>
        <v/>
      </c>
      <c r="AI169" s="1069" t="str" cm="1">
        <f t="array" ref="AI169">IF($D169&lt;COLUMNS($F$7:AI$7),"",INDEX(TableDiv[[GASB]:[GASB]],_xlfn.AGGREGATE(15,3,(TableDiv[[Agency]:[Agency]]=$E169)/(TableDiv[[Agency]:[Agency]]=$E169)*(ROW(TableDiv[Agency])-ROW(TableDiv[[#Headers],[Agency]])),COLUMNS($F$7:AI$7))))</f>
        <v/>
      </c>
      <c r="AJ169" s="1069" t="str" cm="1">
        <f t="array" ref="AJ169">IF($D169&lt;COLUMNS($F$7:AJ$7),"",INDEX(TableDiv[[GASB]:[GASB]],_xlfn.AGGREGATE(15,3,(TableDiv[[Agency]:[Agency]]=$E169)/(TableDiv[[Agency]:[Agency]]=$E169)*(ROW(TableDiv[Agency])-ROW(TableDiv[[#Headers],[Agency]])),COLUMNS($F$7:AJ$7))))</f>
        <v/>
      </c>
      <c r="AK169" s="1069" t="str" cm="1">
        <f t="array" ref="AK169">IF($D169&lt;COLUMNS($F$7:AK$7),"",INDEX(TableDiv[[GASB]:[GASB]],_xlfn.AGGREGATE(15,3,(TableDiv[[Agency]:[Agency]]=$E169)/(TableDiv[[Agency]:[Agency]]=$E169)*(ROW(TableDiv[Agency])-ROW(TableDiv[[#Headers],[Agency]])),COLUMNS($F$7:AK$7))))</f>
        <v/>
      </c>
      <c r="AL169" s="1069" t="str" cm="1">
        <f t="array" ref="AL169">IF($D169&lt;COLUMNS($F$7:AL$7),"",INDEX(TableDiv[[GASB]:[GASB]],_xlfn.AGGREGATE(15,3,(TableDiv[[Agency]:[Agency]]=$E169)/(TableDiv[[Agency]:[Agency]]=$E169)*(ROW(TableDiv[Agency])-ROW(TableDiv[[#Headers],[Agency]])),COLUMNS($F$7:AL$7))))</f>
        <v/>
      </c>
      <c r="AM169" s="1069" t="str" cm="1">
        <f t="array" ref="AM169">IF($D169&lt;COLUMNS($F$7:AM$7),"",INDEX(TableDiv[[GASB]:[GASB]],_xlfn.AGGREGATE(15,3,(TableDiv[[Agency]:[Agency]]=$E169)/(TableDiv[[Agency]:[Agency]]=$E169)*(ROW(TableDiv[Agency])-ROW(TableDiv[[#Headers],[Agency]])),COLUMNS($F$7:AM$7))))</f>
        <v/>
      </c>
      <c r="AN169" s="1069"/>
      <c r="AO169" s="1069"/>
      <c r="AP169" s="1069"/>
      <c r="AQ169" s="1069"/>
      <c r="AR169" s="1069"/>
      <c r="AS169" s="1069"/>
    </row>
    <row r="170" spans="1:45" ht="15">
      <c r="A170" s="1073" t="s">
        <v>2349</v>
      </c>
      <c r="B170" s="1073" t="s">
        <v>2266</v>
      </c>
      <c r="C170" s="1069"/>
      <c r="D170" s="1069">
        <f>COUNTIF(TableDiv[Agency],E170)</f>
        <v>1</v>
      </c>
      <c r="E170" s="1078" t="str" cm="1">
        <f t="array" ref="E170">IFERROR(INDEX(TableDiv[Agency],MATCH(0,INDEX(COUNTIF($E$7:E169,TableDiv[Agency]),),0)),"")</f>
        <v>CZ</v>
      </c>
      <c r="F170" s="1069" t="str" cm="1">
        <f t="array" ref="F170">IF($D170&lt;COLUMNS($F$7:F$7),"",INDEX(TableDiv[[GASB]:[GASB]],_xlfn.AGGREGATE(15,3,(TableDiv[[Agency]:[Agency]]=$E170)/(TableDiv[[Agency]:[Agency]]=$E170)*(ROW(TableDiv[Agency])-ROW(TableDiv[[#Headers],[Agency]])),COLUMNS($F$7:F$7))))</f>
        <v>48100G</v>
      </c>
      <c r="G170" s="1069" t="str" cm="1">
        <f t="array" ref="G170">IF($D170&lt;COLUMNS($F$7:G$7),"",INDEX(TableDiv[[GASB]:[GASB]],_xlfn.AGGREGATE(15,3,(TableDiv[[Agency]:[Agency]]=$E170)/(TableDiv[[Agency]:[Agency]]=$E170)*(ROW(TableDiv[Agency])-ROW(TableDiv[[#Headers],[Agency]])),COLUMNS($F$7:G$7))))</f>
        <v/>
      </c>
      <c r="H170" s="1069" t="str" cm="1">
        <f t="array" ref="H170">IF($D170&lt;COLUMNS($F$7:H$7),"",INDEX(TableDiv[[GASB]:[GASB]],_xlfn.AGGREGATE(15,3,(TableDiv[[Agency]:[Agency]]=$E170)/(TableDiv[[Agency]:[Agency]]=$E170)*(ROW(TableDiv[Agency])-ROW(TableDiv[[#Headers],[Agency]])),COLUMNS($F$7:H$7))))</f>
        <v/>
      </c>
      <c r="I170" s="1069" t="str" cm="1">
        <f t="array" ref="I170">IF($D170&lt;COLUMNS($F$7:I$7),"",INDEX(TableDiv[[GASB]:[GASB]],_xlfn.AGGREGATE(15,3,(TableDiv[[Agency]:[Agency]]=$E170)/(TableDiv[[Agency]:[Agency]]=$E170)*(ROW(TableDiv[Agency])-ROW(TableDiv[[#Headers],[Agency]])),COLUMNS($F$7:I$7))))</f>
        <v/>
      </c>
      <c r="J170" s="1069" t="str" cm="1">
        <f t="array" ref="J170">IF($D170&lt;COLUMNS($F$7:J$7),"",INDEX(TableDiv[[GASB]:[GASB]],_xlfn.AGGREGATE(15,3,(TableDiv[[Agency]:[Agency]]=$E170)/(TableDiv[[Agency]:[Agency]]=$E170)*(ROW(TableDiv[Agency])-ROW(TableDiv[[#Headers],[Agency]])),COLUMNS($F$7:J$7))))</f>
        <v/>
      </c>
      <c r="K170" s="1069" t="str" cm="1">
        <f t="array" ref="K170">IF($D170&lt;COLUMNS($F$7:K$7),"",INDEX(TableDiv[[GASB]:[GASB]],_xlfn.AGGREGATE(15,3,(TableDiv[[Agency]:[Agency]]=$E170)/(TableDiv[[Agency]:[Agency]]=$E170)*(ROW(TableDiv[Agency])-ROW(TableDiv[[#Headers],[Agency]])),COLUMNS($F$7:K$7))))</f>
        <v/>
      </c>
      <c r="L170" s="1069" t="str" cm="1">
        <f t="array" ref="L170">IF($D170&lt;COLUMNS($F$7:L$7),"",INDEX(TableDiv[[GASB]:[GASB]],_xlfn.AGGREGATE(15,3,(TableDiv[[Agency]:[Agency]]=$E170)/(TableDiv[[Agency]:[Agency]]=$E170)*(ROW(TableDiv[Agency])-ROW(TableDiv[[#Headers],[Agency]])),COLUMNS($F$7:L$7))))</f>
        <v/>
      </c>
      <c r="M170" s="1069" t="str" cm="1">
        <f t="array" ref="M170">IF($D170&lt;COLUMNS($F$7:M$7),"",INDEX(TableDiv[[GASB]:[GASB]],_xlfn.AGGREGATE(15,3,(TableDiv[[Agency]:[Agency]]=$E170)/(TableDiv[[Agency]:[Agency]]=$E170)*(ROW(TableDiv[Agency])-ROW(TableDiv[[#Headers],[Agency]])),COLUMNS($F$7:M$7))))</f>
        <v/>
      </c>
      <c r="N170" s="1069" t="str" cm="1">
        <f t="array" ref="N170">IF($D170&lt;COLUMNS($F$7:N$7),"",INDEX(TableDiv[[GASB]:[GASB]],_xlfn.AGGREGATE(15,3,(TableDiv[[Agency]:[Agency]]=$E170)/(TableDiv[[Agency]:[Agency]]=$E170)*(ROW(TableDiv[Agency])-ROW(TableDiv[[#Headers],[Agency]])),COLUMNS($F$7:N$7))))</f>
        <v/>
      </c>
      <c r="O170" s="1069" t="str" cm="1">
        <f t="array" ref="O170">IF($D170&lt;COLUMNS($F$7:O$7),"",INDEX(TableDiv[[GASB]:[GASB]],_xlfn.AGGREGATE(15,3,(TableDiv[[Agency]:[Agency]]=$E170)/(TableDiv[[Agency]:[Agency]]=$E170)*(ROW(TableDiv[Agency])-ROW(TableDiv[[#Headers],[Agency]])),COLUMNS($F$7:O$7))))</f>
        <v/>
      </c>
      <c r="P170" s="1069" t="str" cm="1">
        <f t="array" ref="P170">IF($D170&lt;COLUMNS($F$7:P$7),"",INDEX(TableDiv[[GASB]:[GASB]],_xlfn.AGGREGATE(15,3,(TableDiv[[Agency]:[Agency]]=$E170)/(TableDiv[[Agency]:[Agency]]=$E170)*(ROW(TableDiv[Agency])-ROW(TableDiv[[#Headers],[Agency]])),COLUMNS($F$7:P$7))))</f>
        <v/>
      </c>
      <c r="Q170" s="1069" t="str" cm="1">
        <f t="array" ref="Q170">IF($D170&lt;COLUMNS($F$7:Q$7),"",INDEX(TableDiv[[GASB]:[GASB]],_xlfn.AGGREGATE(15,3,(TableDiv[[Agency]:[Agency]]=$E170)/(TableDiv[[Agency]:[Agency]]=$E170)*(ROW(TableDiv[Agency])-ROW(TableDiv[[#Headers],[Agency]])),COLUMNS($F$7:Q$7))))</f>
        <v/>
      </c>
      <c r="R170" s="1069" t="str" cm="1">
        <f t="array" ref="R170">IF($D170&lt;COLUMNS($F$7:R$7),"",INDEX(TableDiv[[GASB]:[GASB]],_xlfn.AGGREGATE(15,3,(TableDiv[[Agency]:[Agency]]=$E170)/(TableDiv[[Agency]:[Agency]]=$E170)*(ROW(TableDiv[Agency])-ROW(TableDiv[[#Headers],[Agency]])),COLUMNS($F$7:R$7))))</f>
        <v/>
      </c>
      <c r="S170" s="1069" t="str" cm="1">
        <f t="array" ref="S170">IF($D170&lt;COLUMNS($F$7:S$7),"",INDEX(TableDiv[[GASB]:[GASB]],_xlfn.AGGREGATE(15,3,(TableDiv[[Agency]:[Agency]]=$E170)/(TableDiv[[Agency]:[Agency]]=$E170)*(ROW(TableDiv[Agency])-ROW(TableDiv[[#Headers],[Agency]])),COLUMNS($F$7:S$7))))</f>
        <v/>
      </c>
      <c r="T170" s="1069" t="str" cm="1">
        <f t="array" ref="T170">IF($D170&lt;COLUMNS($F$7:T$7),"",INDEX(TableDiv[[GASB]:[GASB]],_xlfn.AGGREGATE(15,3,(TableDiv[[Agency]:[Agency]]=$E170)/(TableDiv[[Agency]:[Agency]]=$E170)*(ROW(TableDiv[Agency])-ROW(TableDiv[[#Headers],[Agency]])),COLUMNS($F$7:T$7))))</f>
        <v/>
      </c>
      <c r="U170" s="1069" t="str" cm="1">
        <f t="array" ref="U170">IF($D170&lt;COLUMNS($F$7:U$7),"",INDEX(TableDiv[[GASB]:[GASB]],_xlfn.AGGREGATE(15,3,(TableDiv[[Agency]:[Agency]]=$E170)/(TableDiv[[Agency]:[Agency]]=$E170)*(ROW(TableDiv[Agency])-ROW(TableDiv[[#Headers],[Agency]])),COLUMNS($F$7:U$7))))</f>
        <v/>
      </c>
      <c r="V170" s="1069" t="str" cm="1">
        <f t="array" ref="V170">IF($D170&lt;COLUMNS($F$7:V$7),"",INDEX(TableDiv[[GASB]:[GASB]],_xlfn.AGGREGATE(15,3,(TableDiv[[Agency]:[Agency]]=$E170)/(TableDiv[[Agency]:[Agency]]=$E170)*(ROW(TableDiv[Agency])-ROW(TableDiv[[#Headers],[Agency]])),COLUMNS($F$7:V$7))))</f>
        <v/>
      </c>
      <c r="W170" s="1069" t="str" cm="1">
        <f t="array" ref="W170">IF($D170&lt;COLUMNS($F$7:W$7),"",INDEX(TableDiv[[GASB]:[GASB]],_xlfn.AGGREGATE(15,3,(TableDiv[[Agency]:[Agency]]=$E170)/(TableDiv[[Agency]:[Agency]]=$E170)*(ROW(TableDiv[Agency])-ROW(TableDiv[[#Headers],[Agency]])),COLUMNS($F$7:W$7))))</f>
        <v/>
      </c>
      <c r="X170" s="1069" t="str" cm="1">
        <f t="array" ref="X170">IF($D170&lt;COLUMNS($F$7:X$7),"",INDEX(TableDiv[[GASB]:[GASB]],_xlfn.AGGREGATE(15,3,(TableDiv[[Agency]:[Agency]]=$E170)/(TableDiv[[Agency]:[Agency]]=$E170)*(ROW(TableDiv[Agency])-ROW(TableDiv[[#Headers],[Agency]])),COLUMNS($F$7:X$7))))</f>
        <v/>
      </c>
      <c r="Y170" s="1069" t="str" cm="1">
        <f t="array" ref="Y170">IF($D170&lt;COLUMNS($F$7:Y$7),"",INDEX(TableDiv[[GASB]:[GASB]],_xlfn.AGGREGATE(15,3,(TableDiv[[Agency]:[Agency]]=$E170)/(TableDiv[[Agency]:[Agency]]=$E170)*(ROW(TableDiv[Agency])-ROW(TableDiv[[#Headers],[Agency]])),COLUMNS($F$7:Y$7))))</f>
        <v/>
      </c>
      <c r="Z170" s="1069" t="str" cm="1">
        <f t="array" ref="Z170">IF($D170&lt;COLUMNS($F$7:Z$7),"",INDEX(TableDiv[[GASB]:[GASB]],_xlfn.AGGREGATE(15,3,(TableDiv[[Agency]:[Agency]]=$E170)/(TableDiv[[Agency]:[Agency]]=$E170)*(ROW(TableDiv[Agency])-ROW(TableDiv[[#Headers],[Agency]])),COLUMNS($F$7:Z$7))))</f>
        <v/>
      </c>
      <c r="AA170" s="1069" t="str" cm="1">
        <f t="array" ref="AA170">IF($D170&lt;COLUMNS($F$7:AA$7),"",INDEX(TableDiv[[GASB]:[GASB]],_xlfn.AGGREGATE(15,3,(TableDiv[[Agency]:[Agency]]=$E170)/(TableDiv[[Agency]:[Agency]]=$E170)*(ROW(TableDiv[Agency])-ROW(TableDiv[[#Headers],[Agency]])),COLUMNS($F$7:AA$7))))</f>
        <v/>
      </c>
      <c r="AB170" s="1069" t="str" cm="1">
        <f t="array" ref="AB170">IF($D170&lt;COLUMNS($F$7:AB$7),"",INDEX(TableDiv[[GASB]:[GASB]],_xlfn.AGGREGATE(15,3,(TableDiv[[Agency]:[Agency]]=$E170)/(TableDiv[[Agency]:[Agency]]=$E170)*(ROW(TableDiv[Agency])-ROW(TableDiv[[#Headers],[Agency]])),COLUMNS($F$7:AB$7))))</f>
        <v/>
      </c>
      <c r="AC170" s="1069" t="str" cm="1">
        <f t="array" ref="AC170">IF($D170&lt;COLUMNS($F$7:AC$7),"",INDEX(TableDiv[[GASB]:[GASB]],_xlfn.AGGREGATE(15,3,(TableDiv[[Agency]:[Agency]]=$E170)/(TableDiv[[Agency]:[Agency]]=$E170)*(ROW(TableDiv[Agency])-ROW(TableDiv[[#Headers],[Agency]])),COLUMNS($F$7:AC$7))))</f>
        <v/>
      </c>
      <c r="AD170" s="1069" t="str" cm="1">
        <f t="array" ref="AD170">IF($D170&lt;COLUMNS($F$7:AD$7),"",INDEX(TableDiv[[GASB]:[GASB]],_xlfn.AGGREGATE(15,3,(TableDiv[[Agency]:[Agency]]=$E170)/(TableDiv[[Agency]:[Agency]]=$E170)*(ROW(TableDiv[Agency])-ROW(TableDiv[[#Headers],[Agency]])),COLUMNS($F$7:AD$7))))</f>
        <v/>
      </c>
      <c r="AE170" s="1069" t="str" cm="1">
        <f t="array" ref="AE170">IF($D170&lt;COLUMNS($F$7:AE$7),"",INDEX(TableDiv[[GASB]:[GASB]],_xlfn.AGGREGATE(15,3,(TableDiv[[Agency]:[Agency]]=$E170)/(TableDiv[[Agency]:[Agency]]=$E170)*(ROW(TableDiv[Agency])-ROW(TableDiv[[#Headers],[Agency]])),COLUMNS($F$7:AE$7))))</f>
        <v/>
      </c>
      <c r="AF170" s="1069" t="str" cm="1">
        <f t="array" ref="AF170">IF($D170&lt;COLUMNS($F$7:AF$7),"",INDEX(TableDiv[[GASB]:[GASB]],_xlfn.AGGREGATE(15,3,(TableDiv[[Agency]:[Agency]]=$E170)/(TableDiv[[Agency]:[Agency]]=$E170)*(ROW(TableDiv[Agency])-ROW(TableDiv[[#Headers],[Agency]])),COLUMNS($F$7:AF$7))))</f>
        <v/>
      </c>
      <c r="AG170" s="1069" t="str" cm="1">
        <f t="array" ref="AG170">IF($D170&lt;COLUMNS($F$7:AG$7),"",INDEX(TableDiv[[GASB]:[GASB]],_xlfn.AGGREGATE(15,3,(TableDiv[[Agency]:[Agency]]=$E170)/(TableDiv[[Agency]:[Agency]]=$E170)*(ROW(TableDiv[Agency])-ROW(TableDiv[[#Headers],[Agency]])),COLUMNS($F$7:AG$7))))</f>
        <v/>
      </c>
      <c r="AH170" s="1069" t="str" cm="1">
        <f t="array" ref="AH170">IF($D170&lt;COLUMNS($F$7:AH$7),"",INDEX(TableDiv[[GASB]:[GASB]],_xlfn.AGGREGATE(15,3,(TableDiv[[Agency]:[Agency]]=$E170)/(TableDiv[[Agency]:[Agency]]=$E170)*(ROW(TableDiv[Agency])-ROW(TableDiv[[#Headers],[Agency]])),COLUMNS($F$7:AH$7))))</f>
        <v/>
      </c>
      <c r="AI170" s="1069" t="str" cm="1">
        <f t="array" ref="AI170">IF($D170&lt;COLUMNS($F$7:AI$7),"",INDEX(TableDiv[[GASB]:[GASB]],_xlfn.AGGREGATE(15,3,(TableDiv[[Agency]:[Agency]]=$E170)/(TableDiv[[Agency]:[Agency]]=$E170)*(ROW(TableDiv[Agency])-ROW(TableDiv[[#Headers],[Agency]])),COLUMNS($F$7:AI$7))))</f>
        <v/>
      </c>
      <c r="AJ170" s="1069" t="str" cm="1">
        <f t="array" ref="AJ170">IF($D170&lt;COLUMNS($F$7:AJ$7),"",INDEX(TableDiv[[GASB]:[GASB]],_xlfn.AGGREGATE(15,3,(TableDiv[[Agency]:[Agency]]=$E170)/(TableDiv[[Agency]:[Agency]]=$E170)*(ROW(TableDiv[Agency])-ROW(TableDiv[[#Headers],[Agency]])),COLUMNS($F$7:AJ$7))))</f>
        <v/>
      </c>
      <c r="AK170" s="1069" t="str" cm="1">
        <f t="array" ref="AK170">IF($D170&lt;COLUMNS($F$7:AK$7),"",INDEX(TableDiv[[GASB]:[GASB]],_xlfn.AGGREGATE(15,3,(TableDiv[[Agency]:[Agency]]=$E170)/(TableDiv[[Agency]:[Agency]]=$E170)*(ROW(TableDiv[Agency])-ROW(TableDiv[[#Headers],[Agency]])),COLUMNS($F$7:AK$7))))</f>
        <v/>
      </c>
      <c r="AL170" s="1069" t="str" cm="1">
        <f t="array" ref="AL170">IF($D170&lt;COLUMNS($F$7:AL$7),"",INDEX(TableDiv[[GASB]:[GASB]],_xlfn.AGGREGATE(15,3,(TableDiv[[Agency]:[Agency]]=$E170)/(TableDiv[[Agency]:[Agency]]=$E170)*(ROW(TableDiv[Agency])-ROW(TableDiv[[#Headers],[Agency]])),COLUMNS($F$7:AL$7))))</f>
        <v/>
      </c>
      <c r="AM170" s="1069" t="str" cm="1">
        <f t="array" ref="AM170">IF($D170&lt;COLUMNS($F$7:AM$7),"",INDEX(TableDiv[[GASB]:[GASB]],_xlfn.AGGREGATE(15,3,(TableDiv[[Agency]:[Agency]]=$E170)/(TableDiv[[Agency]:[Agency]]=$E170)*(ROW(TableDiv[Agency])-ROW(TableDiv[[#Headers],[Agency]])),COLUMNS($F$7:AM$7))))</f>
        <v/>
      </c>
      <c r="AN170" s="1069"/>
      <c r="AO170" s="1069"/>
      <c r="AP170" s="1069"/>
      <c r="AQ170" s="1069"/>
      <c r="AR170" s="1069"/>
      <c r="AS170" s="1069"/>
    </row>
    <row r="171" spans="1:45" ht="15">
      <c r="A171" s="1073" t="s">
        <v>2349</v>
      </c>
      <c r="B171" s="1073" t="s">
        <v>2274</v>
      </c>
      <c r="C171" s="1069"/>
      <c r="D171" s="1069">
        <f>COUNTIF(TableDiv[Agency],E171)</f>
        <v>1</v>
      </c>
      <c r="E171" s="1078" t="str" cm="1">
        <f t="array" ref="E171">IFERROR(INDEX(TableDiv[Agency],MATCH(0,INDEX(COUNTIF($E$7:E170,TableDiv[Agency]),),0)),"")</f>
        <v>D0</v>
      </c>
      <c r="F171" s="1069" t="str" cm="1">
        <f t="array" ref="F171">IF($D171&lt;COLUMNS($F$7:F$7),"",INDEX(TableDiv[[GASB]:[GASB]],_xlfn.AGGREGATE(15,3,(TableDiv[[Agency]:[Agency]]=$E171)/(TableDiv[[Agency]:[Agency]]=$E171)*(ROW(TableDiv[Agency])-ROW(TableDiv[[#Headers],[Agency]])),COLUMNS($F$7:F$7))))</f>
        <v>48100G</v>
      </c>
      <c r="G171" s="1069" t="str" cm="1">
        <f t="array" ref="G171">IF($D171&lt;COLUMNS($F$7:G$7),"",INDEX(TableDiv[[GASB]:[GASB]],_xlfn.AGGREGATE(15,3,(TableDiv[[Agency]:[Agency]]=$E171)/(TableDiv[[Agency]:[Agency]]=$E171)*(ROW(TableDiv[Agency])-ROW(TableDiv[[#Headers],[Agency]])),COLUMNS($F$7:G$7))))</f>
        <v/>
      </c>
      <c r="H171" s="1069" t="str" cm="1">
        <f t="array" ref="H171">IF($D171&lt;COLUMNS($F$7:H$7),"",INDEX(TableDiv[[GASB]:[GASB]],_xlfn.AGGREGATE(15,3,(TableDiv[[Agency]:[Agency]]=$E171)/(TableDiv[[Agency]:[Agency]]=$E171)*(ROW(TableDiv[Agency])-ROW(TableDiv[[#Headers],[Agency]])),COLUMNS($F$7:H$7))))</f>
        <v/>
      </c>
      <c r="I171" s="1069" t="str" cm="1">
        <f t="array" ref="I171">IF($D171&lt;COLUMNS($F$7:I$7),"",INDEX(TableDiv[[GASB]:[GASB]],_xlfn.AGGREGATE(15,3,(TableDiv[[Agency]:[Agency]]=$E171)/(TableDiv[[Agency]:[Agency]]=$E171)*(ROW(TableDiv[Agency])-ROW(TableDiv[[#Headers],[Agency]])),COLUMNS($F$7:I$7))))</f>
        <v/>
      </c>
      <c r="J171" s="1069" t="str" cm="1">
        <f t="array" ref="J171">IF($D171&lt;COLUMNS($F$7:J$7),"",INDEX(TableDiv[[GASB]:[GASB]],_xlfn.AGGREGATE(15,3,(TableDiv[[Agency]:[Agency]]=$E171)/(TableDiv[[Agency]:[Agency]]=$E171)*(ROW(TableDiv[Agency])-ROW(TableDiv[[#Headers],[Agency]])),COLUMNS($F$7:J$7))))</f>
        <v/>
      </c>
      <c r="K171" s="1069" t="str" cm="1">
        <f t="array" ref="K171">IF($D171&lt;COLUMNS($F$7:K$7),"",INDEX(TableDiv[[GASB]:[GASB]],_xlfn.AGGREGATE(15,3,(TableDiv[[Agency]:[Agency]]=$E171)/(TableDiv[[Agency]:[Agency]]=$E171)*(ROW(TableDiv[Agency])-ROW(TableDiv[[#Headers],[Agency]])),COLUMNS($F$7:K$7))))</f>
        <v/>
      </c>
      <c r="L171" s="1069" t="str" cm="1">
        <f t="array" ref="L171">IF($D171&lt;COLUMNS($F$7:L$7),"",INDEX(TableDiv[[GASB]:[GASB]],_xlfn.AGGREGATE(15,3,(TableDiv[[Agency]:[Agency]]=$E171)/(TableDiv[[Agency]:[Agency]]=$E171)*(ROW(TableDiv[Agency])-ROW(TableDiv[[#Headers],[Agency]])),COLUMNS($F$7:L$7))))</f>
        <v/>
      </c>
      <c r="M171" s="1069" t="str" cm="1">
        <f t="array" ref="M171">IF($D171&lt;COLUMNS($F$7:M$7),"",INDEX(TableDiv[[GASB]:[GASB]],_xlfn.AGGREGATE(15,3,(TableDiv[[Agency]:[Agency]]=$E171)/(TableDiv[[Agency]:[Agency]]=$E171)*(ROW(TableDiv[Agency])-ROW(TableDiv[[#Headers],[Agency]])),COLUMNS($F$7:M$7))))</f>
        <v/>
      </c>
      <c r="N171" s="1069" t="str" cm="1">
        <f t="array" ref="N171">IF($D171&lt;COLUMNS($F$7:N$7),"",INDEX(TableDiv[[GASB]:[GASB]],_xlfn.AGGREGATE(15,3,(TableDiv[[Agency]:[Agency]]=$E171)/(TableDiv[[Agency]:[Agency]]=$E171)*(ROW(TableDiv[Agency])-ROW(TableDiv[[#Headers],[Agency]])),COLUMNS($F$7:N$7))))</f>
        <v/>
      </c>
      <c r="O171" s="1069" t="str" cm="1">
        <f t="array" ref="O171">IF($D171&lt;COLUMNS($F$7:O$7),"",INDEX(TableDiv[[GASB]:[GASB]],_xlfn.AGGREGATE(15,3,(TableDiv[[Agency]:[Agency]]=$E171)/(TableDiv[[Agency]:[Agency]]=$E171)*(ROW(TableDiv[Agency])-ROW(TableDiv[[#Headers],[Agency]])),COLUMNS($F$7:O$7))))</f>
        <v/>
      </c>
      <c r="P171" s="1069" t="str" cm="1">
        <f t="array" ref="P171">IF($D171&lt;COLUMNS($F$7:P$7),"",INDEX(TableDiv[[GASB]:[GASB]],_xlfn.AGGREGATE(15,3,(TableDiv[[Agency]:[Agency]]=$E171)/(TableDiv[[Agency]:[Agency]]=$E171)*(ROW(TableDiv[Agency])-ROW(TableDiv[[#Headers],[Agency]])),COLUMNS($F$7:P$7))))</f>
        <v/>
      </c>
      <c r="Q171" s="1069" t="str" cm="1">
        <f t="array" ref="Q171">IF($D171&lt;COLUMNS($F$7:Q$7),"",INDEX(TableDiv[[GASB]:[GASB]],_xlfn.AGGREGATE(15,3,(TableDiv[[Agency]:[Agency]]=$E171)/(TableDiv[[Agency]:[Agency]]=$E171)*(ROW(TableDiv[Agency])-ROW(TableDiv[[#Headers],[Agency]])),COLUMNS($F$7:Q$7))))</f>
        <v/>
      </c>
      <c r="R171" s="1069" t="str" cm="1">
        <f t="array" ref="R171">IF($D171&lt;COLUMNS($F$7:R$7),"",INDEX(TableDiv[[GASB]:[GASB]],_xlfn.AGGREGATE(15,3,(TableDiv[[Agency]:[Agency]]=$E171)/(TableDiv[[Agency]:[Agency]]=$E171)*(ROW(TableDiv[Agency])-ROW(TableDiv[[#Headers],[Agency]])),COLUMNS($F$7:R$7))))</f>
        <v/>
      </c>
      <c r="S171" s="1069" t="str" cm="1">
        <f t="array" ref="S171">IF($D171&lt;COLUMNS($F$7:S$7),"",INDEX(TableDiv[[GASB]:[GASB]],_xlfn.AGGREGATE(15,3,(TableDiv[[Agency]:[Agency]]=$E171)/(TableDiv[[Agency]:[Agency]]=$E171)*(ROW(TableDiv[Agency])-ROW(TableDiv[[#Headers],[Agency]])),COLUMNS($F$7:S$7))))</f>
        <v/>
      </c>
      <c r="T171" s="1069" t="str" cm="1">
        <f t="array" ref="T171">IF($D171&lt;COLUMNS($F$7:T$7),"",INDEX(TableDiv[[GASB]:[GASB]],_xlfn.AGGREGATE(15,3,(TableDiv[[Agency]:[Agency]]=$E171)/(TableDiv[[Agency]:[Agency]]=$E171)*(ROW(TableDiv[Agency])-ROW(TableDiv[[#Headers],[Agency]])),COLUMNS($F$7:T$7))))</f>
        <v/>
      </c>
      <c r="U171" s="1069" t="str" cm="1">
        <f t="array" ref="U171">IF($D171&lt;COLUMNS($F$7:U$7),"",INDEX(TableDiv[[GASB]:[GASB]],_xlfn.AGGREGATE(15,3,(TableDiv[[Agency]:[Agency]]=$E171)/(TableDiv[[Agency]:[Agency]]=$E171)*(ROW(TableDiv[Agency])-ROW(TableDiv[[#Headers],[Agency]])),COLUMNS($F$7:U$7))))</f>
        <v/>
      </c>
      <c r="V171" s="1069" t="str" cm="1">
        <f t="array" ref="V171">IF($D171&lt;COLUMNS($F$7:V$7),"",INDEX(TableDiv[[GASB]:[GASB]],_xlfn.AGGREGATE(15,3,(TableDiv[[Agency]:[Agency]]=$E171)/(TableDiv[[Agency]:[Agency]]=$E171)*(ROW(TableDiv[Agency])-ROW(TableDiv[[#Headers],[Agency]])),COLUMNS($F$7:V$7))))</f>
        <v/>
      </c>
      <c r="W171" s="1069" t="str" cm="1">
        <f t="array" ref="W171">IF($D171&lt;COLUMNS($F$7:W$7),"",INDEX(TableDiv[[GASB]:[GASB]],_xlfn.AGGREGATE(15,3,(TableDiv[[Agency]:[Agency]]=$E171)/(TableDiv[[Agency]:[Agency]]=$E171)*(ROW(TableDiv[Agency])-ROW(TableDiv[[#Headers],[Agency]])),COLUMNS($F$7:W$7))))</f>
        <v/>
      </c>
      <c r="X171" s="1069" t="str" cm="1">
        <f t="array" ref="X171">IF($D171&lt;COLUMNS($F$7:X$7),"",INDEX(TableDiv[[GASB]:[GASB]],_xlfn.AGGREGATE(15,3,(TableDiv[[Agency]:[Agency]]=$E171)/(TableDiv[[Agency]:[Agency]]=$E171)*(ROW(TableDiv[Agency])-ROW(TableDiv[[#Headers],[Agency]])),COLUMNS($F$7:X$7))))</f>
        <v/>
      </c>
      <c r="Y171" s="1069" t="str" cm="1">
        <f t="array" ref="Y171">IF($D171&lt;COLUMNS($F$7:Y$7),"",INDEX(TableDiv[[GASB]:[GASB]],_xlfn.AGGREGATE(15,3,(TableDiv[[Agency]:[Agency]]=$E171)/(TableDiv[[Agency]:[Agency]]=$E171)*(ROW(TableDiv[Agency])-ROW(TableDiv[[#Headers],[Agency]])),COLUMNS($F$7:Y$7))))</f>
        <v/>
      </c>
      <c r="Z171" s="1069" t="str" cm="1">
        <f t="array" ref="Z171">IF($D171&lt;COLUMNS($F$7:Z$7),"",INDEX(TableDiv[[GASB]:[GASB]],_xlfn.AGGREGATE(15,3,(TableDiv[[Agency]:[Agency]]=$E171)/(TableDiv[[Agency]:[Agency]]=$E171)*(ROW(TableDiv[Agency])-ROW(TableDiv[[#Headers],[Agency]])),COLUMNS($F$7:Z$7))))</f>
        <v/>
      </c>
      <c r="AA171" s="1069" t="str" cm="1">
        <f t="array" ref="AA171">IF($D171&lt;COLUMNS($F$7:AA$7),"",INDEX(TableDiv[[GASB]:[GASB]],_xlfn.AGGREGATE(15,3,(TableDiv[[Agency]:[Agency]]=$E171)/(TableDiv[[Agency]:[Agency]]=$E171)*(ROW(TableDiv[Agency])-ROW(TableDiv[[#Headers],[Agency]])),COLUMNS($F$7:AA$7))))</f>
        <v/>
      </c>
      <c r="AB171" s="1069" t="str" cm="1">
        <f t="array" ref="AB171">IF($D171&lt;COLUMNS($F$7:AB$7),"",INDEX(TableDiv[[GASB]:[GASB]],_xlfn.AGGREGATE(15,3,(TableDiv[[Agency]:[Agency]]=$E171)/(TableDiv[[Agency]:[Agency]]=$E171)*(ROW(TableDiv[Agency])-ROW(TableDiv[[#Headers],[Agency]])),COLUMNS($F$7:AB$7))))</f>
        <v/>
      </c>
      <c r="AC171" s="1069" t="str" cm="1">
        <f t="array" ref="AC171">IF($D171&lt;COLUMNS($F$7:AC$7),"",INDEX(TableDiv[[GASB]:[GASB]],_xlfn.AGGREGATE(15,3,(TableDiv[[Agency]:[Agency]]=$E171)/(TableDiv[[Agency]:[Agency]]=$E171)*(ROW(TableDiv[Agency])-ROW(TableDiv[[#Headers],[Agency]])),COLUMNS($F$7:AC$7))))</f>
        <v/>
      </c>
      <c r="AD171" s="1069" t="str" cm="1">
        <f t="array" ref="AD171">IF($D171&lt;COLUMNS($F$7:AD$7),"",INDEX(TableDiv[[GASB]:[GASB]],_xlfn.AGGREGATE(15,3,(TableDiv[[Agency]:[Agency]]=$E171)/(TableDiv[[Agency]:[Agency]]=$E171)*(ROW(TableDiv[Agency])-ROW(TableDiv[[#Headers],[Agency]])),COLUMNS($F$7:AD$7))))</f>
        <v/>
      </c>
      <c r="AE171" s="1069" t="str" cm="1">
        <f t="array" ref="AE171">IF($D171&lt;COLUMNS($F$7:AE$7),"",INDEX(TableDiv[[GASB]:[GASB]],_xlfn.AGGREGATE(15,3,(TableDiv[[Agency]:[Agency]]=$E171)/(TableDiv[[Agency]:[Agency]]=$E171)*(ROW(TableDiv[Agency])-ROW(TableDiv[[#Headers],[Agency]])),COLUMNS($F$7:AE$7))))</f>
        <v/>
      </c>
      <c r="AF171" s="1069" t="str" cm="1">
        <f t="array" ref="AF171">IF($D171&lt;COLUMNS($F$7:AF$7),"",INDEX(TableDiv[[GASB]:[GASB]],_xlfn.AGGREGATE(15,3,(TableDiv[[Agency]:[Agency]]=$E171)/(TableDiv[[Agency]:[Agency]]=$E171)*(ROW(TableDiv[Agency])-ROW(TableDiv[[#Headers],[Agency]])),COLUMNS($F$7:AF$7))))</f>
        <v/>
      </c>
      <c r="AG171" s="1069" t="str" cm="1">
        <f t="array" ref="AG171">IF($D171&lt;COLUMNS($F$7:AG$7),"",INDEX(TableDiv[[GASB]:[GASB]],_xlfn.AGGREGATE(15,3,(TableDiv[[Agency]:[Agency]]=$E171)/(TableDiv[[Agency]:[Agency]]=$E171)*(ROW(TableDiv[Agency])-ROW(TableDiv[[#Headers],[Agency]])),COLUMNS($F$7:AG$7))))</f>
        <v/>
      </c>
      <c r="AH171" s="1069" t="str" cm="1">
        <f t="array" ref="AH171">IF($D171&lt;COLUMNS($F$7:AH$7),"",INDEX(TableDiv[[GASB]:[GASB]],_xlfn.AGGREGATE(15,3,(TableDiv[[Agency]:[Agency]]=$E171)/(TableDiv[[Agency]:[Agency]]=$E171)*(ROW(TableDiv[Agency])-ROW(TableDiv[[#Headers],[Agency]])),COLUMNS($F$7:AH$7))))</f>
        <v/>
      </c>
      <c r="AI171" s="1069" t="str" cm="1">
        <f t="array" ref="AI171">IF($D171&lt;COLUMNS($F$7:AI$7),"",INDEX(TableDiv[[GASB]:[GASB]],_xlfn.AGGREGATE(15,3,(TableDiv[[Agency]:[Agency]]=$E171)/(TableDiv[[Agency]:[Agency]]=$E171)*(ROW(TableDiv[Agency])-ROW(TableDiv[[#Headers],[Agency]])),COLUMNS($F$7:AI$7))))</f>
        <v/>
      </c>
      <c r="AJ171" s="1069" t="str" cm="1">
        <f t="array" ref="AJ171">IF($D171&lt;COLUMNS($F$7:AJ$7),"",INDEX(TableDiv[[GASB]:[GASB]],_xlfn.AGGREGATE(15,3,(TableDiv[[Agency]:[Agency]]=$E171)/(TableDiv[[Agency]:[Agency]]=$E171)*(ROW(TableDiv[Agency])-ROW(TableDiv[[#Headers],[Agency]])),COLUMNS($F$7:AJ$7))))</f>
        <v/>
      </c>
      <c r="AK171" s="1069" t="str" cm="1">
        <f t="array" ref="AK171">IF($D171&lt;COLUMNS($F$7:AK$7),"",INDEX(TableDiv[[GASB]:[GASB]],_xlfn.AGGREGATE(15,3,(TableDiv[[Agency]:[Agency]]=$E171)/(TableDiv[[Agency]:[Agency]]=$E171)*(ROW(TableDiv[Agency])-ROW(TableDiv[[#Headers],[Agency]])),COLUMNS($F$7:AK$7))))</f>
        <v/>
      </c>
      <c r="AL171" s="1069" t="str" cm="1">
        <f t="array" ref="AL171">IF($D171&lt;COLUMNS($F$7:AL$7),"",INDEX(TableDiv[[GASB]:[GASB]],_xlfn.AGGREGATE(15,3,(TableDiv[[Agency]:[Agency]]=$E171)/(TableDiv[[Agency]:[Agency]]=$E171)*(ROW(TableDiv[Agency])-ROW(TableDiv[[#Headers],[Agency]])),COLUMNS($F$7:AL$7))))</f>
        <v/>
      </c>
      <c r="AM171" s="1069" t="str" cm="1">
        <f t="array" ref="AM171">IF($D171&lt;COLUMNS($F$7:AM$7),"",INDEX(TableDiv[[GASB]:[GASB]],_xlfn.AGGREGATE(15,3,(TableDiv[[Agency]:[Agency]]=$E171)/(TableDiv[[Agency]:[Agency]]=$E171)*(ROW(TableDiv[Agency])-ROW(TableDiv[[#Headers],[Agency]])),COLUMNS($F$7:AM$7))))</f>
        <v/>
      </c>
      <c r="AN171" s="1069"/>
      <c r="AO171" s="1069"/>
      <c r="AP171" s="1069"/>
      <c r="AQ171" s="1069"/>
      <c r="AR171" s="1069"/>
      <c r="AS171" s="1069"/>
    </row>
    <row r="172" spans="1:45" ht="15">
      <c r="A172" s="1073" t="s">
        <v>2349</v>
      </c>
      <c r="B172" s="1073" t="s">
        <v>2281</v>
      </c>
      <c r="C172" s="1069"/>
      <c r="D172" s="1069">
        <f>COUNTIF(TableDiv[Agency],E172)</f>
        <v>1</v>
      </c>
      <c r="E172" s="1078" t="str" cm="1">
        <f t="array" ref="E172">IFERROR(INDEX(TableDiv[Agency],MATCH(0,INDEX(COUNTIF($E$7:E171,TableDiv[Agency]),),0)),"")</f>
        <v>D1</v>
      </c>
      <c r="F172" s="1069" t="str" cm="1">
        <f t="array" ref="F172">IF($D172&lt;COLUMNS($F$7:F$7),"",INDEX(TableDiv[[GASB]:[GASB]],_xlfn.AGGREGATE(15,3,(TableDiv[[Agency]:[Agency]]=$E172)/(TableDiv[[Agency]:[Agency]]=$E172)*(ROW(TableDiv[Agency])-ROW(TableDiv[[#Headers],[Agency]])),COLUMNS($F$7:F$7))))</f>
        <v>48100G</v>
      </c>
      <c r="G172" s="1069" t="str" cm="1">
        <f t="array" ref="G172">IF($D172&lt;COLUMNS($F$7:G$7),"",INDEX(TableDiv[[GASB]:[GASB]],_xlfn.AGGREGATE(15,3,(TableDiv[[Agency]:[Agency]]=$E172)/(TableDiv[[Agency]:[Agency]]=$E172)*(ROW(TableDiv[Agency])-ROW(TableDiv[[#Headers],[Agency]])),COLUMNS($F$7:G$7))))</f>
        <v/>
      </c>
      <c r="H172" s="1069" t="str" cm="1">
        <f t="array" ref="H172">IF($D172&lt;COLUMNS($F$7:H$7),"",INDEX(TableDiv[[GASB]:[GASB]],_xlfn.AGGREGATE(15,3,(TableDiv[[Agency]:[Agency]]=$E172)/(TableDiv[[Agency]:[Agency]]=$E172)*(ROW(TableDiv[Agency])-ROW(TableDiv[[#Headers],[Agency]])),COLUMNS($F$7:H$7))))</f>
        <v/>
      </c>
      <c r="I172" s="1069" t="str" cm="1">
        <f t="array" ref="I172">IF($D172&lt;COLUMNS($F$7:I$7),"",INDEX(TableDiv[[GASB]:[GASB]],_xlfn.AGGREGATE(15,3,(TableDiv[[Agency]:[Agency]]=$E172)/(TableDiv[[Agency]:[Agency]]=$E172)*(ROW(TableDiv[Agency])-ROW(TableDiv[[#Headers],[Agency]])),COLUMNS($F$7:I$7))))</f>
        <v/>
      </c>
      <c r="J172" s="1069" t="str" cm="1">
        <f t="array" ref="J172">IF($D172&lt;COLUMNS($F$7:J$7),"",INDEX(TableDiv[[GASB]:[GASB]],_xlfn.AGGREGATE(15,3,(TableDiv[[Agency]:[Agency]]=$E172)/(TableDiv[[Agency]:[Agency]]=$E172)*(ROW(TableDiv[Agency])-ROW(TableDiv[[#Headers],[Agency]])),COLUMNS($F$7:J$7))))</f>
        <v/>
      </c>
      <c r="K172" s="1069" t="str" cm="1">
        <f t="array" ref="K172">IF($D172&lt;COLUMNS($F$7:K$7),"",INDEX(TableDiv[[GASB]:[GASB]],_xlfn.AGGREGATE(15,3,(TableDiv[[Agency]:[Agency]]=$E172)/(TableDiv[[Agency]:[Agency]]=$E172)*(ROW(TableDiv[Agency])-ROW(TableDiv[[#Headers],[Agency]])),COLUMNS($F$7:K$7))))</f>
        <v/>
      </c>
      <c r="L172" s="1069" t="str" cm="1">
        <f t="array" ref="L172">IF($D172&lt;COLUMNS($F$7:L$7),"",INDEX(TableDiv[[GASB]:[GASB]],_xlfn.AGGREGATE(15,3,(TableDiv[[Agency]:[Agency]]=$E172)/(TableDiv[[Agency]:[Agency]]=$E172)*(ROW(TableDiv[Agency])-ROW(TableDiv[[#Headers],[Agency]])),COLUMNS($F$7:L$7))))</f>
        <v/>
      </c>
      <c r="M172" s="1069" t="str" cm="1">
        <f t="array" ref="M172">IF($D172&lt;COLUMNS($F$7:M$7),"",INDEX(TableDiv[[GASB]:[GASB]],_xlfn.AGGREGATE(15,3,(TableDiv[[Agency]:[Agency]]=$E172)/(TableDiv[[Agency]:[Agency]]=$E172)*(ROW(TableDiv[Agency])-ROW(TableDiv[[#Headers],[Agency]])),COLUMNS($F$7:M$7))))</f>
        <v/>
      </c>
      <c r="N172" s="1069" t="str" cm="1">
        <f t="array" ref="N172">IF($D172&lt;COLUMNS($F$7:N$7),"",INDEX(TableDiv[[GASB]:[GASB]],_xlfn.AGGREGATE(15,3,(TableDiv[[Agency]:[Agency]]=$E172)/(TableDiv[[Agency]:[Agency]]=$E172)*(ROW(TableDiv[Agency])-ROW(TableDiv[[#Headers],[Agency]])),COLUMNS($F$7:N$7))))</f>
        <v/>
      </c>
      <c r="O172" s="1069" t="str" cm="1">
        <f t="array" ref="O172">IF($D172&lt;COLUMNS($F$7:O$7),"",INDEX(TableDiv[[GASB]:[GASB]],_xlfn.AGGREGATE(15,3,(TableDiv[[Agency]:[Agency]]=$E172)/(TableDiv[[Agency]:[Agency]]=$E172)*(ROW(TableDiv[Agency])-ROW(TableDiv[[#Headers],[Agency]])),COLUMNS($F$7:O$7))))</f>
        <v/>
      </c>
      <c r="P172" s="1069" t="str" cm="1">
        <f t="array" ref="P172">IF($D172&lt;COLUMNS($F$7:P$7),"",INDEX(TableDiv[[GASB]:[GASB]],_xlfn.AGGREGATE(15,3,(TableDiv[[Agency]:[Agency]]=$E172)/(TableDiv[[Agency]:[Agency]]=$E172)*(ROW(TableDiv[Agency])-ROW(TableDiv[[#Headers],[Agency]])),COLUMNS($F$7:P$7))))</f>
        <v/>
      </c>
      <c r="Q172" s="1069" t="str" cm="1">
        <f t="array" ref="Q172">IF($D172&lt;COLUMNS($F$7:Q$7),"",INDEX(TableDiv[[GASB]:[GASB]],_xlfn.AGGREGATE(15,3,(TableDiv[[Agency]:[Agency]]=$E172)/(TableDiv[[Agency]:[Agency]]=$E172)*(ROW(TableDiv[Agency])-ROW(TableDiv[[#Headers],[Agency]])),COLUMNS($F$7:Q$7))))</f>
        <v/>
      </c>
      <c r="R172" s="1069" t="str" cm="1">
        <f t="array" ref="R172">IF($D172&lt;COLUMNS($F$7:R$7),"",INDEX(TableDiv[[GASB]:[GASB]],_xlfn.AGGREGATE(15,3,(TableDiv[[Agency]:[Agency]]=$E172)/(TableDiv[[Agency]:[Agency]]=$E172)*(ROW(TableDiv[Agency])-ROW(TableDiv[[#Headers],[Agency]])),COLUMNS($F$7:R$7))))</f>
        <v/>
      </c>
      <c r="S172" s="1069" t="str" cm="1">
        <f t="array" ref="S172">IF($D172&lt;COLUMNS($F$7:S$7),"",INDEX(TableDiv[[GASB]:[GASB]],_xlfn.AGGREGATE(15,3,(TableDiv[[Agency]:[Agency]]=$E172)/(TableDiv[[Agency]:[Agency]]=$E172)*(ROW(TableDiv[Agency])-ROW(TableDiv[[#Headers],[Agency]])),COLUMNS($F$7:S$7))))</f>
        <v/>
      </c>
      <c r="T172" s="1069" t="str" cm="1">
        <f t="array" ref="T172">IF($D172&lt;COLUMNS($F$7:T$7),"",INDEX(TableDiv[[GASB]:[GASB]],_xlfn.AGGREGATE(15,3,(TableDiv[[Agency]:[Agency]]=$E172)/(TableDiv[[Agency]:[Agency]]=$E172)*(ROW(TableDiv[Agency])-ROW(TableDiv[[#Headers],[Agency]])),COLUMNS($F$7:T$7))))</f>
        <v/>
      </c>
      <c r="U172" s="1069" t="str" cm="1">
        <f t="array" ref="U172">IF($D172&lt;COLUMNS($F$7:U$7),"",INDEX(TableDiv[[GASB]:[GASB]],_xlfn.AGGREGATE(15,3,(TableDiv[[Agency]:[Agency]]=$E172)/(TableDiv[[Agency]:[Agency]]=$E172)*(ROW(TableDiv[Agency])-ROW(TableDiv[[#Headers],[Agency]])),COLUMNS($F$7:U$7))))</f>
        <v/>
      </c>
      <c r="V172" s="1069" t="str" cm="1">
        <f t="array" ref="V172">IF($D172&lt;COLUMNS($F$7:V$7),"",INDEX(TableDiv[[GASB]:[GASB]],_xlfn.AGGREGATE(15,3,(TableDiv[[Agency]:[Agency]]=$E172)/(TableDiv[[Agency]:[Agency]]=$E172)*(ROW(TableDiv[Agency])-ROW(TableDiv[[#Headers],[Agency]])),COLUMNS($F$7:V$7))))</f>
        <v/>
      </c>
      <c r="W172" s="1069" t="str" cm="1">
        <f t="array" ref="W172">IF($D172&lt;COLUMNS($F$7:W$7),"",INDEX(TableDiv[[GASB]:[GASB]],_xlfn.AGGREGATE(15,3,(TableDiv[[Agency]:[Agency]]=$E172)/(TableDiv[[Agency]:[Agency]]=$E172)*(ROW(TableDiv[Agency])-ROW(TableDiv[[#Headers],[Agency]])),COLUMNS($F$7:W$7))))</f>
        <v/>
      </c>
      <c r="X172" s="1069" t="str" cm="1">
        <f t="array" ref="X172">IF($D172&lt;COLUMNS($F$7:X$7),"",INDEX(TableDiv[[GASB]:[GASB]],_xlfn.AGGREGATE(15,3,(TableDiv[[Agency]:[Agency]]=$E172)/(TableDiv[[Agency]:[Agency]]=$E172)*(ROW(TableDiv[Agency])-ROW(TableDiv[[#Headers],[Agency]])),COLUMNS($F$7:X$7))))</f>
        <v/>
      </c>
      <c r="Y172" s="1069" t="str" cm="1">
        <f t="array" ref="Y172">IF($D172&lt;COLUMNS($F$7:Y$7),"",INDEX(TableDiv[[GASB]:[GASB]],_xlfn.AGGREGATE(15,3,(TableDiv[[Agency]:[Agency]]=$E172)/(TableDiv[[Agency]:[Agency]]=$E172)*(ROW(TableDiv[Agency])-ROW(TableDiv[[#Headers],[Agency]])),COLUMNS($F$7:Y$7))))</f>
        <v/>
      </c>
      <c r="Z172" s="1069" t="str" cm="1">
        <f t="array" ref="Z172">IF($D172&lt;COLUMNS($F$7:Z$7),"",INDEX(TableDiv[[GASB]:[GASB]],_xlfn.AGGREGATE(15,3,(TableDiv[[Agency]:[Agency]]=$E172)/(TableDiv[[Agency]:[Agency]]=$E172)*(ROW(TableDiv[Agency])-ROW(TableDiv[[#Headers],[Agency]])),COLUMNS($F$7:Z$7))))</f>
        <v/>
      </c>
      <c r="AA172" s="1069" t="str" cm="1">
        <f t="array" ref="AA172">IF($D172&lt;COLUMNS($F$7:AA$7),"",INDEX(TableDiv[[GASB]:[GASB]],_xlfn.AGGREGATE(15,3,(TableDiv[[Agency]:[Agency]]=$E172)/(TableDiv[[Agency]:[Agency]]=$E172)*(ROW(TableDiv[Agency])-ROW(TableDiv[[#Headers],[Agency]])),COLUMNS($F$7:AA$7))))</f>
        <v/>
      </c>
      <c r="AB172" s="1069" t="str" cm="1">
        <f t="array" ref="AB172">IF($D172&lt;COLUMNS($F$7:AB$7),"",INDEX(TableDiv[[GASB]:[GASB]],_xlfn.AGGREGATE(15,3,(TableDiv[[Agency]:[Agency]]=$E172)/(TableDiv[[Agency]:[Agency]]=$E172)*(ROW(TableDiv[Agency])-ROW(TableDiv[[#Headers],[Agency]])),COLUMNS($F$7:AB$7))))</f>
        <v/>
      </c>
      <c r="AC172" s="1069" t="str" cm="1">
        <f t="array" ref="AC172">IF($D172&lt;COLUMNS($F$7:AC$7),"",INDEX(TableDiv[[GASB]:[GASB]],_xlfn.AGGREGATE(15,3,(TableDiv[[Agency]:[Agency]]=$E172)/(TableDiv[[Agency]:[Agency]]=$E172)*(ROW(TableDiv[Agency])-ROW(TableDiv[[#Headers],[Agency]])),COLUMNS($F$7:AC$7))))</f>
        <v/>
      </c>
      <c r="AD172" s="1069" t="str" cm="1">
        <f t="array" ref="AD172">IF($D172&lt;COLUMNS($F$7:AD$7),"",INDEX(TableDiv[[GASB]:[GASB]],_xlfn.AGGREGATE(15,3,(TableDiv[[Agency]:[Agency]]=$E172)/(TableDiv[[Agency]:[Agency]]=$E172)*(ROW(TableDiv[Agency])-ROW(TableDiv[[#Headers],[Agency]])),COLUMNS($F$7:AD$7))))</f>
        <v/>
      </c>
      <c r="AE172" s="1069" t="str" cm="1">
        <f t="array" ref="AE172">IF($D172&lt;COLUMNS($F$7:AE$7),"",INDEX(TableDiv[[GASB]:[GASB]],_xlfn.AGGREGATE(15,3,(TableDiv[[Agency]:[Agency]]=$E172)/(TableDiv[[Agency]:[Agency]]=$E172)*(ROW(TableDiv[Agency])-ROW(TableDiv[[#Headers],[Agency]])),COLUMNS($F$7:AE$7))))</f>
        <v/>
      </c>
      <c r="AF172" s="1069" t="str" cm="1">
        <f t="array" ref="AF172">IF($D172&lt;COLUMNS($F$7:AF$7),"",INDEX(TableDiv[[GASB]:[GASB]],_xlfn.AGGREGATE(15,3,(TableDiv[[Agency]:[Agency]]=$E172)/(TableDiv[[Agency]:[Agency]]=$E172)*(ROW(TableDiv[Agency])-ROW(TableDiv[[#Headers],[Agency]])),COLUMNS($F$7:AF$7))))</f>
        <v/>
      </c>
      <c r="AG172" s="1069" t="str" cm="1">
        <f t="array" ref="AG172">IF($D172&lt;COLUMNS($F$7:AG$7),"",INDEX(TableDiv[[GASB]:[GASB]],_xlfn.AGGREGATE(15,3,(TableDiv[[Agency]:[Agency]]=$E172)/(TableDiv[[Agency]:[Agency]]=$E172)*(ROW(TableDiv[Agency])-ROW(TableDiv[[#Headers],[Agency]])),COLUMNS($F$7:AG$7))))</f>
        <v/>
      </c>
      <c r="AH172" s="1069" t="str" cm="1">
        <f t="array" ref="AH172">IF($D172&lt;COLUMNS($F$7:AH$7),"",INDEX(TableDiv[[GASB]:[GASB]],_xlfn.AGGREGATE(15,3,(TableDiv[[Agency]:[Agency]]=$E172)/(TableDiv[[Agency]:[Agency]]=$E172)*(ROW(TableDiv[Agency])-ROW(TableDiv[[#Headers],[Agency]])),COLUMNS($F$7:AH$7))))</f>
        <v/>
      </c>
      <c r="AI172" s="1069" t="str" cm="1">
        <f t="array" ref="AI172">IF($D172&lt;COLUMNS($F$7:AI$7),"",INDEX(TableDiv[[GASB]:[GASB]],_xlfn.AGGREGATE(15,3,(TableDiv[[Agency]:[Agency]]=$E172)/(TableDiv[[Agency]:[Agency]]=$E172)*(ROW(TableDiv[Agency])-ROW(TableDiv[[#Headers],[Agency]])),COLUMNS($F$7:AI$7))))</f>
        <v/>
      </c>
      <c r="AJ172" s="1069" t="str" cm="1">
        <f t="array" ref="AJ172">IF($D172&lt;COLUMNS($F$7:AJ$7),"",INDEX(TableDiv[[GASB]:[GASB]],_xlfn.AGGREGATE(15,3,(TableDiv[[Agency]:[Agency]]=$E172)/(TableDiv[[Agency]:[Agency]]=$E172)*(ROW(TableDiv[Agency])-ROW(TableDiv[[#Headers],[Agency]])),COLUMNS($F$7:AJ$7))))</f>
        <v/>
      </c>
      <c r="AK172" s="1069" t="str" cm="1">
        <f t="array" ref="AK172">IF($D172&lt;COLUMNS($F$7:AK$7),"",INDEX(TableDiv[[GASB]:[GASB]],_xlfn.AGGREGATE(15,3,(TableDiv[[Agency]:[Agency]]=$E172)/(TableDiv[[Agency]:[Agency]]=$E172)*(ROW(TableDiv[Agency])-ROW(TableDiv[[#Headers],[Agency]])),COLUMNS($F$7:AK$7))))</f>
        <v/>
      </c>
      <c r="AL172" s="1069" t="str" cm="1">
        <f t="array" ref="AL172">IF($D172&lt;COLUMNS($F$7:AL$7),"",INDEX(TableDiv[[GASB]:[GASB]],_xlfn.AGGREGATE(15,3,(TableDiv[[Agency]:[Agency]]=$E172)/(TableDiv[[Agency]:[Agency]]=$E172)*(ROW(TableDiv[Agency])-ROW(TableDiv[[#Headers],[Agency]])),COLUMNS($F$7:AL$7))))</f>
        <v/>
      </c>
      <c r="AM172" s="1069" t="str" cm="1">
        <f t="array" ref="AM172">IF($D172&lt;COLUMNS($F$7:AM$7),"",INDEX(TableDiv[[GASB]:[GASB]],_xlfn.AGGREGATE(15,3,(TableDiv[[Agency]:[Agency]]=$E172)/(TableDiv[[Agency]:[Agency]]=$E172)*(ROW(TableDiv[Agency])-ROW(TableDiv[[#Headers],[Agency]])),COLUMNS($F$7:AM$7))))</f>
        <v/>
      </c>
      <c r="AN172" s="1069"/>
      <c r="AO172" s="1069"/>
      <c r="AP172" s="1069"/>
      <c r="AQ172" s="1069"/>
      <c r="AR172" s="1069"/>
      <c r="AS172" s="1069"/>
    </row>
    <row r="173" spans="1:45" ht="15">
      <c r="A173" s="1073" t="s">
        <v>2350</v>
      </c>
      <c r="B173" s="1073" t="s">
        <v>2265</v>
      </c>
      <c r="C173" s="1069"/>
      <c r="D173" s="1069">
        <f>COUNTIF(TableDiv[Agency],E173)</f>
        <v>1</v>
      </c>
      <c r="E173" s="1078" t="str" cm="1">
        <f t="array" ref="E173">IFERROR(INDEX(TableDiv[Agency],MATCH(0,INDEX(COUNTIF($E$7:E172,TableDiv[Agency]),),0)),"")</f>
        <v>D2</v>
      </c>
      <c r="F173" s="1069" t="str" cm="1">
        <f t="array" ref="F173">IF($D173&lt;COLUMNS($F$7:F$7),"",INDEX(TableDiv[[GASB]:[GASB]],_xlfn.AGGREGATE(15,3,(TableDiv[[Agency]:[Agency]]=$E173)/(TableDiv[[Agency]:[Agency]]=$E173)*(ROW(TableDiv[Agency])-ROW(TableDiv[[#Headers],[Agency]])),COLUMNS($F$7:F$7))))</f>
        <v>48100G</v>
      </c>
      <c r="G173" s="1069" t="str" cm="1">
        <f t="array" ref="G173">IF($D173&lt;COLUMNS($F$7:G$7),"",INDEX(TableDiv[[GASB]:[GASB]],_xlfn.AGGREGATE(15,3,(TableDiv[[Agency]:[Agency]]=$E173)/(TableDiv[[Agency]:[Agency]]=$E173)*(ROW(TableDiv[Agency])-ROW(TableDiv[[#Headers],[Agency]])),COLUMNS($F$7:G$7))))</f>
        <v/>
      </c>
      <c r="H173" s="1069" t="str" cm="1">
        <f t="array" ref="H173">IF($D173&lt;COLUMNS($F$7:H$7),"",INDEX(TableDiv[[GASB]:[GASB]],_xlfn.AGGREGATE(15,3,(TableDiv[[Agency]:[Agency]]=$E173)/(TableDiv[[Agency]:[Agency]]=$E173)*(ROW(TableDiv[Agency])-ROW(TableDiv[[#Headers],[Agency]])),COLUMNS($F$7:H$7))))</f>
        <v/>
      </c>
      <c r="I173" s="1069" t="str" cm="1">
        <f t="array" ref="I173">IF($D173&lt;COLUMNS($F$7:I$7),"",INDEX(TableDiv[[GASB]:[GASB]],_xlfn.AGGREGATE(15,3,(TableDiv[[Agency]:[Agency]]=$E173)/(TableDiv[[Agency]:[Agency]]=$E173)*(ROW(TableDiv[Agency])-ROW(TableDiv[[#Headers],[Agency]])),COLUMNS($F$7:I$7))))</f>
        <v/>
      </c>
      <c r="J173" s="1069" t="str" cm="1">
        <f t="array" ref="J173">IF($D173&lt;COLUMNS($F$7:J$7),"",INDEX(TableDiv[[GASB]:[GASB]],_xlfn.AGGREGATE(15,3,(TableDiv[[Agency]:[Agency]]=$E173)/(TableDiv[[Agency]:[Agency]]=$E173)*(ROW(TableDiv[Agency])-ROW(TableDiv[[#Headers],[Agency]])),COLUMNS($F$7:J$7))))</f>
        <v/>
      </c>
      <c r="K173" s="1069" t="str" cm="1">
        <f t="array" ref="K173">IF($D173&lt;COLUMNS($F$7:K$7),"",INDEX(TableDiv[[GASB]:[GASB]],_xlfn.AGGREGATE(15,3,(TableDiv[[Agency]:[Agency]]=$E173)/(TableDiv[[Agency]:[Agency]]=$E173)*(ROW(TableDiv[Agency])-ROW(TableDiv[[#Headers],[Agency]])),COLUMNS($F$7:K$7))))</f>
        <v/>
      </c>
      <c r="L173" s="1069" t="str" cm="1">
        <f t="array" ref="L173">IF($D173&lt;COLUMNS($F$7:L$7),"",INDEX(TableDiv[[GASB]:[GASB]],_xlfn.AGGREGATE(15,3,(TableDiv[[Agency]:[Agency]]=$E173)/(TableDiv[[Agency]:[Agency]]=$E173)*(ROW(TableDiv[Agency])-ROW(TableDiv[[#Headers],[Agency]])),COLUMNS($F$7:L$7))))</f>
        <v/>
      </c>
      <c r="M173" s="1069" t="str" cm="1">
        <f t="array" ref="M173">IF($D173&lt;COLUMNS($F$7:M$7),"",INDEX(TableDiv[[GASB]:[GASB]],_xlfn.AGGREGATE(15,3,(TableDiv[[Agency]:[Agency]]=$E173)/(TableDiv[[Agency]:[Agency]]=$E173)*(ROW(TableDiv[Agency])-ROW(TableDiv[[#Headers],[Agency]])),COLUMNS($F$7:M$7))))</f>
        <v/>
      </c>
      <c r="N173" s="1069" t="str" cm="1">
        <f t="array" ref="N173">IF($D173&lt;COLUMNS($F$7:N$7),"",INDEX(TableDiv[[GASB]:[GASB]],_xlfn.AGGREGATE(15,3,(TableDiv[[Agency]:[Agency]]=$E173)/(TableDiv[[Agency]:[Agency]]=$E173)*(ROW(TableDiv[Agency])-ROW(TableDiv[[#Headers],[Agency]])),COLUMNS($F$7:N$7))))</f>
        <v/>
      </c>
      <c r="O173" s="1069" t="str" cm="1">
        <f t="array" ref="O173">IF($D173&lt;COLUMNS($F$7:O$7),"",INDEX(TableDiv[[GASB]:[GASB]],_xlfn.AGGREGATE(15,3,(TableDiv[[Agency]:[Agency]]=$E173)/(TableDiv[[Agency]:[Agency]]=$E173)*(ROW(TableDiv[Agency])-ROW(TableDiv[[#Headers],[Agency]])),COLUMNS($F$7:O$7))))</f>
        <v/>
      </c>
      <c r="P173" s="1069" t="str" cm="1">
        <f t="array" ref="P173">IF($D173&lt;COLUMNS($F$7:P$7),"",INDEX(TableDiv[[GASB]:[GASB]],_xlfn.AGGREGATE(15,3,(TableDiv[[Agency]:[Agency]]=$E173)/(TableDiv[[Agency]:[Agency]]=$E173)*(ROW(TableDiv[Agency])-ROW(TableDiv[[#Headers],[Agency]])),COLUMNS($F$7:P$7))))</f>
        <v/>
      </c>
      <c r="Q173" s="1069" t="str" cm="1">
        <f t="array" ref="Q173">IF($D173&lt;COLUMNS($F$7:Q$7),"",INDEX(TableDiv[[GASB]:[GASB]],_xlfn.AGGREGATE(15,3,(TableDiv[[Agency]:[Agency]]=$E173)/(TableDiv[[Agency]:[Agency]]=$E173)*(ROW(TableDiv[Agency])-ROW(TableDiv[[#Headers],[Agency]])),COLUMNS($F$7:Q$7))))</f>
        <v/>
      </c>
      <c r="R173" s="1069" t="str" cm="1">
        <f t="array" ref="R173">IF($D173&lt;COLUMNS($F$7:R$7),"",INDEX(TableDiv[[GASB]:[GASB]],_xlfn.AGGREGATE(15,3,(TableDiv[[Agency]:[Agency]]=$E173)/(TableDiv[[Agency]:[Agency]]=$E173)*(ROW(TableDiv[Agency])-ROW(TableDiv[[#Headers],[Agency]])),COLUMNS($F$7:R$7))))</f>
        <v/>
      </c>
      <c r="S173" s="1069" t="str" cm="1">
        <f t="array" ref="S173">IF($D173&lt;COLUMNS($F$7:S$7),"",INDEX(TableDiv[[GASB]:[GASB]],_xlfn.AGGREGATE(15,3,(TableDiv[[Agency]:[Agency]]=$E173)/(TableDiv[[Agency]:[Agency]]=$E173)*(ROW(TableDiv[Agency])-ROW(TableDiv[[#Headers],[Agency]])),COLUMNS($F$7:S$7))))</f>
        <v/>
      </c>
      <c r="T173" s="1069" t="str" cm="1">
        <f t="array" ref="T173">IF($D173&lt;COLUMNS($F$7:T$7),"",INDEX(TableDiv[[GASB]:[GASB]],_xlfn.AGGREGATE(15,3,(TableDiv[[Agency]:[Agency]]=$E173)/(TableDiv[[Agency]:[Agency]]=$E173)*(ROW(TableDiv[Agency])-ROW(TableDiv[[#Headers],[Agency]])),COLUMNS($F$7:T$7))))</f>
        <v/>
      </c>
      <c r="U173" s="1069" t="str" cm="1">
        <f t="array" ref="U173">IF($D173&lt;COLUMNS($F$7:U$7),"",INDEX(TableDiv[[GASB]:[GASB]],_xlfn.AGGREGATE(15,3,(TableDiv[[Agency]:[Agency]]=$E173)/(TableDiv[[Agency]:[Agency]]=$E173)*(ROW(TableDiv[Agency])-ROW(TableDiv[[#Headers],[Agency]])),COLUMNS($F$7:U$7))))</f>
        <v/>
      </c>
      <c r="V173" s="1069" t="str" cm="1">
        <f t="array" ref="V173">IF($D173&lt;COLUMNS($F$7:V$7),"",INDEX(TableDiv[[GASB]:[GASB]],_xlfn.AGGREGATE(15,3,(TableDiv[[Agency]:[Agency]]=$E173)/(TableDiv[[Agency]:[Agency]]=$E173)*(ROW(TableDiv[Agency])-ROW(TableDiv[[#Headers],[Agency]])),COLUMNS($F$7:V$7))))</f>
        <v/>
      </c>
      <c r="W173" s="1069" t="str" cm="1">
        <f t="array" ref="W173">IF($D173&lt;COLUMNS($F$7:W$7),"",INDEX(TableDiv[[GASB]:[GASB]],_xlfn.AGGREGATE(15,3,(TableDiv[[Agency]:[Agency]]=$E173)/(TableDiv[[Agency]:[Agency]]=$E173)*(ROW(TableDiv[Agency])-ROW(TableDiv[[#Headers],[Agency]])),COLUMNS($F$7:W$7))))</f>
        <v/>
      </c>
      <c r="X173" s="1069" t="str" cm="1">
        <f t="array" ref="X173">IF($D173&lt;COLUMNS($F$7:X$7),"",INDEX(TableDiv[[GASB]:[GASB]],_xlfn.AGGREGATE(15,3,(TableDiv[[Agency]:[Agency]]=$E173)/(TableDiv[[Agency]:[Agency]]=$E173)*(ROW(TableDiv[Agency])-ROW(TableDiv[[#Headers],[Agency]])),COLUMNS($F$7:X$7))))</f>
        <v/>
      </c>
      <c r="Y173" s="1069" t="str" cm="1">
        <f t="array" ref="Y173">IF($D173&lt;COLUMNS($F$7:Y$7),"",INDEX(TableDiv[[GASB]:[GASB]],_xlfn.AGGREGATE(15,3,(TableDiv[[Agency]:[Agency]]=$E173)/(TableDiv[[Agency]:[Agency]]=$E173)*(ROW(TableDiv[Agency])-ROW(TableDiv[[#Headers],[Agency]])),COLUMNS($F$7:Y$7))))</f>
        <v/>
      </c>
      <c r="Z173" s="1069" t="str" cm="1">
        <f t="array" ref="Z173">IF($D173&lt;COLUMNS($F$7:Z$7),"",INDEX(TableDiv[[GASB]:[GASB]],_xlfn.AGGREGATE(15,3,(TableDiv[[Agency]:[Agency]]=$E173)/(TableDiv[[Agency]:[Agency]]=$E173)*(ROW(TableDiv[Agency])-ROW(TableDiv[[#Headers],[Agency]])),COLUMNS($F$7:Z$7))))</f>
        <v/>
      </c>
      <c r="AA173" s="1069" t="str" cm="1">
        <f t="array" ref="AA173">IF($D173&lt;COLUMNS($F$7:AA$7),"",INDEX(TableDiv[[GASB]:[GASB]],_xlfn.AGGREGATE(15,3,(TableDiv[[Agency]:[Agency]]=$E173)/(TableDiv[[Agency]:[Agency]]=$E173)*(ROW(TableDiv[Agency])-ROW(TableDiv[[#Headers],[Agency]])),COLUMNS($F$7:AA$7))))</f>
        <v/>
      </c>
      <c r="AB173" s="1069" t="str" cm="1">
        <f t="array" ref="AB173">IF($D173&lt;COLUMNS($F$7:AB$7),"",INDEX(TableDiv[[GASB]:[GASB]],_xlfn.AGGREGATE(15,3,(TableDiv[[Agency]:[Agency]]=$E173)/(TableDiv[[Agency]:[Agency]]=$E173)*(ROW(TableDiv[Agency])-ROW(TableDiv[[#Headers],[Agency]])),COLUMNS($F$7:AB$7))))</f>
        <v/>
      </c>
      <c r="AC173" s="1069" t="str" cm="1">
        <f t="array" ref="AC173">IF($D173&lt;COLUMNS($F$7:AC$7),"",INDEX(TableDiv[[GASB]:[GASB]],_xlfn.AGGREGATE(15,3,(TableDiv[[Agency]:[Agency]]=$E173)/(TableDiv[[Agency]:[Agency]]=$E173)*(ROW(TableDiv[Agency])-ROW(TableDiv[[#Headers],[Agency]])),COLUMNS($F$7:AC$7))))</f>
        <v/>
      </c>
      <c r="AD173" s="1069" t="str" cm="1">
        <f t="array" ref="AD173">IF($D173&lt;COLUMNS($F$7:AD$7),"",INDEX(TableDiv[[GASB]:[GASB]],_xlfn.AGGREGATE(15,3,(TableDiv[[Agency]:[Agency]]=$E173)/(TableDiv[[Agency]:[Agency]]=$E173)*(ROW(TableDiv[Agency])-ROW(TableDiv[[#Headers],[Agency]])),COLUMNS($F$7:AD$7))))</f>
        <v/>
      </c>
      <c r="AE173" s="1069" t="str" cm="1">
        <f t="array" ref="AE173">IF($D173&lt;COLUMNS($F$7:AE$7),"",INDEX(TableDiv[[GASB]:[GASB]],_xlfn.AGGREGATE(15,3,(TableDiv[[Agency]:[Agency]]=$E173)/(TableDiv[[Agency]:[Agency]]=$E173)*(ROW(TableDiv[Agency])-ROW(TableDiv[[#Headers],[Agency]])),COLUMNS($F$7:AE$7))))</f>
        <v/>
      </c>
      <c r="AF173" s="1069" t="str" cm="1">
        <f t="array" ref="AF173">IF($D173&lt;COLUMNS($F$7:AF$7),"",INDEX(TableDiv[[GASB]:[GASB]],_xlfn.AGGREGATE(15,3,(TableDiv[[Agency]:[Agency]]=$E173)/(TableDiv[[Agency]:[Agency]]=$E173)*(ROW(TableDiv[Agency])-ROW(TableDiv[[#Headers],[Agency]])),COLUMNS($F$7:AF$7))))</f>
        <v/>
      </c>
      <c r="AG173" s="1069" t="str" cm="1">
        <f t="array" ref="AG173">IF($D173&lt;COLUMNS($F$7:AG$7),"",INDEX(TableDiv[[GASB]:[GASB]],_xlfn.AGGREGATE(15,3,(TableDiv[[Agency]:[Agency]]=$E173)/(TableDiv[[Agency]:[Agency]]=$E173)*(ROW(TableDiv[Agency])-ROW(TableDiv[[#Headers],[Agency]])),COLUMNS($F$7:AG$7))))</f>
        <v/>
      </c>
      <c r="AH173" s="1069" t="str" cm="1">
        <f t="array" ref="AH173">IF($D173&lt;COLUMNS($F$7:AH$7),"",INDEX(TableDiv[[GASB]:[GASB]],_xlfn.AGGREGATE(15,3,(TableDiv[[Agency]:[Agency]]=$E173)/(TableDiv[[Agency]:[Agency]]=$E173)*(ROW(TableDiv[Agency])-ROW(TableDiv[[#Headers],[Agency]])),COLUMNS($F$7:AH$7))))</f>
        <v/>
      </c>
      <c r="AI173" s="1069" t="str" cm="1">
        <f t="array" ref="AI173">IF($D173&lt;COLUMNS($F$7:AI$7),"",INDEX(TableDiv[[GASB]:[GASB]],_xlfn.AGGREGATE(15,3,(TableDiv[[Agency]:[Agency]]=$E173)/(TableDiv[[Agency]:[Agency]]=$E173)*(ROW(TableDiv[Agency])-ROW(TableDiv[[#Headers],[Agency]])),COLUMNS($F$7:AI$7))))</f>
        <v/>
      </c>
      <c r="AJ173" s="1069" t="str" cm="1">
        <f t="array" ref="AJ173">IF($D173&lt;COLUMNS($F$7:AJ$7),"",INDEX(TableDiv[[GASB]:[GASB]],_xlfn.AGGREGATE(15,3,(TableDiv[[Agency]:[Agency]]=$E173)/(TableDiv[[Agency]:[Agency]]=$E173)*(ROW(TableDiv[Agency])-ROW(TableDiv[[#Headers],[Agency]])),COLUMNS($F$7:AJ$7))))</f>
        <v/>
      </c>
      <c r="AK173" s="1069" t="str" cm="1">
        <f t="array" ref="AK173">IF($D173&lt;COLUMNS($F$7:AK$7),"",INDEX(TableDiv[[GASB]:[GASB]],_xlfn.AGGREGATE(15,3,(TableDiv[[Agency]:[Agency]]=$E173)/(TableDiv[[Agency]:[Agency]]=$E173)*(ROW(TableDiv[Agency])-ROW(TableDiv[[#Headers],[Agency]])),COLUMNS($F$7:AK$7))))</f>
        <v/>
      </c>
      <c r="AL173" s="1069" t="str" cm="1">
        <f t="array" ref="AL173">IF($D173&lt;COLUMNS($F$7:AL$7),"",INDEX(TableDiv[[GASB]:[GASB]],_xlfn.AGGREGATE(15,3,(TableDiv[[Agency]:[Agency]]=$E173)/(TableDiv[[Agency]:[Agency]]=$E173)*(ROW(TableDiv[Agency])-ROW(TableDiv[[#Headers],[Agency]])),COLUMNS($F$7:AL$7))))</f>
        <v/>
      </c>
      <c r="AM173" s="1069" t="str" cm="1">
        <f t="array" ref="AM173">IF($D173&lt;COLUMNS($F$7:AM$7),"",INDEX(TableDiv[[GASB]:[GASB]],_xlfn.AGGREGATE(15,3,(TableDiv[[Agency]:[Agency]]=$E173)/(TableDiv[[Agency]:[Agency]]=$E173)*(ROW(TableDiv[Agency])-ROW(TableDiv[[#Headers],[Agency]])),COLUMNS($F$7:AM$7))))</f>
        <v/>
      </c>
      <c r="AN173" s="1069"/>
      <c r="AO173" s="1069"/>
      <c r="AP173" s="1069"/>
      <c r="AQ173" s="1069"/>
      <c r="AR173" s="1069"/>
      <c r="AS173" s="1069"/>
    </row>
    <row r="174" spans="1:45" ht="15">
      <c r="A174" s="1073" t="s">
        <v>2350</v>
      </c>
      <c r="B174" s="1073" t="s">
        <v>2266</v>
      </c>
      <c r="C174" s="1069"/>
      <c r="D174" s="1069">
        <f>COUNTIF(TableDiv[Agency],E174)</f>
        <v>1</v>
      </c>
      <c r="E174" s="1078" t="str" cm="1">
        <f t="array" ref="E174">IFERROR(INDEX(TableDiv[Agency],MATCH(0,INDEX(COUNTIF($E$7:E173,TableDiv[Agency]),),0)),"")</f>
        <v>D3</v>
      </c>
      <c r="F174" s="1069" t="str" cm="1">
        <f t="array" ref="F174">IF($D174&lt;COLUMNS($F$7:F$7),"",INDEX(TableDiv[[GASB]:[GASB]],_xlfn.AGGREGATE(15,3,(TableDiv[[Agency]:[Agency]]=$E174)/(TableDiv[[Agency]:[Agency]]=$E174)*(ROW(TableDiv[Agency])-ROW(TableDiv[[#Headers],[Agency]])),COLUMNS($F$7:F$7))))</f>
        <v>48100G</v>
      </c>
      <c r="G174" s="1069" t="str" cm="1">
        <f t="array" ref="G174">IF($D174&lt;COLUMNS($F$7:G$7),"",INDEX(TableDiv[[GASB]:[GASB]],_xlfn.AGGREGATE(15,3,(TableDiv[[Agency]:[Agency]]=$E174)/(TableDiv[[Agency]:[Agency]]=$E174)*(ROW(TableDiv[Agency])-ROW(TableDiv[[#Headers],[Agency]])),COLUMNS($F$7:G$7))))</f>
        <v/>
      </c>
      <c r="H174" s="1069" t="str" cm="1">
        <f t="array" ref="H174">IF($D174&lt;COLUMNS($F$7:H$7),"",INDEX(TableDiv[[GASB]:[GASB]],_xlfn.AGGREGATE(15,3,(TableDiv[[Agency]:[Agency]]=$E174)/(TableDiv[[Agency]:[Agency]]=$E174)*(ROW(TableDiv[Agency])-ROW(TableDiv[[#Headers],[Agency]])),COLUMNS($F$7:H$7))))</f>
        <v/>
      </c>
      <c r="I174" s="1069" t="str" cm="1">
        <f t="array" ref="I174">IF($D174&lt;COLUMNS($F$7:I$7),"",INDEX(TableDiv[[GASB]:[GASB]],_xlfn.AGGREGATE(15,3,(TableDiv[[Agency]:[Agency]]=$E174)/(TableDiv[[Agency]:[Agency]]=$E174)*(ROW(TableDiv[Agency])-ROW(TableDiv[[#Headers],[Agency]])),COLUMNS($F$7:I$7))))</f>
        <v/>
      </c>
      <c r="J174" s="1069" t="str" cm="1">
        <f t="array" ref="J174">IF($D174&lt;COLUMNS($F$7:J$7),"",INDEX(TableDiv[[GASB]:[GASB]],_xlfn.AGGREGATE(15,3,(TableDiv[[Agency]:[Agency]]=$E174)/(TableDiv[[Agency]:[Agency]]=$E174)*(ROW(TableDiv[Agency])-ROW(TableDiv[[#Headers],[Agency]])),COLUMNS($F$7:J$7))))</f>
        <v/>
      </c>
      <c r="K174" s="1069" t="str" cm="1">
        <f t="array" ref="K174">IF($D174&lt;COLUMNS($F$7:K$7),"",INDEX(TableDiv[[GASB]:[GASB]],_xlfn.AGGREGATE(15,3,(TableDiv[[Agency]:[Agency]]=$E174)/(TableDiv[[Agency]:[Agency]]=$E174)*(ROW(TableDiv[Agency])-ROW(TableDiv[[#Headers],[Agency]])),COLUMNS($F$7:K$7))))</f>
        <v/>
      </c>
      <c r="L174" s="1069" t="str" cm="1">
        <f t="array" ref="L174">IF($D174&lt;COLUMNS($F$7:L$7),"",INDEX(TableDiv[[GASB]:[GASB]],_xlfn.AGGREGATE(15,3,(TableDiv[[Agency]:[Agency]]=$E174)/(TableDiv[[Agency]:[Agency]]=$E174)*(ROW(TableDiv[Agency])-ROW(TableDiv[[#Headers],[Agency]])),COLUMNS($F$7:L$7))))</f>
        <v/>
      </c>
      <c r="M174" s="1069" t="str" cm="1">
        <f t="array" ref="M174">IF($D174&lt;COLUMNS($F$7:M$7),"",INDEX(TableDiv[[GASB]:[GASB]],_xlfn.AGGREGATE(15,3,(TableDiv[[Agency]:[Agency]]=$E174)/(TableDiv[[Agency]:[Agency]]=$E174)*(ROW(TableDiv[Agency])-ROW(TableDiv[[#Headers],[Agency]])),COLUMNS($F$7:M$7))))</f>
        <v/>
      </c>
      <c r="N174" s="1069" t="str" cm="1">
        <f t="array" ref="N174">IF($D174&lt;COLUMNS($F$7:N$7),"",INDEX(TableDiv[[GASB]:[GASB]],_xlfn.AGGREGATE(15,3,(TableDiv[[Agency]:[Agency]]=$E174)/(TableDiv[[Agency]:[Agency]]=$E174)*(ROW(TableDiv[Agency])-ROW(TableDiv[[#Headers],[Agency]])),COLUMNS($F$7:N$7))))</f>
        <v/>
      </c>
      <c r="O174" s="1069" t="str" cm="1">
        <f t="array" ref="O174">IF($D174&lt;COLUMNS($F$7:O$7),"",INDEX(TableDiv[[GASB]:[GASB]],_xlfn.AGGREGATE(15,3,(TableDiv[[Agency]:[Agency]]=$E174)/(TableDiv[[Agency]:[Agency]]=$E174)*(ROW(TableDiv[Agency])-ROW(TableDiv[[#Headers],[Agency]])),COLUMNS($F$7:O$7))))</f>
        <v/>
      </c>
      <c r="P174" s="1069" t="str" cm="1">
        <f t="array" ref="P174">IF($D174&lt;COLUMNS($F$7:P$7),"",INDEX(TableDiv[[GASB]:[GASB]],_xlfn.AGGREGATE(15,3,(TableDiv[[Agency]:[Agency]]=$E174)/(TableDiv[[Agency]:[Agency]]=$E174)*(ROW(TableDiv[Agency])-ROW(TableDiv[[#Headers],[Agency]])),COLUMNS($F$7:P$7))))</f>
        <v/>
      </c>
      <c r="Q174" s="1069" t="str" cm="1">
        <f t="array" ref="Q174">IF($D174&lt;COLUMNS($F$7:Q$7),"",INDEX(TableDiv[[GASB]:[GASB]],_xlfn.AGGREGATE(15,3,(TableDiv[[Agency]:[Agency]]=$E174)/(TableDiv[[Agency]:[Agency]]=$E174)*(ROW(TableDiv[Agency])-ROW(TableDiv[[#Headers],[Agency]])),COLUMNS($F$7:Q$7))))</f>
        <v/>
      </c>
      <c r="R174" s="1069" t="str" cm="1">
        <f t="array" ref="R174">IF($D174&lt;COLUMNS($F$7:R$7),"",INDEX(TableDiv[[GASB]:[GASB]],_xlfn.AGGREGATE(15,3,(TableDiv[[Agency]:[Agency]]=$E174)/(TableDiv[[Agency]:[Agency]]=$E174)*(ROW(TableDiv[Agency])-ROW(TableDiv[[#Headers],[Agency]])),COLUMNS($F$7:R$7))))</f>
        <v/>
      </c>
      <c r="S174" s="1069" t="str" cm="1">
        <f t="array" ref="S174">IF($D174&lt;COLUMNS($F$7:S$7),"",INDEX(TableDiv[[GASB]:[GASB]],_xlfn.AGGREGATE(15,3,(TableDiv[[Agency]:[Agency]]=$E174)/(TableDiv[[Agency]:[Agency]]=$E174)*(ROW(TableDiv[Agency])-ROW(TableDiv[[#Headers],[Agency]])),COLUMNS($F$7:S$7))))</f>
        <v/>
      </c>
      <c r="T174" s="1069" t="str" cm="1">
        <f t="array" ref="T174">IF($D174&lt;COLUMNS($F$7:T$7),"",INDEX(TableDiv[[GASB]:[GASB]],_xlfn.AGGREGATE(15,3,(TableDiv[[Agency]:[Agency]]=$E174)/(TableDiv[[Agency]:[Agency]]=$E174)*(ROW(TableDiv[Agency])-ROW(TableDiv[[#Headers],[Agency]])),COLUMNS($F$7:T$7))))</f>
        <v/>
      </c>
      <c r="U174" s="1069" t="str" cm="1">
        <f t="array" ref="U174">IF($D174&lt;COLUMNS($F$7:U$7),"",INDEX(TableDiv[[GASB]:[GASB]],_xlfn.AGGREGATE(15,3,(TableDiv[[Agency]:[Agency]]=$E174)/(TableDiv[[Agency]:[Agency]]=$E174)*(ROW(TableDiv[Agency])-ROW(TableDiv[[#Headers],[Agency]])),COLUMNS($F$7:U$7))))</f>
        <v/>
      </c>
      <c r="V174" s="1069" t="str" cm="1">
        <f t="array" ref="V174">IF($D174&lt;COLUMNS($F$7:V$7),"",INDEX(TableDiv[[GASB]:[GASB]],_xlfn.AGGREGATE(15,3,(TableDiv[[Agency]:[Agency]]=$E174)/(TableDiv[[Agency]:[Agency]]=$E174)*(ROW(TableDiv[Agency])-ROW(TableDiv[[#Headers],[Agency]])),COLUMNS($F$7:V$7))))</f>
        <v/>
      </c>
      <c r="W174" s="1069" t="str" cm="1">
        <f t="array" ref="W174">IF($D174&lt;COLUMNS($F$7:W$7),"",INDEX(TableDiv[[GASB]:[GASB]],_xlfn.AGGREGATE(15,3,(TableDiv[[Agency]:[Agency]]=$E174)/(TableDiv[[Agency]:[Agency]]=$E174)*(ROW(TableDiv[Agency])-ROW(TableDiv[[#Headers],[Agency]])),COLUMNS($F$7:W$7))))</f>
        <v/>
      </c>
      <c r="X174" s="1069" t="str" cm="1">
        <f t="array" ref="X174">IF($D174&lt;COLUMNS($F$7:X$7),"",INDEX(TableDiv[[GASB]:[GASB]],_xlfn.AGGREGATE(15,3,(TableDiv[[Agency]:[Agency]]=$E174)/(TableDiv[[Agency]:[Agency]]=$E174)*(ROW(TableDiv[Agency])-ROW(TableDiv[[#Headers],[Agency]])),COLUMNS($F$7:X$7))))</f>
        <v/>
      </c>
      <c r="Y174" s="1069" t="str" cm="1">
        <f t="array" ref="Y174">IF($D174&lt;COLUMNS($F$7:Y$7),"",INDEX(TableDiv[[GASB]:[GASB]],_xlfn.AGGREGATE(15,3,(TableDiv[[Agency]:[Agency]]=$E174)/(TableDiv[[Agency]:[Agency]]=$E174)*(ROW(TableDiv[Agency])-ROW(TableDiv[[#Headers],[Agency]])),COLUMNS($F$7:Y$7))))</f>
        <v/>
      </c>
      <c r="Z174" s="1069" t="str" cm="1">
        <f t="array" ref="Z174">IF($D174&lt;COLUMNS($F$7:Z$7),"",INDEX(TableDiv[[GASB]:[GASB]],_xlfn.AGGREGATE(15,3,(TableDiv[[Agency]:[Agency]]=$E174)/(TableDiv[[Agency]:[Agency]]=$E174)*(ROW(TableDiv[Agency])-ROW(TableDiv[[#Headers],[Agency]])),COLUMNS($F$7:Z$7))))</f>
        <v/>
      </c>
      <c r="AA174" s="1069" t="str" cm="1">
        <f t="array" ref="AA174">IF($D174&lt;COLUMNS($F$7:AA$7),"",INDEX(TableDiv[[GASB]:[GASB]],_xlfn.AGGREGATE(15,3,(TableDiv[[Agency]:[Agency]]=$E174)/(TableDiv[[Agency]:[Agency]]=$E174)*(ROW(TableDiv[Agency])-ROW(TableDiv[[#Headers],[Agency]])),COLUMNS($F$7:AA$7))))</f>
        <v/>
      </c>
      <c r="AB174" s="1069" t="str" cm="1">
        <f t="array" ref="AB174">IF($D174&lt;COLUMNS($F$7:AB$7),"",INDEX(TableDiv[[GASB]:[GASB]],_xlfn.AGGREGATE(15,3,(TableDiv[[Agency]:[Agency]]=$E174)/(TableDiv[[Agency]:[Agency]]=$E174)*(ROW(TableDiv[Agency])-ROW(TableDiv[[#Headers],[Agency]])),COLUMNS($F$7:AB$7))))</f>
        <v/>
      </c>
      <c r="AC174" s="1069" t="str" cm="1">
        <f t="array" ref="AC174">IF($D174&lt;COLUMNS($F$7:AC$7),"",INDEX(TableDiv[[GASB]:[GASB]],_xlfn.AGGREGATE(15,3,(TableDiv[[Agency]:[Agency]]=$E174)/(TableDiv[[Agency]:[Agency]]=$E174)*(ROW(TableDiv[Agency])-ROW(TableDiv[[#Headers],[Agency]])),COLUMNS($F$7:AC$7))))</f>
        <v/>
      </c>
      <c r="AD174" s="1069" t="str" cm="1">
        <f t="array" ref="AD174">IF($D174&lt;COLUMNS($F$7:AD$7),"",INDEX(TableDiv[[GASB]:[GASB]],_xlfn.AGGREGATE(15,3,(TableDiv[[Agency]:[Agency]]=$E174)/(TableDiv[[Agency]:[Agency]]=$E174)*(ROW(TableDiv[Agency])-ROW(TableDiv[[#Headers],[Agency]])),COLUMNS($F$7:AD$7))))</f>
        <v/>
      </c>
      <c r="AE174" s="1069" t="str" cm="1">
        <f t="array" ref="AE174">IF($D174&lt;COLUMNS($F$7:AE$7),"",INDEX(TableDiv[[GASB]:[GASB]],_xlfn.AGGREGATE(15,3,(TableDiv[[Agency]:[Agency]]=$E174)/(TableDiv[[Agency]:[Agency]]=$E174)*(ROW(TableDiv[Agency])-ROW(TableDiv[[#Headers],[Agency]])),COLUMNS($F$7:AE$7))))</f>
        <v/>
      </c>
      <c r="AF174" s="1069" t="str" cm="1">
        <f t="array" ref="AF174">IF($D174&lt;COLUMNS($F$7:AF$7),"",INDEX(TableDiv[[GASB]:[GASB]],_xlfn.AGGREGATE(15,3,(TableDiv[[Agency]:[Agency]]=$E174)/(TableDiv[[Agency]:[Agency]]=$E174)*(ROW(TableDiv[Agency])-ROW(TableDiv[[#Headers],[Agency]])),COLUMNS($F$7:AF$7))))</f>
        <v/>
      </c>
      <c r="AG174" s="1069" t="str" cm="1">
        <f t="array" ref="AG174">IF($D174&lt;COLUMNS($F$7:AG$7),"",INDEX(TableDiv[[GASB]:[GASB]],_xlfn.AGGREGATE(15,3,(TableDiv[[Agency]:[Agency]]=$E174)/(TableDiv[[Agency]:[Agency]]=$E174)*(ROW(TableDiv[Agency])-ROW(TableDiv[[#Headers],[Agency]])),COLUMNS($F$7:AG$7))))</f>
        <v/>
      </c>
      <c r="AH174" s="1069" t="str" cm="1">
        <f t="array" ref="AH174">IF($D174&lt;COLUMNS($F$7:AH$7),"",INDEX(TableDiv[[GASB]:[GASB]],_xlfn.AGGREGATE(15,3,(TableDiv[[Agency]:[Agency]]=$E174)/(TableDiv[[Agency]:[Agency]]=$E174)*(ROW(TableDiv[Agency])-ROW(TableDiv[[#Headers],[Agency]])),COLUMNS($F$7:AH$7))))</f>
        <v/>
      </c>
      <c r="AI174" s="1069" t="str" cm="1">
        <f t="array" ref="AI174">IF($D174&lt;COLUMNS($F$7:AI$7),"",INDEX(TableDiv[[GASB]:[GASB]],_xlfn.AGGREGATE(15,3,(TableDiv[[Agency]:[Agency]]=$E174)/(TableDiv[[Agency]:[Agency]]=$E174)*(ROW(TableDiv[Agency])-ROW(TableDiv[[#Headers],[Agency]])),COLUMNS($F$7:AI$7))))</f>
        <v/>
      </c>
      <c r="AJ174" s="1069" t="str" cm="1">
        <f t="array" ref="AJ174">IF($D174&lt;COLUMNS($F$7:AJ$7),"",INDEX(TableDiv[[GASB]:[GASB]],_xlfn.AGGREGATE(15,3,(TableDiv[[Agency]:[Agency]]=$E174)/(TableDiv[[Agency]:[Agency]]=$E174)*(ROW(TableDiv[Agency])-ROW(TableDiv[[#Headers],[Agency]])),COLUMNS($F$7:AJ$7))))</f>
        <v/>
      </c>
      <c r="AK174" s="1069" t="str" cm="1">
        <f t="array" ref="AK174">IF($D174&lt;COLUMNS($F$7:AK$7),"",INDEX(TableDiv[[GASB]:[GASB]],_xlfn.AGGREGATE(15,3,(TableDiv[[Agency]:[Agency]]=$E174)/(TableDiv[[Agency]:[Agency]]=$E174)*(ROW(TableDiv[Agency])-ROW(TableDiv[[#Headers],[Agency]])),COLUMNS($F$7:AK$7))))</f>
        <v/>
      </c>
      <c r="AL174" s="1069" t="str" cm="1">
        <f t="array" ref="AL174">IF($D174&lt;COLUMNS($F$7:AL$7),"",INDEX(TableDiv[[GASB]:[GASB]],_xlfn.AGGREGATE(15,3,(TableDiv[[Agency]:[Agency]]=$E174)/(TableDiv[[Agency]:[Agency]]=$E174)*(ROW(TableDiv[Agency])-ROW(TableDiv[[#Headers],[Agency]])),COLUMNS($F$7:AL$7))))</f>
        <v/>
      </c>
      <c r="AM174" s="1069" t="str" cm="1">
        <f t="array" ref="AM174">IF($D174&lt;COLUMNS($F$7:AM$7),"",INDEX(TableDiv[[GASB]:[GASB]],_xlfn.AGGREGATE(15,3,(TableDiv[[Agency]:[Agency]]=$E174)/(TableDiv[[Agency]:[Agency]]=$E174)*(ROW(TableDiv[Agency])-ROW(TableDiv[[#Headers],[Agency]])),COLUMNS($F$7:AM$7))))</f>
        <v/>
      </c>
      <c r="AN174" s="1069"/>
      <c r="AO174" s="1069"/>
      <c r="AP174" s="1069"/>
      <c r="AQ174" s="1069"/>
      <c r="AR174" s="1069"/>
      <c r="AS174" s="1069"/>
    </row>
    <row r="175" spans="1:45" ht="15">
      <c r="A175" s="1073" t="s">
        <v>2350</v>
      </c>
      <c r="B175" s="1073" t="s">
        <v>2281</v>
      </c>
      <c r="C175" s="1069"/>
      <c r="D175" s="1069">
        <f>COUNTIF(TableDiv[Agency],E175)</f>
        <v>1</v>
      </c>
      <c r="E175" s="1078" t="str" cm="1">
        <f t="array" ref="E175">IFERROR(INDEX(TableDiv[Agency],MATCH(0,INDEX(COUNTIF($E$7:E174,TableDiv[Agency]),),0)),"")</f>
        <v>D4</v>
      </c>
      <c r="F175" s="1069" t="str" cm="1">
        <f t="array" ref="F175">IF($D175&lt;COLUMNS($F$7:F$7),"",INDEX(TableDiv[[GASB]:[GASB]],_xlfn.AGGREGATE(15,3,(TableDiv[[Agency]:[Agency]]=$E175)/(TableDiv[[Agency]:[Agency]]=$E175)*(ROW(TableDiv[Agency])-ROW(TableDiv[[#Headers],[Agency]])),COLUMNS($F$7:F$7))))</f>
        <v>48100G</v>
      </c>
      <c r="G175" s="1069" t="str" cm="1">
        <f t="array" ref="G175">IF($D175&lt;COLUMNS($F$7:G$7),"",INDEX(TableDiv[[GASB]:[GASB]],_xlfn.AGGREGATE(15,3,(TableDiv[[Agency]:[Agency]]=$E175)/(TableDiv[[Agency]:[Agency]]=$E175)*(ROW(TableDiv[Agency])-ROW(TableDiv[[#Headers],[Agency]])),COLUMNS($F$7:G$7))))</f>
        <v/>
      </c>
      <c r="H175" s="1069" t="str" cm="1">
        <f t="array" ref="H175">IF($D175&lt;COLUMNS($F$7:H$7),"",INDEX(TableDiv[[GASB]:[GASB]],_xlfn.AGGREGATE(15,3,(TableDiv[[Agency]:[Agency]]=$E175)/(TableDiv[[Agency]:[Agency]]=$E175)*(ROW(TableDiv[Agency])-ROW(TableDiv[[#Headers],[Agency]])),COLUMNS($F$7:H$7))))</f>
        <v/>
      </c>
      <c r="I175" s="1069" t="str" cm="1">
        <f t="array" ref="I175">IF($D175&lt;COLUMNS($F$7:I$7),"",INDEX(TableDiv[[GASB]:[GASB]],_xlfn.AGGREGATE(15,3,(TableDiv[[Agency]:[Agency]]=$E175)/(TableDiv[[Agency]:[Agency]]=$E175)*(ROW(TableDiv[Agency])-ROW(TableDiv[[#Headers],[Agency]])),COLUMNS($F$7:I$7))))</f>
        <v/>
      </c>
      <c r="J175" s="1069" t="str" cm="1">
        <f t="array" ref="J175">IF($D175&lt;COLUMNS($F$7:J$7),"",INDEX(TableDiv[[GASB]:[GASB]],_xlfn.AGGREGATE(15,3,(TableDiv[[Agency]:[Agency]]=$E175)/(TableDiv[[Agency]:[Agency]]=$E175)*(ROW(TableDiv[Agency])-ROW(TableDiv[[#Headers],[Agency]])),COLUMNS($F$7:J$7))))</f>
        <v/>
      </c>
      <c r="K175" s="1069" t="str" cm="1">
        <f t="array" ref="K175">IF($D175&lt;COLUMNS($F$7:K$7),"",INDEX(TableDiv[[GASB]:[GASB]],_xlfn.AGGREGATE(15,3,(TableDiv[[Agency]:[Agency]]=$E175)/(TableDiv[[Agency]:[Agency]]=$E175)*(ROW(TableDiv[Agency])-ROW(TableDiv[[#Headers],[Agency]])),COLUMNS($F$7:K$7))))</f>
        <v/>
      </c>
      <c r="L175" s="1069" t="str" cm="1">
        <f t="array" ref="L175">IF($D175&lt;COLUMNS($F$7:L$7),"",INDEX(TableDiv[[GASB]:[GASB]],_xlfn.AGGREGATE(15,3,(TableDiv[[Agency]:[Agency]]=$E175)/(TableDiv[[Agency]:[Agency]]=$E175)*(ROW(TableDiv[Agency])-ROW(TableDiv[[#Headers],[Agency]])),COLUMNS($F$7:L$7))))</f>
        <v/>
      </c>
      <c r="M175" s="1069" t="str" cm="1">
        <f t="array" ref="M175">IF($D175&lt;COLUMNS($F$7:M$7),"",INDEX(TableDiv[[GASB]:[GASB]],_xlfn.AGGREGATE(15,3,(TableDiv[[Agency]:[Agency]]=$E175)/(TableDiv[[Agency]:[Agency]]=$E175)*(ROW(TableDiv[Agency])-ROW(TableDiv[[#Headers],[Agency]])),COLUMNS($F$7:M$7))))</f>
        <v/>
      </c>
      <c r="N175" s="1069" t="str" cm="1">
        <f t="array" ref="N175">IF($D175&lt;COLUMNS($F$7:N$7),"",INDEX(TableDiv[[GASB]:[GASB]],_xlfn.AGGREGATE(15,3,(TableDiv[[Agency]:[Agency]]=$E175)/(TableDiv[[Agency]:[Agency]]=$E175)*(ROW(TableDiv[Agency])-ROW(TableDiv[[#Headers],[Agency]])),COLUMNS($F$7:N$7))))</f>
        <v/>
      </c>
      <c r="O175" s="1069" t="str" cm="1">
        <f t="array" ref="O175">IF($D175&lt;COLUMNS($F$7:O$7),"",INDEX(TableDiv[[GASB]:[GASB]],_xlfn.AGGREGATE(15,3,(TableDiv[[Agency]:[Agency]]=$E175)/(TableDiv[[Agency]:[Agency]]=$E175)*(ROW(TableDiv[Agency])-ROW(TableDiv[[#Headers],[Agency]])),COLUMNS($F$7:O$7))))</f>
        <v/>
      </c>
      <c r="P175" s="1069" t="str" cm="1">
        <f t="array" ref="P175">IF($D175&lt;COLUMNS($F$7:P$7),"",INDEX(TableDiv[[GASB]:[GASB]],_xlfn.AGGREGATE(15,3,(TableDiv[[Agency]:[Agency]]=$E175)/(TableDiv[[Agency]:[Agency]]=$E175)*(ROW(TableDiv[Agency])-ROW(TableDiv[[#Headers],[Agency]])),COLUMNS($F$7:P$7))))</f>
        <v/>
      </c>
      <c r="Q175" s="1069" t="str" cm="1">
        <f t="array" ref="Q175">IF($D175&lt;COLUMNS($F$7:Q$7),"",INDEX(TableDiv[[GASB]:[GASB]],_xlfn.AGGREGATE(15,3,(TableDiv[[Agency]:[Agency]]=$E175)/(TableDiv[[Agency]:[Agency]]=$E175)*(ROW(TableDiv[Agency])-ROW(TableDiv[[#Headers],[Agency]])),COLUMNS($F$7:Q$7))))</f>
        <v/>
      </c>
      <c r="R175" s="1069" t="str" cm="1">
        <f t="array" ref="R175">IF($D175&lt;COLUMNS($F$7:R$7),"",INDEX(TableDiv[[GASB]:[GASB]],_xlfn.AGGREGATE(15,3,(TableDiv[[Agency]:[Agency]]=$E175)/(TableDiv[[Agency]:[Agency]]=$E175)*(ROW(TableDiv[Agency])-ROW(TableDiv[[#Headers],[Agency]])),COLUMNS($F$7:R$7))))</f>
        <v/>
      </c>
      <c r="S175" s="1069" t="str" cm="1">
        <f t="array" ref="S175">IF($D175&lt;COLUMNS($F$7:S$7),"",INDEX(TableDiv[[GASB]:[GASB]],_xlfn.AGGREGATE(15,3,(TableDiv[[Agency]:[Agency]]=$E175)/(TableDiv[[Agency]:[Agency]]=$E175)*(ROW(TableDiv[Agency])-ROW(TableDiv[[#Headers],[Agency]])),COLUMNS($F$7:S$7))))</f>
        <v/>
      </c>
      <c r="T175" s="1069" t="str" cm="1">
        <f t="array" ref="T175">IF($D175&lt;COLUMNS($F$7:T$7),"",INDEX(TableDiv[[GASB]:[GASB]],_xlfn.AGGREGATE(15,3,(TableDiv[[Agency]:[Agency]]=$E175)/(TableDiv[[Agency]:[Agency]]=$E175)*(ROW(TableDiv[Agency])-ROW(TableDiv[[#Headers],[Agency]])),COLUMNS($F$7:T$7))))</f>
        <v/>
      </c>
      <c r="U175" s="1069" t="str" cm="1">
        <f t="array" ref="U175">IF($D175&lt;COLUMNS($F$7:U$7),"",INDEX(TableDiv[[GASB]:[GASB]],_xlfn.AGGREGATE(15,3,(TableDiv[[Agency]:[Agency]]=$E175)/(TableDiv[[Agency]:[Agency]]=$E175)*(ROW(TableDiv[Agency])-ROW(TableDiv[[#Headers],[Agency]])),COLUMNS($F$7:U$7))))</f>
        <v/>
      </c>
      <c r="V175" s="1069" t="str" cm="1">
        <f t="array" ref="V175">IF($D175&lt;COLUMNS($F$7:V$7),"",INDEX(TableDiv[[GASB]:[GASB]],_xlfn.AGGREGATE(15,3,(TableDiv[[Agency]:[Agency]]=$E175)/(TableDiv[[Agency]:[Agency]]=$E175)*(ROW(TableDiv[Agency])-ROW(TableDiv[[#Headers],[Agency]])),COLUMNS($F$7:V$7))))</f>
        <v/>
      </c>
      <c r="W175" s="1069" t="str" cm="1">
        <f t="array" ref="W175">IF($D175&lt;COLUMNS($F$7:W$7),"",INDEX(TableDiv[[GASB]:[GASB]],_xlfn.AGGREGATE(15,3,(TableDiv[[Agency]:[Agency]]=$E175)/(TableDiv[[Agency]:[Agency]]=$E175)*(ROW(TableDiv[Agency])-ROW(TableDiv[[#Headers],[Agency]])),COLUMNS($F$7:W$7))))</f>
        <v/>
      </c>
      <c r="X175" s="1069" t="str" cm="1">
        <f t="array" ref="X175">IF($D175&lt;COLUMNS($F$7:X$7),"",INDEX(TableDiv[[GASB]:[GASB]],_xlfn.AGGREGATE(15,3,(TableDiv[[Agency]:[Agency]]=$E175)/(TableDiv[[Agency]:[Agency]]=$E175)*(ROW(TableDiv[Agency])-ROW(TableDiv[[#Headers],[Agency]])),COLUMNS($F$7:X$7))))</f>
        <v/>
      </c>
      <c r="Y175" s="1069" t="str" cm="1">
        <f t="array" ref="Y175">IF($D175&lt;COLUMNS($F$7:Y$7),"",INDEX(TableDiv[[GASB]:[GASB]],_xlfn.AGGREGATE(15,3,(TableDiv[[Agency]:[Agency]]=$E175)/(TableDiv[[Agency]:[Agency]]=$E175)*(ROW(TableDiv[Agency])-ROW(TableDiv[[#Headers],[Agency]])),COLUMNS($F$7:Y$7))))</f>
        <v/>
      </c>
      <c r="Z175" s="1069" t="str" cm="1">
        <f t="array" ref="Z175">IF($D175&lt;COLUMNS($F$7:Z$7),"",INDEX(TableDiv[[GASB]:[GASB]],_xlfn.AGGREGATE(15,3,(TableDiv[[Agency]:[Agency]]=$E175)/(TableDiv[[Agency]:[Agency]]=$E175)*(ROW(TableDiv[Agency])-ROW(TableDiv[[#Headers],[Agency]])),COLUMNS($F$7:Z$7))))</f>
        <v/>
      </c>
      <c r="AA175" s="1069" t="str" cm="1">
        <f t="array" ref="AA175">IF($D175&lt;COLUMNS($F$7:AA$7),"",INDEX(TableDiv[[GASB]:[GASB]],_xlfn.AGGREGATE(15,3,(TableDiv[[Agency]:[Agency]]=$E175)/(TableDiv[[Agency]:[Agency]]=$E175)*(ROW(TableDiv[Agency])-ROW(TableDiv[[#Headers],[Agency]])),COLUMNS($F$7:AA$7))))</f>
        <v/>
      </c>
      <c r="AB175" s="1069" t="str" cm="1">
        <f t="array" ref="AB175">IF($D175&lt;COLUMNS($F$7:AB$7),"",INDEX(TableDiv[[GASB]:[GASB]],_xlfn.AGGREGATE(15,3,(TableDiv[[Agency]:[Agency]]=$E175)/(TableDiv[[Agency]:[Agency]]=$E175)*(ROW(TableDiv[Agency])-ROW(TableDiv[[#Headers],[Agency]])),COLUMNS($F$7:AB$7))))</f>
        <v/>
      </c>
      <c r="AC175" s="1069" t="str" cm="1">
        <f t="array" ref="AC175">IF($D175&lt;COLUMNS($F$7:AC$7),"",INDEX(TableDiv[[GASB]:[GASB]],_xlfn.AGGREGATE(15,3,(TableDiv[[Agency]:[Agency]]=$E175)/(TableDiv[[Agency]:[Agency]]=$E175)*(ROW(TableDiv[Agency])-ROW(TableDiv[[#Headers],[Agency]])),COLUMNS($F$7:AC$7))))</f>
        <v/>
      </c>
      <c r="AD175" s="1069" t="str" cm="1">
        <f t="array" ref="AD175">IF($D175&lt;COLUMNS($F$7:AD$7),"",INDEX(TableDiv[[GASB]:[GASB]],_xlfn.AGGREGATE(15,3,(TableDiv[[Agency]:[Agency]]=$E175)/(TableDiv[[Agency]:[Agency]]=$E175)*(ROW(TableDiv[Agency])-ROW(TableDiv[[#Headers],[Agency]])),COLUMNS($F$7:AD$7))))</f>
        <v/>
      </c>
      <c r="AE175" s="1069" t="str" cm="1">
        <f t="array" ref="AE175">IF($D175&lt;COLUMNS($F$7:AE$7),"",INDEX(TableDiv[[GASB]:[GASB]],_xlfn.AGGREGATE(15,3,(TableDiv[[Agency]:[Agency]]=$E175)/(TableDiv[[Agency]:[Agency]]=$E175)*(ROW(TableDiv[Agency])-ROW(TableDiv[[#Headers],[Agency]])),COLUMNS($F$7:AE$7))))</f>
        <v/>
      </c>
      <c r="AF175" s="1069" t="str" cm="1">
        <f t="array" ref="AF175">IF($D175&lt;COLUMNS($F$7:AF$7),"",INDEX(TableDiv[[GASB]:[GASB]],_xlfn.AGGREGATE(15,3,(TableDiv[[Agency]:[Agency]]=$E175)/(TableDiv[[Agency]:[Agency]]=$E175)*(ROW(TableDiv[Agency])-ROW(TableDiv[[#Headers],[Agency]])),COLUMNS($F$7:AF$7))))</f>
        <v/>
      </c>
      <c r="AG175" s="1069" t="str" cm="1">
        <f t="array" ref="AG175">IF($D175&lt;COLUMNS($F$7:AG$7),"",INDEX(TableDiv[[GASB]:[GASB]],_xlfn.AGGREGATE(15,3,(TableDiv[[Agency]:[Agency]]=$E175)/(TableDiv[[Agency]:[Agency]]=$E175)*(ROW(TableDiv[Agency])-ROW(TableDiv[[#Headers],[Agency]])),COLUMNS($F$7:AG$7))))</f>
        <v/>
      </c>
      <c r="AH175" s="1069" t="str" cm="1">
        <f t="array" ref="AH175">IF($D175&lt;COLUMNS($F$7:AH$7),"",INDEX(TableDiv[[GASB]:[GASB]],_xlfn.AGGREGATE(15,3,(TableDiv[[Agency]:[Agency]]=$E175)/(TableDiv[[Agency]:[Agency]]=$E175)*(ROW(TableDiv[Agency])-ROW(TableDiv[[#Headers],[Agency]])),COLUMNS($F$7:AH$7))))</f>
        <v/>
      </c>
      <c r="AI175" s="1069" t="str" cm="1">
        <f t="array" ref="AI175">IF($D175&lt;COLUMNS($F$7:AI$7),"",INDEX(TableDiv[[GASB]:[GASB]],_xlfn.AGGREGATE(15,3,(TableDiv[[Agency]:[Agency]]=$E175)/(TableDiv[[Agency]:[Agency]]=$E175)*(ROW(TableDiv[Agency])-ROW(TableDiv[[#Headers],[Agency]])),COLUMNS($F$7:AI$7))))</f>
        <v/>
      </c>
      <c r="AJ175" s="1069" t="str" cm="1">
        <f t="array" ref="AJ175">IF($D175&lt;COLUMNS($F$7:AJ$7),"",INDEX(TableDiv[[GASB]:[GASB]],_xlfn.AGGREGATE(15,3,(TableDiv[[Agency]:[Agency]]=$E175)/(TableDiv[[Agency]:[Agency]]=$E175)*(ROW(TableDiv[Agency])-ROW(TableDiv[[#Headers],[Agency]])),COLUMNS($F$7:AJ$7))))</f>
        <v/>
      </c>
      <c r="AK175" s="1069" t="str" cm="1">
        <f t="array" ref="AK175">IF($D175&lt;COLUMNS($F$7:AK$7),"",INDEX(TableDiv[[GASB]:[GASB]],_xlfn.AGGREGATE(15,3,(TableDiv[[Agency]:[Agency]]=$E175)/(TableDiv[[Agency]:[Agency]]=$E175)*(ROW(TableDiv[Agency])-ROW(TableDiv[[#Headers],[Agency]])),COLUMNS($F$7:AK$7))))</f>
        <v/>
      </c>
      <c r="AL175" s="1069" t="str" cm="1">
        <f t="array" ref="AL175">IF($D175&lt;COLUMNS($F$7:AL$7),"",INDEX(TableDiv[[GASB]:[GASB]],_xlfn.AGGREGATE(15,3,(TableDiv[[Agency]:[Agency]]=$E175)/(TableDiv[[Agency]:[Agency]]=$E175)*(ROW(TableDiv[Agency])-ROW(TableDiv[[#Headers],[Agency]])),COLUMNS($F$7:AL$7))))</f>
        <v/>
      </c>
      <c r="AM175" s="1069" t="str" cm="1">
        <f t="array" ref="AM175">IF($D175&lt;COLUMNS($F$7:AM$7),"",INDEX(TableDiv[[GASB]:[GASB]],_xlfn.AGGREGATE(15,3,(TableDiv[[Agency]:[Agency]]=$E175)/(TableDiv[[Agency]:[Agency]]=$E175)*(ROW(TableDiv[Agency])-ROW(TableDiv[[#Headers],[Agency]])),COLUMNS($F$7:AM$7))))</f>
        <v/>
      </c>
      <c r="AN175" s="1069"/>
      <c r="AO175" s="1069"/>
      <c r="AP175" s="1069"/>
      <c r="AQ175" s="1069"/>
      <c r="AR175" s="1069"/>
      <c r="AS175" s="1069"/>
    </row>
    <row r="176" spans="1:45" ht="15">
      <c r="A176" s="1073" t="s">
        <v>2351</v>
      </c>
      <c r="B176" s="1073" t="s">
        <v>2265</v>
      </c>
      <c r="C176" s="1069"/>
      <c r="D176" s="1069">
        <f>COUNTIF(TableDiv[Agency],E176)</f>
        <v>1</v>
      </c>
      <c r="E176" s="1078" t="str" cm="1">
        <f t="array" ref="E176">IFERROR(INDEX(TableDiv[Agency],MATCH(0,INDEX(COUNTIF($E$7:E175,TableDiv[Agency]),),0)),"")</f>
        <v>D5</v>
      </c>
      <c r="F176" s="1069" t="str" cm="1">
        <f t="array" ref="F176">IF($D176&lt;COLUMNS($F$7:F$7),"",INDEX(TableDiv[[GASB]:[GASB]],_xlfn.AGGREGATE(15,3,(TableDiv[[Agency]:[Agency]]=$E176)/(TableDiv[[Agency]:[Agency]]=$E176)*(ROW(TableDiv[Agency])-ROW(TableDiv[[#Headers],[Agency]])),COLUMNS($F$7:F$7))))</f>
        <v>48100G</v>
      </c>
      <c r="G176" s="1069" t="str" cm="1">
        <f t="array" ref="G176">IF($D176&lt;COLUMNS($F$7:G$7),"",INDEX(TableDiv[[GASB]:[GASB]],_xlfn.AGGREGATE(15,3,(TableDiv[[Agency]:[Agency]]=$E176)/(TableDiv[[Agency]:[Agency]]=$E176)*(ROW(TableDiv[Agency])-ROW(TableDiv[[#Headers],[Agency]])),COLUMNS($F$7:G$7))))</f>
        <v/>
      </c>
      <c r="H176" s="1069" t="str" cm="1">
        <f t="array" ref="H176">IF($D176&lt;COLUMNS($F$7:H$7),"",INDEX(TableDiv[[GASB]:[GASB]],_xlfn.AGGREGATE(15,3,(TableDiv[[Agency]:[Agency]]=$E176)/(TableDiv[[Agency]:[Agency]]=$E176)*(ROW(TableDiv[Agency])-ROW(TableDiv[[#Headers],[Agency]])),COLUMNS($F$7:H$7))))</f>
        <v/>
      </c>
      <c r="I176" s="1069" t="str" cm="1">
        <f t="array" ref="I176">IF($D176&lt;COLUMNS($F$7:I$7),"",INDEX(TableDiv[[GASB]:[GASB]],_xlfn.AGGREGATE(15,3,(TableDiv[[Agency]:[Agency]]=$E176)/(TableDiv[[Agency]:[Agency]]=$E176)*(ROW(TableDiv[Agency])-ROW(TableDiv[[#Headers],[Agency]])),COLUMNS($F$7:I$7))))</f>
        <v/>
      </c>
      <c r="J176" s="1069" t="str" cm="1">
        <f t="array" ref="J176">IF($D176&lt;COLUMNS($F$7:J$7),"",INDEX(TableDiv[[GASB]:[GASB]],_xlfn.AGGREGATE(15,3,(TableDiv[[Agency]:[Agency]]=$E176)/(TableDiv[[Agency]:[Agency]]=$E176)*(ROW(TableDiv[Agency])-ROW(TableDiv[[#Headers],[Agency]])),COLUMNS($F$7:J$7))))</f>
        <v/>
      </c>
      <c r="K176" s="1069" t="str" cm="1">
        <f t="array" ref="K176">IF($D176&lt;COLUMNS($F$7:K$7),"",INDEX(TableDiv[[GASB]:[GASB]],_xlfn.AGGREGATE(15,3,(TableDiv[[Agency]:[Agency]]=$E176)/(TableDiv[[Agency]:[Agency]]=$E176)*(ROW(TableDiv[Agency])-ROW(TableDiv[[#Headers],[Agency]])),COLUMNS($F$7:K$7))))</f>
        <v/>
      </c>
      <c r="L176" s="1069" t="str" cm="1">
        <f t="array" ref="L176">IF($D176&lt;COLUMNS($F$7:L$7),"",INDEX(TableDiv[[GASB]:[GASB]],_xlfn.AGGREGATE(15,3,(TableDiv[[Agency]:[Agency]]=$E176)/(TableDiv[[Agency]:[Agency]]=$E176)*(ROW(TableDiv[Agency])-ROW(TableDiv[[#Headers],[Agency]])),COLUMNS($F$7:L$7))))</f>
        <v/>
      </c>
      <c r="M176" s="1069" t="str" cm="1">
        <f t="array" ref="M176">IF($D176&lt;COLUMNS($F$7:M$7),"",INDEX(TableDiv[[GASB]:[GASB]],_xlfn.AGGREGATE(15,3,(TableDiv[[Agency]:[Agency]]=$E176)/(TableDiv[[Agency]:[Agency]]=$E176)*(ROW(TableDiv[Agency])-ROW(TableDiv[[#Headers],[Agency]])),COLUMNS($F$7:M$7))))</f>
        <v/>
      </c>
      <c r="N176" s="1069" t="str" cm="1">
        <f t="array" ref="N176">IF($D176&lt;COLUMNS($F$7:N$7),"",INDEX(TableDiv[[GASB]:[GASB]],_xlfn.AGGREGATE(15,3,(TableDiv[[Agency]:[Agency]]=$E176)/(TableDiv[[Agency]:[Agency]]=$E176)*(ROW(TableDiv[Agency])-ROW(TableDiv[[#Headers],[Agency]])),COLUMNS($F$7:N$7))))</f>
        <v/>
      </c>
      <c r="O176" s="1069" t="str" cm="1">
        <f t="array" ref="O176">IF($D176&lt;COLUMNS($F$7:O$7),"",INDEX(TableDiv[[GASB]:[GASB]],_xlfn.AGGREGATE(15,3,(TableDiv[[Agency]:[Agency]]=$E176)/(TableDiv[[Agency]:[Agency]]=$E176)*(ROW(TableDiv[Agency])-ROW(TableDiv[[#Headers],[Agency]])),COLUMNS($F$7:O$7))))</f>
        <v/>
      </c>
      <c r="P176" s="1069" t="str" cm="1">
        <f t="array" ref="P176">IF($D176&lt;COLUMNS($F$7:P$7),"",INDEX(TableDiv[[GASB]:[GASB]],_xlfn.AGGREGATE(15,3,(TableDiv[[Agency]:[Agency]]=$E176)/(TableDiv[[Agency]:[Agency]]=$E176)*(ROW(TableDiv[Agency])-ROW(TableDiv[[#Headers],[Agency]])),COLUMNS($F$7:P$7))))</f>
        <v/>
      </c>
      <c r="Q176" s="1069" t="str" cm="1">
        <f t="array" ref="Q176">IF($D176&lt;COLUMNS($F$7:Q$7),"",INDEX(TableDiv[[GASB]:[GASB]],_xlfn.AGGREGATE(15,3,(TableDiv[[Agency]:[Agency]]=$E176)/(TableDiv[[Agency]:[Agency]]=$E176)*(ROW(TableDiv[Agency])-ROW(TableDiv[[#Headers],[Agency]])),COLUMNS($F$7:Q$7))))</f>
        <v/>
      </c>
      <c r="R176" s="1069" t="str" cm="1">
        <f t="array" ref="R176">IF($D176&lt;COLUMNS($F$7:R$7),"",INDEX(TableDiv[[GASB]:[GASB]],_xlfn.AGGREGATE(15,3,(TableDiv[[Agency]:[Agency]]=$E176)/(TableDiv[[Agency]:[Agency]]=$E176)*(ROW(TableDiv[Agency])-ROW(TableDiv[[#Headers],[Agency]])),COLUMNS($F$7:R$7))))</f>
        <v/>
      </c>
      <c r="S176" s="1069" t="str" cm="1">
        <f t="array" ref="S176">IF($D176&lt;COLUMNS($F$7:S$7),"",INDEX(TableDiv[[GASB]:[GASB]],_xlfn.AGGREGATE(15,3,(TableDiv[[Agency]:[Agency]]=$E176)/(TableDiv[[Agency]:[Agency]]=$E176)*(ROW(TableDiv[Agency])-ROW(TableDiv[[#Headers],[Agency]])),COLUMNS($F$7:S$7))))</f>
        <v/>
      </c>
      <c r="T176" s="1069" t="str" cm="1">
        <f t="array" ref="T176">IF($D176&lt;COLUMNS($F$7:T$7),"",INDEX(TableDiv[[GASB]:[GASB]],_xlfn.AGGREGATE(15,3,(TableDiv[[Agency]:[Agency]]=$E176)/(TableDiv[[Agency]:[Agency]]=$E176)*(ROW(TableDiv[Agency])-ROW(TableDiv[[#Headers],[Agency]])),COLUMNS($F$7:T$7))))</f>
        <v/>
      </c>
      <c r="U176" s="1069" t="str" cm="1">
        <f t="array" ref="U176">IF($D176&lt;COLUMNS($F$7:U$7),"",INDEX(TableDiv[[GASB]:[GASB]],_xlfn.AGGREGATE(15,3,(TableDiv[[Agency]:[Agency]]=$E176)/(TableDiv[[Agency]:[Agency]]=$E176)*(ROW(TableDiv[Agency])-ROW(TableDiv[[#Headers],[Agency]])),COLUMNS($F$7:U$7))))</f>
        <v/>
      </c>
      <c r="V176" s="1069" t="str" cm="1">
        <f t="array" ref="V176">IF($D176&lt;COLUMNS($F$7:V$7),"",INDEX(TableDiv[[GASB]:[GASB]],_xlfn.AGGREGATE(15,3,(TableDiv[[Agency]:[Agency]]=$E176)/(TableDiv[[Agency]:[Agency]]=$E176)*(ROW(TableDiv[Agency])-ROW(TableDiv[[#Headers],[Agency]])),COLUMNS($F$7:V$7))))</f>
        <v/>
      </c>
      <c r="W176" s="1069" t="str" cm="1">
        <f t="array" ref="W176">IF($D176&lt;COLUMNS($F$7:W$7),"",INDEX(TableDiv[[GASB]:[GASB]],_xlfn.AGGREGATE(15,3,(TableDiv[[Agency]:[Agency]]=$E176)/(TableDiv[[Agency]:[Agency]]=$E176)*(ROW(TableDiv[Agency])-ROW(TableDiv[[#Headers],[Agency]])),COLUMNS($F$7:W$7))))</f>
        <v/>
      </c>
      <c r="X176" s="1069" t="str" cm="1">
        <f t="array" ref="X176">IF($D176&lt;COLUMNS($F$7:X$7),"",INDEX(TableDiv[[GASB]:[GASB]],_xlfn.AGGREGATE(15,3,(TableDiv[[Agency]:[Agency]]=$E176)/(TableDiv[[Agency]:[Agency]]=$E176)*(ROW(TableDiv[Agency])-ROW(TableDiv[[#Headers],[Agency]])),COLUMNS($F$7:X$7))))</f>
        <v/>
      </c>
      <c r="Y176" s="1069" t="str" cm="1">
        <f t="array" ref="Y176">IF($D176&lt;COLUMNS($F$7:Y$7),"",INDEX(TableDiv[[GASB]:[GASB]],_xlfn.AGGREGATE(15,3,(TableDiv[[Agency]:[Agency]]=$E176)/(TableDiv[[Agency]:[Agency]]=$E176)*(ROW(TableDiv[Agency])-ROW(TableDiv[[#Headers],[Agency]])),COLUMNS($F$7:Y$7))))</f>
        <v/>
      </c>
      <c r="Z176" s="1069" t="str" cm="1">
        <f t="array" ref="Z176">IF($D176&lt;COLUMNS($F$7:Z$7),"",INDEX(TableDiv[[GASB]:[GASB]],_xlfn.AGGREGATE(15,3,(TableDiv[[Agency]:[Agency]]=$E176)/(TableDiv[[Agency]:[Agency]]=$E176)*(ROW(TableDiv[Agency])-ROW(TableDiv[[#Headers],[Agency]])),COLUMNS($F$7:Z$7))))</f>
        <v/>
      </c>
      <c r="AA176" s="1069" t="str" cm="1">
        <f t="array" ref="AA176">IF($D176&lt;COLUMNS($F$7:AA$7),"",INDEX(TableDiv[[GASB]:[GASB]],_xlfn.AGGREGATE(15,3,(TableDiv[[Agency]:[Agency]]=$E176)/(TableDiv[[Agency]:[Agency]]=$E176)*(ROW(TableDiv[Agency])-ROW(TableDiv[[#Headers],[Agency]])),COLUMNS($F$7:AA$7))))</f>
        <v/>
      </c>
      <c r="AB176" s="1069" t="str" cm="1">
        <f t="array" ref="AB176">IF($D176&lt;COLUMNS($F$7:AB$7),"",INDEX(TableDiv[[GASB]:[GASB]],_xlfn.AGGREGATE(15,3,(TableDiv[[Agency]:[Agency]]=$E176)/(TableDiv[[Agency]:[Agency]]=$E176)*(ROW(TableDiv[Agency])-ROW(TableDiv[[#Headers],[Agency]])),COLUMNS($F$7:AB$7))))</f>
        <v/>
      </c>
      <c r="AC176" s="1069" t="str" cm="1">
        <f t="array" ref="AC176">IF($D176&lt;COLUMNS($F$7:AC$7),"",INDEX(TableDiv[[GASB]:[GASB]],_xlfn.AGGREGATE(15,3,(TableDiv[[Agency]:[Agency]]=$E176)/(TableDiv[[Agency]:[Agency]]=$E176)*(ROW(TableDiv[Agency])-ROW(TableDiv[[#Headers],[Agency]])),COLUMNS($F$7:AC$7))))</f>
        <v/>
      </c>
      <c r="AD176" s="1069" t="str" cm="1">
        <f t="array" ref="AD176">IF($D176&lt;COLUMNS($F$7:AD$7),"",INDEX(TableDiv[[GASB]:[GASB]],_xlfn.AGGREGATE(15,3,(TableDiv[[Agency]:[Agency]]=$E176)/(TableDiv[[Agency]:[Agency]]=$E176)*(ROW(TableDiv[Agency])-ROW(TableDiv[[#Headers],[Agency]])),COLUMNS($F$7:AD$7))))</f>
        <v/>
      </c>
      <c r="AE176" s="1069" t="str" cm="1">
        <f t="array" ref="AE176">IF($D176&lt;COLUMNS($F$7:AE$7),"",INDEX(TableDiv[[GASB]:[GASB]],_xlfn.AGGREGATE(15,3,(TableDiv[[Agency]:[Agency]]=$E176)/(TableDiv[[Agency]:[Agency]]=$E176)*(ROW(TableDiv[Agency])-ROW(TableDiv[[#Headers],[Agency]])),COLUMNS($F$7:AE$7))))</f>
        <v/>
      </c>
      <c r="AF176" s="1069" t="str" cm="1">
        <f t="array" ref="AF176">IF($D176&lt;COLUMNS($F$7:AF$7),"",INDEX(TableDiv[[GASB]:[GASB]],_xlfn.AGGREGATE(15,3,(TableDiv[[Agency]:[Agency]]=$E176)/(TableDiv[[Agency]:[Agency]]=$E176)*(ROW(TableDiv[Agency])-ROW(TableDiv[[#Headers],[Agency]])),COLUMNS($F$7:AF$7))))</f>
        <v/>
      </c>
      <c r="AG176" s="1069" t="str" cm="1">
        <f t="array" ref="AG176">IF($D176&lt;COLUMNS($F$7:AG$7),"",INDEX(TableDiv[[GASB]:[GASB]],_xlfn.AGGREGATE(15,3,(TableDiv[[Agency]:[Agency]]=$E176)/(TableDiv[[Agency]:[Agency]]=$E176)*(ROW(TableDiv[Agency])-ROW(TableDiv[[#Headers],[Agency]])),COLUMNS($F$7:AG$7))))</f>
        <v/>
      </c>
      <c r="AH176" s="1069" t="str" cm="1">
        <f t="array" ref="AH176">IF($D176&lt;COLUMNS($F$7:AH$7),"",INDEX(TableDiv[[GASB]:[GASB]],_xlfn.AGGREGATE(15,3,(TableDiv[[Agency]:[Agency]]=$E176)/(TableDiv[[Agency]:[Agency]]=$E176)*(ROW(TableDiv[Agency])-ROW(TableDiv[[#Headers],[Agency]])),COLUMNS($F$7:AH$7))))</f>
        <v/>
      </c>
      <c r="AI176" s="1069" t="str" cm="1">
        <f t="array" ref="AI176">IF($D176&lt;COLUMNS($F$7:AI$7),"",INDEX(TableDiv[[GASB]:[GASB]],_xlfn.AGGREGATE(15,3,(TableDiv[[Agency]:[Agency]]=$E176)/(TableDiv[[Agency]:[Agency]]=$E176)*(ROW(TableDiv[Agency])-ROW(TableDiv[[#Headers],[Agency]])),COLUMNS($F$7:AI$7))))</f>
        <v/>
      </c>
      <c r="AJ176" s="1069" t="str" cm="1">
        <f t="array" ref="AJ176">IF($D176&lt;COLUMNS($F$7:AJ$7),"",INDEX(TableDiv[[GASB]:[GASB]],_xlfn.AGGREGATE(15,3,(TableDiv[[Agency]:[Agency]]=$E176)/(TableDiv[[Agency]:[Agency]]=$E176)*(ROW(TableDiv[Agency])-ROW(TableDiv[[#Headers],[Agency]])),COLUMNS($F$7:AJ$7))))</f>
        <v/>
      </c>
      <c r="AK176" s="1069" t="str" cm="1">
        <f t="array" ref="AK176">IF($D176&lt;COLUMNS($F$7:AK$7),"",INDEX(TableDiv[[GASB]:[GASB]],_xlfn.AGGREGATE(15,3,(TableDiv[[Agency]:[Agency]]=$E176)/(TableDiv[[Agency]:[Agency]]=$E176)*(ROW(TableDiv[Agency])-ROW(TableDiv[[#Headers],[Agency]])),COLUMNS($F$7:AK$7))))</f>
        <v/>
      </c>
      <c r="AL176" s="1069" t="str" cm="1">
        <f t="array" ref="AL176">IF($D176&lt;COLUMNS($F$7:AL$7),"",INDEX(TableDiv[[GASB]:[GASB]],_xlfn.AGGREGATE(15,3,(TableDiv[[Agency]:[Agency]]=$E176)/(TableDiv[[Agency]:[Agency]]=$E176)*(ROW(TableDiv[Agency])-ROW(TableDiv[[#Headers],[Agency]])),COLUMNS($F$7:AL$7))))</f>
        <v/>
      </c>
      <c r="AM176" s="1069" t="str" cm="1">
        <f t="array" ref="AM176">IF($D176&lt;COLUMNS($F$7:AM$7),"",INDEX(TableDiv[[GASB]:[GASB]],_xlfn.AGGREGATE(15,3,(TableDiv[[Agency]:[Agency]]=$E176)/(TableDiv[[Agency]:[Agency]]=$E176)*(ROW(TableDiv[Agency])-ROW(TableDiv[[#Headers],[Agency]])),COLUMNS($F$7:AM$7))))</f>
        <v/>
      </c>
      <c r="AN176" s="1069"/>
      <c r="AO176" s="1069"/>
      <c r="AP176" s="1069"/>
      <c r="AQ176" s="1069"/>
      <c r="AR176" s="1069"/>
      <c r="AS176" s="1069"/>
    </row>
    <row r="177" spans="1:45" ht="15">
      <c r="A177" s="1073" t="s">
        <v>2351</v>
      </c>
      <c r="B177" s="1073" t="s">
        <v>2270</v>
      </c>
      <c r="C177" s="1069"/>
      <c r="D177" s="1069">
        <f>COUNTIF(TableDiv[Agency],E177)</f>
        <v>1</v>
      </c>
      <c r="E177" s="1078" t="str" cm="1">
        <f t="array" ref="E177">IFERROR(INDEX(TableDiv[Agency],MATCH(0,INDEX(COUNTIF($E$7:E176,TableDiv[Agency]),),0)),"")</f>
        <v>D6</v>
      </c>
      <c r="F177" s="1069" t="str" cm="1">
        <f t="array" ref="F177">IF($D177&lt;COLUMNS($F$7:F$7),"",INDEX(TableDiv[[GASB]:[GASB]],_xlfn.AGGREGATE(15,3,(TableDiv[[Agency]:[Agency]]=$E177)/(TableDiv[[Agency]:[Agency]]=$E177)*(ROW(TableDiv[Agency])-ROW(TableDiv[[#Headers],[Agency]])),COLUMNS($F$7:F$7))))</f>
        <v>48100G</v>
      </c>
      <c r="G177" s="1069" t="str" cm="1">
        <f t="array" ref="G177">IF($D177&lt;COLUMNS($F$7:G$7),"",INDEX(TableDiv[[GASB]:[GASB]],_xlfn.AGGREGATE(15,3,(TableDiv[[Agency]:[Agency]]=$E177)/(TableDiv[[Agency]:[Agency]]=$E177)*(ROW(TableDiv[Agency])-ROW(TableDiv[[#Headers],[Agency]])),COLUMNS($F$7:G$7))))</f>
        <v/>
      </c>
      <c r="H177" s="1069" t="str" cm="1">
        <f t="array" ref="H177">IF($D177&lt;COLUMNS($F$7:H$7),"",INDEX(TableDiv[[GASB]:[GASB]],_xlfn.AGGREGATE(15,3,(TableDiv[[Agency]:[Agency]]=$E177)/(TableDiv[[Agency]:[Agency]]=$E177)*(ROW(TableDiv[Agency])-ROW(TableDiv[[#Headers],[Agency]])),COLUMNS($F$7:H$7))))</f>
        <v/>
      </c>
      <c r="I177" s="1069" t="str" cm="1">
        <f t="array" ref="I177">IF($D177&lt;COLUMNS($F$7:I$7),"",INDEX(TableDiv[[GASB]:[GASB]],_xlfn.AGGREGATE(15,3,(TableDiv[[Agency]:[Agency]]=$E177)/(TableDiv[[Agency]:[Agency]]=$E177)*(ROW(TableDiv[Agency])-ROW(TableDiv[[#Headers],[Agency]])),COLUMNS($F$7:I$7))))</f>
        <v/>
      </c>
      <c r="J177" s="1069" t="str" cm="1">
        <f t="array" ref="J177">IF($D177&lt;COLUMNS($F$7:J$7),"",INDEX(TableDiv[[GASB]:[GASB]],_xlfn.AGGREGATE(15,3,(TableDiv[[Agency]:[Agency]]=$E177)/(TableDiv[[Agency]:[Agency]]=$E177)*(ROW(TableDiv[Agency])-ROW(TableDiv[[#Headers],[Agency]])),COLUMNS($F$7:J$7))))</f>
        <v/>
      </c>
      <c r="K177" s="1069" t="str" cm="1">
        <f t="array" ref="K177">IF($D177&lt;COLUMNS($F$7:K$7),"",INDEX(TableDiv[[GASB]:[GASB]],_xlfn.AGGREGATE(15,3,(TableDiv[[Agency]:[Agency]]=$E177)/(TableDiv[[Agency]:[Agency]]=$E177)*(ROW(TableDiv[Agency])-ROW(TableDiv[[#Headers],[Agency]])),COLUMNS($F$7:K$7))))</f>
        <v/>
      </c>
      <c r="L177" s="1069" t="str" cm="1">
        <f t="array" ref="L177">IF($D177&lt;COLUMNS($F$7:L$7),"",INDEX(TableDiv[[GASB]:[GASB]],_xlfn.AGGREGATE(15,3,(TableDiv[[Agency]:[Agency]]=$E177)/(TableDiv[[Agency]:[Agency]]=$E177)*(ROW(TableDiv[Agency])-ROW(TableDiv[[#Headers],[Agency]])),COLUMNS($F$7:L$7))))</f>
        <v/>
      </c>
      <c r="M177" s="1069" t="str" cm="1">
        <f t="array" ref="M177">IF($D177&lt;COLUMNS($F$7:M$7),"",INDEX(TableDiv[[GASB]:[GASB]],_xlfn.AGGREGATE(15,3,(TableDiv[[Agency]:[Agency]]=$E177)/(TableDiv[[Agency]:[Agency]]=$E177)*(ROW(TableDiv[Agency])-ROW(TableDiv[[#Headers],[Agency]])),COLUMNS($F$7:M$7))))</f>
        <v/>
      </c>
      <c r="N177" s="1069" t="str" cm="1">
        <f t="array" ref="N177">IF($D177&lt;COLUMNS($F$7:N$7),"",INDEX(TableDiv[[GASB]:[GASB]],_xlfn.AGGREGATE(15,3,(TableDiv[[Agency]:[Agency]]=$E177)/(TableDiv[[Agency]:[Agency]]=$E177)*(ROW(TableDiv[Agency])-ROW(TableDiv[[#Headers],[Agency]])),COLUMNS($F$7:N$7))))</f>
        <v/>
      </c>
      <c r="O177" s="1069" t="str" cm="1">
        <f t="array" ref="O177">IF($D177&lt;COLUMNS($F$7:O$7),"",INDEX(TableDiv[[GASB]:[GASB]],_xlfn.AGGREGATE(15,3,(TableDiv[[Agency]:[Agency]]=$E177)/(TableDiv[[Agency]:[Agency]]=$E177)*(ROW(TableDiv[Agency])-ROW(TableDiv[[#Headers],[Agency]])),COLUMNS($F$7:O$7))))</f>
        <v/>
      </c>
      <c r="P177" s="1069" t="str" cm="1">
        <f t="array" ref="P177">IF($D177&lt;COLUMNS($F$7:P$7),"",INDEX(TableDiv[[GASB]:[GASB]],_xlfn.AGGREGATE(15,3,(TableDiv[[Agency]:[Agency]]=$E177)/(TableDiv[[Agency]:[Agency]]=$E177)*(ROW(TableDiv[Agency])-ROW(TableDiv[[#Headers],[Agency]])),COLUMNS($F$7:P$7))))</f>
        <v/>
      </c>
      <c r="Q177" s="1069" t="str" cm="1">
        <f t="array" ref="Q177">IF($D177&lt;COLUMNS($F$7:Q$7),"",INDEX(TableDiv[[GASB]:[GASB]],_xlfn.AGGREGATE(15,3,(TableDiv[[Agency]:[Agency]]=$E177)/(TableDiv[[Agency]:[Agency]]=$E177)*(ROW(TableDiv[Agency])-ROW(TableDiv[[#Headers],[Agency]])),COLUMNS($F$7:Q$7))))</f>
        <v/>
      </c>
      <c r="R177" s="1069" t="str" cm="1">
        <f t="array" ref="R177">IF($D177&lt;COLUMNS($F$7:R$7),"",INDEX(TableDiv[[GASB]:[GASB]],_xlfn.AGGREGATE(15,3,(TableDiv[[Agency]:[Agency]]=$E177)/(TableDiv[[Agency]:[Agency]]=$E177)*(ROW(TableDiv[Agency])-ROW(TableDiv[[#Headers],[Agency]])),COLUMNS($F$7:R$7))))</f>
        <v/>
      </c>
      <c r="S177" s="1069" t="str" cm="1">
        <f t="array" ref="S177">IF($D177&lt;COLUMNS($F$7:S$7),"",INDEX(TableDiv[[GASB]:[GASB]],_xlfn.AGGREGATE(15,3,(TableDiv[[Agency]:[Agency]]=$E177)/(TableDiv[[Agency]:[Agency]]=$E177)*(ROW(TableDiv[Agency])-ROW(TableDiv[[#Headers],[Agency]])),COLUMNS($F$7:S$7))))</f>
        <v/>
      </c>
      <c r="T177" s="1069" t="str" cm="1">
        <f t="array" ref="T177">IF($D177&lt;COLUMNS($F$7:T$7),"",INDEX(TableDiv[[GASB]:[GASB]],_xlfn.AGGREGATE(15,3,(TableDiv[[Agency]:[Agency]]=$E177)/(TableDiv[[Agency]:[Agency]]=$E177)*(ROW(TableDiv[Agency])-ROW(TableDiv[[#Headers],[Agency]])),COLUMNS($F$7:T$7))))</f>
        <v/>
      </c>
      <c r="U177" s="1069" t="str" cm="1">
        <f t="array" ref="U177">IF($D177&lt;COLUMNS($F$7:U$7),"",INDEX(TableDiv[[GASB]:[GASB]],_xlfn.AGGREGATE(15,3,(TableDiv[[Agency]:[Agency]]=$E177)/(TableDiv[[Agency]:[Agency]]=$E177)*(ROW(TableDiv[Agency])-ROW(TableDiv[[#Headers],[Agency]])),COLUMNS($F$7:U$7))))</f>
        <v/>
      </c>
      <c r="V177" s="1069" t="str" cm="1">
        <f t="array" ref="V177">IF($D177&lt;COLUMNS($F$7:V$7),"",INDEX(TableDiv[[GASB]:[GASB]],_xlfn.AGGREGATE(15,3,(TableDiv[[Agency]:[Agency]]=$E177)/(TableDiv[[Agency]:[Agency]]=$E177)*(ROW(TableDiv[Agency])-ROW(TableDiv[[#Headers],[Agency]])),COLUMNS($F$7:V$7))))</f>
        <v/>
      </c>
      <c r="W177" s="1069" t="str" cm="1">
        <f t="array" ref="W177">IF($D177&lt;COLUMNS($F$7:W$7),"",INDEX(TableDiv[[GASB]:[GASB]],_xlfn.AGGREGATE(15,3,(TableDiv[[Agency]:[Agency]]=$E177)/(TableDiv[[Agency]:[Agency]]=$E177)*(ROW(TableDiv[Agency])-ROW(TableDiv[[#Headers],[Agency]])),COLUMNS($F$7:W$7))))</f>
        <v/>
      </c>
      <c r="X177" s="1069" t="str" cm="1">
        <f t="array" ref="X177">IF($D177&lt;COLUMNS($F$7:X$7),"",INDEX(TableDiv[[GASB]:[GASB]],_xlfn.AGGREGATE(15,3,(TableDiv[[Agency]:[Agency]]=$E177)/(TableDiv[[Agency]:[Agency]]=$E177)*(ROW(TableDiv[Agency])-ROW(TableDiv[[#Headers],[Agency]])),COLUMNS($F$7:X$7))))</f>
        <v/>
      </c>
      <c r="Y177" s="1069" t="str" cm="1">
        <f t="array" ref="Y177">IF($D177&lt;COLUMNS($F$7:Y$7),"",INDEX(TableDiv[[GASB]:[GASB]],_xlfn.AGGREGATE(15,3,(TableDiv[[Agency]:[Agency]]=$E177)/(TableDiv[[Agency]:[Agency]]=$E177)*(ROW(TableDiv[Agency])-ROW(TableDiv[[#Headers],[Agency]])),COLUMNS($F$7:Y$7))))</f>
        <v/>
      </c>
      <c r="Z177" s="1069" t="str" cm="1">
        <f t="array" ref="Z177">IF($D177&lt;COLUMNS($F$7:Z$7),"",INDEX(TableDiv[[GASB]:[GASB]],_xlfn.AGGREGATE(15,3,(TableDiv[[Agency]:[Agency]]=$E177)/(TableDiv[[Agency]:[Agency]]=$E177)*(ROW(TableDiv[Agency])-ROW(TableDiv[[#Headers],[Agency]])),COLUMNS($F$7:Z$7))))</f>
        <v/>
      </c>
      <c r="AA177" s="1069" t="str" cm="1">
        <f t="array" ref="AA177">IF($D177&lt;COLUMNS($F$7:AA$7),"",INDEX(TableDiv[[GASB]:[GASB]],_xlfn.AGGREGATE(15,3,(TableDiv[[Agency]:[Agency]]=$E177)/(TableDiv[[Agency]:[Agency]]=$E177)*(ROW(TableDiv[Agency])-ROW(TableDiv[[#Headers],[Agency]])),COLUMNS($F$7:AA$7))))</f>
        <v/>
      </c>
      <c r="AB177" s="1069" t="str" cm="1">
        <f t="array" ref="AB177">IF($D177&lt;COLUMNS($F$7:AB$7),"",INDEX(TableDiv[[GASB]:[GASB]],_xlfn.AGGREGATE(15,3,(TableDiv[[Agency]:[Agency]]=$E177)/(TableDiv[[Agency]:[Agency]]=$E177)*(ROW(TableDiv[Agency])-ROW(TableDiv[[#Headers],[Agency]])),COLUMNS($F$7:AB$7))))</f>
        <v/>
      </c>
      <c r="AC177" s="1069" t="str" cm="1">
        <f t="array" ref="AC177">IF($D177&lt;COLUMNS($F$7:AC$7),"",INDEX(TableDiv[[GASB]:[GASB]],_xlfn.AGGREGATE(15,3,(TableDiv[[Agency]:[Agency]]=$E177)/(TableDiv[[Agency]:[Agency]]=$E177)*(ROW(TableDiv[Agency])-ROW(TableDiv[[#Headers],[Agency]])),COLUMNS($F$7:AC$7))))</f>
        <v/>
      </c>
      <c r="AD177" s="1069" t="str" cm="1">
        <f t="array" ref="AD177">IF($D177&lt;COLUMNS($F$7:AD$7),"",INDEX(TableDiv[[GASB]:[GASB]],_xlfn.AGGREGATE(15,3,(TableDiv[[Agency]:[Agency]]=$E177)/(TableDiv[[Agency]:[Agency]]=$E177)*(ROW(TableDiv[Agency])-ROW(TableDiv[[#Headers],[Agency]])),COLUMNS($F$7:AD$7))))</f>
        <v/>
      </c>
      <c r="AE177" s="1069" t="str" cm="1">
        <f t="array" ref="AE177">IF($D177&lt;COLUMNS($F$7:AE$7),"",INDEX(TableDiv[[GASB]:[GASB]],_xlfn.AGGREGATE(15,3,(TableDiv[[Agency]:[Agency]]=$E177)/(TableDiv[[Agency]:[Agency]]=$E177)*(ROW(TableDiv[Agency])-ROW(TableDiv[[#Headers],[Agency]])),COLUMNS($F$7:AE$7))))</f>
        <v/>
      </c>
      <c r="AF177" s="1069" t="str" cm="1">
        <f t="array" ref="AF177">IF($D177&lt;COLUMNS($F$7:AF$7),"",INDEX(TableDiv[[GASB]:[GASB]],_xlfn.AGGREGATE(15,3,(TableDiv[[Agency]:[Agency]]=$E177)/(TableDiv[[Agency]:[Agency]]=$E177)*(ROW(TableDiv[Agency])-ROW(TableDiv[[#Headers],[Agency]])),COLUMNS($F$7:AF$7))))</f>
        <v/>
      </c>
      <c r="AG177" s="1069" t="str" cm="1">
        <f t="array" ref="AG177">IF($D177&lt;COLUMNS($F$7:AG$7),"",INDEX(TableDiv[[GASB]:[GASB]],_xlfn.AGGREGATE(15,3,(TableDiv[[Agency]:[Agency]]=$E177)/(TableDiv[[Agency]:[Agency]]=$E177)*(ROW(TableDiv[Agency])-ROW(TableDiv[[#Headers],[Agency]])),COLUMNS($F$7:AG$7))))</f>
        <v/>
      </c>
      <c r="AH177" s="1069" t="str" cm="1">
        <f t="array" ref="AH177">IF($D177&lt;COLUMNS($F$7:AH$7),"",INDEX(TableDiv[[GASB]:[GASB]],_xlfn.AGGREGATE(15,3,(TableDiv[[Agency]:[Agency]]=$E177)/(TableDiv[[Agency]:[Agency]]=$E177)*(ROW(TableDiv[Agency])-ROW(TableDiv[[#Headers],[Agency]])),COLUMNS($F$7:AH$7))))</f>
        <v/>
      </c>
      <c r="AI177" s="1069" t="str" cm="1">
        <f t="array" ref="AI177">IF($D177&lt;COLUMNS($F$7:AI$7),"",INDEX(TableDiv[[GASB]:[GASB]],_xlfn.AGGREGATE(15,3,(TableDiv[[Agency]:[Agency]]=$E177)/(TableDiv[[Agency]:[Agency]]=$E177)*(ROW(TableDiv[Agency])-ROW(TableDiv[[#Headers],[Agency]])),COLUMNS($F$7:AI$7))))</f>
        <v/>
      </c>
      <c r="AJ177" s="1069" t="str" cm="1">
        <f t="array" ref="AJ177">IF($D177&lt;COLUMNS($F$7:AJ$7),"",INDEX(TableDiv[[GASB]:[GASB]],_xlfn.AGGREGATE(15,3,(TableDiv[[Agency]:[Agency]]=$E177)/(TableDiv[[Agency]:[Agency]]=$E177)*(ROW(TableDiv[Agency])-ROW(TableDiv[[#Headers],[Agency]])),COLUMNS($F$7:AJ$7))))</f>
        <v/>
      </c>
      <c r="AK177" s="1069" t="str" cm="1">
        <f t="array" ref="AK177">IF($D177&lt;COLUMNS($F$7:AK$7),"",INDEX(TableDiv[[GASB]:[GASB]],_xlfn.AGGREGATE(15,3,(TableDiv[[Agency]:[Agency]]=$E177)/(TableDiv[[Agency]:[Agency]]=$E177)*(ROW(TableDiv[Agency])-ROW(TableDiv[[#Headers],[Agency]])),COLUMNS($F$7:AK$7))))</f>
        <v/>
      </c>
      <c r="AL177" s="1069" t="str" cm="1">
        <f t="array" ref="AL177">IF($D177&lt;COLUMNS($F$7:AL$7),"",INDEX(TableDiv[[GASB]:[GASB]],_xlfn.AGGREGATE(15,3,(TableDiv[[Agency]:[Agency]]=$E177)/(TableDiv[[Agency]:[Agency]]=$E177)*(ROW(TableDiv[Agency])-ROW(TableDiv[[#Headers],[Agency]])),COLUMNS($F$7:AL$7))))</f>
        <v/>
      </c>
      <c r="AM177" s="1069" t="str" cm="1">
        <f t="array" ref="AM177">IF($D177&lt;COLUMNS($F$7:AM$7),"",INDEX(TableDiv[[GASB]:[GASB]],_xlfn.AGGREGATE(15,3,(TableDiv[[Agency]:[Agency]]=$E177)/(TableDiv[[Agency]:[Agency]]=$E177)*(ROW(TableDiv[Agency])-ROW(TableDiv[[#Headers],[Agency]])),COLUMNS($F$7:AM$7))))</f>
        <v/>
      </c>
      <c r="AN177" s="1069"/>
      <c r="AO177" s="1069"/>
      <c r="AP177" s="1069"/>
      <c r="AQ177" s="1069"/>
      <c r="AR177" s="1069"/>
      <c r="AS177" s="1069"/>
    </row>
    <row r="178" spans="1:45" ht="15">
      <c r="A178" s="1073" t="s">
        <v>2351</v>
      </c>
      <c r="B178" s="1073" t="s">
        <v>2267</v>
      </c>
      <c r="C178" s="1069"/>
      <c r="D178" s="1069">
        <f>COUNTIF(TableDiv[Agency],E178)</f>
        <v>1</v>
      </c>
      <c r="E178" s="1078" t="str" cm="1">
        <f t="array" ref="E178">IFERROR(INDEX(TableDiv[Agency],MATCH(0,INDEX(COUNTIF($E$7:E177,TableDiv[Agency]),),0)),"")</f>
        <v>D7</v>
      </c>
      <c r="F178" s="1069" t="str" cm="1">
        <f t="array" ref="F178">IF($D178&lt;COLUMNS($F$7:F$7),"",INDEX(TableDiv[[GASB]:[GASB]],_xlfn.AGGREGATE(15,3,(TableDiv[[Agency]:[Agency]]=$E178)/(TableDiv[[Agency]:[Agency]]=$E178)*(ROW(TableDiv[Agency])-ROW(TableDiv[[#Headers],[Agency]])),COLUMNS($F$7:F$7))))</f>
        <v>48100G</v>
      </c>
      <c r="G178" s="1069" t="str" cm="1">
        <f t="array" ref="G178">IF($D178&lt;COLUMNS($F$7:G$7),"",INDEX(TableDiv[[GASB]:[GASB]],_xlfn.AGGREGATE(15,3,(TableDiv[[Agency]:[Agency]]=$E178)/(TableDiv[[Agency]:[Agency]]=$E178)*(ROW(TableDiv[Agency])-ROW(TableDiv[[#Headers],[Agency]])),COLUMNS($F$7:G$7))))</f>
        <v/>
      </c>
      <c r="H178" s="1069" t="str" cm="1">
        <f t="array" ref="H178">IF($D178&lt;COLUMNS($F$7:H$7),"",INDEX(TableDiv[[GASB]:[GASB]],_xlfn.AGGREGATE(15,3,(TableDiv[[Agency]:[Agency]]=$E178)/(TableDiv[[Agency]:[Agency]]=$E178)*(ROW(TableDiv[Agency])-ROW(TableDiv[[#Headers],[Agency]])),COLUMNS($F$7:H$7))))</f>
        <v/>
      </c>
      <c r="I178" s="1069" t="str" cm="1">
        <f t="array" ref="I178">IF($D178&lt;COLUMNS($F$7:I$7),"",INDEX(TableDiv[[GASB]:[GASB]],_xlfn.AGGREGATE(15,3,(TableDiv[[Agency]:[Agency]]=$E178)/(TableDiv[[Agency]:[Agency]]=$E178)*(ROW(TableDiv[Agency])-ROW(TableDiv[[#Headers],[Agency]])),COLUMNS($F$7:I$7))))</f>
        <v/>
      </c>
      <c r="J178" s="1069" t="str" cm="1">
        <f t="array" ref="J178">IF($D178&lt;COLUMNS($F$7:J$7),"",INDEX(TableDiv[[GASB]:[GASB]],_xlfn.AGGREGATE(15,3,(TableDiv[[Agency]:[Agency]]=$E178)/(TableDiv[[Agency]:[Agency]]=$E178)*(ROW(TableDiv[Agency])-ROW(TableDiv[[#Headers],[Agency]])),COLUMNS($F$7:J$7))))</f>
        <v/>
      </c>
      <c r="K178" s="1069" t="str" cm="1">
        <f t="array" ref="K178">IF($D178&lt;COLUMNS($F$7:K$7),"",INDEX(TableDiv[[GASB]:[GASB]],_xlfn.AGGREGATE(15,3,(TableDiv[[Agency]:[Agency]]=$E178)/(TableDiv[[Agency]:[Agency]]=$E178)*(ROW(TableDiv[Agency])-ROW(TableDiv[[#Headers],[Agency]])),COLUMNS($F$7:K$7))))</f>
        <v/>
      </c>
      <c r="L178" s="1069" t="str" cm="1">
        <f t="array" ref="L178">IF($D178&lt;COLUMNS($F$7:L$7),"",INDEX(TableDiv[[GASB]:[GASB]],_xlfn.AGGREGATE(15,3,(TableDiv[[Agency]:[Agency]]=$E178)/(TableDiv[[Agency]:[Agency]]=$E178)*(ROW(TableDiv[Agency])-ROW(TableDiv[[#Headers],[Agency]])),COLUMNS($F$7:L$7))))</f>
        <v/>
      </c>
      <c r="M178" s="1069" t="str" cm="1">
        <f t="array" ref="M178">IF($D178&lt;COLUMNS($F$7:M$7),"",INDEX(TableDiv[[GASB]:[GASB]],_xlfn.AGGREGATE(15,3,(TableDiv[[Agency]:[Agency]]=$E178)/(TableDiv[[Agency]:[Agency]]=$E178)*(ROW(TableDiv[Agency])-ROW(TableDiv[[#Headers],[Agency]])),COLUMNS($F$7:M$7))))</f>
        <v/>
      </c>
      <c r="N178" s="1069" t="str" cm="1">
        <f t="array" ref="N178">IF($D178&lt;COLUMNS($F$7:N$7),"",INDEX(TableDiv[[GASB]:[GASB]],_xlfn.AGGREGATE(15,3,(TableDiv[[Agency]:[Agency]]=$E178)/(TableDiv[[Agency]:[Agency]]=$E178)*(ROW(TableDiv[Agency])-ROW(TableDiv[[#Headers],[Agency]])),COLUMNS($F$7:N$7))))</f>
        <v/>
      </c>
      <c r="O178" s="1069" t="str" cm="1">
        <f t="array" ref="O178">IF($D178&lt;COLUMNS($F$7:O$7),"",INDEX(TableDiv[[GASB]:[GASB]],_xlfn.AGGREGATE(15,3,(TableDiv[[Agency]:[Agency]]=$E178)/(TableDiv[[Agency]:[Agency]]=$E178)*(ROW(TableDiv[Agency])-ROW(TableDiv[[#Headers],[Agency]])),COLUMNS($F$7:O$7))))</f>
        <v/>
      </c>
      <c r="P178" s="1069" t="str" cm="1">
        <f t="array" ref="P178">IF($D178&lt;COLUMNS($F$7:P$7),"",INDEX(TableDiv[[GASB]:[GASB]],_xlfn.AGGREGATE(15,3,(TableDiv[[Agency]:[Agency]]=$E178)/(TableDiv[[Agency]:[Agency]]=$E178)*(ROW(TableDiv[Agency])-ROW(TableDiv[[#Headers],[Agency]])),COLUMNS($F$7:P$7))))</f>
        <v/>
      </c>
      <c r="Q178" s="1069" t="str" cm="1">
        <f t="array" ref="Q178">IF($D178&lt;COLUMNS($F$7:Q$7),"",INDEX(TableDiv[[GASB]:[GASB]],_xlfn.AGGREGATE(15,3,(TableDiv[[Agency]:[Agency]]=$E178)/(TableDiv[[Agency]:[Agency]]=$E178)*(ROW(TableDiv[Agency])-ROW(TableDiv[[#Headers],[Agency]])),COLUMNS($F$7:Q$7))))</f>
        <v/>
      </c>
      <c r="R178" s="1069" t="str" cm="1">
        <f t="array" ref="R178">IF($D178&lt;COLUMNS($F$7:R$7),"",INDEX(TableDiv[[GASB]:[GASB]],_xlfn.AGGREGATE(15,3,(TableDiv[[Agency]:[Agency]]=$E178)/(TableDiv[[Agency]:[Agency]]=$E178)*(ROW(TableDiv[Agency])-ROW(TableDiv[[#Headers],[Agency]])),COLUMNS($F$7:R$7))))</f>
        <v/>
      </c>
      <c r="S178" s="1069" t="str" cm="1">
        <f t="array" ref="S178">IF($D178&lt;COLUMNS($F$7:S$7),"",INDEX(TableDiv[[GASB]:[GASB]],_xlfn.AGGREGATE(15,3,(TableDiv[[Agency]:[Agency]]=$E178)/(TableDiv[[Agency]:[Agency]]=$E178)*(ROW(TableDiv[Agency])-ROW(TableDiv[[#Headers],[Agency]])),COLUMNS($F$7:S$7))))</f>
        <v/>
      </c>
      <c r="T178" s="1069" t="str" cm="1">
        <f t="array" ref="T178">IF($D178&lt;COLUMNS($F$7:T$7),"",INDEX(TableDiv[[GASB]:[GASB]],_xlfn.AGGREGATE(15,3,(TableDiv[[Agency]:[Agency]]=$E178)/(TableDiv[[Agency]:[Agency]]=$E178)*(ROW(TableDiv[Agency])-ROW(TableDiv[[#Headers],[Agency]])),COLUMNS($F$7:T$7))))</f>
        <v/>
      </c>
      <c r="U178" s="1069" t="str" cm="1">
        <f t="array" ref="U178">IF($D178&lt;COLUMNS($F$7:U$7),"",INDEX(TableDiv[[GASB]:[GASB]],_xlfn.AGGREGATE(15,3,(TableDiv[[Agency]:[Agency]]=$E178)/(TableDiv[[Agency]:[Agency]]=$E178)*(ROW(TableDiv[Agency])-ROW(TableDiv[[#Headers],[Agency]])),COLUMNS($F$7:U$7))))</f>
        <v/>
      </c>
      <c r="V178" s="1069" t="str" cm="1">
        <f t="array" ref="V178">IF($D178&lt;COLUMNS($F$7:V$7),"",INDEX(TableDiv[[GASB]:[GASB]],_xlfn.AGGREGATE(15,3,(TableDiv[[Agency]:[Agency]]=$E178)/(TableDiv[[Agency]:[Agency]]=$E178)*(ROW(TableDiv[Agency])-ROW(TableDiv[[#Headers],[Agency]])),COLUMNS($F$7:V$7))))</f>
        <v/>
      </c>
      <c r="W178" s="1069" t="str" cm="1">
        <f t="array" ref="W178">IF($D178&lt;COLUMNS($F$7:W$7),"",INDEX(TableDiv[[GASB]:[GASB]],_xlfn.AGGREGATE(15,3,(TableDiv[[Agency]:[Agency]]=$E178)/(TableDiv[[Agency]:[Agency]]=$E178)*(ROW(TableDiv[Agency])-ROW(TableDiv[[#Headers],[Agency]])),COLUMNS($F$7:W$7))))</f>
        <v/>
      </c>
      <c r="X178" s="1069" t="str" cm="1">
        <f t="array" ref="X178">IF($D178&lt;COLUMNS($F$7:X$7),"",INDEX(TableDiv[[GASB]:[GASB]],_xlfn.AGGREGATE(15,3,(TableDiv[[Agency]:[Agency]]=$E178)/(TableDiv[[Agency]:[Agency]]=$E178)*(ROW(TableDiv[Agency])-ROW(TableDiv[[#Headers],[Agency]])),COLUMNS($F$7:X$7))))</f>
        <v/>
      </c>
      <c r="Y178" s="1069" t="str" cm="1">
        <f t="array" ref="Y178">IF($D178&lt;COLUMNS($F$7:Y$7),"",INDEX(TableDiv[[GASB]:[GASB]],_xlfn.AGGREGATE(15,3,(TableDiv[[Agency]:[Agency]]=$E178)/(TableDiv[[Agency]:[Agency]]=$E178)*(ROW(TableDiv[Agency])-ROW(TableDiv[[#Headers],[Agency]])),COLUMNS($F$7:Y$7))))</f>
        <v/>
      </c>
      <c r="Z178" s="1069" t="str" cm="1">
        <f t="array" ref="Z178">IF($D178&lt;COLUMNS($F$7:Z$7),"",INDEX(TableDiv[[GASB]:[GASB]],_xlfn.AGGREGATE(15,3,(TableDiv[[Agency]:[Agency]]=$E178)/(TableDiv[[Agency]:[Agency]]=$E178)*(ROW(TableDiv[Agency])-ROW(TableDiv[[#Headers],[Agency]])),COLUMNS($F$7:Z$7))))</f>
        <v/>
      </c>
      <c r="AA178" s="1069" t="str" cm="1">
        <f t="array" ref="AA178">IF($D178&lt;COLUMNS($F$7:AA$7),"",INDEX(TableDiv[[GASB]:[GASB]],_xlfn.AGGREGATE(15,3,(TableDiv[[Agency]:[Agency]]=$E178)/(TableDiv[[Agency]:[Agency]]=$E178)*(ROW(TableDiv[Agency])-ROW(TableDiv[[#Headers],[Agency]])),COLUMNS($F$7:AA$7))))</f>
        <v/>
      </c>
      <c r="AB178" s="1069" t="str" cm="1">
        <f t="array" ref="AB178">IF($D178&lt;COLUMNS($F$7:AB$7),"",INDEX(TableDiv[[GASB]:[GASB]],_xlfn.AGGREGATE(15,3,(TableDiv[[Agency]:[Agency]]=$E178)/(TableDiv[[Agency]:[Agency]]=$E178)*(ROW(TableDiv[Agency])-ROW(TableDiv[[#Headers],[Agency]])),COLUMNS($F$7:AB$7))))</f>
        <v/>
      </c>
      <c r="AC178" s="1069" t="str" cm="1">
        <f t="array" ref="AC178">IF($D178&lt;COLUMNS($F$7:AC$7),"",INDEX(TableDiv[[GASB]:[GASB]],_xlfn.AGGREGATE(15,3,(TableDiv[[Agency]:[Agency]]=$E178)/(TableDiv[[Agency]:[Agency]]=$E178)*(ROW(TableDiv[Agency])-ROW(TableDiv[[#Headers],[Agency]])),COLUMNS($F$7:AC$7))))</f>
        <v/>
      </c>
      <c r="AD178" s="1069" t="str" cm="1">
        <f t="array" ref="AD178">IF($D178&lt;COLUMNS($F$7:AD$7),"",INDEX(TableDiv[[GASB]:[GASB]],_xlfn.AGGREGATE(15,3,(TableDiv[[Agency]:[Agency]]=$E178)/(TableDiv[[Agency]:[Agency]]=$E178)*(ROW(TableDiv[Agency])-ROW(TableDiv[[#Headers],[Agency]])),COLUMNS($F$7:AD$7))))</f>
        <v/>
      </c>
      <c r="AE178" s="1069" t="str" cm="1">
        <f t="array" ref="AE178">IF($D178&lt;COLUMNS($F$7:AE$7),"",INDEX(TableDiv[[GASB]:[GASB]],_xlfn.AGGREGATE(15,3,(TableDiv[[Agency]:[Agency]]=$E178)/(TableDiv[[Agency]:[Agency]]=$E178)*(ROW(TableDiv[Agency])-ROW(TableDiv[[#Headers],[Agency]])),COLUMNS($F$7:AE$7))))</f>
        <v/>
      </c>
      <c r="AF178" s="1069" t="str" cm="1">
        <f t="array" ref="AF178">IF($D178&lt;COLUMNS($F$7:AF$7),"",INDEX(TableDiv[[GASB]:[GASB]],_xlfn.AGGREGATE(15,3,(TableDiv[[Agency]:[Agency]]=$E178)/(TableDiv[[Agency]:[Agency]]=$E178)*(ROW(TableDiv[Agency])-ROW(TableDiv[[#Headers],[Agency]])),COLUMNS($F$7:AF$7))))</f>
        <v/>
      </c>
      <c r="AG178" s="1069" t="str" cm="1">
        <f t="array" ref="AG178">IF($D178&lt;COLUMNS($F$7:AG$7),"",INDEX(TableDiv[[GASB]:[GASB]],_xlfn.AGGREGATE(15,3,(TableDiv[[Agency]:[Agency]]=$E178)/(TableDiv[[Agency]:[Agency]]=$E178)*(ROW(TableDiv[Agency])-ROW(TableDiv[[#Headers],[Agency]])),COLUMNS($F$7:AG$7))))</f>
        <v/>
      </c>
      <c r="AH178" s="1069" t="str" cm="1">
        <f t="array" ref="AH178">IF($D178&lt;COLUMNS($F$7:AH$7),"",INDEX(TableDiv[[GASB]:[GASB]],_xlfn.AGGREGATE(15,3,(TableDiv[[Agency]:[Agency]]=$E178)/(TableDiv[[Agency]:[Agency]]=$E178)*(ROW(TableDiv[Agency])-ROW(TableDiv[[#Headers],[Agency]])),COLUMNS($F$7:AH$7))))</f>
        <v/>
      </c>
      <c r="AI178" s="1069" t="str" cm="1">
        <f t="array" ref="AI178">IF($D178&lt;COLUMNS($F$7:AI$7),"",INDEX(TableDiv[[GASB]:[GASB]],_xlfn.AGGREGATE(15,3,(TableDiv[[Agency]:[Agency]]=$E178)/(TableDiv[[Agency]:[Agency]]=$E178)*(ROW(TableDiv[Agency])-ROW(TableDiv[[#Headers],[Agency]])),COLUMNS($F$7:AI$7))))</f>
        <v/>
      </c>
      <c r="AJ178" s="1069" t="str" cm="1">
        <f t="array" ref="AJ178">IF($D178&lt;COLUMNS($F$7:AJ$7),"",INDEX(TableDiv[[GASB]:[GASB]],_xlfn.AGGREGATE(15,3,(TableDiv[[Agency]:[Agency]]=$E178)/(TableDiv[[Agency]:[Agency]]=$E178)*(ROW(TableDiv[Agency])-ROW(TableDiv[[#Headers],[Agency]])),COLUMNS($F$7:AJ$7))))</f>
        <v/>
      </c>
      <c r="AK178" s="1069" t="str" cm="1">
        <f t="array" ref="AK178">IF($D178&lt;COLUMNS($F$7:AK$7),"",INDEX(TableDiv[[GASB]:[GASB]],_xlfn.AGGREGATE(15,3,(TableDiv[[Agency]:[Agency]]=$E178)/(TableDiv[[Agency]:[Agency]]=$E178)*(ROW(TableDiv[Agency])-ROW(TableDiv[[#Headers],[Agency]])),COLUMNS($F$7:AK$7))))</f>
        <v/>
      </c>
      <c r="AL178" s="1069" t="str" cm="1">
        <f t="array" ref="AL178">IF($D178&lt;COLUMNS($F$7:AL$7),"",INDEX(TableDiv[[GASB]:[GASB]],_xlfn.AGGREGATE(15,3,(TableDiv[[Agency]:[Agency]]=$E178)/(TableDiv[[Agency]:[Agency]]=$E178)*(ROW(TableDiv[Agency])-ROW(TableDiv[[#Headers],[Agency]])),COLUMNS($F$7:AL$7))))</f>
        <v/>
      </c>
      <c r="AM178" s="1069" t="str" cm="1">
        <f t="array" ref="AM178">IF($D178&lt;COLUMNS($F$7:AM$7),"",INDEX(TableDiv[[GASB]:[GASB]],_xlfn.AGGREGATE(15,3,(TableDiv[[Agency]:[Agency]]=$E178)/(TableDiv[[Agency]:[Agency]]=$E178)*(ROW(TableDiv[Agency])-ROW(TableDiv[[#Headers],[Agency]])),COLUMNS($F$7:AM$7))))</f>
        <v/>
      </c>
      <c r="AN178" s="1069"/>
      <c r="AO178" s="1069"/>
      <c r="AP178" s="1069"/>
      <c r="AQ178" s="1069"/>
      <c r="AR178" s="1069"/>
      <c r="AS178" s="1069"/>
    </row>
    <row r="179" spans="1:45" ht="15">
      <c r="A179" s="1073" t="s">
        <v>2352</v>
      </c>
      <c r="B179" s="1073" t="s">
        <v>2265</v>
      </c>
      <c r="C179" s="1069"/>
      <c r="D179" s="1069">
        <f>COUNTIF(TableDiv[Agency],E179)</f>
        <v>1</v>
      </c>
      <c r="E179" s="1078" t="str" cm="1">
        <f t="array" ref="E179">IFERROR(INDEX(TableDiv[Agency],MATCH(0,INDEX(COUNTIF($E$7:E178,TableDiv[Agency]),),0)),"")</f>
        <v>D8</v>
      </c>
      <c r="F179" s="1069" t="str" cm="1">
        <f t="array" ref="F179">IF($D179&lt;COLUMNS($F$7:F$7),"",INDEX(TableDiv[[GASB]:[GASB]],_xlfn.AGGREGATE(15,3,(TableDiv[[Agency]:[Agency]]=$E179)/(TableDiv[[Agency]:[Agency]]=$E179)*(ROW(TableDiv[Agency])-ROW(TableDiv[[#Headers],[Agency]])),COLUMNS($F$7:F$7))))</f>
        <v>48100G</v>
      </c>
      <c r="G179" s="1069" t="str" cm="1">
        <f t="array" ref="G179">IF($D179&lt;COLUMNS($F$7:G$7),"",INDEX(TableDiv[[GASB]:[GASB]],_xlfn.AGGREGATE(15,3,(TableDiv[[Agency]:[Agency]]=$E179)/(TableDiv[[Agency]:[Agency]]=$E179)*(ROW(TableDiv[Agency])-ROW(TableDiv[[#Headers],[Agency]])),COLUMNS($F$7:G$7))))</f>
        <v/>
      </c>
      <c r="H179" s="1069" t="str" cm="1">
        <f t="array" ref="H179">IF($D179&lt;COLUMNS($F$7:H$7),"",INDEX(TableDiv[[GASB]:[GASB]],_xlfn.AGGREGATE(15,3,(TableDiv[[Agency]:[Agency]]=$E179)/(TableDiv[[Agency]:[Agency]]=$E179)*(ROW(TableDiv[Agency])-ROW(TableDiv[[#Headers],[Agency]])),COLUMNS($F$7:H$7))))</f>
        <v/>
      </c>
      <c r="I179" s="1069" t="str" cm="1">
        <f t="array" ref="I179">IF($D179&lt;COLUMNS($F$7:I$7),"",INDEX(TableDiv[[GASB]:[GASB]],_xlfn.AGGREGATE(15,3,(TableDiv[[Agency]:[Agency]]=$E179)/(TableDiv[[Agency]:[Agency]]=$E179)*(ROW(TableDiv[Agency])-ROW(TableDiv[[#Headers],[Agency]])),COLUMNS($F$7:I$7))))</f>
        <v/>
      </c>
      <c r="J179" s="1069" t="str" cm="1">
        <f t="array" ref="J179">IF($D179&lt;COLUMNS($F$7:J$7),"",INDEX(TableDiv[[GASB]:[GASB]],_xlfn.AGGREGATE(15,3,(TableDiv[[Agency]:[Agency]]=$E179)/(TableDiv[[Agency]:[Agency]]=$E179)*(ROW(TableDiv[Agency])-ROW(TableDiv[[#Headers],[Agency]])),COLUMNS($F$7:J$7))))</f>
        <v/>
      </c>
      <c r="K179" s="1069" t="str" cm="1">
        <f t="array" ref="K179">IF($D179&lt;COLUMNS($F$7:K$7),"",INDEX(TableDiv[[GASB]:[GASB]],_xlfn.AGGREGATE(15,3,(TableDiv[[Agency]:[Agency]]=$E179)/(TableDiv[[Agency]:[Agency]]=$E179)*(ROW(TableDiv[Agency])-ROW(TableDiv[[#Headers],[Agency]])),COLUMNS($F$7:K$7))))</f>
        <v/>
      </c>
      <c r="L179" s="1069" t="str" cm="1">
        <f t="array" ref="L179">IF($D179&lt;COLUMNS($F$7:L$7),"",INDEX(TableDiv[[GASB]:[GASB]],_xlfn.AGGREGATE(15,3,(TableDiv[[Agency]:[Agency]]=$E179)/(TableDiv[[Agency]:[Agency]]=$E179)*(ROW(TableDiv[Agency])-ROW(TableDiv[[#Headers],[Agency]])),COLUMNS($F$7:L$7))))</f>
        <v/>
      </c>
      <c r="M179" s="1069" t="str" cm="1">
        <f t="array" ref="M179">IF($D179&lt;COLUMNS($F$7:M$7),"",INDEX(TableDiv[[GASB]:[GASB]],_xlfn.AGGREGATE(15,3,(TableDiv[[Agency]:[Agency]]=$E179)/(TableDiv[[Agency]:[Agency]]=$E179)*(ROW(TableDiv[Agency])-ROW(TableDiv[[#Headers],[Agency]])),COLUMNS($F$7:M$7))))</f>
        <v/>
      </c>
      <c r="N179" s="1069" t="str" cm="1">
        <f t="array" ref="N179">IF($D179&lt;COLUMNS($F$7:N$7),"",INDEX(TableDiv[[GASB]:[GASB]],_xlfn.AGGREGATE(15,3,(TableDiv[[Agency]:[Agency]]=$E179)/(TableDiv[[Agency]:[Agency]]=$E179)*(ROW(TableDiv[Agency])-ROW(TableDiv[[#Headers],[Agency]])),COLUMNS($F$7:N$7))))</f>
        <v/>
      </c>
      <c r="O179" s="1069" t="str" cm="1">
        <f t="array" ref="O179">IF($D179&lt;COLUMNS($F$7:O$7),"",INDEX(TableDiv[[GASB]:[GASB]],_xlfn.AGGREGATE(15,3,(TableDiv[[Agency]:[Agency]]=$E179)/(TableDiv[[Agency]:[Agency]]=$E179)*(ROW(TableDiv[Agency])-ROW(TableDiv[[#Headers],[Agency]])),COLUMNS($F$7:O$7))))</f>
        <v/>
      </c>
      <c r="P179" s="1069" t="str" cm="1">
        <f t="array" ref="P179">IF($D179&lt;COLUMNS($F$7:P$7),"",INDEX(TableDiv[[GASB]:[GASB]],_xlfn.AGGREGATE(15,3,(TableDiv[[Agency]:[Agency]]=$E179)/(TableDiv[[Agency]:[Agency]]=$E179)*(ROW(TableDiv[Agency])-ROW(TableDiv[[#Headers],[Agency]])),COLUMNS($F$7:P$7))))</f>
        <v/>
      </c>
      <c r="Q179" s="1069" t="str" cm="1">
        <f t="array" ref="Q179">IF($D179&lt;COLUMNS($F$7:Q$7),"",INDEX(TableDiv[[GASB]:[GASB]],_xlfn.AGGREGATE(15,3,(TableDiv[[Agency]:[Agency]]=$E179)/(TableDiv[[Agency]:[Agency]]=$E179)*(ROW(TableDiv[Agency])-ROW(TableDiv[[#Headers],[Agency]])),COLUMNS($F$7:Q$7))))</f>
        <v/>
      </c>
      <c r="R179" s="1069" t="str" cm="1">
        <f t="array" ref="R179">IF($D179&lt;COLUMNS($F$7:R$7),"",INDEX(TableDiv[[GASB]:[GASB]],_xlfn.AGGREGATE(15,3,(TableDiv[[Agency]:[Agency]]=$E179)/(TableDiv[[Agency]:[Agency]]=$E179)*(ROW(TableDiv[Agency])-ROW(TableDiv[[#Headers],[Agency]])),COLUMNS($F$7:R$7))))</f>
        <v/>
      </c>
      <c r="S179" s="1069" t="str" cm="1">
        <f t="array" ref="S179">IF($D179&lt;COLUMNS($F$7:S$7),"",INDEX(TableDiv[[GASB]:[GASB]],_xlfn.AGGREGATE(15,3,(TableDiv[[Agency]:[Agency]]=$E179)/(TableDiv[[Agency]:[Agency]]=$E179)*(ROW(TableDiv[Agency])-ROW(TableDiv[[#Headers],[Agency]])),COLUMNS($F$7:S$7))))</f>
        <v/>
      </c>
      <c r="T179" s="1069" t="str" cm="1">
        <f t="array" ref="T179">IF($D179&lt;COLUMNS($F$7:T$7),"",INDEX(TableDiv[[GASB]:[GASB]],_xlfn.AGGREGATE(15,3,(TableDiv[[Agency]:[Agency]]=$E179)/(TableDiv[[Agency]:[Agency]]=$E179)*(ROW(TableDiv[Agency])-ROW(TableDiv[[#Headers],[Agency]])),COLUMNS($F$7:T$7))))</f>
        <v/>
      </c>
      <c r="U179" s="1069" t="str" cm="1">
        <f t="array" ref="U179">IF($D179&lt;COLUMNS($F$7:U$7),"",INDEX(TableDiv[[GASB]:[GASB]],_xlfn.AGGREGATE(15,3,(TableDiv[[Agency]:[Agency]]=$E179)/(TableDiv[[Agency]:[Agency]]=$E179)*(ROW(TableDiv[Agency])-ROW(TableDiv[[#Headers],[Agency]])),COLUMNS($F$7:U$7))))</f>
        <v/>
      </c>
      <c r="V179" s="1069" t="str" cm="1">
        <f t="array" ref="V179">IF($D179&lt;COLUMNS($F$7:V$7),"",INDEX(TableDiv[[GASB]:[GASB]],_xlfn.AGGREGATE(15,3,(TableDiv[[Agency]:[Agency]]=$E179)/(TableDiv[[Agency]:[Agency]]=$E179)*(ROW(TableDiv[Agency])-ROW(TableDiv[[#Headers],[Agency]])),COLUMNS($F$7:V$7))))</f>
        <v/>
      </c>
      <c r="W179" s="1069" t="str" cm="1">
        <f t="array" ref="W179">IF($D179&lt;COLUMNS($F$7:W$7),"",INDEX(TableDiv[[GASB]:[GASB]],_xlfn.AGGREGATE(15,3,(TableDiv[[Agency]:[Agency]]=$E179)/(TableDiv[[Agency]:[Agency]]=$E179)*(ROW(TableDiv[Agency])-ROW(TableDiv[[#Headers],[Agency]])),COLUMNS($F$7:W$7))))</f>
        <v/>
      </c>
      <c r="X179" s="1069" t="str" cm="1">
        <f t="array" ref="X179">IF($D179&lt;COLUMNS($F$7:X$7),"",INDEX(TableDiv[[GASB]:[GASB]],_xlfn.AGGREGATE(15,3,(TableDiv[[Agency]:[Agency]]=$E179)/(TableDiv[[Agency]:[Agency]]=$E179)*(ROW(TableDiv[Agency])-ROW(TableDiv[[#Headers],[Agency]])),COLUMNS($F$7:X$7))))</f>
        <v/>
      </c>
      <c r="Y179" s="1069" t="str" cm="1">
        <f t="array" ref="Y179">IF($D179&lt;COLUMNS($F$7:Y$7),"",INDEX(TableDiv[[GASB]:[GASB]],_xlfn.AGGREGATE(15,3,(TableDiv[[Agency]:[Agency]]=$E179)/(TableDiv[[Agency]:[Agency]]=$E179)*(ROW(TableDiv[Agency])-ROW(TableDiv[[#Headers],[Agency]])),COLUMNS($F$7:Y$7))))</f>
        <v/>
      </c>
      <c r="Z179" s="1069" t="str" cm="1">
        <f t="array" ref="Z179">IF($D179&lt;COLUMNS($F$7:Z$7),"",INDEX(TableDiv[[GASB]:[GASB]],_xlfn.AGGREGATE(15,3,(TableDiv[[Agency]:[Agency]]=$E179)/(TableDiv[[Agency]:[Agency]]=$E179)*(ROW(TableDiv[Agency])-ROW(TableDiv[[#Headers],[Agency]])),COLUMNS($F$7:Z$7))))</f>
        <v/>
      </c>
      <c r="AA179" s="1069" t="str" cm="1">
        <f t="array" ref="AA179">IF($D179&lt;COLUMNS($F$7:AA$7),"",INDEX(TableDiv[[GASB]:[GASB]],_xlfn.AGGREGATE(15,3,(TableDiv[[Agency]:[Agency]]=$E179)/(TableDiv[[Agency]:[Agency]]=$E179)*(ROW(TableDiv[Agency])-ROW(TableDiv[[#Headers],[Agency]])),COLUMNS($F$7:AA$7))))</f>
        <v/>
      </c>
      <c r="AB179" s="1069" t="str" cm="1">
        <f t="array" ref="AB179">IF($D179&lt;COLUMNS($F$7:AB$7),"",INDEX(TableDiv[[GASB]:[GASB]],_xlfn.AGGREGATE(15,3,(TableDiv[[Agency]:[Agency]]=$E179)/(TableDiv[[Agency]:[Agency]]=$E179)*(ROW(TableDiv[Agency])-ROW(TableDiv[[#Headers],[Agency]])),COLUMNS($F$7:AB$7))))</f>
        <v/>
      </c>
      <c r="AC179" s="1069" t="str" cm="1">
        <f t="array" ref="AC179">IF($D179&lt;COLUMNS($F$7:AC$7),"",INDEX(TableDiv[[GASB]:[GASB]],_xlfn.AGGREGATE(15,3,(TableDiv[[Agency]:[Agency]]=$E179)/(TableDiv[[Agency]:[Agency]]=$E179)*(ROW(TableDiv[Agency])-ROW(TableDiv[[#Headers],[Agency]])),COLUMNS($F$7:AC$7))))</f>
        <v/>
      </c>
      <c r="AD179" s="1069" t="str" cm="1">
        <f t="array" ref="AD179">IF($D179&lt;COLUMNS($F$7:AD$7),"",INDEX(TableDiv[[GASB]:[GASB]],_xlfn.AGGREGATE(15,3,(TableDiv[[Agency]:[Agency]]=$E179)/(TableDiv[[Agency]:[Agency]]=$E179)*(ROW(TableDiv[Agency])-ROW(TableDiv[[#Headers],[Agency]])),COLUMNS($F$7:AD$7))))</f>
        <v/>
      </c>
      <c r="AE179" s="1069" t="str" cm="1">
        <f t="array" ref="AE179">IF($D179&lt;COLUMNS($F$7:AE$7),"",INDEX(TableDiv[[GASB]:[GASB]],_xlfn.AGGREGATE(15,3,(TableDiv[[Agency]:[Agency]]=$E179)/(TableDiv[[Agency]:[Agency]]=$E179)*(ROW(TableDiv[Agency])-ROW(TableDiv[[#Headers],[Agency]])),COLUMNS($F$7:AE$7))))</f>
        <v/>
      </c>
      <c r="AF179" s="1069" t="str" cm="1">
        <f t="array" ref="AF179">IF($D179&lt;COLUMNS($F$7:AF$7),"",INDEX(TableDiv[[GASB]:[GASB]],_xlfn.AGGREGATE(15,3,(TableDiv[[Agency]:[Agency]]=$E179)/(TableDiv[[Agency]:[Agency]]=$E179)*(ROW(TableDiv[Agency])-ROW(TableDiv[[#Headers],[Agency]])),COLUMNS($F$7:AF$7))))</f>
        <v/>
      </c>
      <c r="AG179" s="1069" t="str" cm="1">
        <f t="array" ref="AG179">IF($D179&lt;COLUMNS($F$7:AG$7),"",INDEX(TableDiv[[GASB]:[GASB]],_xlfn.AGGREGATE(15,3,(TableDiv[[Agency]:[Agency]]=$E179)/(TableDiv[[Agency]:[Agency]]=$E179)*(ROW(TableDiv[Agency])-ROW(TableDiv[[#Headers],[Agency]])),COLUMNS($F$7:AG$7))))</f>
        <v/>
      </c>
      <c r="AH179" s="1069" t="str" cm="1">
        <f t="array" ref="AH179">IF($D179&lt;COLUMNS($F$7:AH$7),"",INDEX(TableDiv[[GASB]:[GASB]],_xlfn.AGGREGATE(15,3,(TableDiv[[Agency]:[Agency]]=$E179)/(TableDiv[[Agency]:[Agency]]=$E179)*(ROW(TableDiv[Agency])-ROW(TableDiv[[#Headers],[Agency]])),COLUMNS($F$7:AH$7))))</f>
        <v/>
      </c>
      <c r="AI179" s="1069" t="str" cm="1">
        <f t="array" ref="AI179">IF($D179&lt;COLUMNS($F$7:AI$7),"",INDEX(TableDiv[[GASB]:[GASB]],_xlfn.AGGREGATE(15,3,(TableDiv[[Agency]:[Agency]]=$E179)/(TableDiv[[Agency]:[Agency]]=$E179)*(ROW(TableDiv[Agency])-ROW(TableDiv[[#Headers],[Agency]])),COLUMNS($F$7:AI$7))))</f>
        <v/>
      </c>
      <c r="AJ179" s="1069" t="str" cm="1">
        <f t="array" ref="AJ179">IF($D179&lt;COLUMNS($F$7:AJ$7),"",INDEX(TableDiv[[GASB]:[GASB]],_xlfn.AGGREGATE(15,3,(TableDiv[[Agency]:[Agency]]=$E179)/(TableDiv[[Agency]:[Agency]]=$E179)*(ROW(TableDiv[Agency])-ROW(TableDiv[[#Headers],[Agency]])),COLUMNS($F$7:AJ$7))))</f>
        <v/>
      </c>
      <c r="AK179" s="1069" t="str" cm="1">
        <f t="array" ref="AK179">IF($D179&lt;COLUMNS($F$7:AK$7),"",INDEX(TableDiv[[GASB]:[GASB]],_xlfn.AGGREGATE(15,3,(TableDiv[[Agency]:[Agency]]=$E179)/(TableDiv[[Agency]:[Agency]]=$E179)*(ROW(TableDiv[Agency])-ROW(TableDiv[[#Headers],[Agency]])),COLUMNS($F$7:AK$7))))</f>
        <v/>
      </c>
      <c r="AL179" s="1069" t="str" cm="1">
        <f t="array" ref="AL179">IF($D179&lt;COLUMNS($F$7:AL$7),"",INDEX(TableDiv[[GASB]:[GASB]],_xlfn.AGGREGATE(15,3,(TableDiv[[Agency]:[Agency]]=$E179)/(TableDiv[[Agency]:[Agency]]=$E179)*(ROW(TableDiv[Agency])-ROW(TableDiv[[#Headers],[Agency]])),COLUMNS($F$7:AL$7))))</f>
        <v/>
      </c>
      <c r="AM179" s="1069" t="str" cm="1">
        <f t="array" ref="AM179">IF($D179&lt;COLUMNS($F$7:AM$7),"",INDEX(TableDiv[[GASB]:[GASB]],_xlfn.AGGREGATE(15,3,(TableDiv[[Agency]:[Agency]]=$E179)/(TableDiv[[Agency]:[Agency]]=$E179)*(ROW(TableDiv[Agency])-ROW(TableDiv[[#Headers],[Agency]])),COLUMNS($F$7:AM$7))))</f>
        <v/>
      </c>
      <c r="AN179" s="1069"/>
      <c r="AO179" s="1069"/>
      <c r="AP179" s="1069"/>
      <c r="AQ179" s="1069"/>
      <c r="AR179" s="1069"/>
      <c r="AS179" s="1069"/>
    </row>
    <row r="180" spans="1:45" ht="15">
      <c r="A180" s="1073" t="s">
        <v>2352</v>
      </c>
      <c r="B180" s="1073" t="s">
        <v>2266</v>
      </c>
      <c r="C180" s="1069"/>
      <c r="D180" s="1069">
        <f>COUNTIF(TableDiv[Agency],E180)</f>
        <v>1</v>
      </c>
      <c r="E180" s="1078" t="str" cm="1">
        <f t="array" ref="E180">IFERROR(INDEX(TableDiv[Agency],MATCH(0,INDEX(COUNTIF($E$7:E179,TableDiv[Agency]),),0)),"")</f>
        <v>D9</v>
      </c>
      <c r="F180" s="1069" t="str" cm="1">
        <f t="array" ref="F180">IF($D180&lt;COLUMNS($F$7:F$7),"",INDEX(TableDiv[[GASB]:[GASB]],_xlfn.AGGREGATE(15,3,(TableDiv[[Agency]:[Agency]]=$E180)/(TableDiv[[Agency]:[Agency]]=$E180)*(ROW(TableDiv[Agency])-ROW(TableDiv[[#Headers],[Agency]])),COLUMNS($F$7:F$7))))</f>
        <v>48100G</v>
      </c>
      <c r="G180" s="1069" t="str" cm="1">
        <f t="array" ref="G180">IF($D180&lt;COLUMNS($F$7:G$7),"",INDEX(TableDiv[[GASB]:[GASB]],_xlfn.AGGREGATE(15,3,(TableDiv[[Agency]:[Agency]]=$E180)/(TableDiv[[Agency]:[Agency]]=$E180)*(ROW(TableDiv[Agency])-ROW(TableDiv[[#Headers],[Agency]])),COLUMNS($F$7:G$7))))</f>
        <v/>
      </c>
      <c r="H180" s="1069" t="str" cm="1">
        <f t="array" ref="H180">IF($D180&lt;COLUMNS($F$7:H$7),"",INDEX(TableDiv[[GASB]:[GASB]],_xlfn.AGGREGATE(15,3,(TableDiv[[Agency]:[Agency]]=$E180)/(TableDiv[[Agency]:[Agency]]=$E180)*(ROW(TableDiv[Agency])-ROW(TableDiv[[#Headers],[Agency]])),COLUMNS($F$7:H$7))))</f>
        <v/>
      </c>
      <c r="I180" s="1069" t="str" cm="1">
        <f t="array" ref="I180">IF($D180&lt;COLUMNS($F$7:I$7),"",INDEX(TableDiv[[GASB]:[GASB]],_xlfn.AGGREGATE(15,3,(TableDiv[[Agency]:[Agency]]=$E180)/(TableDiv[[Agency]:[Agency]]=$E180)*(ROW(TableDiv[Agency])-ROW(TableDiv[[#Headers],[Agency]])),COLUMNS($F$7:I$7))))</f>
        <v/>
      </c>
      <c r="J180" s="1069" t="str" cm="1">
        <f t="array" ref="J180">IF($D180&lt;COLUMNS($F$7:J$7),"",INDEX(TableDiv[[GASB]:[GASB]],_xlfn.AGGREGATE(15,3,(TableDiv[[Agency]:[Agency]]=$E180)/(TableDiv[[Agency]:[Agency]]=$E180)*(ROW(TableDiv[Agency])-ROW(TableDiv[[#Headers],[Agency]])),COLUMNS($F$7:J$7))))</f>
        <v/>
      </c>
      <c r="K180" s="1069" t="str" cm="1">
        <f t="array" ref="K180">IF($D180&lt;COLUMNS($F$7:K$7),"",INDEX(TableDiv[[GASB]:[GASB]],_xlfn.AGGREGATE(15,3,(TableDiv[[Agency]:[Agency]]=$E180)/(TableDiv[[Agency]:[Agency]]=$E180)*(ROW(TableDiv[Agency])-ROW(TableDiv[[#Headers],[Agency]])),COLUMNS($F$7:K$7))))</f>
        <v/>
      </c>
      <c r="L180" s="1069" t="str" cm="1">
        <f t="array" ref="L180">IF($D180&lt;COLUMNS($F$7:L$7),"",INDEX(TableDiv[[GASB]:[GASB]],_xlfn.AGGREGATE(15,3,(TableDiv[[Agency]:[Agency]]=$E180)/(TableDiv[[Agency]:[Agency]]=$E180)*(ROW(TableDiv[Agency])-ROW(TableDiv[[#Headers],[Agency]])),COLUMNS($F$7:L$7))))</f>
        <v/>
      </c>
      <c r="M180" s="1069" t="str" cm="1">
        <f t="array" ref="M180">IF($D180&lt;COLUMNS($F$7:M$7),"",INDEX(TableDiv[[GASB]:[GASB]],_xlfn.AGGREGATE(15,3,(TableDiv[[Agency]:[Agency]]=$E180)/(TableDiv[[Agency]:[Agency]]=$E180)*(ROW(TableDiv[Agency])-ROW(TableDiv[[#Headers],[Agency]])),COLUMNS($F$7:M$7))))</f>
        <v/>
      </c>
      <c r="N180" s="1069" t="str" cm="1">
        <f t="array" ref="N180">IF($D180&lt;COLUMNS($F$7:N$7),"",INDEX(TableDiv[[GASB]:[GASB]],_xlfn.AGGREGATE(15,3,(TableDiv[[Agency]:[Agency]]=$E180)/(TableDiv[[Agency]:[Agency]]=$E180)*(ROW(TableDiv[Agency])-ROW(TableDiv[[#Headers],[Agency]])),COLUMNS($F$7:N$7))))</f>
        <v/>
      </c>
      <c r="O180" s="1069" t="str" cm="1">
        <f t="array" ref="O180">IF($D180&lt;COLUMNS($F$7:O$7),"",INDEX(TableDiv[[GASB]:[GASB]],_xlfn.AGGREGATE(15,3,(TableDiv[[Agency]:[Agency]]=$E180)/(TableDiv[[Agency]:[Agency]]=$E180)*(ROW(TableDiv[Agency])-ROW(TableDiv[[#Headers],[Agency]])),COLUMNS($F$7:O$7))))</f>
        <v/>
      </c>
      <c r="P180" s="1069" t="str" cm="1">
        <f t="array" ref="P180">IF($D180&lt;COLUMNS($F$7:P$7),"",INDEX(TableDiv[[GASB]:[GASB]],_xlfn.AGGREGATE(15,3,(TableDiv[[Agency]:[Agency]]=$E180)/(TableDiv[[Agency]:[Agency]]=$E180)*(ROW(TableDiv[Agency])-ROW(TableDiv[[#Headers],[Agency]])),COLUMNS($F$7:P$7))))</f>
        <v/>
      </c>
      <c r="Q180" s="1069" t="str" cm="1">
        <f t="array" ref="Q180">IF($D180&lt;COLUMNS($F$7:Q$7),"",INDEX(TableDiv[[GASB]:[GASB]],_xlfn.AGGREGATE(15,3,(TableDiv[[Agency]:[Agency]]=$E180)/(TableDiv[[Agency]:[Agency]]=$E180)*(ROW(TableDiv[Agency])-ROW(TableDiv[[#Headers],[Agency]])),COLUMNS($F$7:Q$7))))</f>
        <v/>
      </c>
      <c r="R180" s="1069" t="str" cm="1">
        <f t="array" ref="R180">IF($D180&lt;COLUMNS($F$7:R$7),"",INDEX(TableDiv[[GASB]:[GASB]],_xlfn.AGGREGATE(15,3,(TableDiv[[Agency]:[Agency]]=$E180)/(TableDiv[[Agency]:[Agency]]=$E180)*(ROW(TableDiv[Agency])-ROW(TableDiv[[#Headers],[Agency]])),COLUMNS($F$7:R$7))))</f>
        <v/>
      </c>
      <c r="S180" s="1069" t="str" cm="1">
        <f t="array" ref="S180">IF($D180&lt;COLUMNS($F$7:S$7),"",INDEX(TableDiv[[GASB]:[GASB]],_xlfn.AGGREGATE(15,3,(TableDiv[[Agency]:[Agency]]=$E180)/(TableDiv[[Agency]:[Agency]]=$E180)*(ROW(TableDiv[Agency])-ROW(TableDiv[[#Headers],[Agency]])),COLUMNS($F$7:S$7))))</f>
        <v/>
      </c>
      <c r="T180" s="1069" t="str" cm="1">
        <f t="array" ref="T180">IF($D180&lt;COLUMNS($F$7:T$7),"",INDEX(TableDiv[[GASB]:[GASB]],_xlfn.AGGREGATE(15,3,(TableDiv[[Agency]:[Agency]]=$E180)/(TableDiv[[Agency]:[Agency]]=$E180)*(ROW(TableDiv[Agency])-ROW(TableDiv[[#Headers],[Agency]])),COLUMNS($F$7:T$7))))</f>
        <v/>
      </c>
      <c r="U180" s="1069" t="str" cm="1">
        <f t="array" ref="U180">IF($D180&lt;COLUMNS($F$7:U$7),"",INDEX(TableDiv[[GASB]:[GASB]],_xlfn.AGGREGATE(15,3,(TableDiv[[Agency]:[Agency]]=$E180)/(TableDiv[[Agency]:[Agency]]=$E180)*(ROW(TableDiv[Agency])-ROW(TableDiv[[#Headers],[Agency]])),COLUMNS($F$7:U$7))))</f>
        <v/>
      </c>
      <c r="V180" s="1069" t="str" cm="1">
        <f t="array" ref="V180">IF($D180&lt;COLUMNS($F$7:V$7),"",INDEX(TableDiv[[GASB]:[GASB]],_xlfn.AGGREGATE(15,3,(TableDiv[[Agency]:[Agency]]=$E180)/(TableDiv[[Agency]:[Agency]]=$E180)*(ROW(TableDiv[Agency])-ROW(TableDiv[[#Headers],[Agency]])),COLUMNS($F$7:V$7))))</f>
        <v/>
      </c>
      <c r="W180" s="1069" t="str" cm="1">
        <f t="array" ref="W180">IF($D180&lt;COLUMNS($F$7:W$7),"",INDEX(TableDiv[[GASB]:[GASB]],_xlfn.AGGREGATE(15,3,(TableDiv[[Agency]:[Agency]]=$E180)/(TableDiv[[Agency]:[Agency]]=$E180)*(ROW(TableDiv[Agency])-ROW(TableDiv[[#Headers],[Agency]])),COLUMNS($F$7:W$7))))</f>
        <v/>
      </c>
      <c r="X180" s="1069" t="str" cm="1">
        <f t="array" ref="X180">IF($D180&lt;COLUMNS($F$7:X$7),"",INDEX(TableDiv[[GASB]:[GASB]],_xlfn.AGGREGATE(15,3,(TableDiv[[Agency]:[Agency]]=$E180)/(TableDiv[[Agency]:[Agency]]=$E180)*(ROW(TableDiv[Agency])-ROW(TableDiv[[#Headers],[Agency]])),COLUMNS($F$7:X$7))))</f>
        <v/>
      </c>
      <c r="Y180" s="1069" t="str" cm="1">
        <f t="array" ref="Y180">IF($D180&lt;COLUMNS($F$7:Y$7),"",INDEX(TableDiv[[GASB]:[GASB]],_xlfn.AGGREGATE(15,3,(TableDiv[[Agency]:[Agency]]=$E180)/(TableDiv[[Agency]:[Agency]]=$E180)*(ROW(TableDiv[Agency])-ROW(TableDiv[[#Headers],[Agency]])),COLUMNS($F$7:Y$7))))</f>
        <v/>
      </c>
      <c r="Z180" s="1069" t="str" cm="1">
        <f t="array" ref="Z180">IF($D180&lt;COLUMNS($F$7:Z$7),"",INDEX(TableDiv[[GASB]:[GASB]],_xlfn.AGGREGATE(15,3,(TableDiv[[Agency]:[Agency]]=$E180)/(TableDiv[[Agency]:[Agency]]=$E180)*(ROW(TableDiv[Agency])-ROW(TableDiv[[#Headers],[Agency]])),COLUMNS($F$7:Z$7))))</f>
        <v/>
      </c>
      <c r="AA180" s="1069" t="str" cm="1">
        <f t="array" ref="AA180">IF($D180&lt;COLUMNS($F$7:AA$7),"",INDEX(TableDiv[[GASB]:[GASB]],_xlfn.AGGREGATE(15,3,(TableDiv[[Agency]:[Agency]]=$E180)/(TableDiv[[Agency]:[Agency]]=$E180)*(ROW(TableDiv[Agency])-ROW(TableDiv[[#Headers],[Agency]])),COLUMNS($F$7:AA$7))))</f>
        <v/>
      </c>
      <c r="AB180" s="1069" t="str" cm="1">
        <f t="array" ref="AB180">IF($D180&lt;COLUMNS($F$7:AB$7),"",INDEX(TableDiv[[GASB]:[GASB]],_xlfn.AGGREGATE(15,3,(TableDiv[[Agency]:[Agency]]=$E180)/(TableDiv[[Agency]:[Agency]]=$E180)*(ROW(TableDiv[Agency])-ROW(TableDiv[[#Headers],[Agency]])),COLUMNS($F$7:AB$7))))</f>
        <v/>
      </c>
      <c r="AC180" s="1069" t="str" cm="1">
        <f t="array" ref="AC180">IF($D180&lt;COLUMNS($F$7:AC$7),"",INDEX(TableDiv[[GASB]:[GASB]],_xlfn.AGGREGATE(15,3,(TableDiv[[Agency]:[Agency]]=$E180)/(TableDiv[[Agency]:[Agency]]=$E180)*(ROW(TableDiv[Agency])-ROW(TableDiv[[#Headers],[Agency]])),COLUMNS($F$7:AC$7))))</f>
        <v/>
      </c>
      <c r="AD180" s="1069" t="str" cm="1">
        <f t="array" ref="AD180">IF($D180&lt;COLUMNS($F$7:AD$7),"",INDEX(TableDiv[[GASB]:[GASB]],_xlfn.AGGREGATE(15,3,(TableDiv[[Agency]:[Agency]]=$E180)/(TableDiv[[Agency]:[Agency]]=$E180)*(ROW(TableDiv[Agency])-ROW(TableDiv[[#Headers],[Agency]])),COLUMNS($F$7:AD$7))))</f>
        <v/>
      </c>
      <c r="AE180" s="1069" t="str" cm="1">
        <f t="array" ref="AE180">IF($D180&lt;COLUMNS($F$7:AE$7),"",INDEX(TableDiv[[GASB]:[GASB]],_xlfn.AGGREGATE(15,3,(TableDiv[[Agency]:[Agency]]=$E180)/(TableDiv[[Agency]:[Agency]]=$E180)*(ROW(TableDiv[Agency])-ROW(TableDiv[[#Headers],[Agency]])),COLUMNS($F$7:AE$7))))</f>
        <v/>
      </c>
      <c r="AF180" s="1069" t="str" cm="1">
        <f t="array" ref="AF180">IF($D180&lt;COLUMNS($F$7:AF$7),"",INDEX(TableDiv[[GASB]:[GASB]],_xlfn.AGGREGATE(15,3,(TableDiv[[Agency]:[Agency]]=$E180)/(TableDiv[[Agency]:[Agency]]=$E180)*(ROW(TableDiv[Agency])-ROW(TableDiv[[#Headers],[Agency]])),COLUMNS($F$7:AF$7))))</f>
        <v/>
      </c>
      <c r="AG180" s="1069" t="str" cm="1">
        <f t="array" ref="AG180">IF($D180&lt;COLUMNS($F$7:AG$7),"",INDEX(TableDiv[[GASB]:[GASB]],_xlfn.AGGREGATE(15,3,(TableDiv[[Agency]:[Agency]]=$E180)/(TableDiv[[Agency]:[Agency]]=$E180)*(ROW(TableDiv[Agency])-ROW(TableDiv[[#Headers],[Agency]])),COLUMNS($F$7:AG$7))))</f>
        <v/>
      </c>
      <c r="AH180" s="1069" t="str" cm="1">
        <f t="array" ref="AH180">IF($D180&lt;COLUMNS($F$7:AH$7),"",INDEX(TableDiv[[GASB]:[GASB]],_xlfn.AGGREGATE(15,3,(TableDiv[[Agency]:[Agency]]=$E180)/(TableDiv[[Agency]:[Agency]]=$E180)*(ROW(TableDiv[Agency])-ROW(TableDiv[[#Headers],[Agency]])),COLUMNS($F$7:AH$7))))</f>
        <v/>
      </c>
      <c r="AI180" s="1069" t="str" cm="1">
        <f t="array" ref="AI180">IF($D180&lt;COLUMNS($F$7:AI$7),"",INDEX(TableDiv[[GASB]:[GASB]],_xlfn.AGGREGATE(15,3,(TableDiv[[Agency]:[Agency]]=$E180)/(TableDiv[[Agency]:[Agency]]=$E180)*(ROW(TableDiv[Agency])-ROW(TableDiv[[#Headers],[Agency]])),COLUMNS($F$7:AI$7))))</f>
        <v/>
      </c>
      <c r="AJ180" s="1069" t="str" cm="1">
        <f t="array" ref="AJ180">IF($D180&lt;COLUMNS($F$7:AJ$7),"",INDEX(TableDiv[[GASB]:[GASB]],_xlfn.AGGREGATE(15,3,(TableDiv[[Agency]:[Agency]]=$E180)/(TableDiv[[Agency]:[Agency]]=$E180)*(ROW(TableDiv[Agency])-ROW(TableDiv[[#Headers],[Agency]])),COLUMNS($F$7:AJ$7))))</f>
        <v/>
      </c>
      <c r="AK180" s="1069" t="str" cm="1">
        <f t="array" ref="AK180">IF($D180&lt;COLUMNS($F$7:AK$7),"",INDEX(TableDiv[[GASB]:[GASB]],_xlfn.AGGREGATE(15,3,(TableDiv[[Agency]:[Agency]]=$E180)/(TableDiv[[Agency]:[Agency]]=$E180)*(ROW(TableDiv[Agency])-ROW(TableDiv[[#Headers],[Agency]])),COLUMNS($F$7:AK$7))))</f>
        <v/>
      </c>
      <c r="AL180" s="1069" t="str" cm="1">
        <f t="array" ref="AL180">IF($D180&lt;COLUMNS($F$7:AL$7),"",INDEX(TableDiv[[GASB]:[GASB]],_xlfn.AGGREGATE(15,3,(TableDiv[[Agency]:[Agency]]=$E180)/(TableDiv[[Agency]:[Agency]]=$E180)*(ROW(TableDiv[Agency])-ROW(TableDiv[[#Headers],[Agency]])),COLUMNS($F$7:AL$7))))</f>
        <v/>
      </c>
      <c r="AM180" s="1069" t="str" cm="1">
        <f t="array" ref="AM180">IF($D180&lt;COLUMNS($F$7:AM$7),"",INDEX(TableDiv[[GASB]:[GASB]],_xlfn.AGGREGATE(15,3,(TableDiv[[Agency]:[Agency]]=$E180)/(TableDiv[[Agency]:[Agency]]=$E180)*(ROW(TableDiv[Agency])-ROW(TableDiv[[#Headers],[Agency]])),COLUMNS($F$7:AM$7))))</f>
        <v/>
      </c>
      <c r="AN180" s="1069"/>
      <c r="AO180" s="1069"/>
      <c r="AP180" s="1069"/>
      <c r="AQ180" s="1069"/>
      <c r="AR180" s="1069"/>
      <c r="AS180" s="1069"/>
    </row>
    <row r="181" spans="1:45" ht="15">
      <c r="A181" s="1073" t="s">
        <v>2352</v>
      </c>
      <c r="B181" s="1073" t="s">
        <v>2281</v>
      </c>
      <c r="C181" s="1069"/>
      <c r="D181" s="1069">
        <f>COUNTIF(TableDiv[Agency],E181)</f>
        <v>1</v>
      </c>
      <c r="E181" s="1078" t="str" cm="1">
        <f t="array" ref="E181">IFERROR(INDEX(TableDiv[Agency],MATCH(0,INDEX(COUNTIF($E$7:E180,TableDiv[Agency]),),0)),"")</f>
        <v>DA</v>
      </c>
      <c r="F181" s="1069" t="str" cm="1">
        <f t="array" ref="F181">IF($D181&lt;COLUMNS($F$7:F$7),"",INDEX(TableDiv[[GASB]:[GASB]],_xlfn.AGGREGATE(15,3,(TableDiv[[Agency]:[Agency]]=$E181)/(TableDiv[[Agency]:[Agency]]=$E181)*(ROW(TableDiv[Agency])-ROW(TableDiv[[#Headers],[Agency]])),COLUMNS($F$7:F$7))))</f>
        <v>48100G</v>
      </c>
      <c r="G181" s="1069" t="str" cm="1">
        <f t="array" ref="G181">IF($D181&lt;COLUMNS($F$7:G$7),"",INDEX(TableDiv[[GASB]:[GASB]],_xlfn.AGGREGATE(15,3,(TableDiv[[Agency]:[Agency]]=$E181)/(TableDiv[[Agency]:[Agency]]=$E181)*(ROW(TableDiv[Agency])-ROW(TableDiv[[#Headers],[Agency]])),COLUMNS($F$7:G$7))))</f>
        <v/>
      </c>
      <c r="H181" s="1069" t="str" cm="1">
        <f t="array" ref="H181">IF($D181&lt;COLUMNS($F$7:H$7),"",INDEX(TableDiv[[GASB]:[GASB]],_xlfn.AGGREGATE(15,3,(TableDiv[[Agency]:[Agency]]=$E181)/(TableDiv[[Agency]:[Agency]]=$E181)*(ROW(TableDiv[Agency])-ROW(TableDiv[[#Headers],[Agency]])),COLUMNS($F$7:H$7))))</f>
        <v/>
      </c>
      <c r="I181" s="1069" t="str" cm="1">
        <f t="array" ref="I181">IF($D181&lt;COLUMNS($F$7:I$7),"",INDEX(TableDiv[[GASB]:[GASB]],_xlfn.AGGREGATE(15,3,(TableDiv[[Agency]:[Agency]]=$E181)/(TableDiv[[Agency]:[Agency]]=$E181)*(ROW(TableDiv[Agency])-ROW(TableDiv[[#Headers],[Agency]])),COLUMNS($F$7:I$7))))</f>
        <v/>
      </c>
      <c r="J181" s="1069" t="str" cm="1">
        <f t="array" ref="J181">IF($D181&lt;COLUMNS($F$7:J$7),"",INDEX(TableDiv[[GASB]:[GASB]],_xlfn.AGGREGATE(15,3,(TableDiv[[Agency]:[Agency]]=$E181)/(TableDiv[[Agency]:[Agency]]=$E181)*(ROW(TableDiv[Agency])-ROW(TableDiv[[#Headers],[Agency]])),COLUMNS($F$7:J$7))))</f>
        <v/>
      </c>
      <c r="K181" s="1069" t="str" cm="1">
        <f t="array" ref="K181">IF($D181&lt;COLUMNS($F$7:K$7),"",INDEX(TableDiv[[GASB]:[GASB]],_xlfn.AGGREGATE(15,3,(TableDiv[[Agency]:[Agency]]=$E181)/(TableDiv[[Agency]:[Agency]]=$E181)*(ROW(TableDiv[Agency])-ROW(TableDiv[[#Headers],[Agency]])),COLUMNS($F$7:K$7))))</f>
        <v/>
      </c>
      <c r="L181" s="1069" t="str" cm="1">
        <f t="array" ref="L181">IF($D181&lt;COLUMNS($F$7:L$7),"",INDEX(TableDiv[[GASB]:[GASB]],_xlfn.AGGREGATE(15,3,(TableDiv[[Agency]:[Agency]]=$E181)/(TableDiv[[Agency]:[Agency]]=$E181)*(ROW(TableDiv[Agency])-ROW(TableDiv[[#Headers],[Agency]])),COLUMNS($F$7:L$7))))</f>
        <v/>
      </c>
      <c r="M181" s="1069" t="str" cm="1">
        <f t="array" ref="M181">IF($D181&lt;COLUMNS($F$7:M$7),"",INDEX(TableDiv[[GASB]:[GASB]],_xlfn.AGGREGATE(15,3,(TableDiv[[Agency]:[Agency]]=$E181)/(TableDiv[[Agency]:[Agency]]=$E181)*(ROW(TableDiv[Agency])-ROW(TableDiv[[#Headers],[Agency]])),COLUMNS($F$7:M$7))))</f>
        <v/>
      </c>
      <c r="N181" s="1069" t="str" cm="1">
        <f t="array" ref="N181">IF($D181&lt;COLUMNS($F$7:N$7),"",INDEX(TableDiv[[GASB]:[GASB]],_xlfn.AGGREGATE(15,3,(TableDiv[[Agency]:[Agency]]=$E181)/(TableDiv[[Agency]:[Agency]]=$E181)*(ROW(TableDiv[Agency])-ROW(TableDiv[[#Headers],[Agency]])),COLUMNS($F$7:N$7))))</f>
        <v/>
      </c>
      <c r="O181" s="1069" t="str" cm="1">
        <f t="array" ref="O181">IF($D181&lt;COLUMNS($F$7:O$7),"",INDEX(TableDiv[[GASB]:[GASB]],_xlfn.AGGREGATE(15,3,(TableDiv[[Agency]:[Agency]]=$E181)/(TableDiv[[Agency]:[Agency]]=$E181)*(ROW(TableDiv[Agency])-ROW(TableDiv[[#Headers],[Agency]])),COLUMNS($F$7:O$7))))</f>
        <v/>
      </c>
      <c r="P181" s="1069" t="str" cm="1">
        <f t="array" ref="P181">IF($D181&lt;COLUMNS($F$7:P$7),"",INDEX(TableDiv[[GASB]:[GASB]],_xlfn.AGGREGATE(15,3,(TableDiv[[Agency]:[Agency]]=$E181)/(TableDiv[[Agency]:[Agency]]=$E181)*(ROW(TableDiv[Agency])-ROW(TableDiv[[#Headers],[Agency]])),COLUMNS($F$7:P$7))))</f>
        <v/>
      </c>
      <c r="Q181" s="1069" t="str" cm="1">
        <f t="array" ref="Q181">IF($D181&lt;COLUMNS($F$7:Q$7),"",INDEX(TableDiv[[GASB]:[GASB]],_xlfn.AGGREGATE(15,3,(TableDiv[[Agency]:[Agency]]=$E181)/(TableDiv[[Agency]:[Agency]]=$E181)*(ROW(TableDiv[Agency])-ROW(TableDiv[[#Headers],[Agency]])),COLUMNS($F$7:Q$7))))</f>
        <v/>
      </c>
      <c r="R181" s="1069" t="str" cm="1">
        <f t="array" ref="R181">IF($D181&lt;COLUMNS($F$7:R$7),"",INDEX(TableDiv[[GASB]:[GASB]],_xlfn.AGGREGATE(15,3,(TableDiv[[Agency]:[Agency]]=$E181)/(TableDiv[[Agency]:[Agency]]=$E181)*(ROW(TableDiv[Agency])-ROW(TableDiv[[#Headers],[Agency]])),COLUMNS($F$7:R$7))))</f>
        <v/>
      </c>
      <c r="S181" s="1069" t="str" cm="1">
        <f t="array" ref="S181">IF($D181&lt;COLUMNS($F$7:S$7),"",INDEX(TableDiv[[GASB]:[GASB]],_xlfn.AGGREGATE(15,3,(TableDiv[[Agency]:[Agency]]=$E181)/(TableDiv[[Agency]:[Agency]]=$E181)*(ROW(TableDiv[Agency])-ROW(TableDiv[[#Headers],[Agency]])),COLUMNS($F$7:S$7))))</f>
        <v/>
      </c>
      <c r="T181" s="1069" t="str" cm="1">
        <f t="array" ref="T181">IF($D181&lt;COLUMNS($F$7:T$7),"",INDEX(TableDiv[[GASB]:[GASB]],_xlfn.AGGREGATE(15,3,(TableDiv[[Agency]:[Agency]]=$E181)/(TableDiv[[Agency]:[Agency]]=$E181)*(ROW(TableDiv[Agency])-ROW(TableDiv[[#Headers],[Agency]])),COLUMNS($F$7:T$7))))</f>
        <v/>
      </c>
      <c r="U181" s="1069" t="str" cm="1">
        <f t="array" ref="U181">IF($D181&lt;COLUMNS($F$7:U$7),"",INDEX(TableDiv[[GASB]:[GASB]],_xlfn.AGGREGATE(15,3,(TableDiv[[Agency]:[Agency]]=$E181)/(TableDiv[[Agency]:[Agency]]=$E181)*(ROW(TableDiv[Agency])-ROW(TableDiv[[#Headers],[Agency]])),COLUMNS($F$7:U$7))))</f>
        <v/>
      </c>
      <c r="V181" s="1069" t="str" cm="1">
        <f t="array" ref="V181">IF($D181&lt;COLUMNS($F$7:V$7),"",INDEX(TableDiv[[GASB]:[GASB]],_xlfn.AGGREGATE(15,3,(TableDiv[[Agency]:[Agency]]=$E181)/(TableDiv[[Agency]:[Agency]]=$E181)*(ROW(TableDiv[Agency])-ROW(TableDiv[[#Headers],[Agency]])),COLUMNS($F$7:V$7))))</f>
        <v/>
      </c>
      <c r="W181" s="1069" t="str" cm="1">
        <f t="array" ref="W181">IF($D181&lt;COLUMNS($F$7:W$7),"",INDEX(TableDiv[[GASB]:[GASB]],_xlfn.AGGREGATE(15,3,(TableDiv[[Agency]:[Agency]]=$E181)/(TableDiv[[Agency]:[Agency]]=$E181)*(ROW(TableDiv[Agency])-ROW(TableDiv[[#Headers],[Agency]])),COLUMNS($F$7:W$7))))</f>
        <v/>
      </c>
      <c r="X181" s="1069" t="str" cm="1">
        <f t="array" ref="X181">IF($D181&lt;COLUMNS($F$7:X$7),"",INDEX(TableDiv[[GASB]:[GASB]],_xlfn.AGGREGATE(15,3,(TableDiv[[Agency]:[Agency]]=$E181)/(TableDiv[[Agency]:[Agency]]=$E181)*(ROW(TableDiv[Agency])-ROW(TableDiv[[#Headers],[Agency]])),COLUMNS($F$7:X$7))))</f>
        <v/>
      </c>
      <c r="Y181" s="1069" t="str" cm="1">
        <f t="array" ref="Y181">IF($D181&lt;COLUMNS($F$7:Y$7),"",INDEX(TableDiv[[GASB]:[GASB]],_xlfn.AGGREGATE(15,3,(TableDiv[[Agency]:[Agency]]=$E181)/(TableDiv[[Agency]:[Agency]]=$E181)*(ROW(TableDiv[Agency])-ROW(TableDiv[[#Headers],[Agency]])),COLUMNS($F$7:Y$7))))</f>
        <v/>
      </c>
      <c r="Z181" s="1069" t="str" cm="1">
        <f t="array" ref="Z181">IF($D181&lt;COLUMNS($F$7:Z$7),"",INDEX(TableDiv[[GASB]:[GASB]],_xlfn.AGGREGATE(15,3,(TableDiv[[Agency]:[Agency]]=$E181)/(TableDiv[[Agency]:[Agency]]=$E181)*(ROW(TableDiv[Agency])-ROW(TableDiv[[#Headers],[Agency]])),COLUMNS($F$7:Z$7))))</f>
        <v/>
      </c>
      <c r="AA181" s="1069" t="str" cm="1">
        <f t="array" ref="AA181">IF($D181&lt;COLUMNS($F$7:AA$7),"",INDEX(TableDiv[[GASB]:[GASB]],_xlfn.AGGREGATE(15,3,(TableDiv[[Agency]:[Agency]]=$E181)/(TableDiv[[Agency]:[Agency]]=$E181)*(ROW(TableDiv[Agency])-ROW(TableDiv[[#Headers],[Agency]])),COLUMNS($F$7:AA$7))))</f>
        <v/>
      </c>
      <c r="AB181" s="1069" t="str" cm="1">
        <f t="array" ref="AB181">IF($D181&lt;COLUMNS($F$7:AB$7),"",INDEX(TableDiv[[GASB]:[GASB]],_xlfn.AGGREGATE(15,3,(TableDiv[[Agency]:[Agency]]=$E181)/(TableDiv[[Agency]:[Agency]]=$E181)*(ROW(TableDiv[Agency])-ROW(TableDiv[[#Headers],[Agency]])),COLUMNS($F$7:AB$7))))</f>
        <v/>
      </c>
      <c r="AC181" s="1069" t="str" cm="1">
        <f t="array" ref="AC181">IF($D181&lt;COLUMNS($F$7:AC$7),"",INDEX(TableDiv[[GASB]:[GASB]],_xlfn.AGGREGATE(15,3,(TableDiv[[Agency]:[Agency]]=$E181)/(TableDiv[[Agency]:[Agency]]=$E181)*(ROW(TableDiv[Agency])-ROW(TableDiv[[#Headers],[Agency]])),COLUMNS($F$7:AC$7))))</f>
        <v/>
      </c>
      <c r="AD181" s="1069" t="str" cm="1">
        <f t="array" ref="AD181">IF($D181&lt;COLUMNS($F$7:AD$7),"",INDEX(TableDiv[[GASB]:[GASB]],_xlfn.AGGREGATE(15,3,(TableDiv[[Agency]:[Agency]]=$E181)/(TableDiv[[Agency]:[Agency]]=$E181)*(ROW(TableDiv[Agency])-ROW(TableDiv[[#Headers],[Agency]])),COLUMNS($F$7:AD$7))))</f>
        <v/>
      </c>
      <c r="AE181" s="1069" t="str" cm="1">
        <f t="array" ref="AE181">IF($D181&lt;COLUMNS($F$7:AE$7),"",INDEX(TableDiv[[GASB]:[GASB]],_xlfn.AGGREGATE(15,3,(TableDiv[[Agency]:[Agency]]=$E181)/(TableDiv[[Agency]:[Agency]]=$E181)*(ROW(TableDiv[Agency])-ROW(TableDiv[[#Headers],[Agency]])),COLUMNS($F$7:AE$7))))</f>
        <v/>
      </c>
      <c r="AF181" s="1069" t="str" cm="1">
        <f t="array" ref="AF181">IF($D181&lt;COLUMNS($F$7:AF$7),"",INDEX(TableDiv[[GASB]:[GASB]],_xlfn.AGGREGATE(15,3,(TableDiv[[Agency]:[Agency]]=$E181)/(TableDiv[[Agency]:[Agency]]=$E181)*(ROW(TableDiv[Agency])-ROW(TableDiv[[#Headers],[Agency]])),COLUMNS($F$7:AF$7))))</f>
        <v/>
      </c>
      <c r="AG181" s="1069" t="str" cm="1">
        <f t="array" ref="AG181">IF($D181&lt;COLUMNS($F$7:AG$7),"",INDEX(TableDiv[[GASB]:[GASB]],_xlfn.AGGREGATE(15,3,(TableDiv[[Agency]:[Agency]]=$E181)/(TableDiv[[Agency]:[Agency]]=$E181)*(ROW(TableDiv[Agency])-ROW(TableDiv[[#Headers],[Agency]])),COLUMNS($F$7:AG$7))))</f>
        <v/>
      </c>
      <c r="AH181" s="1069" t="str" cm="1">
        <f t="array" ref="AH181">IF($D181&lt;COLUMNS($F$7:AH$7),"",INDEX(TableDiv[[GASB]:[GASB]],_xlfn.AGGREGATE(15,3,(TableDiv[[Agency]:[Agency]]=$E181)/(TableDiv[[Agency]:[Agency]]=$E181)*(ROW(TableDiv[Agency])-ROW(TableDiv[[#Headers],[Agency]])),COLUMNS($F$7:AH$7))))</f>
        <v/>
      </c>
      <c r="AI181" s="1069" t="str" cm="1">
        <f t="array" ref="AI181">IF($D181&lt;COLUMNS($F$7:AI$7),"",INDEX(TableDiv[[GASB]:[GASB]],_xlfn.AGGREGATE(15,3,(TableDiv[[Agency]:[Agency]]=$E181)/(TableDiv[[Agency]:[Agency]]=$E181)*(ROW(TableDiv[Agency])-ROW(TableDiv[[#Headers],[Agency]])),COLUMNS($F$7:AI$7))))</f>
        <v/>
      </c>
      <c r="AJ181" s="1069" t="str" cm="1">
        <f t="array" ref="AJ181">IF($D181&lt;COLUMNS($F$7:AJ$7),"",INDEX(TableDiv[[GASB]:[GASB]],_xlfn.AGGREGATE(15,3,(TableDiv[[Agency]:[Agency]]=$E181)/(TableDiv[[Agency]:[Agency]]=$E181)*(ROW(TableDiv[Agency])-ROW(TableDiv[[#Headers],[Agency]])),COLUMNS($F$7:AJ$7))))</f>
        <v/>
      </c>
      <c r="AK181" s="1069" t="str" cm="1">
        <f t="array" ref="AK181">IF($D181&lt;COLUMNS($F$7:AK$7),"",INDEX(TableDiv[[GASB]:[GASB]],_xlfn.AGGREGATE(15,3,(TableDiv[[Agency]:[Agency]]=$E181)/(TableDiv[[Agency]:[Agency]]=$E181)*(ROW(TableDiv[Agency])-ROW(TableDiv[[#Headers],[Agency]])),COLUMNS($F$7:AK$7))))</f>
        <v/>
      </c>
      <c r="AL181" s="1069" t="str" cm="1">
        <f t="array" ref="AL181">IF($D181&lt;COLUMNS($F$7:AL$7),"",INDEX(TableDiv[[GASB]:[GASB]],_xlfn.AGGREGATE(15,3,(TableDiv[[Agency]:[Agency]]=$E181)/(TableDiv[[Agency]:[Agency]]=$E181)*(ROW(TableDiv[Agency])-ROW(TableDiv[[#Headers],[Agency]])),COLUMNS($F$7:AL$7))))</f>
        <v/>
      </c>
      <c r="AM181" s="1069" t="str" cm="1">
        <f t="array" ref="AM181">IF($D181&lt;COLUMNS($F$7:AM$7),"",INDEX(TableDiv[[GASB]:[GASB]],_xlfn.AGGREGATE(15,3,(TableDiv[[Agency]:[Agency]]=$E181)/(TableDiv[[Agency]:[Agency]]=$E181)*(ROW(TableDiv[Agency])-ROW(TableDiv[[#Headers],[Agency]])),COLUMNS($F$7:AM$7))))</f>
        <v/>
      </c>
      <c r="AN181" s="1069"/>
      <c r="AO181" s="1069"/>
      <c r="AP181" s="1069"/>
      <c r="AQ181" s="1069"/>
      <c r="AR181" s="1069"/>
      <c r="AS181" s="1069"/>
    </row>
    <row r="182" spans="1:45" ht="15">
      <c r="A182" s="1073" t="s">
        <v>2352</v>
      </c>
      <c r="B182" s="1073" t="s">
        <v>2302</v>
      </c>
      <c r="C182" s="1069"/>
      <c r="D182" s="1069">
        <f>COUNTIF(TableDiv[Agency],E182)</f>
        <v>1</v>
      </c>
      <c r="E182" s="1078" t="str" cm="1">
        <f t="array" ref="E182">IFERROR(INDEX(TableDiv[Agency],MATCH(0,INDEX(COUNTIF($E$7:E181,TableDiv[Agency]),),0)),"")</f>
        <v>DB</v>
      </c>
      <c r="F182" s="1069" t="str" cm="1">
        <f t="array" ref="F182">IF($D182&lt;COLUMNS($F$7:F$7),"",INDEX(TableDiv[[GASB]:[GASB]],_xlfn.AGGREGATE(15,3,(TableDiv[[Agency]:[Agency]]=$E182)/(TableDiv[[Agency]:[Agency]]=$E182)*(ROW(TableDiv[Agency])-ROW(TableDiv[[#Headers],[Agency]])),COLUMNS($F$7:F$7))))</f>
        <v>48100G</v>
      </c>
      <c r="G182" s="1069" t="str" cm="1">
        <f t="array" ref="G182">IF($D182&lt;COLUMNS($F$7:G$7),"",INDEX(TableDiv[[GASB]:[GASB]],_xlfn.AGGREGATE(15,3,(TableDiv[[Agency]:[Agency]]=$E182)/(TableDiv[[Agency]:[Agency]]=$E182)*(ROW(TableDiv[Agency])-ROW(TableDiv[[#Headers],[Agency]])),COLUMNS($F$7:G$7))))</f>
        <v/>
      </c>
      <c r="H182" s="1069" t="str" cm="1">
        <f t="array" ref="H182">IF($D182&lt;COLUMNS($F$7:H$7),"",INDEX(TableDiv[[GASB]:[GASB]],_xlfn.AGGREGATE(15,3,(TableDiv[[Agency]:[Agency]]=$E182)/(TableDiv[[Agency]:[Agency]]=$E182)*(ROW(TableDiv[Agency])-ROW(TableDiv[[#Headers],[Agency]])),COLUMNS($F$7:H$7))))</f>
        <v/>
      </c>
      <c r="I182" s="1069" t="str" cm="1">
        <f t="array" ref="I182">IF($D182&lt;COLUMNS($F$7:I$7),"",INDEX(TableDiv[[GASB]:[GASB]],_xlfn.AGGREGATE(15,3,(TableDiv[[Agency]:[Agency]]=$E182)/(TableDiv[[Agency]:[Agency]]=$E182)*(ROW(TableDiv[Agency])-ROW(TableDiv[[#Headers],[Agency]])),COLUMNS($F$7:I$7))))</f>
        <v/>
      </c>
      <c r="J182" s="1069" t="str" cm="1">
        <f t="array" ref="J182">IF($D182&lt;COLUMNS($F$7:J$7),"",INDEX(TableDiv[[GASB]:[GASB]],_xlfn.AGGREGATE(15,3,(TableDiv[[Agency]:[Agency]]=$E182)/(TableDiv[[Agency]:[Agency]]=$E182)*(ROW(TableDiv[Agency])-ROW(TableDiv[[#Headers],[Agency]])),COLUMNS($F$7:J$7))))</f>
        <v/>
      </c>
      <c r="K182" s="1069" t="str" cm="1">
        <f t="array" ref="K182">IF($D182&lt;COLUMNS($F$7:K$7),"",INDEX(TableDiv[[GASB]:[GASB]],_xlfn.AGGREGATE(15,3,(TableDiv[[Agency]:[Agency]]=$E182)/(TableDiv[[Agency]:[Agency]]=$E182)*(ROW(TableDiv[Agency])-ROW(TableDiv[[#Headers],[Agency]])),COLUMNS($F$7:K$7))))</f>
        <v/>
      </c>
      <c r="L182" s="1069" t="str" cm="1">
        <f t="array" ref="L182">IF($D182&lt;COLUMNS($F$7:L$7),"",INDEX(TableDiv[[GASB]:[GASB]],_xlfn.AGGREGATE(15,3,(TableDiv[[Agency]:[Agency]]=$E182)/(TableDiv[[Agency]:[Agency]]=$E182)*(ROW(TableDiv[Agency])-ROW(TableDiv[[#Headers],[Agency]])),COLUMNS($F$7:L$7))))</f>
        <v/>
      </c>
      <c r="M182" s="1069" t="str" cm="1">
        <f t="array" ref="M182">IF($D182&lt;COLUMNS($F$7:M$7),"",INDEX(TableDiv[[GASB]:[GASB]],_xlfn.AGGREGATE(15,3,(TableDiv[[Agency]:[Agency]]=$E182)/(TableDiv[[Agency]:[Agency]]=$E182)*(ROW(TableDiv[Agency])-ROW(TableDiv[[#Headers],[Agency]])),COLUMNS($F$7:M$7))))</f>
        <v/>
      </c>
      <c r="N182" s="1069" t="str" cm="1">
        <f t="array" ref="N182">IF($D182&lt;COLUMNS($F$7:N$7),"",INDEX(TableDiv[[GASB]:[GASB]],_xlfn.AGGREGATE(15,3,(TableDiv[[Agency]:[Agency]]=$E182)/(TableDiv[[Agency]:[Agency]]=$E182)*(ROW(TableDiv[Agency])-ROW(TableDiv[[#Headers],[Agency]])),COLUMNS($F$7:N$7))))</f>
        <v/>
      </c>
      <c r="O182" s="1069" t="str" cm="1">
        <f t="array" ref="O182">IF($D182&lt;COLUMNS($F$7:O$7),"",INDEX(TableDiv[[GASB]:[GASB]],_xlfn.AGGREGATE(15,3,(TableDiv[[Agency]:[Agency]]=$E182)/(TableDiv[[Agency]:[Agency]]=$E182)*(ROW(TableDiv[Agency])-ROW(TableDiv[[#Headers],[Agency]])),COLUMNS($F$7:O$7))))</f>
        <v/>
      </c>
      <c r="P182" s="1069" t="str" cm="1">
        <f t="array" ref="P182">IF($D182&lt;COLUMNS($F$7:P$7),"",INDEX(TableDiv[[GASB]:[GASB]],_xlfn.AGGREGATE(15,3,(TableDiv[[Agency]:[Agency]]=$E182)/(TableDiv[[Agency]:[Agency]]=$E182)*(ROW(TableDiv[Agency])-ROW(TableDiv[[#Headers],[Agency]])),COLUMNS($F$7:P$7))))</f>
        <v/>
      </c>
      <c r="Q182" s="1069" t="str" cm="1">
        <f t="array" ref="Q182">IF($D182&lt;COLUMNS($F$7:Q$7),"",INDEX(TableDiv[[GASB]:[GASB]],_xlfn.AGGREGATE(15,3,(TableDiv[[Agency]:[Agency]]=$E182)/(TableDiv[[Agency]:[Agency]]=$E182)*(ROW(TableDiv[Agency])-ROW(TableDiv[[#Headers],[Agency]])),COLUMNS($F$7:Q$7))))</f>
        <v/>
      </c>
      <c r="R182" s="1069" t="str" cm="1">
        <f t="array" ref="R182">IF($D182&lt;COLUMNS($F$7:R$7),"",INDEX(TableDiv[[GASB]:[GASB]],_xlfn.AGGREGATE(15,3,(TableDiv[[Agency]:[Agency]]=$E182)/(TableDiv[[Agency]:[Agency]]=$E182)*(ROW(TableDiv[Agency])-ROW(TableDiv[[#Headers],[Agency]])),COLUMNS($F$7:R$7))))</f>
        <v/>
      </c>
      <c r="S182" s="1069" t="str" cm="1">
        <f t="array" ref="S182">IF($D182&lt;COLUMNS($F$7:S$7),"",INDEX(TableDiv[[GASB]:[GASB]],_xlfn.AGGREGATE(15,3,(TableDiv[[Agency]:[Agency]]=$E182)/(TableDiv[[Agency]:[Agency]]=$E182)*(ROW(TableDiv[Agency])-ROW(TableDiv[[#Headers],[Agency]])),COLUMNS($F$7:S$7))))</f>
        <v/>
      </c>
      <c r="T182" s="1069" t="str" cm="1">
        <f t="array" ref="T182">IF($D182&lt;COLUMNS($F$7:T$7),"",INDEX(TableDiv[[GASB]:[GASB]],_xlfn.AGGREGATE(15,3,(TableDiv[[Agency]:[Agency]]=$E182)/(TableDiv[[Agency]:[Agency]]=$E182)*(ROW(TableDiv[Agency])-ROW(TableDiv[[#Headers],[Agency]])),COLUMNS($F$7:T$7))))</f>
        <v/>
      </c>
      <c r="U182" s="1069" t="str" cm="1">
        <f t="array" ref="U182">IF($D182&lt;COLUMNS($F$7:U$7),"",INDEX(TableDiv[[GASB]:[GASB]],_xlfn.AGGREGATE(15,3,(TableDiv[[Agency]:[Agency]]=$E182)/(TableDiv[[Agency]:[Agency]]=$E182)*(ROW(TableDiv[Agency])-ROW(TableDiv[[#Headers],[Agency]])),COLUMNS($F$7:U$7))))</f>
        <v/>
      </c>
      <c r="V182" s="1069" t="str" cm="1">
        <f t="array" ref="V182">IF($D182&lt;COLUMNS($F$7:V$7),"",INDEX(TableDiv[[GASB]:[GASB]],_xlfn.AGGREGATE(15,3,(TableDiv[[Agency]:[Agency]]=$E182)/(TableDiv[[Agency]:[Agency]]=$E182)*(ROW(TableDiv[Agency])-ROW(TableDiv[[#Headers],[Agency]])),COLUMNS($F$7:V$7))))</f>
        <v/>
      </c>
      <c r="W182" s="1069" t="str" cm="1">
        <f t="array" ref="W182">IF($D182&lt;COLUMNS($F$7:W$7),"",INDEX(TableDiv[[GASB]:[GASB]],_xlfn.AGGREGATE(15,3,(TableDiv[[Agency]:[Agency]]=$E182)/(TableDiv[[Agency]:[Agency]]=$E182)*(ROW(TableDiv[Agency])-ROW(TableDiv[[#Headers],[Agency]])),COLUMNS($F$7:W$7))))</f>
        <v/>
      </c>
      <c r="X182" s="1069" t="str" cm="1">
        <f t="array" ref="X182">IF($D182&lt;COLUMNS($F$7:X$7),"",INDEX(TableDiv[[GASB]:[GASB]],_xlfn.AGGREGATE(15,3,(TableDiv[[Agency]:[Agency]]=$E182)/(TableDiv[[Agency]:[Agency]]=$E182)*(ROW(TableDiv[Agency])-ROW(TableDiv[[#Headers],[Agency]])),COLUMNS($F$7:X$7))))</f>
        <v/>
      </c>
      <c r="Y182" s="1069" t="str" cm="1">
        <f t="array" ref="Y182">IF($D182&lt;COLUMNS($F$7:Y$7),"",INDEX(TableDiv[[GASB]:[GASB]],_xlfn.AGGREGATE(15,3,(TableDiv[[Agency]:[Agency]]=$E182)/(TableDiv[[Agency]:[Agency]]=$E182)*(ROW(TableDiv[Agency])-ROW(TableDiv[[#Headers],[Agency]])),COLUMNS($F$7:Y$7))))</f>
        <v/>
      </c>
      <c r="Z182" s="1069" t="str" cm="1">
        <f t="array" ref="Z182">IF($D182&lt;COLUMNS($F$7:Z$7),"",INDEX(TableDiv[[GASB]:[GASB]],_xlfn.AGGREGATE(15,3,(TableDiv[[Agency]:[Agency]]=$E182)/(TableDiv[[Agency]:[Agency]]=$E182)*(ROW(TableDiv[Agency])-ROW(TableDiv[[#Headers],[Agency]])),COLUMNS($F$7:Z$7))))</f>
        <v/>
      </c>
      <c r="AA182" s="1069" t="str" cm="1">
        <f t="array" ref="AA182">IF($D182&lt;COLUMNS($F$7:AA$7),"",INDEX(TableDiv[[GASB]:[GASB]],_xlfn.AGGREGATE(15,3,(TableDiv[[Agency]:[Agency]]=$E182)/(TableDiv[[Agency]:[Agency]]=$E182)*(ROW(TableDiv[Agency])-ROW(TableDiv[[#Headers],[Agency]])),COLUMNS($F$7:AA$7))))</f>
        <v/>
      </c>
      <c r="AB182" s="1069" t="str" cm="1">
        <f t="array" ref="AB182">IF($D182&lt;COLUMNS($F$7:AB$7),"",INDEX(TableDiv[[GASB]:[GASB]],_xlfn.AGGREGATE(15,3,(TableDiv[[Agency]:[Agency]]=$E182)/(TableDiv[[Agency]:[Agency]]=$E182)*(ROW(TableDiv[Agency])-ROW(TableDiv[[#Headers],[Agency]])),COLUMNS($F$7:AB$7))))</f>
        <v/>
      </c>
      <c r="AC182" s="1069" t="str" cm="1">
        <f t="array" ref="AC182">IF($D182&lt;COLUMNS($F$7:AC$7),"",INDEX(TableDiv[[GASB]:[GASB]],_xlfn.AGGREGATE(15,3,(TableDiv[[Agency]:[Agency]]=$E182)/(TableDiv[[Agency]:[Agency]]=$E182)*(ROW(TableDiv[Agency])-ROW(TableDiv[[#Headers],[Agency]])),COLUMNS($F$7:AC$7))))</f>
        <v/>
      </c>
      <c r="AD182" s="1069" t="str" cm="1">
        <f t="array" ref="AD182">IF($D182&lt;COLUMNS($F$7:AD$7),"",INDEX(TableDiv[[GASB]:[GASB]],_xlfn.AGGREGATE(15,3,(TableDiv[[Agency]:[Agency]]=$E182)/(TableDiv[[Agency]:[Agency]]=$E182)*(ROW(TableDiv[Agency])-ROW(TableDiv[[#Headers],[Agency]])),COLUMNS($F$7:AD$7))))</f>
        <v/>
      </c>
      <c r="AE182" s="1069" t="str" cm="1">
        <f t="array" ref="AE182">IF($D182&lt;COLUMNS($F$7:AE$7),"",INDEX(TableDiv[[GASB]:[GASB]],_xlfn.AGGREGATE(15,3,(TableDiv[[Agency]:[Agency]]=$E182)/(TableDiv[[Agency]:[Agency]]=$E182)*(ROW(TableDiv[Agency])-ROW(TableDiv[[#Headers],[Agency]])),COLUMNS($F$7:AE$7))))</f>
        <v/>
      </c>
      <c r="AF182" s="1069" t="str" cm="1">
        <f t="array" ref="AF182">IF($D182&lt;COLUMNS($F$7:AF$7),"",INDEX(TableDiv[[GASB]:[GASB]],_xlfn.AGGREGATE(15,3,(TableDiv[[Agency]:[Agency]]=$E182)/(TableDiv[[Agency]:[Agency]]=$E182)*(ROW(TableDiv[Agency])-ROW(TableDiv[[#Headers],[Agency]])),COLUMNS($F$7:AF$7))))</f>
        <v/>
      </c>
      <c r="AG182" s="1069" t="str" cm="1">
        <f t="array" ref="AG182">IF($D182&lt;COLUMNS($F$7:AG$7),"",INDEX(TableDiv[[GASB]:[GASB]],_xlfn.AGGREGATE(15,3,(TableDiv[[Agency]:[Agency]]=$E182)/(TableDiv[[Agency]:[Agency]]=$E182)*(ROW(TableDiv[Agency])-ROW(TableDiv[[#Headers],[Agency]])),COLUMNS($F$7:AG$7))))</f>
        <v/>
      </c>
      <c r="AH182" s="1069" t="str" cm="1">
        <f t="array" ref="AH182">IF($D182&lt;COLUMNS($F$7:AH$7),"",INDEX(TableDiv[[GASB]:[GASB]],_xlfn.AGGREGATE(15,3,(TableDiv[[Agency]:[Agency]]=$E182)/(TableDiv[[Agency]:[Agency]]=$E182)*(ROW(TableDiv[Agency])-ROW(TableDiv[[#Headers],[Agency]])),COLUMNS($F$7:AH$7))))</f>
        <v/>
      </c>
      <c r="AI182" s="1069" t="str" cm="1">
        <f t="array" ref="AI182">IF($D182&lt;COLUMNS($F$7:AI$7),"",INDEX(TableDiv[[GASB]:[GASB]],_xlfn.AGGREGATE(15,3,(TableDiv[[Agency]:[Agency]]=$E182)/(TableDiv[[Agency]:[Agency]]=$E182)*(ROW(TableDiv[Agency])-ROW(TableDiv[[#Headers],[Agency]])),COLUMNS($F$7:AI$7))))</f>
        <v/>
      </c>
      <c r="AJ182" s="1069" t="str" cm="1">
        <f t="array" ref="AJ182">IF($D182&lt;COLUMNS($F$7:AJ$7),"",INDEX(TableDiv[[GASB]:[GASB]],_xlfn.AGGREGATE(15,3,(TableDiv[[Agency]:[Agency]]=$E182)/(TableDiv[[Agency]:[Agency]]=$E182)*(ROW(TableDiv[Agency])-ROW(TableDiv[[#Headers],[Agency]])),COLUMNS($F$7:AJ$7))))</f>
        <v/>
      </c>
      <c r="AK182" s="1069" t="str" cm="1">
        <f t="array" ref="AK182">IF($D182&lt;COLUMNS($F$7:AK$7),"",INDEX(TableDiv[[GASB]:[GASB]],_xlfn.AGGREGATE(15,3,(TableDiv[[Agency]:[Agency]]=$E182)/(TableDiv[[Agency]:[Agency]]=$E182)*(ROW(TableDiv[Agency])-ROW(TableDiv[[#Headers],[Agency]])),COLUMNS($F$7:AK$7))))</f>
        <v/>
      </c>
      <c r="AL182" s="1069" t="str" cm="1">
        <f t="array" ref="AL182">IF($D182&lt;COLUMNS($F$7:AL$7),"",INDEX(TableDiv[[GASB]:[GASB]],_xlfn.AGGREGATE(15,3,(TableDiv[[Agency]:[Agency]]=$E182)/(TableDiv[[Agency]:[Agency]]=$E182)*(ROW(TableDiv[Agency])-ROW(TableDiv[[#Headers],[Agency]])),COLUMNS($F$7:AL$7))))</f>
        <v/>
      </c>
      <c r="AM182" s="1069" t="str" cm="1">
        <f t="array" ref="AM182">IF($D182&lt;COLUMNS($F$7:AM$7),"",INDEX(TableDiv[[GASB]:[GASB]],_xlfn.AGGREGATE(15,3,(TableDiv[[Agency]:[Agency]]=$E182)/(TableDiv[[Agency]:[Agency]]=$E182)*(ROW(TableDiv[Agency])-ROW(TableDiv[[#Headers],[Agency]])),COLUMNS($F$7:AM$7))))</f>
        <v/>
      </c>
      <c r="AN182" s="1069"/>
      <c r="AO182" s="1069"/>
      <c r="AP182" s="1069"/>
      <c r="AQ182" s="1069"/>
      <c r="AR182" s="1069"/>
      <c r="AS182" s="1069"/>
    </row>
    <row r="183" spans="1:45" ht="15">
      <c r="A183" s="1073" t="s">
        <v>2353</v>
      </c>
      <c r="B183" s="1073" t="s">
        <v>2265</v>
      </c>
      <c r="C183" s="1069"/>
      <c r="D183" s="1069">
        <f>COUNTIF(TableDiv[Agency],E183)</f>
        <v>1</v>
      </c>
      <c r="E183" s="1078" t="str" cm="1">
        <f t="array" ref="E183">IFERROR(INDEX(TableDiv[Agency],MATCH(0,INDEX(COUNTIF($E$7:E182,TableDiv[Agency]),),0)),"")</f>
        <v>DC</v>
      </c>
      <c r="F183" s="1069" t="str" cm="1">
        <f t="array" ref="F183">IF($D183&lt;COLUMNS($F$7:F$7),"",INDEX(TableDiv[[GASB]:[GASB]],_xlfn.AGGREGATE(15,3,(TableDiv[[Agency]:[Agency]]=$E183)/(TableDiv[[Agency]:[Agency]]=$E183)*(ROW(TableDiv[Agency])-ROW(TableDiv[[#Headers],[Agency]])),COLUMNS($F$7:F$7))))</f>
        <v>48100G</v>
      </c>
      <c r="G183" s="1069" t="str" cm="1">
        <f t="array" ref="G183">IF($D183&lt;COLUMNS($F$7:G$7),"",INDEX(TableDiv[[GASB]:[GASB]],_xlfn.AGGREGATE(15,3,(TableDiv[[Agency]:[Agency]]=$E183)/(TableDiv[[Agency]:[Agency]]=$E183)*(ROW(TableDiv[Agency])-ROW(TableDiv[[#Headers],[Agency]])),COLUMNS($F$7:G$7))))</f>
        <v/>
      </c>
      <c r="H183" s="1069" t="str" cm="1">
        <f t="array" ref="H183">IF($D183&lt;COLUMNS($F$7:H$7),"",INDEX(TableDiv[[GASB]:[GASB]],_xlfn.AGGREGATE(15,3,(TableDiv[[Agency]:[Agency]]=$E183)/(TableDiv[[Agency]:[Agency]]=$E183)*(ROW(TableDiv[Agency])-ROW(TableDiv[[#Headers],[Agency]])),COLUMNS($F$7:H$7))))</f>
        <v/>
      </c>
      <c r="I183" s="1069" t="str" cm="1">
        <f t="array" ref="I183">IF($D183&lt;COLUMNS($F$7:I$7),"",INDEX(TableDiv[[GASB]:[GASB]],_xlfn.AGGREGATE(15,3,(TableDiv[[Agency]:[Agency]]=$E183)/(TableDiv[[Agency]:[Agency]]=$E183)*(ROW(TableDiv[Agency])-ROW(TableDiv[[#Headers],[Agency]])),COLUMNS($F$7:I$7))))</f>
        <v/>
      </c>
      <c r="J183" s="1069" t="str" cm="1">
        <f t="array" ref="J183">IF($D183&lt;COLUMNS($F$7:J$7),"",INDEX(TableDiv[[GASB]:[GASB]],_xlfn.AGGREGATE(15,3,(TableDiv[[Agency]:[Agency]]=$E183)/(TableDiv[[Agency]:[Agency]]=$E183)*(ROW(TableDiv[Agency])-ROW(TableDiv[[#Headers],[Agency]])),COLUMNS($F$7:J$7))))</f>
        <v/>
      </c>
      <c r="K183" s="1069" t="str" cm="1">
        <f t="array" ref="K183">IF($D183&lt;COLUMNS($F$7:K$7),"",INDEX(TableDiv[[GASB]:[GASB]],_xlfn.AGGREGATE(15,3,(TableDiv[[Agency]:[Agency]]=$E183)/(TableDiv[[Agency]:[Agency]]=$E183)*(ROW(TableDiv[Agency])-ROW(TableDiv[[#Headers],[Agency]])),COLUMNS($F$7:K$7))))</f>
        <v/>
      </c>
      <c r="L183" s="1069" t="str" cm="1">
        <f t="array" ref="L183">IF($D183&lt;COLUMNS($F$7:L$7),"",INDEX(TableDiv[[GASB]:[GASB]],_xlfn.AGGREGATE(15,3,(TableDiv[[Agency]:[Agency]]=$E183)/(TableDiv[[Agency]:[Agency]]=$E183)*(ROW(TableDiv[Agency])-ROW(TableDiv[[#Headers],[Agency]])),COLUMNS($F$7:L$7))))</f>
        <v/>
      </c>
      <c r="M183" s="1069" t="str" cm="1">
        <f t="array" ref="M183">IF($D183&lt;COLUMNS($F$7:M$7),"",INDEX(TableDiv[[GASB]:[GASB]],_xlfn.AGGREGATE(15,3,(TableDiv[[Agency]:[Agency]]=$E183)/(TableDiv[[Agency]:[Agency]]=$E183)*(ROW(TableDiv[Agency])-ROW(TableDiv[[#Headers],[Agency]])),COLUMNS($F$7:M$7))))</f>
        <v/>
      </c>
      <c r="N183" s="1069" t="str" cm="1">
        <f t="array" ref="N183">IF($D183&lt;COLUMNS($F$7:N$7),"",INDEX(TableDiv[[GASB]:[GASB]],_xlfn.AGGREGATE(15,3,(TableDiv[[Agency]:[Agency]]=$E183)/(TableDiv[[Agency]:[Agency]]=$E183)*(ROW(TableDiv[Agency])-ROW(TableDiv[[#Headers],[Agency]])),COLUMNS($F$7:N$7))))</f>
        <v/>
      </c>
      <c r="O183" s="1069" t="str" cm="1">
        <f t="array" ref="O183">IF($D183&lt;COLUMNS($F$7:O$7),"",INDEX(TableDiv[[GASB]:[GASB]],_xlfn.AGGREGATE(15,3,(TableDiv[[Agency]:[Agency]]=$E183)/(TableDiv[[Agency]:[Agency]]=$E183)*(ROW(TableDiv[Agency])-ROW(TableDiv[[#Headers],[Agency]])),COLUMNS($F$7:O$7))))</f>
        <v/>
      </c>
      <c r="P183" s="1069" t="str" cm="1">
        <f t="array" ref="P183">IF($D183&lt;COLUMNS($F$7:P$7),"",INDEX(TableDiv[[GASB]:[GASB]],_xlfn.AGGREGATE(15,3,(TableDiv[[Agency]:[Agency]]=$E183)/(TableDiv[[Agency]:[Agency]]=$E183)*(ROW(TableDiv[Agency])-ROW(TableDiv[[#Headers],[Agency]])),COLUMNS($F$7:P$7))))</f>
        <v/>
      </c>
      <c r="Q183" s="1069" t="str" cm="1">
        <f t="array" ref="Q183">IF($D183&lt;COLUMNS($F$7:Q$7),"",INDEX(TableDiv[[GASB]:[GASB]],_xlfn.AGGREGATE(15,3,(TableDiv[[Agency]:[Agency]]=$E183)/(TableDiv[[Agency]:[Agency]]=$E183)*(ROW(TableDiv[Agency])-ROW(TableDiv[[#Headers],[Agency]])),COLUMNS($F$7:Q$7))))</f>
        <v/>
      </c>
      <c r="R183" s="1069" t="str" cm="1">
        <f t="array" ref="R183">IF($D183&lt;COLUMNS($F$7:R$7),"",INDEX(TableDiv[[GASB]:[GASB]],_xlfn.AGGREGATE(15,3,(TableDiv[[Agency]:[Agency]]=$E183)/(TableDiv[[Agency]:[Agency]]=$E183)*(ROW(TableDiv[Agency])-ROW(TableDiv[[#Headers],[Agency]])),COLUMNS($F$7:R$7))))</f>
        <v/>
      </c>
      <c r="S183" s="1069" t="str" cm="1">
        <f t="array" ref="S183">IF($D183&lt;COLUMNS($F$7:S$7),"",INDEX(TableDiv[[GASB]:[GASB]],_xlfn.AGGREGATE(15,3,(TableDiv[[Agency]:[Agency]]=$E183)/(TableDiv[[Agency]:[Agency]]=$E183)*(ROW(TableDiv[Agency])-ROW(TableDiv[[#Headers],[Agency]])),COLUMNS($F$7:S$7))))</f>
        <v/>
      </c>
      <c r="T183" s="1069" t="str" cm="1">
        <f t="array" ref="T183">IF($D183&lt;COLUMNS($F$7:T$7),"",INDEX(TableDiv[[GASB]:[GASB]],_xlfn.AGGREGATE(15,3,(TableDiv[[Agency]:[Agency]]=$E183)/(TableDiv[[Agency]:[Agency]]=$E183)*(ROW(TableDiv[Agency])-ROW(TableDiv[[#Headers],[Agency]])),COLUMNS($F$7:T$7))))</f>
        <v/>
      </c>
      <c r="U183" s="1069" t="str" cm="1">
        <f t="array" ref="U183">IF($D183&lt;COLUMNS($F$7:U$7),"",INDEX(TableDiv[[GASB]:[GASB]],_xlfn.AGGREGATE(15,3,(TableDiv[[Agency]:[Agency]]=$E183)/(TableDiv[[Agency]:[Agency]]=$E183)*(ROW(TableDiv[Agency])-ROW(TableDiv[[#Headers],[Agency]])),COLUMNS($F$7:U$7))))</f>
        <v/>
      </c>
      <c r="V183" s="1069" t="str" cm="1">
        <f t="array" ref="V183">IF($D183&lt;COLUMNS($F$7:V$7),"",INDEX(TableDiv[[GASB]:[GASB]],_xlfn.AGGREGATE(15,3,(TableDiv[[Agency]:[Agency]]=$E183)/(TableDiv[[Agency]:[Agency]]=$E183)*(ROW(TableDiv[Agency])-ROW(TableDiv[[#Headers],[Agency]])),COLUMNS($F$7:V$7))))</f>
        <v/>
      </c>
      <c r="W183" s="1069" t="str" cm="1">
        <f t="array" ref="W183">IF($D183&lt;COLUMNS($F$7:W$7),"",INDEX(TableDiv[[GASB]:[GASB]],_xlfn.AGGREGATE(15,3,(TableDiv[[Agency]:[Agency]]=$E183)/(TableDiv[[Agency]:[Agency]]=$E183)*(ROW(TableDiv[Agency])-ROW(TableDiv[[#Headers],[Agency]])),COLUMNS($F$7:W$7))))</f>
        <v/>
      </c>
      <c r="X183" s="1069" t="str" cm="1">
        <f t="array" ref="X183">IF($D183&lt;COLUMNS($F$7:X$7),"",INDEX(TableDiv[[GASB]:[GASB]],_xlfn.AGGREGATE(15,3,(TableDiv[[Agency]:[Agency]]=$E183)/(TableDiv[[Agency]:[Agency]]=$E183)*(ROW(TableDiv[Agency])-ROW(TableDiv[[#Headers],[Agency]])),COLUMNS($F$7:X$7))))</f>
        <v/>
      </c>
      <c r="Y183" s="1069" t="str" cm="1">
        <f t="array" ref="Y183">IF($D183&lt;COLUMNS($F$7:Y$7),"",INDEX(TableDiv[[GASB]:[GASB]],_xlfn.AGGREGATE(15,3,(TableDiv[[Agency]:[Agency]]=$E183)/(TableDiv[[Agency]:[Agency]]=$E183)*(ROW(TableDiv[Agency])-ROW(TableDiv[[#Headers],[Agency]])),COLUMNS($F$7:Y$7))))</f>
        <v/>
      </c>
      <c r="Z183" s="1069" t="str" cm="1">
        <f t="array" ref="Z183">IF($D183&lt;COLUMNS($F$7:Z$7),"",INDEX(TableDiv[[GASB]:[GASB]],_xlfn.AGGREGATE(15,3,(TableDiv[[Agency]:[Agency]]=$E183)/(TableDiv[[Agency]:[Agency]]=$E183)*(ROW(TableDiv[Agency])-ROW(TableDiv[[#Headers],[Agency]])),COLUMNS($F$7:Z$7))))</f>
        <v/>
      </c>
      <c r="AA183" s="1069" t="str" cm="1">
        <f t="array" ref="AA183">IF($D183&lt;COLUMNS($F$7:AA$7),"",INDEX(TableDiv[[GASB]:[GASB]],_xlfn.AGGREGATE(15,3,(TableDiv[[Agency]:[Agency]]=$E183)/(TableDiv[[Agency]:[Agency]]=$E183)*(ROW(TableDiv[Agency])-ROW(TableDiv[[#Headers],[Agency]])),COLUMNS($F$7:AA$7))))</f>
        <v/>
      </c>
      <c r="AB183" s="1069" t="str" cm="1">
        <f t="array" ref="AB183">IF($D183&lt;COLUMNS($F$7:AB$7),"",INDEX(TableDiv[[GASB]:[GASB]],_xlfn.AGGREGATE(15,3,(TableDiv[[Agency]:[Agency]]=$E183)/(TableDiv[[Agency]:[Agency]]=$E183)*(ROW(TableDiv[Agency])-ROW(TableDiv[[#Headers],[Agency]])),COLUMNS($F$7:AB$7))))</f>
        <v/>
      </c>
      <c r="AC183" s="1069" t="str" cm="1">
        <f t="array" ref="AC183">IF($D183&lt;COLUMNS($F$7:AC$7),"",INDEX(TableDiv[[GASB]:[GASB]],_xlfn.AGGREGATE(15,3,(TableDiv[[Agency]:[Agency]]=$E183)/(TableDiv[[Agency]:[Agency]]=$E183)*(ROW(TableDiv[Agency])-ROW(TableDiv[[#Headers],[Agency]])),COLUMNS($F$7:AC$7))))</f>
        <v/>
      </c>
      <c r="AD183" s="1069" t="str" cm="1">
        <f t="array" ref="AD183">IF($D183&lt;COLUMNS($F$7:AD$7),"",INDEX(TableDiv[[GASB]:[GASB]],_xlfn.AGGREGATE(15,3,(TableDiv[[Agency]:[Agency]]=$E183)/(TableDiv[[Agency]:[Agency]]=$E183)*(ROW(TableDiv[Agency])-ROW(TableDiv[[#Headers],[Agency]])),COLUMNS($F$7:AD$7))))</f>
        <v/>
      </c>
      <c r="AE183" s="1069" t="str" cm="1">
        <f t="array" ref="AE183">IF($D183&lt;COLUMNS($F$7:AE$7),"",INDEX(TableDiv[[GASB]:[GASB]],_xlfn.AGGREGATE(15,3,(TableDiv[[Agency]:[Agency]]=$E183)/(TableDiv[[Agency]:[Agency]]=$E183)*(ROW(TableDiv[Agency])-ROW(TableDiv[[#Headers],[Agency]])),COLUMNS($F$7:AE$7))))</f>
        <v/>
      </c>
      <c r="AF183" s="1069" t="str" cm="1">
        <f t="array" ref="AF183">IF($D183&lt;COLUMNS($F$7:AF$7),"",INDEX(TableDiv[[GASB]:[GASB]],_xlfn.AGGREGATE(15,3,(TableDiv[[Agency]:[Agency]]=$E183)/(TableDiv[[Agency]:[Agency]]=$E183)*(ROW(TableDiv[Agency])-ROW(TableDiv[[#Headers],[Agency]])),COLUMNS($F$7:AF$7))))</f>
        <v/>
      </c>
      <c r="AG183" s="1069" t="str" cm="1">
        <f t="array" ref="AG183">IF($D183&lt;COLUMNS($F$7:AG$7),"",INDEX(TableDiv[[GASB]:[GASB]],_xlfn.AGGREGATE(15,3,(TableDiv[[Agency]:[Agency]]=$E183)/(TableDiv[[Agency]:[Agency]]=$E183)*(ROW(TableDiv[Agency])-ROW(TableDiv[[#Headers],[Agency]])),COLUMNS($F$7:AG$7))))</f>
        <v/>
      </c>
      <c r="AH183" s="1069" t="str" cm="1">
        <f t="array" ref="AH183">IF($D183&lt;COLUMNS($F$7:AH$7),"",INDEX(TableDiv[[GASB]:[GASB]],_xlfn.AGGREGATE(15,3,(TableDiv[[Agency]:[Agency]]=$E183)/(TableDiv[[Agency]:[Agency]]=$E183)*(ROW(TableDiv[Agency])-ROW(TableDiv[[#Headers],[Agency]])),COLUMNS($F$7:AH$7))))</f>
        <v/>
      </c>
      <c r="AI183" s="1069" t="str" cm="1">
        <f t="array" ref="AI183">IF($D183&lt;COLUMNS($F$7:AI$7),"",INDEX(TableDiv[[GASB]:[GASB]],_xlfn.AGGREGATE(15,3,(TableDiv[[Agency]:[Agency]]=$E183)/(TableDiv[[Agency]:[Agency]]=$E183)*(ROW(TableDiv[Agency])-ROW(TableDiv[[#Headers],[Agency]])),COLUMNS($F$7:AI$7))))</f>
        <v/>
      </c>
      <c r="AJ183" s="1069" t="str" cm="1">
        <f t="array" ref="AJ183">IF($D183&lt;COLUMNS($F$7:AJ$7),"",INDEX(TableDiv[[GASB]:[GASB]],_xlfn.AGGREGATE(15,3,(TableDiv[[Agency]:[Agency]]=$E183)/(TableDiv[[Agency]:[Agency]]=$E183)*(ROW(TableDiv[Agency])-ROW(TableDiv[[#Headers],[Agency]])),COLUMNS($F$7:AJ$7))))</f>
        <v/>
      </c>
      <c r="AK183" s="1069" t="str" cm="1">
        <f t="array" ref="AK183">IF($D183&lt;COLUMNS($F$7:AK$7),"",INDEX(TableDiv[[GASB]:[GASB]],_xlfn.AGGREGATE(15,3,(TableDiv[[Agency]:[Agency]]=$E183)/(TableDiv[[Agency]:[Agency]]=$E183)*(ROW(TableDiv[Agency])-ROW(TableDiv[[#Headers],[Agency]])),COLUMNS($F$7:AK$7))))</f>
        <v/>
      </c>
      <c r="AL183" s="1069" t="str" cm="1">
        <f t="array" ref="AL183">IF($D183&lt;COLUMNS($F$7:AL$7),"",INDEX(TableDiv[[GASB]:[GASB]],_xlfn.AGGREGATE(15,3,(TableDiv[[Agency]:[Agency]]=$E183)/(TableDiv[[Agency]:[Agency]]=$E183)*(ROW(TableDiv[Agency])-ROW(TableDiv[[#Headers],[Agency]])),COLUMNS($F$7:AL$7))))</f>
        <v/>
      </c>
      <c r="AM183" s="1069" t="str" cm="1">
        <f t="array" ref="AM183">IF($D183&lt;COLUMNS($F$7:AM$7),"",INDEX(TableDiv[[GASB]:[GASB]],_xlfn.AGGREGATE(15,3,(TableDiv[[Agency]:[Agency]]=$E183)/(TableDiv[[Agency]:[Agency]]=$E183)*(ROW(TableDiv[Agency])-ROW(TableDiv[[#Headers],[Agency]])),COLUMNS($F$7:AM$7))))</f>
        <v/>
      </c>
      <c r="AN183" s="1069"/>
      <c r="AO183" s="1069"/>
      <c r="AP183" s="1069"/>
      <c r="AQ183" s="1069"/>
      <c r="AR183" s="1069"/>
      <c r="AS183" s="1069"/>
    </row>
    <row r="184" spans="1:45" ht="15">
      <c r="A184" s="1073" t="s">
        <v>2353</v>
      </c>
      <c r="B184" s="1073" t="s">
        <v>2266</v>
      </c>
      <c r="C184" s="1069"/>
      <c r="D184" s="1069">
        <f>COUNTIF(TableDiv[Agency],E184)</f>
        <v>1</v>
      </c>
      <c r="E184" s="1078" t="str" cm="1">
        <f t="array" ref="E184">IFERROR(INDEX(TableDiv[Agency],MATCH(0,INDEX(COUNTIF($E$7:E183,TableDiv[Agency]),),0)),"")</f>
        <v>DD</v>
      </c>
      <c r="F184" s="1069" t="str" cm="1">
        <f t="array" ref="F184">IF($D184&lt;COLUMNS($F$7:F$7),"",INDEX(TableDiv[[GASB]:[GASB]],_xlfn.AGGREGATE(15,3,(TableDiv[[Agency]:[Agency]]=$E184)/(TableDiv[[Agency]:[Agency]]=$E184)*(ROW(TableDiv[Agency])-ROW(TableDiv[[#Headers],[Agency]])),COLUMNS($F$7:F$7))))</f>
        <v>48100G</v>
      </c>
      <c r="G184" s="1069" t="str" cm="1">
        <f t="array" ref="G184">IF($D184&lt;COLUMNS($F$7:G$7),"",INDEX(TableDiv[[GASB]:[GASB]],_xlfn.AGGREGATE(15,3,(TableDiv[[Agency]:[Agency]]=$E184)/(TableDiv[[Agency]:[Agency]]=$E184)*(ROW(TableDiv[Agency])-ROW(TableDiv[[#Headers],[Agency]])),COLUMNS($F$7:G$7))))</f>
        <v/>
      </c>
      <c r="H184" s="1069" t="str" cm="1">
        <f t="array" ref="H184">IF($D184&lt;COLUMNS($F$7:H$7),"",INDEX(TableDiv[[GASB]:[GASB]],_xlfn.AGGREGATE(15,3,(TableDiv[[Agency]:[Agency]]=$E184)/(TableDiv[[Agency]:[Agency]]=$E184)*(ROW(TableDiv[Agency])-ROW(TableDiv[[#Headers],[Agency]])),COLUMNS($F$7:H$7))))</f>
        <v/>
      </c>
      <c r="I184" s="1069" t="str" cm="1">
        <f t="array" ref="I184">IF($D184&lt;COLUMNS($F$7:I$7),"",INDEX(TableDiv[[GASB]:[GASB]],_xlfn.AGGREGATE(15,3,(TableDiv[[Agency]:[Agency]]=$E184)/(TableDiv[[Agency]:[Agency]]=$E184)*(ROW(TableDiv[Agency])-ROW(TableDiv[[#Headers],[Agency]])),COLUMNS($F$7:I$7))))</f>
        <v/>
      </c>
      <c r="J184" s="1069" t="str" cm="1">
        <f t="array" ref="J184">IF($D184&lt;COLUMNS($F$7:J$7),"",INDEX(TableDiv[[GASB]:[GASB]],_xlfn.AGGREGATE(15,3,(TableDiv[[Agency]:[Agency]]=$E184)/(TableDiv[[Agency]:[Agency]]=$E184)*(ROW(TableDiv[Agency])-ROW(TableDiv[[#Headers],[Agency]])),COLUMNS($F$7:J$7))))</f>
        <v/>
      </c>
      <c r="K184" s="1069" t="str" cm="1">
        <f t="array" ref="K184">IF($D184&lt;COLUMNS($F$7:K$7),"",INDEX(TableDiv[[GASB]:[GASB]],_xlfn.AGGREGATE(15,3,(TableDiv[[Agency]:[Agency]]=$E184)/(TableDiv[[Agency]:[Agency]]=$E184)*(ROW(TableDiv[Agency])-ROW(TableDiv[[#Headers],[Agency]])),COLUMNS($F$7:K$7))))</f>
        <v/>
      </c>
      <c r="L184" s="1069" t="str" cm="1">
        <f t="array" ref="L184">IF($D184&lt;COLUMNS($F$7:L$7),"",INDEX(TableDiv[[GASB]:[GASB]],_xlfn.AGGREGATE(15,3,(TableDiv[[Agency]:[Agency]]=$E184)/(TableDiv[[Agency]:[Agency]]=$E184)*(ROW(TableDiv[Agency])-ROW(TableDiv[[#Headers],[Agency]])),COLUMNS($F$7:L$7))))</f>
        <v/>
      </c>
      <c r="M184" s="1069" t="str" cm="1">
        <f t="array" ref="M184">IF($D184&lt;COLUMNS($F$7:M$7),"",INDEX(TableDiv[[GASB]:[GASB]],_xlfn.AGGREGATE(15,3,(TableDiv[[Agency]:[Agency]]=$E184)/(TableDiv[[Agency]:[Agency]]=$E184)*(ROW(TableDiv[Agency])-ROW(TableDiv[[#Headers],[Agency]])),COLUMNS($F$7:M$7))))</f>
        <v/>
      </c>
      <c r="N184" s="1069" t="str" cm="1">
        <f t="array" ref="N184">IF($D184&lt;COLUMNS($F$7:N$7),"",INDEX(TableDiv[[GASB]:[GASB]],_xlfn.AGGREGATE(15,3,(TableDiv[[Agency]:[Agency]]=$E184)/(TableDiv[[Agency]:[Agency]]=$E184)*(ROW(TableDiv[Agency])-ROW(TableDiv[[#Headers],[Agency]])),COLUMNS($F$7:N$7))))</f>
        <v/>
      </c>
      <c r="O184" s="1069" t="str" cm="1">
        <f t="array" ref="O184">IF($D184&lt;COLUMNS($F$7:O$7),"",INDEX(TableDiv[[GASB]:[GASB]],_xlfn.AGGREGATE(15,3,(TableDiv[[Agency]:[Agency]]=$E184)/(TableDiv[[Agency]:[Agency]]=$E184)*(ROW(TableDiv[Agency])-ROW(TableDiv[[#Headers],[Agency]])),COLUMNS($F$7:O$7))))</f>
        <v/>
      </c>
      <c r="P184" s="1069" t="str" cm="1">
        <f t="array" ref="P184">IF($D184&lt;COLUMNS($F$7:P$7),"",INDEX(TableDiv[[GASB]:[GASB]],_xlfn.AGGREGATE(15,3,(TableDiv[[Agency]:[Agency]]=$E184)/(TableDiv[[Agency]:[Agency]]=$E184)*(ROW(TableDiv[Agency])-ROW(TableDiv[[#Headers],[Agency]])),COLUMNS($F$7:P$7))))</f>
        <v/>
      </c>
      <c r="Q184" s="1069" t="str" cm="1">
        <f t="array" ref="Q184">IF($D184&lt;COLUMNS($F$7:Q$7),"",INDEX(TableDiv[[GASB]:[GASB]],_xlfn.AGGREGATE(15,3,(TableDiv[[Agency]:[Agency]]=$E184)/(TableDiv[[Agency]:[Agency]]=$E184)*(ROW(TableDiv[Agency])-ROW(TableDiv[[#Headers],[Agency]])),COLUMNS($F$7:Q$7))))</f>
        <v/>
      </c>
      <c r="R184" s="1069" t="str" cm="1">
        <f t="array" ref="R184">IF($D184&lt;COLUMNS($F$7:R$7),"",INDEX(TableDiv[[GASB]:[GASB]],_xlfn.AGGREGATE(15,3,(TableDiv[[Agency]:[Agency]]=$E184)/(TableDiv[[Agency]:[Agency]]=$E184)*(ROW(TableDiv[Agency])-ROW(TableDiv[[#Headers],[Agency]])),COLUMNS($F$7:R$7))))</f>
        <v/>
      </c>
      <c r="S184" s="1069" t="str" cm="1">
        <f t="array" ref="S184">IF($D184&lt;COLUMNS($F$7:S$7),"",INDEX(TableDiv[[GASB]:[GASB]],_xlfn.AGGREGATE(15,3,(TableDiv[[Agency]:[Agency]]=$E184)/(TableDiv[[Agency]:[Agency]]=$E184)*(ROW(TableDiv[Agency])-ROW(TableDiv[[#Headers],[Agency]])),COLUMNS($F$7:S$7))))</f>
        <v/>
      </c>
      <c r="T184" s="1069" t="str" cm="1">
        <f t="array" ref="T184">IF($D184&lt;COLUMNS($F$7:T$7),"",INDEX(TableDiv[[GASB]:[GASB]],_xlfn.AGGREGATE(15,3,(TableDiv[[Agency]:[Agency]]=$E184)/(TableDiv[[Agency]:[Agency]]=$E184)*(ROW(TableDiv[Agency])-ROW(TableDiv[[#Headers],[Agency]])),COLUMNS($F$7:T$7))))</f>
        <v/>
      </c>
      <c r="U184" s="1069" t="str" cm="1">
        <f t="array" ref="U184">IF($D184&lt;COLUMNS($F$7:U$7),"",INDEX(TableDiv[[GASB]:[GASB]],_xlfn.AGGREGATE(15,3,(TableDiv[[Agency]:[Agency]]=$E184)/(TableDiv[[Agency]:[Agency]]=$E184)*(ROW(TableDiv[Agency])-ROW(TableDiv[[#Headers],[Agency]])),COLUMNS($F$7:U$7))))</f>
        <v/>
      </c>
      <c r="V184" s="1069" t="str" cm="1">
        <f t="array" ref="V184">IF($D184&lt;COLUMNS($F$7:V$7),"",INDEX(TableDiv[[GASB]:[GASB]],_xlfn.AGGREGATE(15,3,(TableDiv[[Agency]:[Agency]]=$E184)/(TableDiv[[Agency]:[Agency]]=$E184)*(ROW(TableDiv[Agency])-ROW(TableDiv[[#Headers],[Agency]])),COLUMNS($F$7:V$7))))</f>
        <v/>
      </c>
      <c r="W184" s="1069" t="str" cm="1">
        <f t="array" ref="W184">IF($D184&lt;COLUMNS($F$7:W$7),"",INDEX(TableDiv[[GASB]:[GASB]],_xlfn.AGGREGATE(15,3,(TableDiv[[Agency]:[Agency]]=$E184)/(TableDiv[[Agency]:[Agency]]=$E184)*(ROW(TableDiv[Agency])-ROW(TableDiv[[#Headers],[Agency]])),COLUMNS($F$7:W$7))))</f>
        <v/>
      </c>
      <c r="X184" s="1069" t="str" cm="1">
        <f t="array" ref="X184">IF($D184&lt;COLUMNS($F$7:X$7),"",INDEX(TableDiv[[GASB]:[GASB]],_xlfn.AGGREGATE(15,3,(TableDiv[[Agency]:[Agency]]=$E184)/(TableDiv[[Agency]:[Agency]]=$E184)*(ROW(TableDiv[Agency])-ROW(TableDiv[[#Headers],[Agency]])),COLUMNS($F$7:X$7))))</f>
        <v/>
      </c>
      <c r="Y184" s="1069" t="str" cm="1">
        <f t="array" ref="Y184">IF($D184&lt;COLUMNS($F$7:Y$7),"",INDEX(TableDiv[[GASB]:[GASB]],_xlfn.AGGREGATE(15,3,(TableDiv[[Agency]:[Agency]]=$E184)/(TableDiv[[Agency]:[Agency]]=$E184)*(ROW(TableDiv[Agency])-ROW(TableDiv[[#Headers],[Agency]])),COLUMNS($F$7:Y$7))))</f>
        <v/>
      </c>
      <c r="Z184" s="1069" t="str" cm="1">
        <f t="array" ref="Z184">IF($D184&lt;COLUMNS($F$7:Z$7),"",INDEX(TableDiv[[GASB]:[GASB]],_xlfn.AGGREGATE(15,3,(TableDiv[[Agency]:[Agency]]=$E184)/(TableDiv[[Agency]:[Agency]]=$E184)*(ROW(TableDiv[Agency])-ROW(TableDiv[[#Headers],[Agency]])),COLUMNS($F$7:Z$7))))</f>
        <v/>
      </c>
      <c r="AA184" s="1069" t="str" cm="1">
        <f t="array" ref="AA184">IF($D184&lt;COLUMNS($F$7:AA$7),"",INDEX(TableDiv[[GASB]:[GASB]],_xlfn.AGGREGATE(15,3,(TableDiv[[Agency]:[Agency]]=$E184)/(TableDiv[[Agency]:[Agency]]=$E184)*(ROW(TableDiv[Agency])-ROW(TableDiv[[#Headers],[Agency]])),COLUMNS($F$7:AA$7))))</f>
        <v/>
      </c>
      <c r="AB184" s="1069" t="str" cm="1">
        <f t="array" ref="AB184">IF($D184&lt;COLUMNS($F$7:AB$7),"",INDEX(TableDiv[[GASB]:[GASB]],_xlfn.AGGREGATE(15,3,(TableDiv[[Agency]:[Agency]]=$E184)/(TableDiv[[Agency]:[Agency]]=$E184)*(ROW(TableDiv[Agency])-ROW(TableDiv[[#Headers],[Agency]])),COLUMNS($F$7:AB$7))))</f>
        <v/>
      </c>
      <c r="AC184" s="1069" t="str" cm="1">
        <f t="array" ref="AC184">IF($D184&lt;COLUMNS($F$7:AC$7),"",INDEX(TableDiv[[GASB]:[GASB]],_xlfn.AGGREGATE(15,3,(TableDiv[[Agency]:[Agency]]=$E184)/(TableDiv[[Agency]:[Agency]]=$E184)*(ROW(TableDiv[Agency])-ROW(TableDiv[[#Headers],[Agency]])),COLUMNS($F$7:AC$7))))</f>
        <v/>
      </c>
      <c r="AD184" s="1069" t="str" cm="1">
        <f t="array" ref="AD184">IF($D184&lt;COLUMNS($F$7:AD$7),"",INDEX(TableDiv[[GASB]:[GASB]],_xlfn.AGGREGATE(15,3,(TableDiv[[Agency]:[Agency]]=$E184)/(TableDiv[[Agency]:[Agency]]=$E184)*(ROW(TableDiv[Agency])-ROW(TableDiv[[#Headers],[Agency]])),COLUMNS($F$7:AD$7))))</f>
        <v/>
      </c>
      <c r="AE184" s="1069" t="str" cm="1">
        <f t="array" ref="AE184">IF($D184&lt;COLUMNS($F$7:AE$7),"",INDEX(TableDiv[[GASB]:[GASB]],_xlfn.AGGREGATE(15,3,(TableDiv[[Agency]:[Agency]]=$E184)/(TableDiv[[Agency]:[Agency]]=$E184)*(ROW(TableDiv[Agency])-ROW(TableDiv[[#Headers],[Agency]])),COLUMNS($F$7:AE$7))))</f>
        <v/>
      </c>
      <c r="AF184" s="1069" t="str" cm="1">
        <f t="array" ref="AF184">IF($D184&lt;COLUMNS($F$7:AF$7),"",INDEX(TableDiv[[GASB]:[GASB]],_xlfn.AGGREGATE(15,3,(TableDiv[[Agency]:[Agency]]=$E184)/(TableDiv[[Agency]:[Agency]]=$E184)*(ROW(TableDiv[Agency])-ROW(TableDiv[[#Headers],[Agency]])),COLUMNS($F$7:AF$7))))</f>
        <v/>
      </c>
      <c r="AG184" s="1069" t="str" cm="1">
        <f t="array" ref="AG184">IF($D184&lt;COLUMNS($F$7:AG$7),"",INDEX(TableDiv[[GASB]:[GASB]],_xlfn.AGGREGATE(15,3,(TableDiv[[Agency]:[Agency]]=$E184)/(TableDiv[[Agency]:[Agency]]=$E184)*(ROW(TableDiv[Agency])-ROW(TableDiv[[#Headers],[Agency]])),COLUMNS($F$7:AG$7))))</f>
        <v/>
      </c>
      <c r="AH184" s="1069" t="str" cm="1">
        <f t="array" ref="AH184">IF($D184&lt;COLUMNS($F$7:AH$7),"",INDEX(TableDiv[[GASB]:[GASB]],_xlfn.AGGREGATE(15,3,(TableDiv[[Agency]:[Agency]]=$E184)/(TableDiv[[Agency]:[Agency]]=$E184)*(ROW(TableDiv[Agency])-ROW(TableDiv[[#Headers],[Agency]])),COLUMNS($F$7:AH$7))))</f>
        <v/>
      </c>
      <c r="AI184" s="1069" t="str" cm="1">
        <f t="array" ref="AI184">IF($D184&lt;COLUMNS($F$7:AI$7),"",INDEX(TableDiv[[GASB]:[GASB]],_xlfn.AGGREGATE(15,3,(TableDiv[[Agency]:[Agency]]=$E184)/(TableDiv[[Agency]:[Agency]]=$E184)*(ROW(TableDiv[Agency])-ROW(TableDiv[[#Headers],[Agency]])),COLUMNS($F$7:AI$7))))</f>
        <v/>
      </c>
      <c r="AJ184" s="1069" t="str" cm="1">
        <f t="array" ref="AJ184">IF($D184&lt;COLUMNS($F$7:AJ$7),"",INDEX(TableDiv[[GASB]:[GASB]],_xlfn.AGGREGATE(15,3,(TableDiv[[Agency]:[Agency]]=$E184)/(TableDiv[[Agency]:[Agency]]=$E184)*(ROW(TableDiv[Agency])-ROW(TableDiv[[#Headers],[Agency]])),COLUMNS($F$7:AJ$7))))</f>
        <v/>
      </c>
      <c r="AK184" s="1069" t="str" cm="1">
        <f t="array" ref="AK184">IF($D184&lt;COLUMNS($F$7:AK$7),"",INDEX(TableDiv[[GASB]:[GASB]],_xlfn.AGGREGATE(15,3,(TableDiv[[Agency]:[Agency]]=$E184)/(TableDiv[[Agency]:[Agency]]=$E184)*(ROW(TableDiv[Agency])-ROW(TableDiv[[#Headers],[Agency]])),COLUMNS($F$7:AK$7))))</f>
        <v/>
      </c>
      <c r="AL184" s="1069" t="str" cm="1">
        <f t="array" ref="AL184">IF($D184&lt;COLUMNS($F$7:AL$7),"",INDEX(TableDiv[[GASB]:[GASB]],_xlfn.AGGREGATE(15,3,(TableDiv[[Agency]:[Agency]]=$E184)/(TableDiv[[Agency]:[Agency]]=$E184)*(ROW(TableDiv[Agency])-ROW(TableDiv[[#Headers],[Agency]])),COLUMNS($F$7:AL$7))))</f>
        <v/>
      </c>
      <c r="AM184" s="1069" t="str" cm="1">
        <f t="array" ref="AM184">IF($D184&lt;COLUMNS($F$7:AM$7),"",INDEX(TableDiv[[GASB]:[GASB]],_xlfn.AGGREGATE(15,3,(TableDiv[[Agency]:[Agency]]=$E184)/(TableDiv[[Agency]:[Agency]]=$E184)*(ROW(TableDiv[Agency])-ROW(TableDiv[[#Headers],[Agency]])),COLUMNS($F$7:AM$7))))</f>
        <v/>
      </c>
      <c r="AN184" s="1069"/>
      <c r="AO184" s="1069"/>
      <c r="AP184" s="1069"/>
      <c r="AQ184" s="1069"/>
      <c r="AR184" s="1069"/>
      <c r="AS184" s="1069"/>
    </row>
    <row r="185" spans="1:45" ht="15">
      <c r="A185" s="1073" t="s">
        <v>2353</v>
      </c>
      <c r="B185" s="1073" t="s">
        <v>2281</v>
      </c>
      <c r="C185" s="1069"/>
      <c r="D185" s="1069">
        <f>COUNTIF(TableDiv[Agency],E185)</f>
        <v>1</v>
      </c>
      <c r="E185" s="1078" t="str" cm="1">
        <f t="array" ref="E185">IFERROR(INDEX(TableDiv[Agency],MATCH(0,INDEX(COUNTIF($E$7:E184,TableDiv[Agency]),),0)),"")</f>
        <v>DE</v>
      </c>
      <c r="F185" s="1069" t="str" cm="1">
        <f t="array" ref="F185">IF($D185&lt;COLUMNS($F$7:F$7),"",INDEX(TableDiv[[GASB]:[GASB]],_xlfn.AGGREGATE(15,3,(TableDiv[[Agency]:[Agency]]=$E185)/(TableDiv[[Agency]:[Agency]]=$E185)*(ROW(TableDiv[Agency])-ROW(TableDiv[[#Headers],[Agency]])),COLUMNS($F$7:F$7))))</f>
        <v>48100G</v>
      </c>
      <c r="G185" s="1069" t="str" cm="1">
        <f t="array" ref="G185">IF($D185&lt;COLUMNS($F$7:G$7),"",INDEX(TableDiv[[GASB]:[GASB]],_xlfn.AGGREGATE(15,3,(TableDiv[[Agency]:[Agency]]=$E185)/(TableDiv[[Agency]:[Agency]]=$E185)*(ROW(TableDiv[Agency])-ROW(TableDiv[[#Headers],[Agency]])),COLUMNS($F$7:G$7))))</f>
        <v/>
      </c>
      <c r="H185" s="1069" t="str" cm="1">
        <f t="array" ref="H185">IF($D185&lt;COLUMNS($F$7:H$7),"",INDEX(TableDiv[[GASB]:[GASB]],_xlfn.AGGREGATE(15,3,(TableDiv[[Agency]:[Agency]]=$E185)/(TableDiv[[Agency]:[Agency]]=$E185)*(ROW(TableDiv[Agency])-ROW(TableDiv[[#Headers],[Agency]])),COLUMNS($F$7:H$7))))</f>
        <v/>
      </c>
      <c r="I185" s="1069" t="str" cm="1">
        <f t="array" ref="I185">IF($D185&lt;COLUMNS($F$7:I$7),"",INDEX(TableDiv[[GASB]:[GASB]],_xlfn.AGGREGATE(15,3,(TableDiv[[Agency]:[Agency]]=$E185)/(TableDiv[[Agency]:[Agency]]=$E185)*(ROW(TableDiv[Agency])-ROW(TableDiv[[#Headers],[Agency]])),COLUMNS($F$7:I$7))))</f>
        <v/>
      </c>
      <c r="J185" s="1069" t="str" cm="1">
        <f t="array" ref="J185">IF($D185&lt;COLUMNS($F$7:J$7),"",INDEX(TableDiv[[GASB]:[GASB]],_xlfn.AGGREGATE(15,3,(TableDiv[[Agency]:[Agency]]=$E185)/(TableDiv[[Agency]:[Agency]]=$E185)*(ROW(TableDiv[Agency])-ROW(TableDiv[[#Headers],[Agency]])),COLUMNS($F$7:J$7))))</f>
        <v/>
      </c>
      <c r="K185" s="1069" t="str" cm="1">
        <f t="array" ref="K185">IF($D185&lt;COLUMNS($F$7:K$7),"",INDEX(TableDiv[[GASB]:[GASB]],_xlfn.AGGREGATE(15,3,(TableDiv[[Agency]:[Agency]]=$E185)/(TableDiv[[Agency]:[Agency]]=$E185)*(ROW(TableDiv[Agency])-ROW(TableDiv[[#Headers],[Agency]])),COLUMNS($F$7:K$7))))</f>
        <v/>
      </c>
      <c r="L185" s="1069" t="str" cm="1">
        <f t="array" ref="L185">IF($D185&lt;COLUMNS($F$7:L$7),"",INDEX(TableDiv[[GASB]:[GASB]],_xlfn.AGGREGATE(15,3,(TableDiv[[Agency]:[Agency]]=$E185)/(TableDiv[[Agency]:[Agency]]=$E185)*(ROW(TableDiv[Agency])-ROW(TableDiv[[#Headers],[Agency]])),COLUMNS($F$7:L$7))))</f>
        <v/>
      </c>
      <c r="M185" s="1069" t="str" cm="1">
        <f t="array" ref="M185">IF($D185&lt;COLUMNS($F$7:M$7),"",INDEX(TableDiv[[GASB]:[GASB]],_xlfn.AGGREGATE(15,3,(TableDiv[[Agency]:[Agency]]=$E185)/(TableDiv[[Agency]:[Agency]]=$E185)*(ROW(TableDiv[Agency])-ROW(TableDiv[[#Headers],[Agency]])),COLUMNS($F$7:M$7))))</f>
        <v/>
      </c>
      <c r="N185" s="1069" t="str" cm="1">
        <f t="array" ref="N185">IF($D185&lt;COLUMNS($F$7:N$7),"",INDEX(TableDiv[[GASB]:[GASB]],_xlfn.AGGREGATE(15,3,(TableDiv[[Agency]:[Agency]]=$E185)/(TableDiv[[Agency]:[Agency]]=$E185)*(ROW(TableDiv[Agency])-ROW(TableDiv[[#Headers],[Agency]])),COLUMNS($F$7:N$7))))</f>
        <v/>
      </c>
      <c r="O185" s="1069" t="str" cm="1">
        <f t="array" ref="O185">IF($D185&lt;COLUMNS($F$7:O$7),"",INDEX(TableDiv[[GASB]:[GASB]],_xlfn.AGGREGATE(15,3,(TableDiv[[Agency]:[Agency]]=$E185)/(TableDiv[[Agency]:[Agency]]=$E185)*(ROW(TableDiv[Agency])-ROW(TableDiv[[#Headers],[Agency]])),COLUMNS($F$7:O$7))))</f>
        <v/>
      </c>
      <c r="P185" s="1069" t="str" cm="1">
        <f t="array" ref="P185">IF($D185&lt;COLUMNS($F$7:P$7),"",INDEX(TableDiv[[GASB]:[GASB]],_xlfn.AGGREGATE(15,3,(TableDiv[[Agency]:[Agency]]=$E185)/(TableDiv[[Agency]:[Agency]]=$E185)*(ROW(TableDiv[Agency])-ROW(TableDiv[[#Headers],[Agency]])),COLUMNS($F$7:P$7))))</f>
        <v/>
      </c>
      <c r="Q185" s="1069" t="str" cm="1">
        <f t="array" ref="Q185">IF($D185&lt;COLUMNS($F$7:Q$7),"",INDEX(TableDiv[[GASB]:[GASB]],_xlfn.AGGREGATE(15,3,(TableDiv[[Agency]:[Agency]]=$E185)/(TableDiv[[Agency]:[Agency]]=$E185)*(ROW(TableDiv[Agency])-ROW(TableDiv[[#Headers],[Agency]])),COLUMNS($F$7:Q$7))))</f>
        <v/>
      </c>
      <c r="R185" s="1069" t="str" cm="1">
        <f t="array" ref="R185">IF($D185&lt;COLUMNS($F$7:R$7),"",INDEX(TableDiv[[GASB]:[GASB]],_xlfn.AGGREGATE(15,3,(TableDiv[[Agency]:[Agency]]=$E185)/(TableDiv[[Agency]:[Agency]]=$E185)*(ROW(TableDiv[Agency])-ROW(TableDiv[[#Headers],[Agency]])),COLUMNS($F$7:R$7))))</f>
        <v/>
      </c>
      <c r="S185" s="1069" t="str" cm="1">
        <f t="array" ref="S185">IF($D185&lt;COLUMNS($F$7:S$7),"",INDEX(TableDiv[[GASB]:[GASB]],_xlfn.AGGREGATE(15,3,(TableDiv[[Agency]:[Agency]]=$E185)/(TableDiv[[Agency]:[Agency]]=$E185)*(ROW(TableDiv[Agency])-ROW(TableDiv[[#Headers],[Agency]])),COLUMNS($F$7:S$7))))</f>
        <v/>
      </c>
      <c r="T185" s="1069" t="str" cm="1">
        <f t="array" ref="T185">IF($D185&lt;COLUMNS($F$7:T$7),"",INDEX(TableDiv[[GASB]:[GASB]],_xlfn.AGGREGATE(15,3,(TableDiv[[Agency]:[Agency]]=$E185)/(TableDiv[[Agency]:[Agency]]=$E185)*(ROW(TableDiv[Agency])-ROW(TableDiv[[#Headers],[Agency]])),COLUMNS($F$7:T$7))))</f>
        <v/>
      </c>
      <c r="U185" s="1069" t="str" cm="1">
        <f t="array" ref="U185">IF($D185&lt;COLUMNS($F$7:U$7),"",INDEX(TableDiv[[GASB]:[GASB]],_xlfn.AGGREGATE(15,3,(TableDiv[[Agency]:[Agency]]=$E185)/(TableDiv[[Agency]:[Agency]]=$E185)*(ROW(TableDiv[Agency])-ROW(TableDiv[[#Headers],[Agency]])),COLUMNS($F$7:U$7))))</f>
        <v/>
      </c>
      <c r="V185" s="1069" t="str" cm="1">
        <f t="array" ref="V185">IF($D185&lt;COLUMNS($F$7:V$7),"",INDEX(TableDiv[[GASB]:[GASB]],_xlfn.AGGREGATE(15,3,(TableDiv[[Agency]:[Agency]]=$E185)/(TableDiv[[Agency]:[Agency]]=$E185)*(ROW(TableDiv[Agency])-ROW(TableDiv[[#Headers],[Agency]])),COLUMNS($F$7:V$7))))</f>
        <v/>
      </c>
      <c r="W185" s="1069" t="str" cm="1">
        <f t="array" ref="W185">IF($D185&lt;COLUMNS($F$7:W$7),"",INDEX(TableDiv[[GASB]:[GASB]],_xlfn.AGGREGATE(15,3,(TableDiv[[Agency]:[Agency]]=$E185)/(TableDiv[[Agency]:[Agency]]=$E185)*(ROW(TableDiv[Agency])-ROW(TableDiv[[#Headers],[Agency]])),COLUMNS($F$7:W$7))))</f>
        <v/>
      </c>
      <c r="X185" s="1069" t="str" cm="1">
        <f t="array" ref="X185">IF($D185&lt;COLUMNS($F$7:X$7),"",INDEX(TableDiv[[GASB]:[GASB]],_xlfn.AGGREGATE(15,3,(TableDiv[[Agency]:[Agency]]=$E185)/(TableDiv[[Agency]:[Agency]]=$E185)*(ROW(TableDiv[Agency])-ROW(TableDiv[[#Headers],[Agency]])),COLUMNS($F$7:X$7))))</f>
        <v/>
      </c>
      <c r="Y185" s="1069" t="str" cm="1">
        <f t="array" ref="Y185">IF($D185&lt;COLUMNS($F$7:Y$7),"",INDEX(TableDiv[[GASB]:[GASB]],_xlfn.AGGREGATE(15,3,(TableDiv[[Agency]:[Agency]]=$E185)/(TableDiv[[Agency]:[Agency]]=$E185)*(ROW(TableDiv[Agency])-ROW(TableDiv[[#Headers],[Agency]])),COLUMNS($F$7:Y$7))))</f>
        <v/>
      </c>
      <c r="Z185" s="1069" t="str" cm="1">
        <f t="array" ref="Z185">IF($D185&lt;COLUMNS($F$7:Z$7),"",INDEX(TableDiv[[GASB]:[GASB]],_xlfn.AGGREGATE(15,3,(TableDiv[[Agency]:[Agency]]=$E185)/(TableDiv[[Agency]:[Agency]]=$E185)*(ROW(TableDiv[Agency])-ROW(TableDiv[[#Headers],[Agency]])),COLUMNS($F$7:Z$7))))</f>
        <v/>
      </c>
      <c r="AA185" s="1069" t="str" cm="1">
        <f t="array" ref="AA185">IF($D185&lt;COLUMNS($F$7:AA$7),"",INDEX(TableDiv[[GASB]:[GASB]],_xlfn.AGGREGATE(15,3,(TableDiv[[Agency]:[Agency]]=$E185)/(TableDiv[[Agency]:[Agency]]=$E185)*(ROW(TableDiv[Agency])-ROW(TableDiv[[#Headers],[Agency]])),COLUMNS($F$7:AA$7))))</f>
        <v/>
      </c>
      <c r="AB185" s="1069" t="str" cm="1">
        <f t="array" ref="AB185">IF($D185&lt;COLUMNS($F$7:AB$7),"",INDEX(TableDiv[[GASB]:[GASB]],_xlfn.AGGREGATE(15,3,(TableDiv[[Agency]:[Agency]]=$E185)/(TableDiv[[Agency]:[Agency]]=$E185)*(ROW(TableDiv[Agency])-ROW(TableDiv[[#Headers],[Agency]])),COLUMNS($F$7:AB$7))))</f>
        <v/>
      </c>
      <c r="AC185" s="1069" t="str" cm="1">
        <f t="array" ref="AC185">IF($D185&lt;COLUMNS($F$7:AC$7),"",INDEX(TableDiv[[GASB]:[GASB]],_xlfn.AGGREGATE(15,3,(TableDiv[[Agency]:[Agency]]=$E185)/(TableDiv[[Agency]:[Agency]]=$E185)*(ROW(TableDiv[Agency])-ROW(TableDiv[[#Headers],[Agency]])),COLUMNS($F$7:AC$7))))</f>
        <v/>
      </c>
      <c r="AD185" s="1069" t="str" cm="1">
        <f t="array" ref="AD185">IF($D185&lt;COLUMNS($F$7:AD$7),"",INDEX(TableDiv[[GASB]:[GASB]],_xlfn.AGGREGATE(15,3,(TableDiv[[Agency]:[Agency]]=$E185)/(TableDiv[[Agency]:[Agency]]=$E185)*(ROW(TableDiv[Agency])-ROW(TableDiv[[#Headers],[Agency]])),COLUMNS($F$7:AD$7))))</f>
        <v/>
      </c>
      <c r="AE185" s="1069" t="str" cm="1">
        <f t="array" ref="AE185">IF($D185&lt;COLUMNS($F$7:AE$7),"",INDEX(TableDiv[[GASB]:[GASB]],_xlfn.AGGREGATE(15,3,(TableDiv[[Agency]:[Agency]]=$E185)/(TableDiv[[Agency]:[Agency]]=$E185)*(ROW(TableDiv[Agency])-ROW(TableDiv[[#Headers],[Agency]])),COLUMNS($F$7:AE$7))))</f>
        <v/>
      </c>
      <c r="AF185" s="1069" t="str" cm="1">
        <f t="array" ref="AF185">IF($D185&lt;COLUMNS($F$7:AF$7),"",INDEX(TableDiv[[GASB]:[GASB]],_xlfn.AGGREGATE(15,3,(TableDiv[[Agency]:[Agency]]=$E185)/(TableDiv[[Agency]:[Agency]]=$E185)*(ROW(TableDiv[Agency])-ROW(TableDiv[[#Headers],[Agency]])),COLUMNS($F$7:AF$7))))</f>
        <v/>
      </c>
      <c r="AG185" s="1069" t="str" cm="1">
        <f t="array" ref="AG185">IF($D185&lt;COLUMNS($F$7:AG$7),"",INDEX(TableDiv[[GASB]:[GASB]],_xlfn.AGGREGATE(15,3,(TableDiv[[Agency]:[Agency]]=$E185)/(TableDiv[[Agency]:[Agency]]=$E185)*(ROW(TableDiv[Agency])-ROW(TableDiv[[#Headers],[Agency]])),COLUMNS($F$7:AG$7))))</f>
        <v/>
      </c>
      <c r="AH185" s="1069" t="str" cm="1">
        <f t="array" ref="AH185">IF($D185&lt;COLUMNS($F$7:AH$7),"",INDEX(TableDiv[[GASB]:[GASB]],_xlfn.AGGREGATE(15,3,(TableDiv[[Agency]:[Agency]]=$E185)/(TableDiv[[Agency]:[Agency]]=$E185)*(ROW(TableDiv[Agency])-ROW(TableDiv[[#Headers],[Agency]])),COLUMNS($F$7:AH$7))))</f>
        <v/>
      </c>
      <c r="AI185" s="1069" t="str" cm="1">
        <f t="array" ref="AI185">IF($D185&lt;COLUMNS($F$7:AI$7),"",INDEX(TableDiv[[GASB]:[GASB]],_xlfn.AGGREGATE(15,3,(TableDiv[[Agency]:[Agency]]=$E185)/(TableDiv[[Agency]:[Agency]]=$E185)*(ROW(TableDiv[Agency])-ROW(TableDiv[[#Headers],[Agency]])),COLUMNS($F$7:AI$7))))</f>
        <v/>
      </c>
      <c r="AJ185" s="1069" t="str" cm="1">
        <f t="array" ref="AJ185">IF($D185&lt;COLUMNS($F$7:AJ$7),"",INDEX(TableDiv[[GASB]:[GASB]],_xlfn.AGGREGATE(15,3,(TableDiv[[Agency]:[Agency]]=$E185)/(TableDiv[[Agency]:[Agency]]=$E185)*(ROW(TableDiv[Agency])-ROW(TableDiv[[#Headers],[Agency]])),COLUMNS($F$7:AJ$7))))</f>
        <v/>
      </c>
      <c r="AK185" s="1069" t="str" cm="1">
        <f t="array" ref="AK185">IF($D185&lt;COLUMNS($F$7:AK$7),"",INDEX(TableDiv[[GASB]:[GASB]],_xlfn.AGGREGATE(15,3,(TableDiv[[Agency]:[Agency]]=$E185)/(TableDiv[[Agency]:[Agency]]=$E185)*(ROW(TableDiv[Agency])-ROW(TableDiv[[#Headers],[Agency]])),COLUMNS($F$7:AK$7))))</f>
        <v/>
      </c>
      <c r="AL185" s="1069" t="str" cm="1">
        <f t="array" ref="AL185">IF($D185&lt;COLUMNS($F$7:AL$7),"",INDEX(TableDiv[[GASB]:[GASB]],_xlfn.AGGREGATE(15,3,(TableDiv[[Agency]:[Agency]]=$E185)/(TableDiv[[Agency]:[Agency]]=$E185)*(ROW(TableDiv[Agency])-ROW(TableDiv[[#Headers],[Agency]])),COLUMNS($F$7:AL$7))))</f>
        <v/>
      </c>
      <c r="AM185" s="1069" t="str" cm="1">
        <f t="array" ref="AM185">IF($D185&lt;COLUMNS($F$7:AM$7),"",INDEX(TableDiv[[GASB]:[GASB]],_xlfn.AGGREGATE(15,3,(TableDiv[[Agency]:[Agency]]=$E185)/(TableDiv[[Agency]:[Agency]]=$E185)*(ROW(TableDiv[Agency])-ROW(TableDiv[[#Headers],[Agency]])),COLUMNS($F$7:AM$7))))</f>
        <v/>
      </c>
      <c r="AN185" s="1069"/>
      <c r="AO185" s="1069"/>
      <c r="AP185" s="1069"/>
      <c r="AQ185" s="1069"/>
      <c r="AR185" s="1069"/>
      <c r="AS185" s="1069"/>
    </row>
    <row r="186" spans="1:45" ht="15">
      <c r="A186" s="1073" t="s">
        <v>2353</v>
      </c>
      <c r="B186" s="1073" t="s">
        <v>2348</v>
      </c>
      <c r="C186" s="1069"/>
      <c r="D186" s="1069">
        <f>COUNTIF(TableDiv[Agency],E186)</f>
        <v>1</v>
      </c>
      <c r="E186" s="1078" t="str" cm="1">
        <f t="array" ref="E186">IFERROR(INDEX(TableDiv[Agency],MATCH(0,INDEX(COUNTIF($E$7:E185,TableDiv[Agency]),),0)),"")</f>
        <v>DF</v>
      </c>
      <c r="F186" s="1069" t="str" cm="1">
        <f t="array" ref="F186">IF($D186&lt;COLUMNS($F$7:F$7),"",INDEX(TableDiv[[GASB]:[GASB]],_xlfn.AGGREGATE(15,3,(TableDiv[[Agency]:[Agency]]=$E186)/(TableDiv[[Agency]:[Agency]]=$E186)*(ROW(TableDiv[Agency])-ROW(TableDiv[[#Headers],[Agency]])),COLUMNS($F$7:F$7))))</f>
        <v>48100G</v>
      </c>
      <c r="G186" s="1069" t="str" cm="1">
        <f t="array" ref="G186">IF($D186&lt;COLUMNS($F$7:G$7),"",INDEX(TableDiv[[GASB]:[GASB]],_xlfn.AGGREGATE(15,3,(TableDiv[[Agency]:[Agency]]=$E186)/(TableDiv[[Agency]:[Agency]]=$E186)*(ROW(TableDiv[Agency])-ROW(TableDiv[[#Headers],[Agency]])),COLUMNS($F$7:G$7))))</f>
        <v/>
      </c>
      <c r="H186" s="1069" t="str" cm="1">
        <f t="array" ref="H186">IF($D186&lt;COLUMNS($F$7:H$7),"",INDEX(TableDiv[[GASB]:[GASB]],_xlfn.AGGREGATE(15,3,(TableDiv[[Agency]:[Agency]]=$E186)/(TableDiv[[Agency]:[Agency]]=$E186)*(ROW(TableDiv[Agency])-ROW(TableDiv[[#Headers],[Agency]])),COLUMNS($F$7:H$7))))</f>
        <v/>
      </c>
      <c r="I186" s="1069" t="str" cm="1">
        <f t="array" ref="I186">IF($D186&lt;COLUMNS($F$7:I$7),"",INDEX(TableDiv[[GASB]:[GASB]],_xlfn.AGGREGATE(15,3,(TableDiv[[Agency]:[Agency]]=$E186)/(TableDiv[[Agency]:[Agency]]=$E186)*(ROW(TableDiv[Agency])-ROW(TableDiv[[#Headers],[Agency]])),COLUMNS($F$7:I$7))))</f>
        <v/>
      </c>
      <c r="J186" s="1069" t="str" cm="1">
        <f t="array" ref="J186">IF($D186&lt;COLUMNS($F$7:J$7),"",INDEX(TableDiv[[GASB]:[GASB]],_xlfn.AGGREGATE(15,3,(TableDiv[[Agency]:[Agency]]=$E186)/(TableDiv[[Agency]:[Agency]]=$E186)*(ROW(TableDiv[Agency])-ROW(TableDiv[[#Headers],[Agency]])),COLUMNS($F$7:J$7))))</f>
        <v/>
      </c>
      <c r="K186" s="1069" t="str" cm="1">
        <f t="array" ref="K186">IF($D186&lt;COLUMNS($F$7:K$7),"",INDEX(TableDiv[[GASB]:[GASB]],_xlfn.AGGREGATE(15,3,(TableDiv[[Agency]:[Agency]]=$E186)/(TableDiv[[Agency]:[Agency]]=$E186)*(ROW(TableDiv[Agency])-ROW(TableDiv[[#Headers],[Agency]])),COLUMNS($F$7:K$7))))</f>
        <v/>
      </c>
      <c r="L186" s="1069" t="str" cm="1">
        <f t="array" ref="L186">IF($D186&lt;COLUMNS($F$7:L$7),"",INDEX(TableDiv[[GASB]:[GASB]],_xlfn.AGGREGATE(15,3,(TableDiv[[Agency]:[Agency]]=$E186)/(TableDiv[[Agency]:[Agency]]=$E186)*(ROW(TableDiv[Agency])-ROW(TableDiv[[#Headers],[Agency]])),COLUMNS($F$7:L$7))))</f>
        <v/>
      </c>
      <c r="M186" s="1069" t="str" cm="1">
        <f t="array" ref="M186">IF($D186&lt;COLUMNS($F$7:M$7),"",INDEX(TableDiv[[GASB]:[GASB]],_xlfn.AGGREGATE(15,3,(TableDiv[[Agency]:[Agency]]=$E186)/(TableDiv[[Agency]:[Agency]]=$E186)*(ROW(TableDiv[Agency])-ROW(TableDiv[[#Headers],[Agency]])),COLUMNS($F$7:M$7))))</f>
        <v/>
      </c>
      <c r="N186" s="1069" t="str" cm="1">
        <f t="array" ref="N186">IF($D186&lt;COLUMNS($F$7:N$7),"",INDEX(TableDiv[[GASB]:[GASB]],_xlfn.AGGREGATE(15,3,(TableDiv[[Agency]:[Agency]]=$E186)/(TableDiv[[Agency]:[Agency]]=$E186)*(ROW(TableDiv[Agency])-ROW(TableDiv[[#Headers],[Agency]])),COLUMNS($F$7:N$7))))</f>
        <v/>
      </c>
      <c r="O186" s="1069" t="str" cm="1">
        <f t="array" ref="O186">IF($D186&lt;COLUMNS($F$7:O$7),"",INDEX(TableDiv[[GASB]:[GASB]],_xlfn.AGGREGATE(15,3,(TableDiv[[Agency]:[Agency]]=$E186)/(TableDiv[[Agency]:[Agency]]=$E186)*(ROW(TableDiv[Agency])-ROW(TableDiv[[#Headers],[Agency]])),COLUMNS($F$7:O$7))))</f>
        <v/>
      </c>
      <c r="P186" s="1069" t="str" cm="1">
        <f t="array" ref="P186">IF($D186&lt;COLUMNS($F$7:P$7),"",INDEX(TableDiv[[GASB]:[GASB]],_xlfn.AGGREGATE(15,3,(TableDiv[[Agency]:[Agency]]=$E186)/(TableDiv[[Agency]:[Agency]]=$E186)*(ROW(TableDiv[Agency])-ROW(TableDiv[[#Headers],[Agency]])),COLUMNS($F$7:P$7))))</f>
        <v/>
      </c>
      <c r="Q186" s="1069" t="str" cm="1">
        <f t="array" ref="Q186">IF($D186&lt;COLUMNS($F$7:Q$7),"",INDEX(TableDiv[[GASB]:[GASB]],_xlfn.AGGREGATE(15,3,(TableDiv[[Agency]:[Agency]]=$E186)/(TableDiv[[Agency]:[Agency]]=$E186)*(ROW(TableDiv[Agency])-ROW(TableDiv[[#Headers],[Agency]])),COLUMNS($F$7:Q$7))))</f>
        <v/>
      </c>
      <c r="R186" s="1069" t="str" cm="1">
        <f t="array" ref="R186">IF($D186&lt;COLUMNS($F$7:R$7),"",INDEX(TableDiv[[GASB]:[GASB]],_xlfn.AGGREGATE(15,3,(TableDiv[[Agency]:[Agency]]=$E186)/(TableDiv[[Agency]:[Agency]]=$E186)*(ROW(TableDiv[Agency])-ROW(TableDiv[[#Headers],[Agency]])),COLUMNS($F$7:R$7))))</f>
        <v/>
      </c>
      <c r="S186" s="1069" t="str" cm="1">
        <f t="array" ref="S186">IF($D186&lt;COLUMNS($F$7:S$7),"",INDEX(TableDiv[[GASB]:[GASB]],_xlfn.AGGREGATE(15,3,(TableDiv[[Agency]:[Agency]]=$E186)/(TableDiv[[Agency]:[Agency]]=$E186)*(ROW(TableDiv[Agency])-ROW(TableDiv[[#Headers],[Agency]])),COLUMNS($F$7:S$7))))</f>
        <v/>
      </c>
      <c r="T186" s="1069" t="str" cm="1">
        <f t="array" ref="T186">IF($D186&lt;COLUMNS($F$7:T$7),"",INDEX(TableDiv[[GASB]:[GASB]],_xlfn.AGGREGATE(15,3,(TableDiv[[Agency]:[Agency]]=$E186)/(TableDiv[[Agency]:[Agency]]=$E186)*(ROW(TableDiv[Agency])-ROW(TableDiv[[#Headers],[Agency]])),COLUMNS($F$7:T$7))))</f>
        <v/>
      </c>
      <c r="U186" s="1069" t="str" cm="1">
        <f t="array" ref="U186">IF($D186&lt;COLUMNS($F$7:U$7),"",INDEX(TableDiv[[GASB]:[GASB]],_xlfn.AGGREGATE(15,3,(TableDiv[[Agency]:[Agency]]=$E186)/(TableDiv[[Agency]:[Agency]]=$E186)*(ROW(TableDiv[Agency])-ROW(TableDiv[[#Headers],[Agency]])),COLUMNS($F$7:U$7))))</f>
        <v/>
      </c>
      <c r="V186" s="1069" t="str" cm="1">
        <f t="array" ref="V186">IF($D186&lt;COLUMNS($F$7:V$7),"",INDEX(TableDiv[[GASB]:[GASB]],_xlfn.AGGREGATE(15,3,(TableDiv[[Agency]:[Agency]]=$E186)/(TableDiv[[Agency]:[Agency]]=$E186)*(ROW(TableDiv[Agency])-ROW(TableDiv[[#Headers],[Agency]])),COLUMNS($F$7:V$7))))</f>
        <v/>
      </c>
      <c r="W186" s="1069" t="str" cm="1">
        <f t="array" ref="W186">IF($D186&lt;COLUMNS($F$7:W$7),"",INDEX(TableDiv[[GASB]:[GASB]],_xlfn.AGGREGATE(15,3,(TableDiv[[Agency]:[Agency]]=$E186)/(TableDiv[[Agency]:[Agency]]=$E186)*(ROW(TableDiv[Agency])-ROW(TableDiv[[#Headers],[Agency]])),COLUMNS($F$7:W$7))))</f>
        <v/>
      </c>
      <c r="X186" s="1069" t="str" cm="1">
        <f t="array" ref="X186">IF($D186&lt;COLUMNS($F$7:X$7),"",INDEX(TableDiv[[GASB]:[GASB]],_xlfn.AGGREGATE(15,3,(TableDiv[[Agency]:[Agency]]=$E186)/(TableDiv[[Agency]:[Agency]]=$E186)*(ROW(TableDiv[Agency])-ROW(TableDiv[[#Headers],[Agency]])),COLUMNS($F$7:X$7))))</f>
        <v/>
      </c>
      <c r="Y186" s="1069" t="str" cm="1">
        <f t="array" ref="Y186">IF($D186&lt;COLUMNS($F$7:Y$7),"",INDEX(TableDiv[[GASB]:[GASB]],_xlfn.AGGREGATE(15,3,(TableDiv[[Agency]:[Agency]]=$E186)/(TableDiv[[Agency]:[Agency]]=$E186)*(ROW(TableDiv[Agency])-ROW(TableDiv[[#Headers],[Agency]])),COLUMNS($F$7:Y$7))))</f>
        <v/>
      </c>
      <c r="Z186" s="1069" t="str" cm="1">
        <f t="array" ref="Z186">IF($D186&lt;COLUMNS($F$7:Z$7),"",INDEX(TableDiv[[GASB]:[GASB]],_xlfn.AGGREGATE(15,3,(TableDiv[[Agency]:[Agency]]=$E186)/(TableDiv[[Agency]:[Agency]]=$E186)*(ROW(TableDiv[Agency])-ROW(TableDiv[[#Headers],[Agency]])),COLUMNS($F$7:Z$7))))</f>
        <v/>
      </c>
      <c r="AA186" s="1069" t="str" cm="1">
        <f t="array" ref="AA186">IF($D186&lt;COLUMNS($F$7:AA$7),"",INDEX(TableDiv[[GASB]:[GASB]],_xlfn.AGGREGATE(15,3,(TableDiv[[Agency]:[Agency]]=$E186)/(TableDiv[[Agency]:[Agency]]=$E186)*(ROW(TableDiv[Agency])-ROW(TableDiv[[#Headers],[Agency]])),COLUMNS($F$7:AA$7))))</f>
        <v/>
      </c>
      <c r="AB186" s="1069" t="str" cm="1">
        <f t="array" ref="AB186">IF($D186&lt;COLUMNS($F$7:AB$7),"",INDEX(TableDiv[[GASB]:[GASB]],_xlfn.AGGREGATE(15,3,(TableDiv[[Agency]:[Agency]]=$E186)/(TableDiv[[Agency]:[Agency]]=$E186)*(ROW(TableDiv[Agency])-ROW(TableDiv[[#Headers],[Agency]])),COLUMNS($F$7:AB$7))))</f>
        <v/>
      </c>
      <c r="AC186" s="1069" t="str" cm="1">
        <f t="array" ref="AC186">IF($D186&lt;COLUMNS($F$7:AC$7),"",INDEX(TableDiv[[GASB]:[GASB]],_xlfn.AGGREGATE(15,3,(TableDiv[[Agency]:[Agency]]=$E186)/(TableDiv[[Agency]:[Agency]]=$E186)*(ROW(TableDiv[Agency])-ROW(TableDiv[[#Headers],[Agency]])),COLUMNS($F$7:AC$7))))</f>
        <v/>
      </c>
      <c r="AD186" s="1069" t="str" cm="1">
        <f t="array" ref="AD186">IF($D186&lt;COLUMNS($F$7:AD$7),"",INDEX(TableDiv[[GASB]:[GASB]],_xlfn.AGGREGATE(15,3,(TableDiv[[Agency]:[Agency]]=$E186)/(TableDiv[[Agency]:[Agency]]=$E186)*(ROW(TableDiv[Agency])-ROW(TableDiv[[#Headers],[Agency]])),COLUMNS($F$7:AD$7))))</f>
        <v/>
      </c>
      <c r="AE186" s="1069" t="str" cm="1">
        <f t="array" ref="AE186">IF($D186&lt;COLUMNS($F$7:AE$7),"",INDEX(TableDiv[[GASB]:[GASB]],_xlfn.AGGREGATE(15,3,(TableDiv[[Agency]:[Agency]]=$E186)/(TableDiv[[Agency]:[Agency]]=$E186)*(ROW(TableDiv[Agency])-ROW(TableDiv[[#Headers],[Agency]])),COLUMNS($F$7:AE$7))))</f>
        <v/>
      </c>
      <c r="AF186" s="1069" t="str" cm="1">
        <f t="array" ref="AF186">IF($D186&lt;COLUMNS($F$7:AF$7),"",INDEX(TableDiv[[GASB]:[GASB]],_xlfn.AGGREGATE(15,3,(TableDiv[[Agency]:[Agency]]=$E186)/(TableDiv[[Agency]:[Agency]]=$E186)*(ROW(TableDiv[Agency])-ROW(TableDiv[[#Headers],[Agency]])),COLUMNS($F$7:AF$7))))</f>
        <v/>
      </c>
      <c r="AG186" s="1069" t="str" cm="1">
        <f t="array" ref="AG186">IF($D186&lt;COLUMNS($F$7:AG$7),"",INDEX(TableDiv[[GASB]:[GASB]],_xlfn.AGGREGATE(15,3,(TableDiv[[Agency]:[Agency]]=$E186)/(TableDiv[[Agency]:[Agency]]=$E186)*(ROW(TableDiv[Agency])-ROW(TableDiv[[#Headers],[Agency]])),COLUMNS($F$7:AG$7))))</f>
        <v/>
      </c>
      <c r="AH186" s="1069" t="str" cm="1">
        <f t="array" ref="AH186">IF($D186&lt;COLUMNS($F$7:AH$7),"",INDEX(TableDiv[[GASB]:[GASB]],_xlfn.AGGREGATE(15,3,(TableDiv[[Agency]:[Agency]]=$E186)/(TableDiv[[Agency]:[Agency]]=$E186)*(ROW(TableDiv[Agency])-ROW(TableDiv[[#Headers],[Agency]])),COLUMNS($F$7:AH$7))))</f>
        <v/>
      </c>
      <c r="AI186" s="1069" t="str" cm="1">
        <f t="array" ref="AI186">IF($D186&lt;COLUMNS($F$7:AI$7),"",INDEX(TableDiv[[GASB]:[GASB]],_xlfn.AGGREGATE(15,3,(TableDiv[[Agency]:[Agency]]=$E186)/(TableDiv[[Agency]:[Agency]]=$E186)*(ROW(TableDiv[Agency])-ROW(TableDiv[[#Headers],[Agency]])),COLUMNS($F$7:AI$7))))</f>
        <v/>
      </c>
      <c r="AJ186" s="1069" t="str" cm="1">
        <f t="array" ref="AJ186">IF($D186&lt;COLUMNS($F$7:AJ$7),"",INDEX(TableDiv[[GASB]:[GASB]],_xlfn.AGGREGATE(15,3,(TableDiv[[Agency]:[Agency]]=$E186)/(TableDiv[[Agency]:[Agency]]=$E186)*(ROW(TableDiv[Agency])-ROW(TableDiv[[#Headers],[Agency]])),COLUMNS($F$7:AJ$7))))</f>
        <v/>
      </c>
      <c r="AK186" s="1069" t="str" cm="1">
        <f t="array" ref="AK186">IF($D186&lt;COLUMNS($F$7:AK$7),"",INDEX(TableDiv[[GASB]:[GASB]],_xlfn.AGGREGATE(15,3,(TableDiv[[Agency]:[Agency]]=$E186)/(TableDiv[[Agency]:[Agency]]=$E186)*(ROW(TableDiv[Agency])-ROW(TableDiv[[#Headers],[Agency]])),COLUMNS($F$7:AK$7))))</f>
        <v/>
      </c>
      <c r="AL186" s="1069" t="str" cm="1">
        <f t="array" ref="AL186">IF($D186&lt;COLUMNS($F$7:AL$7),"",INDEX(TableDiv[[GASB]:[GASB]],_xlfn.AGGREGATE(15,3,(TableDiv[[Agency]:[Agency]]=$E186)/(TableDiv[[Agency]:[Agency]]=$E186)*(ROW(TableDiv[Agency])-ROW(TableDiv[[#Headers],[Agency]])),COLUMNS($F$7:AL$7))))</f>
        <v/>
      </c>
      <c r="AM186" s="1069" t="str" cm="1">
        <f t="array" ref="AM186">IF($D186&lt;COLUMNS($F$7:AM$7),"",INDEX(TableDiv[[GASB]:[GASB]],_xlfn.AGGREGATE(15,3,(TableDiv[[Agency]:[Agency]]=$E186)/(TableDiv[[Agency]:[Agency]]=$E186)*(ROW(TableDiv[Agency])-ROW(TableDiv[[#Headers],[Agency]])),COLUMNS($F$7:AM$7))))</f>
        <v/>
      </c>
      <c r="AN186" s="1069"/>
      <c r="AO186" s="1069"/>
      <c r="AP186" s="1069"/>
      <c r="AQ186" s="1069"/>
      <c r="AR186" s="1069"/>
      <c r="AS186" s="1069"/>
    </row>
    <row r="187" spans="1:45" ht="15">
      <c r="A187" s="1073" t="s">
        <v>2354</v>
      </c>
      <c r="B187" s="1073" t="s">
        <v>2265</v>
      </c>
      <c r="C187" s="1069"/>
      <c r="D187" s="1069">
        <f>COUNTIF(TableDiv[Agency],E187)</f>
        <v>1</v>
      </c>
      <c r="E187" s="1078" t="str" cm="1">
        <f t="array" ref="E187">IFERROR(INDEX(TableDiv[Agency],MATCH(0,INDEX(COUNTIF($E$7:E186,TableDiv[Agency]),),0)),"")</f>
        <v>DG</v>
      </c>
      <c r="F187" s="1069" t="str" cm="1">
        <f t="array" ref="F187">IF($D187&lt;COLUMNS($F$7:F$7),"",INDEX(TableDiv[[GASB]:[GASB]],_xlfn.AGGREGATE(15,3,(TableDiv[[Agency]:[Agency]]=$E187)/(TableDiv[[Agency]:[Agency]]=$E187)*(ROW(TableDiv[Agency])-ROW(TableDiv[[#Headers],[Agency]])),COLUMNS($F$7:F$7))))</f>
        <v>48100G</v>
      </c>
      <c r="G187" s="1069" t="str" cm="1">
        <f t="array" ref="G187">IF($D187&lt;COLUMNS($F$7:G$7),"",INDEX(TableDiv[[GASB]:[GASB]],_xlfn.AGGREGATE(15,3,(TableDiv[[Agency]:[Agency]]=$E187)/(TableDiv[[Agency]:[Agency]]=$E187)*(ROW(TableDiv[Agency])-ROW(TableDiv[[#Headers],[Agency]])),COLUMNS($F$7:G$7))))</f>
        <v/>
      </c>
      <c r="H187" s="1069" t="str" cm="1">
        <f t="array" ref="H187">IF($D187&lt;COLUMNS($F$7:H$7),"",INDEX(TableDiv[[GASB]:[GASB]],_xlfn.AGGREGATE(15,3,(TableDiv[[Agency]:[Agency]]=$E187)/(TableDiv[[Agency]:[Agency]]=$E187)*(ROW(TableDiv[Agency])-ROW(TableDiv[[#Headers],[Agency]])),COLUMNS($F$7:H$7))))</f>
        <v/>
      </c>
      <c r="I187" s="1069" t="str" cm="1">
        <f t="array" ref="I187">IF($D187&lt;COLUMNS($F$7:I$7),"",INDEX(TableDiv[[GASB]:[GASB]],_xlfn.AGGREGATE(15,3,(TableDiv[[Agency]:[Agency]]=$E187)/(TableDiv[[Agency]:[Agency]]=$E187)*(ROW(TableDiv[Agency])-ROW(TableDiv[[#Headers],[Agency]])),COLUMNS($F$7:I$7))))</f>
        <v/>
      </c>
      <c r="J187" s="1069" t="str" cm="1">
        <f t="array" ref="J187">IF($D187&lt;COLUMNS($F$7:J$7),"",INDEX(TableDiv[[GASB]:[GASB]],_xlfn.AGGREGATE(15,3,(TableDiv[[Agency]:[Agency]]=$E187)/(TableDiv[[Agency]:[Agency]]=$E187)*(ROW(TableDiv[Agency])-ROW(TableDiv[[#Headers],[Agency]])),COLUMNS($F$7:J$7))))</f>
        <v/>
      </c>
      <c r="K187" s="1069" t="str" cm="1">
        <f t="array" ref="K187">IF($D187&lt;COLUMNS($F$7:K$7),"",INDEX(TableDiv[[GASB]:[GASB]],_xlfn.AGGREGATE(15,3,(TableDiv[[Agency]:[Agency]]=$E187)/(TableDiv[[Agency]:[Agency]]=$E187)*(ROW(TableDiv[Agency])-ROW(TableDiv[[#Headers],[Agency]])),COLUMNS($F$7:K$7))))</f>
        <v/>
      </c>
      <c r="L187" s="1069" t="str" cm="1">
        <f t="array" ref="L187">IF($D187&lt;COLUMNS($F$7:L$7),"",INDEX(TableDiv[[GASB]:[GASB]],_xlfn.AGGREGATE(15,3,(TableDiv[[Agency]:[Agency]]=$E187)/(TableDiv[[Agency]:[Agency]]=$E187)*(ROW(TableDiv[Agency])-ROW(TableDiv[[#Headers],[Agency]])),COLUMNS($F$7:L$7))))</f>
        <v/>
      </c>
      <c r="M187" s="1069" t="str" cm="1">
        <f t="array" ref="M187">IF($D187&lt;COLUMNS($F$7:M$7),"",INDEX(TableDiv[[GASB]:[GASB]],_xlfn.AGGREGATE(15,3,(TableDiv[[Agency]:[Agency]]=$E187)/(TableDiv[[Agency]:[Agency]]=$E187)*(ROW(TableDiv[Agency])-ROW(TableDiv[[#Headers],[Agency]])),COLUMNS($F$7:M$7))))</f>
        <v/>
      </c>
      <c r="N187" s="1069" t="str" cm="1">
        <f t="array" ref="N187">IF($D187&lt;COLUMNS($F$7:N$7),"",INDEX(TableDiv[[GASB]:[GASB]],_xlfn.AGGREGATE(15,3,(TableDiv[[Agency]:[Agency]]=$E187)/(TableDiv[[Agency]:[Agency]]=$E187)*(ROW(TableDiv[Agency])-ROW(TableDiv[[#Headers],[Agency]])),COLUMNS($F$7:N$7))))</f>
        <v/>
      </c>
      <c r="O187" s="1069" t="str" cm="1">
        <f t="array" ref="O187">IF($D187&lt;COLUMNS($F$7:O$7),"",INDEX(TableDiv[[GASB]:[GASB]],_xlfn.AGGREGATE(15,3,(TableDiv[[Agency]:[Agency]]=$E187)/(TableDiv[[Agency]:[Agency]]=$E187)*(ROW(TableDiv[Agency])-ROW(TableDiv[[#Headers],[Agency]])),COLUMNS($F$7:O$7))))</f>
        <v/>
      </c>
      <c r="P187" s="1069" t="str" cm="1">
        <f t="array" ref="P187">IF($D187&lt;COLUMNS($F$7:P$7),"",INDEX(TableDiv[[GASB]:[GASB]],_xlfn.AGGREGATE(15,3,(TableDiv[[Agency]:[Agency]]=$E187)/(TableDiv[[Agency]:[Agency]]=$E187)*(ROW(TableDiv[Agency])-ROW(TableDiv[[#Headers],[Agency]])),COLUMNS($F$7:P$7))))</f>
        <v/>
      </c>
      <c r="Q187" s="1069" t="str" cm="1">
        <f t="array" ref="Q187">IF($D187&lt;COLUMNS($F$7:Q$7),"",INDEX(TableDiv[[GASB]:[GASB]],_xlfn.AGGREGATE(15,3,(TableDiv[[Agency]:[Agency]]=$E187)/(TableDiv[[Agency]:[Agency]]=$E187)*(ROW(TableDiv[Agency])-ROW(TableDiv[[#Headers],[Agency]])),COLUMNS($F$7:Q$7))))</f>
        <v/>
      </c>
      <c r="R187" s="1069" t="str" cm="1">
        <f t="array" ref="R187">IF($D187&lt;COLUMNS($F$7:R$7),"",INDEX(TableDiv[[GASB]:[GASB]],_xlfn.AGGREGATE(15,3,(TableDiv[[Agency]:[Agency]]=$E187)/(TableDiv[[Agency]:[Agency]]=$E187)*(ROW(TableDiv[Agency])-ROW(TableDiv[[#Headers],[Agency]])),COLUMNS($F$7:R$7))))</f>
        <v/>
      </c>
      <c r="S187" s="1069" t="str" cm="1">
        <f t="array" ref="S187">IF($D187&lt;COLUMNS($F$7:S$7),"",INDEX(TableDiv[[GASB]:[GASB]],_xlfn.AGGREGATE(15,3,(TableDiv[[Agency]:[Agency]]=$E187)/(TableDiv[[Agency]:[Agency]]=$E187)*(ROW(TableDiv[Agency])-ROW(TableDiv[[#Headers],[Agency]])),COLUMNS($F$7:S$7))))</f>
        <v/>
      </c>
      <c r="T187" s="1069" t="str" cm="1">
        <f t="array" ref="T187">IF($D187&lt;COLUMNS($F$7:T$7),"",INDEX(TableDiv[[GASB]:[GASB]],_xlfn.AGGREGATE(15,3,(TableDiv[[Agency]:[Agency]]=$E187)/(TableDiv[[Agency]:[Agency]]=$E187)*(ROW(TableDiv[Agency])-ROW(TableDiv[[#Headers],[Agency]])),COLUMNS($F$7:T$7))))</f>
        <v/>
      </c>
      <c r="U187" s="1069" t="str" cm="1">
        <f t="array" ref="U187">IF($D187&lt;COLUMNS($F$7:U$7),"",INDEX(TableDiv[[GASB]:[GASB]],_xlfn.AGGREGATE(15,3,(TableDiv[[Agency]:[Agency]]=$E187)/(TableDiv[[Agency]:[Agency]]=$E187)*(ROW(TableDiv[Agency])-ROW(TableDiv[[#Headers],[Agency]])),COLUMNS($F$7:U$7))))</f>
        <v/>
      </c>
      <c r="V187" s="1069" t="str" cm="1">
        <f t="array" ref="V187">IF($D187&lt;COLUMNS($F$7:V$7),"",INDEX(TableDiv[[GASB]:[GASB]],_xlfn.AGGREGATE(15,3,(TableDiv[[Agency]:[Agency]]=$E187)/(TableDiv[[Agency]:[Agency]]=$E187)*(ROW(TableDiv[Agency])-ROW(TableDiv[[#Headers],[Agency]])),COLUMNS($F$7:V$7))))</f>
        <v/>
      </c>
      <c r="W187" s="1069" t="str" cm="1">
        <f t="array" ref="W187">IF($D187&lt;COLUMNS($F$7:W$7),"",INDEX(TableDiv[[GASB]:[GASB]],_xlfn.AGGREGATE(15,3,(TableDiv[[Agency]:[Agency]]=$E187)/(TableDiv[[Agency]:[Agency]]=$E187)*(ROW(TableDiv[Agency])-ROW(TableDiv[[#Headers],[Agency]])),COLUMNS($F$7:W$7))))</f>
        <v/>
      </c>
      <c r="X187" s="1069" t="str" cm="1">
        <f t="array" ref="X187">IF($D187&lt;COLUMNS($F$7:X$7),"",INDEX(TableDiv[[GASB]:[GASB]],_xlfn.AGGREGATE(15,3,(TableDiv[[Agency]:[Agency]]=$E187)/(TableDiv[[Agency]:[Agency]]=$E187)*(ROW(TableDiv[Agency])-ROW(TableDiv[[#Headers],[Agency]])),COLUMNS($F$7:X$7))))</f>
        <v/>
      </c>
      <c r="Y187" s="1069" t="str" cm="1">
        <f t="array" ref="Y187">IF($D187&lt;COLUMNS($F$7:Y$7),"",INDEX(TableDiv[[GASB]:[GASB]],_xlfn.AGGREGATE(15,3,(TableDiv[[Agency]:[Agency]]=$E187)/(TableDiv[[Agency]:[Agency]]=$E187)*(ROW(TableDiv[Agency])-ROW(TableDiv[[#Headers],[Agency]])),COLUMNS($F$7:Y$7))))</f>
        <v/>
      </c>
      <c r="Z187" s="1069" t="str" cm="1">
        <f t="array" ref="Z187">IF($D187&lt;COLUMNS($F$7:Z$7),"",INDEX(TableDiv[[GASB]:[GASB]],_xlfn.AGGREGATE(15,3,(TableDiv[[Agency]:[Agency]]=$E187)/(TableDiv[[Agency]:[Agency]]=$E187)*(ROW(TableDiv[Agency])-ROW(TableDiv[[#Headers],[Agency]])),COLUMNS($F$7:Z$7))))</f>
        <v/>
      </c>
      <c r="AA187" s="1069" t="str" cm="1">
        <f t="array" ref="AA187">IF($D187&lt;COLUMNS($F$7:AA$7),"",INDEX(TableDiv[[GASB]:[GASB]],_xlfn.AGGREGATE(15,3,(TableDiv[[Agency]:[Agency]]=$E187)/(TableDiv[[Agency]:[Agency]]=$E187)*(ROW(TableDiv[Agency])-ROW(TableDiv[[#Headers],[Agency]])),COLUMNS($F$7:AA$7))))</f>
        <v/>
      </c>
      <c r="AB187" s="1069" t="str" cm="1">
        <f t="array" ref="AB187">IF($D187&lt;COLUMNS($F$7:AB$7),"",INDEX(TableDiv[[GASB]:[GASB]],_xlfn.AGGREGATE(15,3,(TableDiv[[Agency]:[Agency]]=$E187)/(TableDiv[[Agency]:[Agency]]=$E187)*(ROW(TableDiv[Agency])-ROW(TableDiv[[#Headers],[Agency]])),COLUMNS($F$7:AB$7))))</f>
        <v/>
      </c>
      <c r="AC187" s="1069" t="str" cm="1">
        <f t="array" ref="AC187">IF($D187&lt;COLUMNS($F$7:AC$7),"",INDEX(TableDiv[[GASB]:[GASB]],_xlfn.AGGREGATE(15,3,(TableDiv[[Agency]:[Agency]]=$E187)/(TableDiv[[Agency]:[Agency]]=$E187)*(ROW(TableDiv[Agency])-ROW(TableDiv[[#Headers],[Agency]])),COLUMNS($F$7:AC$7))))</f>
        <v/>
      </c>
      <c r="AD187" s="1069" t="str" cm="1">
        <f t="array" ref="AD187">IF($D187&lt;COLUMNS($F$7:AD$7),"",INDEX(TableDiv[[GASB]:[GASB]],_xlfn.AGGREGATE(15,3,(TableDiv[[Agency]:[Agency]]=$E187)/(TableDiv[[Agency]:[Agency]]=$E187)*(ROW(TableDiv[Agency])-ROW(TableDiv[[#Headers],[Agency]])),COLUMNS($F$7:AD$7))))</f>
        <v/>
      </c>
      <c r="AE187" s="1069" t="str" cm="1">
        <f t="array" ref="AE187">IF($D187&lt;COLUMNS($F$7:AE$7),"",INDEX(TableDiv[[GASB]:[GASB]],_xlfn.AGGREGATE(15,3,(TableDiv[[Agency]:[Agency]]=$E187)/(TableDiv[[Agency]:[Agency]]=$E187)*(ROW(TableDiv[Agency])-ROW(TableDiv[[#Headers],[Agency]])),COLUMNS($F$7:AE$7))))</f>
        <v/>
      </c>
      <c r="AF187" s="1069" t="str" cm="1">
        <f t="array" ref="AF187">IF($D187&lt;COLUMNS($F$7:AF$7),"",INDEX(TableDiv[[GASB]:[GASB]],_xlfn.AGGREGATE(15,3,(TableDiv[[Agency]:[Agency]]=$E187)/(TableDiv[[Agency]:[Agency]]=$E187)*(ROW(TableDiv[Agency])-ROW(TableDiv[[#Headers],[Agency]])),COLUMNS($F$7:AF$7))))</f>
        <v/>
      </c>
      <c r="AG187" s="1069" t="str" cm="1">
        <f t="array" ref="AG187">IF($D187&lt;COLUMNS($F$7:AG$7),"",INDEX(TableDiv[[GASB]:[GASB]],_xlfn.AGGREGATE(15,3,(TableDiv[[Agency]:[Agency]]=$E187)/(TableDiv[[Agency]:[Agency]]=$E187)*(ROW(TableDiv[Agency])-ROW(TableDiv[[#Headers],[Agency]])),COLUMNS($F$7:AG$7))))</f>
        <v/>
      </c>
      <c r="AH187" s="1069" t="str" cm="1">
        <f t="array" ref="AH187">IF($D187&lt;COLUMNS($F$7:AH$7),"",INDEX(TableDiv[[GASB]:[GASB]],_xlfn.AGGREGATE(15,3,(TableDiv[[Agency]:[Agency]]=$E187)/(TableDiv[[Agency]:[Agency]]=$E187)*(ROW(TableDiv[Agency])-ROW(TableDiv[[#Headers],[Agency]])),COLUMNS($F$7:AH$7))))</f>
        <v/>
      </c>
      <c r="AI187" s="1069" t="str" cm="1">
        <f t="array" ref="AI187">IF($D187&lt;COLUMNS($F$7:AI$7),"",INDEX(TableDiv[[GASB]:[GASB]],_xlfn.AGGREGATE(15,3,(TableDiv[[Agency]:[Agency]]=$E187)/(TableDiv[[Agency]:[Agency]]=$E187)*(ROW(TableDiv[Agency])-ROW(TableDiv[[#Headers],[Agency]])),COLUMNS($F$7:AI$7))))</f>
        <v/>
      </c>
      <c r="AJ187" s="1069" t="str" cm="1">
        <f t="array" ref="AJ187">IF($D187&lt;COLUMNS($F$7:AJ$7),"",INDEX(TableDiv[[GASB]:[GASB]],_xlfn.AGGREGATE(15,3,(TableDiv[[Agency]:[Agency]]=$E187)/(TableDiv[[Agency]:[Agency]]=$E187)*(ROW(TableDiv[Agency])-ROW(TableDiv[[#Headers],[Agency]])),COLUMNS($F$7:AJ$7))))</f>
        <v/>
      </c>
      <c r="AK187" s="1069" t="str" cm="1">
        <f t="array" ref="AK187">IF($D187&lt;COLUMNS($F$7:AK$7),"",INDEX(TableDiv[[GASB]:[GASB]],_xlfn.AGGREGATE(15,3,(TableDiv[[Agency]:[Agency]]=$E187)/(TableDiv[[Agency]:[Agency]]=$E187)*(ROW(TableDiv[Agency])-ROW(TableDiv[[#Headers],[Agency]])),COLUMNS($F$7:AK$7))))</f>
        <v/>
      </c>
      <c r="AL187" s="1069" t="str" cm="1">
        <f t="array" ref="AL187">IF($D187&lt;COLUMNS($F$7:AL$7),"",INDEX(TableDiv[[GASB]:[GASB]],_xlfn.AGGREGATE(15,3,(TableDiv[[Agency]:[Agency]]=$E187)/(TableDiv[[Agency]:[Agency]]=$E187)*(ROW(TableDiv[Agency])-ROW(TableDiv[[#Headers],[Agency]])),COLUMNS($F$7:AL$7))))</f>
        <v/>
      </c>
      <c r="AM187" s="1069" t="str" cm="1">
        <f t="array" ref="AM187">IF($D187&lt;COLUMNS($F$7:AM$7),"",INDEX(TableDiv[[GASB]:[GASB]],_xlfn.AGGREGATE(15,3,(TableDiv[[Agency]:[Agency]]=$E187)/(TableDiv[[Agency]:[Agency]]=$E187)*(ROW(TableDiv[Agency])-ROW(TableDiv[[#Headers],[Agency]])),COLUMNS($F$7:AM$7))))</f>
        <v/>
      </c>
      <c r="AN187" s="1069"/>
      <c r="AO187" s="1069"/>
      <c r="AP187" s="1069"/>
      <c r="AQ187" s="1069"/>
      <c r="AR187" s="1069"/>
      <c r="AS187" s="1069"/>
    </row>
    <row r="188" spans="1:45" ht="15">
      <c r="A188" s="1073" t="s">
        <v>2354</v>
      </c>
      <c r="B188" s="1073" t="s">
        <v>2281</v>
      </c>
      <c r="C188" s="1069"/>
      <c r="D188" s="1069">
        <f>COUNTIF(TableDiv[Agency],E188)</f>
        <v>1</v>
      </c>
      <c r="E188" s="1078" t="str" cm="1">
        <f t="array" ref="E188">IFERROR(INDEX(TableDiv[Agency],MATCH(0,INDEX(COUNTIF($E$7:E187,TableDiv[Agency]),),0)),"")</f>
        <v>DH</v>
      </c>
      <c r="F188" s="1069" t="str" cm="1">
        <f t="array" ref="F188">IF($D188&lt;COLUMNS($F$7:F$7),"",INDEX(TableDiv[[GASB]:[GASB]],_xlfn.AGGREGATE(15,3,(TableDiv[[Agency]:[Agency]]=$E188)/(TableDiv[[Agency]:[Agency]]=$E188)*(ROW(TableDiv[Agency])-ROW(TableDiv[[#Headers],[Agency]])),COLUMNS($F$7:F$7))))</f>
        <v>48100G</v>
      </c>
      <c r="G188" s="1069" t="str" cm="1">
        <f t="array" ref="G188">IF($D188&lt;COLUMNS($F$7:G$7),"",INDEX(TableDiv[[GASB]:[GASB]],_xlfn.AGGREGATE(15,3,(TableDiv[[Agency]:[Agency]]=$E188)/(TableDiv[[Agency]:[Agency]]=$E188)*(ROW(TableDiv[Agency])-ROW(TableDiv[[#Headers],[Agency]])),COLUMNS($F$7:G$7))))</f>
        <v/>
      </c>
      <c r="H188" s="1069" t="str" cm="1">
        <f t="array" ref="H188">IF($D188&lt;COLUMNS($F$7:H$7),"",INDEX(TableDiv[[GASB]:[GASB]],_xlfn.AGGREGATE(15,3,(TableDiv[[Agency]:[Agency]]=$E188)/(TableDiv[[Agency]:[Agency]]=$E188)*(ROW(TableDiv[Agency])-ROW(TableDiv[[#Headers],[Agency]])),COLUMNS($F$7:H$7))))</f>
        <v/>
      </c>
      <c r="I188" s="1069" t="str" cm="1">
        <f t="array" ref="I188">IF($D188&lt;COLUMNS($F$7:I$7),"",INDEX(TableDiv[[GASB]:[GASB]],_xlfn.AGGREGATE(15,3,(TableDiv[[Agency]:[Agency]]=$E188)/(TableDiv[[Agency]:[Agency]]=$E188)*(ROW(TableDiv[Agency])-ROW(TableDiv[[#Headers],[Agency]])),COLUMNS($F$7:I$7))))</f>
        <v/>
      </c>
      <c r="J188" s="1069" t="str" cm="1">
        <f t="array" ref="J188">IF($D188&lt;COLUMNS($F$7:J$7),"",INDEX(TableDiv[[GASB]:[GASB]],_xlfn.AGGREGATE(15,3,(TableDiv[[Agency]:[Agency]]=$E188)/(TableDiv[[Agency]:[Agency]]=$E188)*(ROW(TableDiv[Agency])-ROW(TableDiv[[#Headers],[Agency]])),COLUMNS($F$7:J$7))))</f>
        <v/>
      </c>
      <c r="K188" s="1069" t="str" cm="1">
        <f t="array" ref="K188">IF($D188&lt;COLUMNS($F$7:K$7),"",INDEX(TableDiv[[GASB]:[GASB]],_xlfn.AGGREGATE(15,3,(TableDiv[[Agency]:[Agency]]=$E188)/(TableDiv[[Agency]:[Agency]]=$E188)*(ROW(TableDiv[Agency])-ROW(TableDiv[[#Headers],[Agency]])),COLUMNS($F$7:K$7))))</f>
        <v/>
      </c>
      <c r="L188" s="1069" t="str" cm="1">
        <f t="array" ref="L188">IF($D188&lt;COLUMNS($F$7:L$7),"",INDEX(TableDiv[[GASB]:[GASB]],_xlfn.AGGREGATE(15,3,(TableDiv[[Agency]:[Agency]]=$E188)/(TableDiv[[Agency]:[Agency]]=$E188)*(ROW(TableDiv[Agency])-ROW(TableDiv[[#Headers],[Agency]])),COLUMNS($F$7:L$7))))</f>
        <v/>
      </c>
      <c r="M188" s="1069" t="str" cm="1">
        <f t="array" ref="M188">IF($D188&lt;COLUMNS($F$7:M$7),"",INDEX(TableDiv[[GASB]:[GASB]],_xlfn.AGGREGATE(15,3,(TableDiv[[Agency]:[Agency]]=$E188)/(TableDiv[[Agency]:[Agency]]=$E188)*(ROW(TableDiv[Agency])-ROW(TableDiv[[#Headers],[Agency]])),COLUMNS($F$7:M$7))))</f>
        <v/>
      </c>
      <c r="N188" s="1069" t="str" cm="1">
        <f t="array" ref="N188">IF($D188&lt;COLUMNS($F$7:N$7),"",INDEX(TableDiv[[GASB]:[GASB]],_xlfn.AGGREGATE(15,3,(TableDiv[[Agency]:[Agency]]=$E188)/(TableDiv[[Agency]:[Agency]]=$E188)*(ROW(TableDiv[Agency])-ROW(TableDiv[[#Headers],[Agency]])),COLUMNS($F$7:N$7))))</f>
        <v/>
      </c>
      <c r="O188" s="1069" t="str" cm="1">
        <f t="array" ref="O188">IF($D188&lt;COLUMNS($F$7:O$7),"",INDEX(TableDiv[[GASB]:[GASB]],_xlfn.AGGREGATE(15,3,(TableDiv[[Agency]:[Agency]]=$E188)/(TableDiv[[Agency]:[Agency]]=$E188)*(ROW(TableDiv[Agency])-ROW(TableDiv[[#Headers],[Agency]])),COLUMNS($F$7:O$7))))</f>
        <v/>
      </c>
      <c r="P188" s="1069" t="str" cm="1">
        <f t="array" ref="P188">IF($D188&lt;COLUMNS($F$7:P$7),"",INDEX(TableDiv[[GASB]:[GASB]],_xlfn.AGGREGATE(15,3,(TableDiv[[Agency]:[Agency]]=$E188)/(TableDiv[[Agency]:[Agency]]=$E188)*(ROW(TableDiv[Agency])-ROW(TableDiv[[#Headers],[Agency]])),COLUMNS($F$7:P$7))))</f>
        <v/>
      </c>
      <c r="Q188" s="1069" t="str" cm="1">
        <f t="array" ref="Q188">IF($D188&lt;COLUMNS($F$7:Q$7),"",INDEX(TableDiv[[GASB]:[GASB]],_xlfn.AGGREGATE(15,3,(TableDiv[[Agency]:[Agency]]=$E188)/(TableDiv[[Agency]:[Agency]]=$E188)*(ROW(TableDiv[Agency])-ROW(TableDiv[[#Headers],[Agency]])),COLUMNS($F$7:Q$7))))</f>
        <v/>
      </c>
      <c r="R188" s="1069" t="str" cm="1">
        <f t="array" ref="R188">IF($D188&lt;COLUMNS($F$7:R$7),"",INDEX(TableDiv[[GASB]:[GASB]],_xlfn.AGGREGATE(15,3,(TableDiv[[Agency]:[Agency]]=$E188)/(TableDiv[[Agency]:[Agency]]=$E188)*(ROW(TableDiv[Agency])-ROW(TableDiv[[#Headers],[Agency]])),COLUMNS($F$7:R$7))))</f>
        <v/>
      </c>
      <c r="S188" s="1069" t="str" cm="1">
        <f t="array" ref="S188">IF($D188&lt;COLUMNS($F$7:S$7),"",INDEX(TableDiv[[GASB]:[GASB]],_xlfn.AGGREGATE(15,3,(TableDiv[[Agency]:[Agency]]=$E188)/(TableDiv[[Agency]:[Agency]]=$E188)*(ROW(TableDiv[Agency])-ROW(TableDiv[[#Headers],[Agency]])),COLUMNS($F$7:S$7))))</f>
        <v/>
      </c>
      <c r="T188" s="1069" t="str" cm="1">
        <f t="array" ref="T188">IF($D188&lt;COLUMNS($F$7:T$7),"",INDEX(TableDiv[[GASB]:[GASB]],_xlfn.AGGREGATE(15,3,(TableDiv[[Agency]:[Agency]]=$E188)/(TableDiv[[Agency]:[Agency]]=$E188)*(ROW(TableDiv[Agency])-ROW(TableDiv[[#Headers],[Agency]])),COLUMNS($F$7:T$7))))</f>
        <v/>
      </c>
      <c r="U188" s="1069" t="str" cm="1">
        <f t="array" ref="U188">IF($D188&lt;COLUMNS($F$7:U$7),"",INDEX(TableDiv[[GASB]:[GASB]],_xlfn.AGGREGATE(15,3,(TableDiv[[Agency]:[Agency]]=$E188)/(TableDiv[[Agency]:[Agency]]=$E188)*(ROW(TableDiv[Agency])-ROW(TableDiv[[#Headers],[Agency]])),COLUMNS($F$7:U$7))))</f>
        <v/>
      </c>
      <c r="V188" s="1069" t="str" cm="1">
        <f t="array" ref="V188">IF($D188&lt;COLUMNS($F$7:V$7),"",INDEX(TableDiv[[GASB]:[GASB]],_xlfn.AGGREGATE(15,3,(TableDiv[[Agency]:[Agency]]=$E188)/(TableDiv[[Agency]:[Agency]]=$E188)*(ROW(TableDiv[Agency])-ROW(TableDiv[[#Headers],[Agency]])),COLUMNS($F$7:V$7))))</f>
        <v/>
      </c>
      <c r="W188" s="1069" t="str" cm="1">
        <f t="array" ref="W188">IF($D188&lt;COLUMNS($F$7:W$7),"",INDEX(TableDiv[[GASB]:[GASB]],_xlfn.AGGREGATE(15,3,(TableDiv[[Agency]:[Agency]]=$E188)/(TableDiv[[Agency]:[Agency]]=$E188)*(ROW(TableDiv[Agency])-ROW(TableDiv[[#Headers],[Agency]])),COLUMNS($F$7:W$7))))</f>
        <v/>
      </c>
      <c r="X188" s="1069" t="str" cm="1">
        <f t="array" ref="X188">IF($D188&lt;COLUMNS($F$7:X$7),"",INDEX(TableDiv[[GASB]:[GASB]],_xlfn.AGGREGATE(15,3,(TableDiv[[Agency]:[Agency]]=$E188)/(TableDiv[[Agency]:[Agency]]=$E188)*(ROW(TableDiv[Agency])-ROW(TableDiv[[#Headers],[Agency]])),COLUMNS($F$7:X$7))))</f>
        <v/>
      </c>
      <c r="Y188" s="1069" t="str" cm="1">
        <f t="array" ref="Y188">IF($D188&lt;COLUMNS($F$7:Y$7),"",INDEX(TableDiv[[GASB]:[GASB]],_xlfn.AGGREGATE(15,3,(TableDiv[[Agency]:[Agency]]=$E188)/(TableDiv[[Agency]:[Agency]]=$E188)*(ROW(TableDiv[Agency])-ROW(TableDiv[[#Headers],[Agency]])),COLUMNS($F$7:Y$7))))</f>
        <v/>
      </c>
      <c r="Z188" s="1069" t="str" cm="1">
        <f t="array" ref="Z188">IF($D188&lt;COLUMNS($F$7:Z$7),"",INDEX(TableDiv[[GASB]:[GASB]],_xlfn.AGGREGATE(15,3,(TableDiv[[Agency]:[Agency]]=$E188)/(TableDiv[[Agency]:[Agency]]=$E188)*(ROW(TableDiv[Agency])-ROW(TableDiv[[#Headers],[Agency]])),COLUMNS($F$7:Z$7))))</f>
        <v/>
      </c>
      <c r="AA188" s="1069" t="str" cm="1">
        <f t="array" ref="AA188">IF($D188&lt;COLUMNS($F$7:AA$7),"",INDEX(TableDiv[[GASB]:[GASB]],_xlfn.AGGREGATE(15,3,(TableDiv[[Agency]:[Agency]]=$E188)/(TableDiv[[Agency]:[Agency]]=$E188)*(ROW(TableDiv[Agency])-ROW(TableDiv[[#Headers],[Agency]])),COLUMNS($F$7:AA$7))))</f>
        <v/>
      </c>
      <c r="AB188" s="1069" t="str" cm="1">
        <f t="array" ref="AB188">IF($D188&lt;COLUMNS($F$7:AB$7),"",INDEX(TableDiv[[GASB]:[GASB]],_xlfn.AGGREGATE(15,3,(TableDiv[[Agency]:[Agency]]=$E188)/(TableDiv[[Agency]:[Agency]]=$E188)*(ROW(TableDiv[Agency])-ROW(TableDiv[[#Headers],[Agency]])),COLUMNS($F$7:AB$7))))</f>
        <v/>
      </c>
      <c r="AC188" s="1069" t="str" cm="1">
        <f t="array" ref="AC188">IF($D188&lt;COLUMNS($F$7:AC$7),"",INDEX(TableDiv[[GASB]:[GASB]],_xlfn.AGGREGATE(15,3,(TableDiv[[Agency]:[Agency]]=$E188)/(TableDiv[[Agency]:[Agency]]=$E188)*(ROW(TableDiv[Agency])-ROW(TableDiv[[#Headers],[Agency]])),COLUMNS($F$7:AC$7))))</f>
        <v/>
      </c>
      <c r="AD188" s="1069" t="str" cm="1">
        <f t="array" ref="AD188">IF($D188&lt;COLUMNS($F$7:AD$7),"",INDEX(TableDiv[[GASB]:[GASB]],_xlfn.AGGREGATE(15,3,(TableDiv[[Agency]:[Agency]]=$E188)/(TableDiv[[Agency]:[Agency]]=$E188)*(ROW(TableDiv[Agency])-ROW(TableDiv[[#Headers],[Agency]])),COLUMNS($F$7:AD$7))))</f>
        <v/>
      </c>
      <c r="AE188" s="1069" t="str" cm="1">
        <f t="array" ref="AE188">IF($D188&lt;COLUMNS($F$7:AE$7),"",INDEX(TableDiv[[GASB]:[GASB]],_xlfn.AGGREGATE(15,3,(TableDiv[[Agency]:[Agency]]=$E188)/(TableDiv[[Agency]:[Agency]]=$E188)*(ROW(TableDiv[Agency])-ROW(TableDiv[[#Headers],[Agency]])),COLUMNS($F$7:AE$7))))</f>
        <v/>
      </c>
      <c r="AF188" s="1069" t="str" cm="1">
        <f t="array" ref="AF188">IF($D188&lt;COLUMNS($F$7:AF$7),"",INDEX(TableDiv[[GASB]:[GASB]],_xlfn.AGGREGATE(15,3,(TableDiv[[Agency]:[Agency]]=$E188)/(TableDiv[[Agency]:[Agency]]=$E188)*(ROW(TableDiv[Agency])-ROW(TableDiv[[#Headers],[Agency]])),COLUMNS($F$7:AF$7))))</f>
        <v/>
      </c>
      <c r="AG188" s="1069" t="str" cm="1">
        <f t="array" ref="AG188">IF($D188&lt;COLUMNS($F$7:AG$7),"",INDEX(TableDiv[[GASB]:[GASB]],_xlfn.AGGREGATE(15,3,(TableDiv[[Agency]:[Agency]]=$E188)/(TableDiv[[Agency]:[Agency]]=$E188)*(ROW(TableDiv[Agency])-ROW(TableDiv[[#Headers],[Agency]])),COLUMNS($F$7:AG$7))))</f>
        <v/>
      </c>
      <c r="AH188" s="1069" t="str" cm="1">
        <f t="array" ref="AH188">IF($D188&lt;COLUMNS($F$7:AH$7),"",INDEX(TableDiv[[GASB]:[GASB]],_xlfn.AGGREGATE(15,3,(TableDiv[[Agency]:[Agency]]=$E188)/(TableDiv[[Agency]:[Agency]]=$E188)*(ROW(TableDiv[Agency])-ROW(TableDiv[[#Headers],[Agency]])),COLUMNS($F$7:AH$7))))</f>
        <v/>
      </c>
      <c r="AI188" s="1069" t="str" cm="1">
        <f t="array" ref="AI188">IF($D188&lt;COLUMNS($F$7:AI$7),"",INDEX(TableDiv[[GASB]:[GASB]],_xlfn.AGGREGATE(15,3,(TableDiv[[Agency]:[Agency]]=$E188)/(TableDiv[[Agency]:[Agency]]=$E188)*(ROW(TableDiv[Agency])-ROW(TableDiv[[#Headers],[Agency]])),COLUMNS($F$7:AI$7))))</f>
        <v/>
      </c>
      <c r="AJ188" s="1069" t="str" cm="1">
        <f t="array" ref="AJ188">IF($D188&lt;COLUMNS($F$7:AJ$7),"",INDEX(TableDiv[[GASB]:[GASB]],_xlfn.AGGREGATE(15,3,(TableDiv[[Agency]:[Agency]]=$E188)/(TableDiv[[Agency]:[Agency]]=$E188)*(ROW(TableDiv[Agency])-ROW(TableDiv[[#Headers],[Agency]])),COLUMNS($F$7:AJ$7))))</f>
        <v/>
      </c>
      <c r="AK188" s="1069" t="str" cm="1">
        <f t="array" ref="AK188">IF($D188&lt;COLUMNS($F$7:AK$7),"",INDEX(TableDiv[[GASB]:[GASB]],_xlfn.AGGREGATE(15,3,(TableDiv[[Agency]:[Agency]]=$E188)/(TableDiv[[Agency]:[Agency]]=$E188)*(ROW(TableDiv[Agency])-ROW(TableDiv[[#Headers],[Agency]])),COLUMNS($F$7:AK$7))))</f>
        <v/>
      </c>
      <c r="AL188" s="1069" t="str" cm="1">
        <f t="array" ref="AL188">IF($D188&lt;COLUMNS($F$7:AL$7),"",INDEX(TableDiv[[GASB]:[GASB]],_xlfn.AGGREGATE(15,3,(TableDiv[[Agency]:[Agency]]=$E188)/(TableDiv[[Agency]:[Agency]]=$E188)*(ROW(TableDiv[Agency])-ROW(TableDiv[[#Headers],[Agency]])),COLUMNS($F$7:AL$7))))</f>
        <v/>
      </c>
      <c r="AM188" s="1069" t="str" cm="1">
        <f t="array" ref="AM188">IF($D188&lt;COLUMNS($F$7:AM$7),"",INDEX(TableDiv[[GASB]:[GASB]],_xlfn.AGGREGATE(15,3,(TableDiv[[Agency]:[Agency]]=$E188)/(TableDiv[[Agency]:[Agency]]=$E188)*(ROW(TableDiv[Agency])-ROW(TableDiv[[#Headers],[Agency]])),COLUMNS($F$7:AM$7))))</f>
        <v/>
      </c>
      <c r="AN188" s="1069"/>
      <c r="AO188" s="1069"/>
      <c r="AP188" s="1069"/>
      <c r="AQ188" s="1069"/>
      <c r="AR188" s="1069"/>
      <c r="AS188" s="1069"/>
    </row>
    <row r="189" spans="1:45" ht="15">
      <c r="A189" s="1073" t="s">
        <v>2354</v>
      </c>
      <c r="B189" s="1073" t="s">
        <v>2270</v>
      </c>
      <c r="C189" s="1069"/>
      <c r="D189" s="1069">
        <f>COUNTIF(TableDiv[Agency],E189)</f>
        <v>1</v>
      </c>
      <c r="E189" s="1078" t="str" cm="1">
        <f t="array" ref="E189">IFERROR(INDEX(TableDiv[Agency],MATCH(0,INDEX(COUNTIF($E$7:E188,TableDiv[Agency]),),0)),"")</f>
        <v>DJ</v>
      </c>
      <c r="F189" s="1069" t="str" cm="1">
        <f t="array" ref="F189">IF($D189&lt;COLUMNS($F$7:F$7),"",INDEX(TableDiv[[GASB]:[GASB]],_xlfn.AGGREGATE(15,3,(TableDiv[[Agency]:[Agency]]=$E189)/(TableDiv[[Agency]:[Agency]]=$E189)*(ROW(TableDiv[Agency])-ROW(TableDiv[[#Headers],[Agency]])),COLUMNS($F$7:F$7))))</f>
        <v>48100G</v>
      </c>
      <c r="G189" s="1069" t="str" cm="1">
        <f t="array" ref="G189">IF($D189&lt;COLUMNS($F$7:G$7),"",INDEX(TableDiv[[GASB]:[GASB]],_xlfn.AGGREGATE(15,3,(TableDiv[[Agency]:[Agency]]=$E189)/(TableDiv[[Agency]:[Agency]]=$E189)*(ROW(TableDiv[Agency])-ROW(TableDiv[[#Headers],[Agency]])),COLUMNS($F$7:G$7))))</f>
        <v/>
      </c>
      <c r="H189" s="1069" t="str" cm="1">
        <f t="array" ref="H189">IF($D189&lt;COLUMNS($F$7:H$7),"",INDEX(TableDiv[[GASB]:[GASB]],_xlfn.AGGREGATE(15,3,(TableDiv[[Agency]:[Agency]]=$E189)/(TableDiv[[Agency]:[Agency]]=$E189)*(ROW(TableDiv[Agency])-ROW(TableDiv[[#Headers],[Agency]])),COLUMNS($F$7:H$7))))</f>
        <v/>
      </c>
      <c r="I189" s="1069" t="str" cm="1">
        <f t="array" ref="I189">IF($D189&lt;COLUMNS($F$7:I$7),"",INDEX(TableDiv[[GASB]:[GASB]],_xlfn.AGGREGATE(15,3,(TableDiv[[Agency]:[Agency]]=$E189)/(TableDiv[[Agency]:[Agency]]=$E189)*(ROW(TableDiv[Agency])-ROW(TableDiv[[#Headers],[Agency]])),COLUMNS($F$7:I$7))))</f>
        <v/>
      </c>
      <c r="J189" s="1069" t="str" cm="1">
        <f t="array" ref="J189">IF($D189&lt;COLUMNS($F$7:J$7),"",INDEX(TableDiv[[GASB]:[GASB]],_xlfn.AGGREGATE(15,3,(TableDiv[[Agency]:[Agency]]=$E189)/(TableDiv[[Agency]:[Agency]]=$E189)*(ROW(TableDiv[Agency])-ROW(TableDiv[[#Headers],[Agency]])),COLUMNS($F$7:J$7))))</f>
        <v/>
      </c>
      <c r="K189" s="1069" t="str" cm="1">
        <f t="array" ref="K189">IF($D189&lt;COLUMNS($F$7:K$7),"",INDEX(TableDiv[[GASB]:[GASB]],_xlfn.AGGREGATE(15,3,(TableDiv[[Agency]:[Agency]]=$E189)/(TableDiv[[Agency]:[Agency]]=$E189)*(ROW(TableDiv[Agency])-ROW(TableDiv[[#Headers],[Agency]])),COLUMNS($F$7:K$7))))</f>
        <v/>
      </c>
      <c r="L189" s="1069" t="str" cm="1">
        <f t="array" ref="L189">IF($D189&lt;COLUMNS($F$7:L$7),"",INDEX(TableDiv[[GASB]:[GASB]],_xlfn.AGGREGATE(15,3,(TableDiv[[Agency]:[Agency]]=$E189)/(TableDiv[[Agency]:[Agency]]=$E189)*(ROW(TableDiv[Agency])-ROW(TableDiv[[#Headers],[Agency]])),COLUMNS($F$7:L$7))))</f>
        <v/>
      </c>
      <c r="M189" s="1069" t="str" cm="1">
        <f t="array" ref="M189">IF($D189&lt;COLUMNS($F$7:M$7),"",INDEX(TableDiv[[GASB]:[GASB]],_xlfn.AGGREGATE(15,3,(TableDiv[[Agency]:[Agency]]=$E189)/(TableDiv[[Agency]:[Agency]]=$E189)*(ROW(TableDiv[Agency])-ROW(TableDiv[[#Headers],[Agency]])),COLUMNS($F$7:M$7))))</f>
        <v/>
      </c>
      <c r="N189" s="1069" t="str" cm="1">
        <f t="array" ref="N189">IF($D189&lt;COLUMNS($F$7:N$7),"",INDEX(TableDiv[[GASB]:[GASB]],_xlfn.AGGREGATE(15,3,(TableDiv[[Agency]:[Agency]]=$E189)/(TableDiv[[Agency]:[Agency]]=$E189)*(ROW(TableDiv[Agency])-ROW(TableDiv[[#Headers],[Agency]])),COLUMNS($F$7:N$7))))</f>
        <v/>
      </c>
      <c r="O189" s="1069" t="str" cm="1">
        <f t="array" ref="O189">IF($D189&lt;COLUMNS($F$7:O$7),"",INDEX(TableDiv[[GASB]:[GASB]],_xlfn.AGGREGATE(15,3,(TableDiv[[Agency]:[Agency]]=$E189)/(TableDiv[[Agency]:[Agency]]=$E189)*(ROW(TableDiv[Agency])-ROW(TableDiv[[#Headers],[Agency]])),COLUMNS($F$7:O$7))))</f>
        <v/>
      </c>
      <c r="P189" s="1069" t="str" cm="1">
        <f t="array" ref="P189">IF($D189&lt;COLUMNS($F$7:P$7),"",INDEX(TableDiv[[GASB]:[GASB]],_xlfn.AGGREGATE(15,3,(TableDiv[[Agency]:[Agency]]=$E189)/(TableDiv[[Agency]:[Agency]]=$E189)*(ROW(TableDiv[Agency])-ROW(TableDiv[[#Headers],[Agency]])),COLUMNS($F$7:P$7))))</f>
        <v/>
      </c>
      <c r="Q189" s="1069" t="str" cm="1">
        <f t="array" ref="Q189">IF($D189&lt;COLUMNS($F$7:Q$7),"",INDEX(TableDiv[[GASB]:[GASB]],_xlfn.AGGREGATE(15,3,(TableDiv[[Agency]:[Agency]]=$E189)/(TableDiv[[Agency]:[Agency]]=$E189)*(ROW(TableDiv[Agency])-ROW(TableDiv[[#Headers],[Agency]])),COLUMNS($F$7:Q$7))))</f>
        <v/>
      </c>
      <c r="R189" s="1069" t="str" cm="1">
        <f t="array" ref="R189">IF($D189&lt;COLUMNS($F$7:R$7),"",INDEX(TableDiv[[GASB]:[GASB]],_xlfn.AGGREGATE(15,3,(TableDiv[[Agency]:[Agency]]=$E189)/(TableDiv[[Agency]:[Agency]]=$E189)*(ROW(TableDiv[Agency])-ROW(TableDiv[[#Headers],[Agency]])),COLUMNS($F$7:R$7))))</f>
        <v/>
      </c>
      <c r="S189" s="1069" t="str" cm="1">
        <f t="array" ref="S189">IF($D189&lt;COLUMNS($F$7:S$7),"",INDEX(TableDiv[[GASB]:[GASB]],_xlfn.AGGREGATE(15,3,(TableDiv[[Agency]:[Agency]]=$E189)/(TableDiv[[Agency]:[Agency]]=$E189)*(ROW(TableDiv[Agency])-ROW(TableDiv[[#Headers],[Agency]])),COLUMNS($F$7:S$7))))</f>
        <v/>
      </c>
      <c r="T189" s="1069" t="str" cm="1">
        <f t="array" ref="T189">IF($D189&lt;COLUMNS($F$7:T$7),"",INDEX(TableDiv[[GASB]:[GASB]],_xlfn.AGGREGATE(15,3,(TableDiv[[Agency]:[Agency]]=$E189)/(TableDiv[[Agency]:[Agency]]=$E189)*(ROW(TableDiv[Agency])-ROW(TableDiv[[#Headers],[Agency]])),COLUMNS($F$7:T$7))))</f>
        <v/>
      </c>
      <c r="U189" s="1069" t="str" cm="1">
        <f t="array" ref="U189">IF($D189&lt;COLUMNS($F$7:U$7),"",INDEX(TableDiv[[GASB]:[GASB]],_xlfn.AGGREGATE(15,3,(TableDiv[[Agency]:[Agency]]=$E189)/(TableDiv[[Agency]:[Agency]]=$E189)*(ROW(TableDiv[Agency])-ROW(TableDiv[[#Headers],[Agency]])),COLUMNS($F$7:U$7))))</f>
        <v/>
      </c>
      <c r="V189" s="1069" t="str" cm="1">
        <f t="array" ref="V189">IF($D189&lt;COLUMNS($F$7:V$7),"",INDEX(TableDiv[[GASB]:[GASB]],_xlfn.AGGREGATE(15,3,(TableDiv[[Agency]:[Agency]]=$E189)/(TableDiv[[Agency]:[Agency]]=$E189)*(ROW(TableDiv[Agency])-ROW(TableDiv[[#Headers],[Agency]])),COLUMNS($F$7:V$7))))</f>
        <v/>
      </c>
      <c r="W189" s="1069" t="str" cm="1">
        <f t="array" ref="W189">IF($D189&lt;COLUMNS($F$7:W$7),"",INDEX(TableDiv[[GASB]:[GASB]],_xlfn.AGGREGATE(15,3,(TableDiv[[Agency]:[Agency]]=$E189)/(TableDiv[[Agency]:[Agency]]=$E189)*(ROW(TableDiv[Agency])-ROW(TableDiv[[#Headers],[Agency]])),COLUMNS($F$7:W$7))))</f>
        <v/>
      </c>
      <c r="X189" s="1069" t="str" cm="1">
        <f t="array" ref="X189">IF($D189&lt;COLUMNS($F$7:X$7),"",INDEX(TableDiv[[GASB]:[GASB]],_xlfn.AGGREGATE(15,3,(TableDiv[[Agency]:[Agency]]=$E189)/(TableDiv[[Agency]:[Agency]]=$E189)*(ROW(TableDiv[Agency])-ROW(TableDiv[[#Headers],[Agency]])),COLUMNS($F$7:X$7))))</f>
        <v/>
      </c>
      <c r="Y189" s="1069" t="str" cm="1">
        <f t="array" ref="Y189">IF($D189&lt;COLUMNS($F$7:Y$7),"",INDEX(TableDiv[[GASB]:[GASB]],_xlfn.AGGREGATE(15,3,(TableDiv[[Agency]:[Agency]]=$E189)/(TableDiv[[Agency]:[Agency]]=$E189)*(ROW(TableDiv[Agency])-ROW(TableDiv[[#Headers],[Agency]])),COLUMNS($F$7:Y$7))))</f>
        <v/>
      </c>
      <c r="Z189" s="1069" t="str" cm="1">
        <f t="array" ref="Z189">IF($D189&lt;COLUMNS($F$7:Z$7),"",INDEX(TableDiv[[GASB]:[GASB]],_xlfn.AGGREGATE(15,3,(TableDiv[[Agency]:[Agency]]=$E189)/(TableDiv[[Agency]:[Agency]]=$E189)*(ROW(TableDiv[Agency])-ROW(TableDiv[[#Headers],[Agency]])),COLUMNS($F$7:Z$7))))</f>
        <v/>
      </c>
      <c r="AA189" s="1069" t="str" cm="1">
        <f t="array" ref="AA189">IF($D189&lt;COLUMNS($F$7:AA$7),"",INDEX(TableDiv[[GASB]:[GASB]],_xlfn.AGGREGATE(15,3,(TableDiv[[Agency]:[Agency]]=$E189)/(TableDiv[[Agency]:[Agency]]=$E189)*(ROW(TableDiv[Agency])-ROW(TableDiv[[#Headers],[Agency]])),COLUMNS($F$7:AA$7))))</f>
        <v/>
      </c>
      <c r="AB189" s="1069" t="str" cm="1">
        <f t="array" ref="AB189">IF($D189&lt;COLUMNS($F$7:AB$7),"",INDEX(TableDiv[[GASB]:[GASB]],_xlfn.AGGREGATE(15,3,(TableDiv[[Agency]:[Agency]]=$E189)/(TableDiv[[Agency]:[Agency]]=$E189)*(ROW(TableDiv[Agency])-ROW(TableDiv[[#Headers],[Agency]])),COLUMNS($F$7:AB$7))))</f>
        <v/>
      </c>
      <c r="AC189" s="1069" t="str" cm="1">
        <f t="array" ref="AC189">IF($D189&lt;COLUMNS($F$7:AC$7),"",INDEX(TableDiv[[GASB]:[GASB]],_xlfn.AGGREGATE(15,3,(TableDiv[[Agency]:[Agency]]=$E189)/(TableDiv[[Agency]:[Agency]]=$E189)*(ROW(TableDiv[Agency])-ROW(TableDiv[[#Headers],[Agency]])),COLUMNS($F$7:AC$7))))</f>
        <v/>
      </c>
      <c r="AD189" s="1069" t="str" cm="1">
        <f t="array" ref="AD189">IF($D189&lt;COLUMNS($F$7:AD$7),"",INDEX(TableDiv[[GASB]:[GASB]],_xlfn.AGGREGATE(15,3,(TableDiv[[Agency]:[Agency]]=$E189)/(TableDiv[[Agency]:[Agency]]=$E189)*(ROW(TableDiv[Agency])-ROW(TableDiv[[#Headers],[Agency]])),COLUMNS($F$7:AD$7))))</f>
        <v/>
      </c>
      <c r="AE189" s="1069" t="str" cm="1">
        <f t="array" ref="AE189">IF($D189&lt;COLUMNS($F$7:AE$7),"",INDEX(TableDiv[[GASB]:[GASB]],_xlfn.AGGREGATE(15,3,(TableDiv[[Agency]:[Agency]]=$E189)/(TableDiv[[Agency]:[Agency]]=$E189)*(ROW(TableDiv[Agency])-ROW(TableDiv[[#Headers],[Agency]])),COLUMNS($F$7:AE$7))))</f>
        <v/>
      </c>
      <c r="AF189" s="1069" t="str" cm="1">
        <f t="array" ref="AF189">IF($D189&lt;COLUMNS($F$7:AF$7),"",INDEX(TableDiv[[GASB]:[GASB]],_xlfn.AGGREGATE(15,3,(TableDiv[[Agency]:[Agency]]=$E189)/(TableDiv[[Agency]:[Agency]]=$E189)*(ROW(TableDiv[Agency])-ROW(TableDiv[[#Headers],[Agency]])),COLUMNS($F$7:AF$7))))</f>
        <v/>
      </c>
      <c r="AG189" s="1069" t="str" cm="1">
        <f t="array" ref="AG189">IF($D189&lt;COLUMNS($F$7:AG$7),"",INDEX(TableDiv[[GASB]:[GASB]],_xlfn.AGGREGATE(15,3,(TableDiv[[Agency]:[Agency]]=$E189)/(TableDiv[[Agency]:[Agency]]=$E189)*(ROW(TableDiv[Agency])-ROW(TableDiv[[#Headers],[Agency]])),COLUMNS($F$7:AG$7))))</f>
        <v/>
      </c>
      <c r="AH189" s="1069" t="str" cm="1">
        <f t="array" ref="AH189">IF($D189&lt;COLUMNS($F$7:AH$7),"",INDEX(TableDiv[[GASB]:[GASB]],_xlfn.AGGREGATE(15,3,(TableDiv[[Agency]:[Agency]]=$E189)/(TableDiv[[Agency]:[Agency]]=$E189)*(ROW(TableDiv[Agency])-ROW(TableDiv[[#Headers],[Agency]])),COLUMNS($F$7:AH$7))))</f>
        <v/>
      </c>
      <c r="AI189" s="1069" t="str" cm="1">
        <f t="array" ref="AI189">IF($D189&lt;COLUMNS($F$7:AI$7),"",INDEX(TableDiv[[GASB]:[GASB]],_xlfn.AGGREGATE(15,3,(TableDiv[[Agency]:[Agency]]=$E189)/(TableDiv[[Agency]:[Agency]]=$E189)*(ROW(TableDiv[Agency])-ROW(TableDiv[[#Headers],[Agency]])),COLUMNS($F$7:AI$7))))</f>
        <v/>
      </c>
      <c r="AJ189" s="1069" t="str" cm="1">
        <f t="array" ref="AJ189">IF($D189&lt;COLUMNS($F$7:AJ$7),"",INDEX(TableDiv[[GASB]:[GASB]],_xlfn.AGGREGATE(15,3,(TableDiv[[Agency]:[Agency]]=$E189)/(TableDiv[[Agency]:[Agency]]=$E189)*(ROW(TableDiv[Agency])-ROW(TableDiv[[#Headers],[Agency]])),COLUMNS($F$7:AJ$7))))</f>
        <v/>
      </c>
      <c r="AK189" s="1069" t="str" cm="1">
        <f t="array" ref="AK189">IF($D189&lt;COLUMNS($F$7:AK$7),"",INDEX(TableDiv[[GASB]:[GASB]],_xlfn.AGGREGATE(15,3,(TableDiv[[Agency]:[Agency]]=$E189)/(TableDiv[[Agency]:[Agency]]=$E189)*(ROW(TableDiv[Agency])-ROW(TableDiv[[#Headers],[Agency]])),COLUMNS($F$7:AK$7))))</f>
        <v/>
      </c>
      <c r="AL189" s="1069" t="str" cm="1">
        <f t="array" ref="AL189">IF($D189&lt;COLUMNS($F$7:AL$7),"",INDEX(TableDiv[[GASB]:[GASB]],_xlfn.AGGREGATE(15,3,(TableDiv[[Agency]:[Agency]]=$E189)/(TableDiv[[Agency]:[Agency]]=$E189)*(ROW(TableDiv[Agency])-ROW(TableDiv[[#Headers],[Agency]])),COLUMNS($F$7:AL$7))))</f>
        <v/>
      </c>
      <c r="AM189" s="1069" t="str" cm="1">
        <f t="array" ref="AM189">IF($D189&lt;COLUMNS($F$7:AM$7),"",INDEX(TableDiv[[GASB]:[GASB]],_xlfn.AGGREGATE(15,3,(TableDiv[[Agency]:[Agency]]=$E189)/(TableDiv[[Agency]:[Agency]]=$E189)*(ROW(TableDiv[Agency])-ROW(TableDiv[[#Headers],[Agency]])),COLUMNS($F$7:AM$7))))</f>
        <v/>
      </c>
      <c r="AN189" s="1069"/>
      <c r="AO189" s="1069"/>
      <c r="AP189" s="1069"/>
      <c r="AQ189" s="1069"/>
      <c r="AR189" s="1069"/>
      <c r="AS189" s="1069"/>
    </row>
    <row r="190" spans="1:45" ht="15">
      <c r="A190" s="1073" t="s">
        <v>2354</v>
      </c>
      <c r="B190" s="1073" t="s">
        <v>2355</v>
      </c>
      <c r="C190" s="1069"/>
      <c r="D190" s="1069">
        <f>COUNTIF(TableDiv[Agency],E190)</f>
        <v>1</v>
      </c>
      <c r="E190" s="1078" t="str" cm="1">
        <f t="array" ref="E190">IFERROR(INDEX(TableDiv[Agency],MATCH(0,INDEX(COUNTIF($E$7:E189,TableDiv[Agency]),),0)),"")</f>
        <v>DK</v>
      </c>
      <c r="F190" s="1069" t="str" cm="1">
        <f t="array" ref="F190">IF($D190&lt;COLUMNS($F$7:F$7),"",INDEX(TableDiv[[GASB]:[GASB]],_xlfn.AGGREGATE(15,3,(TableDiv[[Agency]:[Agency]]=$E190)/(TableDiv[[Agency]:[Agency]]=$E190)*(ROW(TableDiv[Agency])-ROW(TableDiv[[#Headers],[Agency]])),COLUMNS($F$7:F$7))))</f>
        <v>48100G</v>
      </c>
      <c r="G190" s="1069" t="str" cm="1">
        <f t="array" ref="G190">IF($D190&lt;COLUMNS($F$7:G$7),"",INDEX(TableDiv[[GASB]:[GASB]],_xlfn.AGGREGATE(15,3,(TableDiv[[Agency]:[Agency]]=$E190)/(TableDiv[[Agency]:[Agency]]=$E190)*(ROW(TableDiv[Agency])-ROW(TableDiv[[#Headers],[Agency]])),COLUMNS($F$7:G$7))))</f>
        <v/>
      </c>
      <c r="H190" s="1069" t="str" cm="1">
        <f t="array" ref="H190">IF($D190&lt;COLUMNS($F$7:H$7),"",INDEX(TableDiv[[GASB]:[GASB]],_xlfn.AGGREGATE(15,3,(TableDiv[[Agency]:[Agency]]=$E190)/(TableDiv[[Agency]:[Agency]]=$E190)*(ROW(TableDiv[Agency])-ROW(TableDiv[[#Headers],[Agency]])),COLUMNS($F$7:H$7))))</f>
        <v/>
      </c>
      <c r="I190" s="1069" t="str" cm="1">
        <f t="array" ref="I190">IF($D190&lt;COLUMNS($F$7:I$7),"",INDEX(TableDiv[[GASB]:[GASB]],_xlfn.AGGREGATE(15,3,(TableDiv[[Agency]:[Agency]]=$E190)/(TableDiv[[Agency]:[Agency]]=$E190)*(ROW(TableDiv[Agency])-ROW(TableDiv[[#Headers],[Agency]])),COLUMNS($F$7:I$7))))</f>
        <v/>
      </c>
      <c r="J190" s="1069" t="str" cm="1">
        <f t="array" ref="J190">IF($D190&lt;COLUMNS($F$7:J$7),"",INDEX(TableDiv[[GASB]:[GASB]],_xlfn.AGGREGATE(15,3,(TableDiv[[Agency]:[Agency]]=$E190)/(TableDiv[[Agency]:[Agency]]=$E190)*(ROW(TableDiv[Agency])-ROW(TableDiv[[#Headers],[Agency]])),COLUMNS($F$7:J$7))))</f>
        <v/>
      </c>
      <c r="K190" s="1069" t="str" cm="1">
        <f t="array" ref="K190">IF($D190&lt;COLUMNS($F$7:K$7),"",INDEX(TableDiv[[GASB]:[GASB]],_xlfn.AGGREGATE(15,3,(TableDiv[[Agency]:[Agency]]=$E190)/(TableDiv[[Agency]:[Agency]]=$E190)*(ROW(TableDiv[Agency])-ROW(TableDiv[[#Headers],[Agency]])),COLUMNS($F$7:K$7))))</f>
        <v/>
      </c>
      <c r="L190" s="1069" t="str" cm="1">
        <f t="array" ref="L190">IF($D190&lt;COLUMNS($F$7:L$7),"",INDEX(TableDiv[[GASB]:[GASB]],_xlfn.AGGREGATE(15,3,(TableDiv[[Agency]:[Agency]]=$E190)/(TableDiv[[Agency]:[Agency]]=$E190)*(ROW(TableDiv[Agency])-ROW(TableDiv[[#Headers],[Agency]])),COLUMNS($F$7:L$7))))</f>
        <v/>
      </c>
      <c r="M190" s="1069" t="str" cm="1">
        <f t="array" ref="M190">IF($D190&lt;COLUMNS($F$7:M$7),"",INDEX(TableDiv[[GASB]:[GASB]],_xlfn.AGGREGATE(15,3,(TableDiv[[Agency]:[Agency]]=$E190)/(TableDiv[[Agency]:[Agency]]=$E190)*(ROW(TableDiv[Agency])-ROW(TableDiv[[#Headers],[Agency]])),COLUMNS($F$7:M$7))))</f>
        <v/>
      </c>
      <c r="N190" s="1069" t="str" cm="1">
        <f t="array" ref="N190">IF($D190&lt;COLUMNS($F$7:N$7),"",INDEX(TableDiv[[GASB]:[GASB]],_xlfn.AGGREGATE(15,3,(TableDiv[[Agency]:[Agency]]=$E190)/(TableDiv[[Agency]:[Agency]]=$E190)*(ROW(TableDiv[Agency])-ROW(TableDiv[[#Headers],[Agency]])),COLUMNS($F$7:N$7))))</f>
        <v/>
      </c>
      <c r="O190" s="1069" t="str" cm="1">
        <f t="array" ref="O190">IF($D190&lt;COLUMNS($F$7:O$7),"",INDEX(TableDiv[[GASB]:[GASB]],_xlfn.AGGREGATE(15,3,(TableDiv[[Agency]:[Agency]]=$E190)/(TableDiv[[Agency]:[Agency]]=$E190)*(ROW(TableDiv[Agency])-ROW(TableDiv[[#Headers],[Agency]])),COLUMNS($F$7:O$7))))</f>
        <v/>
      </c>
      <c r="P190" s="1069" t="str" cm="1">
        <f t="array" ref="P190">IF($D190&lt;COLUMNS($F$7:P$7),"",INDEX(TableDiv[[GASB]:[GASB]],_xlfn.AGGREGATE(15,3,(TableDiv[[Agency]:[Agency]]=$E190)/(TableDiv[[Agency]:[Agency]]=$E190)*(ROW(TableDiv[Agency])-ROW(TableDiv[[#Headers],[Agency]])),COLUMNS($F$7:P$7))))</f>
        <v/>
      </c>
      <c r="Q190" s="1069" t="str" cm="1">
        <f t="array" ref="Q190">IF($D190&lt;COLUMNS($F$7:Q$7),"",INDEX(TableDiv[[GASB]:[GASB]],_xlfn.AGGREGATE(15,3,(TableDiv[[Agency]:[Agency]]=$E190)/(TableDiv[[Agency]:[Agency]]=$E190)*(ROW(TableDiv[Agency])-ROW(TableDiv[[#Headers],[Agency]])),COLUMNS($F$7:Q$7))))</f>
        <v/>
      </c>
      <c r="R190" s="1069" t="str" cm="1">
        <f t="array" ref="R190">IF($D190&lt;COLUMNS($F$7:R$7),"",INDEX(TableDiv[[GASB]:[GASB]],_xlfn.AGGREGATE(15,3,(TableDiv[[Agency]:[Agency]]=$E190)/(TableDiv[[Agency]:[Agency]]=$E190)*(ROW(TableDiv[Agency])-ROW(TableDiv[[#Headers],[Agency]])),COLUMNS($F$7:R$7))))</f>
        <v/>
      </c>
      <c r="S190" s="1069" t="str" cm="1">
        <f t="array" ref="S190">IF($D190&lt;COLUMNS($F$7:S$7),"",INDEX(TableDiv[[GASB]:[GASB]],_xlfn.AGGREGATE(15,3,(TableDiv[[Agency]:[Agency]]=$E190)/(TableDiv[[Agency]:[Agency]]=$E190)*(ROW(TableDiv[Agency])-ROW(TableDiv[[#Headers],[Agency]])),COLUMNS($F$7:S$7))))</f>
        <v/>
      </c>
      <c r="T190" s="1069" t="str" cm="1">
        <f t="array" ref="T190">IF($D190&lt;COLUMNS($F$7:T$7),"",INDEX(TableDiv[[GASB]:[GASB]],_xlfn.AGGREGATE(15,3,(TableDiv[[Agency]:[Agency]]=$E190)/(TableDiv[[Agency]:[Agency]]=$E190)*(ROW(TableDiv[Agency])-ROW(TableDiv[[#Headers],[Agency]])),COLUMNS($F$7:T$7))))</f>
        <v/>
      </c>
      <c r="U190" s="1069" t="str" cm="1">
        <f t="array" ref="U190">IF($D190&lt;COLUMNS($F$7:U$7),"",INDEX(TableDiv[[GASB]:[GASB]],_xlfn.AGGREGATE(15,3,(TableDiv[[Agency]:[Agency]]=$E190)/(TableDiv[[Agency]:[Agency]]=$E190)*(ROW(TableDiv[Agency])-ROW(TableDiv[[#Headers],[Agency]])),COLUMNS($F$7:U$7))))</f>
        <v/>
      </c>
      <c r="V190" s="1069" t="str" cm="1">
        <f t="array" ref="V190">IF($D190&lt;COLUMNS($F$7:V$7),"",INDEX(TableDiv[[GASB]:[GASB]],_xlfn.AGGREGATE(15,3,(TableDiv[[Agency]:[Agency]]=$E190)/(TableDiv[[Agency]:[Agency]]=$E190)*(ROW(TableDiv[Agency])-ROW(TableDiv[[#Headers],[Agency]])),COLUMNS($F$7:V$7))))</f>
        <v/>
      </c>
      <c r="W190" s="1069" t="str" cm="1">
        <f t="array" ref="W190">IF($D190&lt;COLUMNS($F$7:W$7),"",INDEX(TableDiv[[GASB]:[GASB]],_xlfn.AGGREGATE(15,3,(TableDiv[[Agency]:[Agency]]=$E190)/(TableDiv[[Agency]:[Agency]]=$E190)*(ROW(TableDiv[Agency])-ROW(TableDiv[[#Headers],[Agency]])),COLUMNS($F$7:W$7))))</f>
        <v/>
      </c>
      <c r="X190" s="1069" t="str" cm="1">
        <f t="array" ref="X190">IF($D190&lt;COLUMNS($F$7:X$7),"",INDEX(TableDiv[[GASB]:[GASB]],_xlfn.AGGREGATE(15,3,(TableDiv[[Agency]:[Agency]]=$E190)/(TableDiv[[Agency]:[Agency]]=$E190)*(ROW(TableDiv[Agency])-ROW(TableDiv[[#Headers],[Agency]])),COLUMNS($F$7:X$7))))</f>
        <v/>
      </c>
      <c r="Y190" s="1069" t="str" cm="1">
        <f t="array" ref="Y190">IF($D190&lt;COLUMNS($F$7:Y$7),"",INDEX(TableDiv[[GASB]:[GASB]],_xlfn.AGGREGATE(15,3,(TableDiv[[Agency]:[Agency]]=$E190)/(TableDiv[[Agency]:[Agency]]=$E190)*(ROW(TableDiv[Agency])-ROW(TableDiv[[#Headers],[Agency]])),COLUMNS($F$7:Y$7))))</f>
        <v/>
      </c>
      <c r="Z190" s="1069" t="str" cm="1">
        <f t="array" ref="Z190">IF($D190&lt;COLUMNS($F$7:Z$7),"",INDEX(TableDiv[[GASB]:[GASB]],_xlfn.AGGREGATE(15,3,(TableDiv[[Agency]:[Agency]]=$E190)/(TableDiv[[Agency]:[Agency]]=$E190)*(ROW(TableDiv[Agency])-ROW(TableDiv[[#Headers],[Agency]])),COLUMNS($F$7:Z$7))))</f>
        <v/>
      </c>
      <c r="AA190" s="1069" t="str" cm="1">
        <f t="array" ref="AA190">IF($D190&lt;COLUMNS($F$7:AA$7),"",INDEX(TableDiv[[GASB]:[GASB]],_xlfn.AGGREGATE(15,3,(TableDiv[[Agency]:[Agency]]=$E190)/(TableDiv[[Agency]:[Agency]]=$E190)*(ROW(TableDiv[Agency])-ROW(TableDiv[[#Headers],[Agency]])),COLUMNS($F$7:AA$7))))</f>
        <v/>
      </c>
      <c r="AB190" s="1069" t="str" cm="1">
        <f t="array" ref="AB190">IF($D190&lt;COLUMNS($F$7:AB$7),"",INDEX(TableDiv[[GASB]:[GASB]],_xlfn.AGGREGATE(15,3,(TableDiv[[Agency]:[Agency]]=$E190)/(TableDiv[[Agency]:[Agency]]=$E190)*(ROW(TableDiv[Agency])-ROW(TableDiv[[#Headers],[Agency]])),COLUMNS($F$7:AB$7))))</f>
        <v/>
      </c>
      <c r="AC190" s="1069" t="str" cm="1">
        <f t="array" ref="AC190">IF($D190&lt;COLUMNS($F$7:AC$7),"",INDEX(TableDiv[[GASB]:[GASB]],_xlfn.AGGREGATE(15,3,(TableDiv[[Agency]:[Agency]]=$E190)/(TableDiv[[Agency]:[Agency]]=$E190)*(ROW(TableDiv[Agency])-ROW(TableDiv[[#Headers],[Agency]])),COLUMNS($F$7:AC$7))))</f>
        <v/>
      </c>
      <c r="AD190" s="1069" t="str" cm="1">
        <f t="array" ref="AD190">IF($D190&lt;COLUMNS($F$7:AD$7),"",INDEX(TableDiv[[GASB]:[GASB]],_xlfn.AGGREGATE(15,3,(TableDiv[[Agency]:[Agency]]=$E190)/(TableDiv[[Agency]:[Agency]]=$E190)*(ROW(TableDiv[Agency])-ROW(TableDiv[[#Headers],[Agency]])),COLUMNS($F$7:AD$7))))</f>
        <v/>
      </c>
      <c r="AE190" s="1069" t="str" cm="1">
        <f t="array" ref="AE190">IF($D190&lt;COLUMNS($F$7:AE$7),"",INDEX(TableDiv[[GASB]:[GASB]],_xlfn.AGGREGATE(15,3,(TableDiv[[Agency]:[Agency]]=$E190)/(TableDiv[[Agency]:[Agency]]=$E190)*(ROW(TableDiv[Agency])-ROW(TableDiv[[#Headers],[Agency]])),COLUMNS($F$7:AE$7))))</f>
        <v/>
      </c>
      <c r="AF190" s="1069" t="str" cm="1">
        <f t="array" ref="AF190">IF($D190&lt;COLUMNS($F$7:AF$7),"",INDEX(TableDiv[[GASB]:[GASB]],_xlfn.AGGREGATE(15,3,(TableDiv[[Agency]:[Agency]]=$E190)/(TableDiv[[Agency]:[Agency]]=$E190)*(ROW(TableDiv[Agency])-ROW(TableDiv[[#Headers],[Agency]])),COLUMNS($F$7:AF$7))))</f>
        <v/>
      </c>
      <c r="AG190" s="1069" t="str" cm="1">
        <f t="array" ref="AG190">IF($D190&lt;COLUMNS($F$7:AG$7),"",INDEX(TableDiv[[GASB]:[GASB]],_xlfn.AGGREGATE(15,3,(TableDiv[[Agency]:[Agency]]=$E190)/(TableDiv[[Agency]:[Agency]]=$E190)*(ROW(TableDiv[Agency])-ROW(TableDiv[[#Headers],[Agency]])),COLUMNS($F$7:AG$7))))</f>
        <v/>
      </c>
      <c r="AH190" s="1069" t="str" cm="1">
        <f t="array" ref="AH190">IF($D190&lt;COLUMNS($F$7:AH$7),"",INDEX(TableDiv[[GASB]:[GASB]],_xlfn.AGGREGATE(15,3,(TableDiv[[Agency]:[Agency]]=$E190)/(TableDiv[[Agency]:[Agency]]=$E190)*(ROW(TableDiv[Agency])-ROW(TableDiv[[#Headers],[Agency]])),COLUMNS($F$7:AH$7))))</f>
        <v/>
      </c>
      <c r="AI190" s="1069" t="str" cm="1">
        <f t="array" ref="AI190">IF($D190&lt;COLUMNS($F$7:AI$7),"",INDEX(TableDiv[[GASB]:[GASB]],_xlfn.AGGREGATE(15,3,(TableDiv[[Agency]:[Agency]]=$E190)/(TableDiv[[Agency]:[Agency]]=$E190)*(ROW(TableDiv[Agency])-ROW(TableDiv[[#Headers],[Agency]])),COLUMNS($F$7:AI$7))))</f>
        <v/>
      </c>
      <c r="AJ190" s="1069" t="str" cm="1">
        <f t="array" ref="AJ190">IF($D190&lt;COLUMNS($F$7:AJ$7),"",INDEX(TableDiv[[GASB]:[GASB]],_xlfn.AGGREGATE(15,3,(TableDiv[[Agency]:[Agency]]=$E190)/(TableDiv[[Agency]:[Agency]]=$E190)*(ROW(TableDiv[Agency])-ROW(TableDiv[[#Headers],[Agency]])),COLUMNS($F$7:AJ$7))))</f>
        <v/>
      </c>
      <c r="AK190" s="1069" t="str" cm="1">
        <f t="array" ref="AK190">IF($D190&lt;COLUMNS($F$7:AK$7),"",INDEX(TableDiv[[GASB]:[GASB]],_xlfn.AGGREGATE(15,3,(TableDiv[[Agency]:[Agency]]=$E190)/(TableDiv[[Agency]:[Agency]]=$E190)*(ROW(TableDiv[Agency])-ROW(TableDiv[[#Headers],[Agency]])),COLUMNS($F$7:AK$7))))</f>
        <v/>
      </c>
      <c r="AL190" s="1069" t="str" cm="1">
        <f t="array" ref="AL190">IF($D190&lt;COLUMNS($F$7:AL$7),"",INDEX(TableDiv[[GASB]:[GASB]],_xlfn.AGGREGATE(15,3,(TableDiv[[Agency]:[Agency]]=$E190)/(TableDiv[[Agency]:[Agency]]=$E190)*(ROW(TableDiv[Agency])-ROW(TableDiv[[#Headers],[Agency]])),COLUMNS($F$7:AL$7))))</f>
        <v/>
      </c>
      <c r="AM190" s="1069" t="str" cm="1">
        <f t="array" ref="AM190">IF($D190&lt;COLUMNS($F$7:AM$7),"",INDEX(TableDiv[[GASB]:[GASB]],_xlfn.AGGREGATE(15,3,(TableDiv[[Agency]:[Agency]]=$E190)/(TableDiv[[Agency]:[Agency]]=$E190)*(ROW(TableDiv[Agency])-ROW(TableDiv[[#Headers],[Agency]])),COLUMNS($F$7:AM$7))))</f>
        <v/>
      </c>
      <c r="AN190" s="1069"/>
      <c r="AO190" s="1069"/>
      <c r="AP190" s="1069"/>
      <c r="AQ190" s="1069"/>
      <c r="AR190" s="1069"/>
      <c r="AS190" s="1069"/>
    </row>
    <row r="191" spans="1:45" ht="15">
      <c r="A191" s="1073" t="s">
        <v>2354</v>
      </c>
      <c r="B191" s="1073" t="s">
        <v>2316</v>
      </c>
      <c r="C191" s="1069"/>
      <c r="D191" s="1069">
        <f>COUNTIF(TableDiv[Agency],E191)</f>
        <v>1</v>
      </c>
      <c r="E191" s="1078" t="str" cm="1">
        <f t="array" ref="E191">IFERROR(INDEX(TableDiv[Agency],MATCH(0,INDEX(COUNTIF($E$7:E190,TableDiv[Agency]),),0)),"")</f>
        <v>DL</v>
      </c>
      <c r="F191" s="1069" t="str" cm="1">
        <f t="array" ref="F191">IF($D191&lt;COLUMNS($F$7:F$7),"",INDEX(TableDiv[[GASB]:[GASB]],_xlfn.AGGREGATE(15,3,(TableDiv[[Agency]:[Agency]]=$E191)/(TableDiv[[Agency]:[Agency]]=$E191)*(ROW(TableDiv[Agency])-ROW(TableDiv[[#Headers],[Agency]])),COLUMNS($F$7:F$7))))</f>
        <v>48100G</v>
      </c>
      <c r="G191" s="1069" t="str" cm="1">
        <f t="array" ref="G191">IF($D191&lt;COLUMNS($F$7:G$7),"",INDEX(TableDiv[[GASB]:[GASB]],_xlfn.AGGREGATE(15,3,(TableDiv[[Agency]:[Agency]]=$E191)/(TableDiv[[Agency]:[Agency]]=$E191)*(ROW(TableDiv[Agency])-ROW(TableDiv[[#Headers],[Agency]])),COLUMNS($F$7:G$7))))</f>
        <v/>
      </c>
      <c r="H191" s="1069" t="str" cm="1">
        <f t="array" ref="H191">IF($D191&lt;COLUMNS($F$7:H$7),"",INDEX(TableDiv[[GASB]:[GASB]],_xlfn.AGGREGATE(15,3,(TableDiv[[Agency]:[Agency]]=$E191)/(TableDiv[[Agency]:[Agency]]=$E191)*(ROW(TableDiv[Agency])-ROW(TableDiv[[#Headers],[Agency]])),COLUMNS($F$7:H$7))))</f>
        <v/>
      </c>
      <c r="I191" s="1069" t="str" cm="1">
        <f t="array" ref="I191">IF($D191&lt;COLUMNS($F$7:I$7),"",INDEX(TableDiv[[GASB]:[GASB]],_xlfn.AGGREGATE(15,3,(TableDiv[[Agency]:[Agency]]=$E191)/(TableDiv[[Agency]:[Agency]]=$E191)*(ROW(TableDiv[Agency])-ROW(TableDiv[[#Headers],[Agency]])),COLUMNS($F$7:I$7))))</f>
        <v/>
      </c>
      <c r="J191" s="1069" t="str" cm="1">
        <f t="array" ref="J191">IF($D191&lt;COLUMNS($F$7:J$7),"",INDEX(TableDiv[[GASB]:[GASB]],_xlfn.AGGREGATE(15,3,(TableDiv[[Agency]:[Agency]]=$E191)/(TableDiv[[Agency]:[Agency]]=$E191)*(ROW(TableDiv[Agency])-ROW(TableDiv[[#Headers],[Agency]])),COLUMNS($F$7:J$7))))</f>
        <v/>
      </c>
      <c r="K191" s="1069" t="str" cm="1">
        <f t="array" ref="K191">IF($D191&lt;COLUMNS($F$7:K$7),"",INDEX(TableDiv[[GASB]:[GASB]],_xlfn.AGGREGATE(15,3,(TableDiv[[Agency]:[Agency]]=$E191)/(TableDiv[[Agency]:[Agency]]=$E191)*(ROW(TableDiv[Agency])-ROW(TableDiv[[#Headers],[Agency]])),COLUMNS($F$7:K$7))))</f>
        <v/>
      </c>
      <c r="L191" s="1069" t="str" cm="1">
        <f t="array" ref="L191">IF($D191&lt;COLUMNS($F$7:L$7),"",INDEX(TableDiv[[GASB]:[GASB]],_xlfn.AGGREGATE(15,3,(TableDiv[[Agency]:[Agency]]=$E191)/(TableDiv[[Agency]:[Agency]]=$E191)*(ROW(TableDiv[Agency])-ROW(TableDiv[[#Headers],[Agency]])),COLUMNS($F$7:L$7))))</f>
        <v/>
      </c>
      <c r="M191" s="1069" t="str" cm="1">
        <f t="array" ref="M191">IF($D191&lt;COLUMNS($F$7:M$7),"",INDEX(TableDiv[[GASB]:[GASB]],_xlfn.AGGREGATE(15,3,(TableDiv[[Agency]:[Agency]]=$E191)/(TableDiv[[Agency]:[Agency]]=$E191)*(ROW(TableDiv[Agency])-ROW(TableDiv[[#Headers],[Agency]])),COLUMNS($F$7:M$7))))</f>
        <v/>
      </c>
      <c r="N191" s="1069" t="str" cm="1">
        <f t="array" ref="N191">IF($D191&lt;COLUMNS($F$7:N$7),"",INDEX(TableDiv[[GASB]:[GASB]],_xlfn.AGGREGATE(15,3,(TableDiv[[Agency]:[Agency]]=$E191)/(TableDiv[[Agency]:[Agency]]=$E191)*(ROW(TableDiv[Agency])-ROW(TableDiv[[#Headers],[Agency]])),COLUMNS($F$7:N$7))))</f>
        <v/>
      </c>
      <c r="O191" s="1069" t="str" cm="1">
        <f t="array" ref="O191">IF($D191&lt;COLUMNS($F$7:O$7),"",INDEX(TableDiv[[GASB]:[GASB]],_xlfn.AGGREGATE(15,3,(TableDiv[[Agency]:[Agency]]=$E191)/(TableDiv[[Agency]:[Agency]]=$E191)*(ROW(TableDiv[Agency])-ROW(TableDiv[[#Headers],[Agency]])),COLUMNS($F$7:O$7))))</f>
        <v/>
      </c>
      <c r="P191" s="1069" t="str" cm="1">
        <f t="array" ref="P191">IF($D191&lt;COLUMNS($F$7:P$7),"",INDEX(TableDiv[[GASB]:[GASB]],_xlfn.AGGREGATE(15,3,(TableDiv[[Agency]:[Agency]]=$E191)/(TableDiv[[Agency]:[Agency]]=$E191)*(ROW(TableDiv[Agency])-ROW(TableDiv[[#Headers],[Agency]])),COLUMNS($F$7:P$7))))</f>
        <v/>
      </c>
      <c r="Q191" s="1069" t="str" cm="1">
        <f t="array" ref="Q191">IF($D191&lt;COLUMNS($F$7:Q$7),"",INDEX(TableDiv[[GASB]:[GASB]],_xlfn.AGGREGATE(15,3,(TableDiv[[Agency]:[Agency]]=$E191)/(TableDiv[[Agency]:[Agency]]=$E191)*(ROW(TableDiv[Agency])-ROW(TableDiv[[#Headers],[Agency]])),COLUMNS($F$7:Q$7))))</f>
        <v/>
      </c>
      <c r="R191" s="1069" t="str" cm="1">
        <f t="array" ref="R191">IF($D191&lt;COLUMNS($F$7:R$7),"",INDEX(TableDiv[[GASB]:[GASB]],_xlfn.AGGREGATE(15,3,(TableDiv[[Agency]:[Agency]]=$E191)/(TableDiv[[Agency]:[Agency]]=$E191)*(ROW(TableDiv[Agency])-ROW(TableDiv[[#Headers],[Agency]])),COLUMNS($F$7:R$7))))</f>
        <v/>
      </c>
      <c r="S191" s="1069" t="str" cm="1">
        <f t="array" ref="S191">IF($D191&lt;COLUMNS($F$7:S$7),"",INDEX(TableDiv[[GASB]:[GASB]],_xlfn.AGGREGATE(15,3,(TableDiv[[Agency]:[Agency]]=$E191)/(TableDiv[[Agency]:[Agency]]=$E191)*(ROW(TableDiv[Agency])-ROW(TableDiv[[#Headers],[Agency]])),COLUMNS($F$7:S$7))))</f>
        <v/>
      </c>
      <c r="T191" s="1069" t="str" cm="1">
        <f t="array" ref="T191">IF($D191&lt;COLUMNS($F$7:T$7),"",INDEX(TableDiv[[GASB]:[GASB]],_xlfn.AGGREGATE(15,3,(TableDiv[[Agency]:[Agency]]=$E191)/(TableDiv[[Agency]:[Agency]]=$E191)*(ROW(TableDiv[Agency])-ROW(TableDiv[[#Headers],[Agency]])),COLUMNS($F$7:T$7))))</f>
        <v/>
      </c>
      <c r="U191" s="1069" t="str" cm="1">
        <f t="array" ref="U191">IF($D191&lt;COLUMNS($F$7:U$7),"",INDEX(TableDiv[[GASB]:[GASB]],_xlfn.AGGREGATE(15,3,(TableDiv[[Agency]:[Agency]]=$E191)/(TableDiv[[Agency]:[Agency]]=$E191)*(ROW(TableDiv[Agency])-ROW(TableDiv[[#Headers],[Agency]])),COLUMNS($F$7:U$7))))</f>
        <v/>
      </c>
      <c r="V191" s="1069" t="str" cm="1">
        <f t="array" ref="V191">IF($D191&lt;COLUMNS($F$7:V$7),"",INDEX(TableDiv[[GASB]:[GASB]],_xlfn.AGGREGATE(15,3,(TableDiv[[Agency]:[Agency]]=$E191)/(TableDiv[[Agency]:[Agency]]=$E191)*(ROW(TableDiv[Agency])-ROW(TableDiv[[#Headers],[Agency]])),COLUMNS($F$7:V$7))))</f>
        <v/>
      </c>
      <c r="W191" s="1069" t="str" cm="1">
        <f t="array" ref="W191">IF($D191&lt;COLUMNS($F$7:W$7),"",INDEX(TableDiv[[GASB]:[GASB]],_xlfn.AGGREGATE(15,3,(TableDiv[[Agency]:[Agency]]=$E191)/(TableDiv[[Agency]:[Agency]]=$E191)*(ROW(TableDiv[Agency])-ROW(TableDiv[[#Headers],[Agency]])),COLUMNS($F$7:W$7))))</f>
        <v/>
      </c>
      <c r="X191" s="1069" t="str" cm="1">
        <f t="array" ref="X191">IF($D191&lt;COLUMNS($F$7:X$7),"",INDEX(TableDiv[[GASB]:[GASB]],_xlfn.AGGREGATE(15,3,(TableDiv[[Agency]:[Agency]]=$E191)/(TableDiv[[Agency]:[Agency]]=$E191)*(ROW(TableDiv[Agency])-ROW(TableDiv[[#Headers],[Agency]])),COLUMNS($F$7:X$7))))</f>
        <v/>
      </c>
      <c r="Y191" s="1069" t="str" cm="1">
        <f t="array" ref="Y191">IF($D191&lt;COLUMNS($F$7:Y$7),"",INDEX(TableDiv[[GASB]:[GASB]],_xlfn.AGGREGATE(15,3,(TableDiv[[Agency]:[Agency]]=$E191)/(TableDiv[[Agency]:[Agency]]=$E191)*(ROW(TableDiv[Agency])-ROW(TableDiv[[#Headers],[Agency]])),COLUMNS($F$7:Y$7))))</f>
        <v/>
      </c>
      <c r="Z191" s="1069" t="str" cm="1">
        <f t="array" ref="Z191">IF($D191&lt;COLUMNS($F$7:Z$7),"",INDEX(TableDiv[[GASB]:[GASB]],_xlfn.AGGREGATE(15,3,(TableDiv[[Agency]:[Agency]]=$E191)/(TableDiv[[Agency]:[Agency]]=$E191)*(ROW(TableDiv[Agency])-ROW(TableDiv[[#Headers],[Agency]])),COLUMNS($F$7:Z$7))))</f>
        <v/>
      </c>
      <c r="AA191" s="1069" t="str" cm="1">
        <f t="array" ref="AA191">IF($D191&lt;COLUMNS($F$7:AA$7),"",INDEX(TableDiv[[GASB]:[GASB]],_xlfn.AGGREGATE(15,3,(TableDiv[[Agency]:[Agency]]=$E191)/(TableDiv[[Agency]:[Agency]]=$E191)*(ROW(TableDiv[Agency])-ROW(TableDiv[[#Headers],[Agency]])),COLUMNS($F$7:AA$7))))</f>
        <v/>
      </c>
      <c r="AB191" s="1069" t="str" cm="1">
        <f t="array" ref="AB191">IF($D191&lt;COLUMNS($F$7:AB$7),"",INDEX(TableDiv[[GASB]:[GASB]],_xlfn.AGGREGATE(15,3,(TableDiv[[Agency]:[Agency]]=$E191)/(TableDiv[[Agency]:[Agency]]=$E191)*(ROW(TableDiv[Agency])-ROW(TableDiv[[#Headers],[Agency]])),COLUMNS($F$7:AB$7))))</f>
        <v/>
      </c>
      <c r="AC191" s="1069" t="str" cm="1">
        <f t="array" ref="AC191">IF($D191&lt;COLUMNS($F$7:AC$7),"",INDEX(TableDiv[[GASB]:[GASB]],_xlfn.AGGREGATE(15,3,(TableDiv[[Agency]:[Agency]]=$E191)/(TableDiv[[Agency]:[Agency]]=$E191)*(ROW(TableDiv[Agency])-ROW(TableDiv[[#Headers],[Agency]])),COLUMNS($F$7:AC$7))))</f>
        <v/>
      </c>
      <c r="AD191" s="1069" t="str" cm="1">
        <f t="array" ref="AD191">IF($D191&lt;COLUMNS($F$7:AD$7),"",INDEX(TableDiv[[GASB]:[GASB]],_xlfn.AGGREGATE(15,3,(TableDiv[[Agency]:[Agency]]=$E191)/(TableDiv[[Agency]:[Agency]]=$E191)*(ROW(TableDiv[Agency])-ROW(TableDiv[[#Headers],[Agency]])),COLUMNS($F$7:AD$7))))</f>
        <v/>
      </c>
      <c r="AE191" s="1069" t="str" cm="1">
        <f t="array" ref="AE191">IF($D191&lt;COLUMNS($F$7:AE$7),"",INDEX(TableDiv[[GASB]:[GASB]],_xlfn.AGGREGATE(15,3,(TableDiv[[Agency]:[Agency]]=$E191)/(TableDiv[[Agency]:[Agency]]=$E191)*(ROW(TableDiv[Agency])-ROW(TableDiv[[#Headers],[Agency]])),COLUMNS($F$7:AE$7))))</f>
        <v/>
      </c>
      <c r="AF191" s="1069" t="str" cm="1">
        <f t="array" ref="AF191">IF($D191&lt;COLUMNS($F$7:AF$7),"",INDEX(TableDiv[[GASB]:[GASB]],_xlfn.AGGREGATE(15,3,(TableDiv[[Agency]:[Agency]]=$E191)/(TableDiv[[Agency]:[Agency]]=$E191)*(ROW(TableDiv[Agency])-ROW(TableDiv[[#Headers],[Agency]])),COLUMNS($F$7:AF$7))))</f>
        <v/>
      </c>
      <c r="AG191" s="1069" t="str" cm="1">
        <f t="array" ref="AG191">IF($D191&lt;COLUMNS($F$7:AG$7),"",INDEX(TableDiv[[GASB]:[GASB]],_xlfn.AGGREGATE(15,3,(TableDiv[[Agency]:[Agency]]=$E191)/(TableDiv[[Agency]:[Agency]]=$E191)*(ROW(TableDiv[Agency])-ROW(TableDiv[[#Headers],[Agency]])),COLUMNS($F$7:AG$7))))</f>
        <v/>
      </c>
      <c r="AH191" s="1069" t="str" cm="1">
        <f t="array" ref="AH191">IF($D191&lt;COLUMNS($F$7:AH$7),"",INDEX(TableDiv[[GASB]:[GASB]],_xlfn.AGGREGATE(15,3,(TableDiv[[Agency]:[Agency]]=$E191)/(TableDiv[[Agency]:[Agency]]=$E191)*(ROW(TableDiv[Agency])-ROW(TableDiv[[#Headers],[Agency]])),COLUMNS($F$7:AH$7))))</f>
        <v/>
      </c>
      <c r="AI191" s="1069" t="str" cm="1">
        <f t="array" ref="AI191">IF($D191&lt;COLUMNS($F$7:AI$7),"",INDEX(TableDiv[[GASB]:[GASB]],_xlfn.AGGREGATE(15,3,(TableDiv[[Agency]:[Agency]]=$E191)/(TableDiv[[Agency]:[Agency]]=$E191)*(ROW(TableDiv[Agency])-ROW(TableDiv[[#Headers],[Agency]])),COLUMNS($F$7:AI$7))))</f>
        <v/>
      </c>
      <c r="AJ191" s="1069" t="str" cm="1">
        <f t="array" ref="AJ191">IF($D191&lt;COLUMNS($F$7:AJ$7),"",INDEX(TableDiv[[GASB]:[GASB]],_xlfn.AGGREGATE(15,3,(TableDiv[[Agency]:[Agency]]=$E191)/(TableDiv[[Agency]:[Agency]]=$E191)*(ROW(TableDiv[Agency])-ROW(TableDiv[[#Headers],[Agency]])),COLUMNS($F$7:AJ$7))))</f>
        <v/>
      </c>
      <c r="AK191" s="1069" t="str" cm="1">
        <f t="array" ref="AK191">IF($D191&lt;COLUMNS($F$7:AK$7),"",INDEX(TableDiv[[GASB]:[GASB]],_xlfn.AGGREGATE(15,3,(TableDiv[[Agency]:[Agency]]=$E191)/(TableDiv[[Agency]:[Agency]]=$E191)*(ROW(TableDiv[Agency])-ROW(TableDiv[[#Headers],[Agency]])),COLUMNS($F$7:AK$7))))</f>
        <v/>
      </c>
      <c r="AL191" s="1069" t="str" cm="1">
        <f t="array" ref="AL191">IF($D191&lt;COLUMNS($F$7:AL$7),"",INDEX(TableDiv[[GASB]:[GASB]],_xlfn.AGGREGATE(15,3,(TableDiv[[Agency]:[Agency]]=$E191)/(TableDiv[[Agency]:[Agency]]=$E191)*(ROW(TableDiv[Agency])-ROW(TableDiv[[#Headers],[Agency]])),COLUMNS($F$7:AL$7))))</f>
        <v/>
      </c>
      <c r="AM191" s="1069" t="str" cm="1">
        <f t="array" ref="AM191">IF($D191&lt;COLUMNS($F$7:AM$7),"",INDEX(TableDiv[[GASB]:[GASB]],_xlfn.AGGREGATE(15,3,(TableDiv[[Agency]:[Agency]]=$E191)/(TableDiv[[Agency]:[Agency]]=$E191)*(ROW(TableDiv[Agency])-ROW(TableDiv[[#Headers],[Agency]])),COLUMNS($F$7:AM$7))))</f>
        <v/>
      </c>
      <c r="AN191" s="1069"/>
      <c r="AO191" s="1069"/>
      <c r="AP191" s="1069"/>
      <c r="AQ191" s="1069"/>
      <c r="AR191" s="1069"/>
      <c r="AS191" s="1069"/>
    </row>
    <row r="192" spans="1:45" ht="15">
      <c r="A192" s="1073" t="s">
        <v>2354</v>
      </c>
      <c r="B192" s="1073" t="s">
        <v>2302</v>
      </c>
      <c r="C192" s="1069"/>
      <c r="D192" s="1069">
        <f>COUNTIF(TableDiv[Agency],E192)</f>
        <v>1</v>
      </c>
      <c r="E192" s="1078" t="str" cm="1">
        <f t="array" ref="E192">IFERROR(INDEX(TableDiv[Agency],MATCH(0,INDEX(COUNTIF($E$7:E191,TableDiv[Agency]),),0)),"")</f>
        <v>DM</v>
      </c>
      <c r="F192" s="1069" t="str" cm="1">
        <f t="array" ref="F192">IF($D192&lt;COLUMNS($F$7:F$7),"",INDEX(TableDiv[[GASB]:[GASB]],_xlfn.AGGREGATE(15,3,(TableDiv[[Agency]:[Agency]]=$E192)/(TableDiv[[Agency]:[Agency]]=$E192)*(ROW(TableDiv[Agency])-ROW(TableDiv[[#Headers],[Agency]])),COLUMNS($F$7:F$7))))</f>
        <v>48100G</v>
      </c>
      <c r="G192" s="1069" t="str" cm="1">
        <f t="array" ref="G192">IF($D192&lt;COLUMNS($F$7:G$7),"",INDEX(TableDiv[[GASB]:[GASB]],_xlfn.AGGREGATE(15,3,(TableDiv[[Agency]:[Agency]]=$E192)/(TableDiv[[Agency]:[Agency]]=$E192)*(ROW(TableDiv[Agency])-ROW(TableDiv[[#Headers],[Agency]])),COLUMNS($F$7:G$7))))</f>
        <v/>
      </c>
      <c r="H192" s="1069" t="str" cm="1">
        <f t="array" ref="H192">IF($D192&lt;COLUMNS($F$7:H$7),"",INDEX(TableDiv[[GASB]:[GASB]],_xlfn.AGGREGATE(15,3,(TableDiv[[Agency]:[Agency]]=$E192)/(TableDiv[[Agency]:[Agency]]=$E192)*(ROW(TableDiv[Agency])-ROW(TableDiv[[#Headers],[Agency]])),COLUMNS($F$7:H$7))))</f>
        <v/>
      </c>
      <c r="I192" s="1069" t="str" cm="1">
        <f t="array" ref="I192">IF($D192&lt;COLUMNS($F$7:I$7),"",INDEX(TableDiv[[GASB]:[GASB]],_xlfn.AGGREGATE(15,3,(TableDiv[[Agency]:[Agency]]=$E192)/(TableDiv[[Agency]:[Agency]]=$E192)*(ROW(TableDiv[Agency])-ROW(TableDiv[[#Headers],[Agency]])),COLUMNS($F$7:I$7))))</f>
        <v/>
      </c>
      <c r="J192" s="1069" t="str" cm="1">
        <f t="array" ref="J192">IF($D192&lt;COLUMNS($F$7:J$7),"",INDEX(TableDiv[[GASB]:[GASB]],_xlfn.AGGREGATE(15,3,(TableDiv[[Agency]:[Agency]]=$E192)/(TableDiv[[Agency]:[Agency]]=$E192)*(ROW(TableDiv[Agency])-ROW(TableDiv[[#Headers],[Agency]])),COLUMNS($F$7:J$7))))</f>
        <v/>
      </c>
      <c r="K192" s="1069" t="str" cm="1">
        <f t="array" ref="K192">IF($D192&lt;COLUMNS($F$7:K$7),"",INDEX(TableDiv[[GASB]:[GASB]],_xlfn.AGGREGATE(15,3,(TableDiv[[Agency]:[Agency]]=$E192)/(TableDiv[[Agency]:[Agency]]=$E192)*(ROW(TableDiv[Agency])-ROW(TableDiv[[#Headers],[Agency]])),COLUMNS($F$7:K$7))))</f>
        <v/>
      </c>
      <c r="L192" s="1069" t="str" cm="1">
        <f t="array" ref="L192">IF($D192&lt;COLUMNS($F$7:L$7),"",INDEX(TableDiv[[GASB]:[GASB]],_xlfn.AGGREGATE(15,3,(TableDiv[[Agency]:[Agency]]=$E192)/(TableDiv[[Agency]:[Agency]]=$E192)*(ROW(TableDiv[Agency])-ROW(TableDiv[[#Headers],[Agency]])),COLUMNS($F$7:L$7))))</f>
        <v/>
      </c>
      <c r="M192" s="1069" t="str" cm="1">
        <f t="array" ref="M192">IF($D192&lt;COLUMNS($F$7:M$7),"",INDEX(TableDiv[[GASB]:[GASB]],_xlfn.AGGREGATE(15,3,(TableDiv[[Agency]:[Agency]]=$E192)/(TableDiv[[Agency]:[Agency]]=$E192)*(ROW(TableDiv[Agency])-ROW(TableDiv[[#Headers],[Agency]])),COLUMNS($F$7:M$7))))</f>
        <v/>
      </c>
      <c r="N192" s="1069" t="str" cm="1">
        <f t="array" ref="N192">IF($D192&lt;COLUMNS($F$7:N$7),"",INDEX(TableDiv[[GASB]:[GASB]],_xlfn.AGGREGATE(15,3,(TableDiv[[Agency]:[Agency]]=$E192)/(TableDiv[[Agency]:[Agency]]=$E192)*(ROW(TableDiv[Agency])-ROW(TableDiv[[#Headers],[Agency]])),COLUMNS($F$7:N$7))))</f>
        <v/>
      </c>
      <c r="O192" s="1069" t="str" cm="1">
        <f t="array" ref="O192">IF($D192&lt;COLUMNS($F$7:O$7),"",INDEX(TableDiv[[GASB]:[GASB]],_xlfn.AGGREGATE(15,3,(TableDiv[[Agency]:[Agency]]=$E192)/(TableDiv[[Agency]:[Agency]]=$E192)*(ROW(TableDiv[Agency])-ROW(TableDiv[[#Headers],[Agency]])),COLUMNS($F$7:O$7))))</f>
        <v/>
      </c>
      <c r="P192" s="1069" t="str" cm="1">
        <f t="array" ref="P192">IF($D192&lt;COLUMNS($F$7:P$7),"",INDEX(TableDiv[[GASB]:[GASB]],_xlfn.AGGREGATE(15,3,(TableDiv[[Agency]:[Agency]]=$E192)/(TableDiv[[Agency]:[Agency]]=$E192)*(ROW(TableDiv[Agency])-ROW(TableDiv[[#Headers],[Agency]])),COLUMNS($F$7:P$7))))</f>
        <v/>
      </c>
      <c r="Q192" s="1069" t="str" cm="1">
        <f t="array" ref="Q192">IF($D192&lt;COLUMNS($F$7:Q$7),"",INDEX(TableDiv[[GASB]:[GASB]],_xlfn.AGGREGATE(15,3,(TableDiv[[Agency]:[Agency]]=$E192)/(TableDiv[[Agency]:[Agency]]=$E192)*(ROW(TableDiv[Agency])-ROW(TableDiv[[#Headers],[Agency]])),COLUMNS($F$7:Q$7))))</f>
        <v/>
      </c>
      <c r="R192" s="1069" t="str" cm="1">
        <f t="array" ref="R192">IF($D192&lt;COLUMNS($F$7:R$7),"",INDEX(TableDiv[[GASB]:[GASB]],_xlfn.AGGREGATE(15,3,(TableDiv[[Agency]:[Agency]]=$E192)/(TableDiv[[Agency]:[Agency]]=$E192)*(ROW(TableDiv[Agency])-ROW(TableDiv[[#Headers],[Agency]])),COLUMNS($F$7:R$7))))</f>
        <v/>
      </c>
      <c r="S192" s="1069" t="str" cm="1">
        <f t="array" ref="S192">IF($D192&lt;COLUMNS($F$7:S$7),"",INDEX(TableDiv[[GASB]:[GASB]],_xlfn.AGGREGATE(15,3,(TableDiv[[Agency]:[Agency]]=$E192)/(TableDiv[[Agency]:[Agency]]=$E192)*(ROW(TableDiv[Agency])-ROW(TableDiv[[#Headers],[Agency]])),COLUMNS($F$7:S$7))))</f>
        <v/>
      </c>
      <c r="T192" s="1069" t="str" cm="1">
        <f t="array" ref="T192">IF($D192&lt;COLUMNS($F$7:T$7),"",INDEX(TableDiv[[GASB]:[GASB]],_xlfn.AGGREGATE(15,3,(TableDiv[[Agency]:[Agency]]=$E192)/(TableDiv[[Agency]:[Agency]]=$E192)*(ROW(TableDiv[Agency])-ROW(TableDiv[[#Headers],[Agency]])),COLUMNS($F$7:T$7))))</f>
        <v/>
      </c>
      <c r="U192" s="1069" t="str" cm="1">
        <f t="array" ref="U192">IF($D192&lt;COLUMNS($F$7:U$7),"",INDEX(TableDiv[[GASB]:[GASB]],_xlfn.AGGREGATE(15,3,(TableDiv[[Agency]:[Agency]]=$E192)/(TableDiv[[Agency]:[Agency]]=$E192)*(ROW(TableDiv[Agency])-ROW(TableDiv[[#Headers],[Agency]])),COLUMNS($F$7:U$7))))</f>
        <v/>
      </c>
      <c r="V192" s="1069" t="str" cm="1">
        <f t="array" ref="V192">IF($D192&lt;COLUMNS($F$7:V$7),"",INDEX(TableDiv[[GASB]:[GASB]],_xlfn.AGGREGATE(15,3,(TableDiv[[Agency]:[Agency]]=$E192)/(TableDiv[[Agency]:[Agency]]=$E192)*(ROW(TableDiv[Agency])-ROW(TableDiv[[#Headers],[Agency]])),COLUMNS($F$7:V$7))))</f>
        <v/>
      </c>
      <c r="W192" s="1069" t="str" cm="1">
        <f t="array" ref="W192">IF($D192&lt;COLUMNS($F$7:W$7),"",INDEX(TableDiv[[GASB]:[GASB]],_xlfn.AGGREGATE(15,3,(TableDiv[[Agency]:[Agency]]=$E192)/(TableDiv[[Agency]:[Agency]]=$E192)*(ROW(TableDiv[Agency])-ROW(TableDiv[[#Headers],[Agency]])),COLUMNS($F$7:W$7))))</f>
        <v/>
      </c>
      <c r="X192" s="1069" t="str" cm="1">
        <f t="array" ref="X192">IF($D192&lt;COLUMNS($F$7:X$7),"",INDEX(TableDiv[[GASB]:[GASB]],_xlfn.AGGREGATE(15,3,(TableDiv[[Agency]:[Agency]]=$E192)/(TableDiv[[Agency]:[Agency]]=$E192)*(ROW(TableDiv[Agency])-ROW(TableDiv[[#Headers],[Agency]])),COLUMNS($F$7:X$7))))</f>
        <v/>
      </c>
      <c r="Y192" s="1069" t="str" cm="1">
        <f t="array" ref="Y192">IF($D192&lt;COLUMNS($F$7:Y$7),"",INDEX(TableDiv[[GASB]:[GASB]],_xlfn.AGGREGATE(15,3,(TableDiv[[Agency]:[Agency]]=$E192)/(TableDiv[[Agency]:[Agency]]=$E192)*(ROW(TableDiv[Agency])-ROW(TableDiv[[#Headers],[Agency]])),COLUMNS($F$7:Y$7))))</f>
        <v/>
      </c>
      <c r="Z192" s="1069" t="str" cm="1">
        <f t="array" ref="Z192">IF($D192&lt;COLUMNS($F$7:Z$7),"",INDEX(TableDiv[[GASB]:[GASB]],_xlfn.AGGREGATE(15,3,(TableDiv[[Agency]:[Agency]]=$E192)/(TableDiv[[Agency]:[Agency]]=$E192)*(ROW(TableDiv[Agency])-ROW(TableDiv[[#Headers],[Agency]])),COLUMNS($F$7:Z$7))))</f>
        <v/>
      </c>
      <c r="AA192" s="1069" t="str" cm="1">
        <f t="array" ref="AA192">IF($D192&lt;COLUMNS($F$7:AA$7),"",INDEX(TableDiv[[GASB]:[GASB]],_xlfn.AGGREGATE(15,3,(TableDiv[[Agency]:[Agency]]=$E192)/(TableDiv[[Agency]:[Agency]]=$E192)*(ROW(TableDiv[Agency])-ROW(TableDiv[[#Headers],[Agency]])),COLUMNS($F$7:AA$7))))</f>
        <v/>
      </c>
      <c r="AB192" s="1069" t="str" cm="1">
        <f t="array" ref="AB192">IF($D192&lt;COLUMNS($F$7:AB$7),"",INDEX(TableDiv[[GASB]:[GASB]],_xlfn.AGGREGATE(15,3,(TableDiv[[Agency]:[Agency]]=$E192)/(TableDiv[[Agency]:[Agency]]=$E192)*(ROW(TableDiv[Agency])-ROW(TableDiv[[#Headers],[Agency]])),COLUMNS($F$7:AB$7))))</f>
        <v/>
      </c>
      <c r="AC192" s="1069" t="str" cm="1">
        <f t="array" ref="AC192">IF($D192&lt;COLUMNS($F$7:AC$7),"",INDEX(TableDiv[[GASB]:[GASB]],_xlfn.AGGREGATE(15,3,(TableDiv[[Agency]:[Agency]]=$E192)/(TableDiv[[Agency]:[Agency]]=$E192)*(ROW(TableDiv[Agency])-ROW(TableDiv[[#Headers],[Agency]])),COLUMNS($F$7:AC$7))))</f>
        <v/>
      </c>
      <c r="AD192" s="1069" t="str" cm="1">
        <f t="array" ref="AD192">IF($D192&lt;COLUMNS($F$7:AD$7),"",INDEX(TableDiv[[GASB]:[GASB]],_xlfn.AGGREGATE(15,3,(TableDiv[[Agency]:[Agency]]=$E192)/(TableDiv[[Agency]:[Agency]]=$E192)*(ROW(TableDiv[Agency])-ROW(TableDiv[[#Headers],[Agency]])),COLUMNS($F$7:AD$7))))</f>
        <v/>
      </c>
      <c r="AE192" s="1069" t="str" cm="1">
        <f t="array" ref="AE192">IF($D192&lt;COLUMNS($F$7:AE$7),"",INDEX(TableDiv[[GASB]:[GASB]],_xlfn.AGGREGATE(15,3,(TableDiv[[Agency]:[Agency]]=$E192)/(TableDiv[[Agency]:[Agency]]=$E192)*(ROW(TableDiv[Agency])-ROW(TableDiv[[#Headers],[Agency]])),COLUMNS($F$7:AE$7))))</f>
        <v/>
      </c>
      <c r="AF192" s="1069" t="str" cm="1">
        <f t="array" ref="AF192">IF($D192&lt;COLUMNS($F$7:AF$7),"",INDEX(TableDiv[[GASB]:[GASB]],_xlfn.AGGREGATE(15,3,(TableDiv[[Agency]:[Agency]]=$E192)/(TableDiv[[Agency]:[Agency]]=$E192)*(ROW(TableDiv[Agency])-ROW(TableDiv[[#Headers],[Agency]])),COLUMNS($F$7:AF$7))))</f>
        <v/>
      </c>
      <c r="AG192" s="1069" t="str" cm="1">
        <f t="array" ref="AG192">IF($D192&lt;COLUMNS($F$7:AG$7),"",INDEX(TableDiv[[GASB]:[GASB]],_xlfn.AGGREGATE(15,3,(TableDiv[[Agency]:[Agency]]=$E192)/(TableDiv[[Agency]:[Agency]]=$E192)*(ROW(TableDiv[Agency])-ROW(TableDiv[[#Headers],[Agency]])),COLUMNS($F$7:AG$7))))</f>
        <v/>
      </c>
      <c r="AH192" s="1069" t="str" cm="1">
        <f t="array" ref="AH192">IF($D192&lt;COLUMNS($F$7:AH$7),"",INDEX(TableDiv[[GASB]:[GASB]],_xlfn.AGGREGATE(15,3,(TableDiv[[Agency]:[Agency]]=$E192)/(TableDiv[[Agency]:[Agency]]=$E192)*(ROW(TableDiv[Agency])-ROW(TableDiv[[#Headers],[Agency]])),COLUMNS($F$7:AH$7))))</f>
        <v/>
      </c>
      <c r="AI192" s="1069" t="str" cm="1">
        <f t="array" ref="AI192">IF($D192&lt;COLUMNS($F$7:AI$7),"",INDEX(TableDiv[[GASB]:[GASB]],_xlfn.AGGREGATE(15,3,(TableDiv[[Agency]:[Agency]]=$E192)/(TableDiv[[Agency]:[Agency]]=$E192)*(ROW(TableDiv[Agency])-ROW(TableDiv[[#Headers],[Agency]])),COLUMNS($F$7:AI$7))))</f>
        <v/>
      </c>
      <c r="AJ192" s="1069" t="str" cm="1">
        <f t="array" ref="AJ192">IF($D192&lt;COLUMNS($F$7:AJ$7),"",INDEX(TableDiv[[GASB]:[GASB]],_xlfn.AGGREGATE(15,3,(TableDiv[[Agency]:[Agency]]=$E192)/(TableDiv[[Agency]:[Agency]]=$E192)*(ROW(TableDiv[Agency])-ROW(TableDiv[[#Headers],[Agency]])),COLUMNS($F$7:AJ$7))))</f>
        <v/>
      </c>
      <c r="AK192" s="1069" t="str" cm="1">
        <f t="array" ref="AK192">IF($D192&lt;COLUMNS($F$7:AK$7),"",INDEX(TableDiv[[GASB]:[GASB]],_xlfn.AGGREGATE(15,3,(TableDiv[[Agency]:[Agency]]=$E192)/(TableDiv[[Agency]:[Agency]]=$E192)*(ROW(TableDiv[Agency])-ROW(TableDiv[[#Headers],[Agency]])),COLUMNS($F$7:AK$7))))</f>
        <v/>
      </c>
      <c r="AL192" s="1069" t="str" cm="1">
        <f t="array" ref="AL192">IF($D192&lt;COLUMNS($F$7:AL$7),"",INDEX(TableDiv[[GASB]:[GASB]],_xlfn.AGGREGATE(15,3,(TableDiv[[Agency]:[Agency]]=$E192)/(TableDiv[[Agency]:[Agency]]=$E192)*(ROW(TableDiv[Agency])-ROW(TableDiv[[#Headers],[Agency]])),COLUMNS($F$7:AL$7))))</f>
        <v/>
      </c>
      <c r="AM192" s="1069" t="str" cm="1">
        <f t="array" ref="AM192">IF($D192&lt;COLUMNS($F$7:AM$7),"",INDEX(TableDiv[[GASB]:[GASB]],_xlfn.AGGREGATE(15,3,(TableDiv[[Agency]:[Agency]]=$E192)/(TableDiv[[Agency]:[Agency]]=$E192)*(ROW(TableDiv[Agency])-ROW(TableDiv[[#Headers],[Agency]])),COLUMNS($F$7:AM$7))))</f>
        <v/>
      </c>
      <c r="AN192" s="1069"/>
      <c r="AO192" s="1069"/>
      <c r="AP192" s="1069"/>
      <c r="AQ192" s="1069"/>
      <c r="AR192" s="1069"/>
      <c r="AS192" s="1069"/>
    </row>
    <row r="193" spans="1:45" ht="15">
      <c r="A193" s="1073" t="s">
        <v>2356</v>
      </c>
      <c r="B193" s="1073" t="s">
        <v>2265</v>
      </c>
      <c r="C193" s="1069"/>
      <c r="D193" s="1069">
        <f>COUNTIF(TableDiv[Agency],E193)</f>
        <v>1</v>
      </c>
      <c r="E193" s="1078" t="str" cm="1">
        <f t="array" ref="E193">IFERROR(INDEX(TableDiv[Agency],MATCH(0,INDEX(COUNTIF($E$7:E192,TableDiv[Agency]),),0)),"")</f>
        <v>DN</v>
      </c>
      <c r="F193" s="1069" t="str" cm="1">
        <f t="array" ref="F193">IF($D193&lt;COLUMNS($F$7:F$7),"",INDEX(TableDiv[[GASB]:[GASB]],_xlfn.AGGREGATE(15,3,(TableDiv[[Agency]:[Agency]]=$E193)/(TableDiv[[Agency]:[Agency]]=$E193)*(ROW(TableDiv[Agency])-ROW(TableDiv[[#Headers],[Agency]])),COLUMNS($F$7:F$7))))</f>
        <v>48100G</v>
      </c>
      <c r="G193" s="1069" t="str" cm="1">
        <f t="array" ref="G193">IF($D193&lt;COLUMNS($F$7:G$7),"",INDEX(TableDiv[[GASB]:[GASB]],_xlfn.AGGREGATE(15,3,(TableDiv[[Agency]:[Agency]]=$E193)/(TableDiv[[Agency]:[Agency]]=$E193)*(ROW(TableDiv[Agency])-ROW(TableDiv[[#Headers],[Agency]])),COLUMNS($F$7:G$7))))</f>
        <v/>
      </c>
      <c r="H193" s="1069" t="str" cm="1">
        <f t="array" ref="H193">IF($D193&lt;COLUMNS($F$7:H$7),"",INDEX(TableDiv[[GASB]:[GASB]],_xlfn.AGGREGATE(15,3,(TableDiv[[Agency]:[Agency]]=$E193)/(TableDiv[[Agency]:[Agency]]=$E193)*(ROW(TableDiv[Agency])-ROW(TableDiv[[#Headers],[Agency]])),COLUMNS($F$7:H$7))))</f>
        <v/>
      </c>
      <c r="I193" s="1069" t="str" cm="1">
        <f t="array" ref="I193">IF($D193&lt;COLUMNS($F$7:I$7),"",INDEX(TableDiv[[GASB]:[GASB]],_xlfn.AGGREGATE(15,3,(TableDiv[[Agency]:[Agency]]=$E193)/(TableDiv[[Agency]:[Agency]]=$E193)*(ROW(TableDiv[Agency])-ROW(TableDiv[[#Headers],[Agency]])),COLUMNS($F$7:I$7))))</f>
        <v/>
      </c>
      <c r="J193" s="1069" t="str" cm="1">
        <f t="array" ref="J193">IF($D193&lt;COLUMNS($F$7:J$7),"",INDEX(TableDiv[[GASB]:[GASB]],_xlfn.AGGREGATE(15,3,(TableDiv[[Agency]:[Agency]]=$E193)/(TableDiv[[Agency]:[Agency]]=$E193)*(ROW(TableDiv[Agency])-ROW(TableDiv[[#Headers],[Agency]])),COLUMNS($F$7:J$7))))</f>
        <v/>
      </c>
      <c r="K193" s="1069" t="str" cm="1">
        <f t="array" ref="K193">IF($D193&lt;COLUMNS($F$7:K$7),"",INDEX(TableDiv[[GASB]:[GASB]],_xlfn.AGGREGATE(15,3,(TableDiv[[Agency]:[Agency]]=$E193)/(TableDiv[[Agency]:[Agency]]=$E193)*(ROW(TableDiv[Agency])-ROW(TableDiv[[#Headers],[Agency]])),COLUMNS($F$7:K$7))))</f>
        <v/>
      </c>
      <c r="L193" s="1069" t="str" cm="1">
        <f t="array" ref="L193">IF($D193&lt;COLUMNS($F$7:L$7),"",INDEX(TableDiv[[GASB]:[GASB]],_xlfn.AGGREGATE(15,3,(TableDiv[[Agency]:[Agency]]=$E193)/(TableDiv[[Agency]:[Agency]]=$E193)*(ROW(TableDiv[Agency])-ROW(TableDiv[[#Headers],[Agency]])),COLUMNS($F$7:L$7))))</f>
        <v/>
      </c>
      <c r="M193" s="1069" t="str" cm="1">
        <f t="array" ref="M193">IF($D193&lt;COLUMNS($F$7:M$7),"",INDEX(TableDiv[[GASB]:[GASB]],_xlfn.AGGREGATE(15,3,(TableDiv[[Agency]:[Agency]]=$E193)/(TableDiv[[Agency]:[Agency]]=$E193)*(ROW(TableDiv[Agency])-ROW(TableDiv[[#Headers],[Agency]])),COLUMNS($F$7:M$7))))</f>
        <v/>
      </c>
      <c r="N193" s="1069" t="str" cm="1">
        <f t="array" ref="N193">IF($D193&lt;COLUMNS($F$7:N$7),"",INDEX(TableDiv[[GASB]:[GASB]],_xlfn.AGGREGATE(15,3,(TableDiv[[Agency]:[Agency]]=$E193)/(TableDiv[[Agency]:[Agency]]=$E193)*(ROW(TableDiv[Agency])-ROW(TableDiv[[#Headers],[Agency]])),COLUMNS($F$7:N$7))))</f>
        <v/>
      </c>
      <c r="O193" s="1069" t="str" cm="1">
        <f t="array" ref="O193">IF($D193&lt;COLUMNS($F$7:O$7),"",INDEX(TableDiv[[GASB]:[GASB]],_xlfn.AGGREGATE(15,3,(TableDiv[[Agency]:[Agency]]=$E193)/(TableDiv[[Agency]:[Agency]]=$E193)*(ROW(TableDiv[Agency])-ROW(TableDiv[[#Headers],[Agency]])),COLUMNS($F$7:O$7))))</f>
        <v/>
      </c>
      <c r="P193" s="1069" t="str" cm="1">
        <f t="array" ref="P193">IF($D193&lt;COLUMNS($F$7:P$7),"",INDEX(TableDiv[[GASB]:[GASB]],_xlfn.AGGREGATE(15,3,(TableDiv[[Agency]:[Agency]]=$E193)/(TableDiv[[Agency]:[Agency]]=$E193)*(ROW(TableDiv[Agency])-ROW(TableDiv[[#Headers],[Agency]])),COLUMNS($F$7:P$7))))</f>
        <v/>
      </c>
      <c r="Q193" s="1069" t="str" cm="1">
        <f t="array" ref="Q193">IF($D193&lt;COLUMNS($F$7:Q$7),"",INDEX(TableDiv[[GASB]:[GASB]],_xlfn.AGGREGATE(15,3,(TableDiv[[Agency]:[Agency]]=$E193)/(TableDiv[[Agency]:[Agency]]=$E193)*(ROW(TableDiv[Agency])-ROW(TableDiv[[#Headers],[Agency]])),COLUMNS($F$7:Q$7))))</f>
        <v/>
      </c>
      <c r="R193" s="1069" t="str" cm="1">
        <f t="array" ref="R193">IF($D193&lt;COLUMNS($F$7:R$7),"",INDEX(TableDiv[[GASB]:[GASB]],_xlfn.AGGREGATE(15,3,(TableDiv[[Agency]:[Agency]]=$E193)/(TableDiv[[Agency]:[Agency]]=$E193)*(ROW(TableDiv[Agency])-ROW(TableDiv[[#Headers],[Agency]])),COLUMNS($F$7:R$7))))</f>
        <v/>
      </c>
      <c r="S193" s="1069" t="str" cm="1">
        <f t="array" ref="S193">IF($D193&lt;COLUMNS($F$7:S$7),"",INDEX(TableDiv[[GASB]:[GASB]],_xlfn.AGGREGATE(15,3,(TableDiv[[Agency]:[Agency]]=$E193)/(TableDiv[[Agency]:[Agency]]=$E193)*(ROW(TableDiv[Agency])-ROW(TableDiv[[#Headers],[Agency]])),COLUMNS($F$7:S$7))))</f>
        <v/>
      </c>
      <c r="T193" s="1069" t="str" cm="1">
        <f t="array" ref="T193">IF($D193&lt;COLUMNS($F$7:T$7),"",INDEX(TableDiv[[GASB]:[GASB]],_xlfn.AGGREGATE(15,3,(TableDiv[[Agency]:[Agency]]=$E193)/(TableDiv[[Agency]:[Agency]]=$E193)*(ROW(TableDiv[Agency])-ROW(TableDiv[[#Headers],[Agency]])),COLUMNS($F$7:T$7))))</f>
        <v/>
      </c>
      <c r="U193" s="1069" t="str" cm="1">
        <f t="array" ref="U193">IF($D193&lt;COLUMNS($F$7:U$7),"",INDEX(TableDiv[[GASB]:[GASB]],_xlfn.AGGREGATE(15,3,(TableDiv[[Agency]:[Agency]]=$E193)/(TableDiv[[Agency]:[Agency]]=$E193)*(ROW(TableDiv[Agency])-ROW(TableDiv[[#Headers],[Agency]])),COLUMNS($F$7:U$7))))</f>
        <v/>
      </c>
      <c r="V193" s="1069" t="str" cm="1">
        <f t="array" ref="V193">IF($D193&lt;COLUMNS($F$7:V$7),"",INDEX(TableDiv[[GASB]:[GASB]],_xlfn.AGGREGATE(15,3,(TableDiv[[Agency]:[Agency]]=$E193)/(TableDiv[[Agency]:[Agency]]=$E193)*(ROW(TableDiv[Agency])-ROW(TableDiv[[#Headers],[Agency]])),COLUMNS($F$7:V$7))))</f>
        <v/>
      </c>
      <c r="W193" s="1069" t="str" cm="1">
        <f t="array" ref="W193">IF($D193&lt;COLUMNS($F$7:W$7),"",INDEX(TableDiv[[GASB]:[GASB]],_xlfn.AGGREGATE(15,3,(TableDiv[[Agency]:[Agency]]=$E193)/(TableDiv[[Agency]:[Agency]]=$E193)*(ROW(TableDiv[Agency])-ROW(TableDiv[[#Headers],[Agency]])),COLUMNS($F$7:W$7))))</f>
        <v/>
      </c>
      <c r="X193" s="1069" t="str" cm="1">
        <f t="array" ref="X193">IF($D193&lt;COLUMNS($F$7:X$7),"",INDEX(TableDiv[[GASB]:[GASB]],_xlfn.AGGREGATE(15,3,(TableDiv[[Agency]:[Agency]]=$E193)/(TableDiv[[Agency]:[Agency]]=$E193)*(ROW(TableDiv[Agency])-ROW(TableDiv[[#Headers],[Agency]])),COLUMNS($F$7:X$7))))</f>
        <v/>
      </c>
      <c r="Y193" s="1069" t="str" cm="1">
        <f t="array" ref="Y193">IF($D193&lt;COLUMNS($F$7:Y$7),"",INDEX(TableDiv[[GASB]:[GASB]],_xlfn.AGGREGATE(15,3,(TableDiv[[Agency]:[Agency]]=$E193)/(TableDiv[[Agency]:[Agency]]=$E193)*(ROW(TableDiv[Agency])-ROW(TableDiv[[#Headers],[Agency]])),COLUMNS($F$7:Y$7))))</f>
        <v/>
      </c>
      <c r="Z193" s="1069" t="str" cm="1">
        <f t="array" ref="Z193">IF($D193&lt;COLUMNS($F$7:Z$7),"",INDEX(TableDiv[[GASB]:[GASB]],_xlfn.AGGREGATE(15,3,(TableDiv[[Agency]:[Agency]]=$E193)/(TableDiv[[Agency]:[Agency]]=$E193)*(ROW(TableDiv[Agency])-ROW(TableDiv[[#Headers],[Agency]])),COLUMNS($F$7:Z$7))))</f>
        <v/>
      </c>
      <c r="AA193" s="1069" t="str" cm="1">
        <f t="array" ref="AA193">IF($D193&lt;COLUMNS($F$7:AA$7),"",INDEX(TableDiv[[GASB]:[GASB]],_xlfn.AGGREGATE(15,3,(TableDiv[[Agency]:[Agency]]=$E193)/(TableDiv[[Agency]:[Agency]]=$E193)*(ROW(TableDiv[Agency])-ROW(TableDiv[[#Headers],[Agency]])),COLUMNS($F$7:AA$7))))</f>
        <v/>
      </c>
      <c r="AB193" s="1069" t="str" cm="1">
        <f t="array" ref="AB193">IF($D193&lt;COLUMNS($F$7:AB$7),"",INDEX(TableDiv[[GASB]:[GASB]],_xlfn.AGGREGATE(15,3,(TableDiv[[Agency]:[Agency]]=$E193)/(TableDiv[[Agency]:[Agency]]=$E193)*(ROW(TableDiv[Agency])-ROW(TableDiv[[#Headers],[Agency]])),COLUMNS($F$7:AB$7))))</f>
        <v/>
      </c>
      <c r="AC193" s="1069" t="str" cm="1">
        <f t="array" ref="AC193">IF($D193&lt;COLUMNS($F$7:AC$7),"",INDEX(TableDiv[[GASB]:[GASB]],_xlfn.AGGREGATE(15,3,(TableDiv[[Agency]:[Agency]]=$E193)/(TableDiv[[Agency]:[Agency]]=$E193)*(ROW(TableDiv[Agency])-ROW(TableDiv[[#Headers],[Agency]])),COLUMNS($F$7:AC$7))))</f>
        <v/>
      </c>
      <c r="AD193" s="1069" t="str" cm="1">
        <f t="array" ref="AD193">IF($D193&lt;COLUMNS($F$7:AD$7),"",INDEX(TableDiv[[GASB]:[GASB]],_xlfn.AGGREGATE(15,3,(TableDiv[[Agency]:[Agency]]=$E193)/(TableDiv[[Agency]:[Agency]]=$E193)*(ROW(TableDiv[Agency])-ROW(TableDiv[[#Headers],[Agency]])),COLUMNS($F$7:AD$7))))</f>
        <v/>
      </c>
      <c r="AE193" s="1069" t="str" cm="1">
        <f t="array" ref="AE193">IF($D193&lt;COLUMNS($F$7:AE$7),"",INDEX(TableDiv[[GASB]:[GASB]],_xlfn.AGGREGATE(15,3,(TableDiv[[Agency]:[Agency]]=$E193)/(TableDiv[[Agency]:[Agency]]=$E193)*(ROW(TableDiv[Agency])-ROW(TableDiv[[#Headers],[Agency]])),COLUMNS($F$7:AE$7))))</f>
        <v/>
      </c>
      <c r="AF193" s="1069" t="str" cm="1">
        <f t="array" ref="AF193">IF($D193&lt;COLUMNS($F$7:AF$7),"",INDEX(TableDiv[[GASB]:[GASB]],_xlfn.AGGREGATE(15,3,(TableDiv[[Agency]:[Agency]]=$E193)/(TableDiv[[Agency]:[Agency]]=$E193)*(ROW(TableDiv[Agency])-ROW(TableDiv[[#Headers],[Agency]])),COLUMNS($F$7:AF$7))))</f>
        <v/>
      </c>
      <c r="AG193" s="1069" t="str" cm="1">
        <f t="array" ref="AG193">IF($D193&lt;COLUMNS($F$7:AG$7),"",INDEX(TableDiv[[GASB]:[GASB]],_xlfn.AGGREGATE(15,3,(TableDiv[[Agency]:[Agency]]=$E193)/(TableDiv[[Agency]:[Agency]]=$E193)*(ROW(TableDiv[Agency])-ROW(TableDiv[[#Headers],[Agency]])),COLUMNS($F$7:AG$7))))</f>
        <v/>
      </c>
      <c r="AH193" s="1069" t="str" cm="1">
        <f t="array" ref="AH193">IF($D193&lt;COLUMNS($F$7:AH$7),"",INDEX(TableDiv[[GASB]:[GASB]],_xlfn.AGGREGATE(15,3,(TableDiv[[Agency]:[Agency]]=$E193)/(TableDiv[[Agency]:[Agency]]=$E193)*(ROW(TableDiv[Agency])-ROW(TableDiv[[#Headers],[Agency]])),COLUMNS($F$7:AH$7))))</f>
        <v/>
      </c>
      <c r="AI193" s="1069" t="str" cm="1">
        <f t="array" ref="AI193">IF($D193&lt;COLUMNS($F$7:AI$7),"",INDEX(TableDiv[[GASB]:[GASB]],_xlfn.AGGREGATE(15,3,(TableDiv[[Agency]:[Agency]]=$E193)/(TableDiv[[Agency]:[Agency]]=$E193)*(ROW(TableDiv[Agency])-ROW(TableDiv[[#Headers],[Agency]])),COLUMNS($F$7:AI$7))))</f>
        <v/>
      </c>
      <c r="AJ193" s="1069" t="str" cm="1">
        <f t="array" ref="AJ193">IF($D193&lt;COLUMNS($F$7:AJ$7),"",INDEX(TableDiv[[GASB]:[GASB]],_xlfn.AGGREGATE(15,3,(TableDiv[[Agency]:[Agency]]=$E193)/(TableDiv[[Agency]:[Agency]]=$E193)*(ROW(TableDiv[Agency])-ROW(TableDiv[[#Headers],[Agency]])),COLUMNS($F$7:AJ$7))))</f>
        <v/>
      </c>
      <c r="AK193" s="1069" t="str" cm="1">
        <f t="array" ref="AK193">IF($D193&lt;COLUMNS($F$7:AK$7),"",INDEX(TableDiv[[GASB]:[GASB]],_xlfn.AGGREGATE(15,3,(TableDiv[[Agency]:[Agency]]=$E193)/(TableDiv[[Agency]:[Agency]]=$E193)*(ROW(TableDiv[Agency])-ROW(TableDiv[[#Headers],[Agency]])),COLUMNS($F$7:AK$7))))</f>
        <v/>
      </c>
      <c r="AL193" s="1069" t="str" cm="1">
        <f t="array" ref="AL193">IF($D193&lt;COLUMNS($F$7:AL$7),"",INDEX(TableDiv[[GASB]:[GASB]],_xlfn.AGGREGATE(15,3,(TableDiv[[Agency]:[Agency]]=$E193)/(TableDiv[[Agency]:[Agency]]=$E193)*(ROW(TableDiv[Agency])-ROW(TableDiv[[#Headers],[Agency]])),COLUMNS($F$7:AL$7))))</f>
        <v/>
      </c>
      <c r="AM193" s="1069" t="str" cm="1">
        <f t="array" ref="AM193">IF($D193&lt;COLUMNS($F$7:AM$7),"",INDEX(TableDiv[[GASB]:[GASB]],_xlfn.AGGREGATE(15,3,(TableDiv[[Agency]:[Agency]]=$E193)/(TableDiv[[Agency]:[Agency]]=$E193)*(ROW(TableDiv[Agency])-ROW(TableDiv[[#Headers],[Agency]])),COLUMNS($F$7:AM$7))))</f>
        <v/>
      </c>
      <c r="AN193" s="1069"/>
      <c r="AO193" s="1069"/>
      <c r="AP193" s="1069"/>
      <c r="AQ193" s="1069"/>
      <c r="AR193" s="1069"/>
      <c r="AS193" s="1069"/>
    </row>
    <row r="194" spans="1:45" ht="15">
      <c r="A194" s="1073" t="s">
        <v>2356</v>
      </c>
      <c r="B194" s="1073" t="s">
        <v>2266</v>
      </c>
      <c r="C194" s="1069"/>
      <c r="D194" s="1069">
        <f>COUNTIF(TableDiv[Agency],E194)</f>
        <v>1</v>
      </c>
      <c r="E194" s="1078" t="str" cm="1">
        <f t="array" ref="E194">IFERROR(INDEX(TableDiv[Agency],MATCH(0,INDEX(COUNTIF($E$7:E193,TableDiv[Agency]),),0)),"")</f>
        <v>DP</v>
      </c>
      <c r="F194" s="1069" t="str" cm="1">
        <f t="array" ref="F194">IF($D194&lt;COLUMNS($F$7:F$7),"",INDEX(TableDiv[[GASB]:[GASB]],_xlfn.AGGREGATE(15,3,(TableDiv[[Agency]:[Agency]]=$E194)/(TableDiv[[Agency]:[Agency]]=$E194)*(ROW(TableDiv[Agency])-ROW(TableDiv[[#Headers],[Agency]])),COLUMNS($F$7:F$7))))</f>
        <v>48100G</v>
      </c>
      <c r="G194" s="1069" t="str" cm="1">
        <f t="array" ref="G194">IF($D194&lt;COLUMNS($F$7:G$7),"",INDEX(TableDiv[[GASB]:[GASB]],_xlfn.AGGREGATE(15,3,(TableDiv[[Agency]:[Agency]]=$E194)/(TableDiv[[Agency]:[Agency]]=$E194)*(ROW(TableDiv[Agency])-ROW(TableDiv[[#Headers],[Agency]])),COLUMNS($F$7:G$7))))</f>
        <v/>
      </c>
      <c r="H194" s="1069" t="str" cm="1">
        <f t="array" ref="H194">IF($D194&lt;COLUMNS($F$7:H$7),"",INDEX(TableDiv[[GASB]:[GASB]],_xlfn.AGGREGATE(15,3,(TableDiv[[Agency]:[Agency]]=$E194)/(TableDiv[[Agency]:[Agency]]=$E194)*(ROW(TableDiv[Agency])-ROW(TableDiv[[#Headers],[Agency]])),COLUMNS($F$7:H$7))))</f>
        <v/>
      </c>
      <c r="I194" s="1069" t="str" cm="1">
        <f t="array" ref="I194">IF($D194&lt;COLUMNS($F$7:I$7),"",INDEX(TableDiv[[GASB]:[GASB]],_xlfn.AGGREGATE(15,3,(TableDiv[[Agency]:[Agency]]=$E194)/(TableDiv[[Agency]:[Agency]]=$E194)*(ROW(TableDiv[Agency])-ROW(TableDiv[[#Headers],[Agency]])),COLUMNS($F$7:I$7))))</f>
        <v/>
      </c>
      <c r="J194" s="1069" t="str" cm="1">
        <f t="array" ref="J194">IF($D194&lt;COLUMNS($F$7:J$7),"",INDEX(TableDiv[[GASB]:[GASB]],_xlfn.AGGREGATE(15,3,(TableDiv[[Agency]:[Agency]]=$E194)/(TableDiv[[Agency]:[Agency]]=$E194)*(ROW(TableDiv[Agency])-ROW(TableDiv[[#Headers],[Agency]])),COLUMNS($F$7:J$7))))</f>
        <v/>
      </c>
      <c r="K194" s="1069" t="str" cm="1">
        <f t="array" ref="K194">IF($D194&lt;COLUMNS($F$7:K$7),"",INDEX(TableDiv[[GASB]:[GASB]],_xlfn.AGGREGATE(15,3,(TableDiv[[Agency]:[Agency]]=$E194)/(TableDiv[[Agency]:[Agency]]=$E194)*(ROW(TableDiv[Agency])-ROW(TableDiv[[#Headers],[Agency]])),COLUMNS($F$7:K$7))))</f>
        <v/>
      </c>
      <c r="L194" s="1069" t="str" cm="1">
        <f t="array" ref="L194">IF($D194&lt;COLUMNS($F$7:L$7),"",INDEX(TableDiv[[GASB]:[GASB]],_xlfn.AGGREGATE(15,3,(TableDiv[[Agency]:[Agency]]=$E194)/(TableDiv[[Agency]:[Agency]]=$E194)*(ROW(TableDiv[Agency])-ROW(TableDiv[[#Headers],[Agency]])),COLUMNS($F$7:L$7))))</f>
        <v/>
      </c>
      <c r="M194" s="1069" t="str" cm="1">
        <f t="array" ref="M194">IF($D194&lt;COLUMNS($F$7:M$7),"",INDEX(TableDiv[[GASB]:[GASB]],_xlfn.AGGREGATE(15,3,(TableDiv[[Agency]:[Agency]]=$E194)/(TableDiv[[Agency]:[Agency]]=$E194)*(ROW(TableDiv[Agency])-ROW(TableDiv[[#Headers],[Agency]])),COLUMNS($F$7:M$7))))</f>
        <v/>
      </c>
      <c r="N194" s="1069" t="str" cm="1">
        <f t="array" ref="N194">IF($D194&lt;COLUMNS($F$7:N$7),"",INDEX(TableDiv[[GASB]:[GASB]],_xlfn.AGGREGATE(15,3,(TableDiv[[Agency]:[Agency]]=$E194)/(TableDiv[[Agency]:[Agency]]=$E194)*(ROW(TableDiv[Agency])-ROW(TableDiv[[#Headers],[Agency]])),COLUMNS($F$7:N$7))))</f>
        <v/>
      </c>
      <c r="O194" s="1069" t="str" cm="1">
        <f t="array" ref="O194">IF($D194&lt;COLUMNS($F$7:O$7),"",INDEX(TableDiv[[GASB]:[GASB]],_xlfn.AGGREGATE(15,3,(TableDiv[[Agency]:[Agency]]=$E194)/(TableDiv[[Agency]:[Agency]]=$E194)*(ROW(TableDiv[Agency])-ROW(TableDiv[[#Headers],[Agency]])),COLUMNS($F$7:O$7))))</f>
        <v/>
      </c>
      <c r="P194" s="1069" t="str" cm="1">
        <f t="array" ref="P194">IF($D194&lt;COLUMNS($F$7:P$7),"",INDEX(TableDiv[[GASB]:[GASB]],_xlfn.AGGREGATE(15,3,(TableDiv[[Agency]:[Agency]]=$E194)/(TableDiv[[Agency]:[Agency]]=$E194)*(ROW(TableDiv[Agency])-ROW(TableDiv[[#Headers],[Agency]])),COLUMNS($F$7:P$7))))</f>
        <v/>
      </c>
      <c r="Q194" s="1069" t="str" cm="1">
        <f t="array" ref="Q194">IF($D194&lt;COLUMNS($F$7:Q$7),"",INDEX(TableDiv[[GASB]:[GASB]],_xlfn.AGGREGATE(15,3,(TableDiv[[Agency]:[Agency]]=$E194)/(TableDiv[[Agency]:[Agency]]=$E194)*(ROW(TableDiv[Agency])-ROW(TableDiv[[#Headers],[Agency]])),COLUMNS($F$7:Q$7))))</f>
        <v/>
      </c>
      <c r="R194" s="1069" t="str" cm="1">
        <f t="array" ref="R194">IF($D194&lt;COLUMNS($F$7:R$7),"",INDEX(TableDiv[[GASB]:[GASB]],_xlfn.AGGREGATE(15,3,(TableDiv[[Agency]:[Agency]]=$E194)/(TableDiv[[Agency]:[Agency]]=$E194)*(ROW(TableDiv[Agency])-ROW(TableDiv[[#Headers],[Agency]])),COLUMNS($F$7:R$7))))</f>
        <v/>
      </c>
      <c r="S194" s="1069" t="str" cm="1">
        <f t="array" ref="S194">IF($D194&lt;COLUMNS($F$7:S$7),"",INDEX(TableDiv[[GASB]:[GASB]],_xlfn.AGGREGATE(15,3,(TableDiv[[Agency]:[Agency]]=$E194)/(TableDiv[[Agency]:[Agency]]=$E194)*(ROW(TableDiv[Agency])-ROW(TableDiv[[#Headers],[Agency]])),COLUMNS($F$7:S$7))))</f>
        <v/>
      </c>
      <c r="T194" s="1069" t="str" cm="1">
        <f t="array" ref="T194">IF($D194&lt;COLUMNS($F$7:T$7),"",INDEX(TableDiv[[GASB]:[GASB]],_xlfn.AGGREGATE(15,3,(TableDiv[[Agency]:[Agency]]=$E194)/(TableDiv[[Agency]:[Agency]]=$E194)*(ROW(TableDiv[Agency])-ROW(TableDiv[[#Headers],[Agency]])),COLUMNS($F$7:T$7))))</f>
        <v/>
      </c>
      <c r="U194" s="1069" t="str" cm="1">
        <f t="array" ref="U194">IF($D194&lt;COLUMNS($F$7:U$7),"",INDEX(TableDiv[[GASB]:[GASB]],_xlfn.AGGREGATE(15,3,(TableDiv[[Agency]:[Agency]]=$E194)/(TableDiv[[Agency]:[Agency]]=$E194)*(ROW(TableDiv[Agency])-ROW(TableDiv[[#Headers],[Agency]])),COLUMNS($F$7:U$7))))</f>
        <v/>
      </c>
      <c r="V194" s="1069" t="str" cm="1">
        <f t="array" ref="V194">IF($D194&lt;COLUMNS($F$7:V$7),"",INDEX(TableDiv[[GASB]:[GASB]],_xlfn.AGGREGATE(15,3,(TableDiv[[Agency]:[Agency]]=$E194)/(TableDiv[[Agency]:[Agency]]=$E194)*(ROW(TableDiv[Agency])-ROW(TableDiv[[#Headers],[Agency]])),COLUMNS($F$7:V$7))))</f>
        <v/>
      </c>
      <c r="W194" s="1069" t="str" cm="1">
        <f t="array" ref="W194">IF($D194&lt;COLUMNS($F$7:W$7),"",INDEX(TableDiv[[GASB]:[GASB]],_xlfn.AGGREGATE(15,3,(TableDiv[[Agency]:[Agency]]=$E194)/(TableDiv[[Agency]:[Agency]]=$E194)*(ROW(TableDiv[Agency])-ROW(TableDiv[[#Headers],[Agency]])),COLUMNS($F$7:W$7))))</f>
        <v/>
      </c>
      <c r="X194" s="1069" t="str" cm="1">
        <f t="array" ref="X194">IF($D194&lt;COLUMNS($F$7:X$7),"",INDEX(TableDiv[[GASB]:[GASB]],_xlfn.AGGREGATE(15,3,(TableDiv[[Agency]:[Agency]]=$E194)/(TableDiv[[Agency]:[Agency]]=$E194)*(ROW(TableDiv[Agency])-ROW(TableDiv[[#Headers],[Agency]])),COLUMNS($F$7:X$7))))</f>
        <v/>
      </c>
      <c r="Y194" s="1069" t="str" cm="1">
        <f t="array" ref="Y194">IF($D194&lt;COLUMNS($F$7:Y$7),"",INDEX(TableDiv[[GASB]:[GASB]],_xlfn.AGGREGATE(15,3,(TableDiv[[Agency]:[Agency]]=$E194)/(TableDiv[[Agency]:[Agency]]=$E194)*(ROW(TableDiv[Agency])-ROW(TableDiv[[#Headers],[Agency]])),COLUMNS($F$7:Y$7))))</f>
        <v/>
      </c>
      <c r="Z194" s="1069" t="str" cm="1">
        <f t="array" ref="Z194">IF($D194&lt;COLUMNS($F$7:Z$7),"",INDEX(TableDiv[[GASB]:[GASB]],_xlfn.AGGREGATE(15,3,(TableDiv[[Agency]:[Agency]]=$E194)/(TableDiv[[Agency]:[Agency]]=$E194)*(ROW(TableDiv[Agency])-ROW(TableDiv[[#Headers],[Agency]])),COLUMNS($F$7:Z$7))))</f>
        <v/>
      </c>
      <c r="AA194" s="1069" t="str" cm="1">
        <f t="array" ref="AA194">IF($D194&lt;COLUMNS($F$7:AA$7),"",INDEX(TableDiv[[GASB]:[GASB]],_xlfn.AGGREGATE(15,3,(TableDiv[[Agency]:[Agency]]=$E194)/(TableDiv[[Agency]:[Agency]]=$E194)*(ROW(TableDiv[Agency])-ROW(TableDiv[[#Headers],[Agency]])),COLUMNS($F$7:AA$7))))</f>
        <v/>
      </c>
      <c r="AB194" s="1069" t="str" cm="1">
        <f t="array" ref="AB194">IF($D194&lt;COLUMNS($F$7:AB$7),"",INDEX(TableDiv[[GASB]:[GASB]],_xlfn.AGGREGATE(15,3,(TableDiv[[Agency]:[Agency]]=$E194)/(TableDiv[[Agency]:[Agency]]=$E194)*(ROW(TableDiv[Agency])-ROW(TableDiv[[#Headers],[Agency]])),COLUMNS($F$7:AB$7))))</f>
        <v/>
      </c>
      <c r="AC194" s="1069" t="str" cm="1">
        <f t="array" ref="AC194">IF($D194&lt;COLUMNS($F$7:AC$7),"",INDEX(TableDiv[[GASB]:[GASB]],_xlfn.AGGREGATE(15,3,(TableDiv[[Agency]:[Agency]]=$E194)/(TableDiv[[Agency]:[Agency]]=$E194)*(ROW(TableDiv[Agency])-ROW(TableDiv[[#Headers],[Agency]])),COLUMNS($F$7:AC$7))))</f>
        <v/>
      </c>
      <c r="AD194" s="1069" t="str" cm="1">
        <f t="array" ref="AD194">IF($D194&lt;COLUMNS($F$7:AD$7),"",INDEX(TableDiv[[GASB]:[GASB]],_xlfn.AGGREGATE(15,3,(TableDiv[[Agency]:[Agency]]=$E194)/(TableDiv[[Agency]:[Agency]]=$E194)*(ROW(TableDiv[Agency])-ROW(TableDiv[[#Headers],[Agency]])),COLUMNS($F$7:AD$7))))</f>
        <v/>
      </c>
      <c r="AE194" s="1069" t="str" cm="1">
        <f t="array" ref="AE194">IF($D194&lt;COLUMNS($F$7:AE$7),"",INDEX(TableDiv[[GASB]:[GASB]],_xlfn.AGGREGATE(15,3,(TableDiv[[Agency]:[Agency]]=$E194)/(TableDiv[[Agency]:[Agency]]=$E194)*(ROW(TableDiv[Agency])-ROW(TableDiv[[#Headers],[Agency]])),COLUMNS($F$7:AE$7))))</f>
        <v/>
      </c>
      <c r="AF194" s="1069" t="str" cm="1">
        <f t="array" ref="AF194">IF($D194&lt;COLUMNS($F$7:AF$7),"",INDEX(TableDiv[[GASB]:[GASB]],_xlfn.AGGREGATE(15,3,(TableDiv[[Agency]:[Agency]]=$E194)/(TableDiv[[Agency]:[Agency]]=$E194)*(ROW(TableDiv[Agency])-ROW(TableDiv[[#Headers],[Agency]])),COLUMNS($F$7:AF$7))))</f>
        <v/>
      </c>
      <c r="AG194" s="1069" t="str" cm="1">
        <f t="array" ref="AG194">IF($D194&lt;COLUMNS($F$7:AG$7),"",INDEX(TableDiv[[GASB]:[GASB]],_xlfn.AGGREGATE(15,3,(TableDiv[[Agency]:[Agency]]=$E194)/(TableDiv[[Agency]:[Agency]]=$E194)*(ROW(TableDiv[Agency])-ROW(TableDiv[[#Headers],[Agency]])),COLUMNS($F$7:AG$7))))</f>
        <v/>
      </c>
      <c r="AH194" s="1069" t="str" cm="1">
        <f t="array" ref="AH194">IF($D194&lt;COLUMNS($F$7:AH$7),"",INDEX(TableDiv[[GASB]:[GASB]],_xlfn.AGGREGATE(15,3,(TableDiv[[Agency]:[Agency]]=$E194)/(TableDiv[[Agency]:[Agency]]=$E194)*(ROW(TableDiv[Agency])-ROW(TableDiv[[#Headers],[Agency]])),COLUMNS($F$7:AH$7))))</f>
        <v/>
      </c>
      <c r="AI194" s="1069" t="str" cm="1">
        <f t="array" ref="AI194">IF($D194&lt;COLUMNS($F$7:AI$7),"",INDEX(TableDiv[[GASB]:[GASB]],_xlfn.AGGREGATE(15,3,(TableDiv[[Agency]:[Agency]]=$E194)/(TableDiv[[Agency]:[Agency]]=$E194)*(ROW(TableDiv[Agency])-ROW(TableDiv[[#Headers],[Agency]])),COLUMNS($F$7:AI$7))))</f>
        <v/>
      </c>
      <c r="AJ194" s="1069" t="str" cm="1">
        <f t="array" ref="AJ194">IF($D194&lt;COLUMNS($F$7:AJ$7),"",INDEX(TableDiv[[GASB]:[GASB]],_xlfn.AGGREGATE(15,3,(TableDiv[[Agency]:[Agency]]=$E194)/(TableDiv[[Agency]:[Agency]]=$E194)*(ROW(TableDiv[Agency])-ROW(TableDiv[[#Headers],[Agency]])),COLUMNS($F$7:AJ$7))))</f>
        <v/>
      </c>
      <c r="AK194" s="1069" t="str" cm="1">
        <f t="array" ref="AK194">IF($D194&lt;COLUMNS($F$7:AK$7),"",INDEX(TableDiv[[GASB]:[GASB]],_xlfn.AGGREGATE(15,3,(TableDiv[[Agency]:[Agency]]=$E194)/(TableDiv[[Agency]:[Agency]]=$E194)*(ROW(TableDiv[Agency])-ROW(TableDiv[[#Headers],[Agency]])),COLUMNS($F$7:AK$7))))</f>
        <v/>
      </c>
      <c r="AL194" s="1069" t="str" cm="1">
        <f t="array" ref="AL194">IF($D194&lt;COLUMNS($F$7:AL$7),"",INDEX(TableDiv[[GASB]:[GASB]],_xlfn.AGGREGATE(15,3,(TableDiv[[Agency]:[Agency]]=$E194)/(TableDiv[[Agency]:[Agency]]=$E194)*(ROW(TableDiv[Agency])-ROW(TableDiv[[#Headers],[Agency]])),COLUMNS($F$7:AL$7))))</f>
        <v/>
      </c>
      <c r="AM194" s="1069" t="str" cm="1">
        <f t="array" ref="AM194">IF($D194&lt;COLUMNS($F$7:AM$7),"",INDEX(TableDiv[[GASB]:[GASB]],_xlfn.AGGREGATE(15,3,(TableDiv[[Agency]:[Agency]]=$E194)/(TableDiv[[Agency]:[Agency]]=$E194)*(ROW(TableDiv[Agency])-ROW(TableDiv[[#Headers],[Agency]])),COLUMNS($F$7:AM$7))))</f>
        <v/>
      </c>
      <c r="AN194" s="1069"/>
      <c r="AO194" s="1069"/>
      <c r="AP194" s="1069"/>
      <c r="AQ194" s="1069"/>
      <c r="AR194" s="1069"/>
      <c r="AS194" s="1069"/>
    </row>
    <row r="195" spans="1:45" ht="15">
      <c r="A195" s="1073" t="s">
        <v>2357</v>
      </c>
      <c r="B195" s="1073" t="s">
        <v>2265</v>
      </c>
      <c r="C195" s="1069"/>
      <c r="D195" s="1069">
        <f>COUNTIF(TableDiv[Agency],E195)</f>
        <v>1</v>
      </c>
      <c r="E195" s="1078" t="str" cm="1">
        <f t="array" ref="E195">IFERROR(INDEX(TableDiv[Agency],MATCH(0,INDEX(COUNTIF($E$7:E194,TableDiv[Agency]),),0)),"")</f>
        <v>ZB00</v>
      </c>
      <c r="F195" s="1069" t="str" cm="1">
        <f t="array" ref="F195">IF($D195&lt;COLUMNS($F$7:F$7),"",INDEX(TableDiv[[GASB]:[GASB]],_xlfn.AGGREGATE(15,3,(TableDiv[[Agency]:[Agency]]=$E195)/(TableDiv[[Agency]:[Agency]]=$E195)*(ROW(TableDiv[Agency])-ROW(TableDiv[[#Headers],[Agency]])),COLUMNS($F$7:F$7))))</f>
        <v>26200G</v>
      </c>
      <c r="G195" s="1069" t="str" cm="1">
        <f t="array" ref="G195">IF($D195&lt;COLUMNS($F$7:G$7),"",INDEX(TableDiv[[GASB]:[GASB]],_xlfn.AGGREGATE(15,3,(TableDiv[[Agency]:[Agency]]=$E195)/(TableDiv[[Agency]:[Agency]]=$E195)*(ROW(TableDiv[Agency])-ROW(TableDiv[[#Headers],[Agency]])),COLUMNS($F$7:G$7))))</f>
        <v/>
      </c>
      <c r="H195" s="1069" t="str" cm="1">
        <f t="array" ref="H195">IF($D195&lt;COLUMNS($F$7:H$7),"",INDEX(TableDiv[[GASB]:[GASB]],_xlfn.AGGREGATE(15,3,(TableDiv[[Agency]:[Agency]]=$E195)/(TableDiv[[Agency]:[Agency]]=$E195)*(ROW(TableDiv[Agency])-ROW(TableDiv[[#Headers],[Agency]])),COLUMNS($F$7:H$7))))</f>
        <v/>
      </c>
      <c r="I195" s="1069" t="str" cm="1">
        <f t="array" ref="I195">IF($D195&lt;COLUMNS($F$7:I$7),"",INDEX(TableDiv[[GASB]:[GASB]],_xlfn.AGGREGATE(15,3,(TableDiv[[Agency]:[Agency]]=$E195)/(TableDiv[[Agency]:[Agency]]=$E195)*(ROW(TableDiv[Agency])-ROW(TableDiv[[#Headers],[Agency]])),COLUMNS($F$7:I$7))))</f>
        <v/>
      </c>
      <c r="J195" s="1069" t="str" cm="1">
        <f t="array" ref="J195">IF($D195&lt;COLUMNS($F$7:J$7),"",INDEX(TableDiv[[GASB]:[GASB]],_xlfn.AGGREGATE(15,3,(TableDiv[[Agency]:[Agency]]=$E195)/(TableDiv[[Agency]:[Agency]]=$E195)*(ROW(TableDiv[Agency])-ROW(TableDiv[[#Headers],[Agency]])),COLUMNS($F$7:J$7))))</f>
        <v/>
      </c>
      <c r="K195" s="1069" t="str" cm="1">
        <f t="array" ref="K195">IF($D195&lt;COLUMNS($F$7:K$7),"",INDEX(TableDiv[[GASB]:[GASB]],_xlfn.AGGREGATE(15,3,(TableDiv[[Agency]:[Agency]]=$E195)/(TableDiv[[Agency]:[Agency]]=$E195)*(ROW(TableDiv[Agency])-ROW(TableDiv[[#Headers],[Agency]])),COLUMNS($F$7:K$7))))</f>
        <v/>
      </c>
      <c r="L195" s="1069" t="str" cm="1">
        <f t="array" ref="L195">IF($D195&lt;COLUMNS($F$7:L$7),"",INDEX(TableDiv[[GASB]:[GASB]],_xlfn.AGGREGATE(15,3,(TableDiv[[Agency]:[Agency]]=$E195)/(TableDiv[[Agency]:[Agency]]=$E195)*(ROW(TableDiv[Agency])-ROW(TableDiv[[#Headers],[Agency]])),COLUMNS($F$7:L$7))))</f>
        <v/>
      </c>
      <c r="M195" s="1069" t="str" cm="1">
        <f t="array" ref="M195">IF($D195&lt;COLUMNS($F$7:M$7),"",INDEX(TableDiv[[GASB]:[GASB]],_xlfn.AGGREGATE(15,3,(TableDiv[[Agency]:[Agency]]=$E195)/(TableDiv[[Agency]:[Agency]]=$E195)*(ROW(TableDiv[Agency])-ROW(TableDiv[[#Headers],[Agency]])),COLUMNS($F$7:M$7))))</f>
        <v/>
      </c>
      <c r="N195" s="1069" t="str" cm="1">
        <f t="array" ref="N195">IF($D195&lt;COLUMNS($F$7:N$7),"",INDEX(TableDiv[[GASB]:[GASB]],_xlfn.AGGREGATE(15,3,(TableDiv[[Agency]:[Agency]]=$E195)/(TableDiv[[Agency]:[Agency]]=$E195)*(ROW(TableDiv[Agency])-ROW(TableDiv[[#Headers],[Agency]])),COLUMNS($F$7:N$7))))</f>
        <v/>
      </c>
      <c r="O195" s="1069" t="str" cm="1">
        <f t="array" ref="O195">IF($D195&lt;COLUMNS($F$7:O$7),"",INDEX(TableDiv[[GASB]:[GASB]],_xlfn.AGGREGATE(15,3,(TableDiv[[Agency]:[Agency]]=$E195)/(TableDiv[[Agency]:[Agency]]=$E195)*(ROW(TableDiv[Agency])-ROW(TableDiv[[#Headers],[Agency]])),COLUMNS($F$7:O$7))))</f>
        <v/>
      </c>
      <c r="P195" s="1069" t="str" cm="1">
        <f t="array" ref="P195">IF($D195&lt;COLUMNS($F$7:P$7),"",INDEX(TableDiv[[GASB]:[GASB]],_xlfn.AGGREGATE(15,3,(TableDiv[[Agency]:[Agency]]=$E195)/(TableDiv[[Agency]:[Agency]]=$E195)*(ROW(TableDiv[Agency])-ROW(TableDiv[[#Headers],[Agency]])),COLUMNS($F$7:P$7))))</f>
        <v/>
      </c>
      <c r="Q195" s="1069" t="str" cm="1">
        <f t="array" ref="Q195">IF($D195&lt;COLUMNS($F$7:Q$7),"",INDEX(TableDiv[[GASB]:[GASB]],_xlfn.AGGREGATE(15,3,(TableDiv[[Agency]:[Agency]]=$E195)/(TableDiv[[Agency]:[Agency]]=$E195)*(ROW(TableDiv[Agency])-ROW(TableDiv[[#Headers],[Agency]])),COLUMNS($F$7:Q$7))))</f>
        <v/>
      </c>
      <c r="R195" s="1069" t="str" cm="1">
        <f t="array" ref="R195">IF($D195&lt;COLUMNS($F$7:R$7),"",INDEX(TableDiv[[GASB]:[GASB]],_xlfn.AGGREGATE(15,3,(TableDiv[[Agency]:[Agency]]=$E195)/(TableDiv[[Agency]:[Agency]]=$E195)*(ROW(TableDiv[Agency])-ROW(TableDiv[[#Headers],[Agency]])),COLUMNS($F$7:R$7))))</f>
        <v/>
      </c>
      <c r="S195" s="1069" t="str" cm="1">
        <f t="array" ref="S195">IF($D195&lt;COLUMNS($F$7:S$7),"",INDEX(TableDiv[[GASB]:[GASB]],_xlfn.AGGREGATE(15,3,(TableDiv[[Agency]:[Agency]]=$E195)/(TableDiv[[Agency]:[Agency]]=$E195)*(ROW(TableDiv[Agency])-ROW(TableDiv[[#Headers],[Agency]])),COLUMNS($F$7:S$7))))</f>
        <v/>
      </c>
      <c r="T195" s="1069" t="str" cm="1">
        <f t="array" ref="T195">IF($D195&lt;COLUMNS($F$7:T$7),"",INDEX(TableDiv[[GASB]:[GASB]],_xlfn.AGGREGATE(15,3,(TableDiv[[Agency]:[Agency]]=$E195)/(TableDiv[[Agency]:[Agency]]=$E195)*(ROW(TableDiv[Agency])-ROW(TableDiv[[#Headers],[Agency]])),COLUMNS($F$7:T$7))))</f>
        <v/>
      </c>
      <c r="U195" s="1069" t="str" cm="1">
        <f t="array" ref="U195">IF($D195&lt;COLUMNS($F$7:U$7),"",INDEX(TableDiv[[GASB]:[GASB]],_xlfn.AGGREGATE(15,3,(TableDiv[[Agency]:[Agency]]=$E195)/(TableDiv[[Agency]:[Agency]]=$E195)*(ROW(TableDiv[Agency])-ROW(TableDiv[[#Headers],[Agency]])),COLUMNS($F$7:U$7))))</f>
        <v/>
      </c>
      <c r="V195" s="1069" t="str" cm="1">
        <f t="array" ref="V195">IF($D195&lt;COLUMNS($F$7:V$7),"",INDEX(TableDiv[[GASB]:[GASB]],_xlfn.AGGREGATE(15,3,(TableDiv[[Agency]:[Agency]]=$E195)/(TableDiv[[Agency]:[Agency]]=$E195)*(ROW(TableDiv[Agency])-ROW(TableDiv[[#Headers],[Agency]])),COLUMNS($F$7:V$7))))</f>
        <v/>
      </c>
      <c r="W195" s="1069" t="str" cm="1">
        <f t="array" ref="W195">IF($D195&lt;COLUMNS($F$7:W$7),"",INDEX(TableDiv[[GASB]:[GASB]],_xlfn.AGGREGATE(15,3,(TableDiv[[Agency]:[Agency]]=$E195)/(TableDiv[[Agency]:[Agency]]=$E195)*(ROW(TableDiv[Agency])-ROW(TableDiv[[#Headers],[Agency]])),COLUMNS($F$7:W$7))))</f>
        <v/>
      </c>
      <c r="X195" s="1069" t="str" cm="1">
        <f t="array" ref="X195">IF($D195&lt;COLUMNS($F$7:X$7),"",INDEX(TableDiv[[GASB]:[GASB]],_xlfn.AGGREGATE(15,3,(TableDiv[[Agency]:[Agency]]=$E195)/(TableDiv[[Agency]:[Agency]]=$E195)*(ROW(TableDiv[Agency])-ROW(TableDiv[[#Headers],[Agency]])),COLUMNS($F$7:X$7))))</f>
        <v/>
      </c>
      <c r="Y195" s="1069" t="str" cm="1">
        <f t="array" ref="Y195">IF($D195&lt;COLUMNS($F$7:Y$7),"",INDEX(TableDiv[[GASB]:[GASB]],_xlfn.AGGREGATE(15,3,(TableDiv[[Agency]:[Agency]]=$E195)/(TableDiv[[Agency]:[Agency]]=$E195)*(ROW(TableDiv[Agency])-ROW(TableDiv[[#Headers],[Agency]])),COLUMNS($F$7:Y$7))))</f>
        <v/>
      </c>
      <c r="Z195" s="1069" t="str" cm="1">
        <f t="array" ref="Z195">IF($D195&lt;COLUMNS($F$7:Z$7),"",INDEX(TableDiv[[GASB]:[GASB]],_xlfn.AGGREGATE(15,3,(TableDiv[[Agency]:[Agency]]=$E195)/(TableDiv[[Agency]:[Agency]]=$E195)*(ROW(TableDiv[Agency])-ROW(TableDiv[[#Headers],[Agency]])),COLUMNS($F$7:Z$7))))</f>
        <v/>
      </c>
      <c r="AA195" s="1069" t="str" cm="1">
        <f t="array" ref="AA195">IF($D195&lt;COLUMNS($F$7:AA$7),"",INDEX(TableDiv[[GASB]:[GASB]],_xlfn.AGGREGATE(15,3,(TableDiv[[Agency]:[Agency]]=$E195)/(TableDiv[[Agency]:[Agency]]=$E195)*(ROW(TableDiv[Agency])-ROW(TableDiv[[#Headers],[Agency]])),COLUMNS($F$7:AA$7))))</f>
        <v/>
      </c>
      <c r="AB195" s="1069" t="str" cm="1">
        <f t="array" ref="AB195">IF($D195&lt;COLUMNS($F$7:AB$7),"",INDEX(TableDiv[[GASB]:[GASB]],_xlfn.AGGREGATE(15,3,(TableDiv[[Agency]:[Agency]]=$E195)/(TableDiv[[Agency]:[Agency]]=$E195)*(ROW(TableDiv[Agency])-ROW(TableDiv[[#Headers],[Agency]])),COLUMNS($F$7:AB$7))))</f>
        <v/>
      </c>
      <c r="AC195" s="1069" t="str" cm="1">
        <f t="array" ref="AC195">IF($D195&lt;COLUMNS($F$7:AC$7),"",INDEX(TableDiv[[GASB]:[GASB]],_xlfn.AGGREGATE(15,3,(TableDiv[[Agency]:[Agency]]=$E195)/(TableDiv[[Agency]:[Agency]]=$E195)*(ROW(TableDiv[Agency])-ROW(TableDiv[[#Headers],[Agency]])),COLUMNS($F$7:AC$7))))</f>
        <v/>
      </c>
      <c r="AD195" s="1069" t="str" cm="1">
        <f t="array" ref="AD195">IF($D195&lt;COLUMNS($F$7:AD$7),"",INDEX(TableDiv[[GASB]:[GASB]],_xlfn.AGGREGATE(15,3,(TableDiv[[Agency]:[Agency]]=$E195)/(TableDiv[[Agency]:[Agency]]=$E195)*(ROW(TableDiv[Agency])-ROW(TableDiv[[#Headers],[Agency]])),COLUMNS($F$7:AD$7))))</f>
        <v/>
      </c>
      <c r="AE195" s="1069" t="str" cm="1">
        <f t="array" ref="AE195">IF($D195&lt;COLUMNS($F$7:AE$7),"",INDEX(TableDiv[[GASB]:[GASB]],_xlfn.AGGREGATE(15,3,(TableDiv[[Agency]:[Agency]]=$E195)/(TableDiv[[Agency]:[Agency]]=$E195)*(ROW(TableDiv[Agency])-ROW(TableDiv[[#Headers],[Agency]])),COLUMNS($F$7:AE$7))))</f>
        <v/>
      </c>
      <c r="AF195" s="1069" t="str" cm="1">
        <f t="array" ref="AF195">IF($D195&lt;COLUMNS($F$7:AF$7),"",INDEX(TableDiv[[GASB]:[GASB]],_xlfn.AGGREGATE(15,3,(TableDiv[[Agency]:[Agency]]=$E195)/(TableDiv[[Agency]:[Agency]]=$E195)*(ROW(TableDiv[Agency])-ROW(TableDiv[[#Headers],[Agency]])),COLUMNS($F$7:AF$7))))</f>
        <v/>
      </c>
      <c r="AG195" s="1069" t="str" cm="1">
        <f t="array" ref="AG195">IF($D195&lt;COLUMNS($F$7:AG$7),"",INDEX(TableDiv[[GASB]:[GASB]],_xlfn.AGGREGATE(15,3,(TableDiv[[Agency]:[Agency]]=$E195)/(TableDiv[[Agency]:[Agency]]=$E195)*(ROW(TableDiv[Agency])-ROW(TableDiv[[#Headers],[Agency]])),COLUMNS($F$7:AG$7))))</f>
        <v/>
      </c>
      <c r="AH195" s="1069" t="str" cm="1">
        <f t="array" ref="AH195">IF($D195&lt;COLUMNS($F$7:AH$7),"",INDEX(TableDiv[[GASB]:[GASB]],_xlfn.AGGREGATE(15,3,(TableDiv[[Agency]:[Agency]]=$E195)/(TableDiv[[Agency]:[Agency]]=$E195)*(ROW(TableDiv[Agency])-ROW(TableDiv[[#Headers],[Agency]])),COLUMNS($F$7:AH$7))))</f>
        <v/>
      </c>
      <c r="AI195" s="1069" t="str" cm="1">
        <f t="array" ref="AI195">IF($D195&lt;COLUMNS($F$7:AI$7),"",INDEX(TableDiv[[GASB]:[GASB]],_xlfn.AGGREGATE(15,3,(TableDiv[[Agency]:[Agency]]=$E195)/(TableDiv[[Agency]:[Agency]]=$E195)*(ROW(TableDiv[Agency])-ROW(TableDiv[[#Headers],[Agency]])),COLUMNS($F$7:AI$7))))</f>
        <v/>
      </c>
      <c r="AJ195" s="1069" t="str" cm="1">
        <f t="array" ref="AJ195">IF($D195&lt;COLUMNS($F$7:AJ$7),"",INDEX(TableDiv[[GASB]:[GASB]],_xlfn.AGGREGATE(15,3,(TableDiv[[Agency]:[Agency]]=$E195)/(TableDiv[[Agency]:[Agency]]=$E195)*(ROW(TableDiv[Agency])-ROW(TableDiv[[#Headers],[Agency]])),COLUMNS($F$7:AJ$7))))</f>
        <v/>
      </c>
      <c r="AK195" s="1069" t="str" cm="1">
        <f t="array" ref="AK195">IF($D195&lt;COLUMNS($F$7:AK$7),"",INDEX(TableDiv[[GASB]:[GASB]],_xlfn.AGGREGATE(15,3,(TableDiv[[Agency]:[Agency]]=$E195)/(TableDiv[[Agency]:[Agency]]=$E195)*(ROW(TableDiv[Agency])-ROW(TableDiv[[#Headers],[Agency]])),COLUMNS($F$7:AK$7))))</f>
        <v/>
      </c>
      <c r="AL195" s="1069" t="str" cm="1">
        <f t="array" ref="AL195">IF($D195&lt;COLUMNS($F$7:AL$7),"",INDEX(TableDiv[[GASB]:[GASB]],_xlfn.AGGREGATE(15,3,(TableDiv[[Agency]:[Agency]]=$E195)/(TableDiv[[Agency]:[Agency]]=$E195)*(ROW(TableDiv[Agency])-ROW(TableDiv[[#Headers],[Agency]])),COLUMNS($F$7:AL$7))))</f>
        <v/>
      </c>
      <c r="AM195" s="1069" t="str" cm="1">
        <f t="array" ref="AM195">IF($D195&lt;COLUMNS($F$7:AM$7),"",INDEX(TableDiv[[GASB]:[GASB]],_xlfn.AGGREGATE(15,3,(TableDiv[[Agency]:[Agency]]=$E195)/(TableDiv[[Agency]:[Agency]]=$E195)*(ROW(TableDiv[Agency])-ROW(TableDiv[[#Headers],[Agency]])),COLUMNS($F$7:AM$7))))</f>
        <v/>
      </c>
      <c r="AN195" s="1069"/>
      <c r="AO195" s="1069"/>
      <c r="AP195" s="1069"/>
      <c r="AQ195" s="1069"/>
      <c r="AR195" s="1069"/>
      <c r="AS195" s="1069"/>
    </row>
    <row r="196" spans="1:45" ht="15">
      <c r="A196" s="1073" t="s">
        <v>2357</v>
      </c>
      <c r="B196" s="1073" t="s">
        <v>2266</v>
      </c>
      <c r="C196" s="1069"/>
      <c r="D196" s="1069">
        <f>COUNTIF(TableDiv[Agency],E196)</f>
        <v>1</v>
      </c>
      <c r="E196" s="1078" t="str" cm="1">
        <f t="array" ref="E196">IFERROR(INDEX(TableDiv[Agency],MATCH(0,INDEX(COUNTIF($E$7:E195,TableDiv[Agency]),),0)),"")</f>
        <v>0A00</v>
      </c>
      <c r="F196" s="1069" t="str" cm="1">
        <f t="array" ref="F196">IF($D196&lt;COLUMNS($F$7:F$7),"",INDEX(TableDiv[[GASB]:[GASB]],_xlfn.AGGREGATE(15,3,(TableDiv[[Agency]:[Agency]]=$E196)/(TableDiv[[Agency]:[Agency]]=$E196)*(ROW(TableDiv[Agency])-ROW(TableDiv[[#Headers],[Agency]])),COLUMNS($F$7:F$7))))</f>
        <v>26110G</v>
      </c>
      <c r="G196" s="1069" t="str" cm="1">
        <f t="array" ref="G196">IF($D196&lt;COLUMNS($F$7:G$7),"",INDEX(TableDiv[[GASB]:[GASB]],_xlfn.AGGREGATE(15,3,(TableDiv[[Agency]:[Agency]]=$E196)/(TableDiv[[Agency]:[Agency]]=$E196)*(ROW(TableDiv[Agency])-ROW(TableDiv[[#Headers],[Agency]])),COLUMNS($F$7:G$7))))</f>
        <v/>
      </c>
      <c r="H196" s="1069" t="str" cm="1">
        <f t="array" ref="H196">IF($D196&lt;COLUMNS($F$7:H$7),"",INDEX(TableDiv[[GASB]:[GASB]],_xlfn.AGGREGATE(15,3,(TableDiv[[Agency]:[Agency]]=$E196)/(TableDiv[[Agency]:[Agency]]=$E196)*(ROW(TableDiv[Agency])-ROW(TableDiv[[#Headers],[Agency]])),COLUMNS($F$7:H$7))))</f>
        <v/>
      </c>
      <c r="I196" s="1069" t="str" cm="1">
        <f t="array" ref="I196">IF($D196&lt;COLUMNS($F$7:I$7),"",INDEX(TableDiv[[GASB]:[GASB]],_xlfn.AGGREGATE(15,3,(TableDiv[[Agency]:[Agency]]=$E196)/(TableDiv[[Agency]:[Agency]]=$E196)*(ROW(TableDiv[Agency])-ROW(TableDiv[[#Headers],[Agency]])),COLUMNS($F$7:I$7))))</f>
        <v/>
      </c>
      <c r="J196" s="1069" t="str" cm="1">
        <f t="array" ref="J196">IF($D196&lt;COLUMNS($F$7:J$7),"",INDEX(TableDiv[[GASB]:[GASB]],_xlfn.AGGREGATE(15,3,(TableDiv[[Agency]:[Agency]]=$E196)/(TableDiv[[Agency]:[Agency]]=$E196)*(ROW(TableDiv[Agency])-ROW(TableDiv[[#Headers],[Agency]])),COLUMNS($F$7:J$7))))</f>
        <v/>
      </c>
      <c r="K196" s="1069" t="str" cm="1">
        <f t="array" ref="K196">IF($D196&lt;COLUMNS($F$7:K$7),"",INDEX(TableDiv[[GASB]:[GASB]],_xlfn.AGGREGATE(15,3,(TableDiv[[Agency]:[Agency]]=$E196)/(TableDiv[[Agency]:[Agency]]=$E196)*(ROW(TableDiv[Agency])-ROW(TableDiv[[#Headers],[Agency]])),COLUMNS($F$7:K$7))))</f>
        <v/>
      </c>
      <c r="L196" s="1069" t="str" cm="1">
        <f t="array" ref="L196">IF($D196&lt;COLUMNS($F$7:L$7),"",INDEX(TableDiv[[GASB]:[GASB]],_xlfn.AGGREGATE(15,3,(TableDiv[[Agency]:[Agency]]=$E196)/(TableDiv[[Agency]:[Agency]]=$E196)*(ROW(TableDiv[Agency])-ROW(TableDiv[[#Headers],[Agency]])),COLUMNS($F$7:L$7))))</f>
        <v/>
      </c>
      <c r="M196" s="1069" t="str" cm="1">
        <f t="array" ref="M196">IF($D196&lt;COLUMNS($F$7:M$7),"",INDEX(TableDiv[[GASB]:[GASB]],_xlfn.AGGREGATE(15,3,(TableDiv[[Agency]:[Agency]]=$E196)/(TableDiv[[Agency]:[Agency]]=$E196)*(ROW(TableDiv[Agency])-ROW(TableDiv[[#Headers],[Agency]])),COLUMNS($F$7:M$7))))</f>
        <v/>
      </c>
      <c r="N196" s="1069" t="str" cm="1">
        <f t="array" ref="N196">IF($D196&lt;COLUMNS($F$7:N$7),"",INDEX(TableDiv[[GASB]:[GASB]],_xlfn.AGGREGATE(15,3,(TableDiv[[Agency]:[Agency]]=$E196)/(TableDiv[[Agency]:[Agency]]=$E196)*(ROW(TableDiv[Agency])-ROW(TableDiv[[#Headers],[Agency]])),COLUMNS($F$7:N$7))))</f>
        <v/>
      </c>
      <c r="O196" s="1069" t="str" cm="1">
        <f t="array" ref="O196">IF($D196&lt;COLUMNS($F$7:O$7),"",INDEX(TableDiv[[GASB]:[GASB]],_xlfn.AGGREGATE(15,3,(TableDiv[[Agency]:[Agency]]=$E196)/(TableDiv[[Agency]:[Agency]]=$E196)*(ROW(TableDiv[Agency])-ROW(TableDiv[[#Headers],[Agency]])),COLUMNS($F$7:O$7))))</f>
        <v/>
      </c>
      <c r="P196" s="1069" t="str" cm="1">
        <f t="array" ref="P196">IF($D196&lt;COLUMNS($F$7:P$7),"",INDEX(TableDiv[[GASB]:[GASB]],_xlfn.AGGREGATE(15,3,(TableDiv[[Agency]:[Agency]]=$E196)/(TableDiv[[Agency]:[Agency]]=$E196)*(ROW(TableDiv[Agency])-ROW(TableDiv[[#Headers],[Agency]])),COLUMNS($F$7:P$7))))</f>
        <v/>
      </c>
      <c r="Q196" s="1069" t="str" cm="1">
        <f t="array" ref="Q196">IF($D196&lt;COLUMNS($F$7:Q$7),"",INDEX(TableDiv[[GASB]:[GASB]],_xlfn.AGGREGATE(15,3,(TableDiv[[Agency]:[Agency]]=$E196)/(TableDiv[[Agency]:[Agency]]=$E196)*(ROW(TableDiv[Agency])-ROW(TableDiv[[#Headers],[Agency]])),COLUMNS($F$7:Q$7))))</f>
        <v/>
      </c>
      <c r="R196" s="1069" t="str" cm="1">
        <f t="array" ref="R196">IF($D196&lt;COLUMNS($F$7:R$7),"",INDEX(TableDiv[[GASB]:[GASB]],_xlfn.AGGREGATE(15,3,(TableDiv[[Agency]:[Agency]]=$E196)/(TableDiv[[Agency]:[Agency]]=$E196)*(ROW(TableDiv[Agency])-ROW(TableDiv[[#Headers],[Agency]])),COLUMNS($F$7:R$7))))</f>
        <v/>
      </c>
      <c r="S196" s="1069" t="str" cm="1">
        <f t="array" ref="S196">IF($D196&lt;COLUMNS($F$7:S$7),"",INDEX(TableDiv[[GASB]:[GASB]],_xlfn.AGGREGATE(15,3,(TableDiv[[Agency]:[Agency]]=$E196)/(TableDiv[[Agency]:[Agency]]=$E196)*(ROW(TableDiv[Agency])-ROW(TableDiv[[#Headers],[Agency]])),COLUMNS($F$7:S$7))))</f>
        <v/>
      </c>
      <c r="T196" s="1069" t="str" cm="1">
        <f t="array" ref="T196">IF($D196&lt;COLUMNS($F$7:T$7),"",INDEX(TableDiv[[GASB]:[GASB]],_xlfn.AGGREGATE(15,3,(TableDiv[[Agency]:[Agency]]=$E196)/(TableDiv[[Agency]:[Agency]]=$E196)*(ROW(TableDiv[Agency])-ROW(TableDiv[[#Headers],[Agency]])),COLUMNS($F$7:T$7))))</f>
        <v/>
      </c>
      <c r="U196" s="1069" t="str" cm="1">
        <f t="array" ref="U196">IF($D196&lt;COLUMNS($F$7:U$7),"",INDEX(TableDiv[[GASB]:[GASB]],_xlfn.AGGREGATE(15,3,(TableDiv[[Agency]:[Agency]]=$E196)/(TableDiv[[Agency]:[Agency]]=$E196)*(ROW(TableDiv[Agency])-ROW(TableDiv[[#Headers],[Agency]])),COLUMNS($F$7:U$7))))</f>
        <v/>
      </c>
      <c r="V196" s="1069" t="str" cm="1">
        <f t="array" ref="V196">IF($D196&lt;COLUMNS($F$7:V$7),"",INDEX(TableDiv[[GASB]:[GASB]],_xlfn.AGGREGATE(15,3,(TableDiv[[Agency]:[Agency]]=$E196)/(TableDiv[[Agency]:[Agency]]=$E196)*(ROW(TableDiv[Agency])-ROW(TableDiv[[#Headers],[Agency]])),COLUMNS($F$7:V$7))))</f>
        <v/>
      </c>
      <c r="W196" s="1069" t="str" cm="1">
        <f t="array" ref="W196">IF($D196&lt;COLUMNS($F$7:W$7),"",INDEX(TableDiv[[GASB]:[GASB]],_xlfn.AGGREGATE(15,3,(TableDiv[[Agency]:[Agency]]=$E196)/(TableDiv[[Agency]:[Agency]]=$E196)*(ROW(TableDiv[Agency])-ROW(TableDiv[[#Headers],[Agency]])),COLUMNS($F$7:W$7))))</f>
        <v/>
      </c>
      <c r="X196" s="1069" t="str" cm="1">
        <f t="array" ref="X196">IF($D196&lt;COLUMNS($F$7:X$7),"",INDEX(TableDiv[[GASB]:[GASB]],_xlfn.AGGREGATE(15,3,(TableDiv[[Agency]:[Agency]]=$E196)/(TableDiv[[Agency]:[Agency]]=$E196)*(ROW(TableDiv[Agency])-ROW(TableDiv[[#Headers],[Agency]])),COLUMNS($F$7:X$7))))</f>
        <v/>
      </c>
      <c r="Y196" s="1069" t="str" cm="1">
        <f t="array" ref="Y196">IF($D196&lt;COLUMNS($F$7:Y$7),"",INDEX(TableDiv[[GASB]:[GASB]],_xlfn.AGGREGATE(15,3,(TableDiv[[Agency]:[Agency]]=$E196)/(TableDiv[[Agency]:[Agency]]=$E196)*(ROW(TableDiv[Agency])-ROW(TableDiv[[#Headers],[Agency]])),COLUMNS($F$7:Y$7))))</f>
        <v/>
      </c>
      <c r="Z196" s="1069" t="str" cm="1">
        <f t="array" ref="Z196">IF($D196&lt;COLUMNS($F$7:Z$7),"",INDEX(TableDiv[[GASB]:[GASB]],_xlfn.AGGREGATE(15,3,(TableDiv[[Agency]:[Agency]]=$E196)/(TableDiv[[Agency]:[Agency]]=$E196)*(ROW(TableDiv[Agency])-ROW(TableDiv[[#Headers],[Agency]])),COLUMNS($F$7:Z$7))))</f>
        <v/>
      </c>
      <c r="AA196" s="1069" t="str" cm="1">
        <f t="array" ref="AA196">IF($D196&lt;COLUMNS($F$7:AA$7),"",INDEX(TableDiv[[GASB]:[GASB]],_xlfn.AGGREGATE(15,3,(TableDiv[[Agency]:[Agency]]=$E196)/(TableDiv[[Agency]:[Agency]]=$E196)*(ROW(TableDiv[Agency])-ROW(TableDiv[[#Headers],[Agency]])),COLUMNS($F$7:AA$7))))</f>
        <v/>
      </c>
      <c r="AB196" s="1069" t="str" cm="1">
        <f t="array" ref="AB196">IF($D196&lt;COLUMNS($F$7:AB$7),"",INDEX(TableDiv[[GASB]:[GASB]],_xlfn.AGGREGATE(15,3,(TableDiv[[Agency]:[Agency]]=$E196)/(TableDiv[[Agency]:[Agency]]=$E196)*(ROW(TableDiv[Agency])-ROW(TableDiv[[#Headers],[Agency]])),COLUMNS($F$7:AB$7))))</f>
        <v/>
      </c>
      <c r="AC196" s="1069" t="str" cm="1">
        <f t="array" ref="AC196">IF($D196&lt;COLUMNS($F$7:AC$7),"",INDEX(TableDiv[[GASB]:[GASB]],_xlfn.AGGREGATE(15,3,(TableDiv[[Agency]:[Agency]]=$E196)/(TableDiv[[Agency]:[Agency]]=$E196)*(ROW(TableDiv[Agency])-ROW(TableDiv[[#Headers],[Agency]])),COLUMNS($F$7:AC$7))))</f>
        <v/>
      </c>
      <c r="AD196" s="1069" t="str" cm="1">
        <f t="array" ref="AD196">IF($D196&lt;COLUMNS($F$7:AD$7),"",INDEX(TableDiv[[GASB]:[GASB]],_xlfn.AGGREGATE(15,3,(TableDiv[[Agency]:[Agency]]=$E196)/(TableDiv[[Agency]:[Agency]]=$E196)*(ROW(TableDiv[Agency])-ROW(TableDiv[[#Headers],[Agency]])),COLUMNS($F$7:AD$7))))</f>
        <v/>
      </c>
      <c r="AE196" s="1069" t="str" cm="1">
        <f t="array" ref="AE196">IF($D196&lt;COLUMNS($F$7:AE$7),"",INDEX(TableDiv[[GASB]:[GASB]],_xlfn.AGGREGATE(15,3,(TableDiv[[Agency]:[Agency]]=$E196)/(TableDiv[[Agency]:[Agency]]=$E196)*(ROW(TableDiv[Agency])-ROW(TableDiv[[#Headers],[Agency]])),COLUMNS($F$7:AE$7))))</f>
        <v/>
      </c>
      <c r="AF196" s="1069" t="str" cm="1">
        <f t="array" ref="AF196">IF($D196&lt;COLUMNS($F$7:AF$7),"",INDEX(TableDiv[[GASB]:[GASB]],_xlfn.AGGREGATE(15,3,(TableDiv[[Agency]:[Agency]]=$E196)/(TableDiv[[Agency]:[Agency]]=$E196)*(ROW(TableDiv[Agency])-ROW(TableDiv[[#Headers],[Agency]])),COLUMNS($F$7:AF$7))))</f>
        <v/>
      </c>
      <c r="AG196" s="1069" t="str" cm="1">
        <f t="array" ref="AG196">IF($D196&lt;COLUMNS($F$7:AG$7),"",INDEX(TableDiv[[GASB]:[GASB]],_xlfn.AGGREGATE(15,3,(TableDiv[[Agency]:[Agency]]=$E196)/(TableDiv[[Agency]:[Agency]]=$E196)*(ROW(TableDiv[Agency])-ROW(TableDiv[[#Headers],[Agency]])),COLUMNS($F$7:AG$7))))</f>
        <v/>
      </c>
      <c r="AH196" s="1069" t="str" cm="1">
        <f t="array" ref="AH196">IF($D196&lt;COLUMNS($F$7:AH$7),"",INDEX(TableDiv[[GASB]:[GASB]],_xlfn.AGGREGATE(15,3,(TableDiv[[Agency]:[Agency]]=$E196)/(TableDiv[[Agency]:[Agency]]=$E196)*(ROW(TableDiv[Agency])-ROW(TableDiv[[#Headers],[Agency]])),COLUMNS($F$7:AH$7))))</f>
        <v/>
      </c>
      <c r="AI196" s="1069" t="str" cm="1">
        <f t="array" ref="AI196">IF($D196&lt;COLUMNS($F$7:AI$7),"",INDEX(TableDiv[[GASB]:[GASB]],_xlfn.AGGREGATE(15,3,(TableDiv[[Agency]:[Agency]]=$E196)/(TableDiv[[Agency]:[Agency]]=$E196)*(ROW(TableDiv[Agency])-ROW(TableDiv[[#Headers],[Agency]])),COLUMNS($F$7:AI$7))))</f>
        <v/>
      </c>
      <c r="AJ196" s="1069" t="str" cm="1">
        <f t="array" ref="AJ196">IF($D196&lt;COLUMNS($F$7:AJ$7),"",INDEX(TableDiv[[GASB]:[GASB]],_xlfn.AGGREGATE(15,3,(TableDiv[[Agency]:[Agency]]=$E196)/(TableDiv[[Agency]:[Agency]]=$E196)*(ROW(TableDiv[Agency])-ROW(TableDiv[[#Headers],[Agency]])),COLUMNS($F$7:AJ$7))))</f>
        <v/>
      </c>
      <c r="AK196" s="1069" t="str" cm="1">
        <f t="array" ref="AK196">IF($D196&lt;COLUMNS($F$7:AK$7),"",INDEX(TableDiv[[GASB]:[GASB]],_xlfn.AGGREGATE(15,3,(TableDiv[[Agency]:[Agency]]=$E196)/(TableDiv[[Agency]:[Agency]]=$E196)*(ROW(TableDiv[Agency])-ROW(TableDiv[[#Headers],[Agency]])),COLUMNS($F$7:AK$7))))</f>
        <v/>
      </c>
      <c r="AL196" s="1069" t="str" cm="1">
        <f t="array" ref="AL196">IF($D196&lt;COLUMNS($F$7:AL$7),"",INDEX(TableDiv[[GASB]:[GASB]],_xlfn.AGGREGATE(15,3,(TableDiv[[Agency]:[Agency]]=$E196)/(TableDiv[[Agency]:[Agency]]=$E196)*(ROW(TableDiv[Agency])-ROW(TableDiv[[#Headers],[Agency]])),COLUMNS($F$7:AL$7))))</f>
        <v/>
      </c>
      <c r="AM196" s="1069" t="str" cm="1">
        <f t="array" ref="AM196">IF($D196&lt;COLUMNS($F$7:AM$7),"",INDEX(TableDiv[[GASB]:[GASB]],_xlfn.AGGREGATE(15,3,(TableDiv[[Agency]:[Agency]]=$E196)/(TableDiv[[Agency]:[Agency]]=$E196)*(ROW(TableDiv[Agency])-ROW(TableDiv[[#Headers],[Agency]])),COLUMNS($F$7:AM$7))))</f>
        <v/>
      </c>
      <c r="AN196" s="1069"/>
      <c r="AO196" s="1069"/>
      <c r="AP196" s="1069"/>
      <c r="AQ196" s="1069"/>
      <c r="AR196" s="1069"/>
      <c r="AS196" s="1069"/>
    </row>
    <row r="197" spans="1:45" ht="15">
      <c r="A197" s="1073" t="s">
        <v>2357</v>
      </c>
      <c r="B197" s="1073" t="s">
        <v>2270</v>
      </c>
      <c r="C197" s="1069"/>
      <c r="D197" s="1069">
        <f>COUNTIF(TableDiv[Agency],E197)</f>
        <v>1</v>
      </c>
      <c r="E197" s="1078" t="str" cm="1">
        <f t="array" ref="E197">IFERROR(INDEX(TableDiv[Agency],MATCH(0,INDEX(COUNTIF($E$7:E196,TableDiv[Agency]),),0)),"")</f>
        <v>ZI00</v>
      </c>
      <c r="F197" s="1069" t="str" cm="1">
        <f t="array" ref="F197">IF($D197&lt;COLUMNS($F$7:F$7),"",INDEX(TableDiv[[GASB]:[GASB]],_xlfn.AGGREGATE(15,3,(TableDiv[[Agency]:[Agency]]=$E197)/(TableDiv[[Agency]:[Agency]]=$E197)*(ROW(TableDiv[Agency])-ROW(TableDiv[[#Headers],[Agency]])),COLUMNS($F$7:F$7))))</f>
        <v>26400G</v>
      </c>
      <c r="G197" s="1069" t="str" cm="1">
        <f t="array" ref="G197">IF($D197&lt;COLUMNS($F$7:G$7),"",INDEX(TableDiv[[GASB]:[GASB]],_xlfn.AGGREGATE(15,3,(TableDiv[[Agency]:[Agency]]=$E197)/(TableDiv[[Agency]:[Agency]]=$E197)*(ROW(TableDiv[Agency])-ROW(TableDiv[[#Headers],[Agency]])),COLUMNS($F$7:G$7))))</f>
        <v/>
      </c>
      <c r="H197" s="1069" t="str" cm="1">
        <f t="array" ref="H197">IF($D197&lt;COLUMNS($F$7:H$7),"",INDEX(TableDiv[[GASB]:[GASB]],_xlfn.AGGREGATE(15,3,(TableDiv[[Agency]:[Agency]]=$E197)/(TableDiv[[Agency]:[Agency]]=$E197)*(ROW(TableDiv[Agency])-ROW(TableDiv[[#Headers],[Agency]])),COLUMNS($F$7:H$7))))</f>
        <v/>
      </c>
      <c r="I197" s="1069" t="str" cm="1">
        <f t="array" ref="I197">IF($D197&lt;COLUMNS($F$7:I$7),"",INDEX(TableDiv[[GASB]:[GASB]],_xlfn.AGGREGATE(15,3,(TableDiv[[Agency]:[Agency]]=$E197)/(TableDiv[[Agency]:[Agency]]=$E197)*(ROW(TableDiv[Agency])-ROW(TableDiv[[#Headers],[Agency]])),COLUMNS($F$7:I$7))))</f>
        <v/>
      </c>
      <c r="J197" s="1069" t="str" cm="1">
        <f t="array" ref="J197">IF($D197&lt;COLUMNS($F$7:J$7),"",INDEX(TableDiv[[GASB]:[GASB]],_xlfn.AGGREGATE(15,3,(TableDiv[[Agency]:[Agency]]=$E197)/(TableDiv[[Agency]:[Agency]]=$E197)*(ROW(TableDiv[Agency])-ROW(TableDiv[[#Headers],[Agency]])),COLUMNS($F$7:J$7))))</f>
        <v/>
      </c>
      <c r="K197" s="1069" t="str" cm="1">
        <f t="array" ref="K197">IF($D197&lt;COLUMNS($F$7:K$7),"",INDEX(TableDiv[[GASB]:[GASB]],_xlfn.AGGREGATE(15,3,(TableDiv[[Agency]:[Agency]]=$E197)/(TableDiv[[Agency]:[Agency]]=$E197)*(ROW(TableDiv[Agency])-ROW(TableDiv[[#Headers],[Agency]])),COLUMNS($F$7:K$7))))</f>
        <v/>
      </c>
      <c r="L197" s="1069" t="str" cm="1">
        <f t="array" ref="L197">IF($D197&lt;COLUMNS($F$7:L$7),"",INDEX(TableDiv[[GASB]:[GASB]],_xlfn.AGGREGATE(15,3,(TableDiv[[Agency]:[Agency]]=$E197)/(TableDiv[[Agency]:[Agency]]=$E197)*(ROW(TableDiv[Agency])-ROW(TableDiv[[#Headers],[Agency]])),COLUMNS($F$7:L$7))))</f>
        <v/>
      </c>
      <c r="M197" s="1069" t="str" cm="1">
        <f t="array" ref="M197">IF($D197&lt;COLUMNS($F$7:M$7),"",INDEX(TableDiv[[GASB]:[GASB]],_xlfn.AGGREGATE(15,3,(TableDiv[[Agency]:[Agency]]=$E197)/(TableDiv[[Agency]:[Agency]]=$E197)*(ROW(TableDiv[Agency])-ROW(TableDiv[[#Headers],[Agency]])),COLUMNS($F$7:M$7))))</f>
        <v/>
      </c>
      <c r="N197" s="1069" t="str" cm="1">
        <f t="array" ref="N197">IF($D197&lt;COLUMNS($F$7:N$7),"",INDEX(TableDiv[[GASB]:[GASB]],_xlfn.AGGREGATE(15,3,(TableDiv[[Agency]:[Agency]]=$E197)/(TableDiv[[Agency]:[Agency]]=$E197)*(ROW(TableDiv[Agency])-ROW(TableDiv[[#Headers],[Agency]])),COLUMNS($F$7:N$7))))</f>
        <v/>
      </c>
      <c r="O197" s="1069" t="str" cm="1">
        <f t="array" ref="O197">IF($D197&lt;COLUMNS($F$7:O$7),"",INDEX(TableDiv[[GASB]:[GASB]],_xlfn.AGGREGATE(15,3,(TableDiv[[Agency]:[Agency]]=$E197)/(TableDiv[[Agency]:[Agency]]=$E197)*(ROW(TableDiv[Agency])-ROW(TableDiv[[#Headers],[Agency]])),COLUMNS($F$7:O$7))))</f>
        <v/>
      </c>
      <c r="P197" s="1069" t="str" cm="1">
        <f t="array" ref="P197">IF($D197&lt;COLUMNS($F$7:P$7),"",INDEX(TableDiv[[GASB]:[GASB]],_xlfn.AGGREGATE(15,3,(TableDiv[[Agency]:[Agency]]=$E197)/(TableDiv[[Agency]:[Agency]]=$E197)*(ROW(TableDiv[Agency])-ROW(TableDiv[[#Headers],[Agency]])),COLUMNS($F$7:P$7))))</f>
        <v/>
      </c>
      <c r="Q197" s="1069" t="str" cm="1">
        <f t="array" ref="Q197">IF($D197&lt;COLUMNS($F$7:Q$7),"",INDEX(TableDiv[[GASB]:[GASB]],_xlfn.AGGREGATE(15,3,(TableDiv[[Agency]:[Agency]]=$E197)/(TableDiv[[Agency]:[Agency]]=$E197)*(ROW(TableDiv[Agency])-ROW(TableDiv[[#Headers],[Agency]])),COLUMNS($F$7:Q$7))))</f>
        <v/>
      </c>
      <c r="R197" s="1069" t="str" cm="1">
        <f t="array" ref="R197">IF($D197&lt;COLUMNS($F$7:R$7),"",INDEX(TableDiv[[GASB]:[GASB]],_xlfn.AGGREGATE(15,3,(TableDiv[[Agency]:[Agency]]=$E197)/(TableDiv[[Agency]:[Agency]]=$E197)*(ROW(TableDiv[Agency])-ROW(TableDiv[[#Headers],[Agency]])),COLUMNS($F$7:R$7))))</f>
        <v/>
      </c>
      <c r="S197" s="1069" t="str" cm="1">
        <f t="array" ref="S197">IF($D197&lt;COLUMNS($F$7:S$7),"",INDEX(TableDiv[[GASB]:[GASB]],_xlfn.AGGREGATE(15,3,(TableDiv[[Agency]:[Agency]]=$E197)/(TableDiv[[Agency]:[Agency]]=$E197)*(ROW(TableDiv[Agency])-ROW(TableDiv[[#Headers],[Agency]])),COLUMNS($F$7:S$7))))</f>
        <v/>
      </c>
      <c r="T197" s="1069" t="str" cm="1">
        <f t="array" ref="T197">IF($D197&lt;COLUMNS($F$7:T$7),"",INDEX(TableDiv[[GASB]:[GASB]],_xlfn.AGGREGATE(15,3,(TableDiv[[Agency]:[Agency]]=$E197)/(TableDiv[[Agency]:[Agency]]=$E197)*(ROW(TableDiv[Agency])-ROW(TableDiv[[#Headers],[Agency]])),COLUMNS($F$7:T$7))))</f>
        <v/>
      </c>
      <c r="U197" s="1069" t="str" cm="1">
        <f t="array" ref="U197">IF($D197&lt;COLUMNS($F$7:U$7),"",INDEX(TableDiv[[GASB]:[GASB]],_xlfn.AGGREGATE(15,3,(TableDiv[[Agency]:[Agency]]=$E197)/(TableDiv[[Agency]:[Agency]]=$E197)*(ROW(TableDiv[Agency])-ROW(TableDiv[[#Headers],[Agency]])),COLUMNS($F$7:U$7))))</f>
        <v/>
      </c>
      <c r="V197" s="1069" t="str" cm="1">
        <f t="array" ref="V197">IF($D197&lt;COLUMNS($F$7:V$7),"",INDEX(TableDiv[[GASB]:[GASB]],_xlfn.AGGREGATE(15,3,(TableDiv[[Agency]:[Agency]]=$E197)/(TableDiv[[Agency]:[Agency]]=$E197)*(ROW(TableDiv[Agency])-ROW(TableDiv[[#Headers],[Agency]])),COLUMNS($F$7:V$7))))</f>
        <v/>
      </c>
      <c r="W197" s="1069" t="str" cm="1">
        <f t="array" ref="W197">IF($D197&lt;COLUMNS($F$7:W$7),"",INDEX(TableDiv[[GASB]:[GASB]],_xlfn.AGGREGATE(15,3,(TableDiv[[Agency]:[Agency]]=$E197)/(TableDiv[[Agency]:[Agency]]=$E197)*(ROW(TableDiv[Agency])-ROW(TableDiv[[#Headers],[Agency]])),COLUMNS($F$7:W$7))))</f>
        <v/>
      </c>
      <c r="X197" s="1069" t="str" cm="1">
        <f t="array" ref="X197">IF($D197&lt;COLUMNS($F$7:X$7),"",INDEX(TableDiv[[GASB]:[GASB]],_xlfn.AGGREGATE(15,3,(TableDiv[[Agency]:[Agency]]=$E197)/(TableDiv[[Agency]:[Agency]]=$E197)*(ROW(TableDiv[Agency])-ROW(TableDiv[[#Headers],[Agency]])),COLUMNS($F$7:X$7))))</f>
        <v/>
      </c>
      <c r="Y197" s="1069" t="str" cm="1">
        <f t="array" ref="Y197">IF($D197&lt;COLUMNS($F$7:Y$7),"",INDEX(TableDiv[[GASB]:[GASB]],_xlfn.AGGREGATE(15,3,(TableDiv[[Agency]:[Agency]]=$E197)/(TableDiv[[Agency]:[Agency]]=$E197)*(ROW(TableDiv[Agency])-ROW(TableDiv[[#Headers],[Agency]])),COLUMNS($F$7:Y$7))))</f>
        <v/>
      </c>
      <c r="Z197" s="1069" t="str" cm="1">
        <f t="array" ref="Z197">IF($D197&lt;COLUMNS($F$7:Z$7),"",INDEX(TableDiv[[GASB]:[GASB]],_xlfn.AGGREGATE(15,3,(TableDiv[[Agency]:[Agency]]=$E197)/(TableDiv[[Agency]:[Agency]]=$E197)*(ROW(TableDiv[Agency])-ROW(TableDiv[[#Headers],[Agency]])),COLUMNS($F$7:Z$7))))</f>
        <v/>
      </c>
      <c r="AA197" s="1069" t="str" cm="1">
        <f t="array" ref="AA197">IF($D197&lt;COLUMNS($F$7:AA$7),"",INDEX(TableDiv[[GASB]:[GASB]],_xlfn.AGGREGATE(15,3,(TableDiv[[Agency]:[Agency]]=$E197)/(TableDiv[[Agency]:[Agency]]=$E197)*(ROW(TableDiv[Agency])-ROW(TableDiv[[#Headers],[Agency]])),COLUMNS($F$7:AA$7))))</f>
        <v/>
      </c>
      <c r="AB197" s="1069" t="str" cm="1">
        <f t="array" ref="AB197">IF($D197&lt;COLUMNS($F$7:AB$7),"",INDEX(TableDiv[[GASB]:[GASB]],_xlfn.AGGREGATE(15,3,(TableDiv[[Agency]:[Agency]]=$E197)/(TableDiv[[Agency]:[Agency]]=$E197)*(ROW(TableDiv[Agency])-ROW(TableDiv[[#Headers],[Agency]])),COLUMNS($F$7:AB$7))))</f>
        <v/>
      </c>
      <c r="AC197" s="1069" t="str" cm="1">
        <f t="array" ref="AC197">IF($D197&lt;COLUMNS($F$7:AC$7),"",INDEX(TableDiv[[GASB]:[GASB]],_xlfn.AGGREGATE(15,3,(TableDiv[[Agency]:[Agency]]=$E197)/(TableDiv[[Agency]:[Agency]]=$E197)*(ROW(TableDiv[Agency])-ROW(TableDiv[[#Headers],[Agency]])),COLUMNS($F$7:AC$7))))</f>
        <v/>
      </c>
      <c r="AD197" s="1069" t="str" cm="1">
        <f t="array" ref="AD197">IF($D197&lt;COLUMNS($F$7:AD$7),"",INDEX(TableDiv[[GASB]:[GASB]],_xlfn.AGGREGATE(15,3,(TableDiv[[Agency]:[Agency]]=$E197)/(TableDiv[[Agency]:[Agency]]=$E197)*(ROW(TableDiv[Agency])-ROW(TableDiv[[#Headers],[Agency]])),COLUMNS($F$7:AD$7))))</f>
        <v/>
      </c>
      <c r="AE197" s="1069" t="str" cm="1">
        <f t="array" ref="AE197">IF($D197&lt;COLUMNS($F$7:AE$7),"",INDEX(TableDiv[[GASB]:[GASB]],_xlfn.AGGREGATE(15,3,(TableDiv[[Agency]:[Agency]]=$E197)/(TableDiv[[Agency]:[Agency]]=$E197)*(ROW(TableDiv[Agency])-ROW(TableDiv[[#Headers],[Agency]])),COLUMNS($F$7:AE$7))))</f>
        <v/>
      </c>
      <c r="AF197" s="1069" t="str" cm="1">
        <f t="array" ref="AF197">IF($D197&lt;COLUMNS($F$7:AF$7),"",INDEX(TableDiv[[GASB]:[GASB]],_xlfn.AGGREGATE(15,3,(TableDiv[[Agency]:[Agency]]=$E197)/(TableDiv[[Agency]:[Agency]]=$E197)*(ROW(TableDiv[Agency])-ROW(TableDiv[[#Headers],[Agency]])),COLUMNS($F$7:AF$7))))</f>
        <v/>
      </c>
      <c r="AG197" s="1069" t="str" cm="1">
        <f t="array" ref="AG197">IF($D197&lt;COLUMNS($F$7:AG$7),"",INDEX(TableDiv[[GASB]:[GASB]],_xlfn.AGGREGATE(15,3,(TableDiv[[Agency]:[Agency]]=$E197)/(TableDiv[[Agency]:[Agency]]=$E197)*(ROW(TableDiv[Agency])-ROW(TableDiv[[#Headers],[Agency]])),COLUMNS($F$7:AG$7))))</f>
        <v/>
      </c>
      <c r="AH197" s="1069" t="str" cm="1">
        <f t="array" ref="AH197">IF($D197&lt;COLUMNS($F$7:AH$7),"",INDEX(TableDiv[[GASB]:[GASB]],_xlfn.AGGREGATE(15,3,(TableDiv[[Agency]:[Agency]]=$E197)/(TableDiv[[Agency]:[Agency]]=$E197)*(ROW(TableDiv[Agency])-ROW(TableDiv[[#Headers],[Agency]])),COLUMNS($F$7:AH$7))))</f>
        <v/>
      </c>
      <c r="AI197" s="1069" t="str" cm="1">
        <f t="array" ref="AI197">IF($D197&lt;COLUMNS($F$7:AI$7),"",INDEX(TableDiv[[GASB]:[GASB]],_xlfn.AGGREGATE(15,3,(TableDiv[[Agency]:[Agency]]=$E197)/(TableDiv[[Agency]:[Agency]]=$E197)*(ROW(TableDiv[Agency])-ROW(TableDiv[[#Headers],[Agency]])),COLUMNS($F$7:AI$7))))</f>
        <v/>
      </c>
      <c r="AJ197" s="1069" t="str" cm="1">
        <f t="array" ref="AJ197">IF($D197&lt;COLUMNS($F$7:AJ$7),"",INDEX(TableDiv[[GASB]:[GASB]],_xlfn.AGGREGATE(15,3,(TableDiv[[Agency]:[Agency]]=$E197)/(TableDiv[[Agency]:[Agency]]=$E197)*(ROW(TableDiv[Agency])-ROW(TableDiv[[#Headers],[Agency]])),COLUMNS($F$7:AJ$7))))</f>
        <v/>
      </c>
      <c r="AK197" s="1069" t="str" cm="1">
        <f t="array" ref="AK197">IF($D197&lt;COLUMNS($F$7:AK$7),"",INDEX(TableDiv[[GASB]:[GASB]],_xlfn.AGGREGATE(15,3,(TableDiv[[Agency]:[Agency]]=$E197)/(TableDiv[[Agency]:[Agency]]=$E197)*(ROW(TableDiv[Agency])-ROW(TableDiv[[#Headers],[Agency]])),COLUMNS($F$7:AK$7))))</f>
        <v/>
      </c>
      <c r="AL197" s="1069" t="str" cm="1">
        <f t="array" ref="AL197">IF($D197&lt;COLUMNS($F$7:AL$7),"",INDEX(TableDiv[[GASB]:[GASB]],_xlfn.AGGREGATE(15,3,(TableDiv[[Agency]:[Agency]]=$E197)/(TableDiv[[Agency]:[Agency]]=$E197)*(ROW(TableDiv[Agency])-ROW(TableDiv[[#Headers],[Agency]])),COLUMNS($F$7:AL$7))))</f>
        <v/>
      </c>
      <c r="AM197" s="1069" t="str" cm="1">
        <f t="array" ref="AM197">IF($D197&lt;COLUMNS($F$7:AM$7),"",INDEX(TableDiv[[GASB]:[GASB]],_xlfn.AGGREGATE(15,3,(TableDiv[[Agency]:[Agency]]=$E197)/(TableDiv[[Agency]:[Agency]]=$E197)*(ROW(TableDiv[Agency])-ROW(TableDiv[[#Headers],[Agency]])),COLUMNS($F$7:AM$7))))</f>
        <v/>
      </c>
      <c r="AN197" s="1069"/>
      <c r="AO197" s="1069"/>
      <c r="AP197" s="1069"/>
      <c r="AQ197" s="1069"/>
      <c r="AR197" s="1069"/>
      <c r="AS197" s="1069"/>
    </row>
    <row r="198" spans="1:45" ht="15">
      <c r="A198" s="1073" t="s">
        <v>2357</v>
      </c>
      <c r="B198" s="1073" t="s">
        <v>2267</v>
      </c>
      <c r="C198" s="1069"/>
      <c r="D198" s="1069">
        <f>COUNTIF(TableDiv[Agency],E198)</f>
        <v>1</v>
      </c>
      <c r="E198" s="1078" t="str" cm="1">
        <f t="array" ref="E198">IFERROR(INDEX(TableDiv[Agency],MATCH(0,INDEX(COUNTIF($E$7:E197,TableDiv[Agency]),),0)),"")</f>
        <v>ZH00</v>
      </c>
      <c r="F198" s="1069" t="str" cm="1">
        <f t="array" ref="F198">IF($D198&lt;COLUMNS($F$7:F$7),"",INDEX(TableDiv[[GASB]:[GASB]],_xlfn.AGGREGATE(15,3,(TableDiv[[Agency]:[Agency]]=$E198)/(TableDiv[[Agency]:[Agency]]=$E198)*(ROW(TableDiv[Agency])-ROW(TableDiv[[#Headers],[Agency]])),COLUMNS($F$7:F$7))))</f>
        <v>26270G</v>
      </c>
      <c r="G198" s="1069" t="str" cm="1">
        <f t="array" ref="G198">IF($D198&lt;COLUMNS($F$7:G$7),"",INDEX(TableDiv[[GASB]:[GASB]],_xlfn.AGGREGATE(15,3,(TableDiv[[Agency]:[Agency]]=$E198)/(TableDiv[[Agency]:[Agency]]=$E198)*(ROW(TableDiv[Agency])-ROW(TableDiv[[#Headers],[Agency]])),COLUMNS($F$7:G$7))))</f>
        <v/>
      </c>
      <c r="H198" s="1069" t="str" cm="1">
        <f t="array" ref="H198">IF($D198&lt;COLUMNS($F$7:H$7),"",INDEX(TableDiv[[GASB]:[GASB]],_xlfn.AGGREGATE(15,3,(TableDiv[[Agency]:[Agency]]=$E198)/(TableDiv[[Agency]:[Agency]]=$E198)*(ROW(TableDiv[Agency])-ROW(TableDiv[[#Headers],[Agency]])),COLUMNS($F$7:H$7))))</f>
        <v/>
      </c>
      <c r="I198" s="1069" t="str" cm="1">
        <f t="array" ref="I198">IF($D198&lt;COLUMNS($F$7:I$7),"",INDEX(TableDiv[[GASB]:[GASB]],_xlfn.AGGREGATE(15,3,(TableDiv[[Agency]:[Agency]]=$E198)/(TableDiv[[Agency]:[Agency]]=$E198)*(ROW(TableDiv[Agency])-ROW(TableDiv[[#Headers],[Agency]])),COLUMNS($F$7:I$7))))</f>
        <v/>
      </c>
      <c r="J198" s="1069" t="str" cm="1">
        <f t="array" ref="J198">IF($D198&lt;COLUMNS($F$7:J$7),"",INDEX(TableDiv[[GASB]:[GASB]],_xlfn.AGGREGATE(15,3,(TableDiv[[Agency]:[Agency]]=$E198)/(TableDiv[[Agency]:[Agency]]=$E198)*(ROW(TableDiv[Agency])-ROW(TableDiv[[#Headers],[Agency]])),COLUMNS($F$7:J$7))))</f>
        <v/>
      </c>
      <c r="K198" s="1069" t="str" cm="1">
        <f t="array" ref="K198">IF($D198&lt;COLUMNS($F$7:K$7),"",INDEX(TableDiv[[GASB]:[GASB]],_xlfn.AGGREGATE(15,3,(TableDiv[[Agency]:[Agency]]=$E198)/(TableDiv[[Agency]:[Agency]]=$E198)*(ROW(TableDiv[Agency])-ROW(TableDiv[[#Headers],[Agency]])),COLUMNS($F$7:K$7))))</f>
        <v/>
      </c>
      <c r="L198" s="1069" t="str" cm="1">
        <f t="array" ref="L198">IF($D198&lt;COLUMNS($F$7:L$7),"",INDEX(TableDiv[[GASB]:[GASB]],_xlfn.AGGREGATE(15,3,(TableDiv[[Agency]:[Agency]]=$E198)/(TableDiv[[Agency]:[Agency]]=$E198)*(ROW(TableDiv[Agency])-ROW(TableDiv[[#Headers],[Agency]])),COLUMNS($F$7:L$7))))</f>
        <v/>
      </c>
      <c r="M198" s="1069" t="str" cm="1">
        <f t="array" ref="M198">IF($D198&lt;COLUMNS($F$7:M$7),"",INDEX(TableDiv[[GASB]:[GASB]],_xlfn.AGGREGATE(15,3,(TableDiv[[Agency]:[Agency]]=$E198)/(TableDiv[[Agency]:[Agency]]=$E198)*(ROW(TableDiv[Agency])-ROW(TableDiv[[#Headers],[Agency]])),COLUMNS($F$7:M$7))))</f>
        <v/>
      </c>
      <c r="N198" s="1069" t="str" cm="1">
        <f t="array" ref="N198">IF($D198&lt;COLUMNS($F$7:N$7),"",INDEX(TableDiv[[GASB]:[GASB]],_xlfn.AGGREGATE(15,3,(TableDiv[[Agency]:[Agency]]=$E198)/(TableDiv[[Agency]:[Agency]]=$E198)*(ROW(TableDiv[Agency])-ROW(TableDiv[[#Headers],[Agency]])),COLUMNS($F$7:N$7))))</f>
        <v/>
      </c>
      <c r="O198" s="1069" t="str" cm="1">
        <f t="array" ref="O198">IF($D198&lt;COLUMNS($F$7:O$7),"",INDEX(TableDiv[[GASB]:[GASB]],_xlfn.AGGREGATE(15,3,(TableDiv[[Agency]:[Agency]]=$E198)/(TableDiv[[Agency]:[Agency]]=$E198)*(ROW(TableDiv[Agency])-ROW(TableDiv[[#Headers],[Agency]])),COLUMNS($F$7:O$7))))</f>
        <v/>
      </c>
      <c r="P198" s="1069" t="str" cm="1">
        <f t="array" ref="P198">IF($D198&lt;COLUMNS($F$7:P$7),"",INDEX(TableDiv[[GASB]:[GASB]],_xlfn.AGGREGATE(15,3,(TableDiv[[Agency]:[Agency]]=$E198)/(TableDiv[[Agency]:[Agency]]=$E198)*(ROW(TableDiv[Agency])-ROW(TableDiv[[#Headers],[Agency]])),COLUMNS($F$7:P$7))))</f>
        <v/>
      </c>
      <c r="Q198" s="1069" t="str" cm="1">
        <f t="array" ref="Q198">IF($D198&lt;COLUMNS($F$7:Q$7),"",INDEX(TableDiv[[GASB]:[GASB]],_xlfn.AGGREGATE(15,3,(TableDiv[[Agency]:[Agency]]=$E198)/(TableDiv[[Agency]:[Agency]]=$E198)*(ROW(TableDiv[Agency])-ROW(TableDiv[[#Headers],[Agency]])),COLUMNS($F$7:Q$7))))</f>
        <v/>
      </c>
      <c r="R198" s="1069" t="str" cm="1">
        <f t="array" ref="R198">IF($D198&lt;COLUMNS($F$7:R$7),"",INDEX(TableDiv[[GASB]:[GASB]],_xlfn.AGGREGATE(15,3,(TableDiv[[Agency]:[Agency]]=$E198)/(TableDiv[[Agency]:[Agency]]=$E198)*(ROW(TableDiv[Agency])-ROW(TableDiv[[#Headers],[Agency]])),COLUMNS($F$7:R$7))))</f>
        <v/>
      </c>
      <c r="S198" s="1069" t="str" cm="1">
        <f t="array" ref="S198">IF($D198&lt;COLUMNS($F$7:S$7),"",INDEX(TableDiv[[GASB]:[GASB]],_xlfn.AGGREGATE(15,3,(TableDiv[[Agency]:[Agency]]=$E198)/(TableDiv[[Agency]:[Agency]]=$E198)*(ROW(TableDiv[Agency])-ROW(TableDiv[[#Headers],[Agency]])),COLUMNS($F$7:S$7))))</f>
        <v/>
      </c>
      <c r="T198" s="1069" t="str" cm="1">
        <f t="array" ref="T198">IF($D198&lt;COLUMNS($F$7:T$7),"",INDEX(TableDiv[[GASB]:[GASB]],_xlfn.AGGREGATE(15,3,(TableDiv[[Agency]:[Agency]]=$E198)/(TableDiv[[Agency]:[Agency]]=$E198)*(ROW(TableDiv[Agency])-ROW(TableDiv[[#Headers],[Agency]])),COLUMNS($F$7:T$7))))</f>
        <v/>
      </c>
      <c r="U198" s="1069" t="str" cm="1">
        <f t="array" ref="U198">IF($D198&lt;COLUMNS($F$7:U$7),"",INDEX(TableDiv[[GASB]:[GASB]],_xlfn.AGGREGATE(15,3,(TableDiv[[Agency]:[Agency]]=$E198)/(TableDiv[[Agency]:[Agency]]=$E198)*(ROW(TableDiv[Agency])-ROW(TableDiv[[#Headers],[Agency]])),COLUMNS($F$7:U$7))))</f>
        <v/>
      </c>
      <c r="V198" s="1069" t="str" cm="1">
        <f t="array" ref="V198">IF($D198&lt;COLUMNS($F$7:V$7),"",INDEX(TableDiv[[GASB]:[GASB]],_xlfn.AGGREGATE(15,3,(TableDiv[[Agency]:[Agency]]=$E198)/(TableDiv[[Agency]:[Agency]]=$E198)*(ROW(TableDiv[Agency])-ROW(TableDiv[[#Headers],[Agency]])),COLUMNS($F$7:V$7))))</f>
        <v/>
      </c>
      <c r="W198" s="1069" t="str" cm="1">
        <f t="array" ref="W198">IF($D198&lt;COLUMNS($F$7:W$7),"",INDEX(TableDiv[[GASB]:[GASB]],_xlfn.AGGREGATE(15,3,(TableDiv[[Agency]:[Agency]]=$E198)/(TableDiv[[Agency]:[Agency]]=$E198)*(ROW(TableDiv[Agency])-ROW(TableDiv[[#Headers],[Agency]])),COLUMNS($F$7:W$7))))</f>
        <v/>
      </c>
      <c r="X198" s="1069" t="str" cm="1">
        <f t="array" ref="X198">IF($D198&lt;COLUMNS($F$7:X$7),"",INDEX(TableDiv[[GASB]:[GASB]],_xlfn.AGGREGATE(15,3,(TableDiv[[Agency]:[Agency]]=$E198)/(TableDiv[[Agency]:[Agency]]=$E198)*(ROW(TableDiv[Agency])-ROW(TableDiv[[#Headers],[Agency]])),COLUMNS($F$7:X$7))))</f>
        <v/>
      </c>
      <c r="Y198" s="1069" t="str" cm="1">
        <f t="array" ref="Y198">IF($D198&lt;COLUMNS($F$7:Y$7),"",INDEX(TableDiv[[GASB]:[GASB]],_xlfn.AGGREGATE(15,3,(TableDiv[[Agency]:[Agency]]=$E198)/(TableDiv[[Agency]:[Agency]]=$E198)*(ROW(TableDiv[Agency])-ROW(TableDiv[[#Headers],[Agency]])),COLUMNS($F$7:Y$7))))</f>
        <v/>
      </c>
      <c r="Z198" s="1069" t="str" cm="1">
        <f t="array" ref="Z198">IF($D198&lt;COLUMNS($F$7:Z$7),"",INDEX(TableDiv[[GASB]:[GASB]],_xlfn.AGGREGATE(15,3,(TableDiv[[Agency]:[Agency]]=$E198)/(TableDiv[[Agency]:[Agency]]=$E198)*(ROW(TableDiv[Agency])-ROW(TableDiv[[#Headers],[Agency]])),COLUMNS($F$7:Z$7))))</f>
        <v/>
      </c>
      <c r="AA198" s="1069" t="str" cm="1">
        <f t="array" ref="AA198">IF($D198&lt;COLUMNS($F$7:AA$7),"",INDEX(TableDiv[[GASB]:[GASB]],_xlfn.AGGREGATE(15,3,(TableDiv[[Agency]:[Agency]]=$E198)/(TableDiv[[Agency]:[Agency]]=$E198)*(ROW(TableDiv[Agency])-ROW(TableDiv[[#Headers],[Agency]])),COLUMNS($F$7:AA$7))))</f>
        <v/>
      </c>
      <c r="AB198" s="1069" t="str" cm="1">
        <f t="array" ref="AB198">IF($D198&lt;COLUMNS($F$7:AB$7),"",INDEX(TableDiv[[GASB]:[GASB]],_xlfn.AGGREGATE(15,3,(TableDiv[[Agency]:[Agency]]=$E198)/(TableDiv[[Agency]:[Agency]]=$E198)*(ROW(TableDiv[Agency])-ROW(TableDiv[[#Headers],[Agency]])),COLUMNS($F$7:AB$7))))</f>
        <v/>
      </c>
      <c r="AC198" s="1069" t="str" cm="1">
        <f t="array" ref="AC198">IF($D198&lt;COLUMNS($F$7:AC$7),"",INDEX(TableDiv[[GASB]:[GASB]],_xlfn.AGGREGATE(15,3,(TableDiv[[Agency]:[Agency]]=$E198)/(TableDiv[[Agency]:[Agency]]=$E198)*(ROW(TableDiv[Agency])-ROW(TableDiv[[#Headers],[Agency]])),COLUMNS($F$7:AC$7))))</f>
        <v/>
      </c>
      <c r="AD198" s="1069" t="str" cm="1">
        <f t="array" ref="AD198">IF($D198&lt;COLUMNS($F$7:AD$7),"",INDEX(TableDiv[[GASB]:[GASB]],_xlfn.AGGREGATE(15,3,(TableDiv[[Agency]:[Agency]]=$E198)/(TableDiv[[Agency]:[Agency]]=$E198)*(ROW(TableDiv[Agency])-ROW(TableDiv[[#Headers],[Agency]])),COLUMNS($F$7:AD$7))))</f>
        <v/>
      </c>
      <c r="AE198" s="1069" t="str" cm="1">
        <f t="array" ref="AE198">IF($D198&lt;COLUMNS($F$7:AE$7),"",INDEX(TableDiv[[GASB]:[GASB]],_xlfn.AGGREGATE(15,3,(TableDiv[[Agency]:[Agency]]=$E198)/(TableDiv[[Agency]:[Agency]]=$E198)*(ROW(TableDiv[Agency])-ROW(TableDiv[[#Headers],[Agency]])),COLUMNS($F$7:AE$7))))</f>
        <v/>
      </c>
      <c r="AF198" s="1069" t="str" cm="1">
        <f t="array" ref="AF198">IF($D198&lt;COLUMNS($F$7:AF$7),"",INDEX(TableDiv[[GASB]:[GASB]],_xlfn.AGGREGATE(15,3,(TableDiv[[Agency]:[Agency]]=$E198)/(TableDiv[[Agency]:[Agency]]=$E198)*(ROW(TableDiv[Agency])-ROW(TableDiv[[#Headers],[Agency]])),COLUMNS($F$7:AF$7))))</f>
        <v/>
      </c>
      <c r="AG198" s="1069" t="str" cm="1">
        <f t="array" ref="AG198">IF($D198&lt;COLUMNS($F$7:AG$7),"",INDEX(TableDiv[[GASB]:[GASB]],_xlfn.AGGREGATE(15,3,(TableDiv[[Agency]:[Agency]]=$E198)/(TableDiv[[Agency]:[Agency]]=$E198)*(ROW(TableDiv[Agency])-ROW(TableDiv[[#Headers],[Agency]])),COLUMNS($F$7:AG$7))))</f>
        <v/>
      </c>
      <c r="AH198" s="1069" t="str" cm="1">
        <f t="array" ref="AH198">IF($D198&lt;COLUMNS($F$7:AH$7),"",INDEX(TableDiv[[GASB]:[GASB]],_xlfn.AGGREGATE(15,3,(TableDiv[[Agency]:[Agency]]=$E198)/(TableDiv[[Agency]:[Agency]]=$E198)*(ROW(TableDiv[Agency])-ROW(TableDiv[[#Headers],[Agency]])),COLUMNS($F$7:AH$7))))</f>
        <v/>
      </c>
      <c r="AI198" s="1069" t="str" cm="1">
        <f t="array" ref="AI198">IF($D198&lt;COLUMNS($F$7:AI$7),"",INDEX(TableDiv[[GASB]:[GASB]],_xlfn.AGGREGATE(15,3,(TableDiv[[Agency]:[Agency]]=$E198)/(TableDiv[[Agency]:[Agency]]=$E198)*(ROW(TableDiv[Agency])-ROW(TableDiv[[#Headers],[Agency]])),COLUMNS($F$7:AI$7))))</f>
        <v/>
      </c>
      <c r="AJ198" s="1069" t="str" cm="1">
        <f t="array" ref="AJ198">IF($D198&lt;COLUMNS($F$7:AJ$7),"",INDEX(TableDiv[[GASB]:[GASB]],_xlfn.AGGREGATE(15,3,(TableDiv[[Agency]:[Agency]]=$E198)/(TableDiv[[Agency]:[Agency]]=$E198)*(ROW(TableDiv[Agency])-ROW(TableDiv[[#Headers],[Agency]])),COLUMNS($F$7:AJ$7))))</f>
        <v/>
      </c>
      <c r="AK198" s="1069" t="str" cm="1">
        <f t="array" ref="AK198">IF($D198&lt;COLUMNS($F$7:AK$7),"",INDEX(TableDiv[[GASB]:[GASB]],_xlfn.AGGREGATE(15,3,(TableDiv[[Agency]:[Agency]]=$E198)/(TableDiv[[Agency]:[Agency]]=$E198)*(ROW(TableDiv[Agency])-ROW(TableDiv[[#Headers],[Agency]])),COLUMNS($F$7:AK$7))))</f>
        <v/>
      </c>
      <c r="AL198" s="1069" t="str" cm="1">
        <f t="array" ref="AL198">IF($D198&lt;COLUMNS($F$7:AL$7),"",INDEX(TableDiv[[GASB]:[GASB]],_xlfn.AGGREGATE(15,3,(TableDiv[[Agency]:[Agency]]=$E198)/(TableDiv[[Agency]:[Agency]]=$E198)*(ROW(TableDiv[Agency])-ROW(TableDiv[[#Headers],[Agency]])),COLUMNS($F$7:AL$7))))</f>
        <v/>
      </c>
      <c r="AM198" s="1069" t="str" cm="1">
        <f t="array" ref="AM198">IF($D198&lt;COLUMNS($F$7:AM$7),"",INDEX(TableDiv[[GASB]:[GASB]],_xlfn.AGGREGATE(15,3,(TableDiv[[Agency]:[Agency]]=$E198)/(TableDiv[[Agency]:[Agency]]=$E198)*(ROW(TableDiv[Agency])-ROW(TableDiv[[#Headers],[Agency]])),COLUMNS($F$7:AM$7))))</f>
        <v/>
      </c>
      <c r="AN198" s="1069"/>
      <c r="AO198" s="1069"/>
      <c r="AP198" s="1069"/>
      <c r="AQ198" s="1069"/>
      <c r="AR198" s="1069"/>
      <c r="AS198" s="1069"/>
    </row>
    <row r="199" spans="1:45" ht="15">
      <c r="A199" s="1073" t="s">
        <v>2358</v>
      </c>
      <c r="B199" s="1073" t="s">
        <v>2359</v>
      </c>
      <c r="C199" s="1069"/>
      <c r="D199" s="1069">
        <f>COUNTIF(TableDiv[Agency],E199)</f>
        <v>1</v>
      </c>
      <c r="E199" s="1078" t="str" cm="1">
        <f t="array" ref="E199">IFERROR(INDEX(TableDiv[Agency],MATCH(0,INDEX(COUNTIF($E$7:E198,TableDiv[Agency]),),0)),"")</f>
        <v>Z200</v>
      </c>
      <c r="F199" s="1069" t="str" cm="1">
        <f t="array" ref="F199">IF($D199&lt;COLUMNS($F$7:F$7),"",INDEX(TableDiv[[GASB]:[GASB]],_xlfn.AGGREGATE(15,3,(TableDiv[[Agency]:[Agency]]=$E199)/(TableDiv[[Agency]:[Agency]]=$E199)*(ROW(TableDiv[Agency])-ROW(TableDiv[[#Headers],[Agency]])),COLUMNS($F$7:F$7))))</f>
        <v>26180G</v>
      </c>
      <c r="G199" s="1069" t="str" cm="1">
        <f t="array" ref="G199">IF($D199&lt;COLUMNS($F$7:G$7),"",INDEX(TableDiv[[GASB]:[GASB]],_xlfn.AGGREGATE(15,3,(TableDiv[[Agency]:[Agency]]=$E199)/(TableDiv[[Agency]:[Agency]]=$E199)*(ROW(TableDiv[Agency])-ROW(TableDiv[[#Headers],[Agency]])),COLUMNS($F$7:G$7))))</f>
        <v/>
      </c>
      <c r="H199" s="1069" t="str" cm="1">
        <f t="array" ref="H199">IF($D199&lt;COLUMNS($F$7:H$7),"",INDEX(TableDiv[[GASB]:[GASB]],_xlfn.AGGREGATE(15,3,(TableDiv[[Agency]:[Agency]]=$E199)/(TableDiv[[Agency]:[Agency]]=$E199)*(ROW(TableDiv[Agency])-ROW(TableDiv[[#Headers],[Agency]])),COLUMNS($F$7:H$7))))</f>
        <v/>
      </c>
      <c r="I199" s="1069" t="str" cm="1">
        <f t="array" ref="I199">IF($D199&lt;COLUMNS($F$7:I$7),"",INDEX(TableDiv[[GASB]:[GASB]],_xlfn.AGGREGATE(15,3,(TableDiv[[Agency]:[Agency]]=$E199)/(TableDiv[[Agency]:[Agency]]=$E199)*(ROW(TableDiv[Agency])-ROW(TableDiv[[#Headers],[Agency]])),COLUMNS($F$7:I$7))))</f>
        <v/>
      </c>
      <c r="J199" s="1069" t="str" cm="1">
        <f t="array" ref="J199">IF($D199&lt;COLUMNS($F$7:J$7),"",INDEX(TableDiv[[GASB]:[GASB]],_xlfn.AGGREGATE(15,3,(TableDiv[[Agency]:[Agency]]=$E199)/(TableDiv[[Agency]:[Agency]]=$E199)*(ROW(TableDiv[Agency])-ROW(TableDiv[[#Headers],[Agency]])),COLUMNS($F$7:J$7))))</f>
        <v/>
      </c>
      <c r="K199" s="1069" t="str" cm="1">
        <f t="array" ref="K199">IF($D199&lt;COLUMNS($F$7:K$7),"",INDEX(TableDiv[[GASB]:[GASB]],_xlfn.AGGREGATE(15,3,(TableDiv[[Agency]:[Agency]]=$E199)/(TableDiv[[Agency]:[Agency]]=$E199)*(ROW(TableDiv[Agency])-ROW(TableDiv[[#Headers],[Agency]])),COLUMNS($F$7:K$7))))</f>
        <v/>
      </c>
      <c r="L199" s="1069" t="str" cm="1">
        <f t="array" ref="L199">IF($D199&lt;COLUMNS($F$7:L$7),"",INDEX(TableDiv[[GASB]:[GASB]],_xlfn.AGGREGATE(15,3,(TableDiv[[Agency]:[Agency]]=$E199)/(TableDiv[[Agency]:[Agency]]=$E199)*(ROW(TableDiv[Agency])-ROW(TableDiv[[#Headers],[Agency]])),COLUMNS($F$7:L$7))))</f>
        <v/>
      </c>
      <c r="M199" s="1069" t="str" cm="1">
        <f t="array" ref="M199">IF($D199&lt;COLUMNS($F$7:M$7),"",INDEX(TableDiv[[GASB]:[GASB]],_xlfn.AGGREGATE(15,3,(TableDiv[[Agency]:[Agency]]=$E199)/(TableDiv[[Agency]:[Agency]]=$E199)*(ROW(TableDiv[Agency])-ROW(TableDiv[[#Headers],[Agency]])),COLUMNS($F$7:M$7))))</f>
        <v/>
      </c>
      <c r="N199" s="1069" t="str" cm="1">
        <f t="array" ref="N199">IF($D199&lt;COLUMNS($F$7:N$7),"",INDEX(TableDiv[[GASB]:[GASB]],_xlfn.AGGREGATE(15,3,(TableDiv[[Agency]:[Agency]]=$E199)/(TableDiv[[Agency]:[Agency]]=$E199)*(ROW(TableDiv[Agency])-ROW(TableDiv[[#Headers],[Agency]])),COLUMNS($F$7:N$7))))</f>
        <v/>
      </c>
      <c r="O199" s="1069" t="str" cm="1">
        <f t="array" ref="O199">IF($D199&lt;COLUMNS($F$7:O$7),"",INDEX(TableDiv[[GASB]:[GASB]],_xlfn.AGGREGATE(15,3,(TableDiv[[Agency]:[Agency]]=$E199)/(TableDiv[[Agency]:[Agency]]=$E199)*(ROW(TableDiv[Agency])-ROW(TableDiv[[#Headers],[Agency]])),COLUMNS($F$7:O$7))))</f>
        <v/>
      </c>
      <c r="P199" s="1069" t="str" cm="1">
        <f t="array" ref="P199">IF($D199&lt;COLUMNS($F$7:P$7),"",INDEX(TableDiv[[GASB]:[GASB]],_xlfn.AGGREGATE(15,3,(TableDiv[[Agency]:[Agency]]=$E199)/(TableDiv[[Agency]:[Agency]]=$E199)*(ROW(TableDiv[Agency])-ROW(TableDiv[[#Headers],[Agency]])),COLUMNS($F$7:P$7))))</f>
        <v/>
      </c>
      <c r="Q199" s="1069" t="str" cm="1">
        <f t="array" ref="Q199">IF($D199&lt;COLUMNS($F$7:Q$7),"",INDEX(TableDiv[[GASB]:[GASB]],_xlfn.AGGREGATE(15,3,(TableDiv[[Agency]:[Agency]]=$E199)/(TableDiv[[Agency]:[Agency]]=$E199)*(ROW(TableDiv[Agency])-ROW(TableDiv[[#Headers],[Agency]])),COLUMNS($F$7:Q$7))))</f>
        <v/>
      </c>
      <c r="R199" s="1069" t="str" cm="1">
        <f t="array" ref="R199">IF($D199&lt;COLUMNS($F$7:R$7),"",INDEX(TableDiv[[GASB]:[GASB]],_xlfn.AGGREGATE(15,3,(TableDiv[[Agency]:[Agency]]=$E199)/(TableDiv[[Agency]:[Agency]]=$E199)*(ROW(TableDiv[Agency])-ROW(TableDiv[[#Headers],[Agency]])),COLUMNS($F$7:R$7))))</f>
        <v/>
      </c>
      <c r="S199" s="1069" t="str" cm="1">
        <f t="array" ref="S199">IF($D199&lt;COLUMNS($F$7:S$7),"",INDEX(TableDiv[[GASB]:[GASB]],_xlfn.AGGREGATE(15,3,(TableDiv[[Agency]:[Agency]]=$E199)/(TableDiv[[Agency]:[Agency]]=$E199)*(ROW(TableDiv[Agency])-ROW(TableDiv[[#Headers],[Agency]])),COLUMNS($F$7:S$7))))</f>
        <v/>
      </c>
      <c r="T199" s="1069" t="str" cm="1">
        <f t="array" ref="T199">IF($D199&lt;COLUMNS($F$7:T$7),"",INDEX(TableDiv[[GASB]:[GASB]],_xlfn.AGGREGATE(15,3,(TableDiv[[Agency]:[Agency]]=$E199)/(TableDiv[[Agency]:[Agency]]=$E199)*(ROW(TableDiv[Agency])-ROW(TableDiv[[#Headers],[Agency]])),COLUMNS($F$7:T$7))))</f>
        <v/>
      </c>
      <c r="U199" s="1069" t="str" cm="1">
        <f t="array" ref="U199">IF($D199&lt;COLUMNS($F$7:U$7),"",INDEX(TableDiv[[GASB]:[GASB]],_xlfn.AGGREGATE(15,3,(TableDiv[[Agency]:[Agency]]=$E199)/(TableDiv[[Agency]:[Agency]]=$E199)*(ROW(TableDiv[Agency])-ROW(TableDiv[[#Headers],[Agency]])),COLUMNS($F$7:U$7))))</f>
        <v/>
      </c>
      <c r="V199" s="1069" t="str" cm="1">
        <f t="array" ref="V199">IF($D199&lt;COLUMNS($F$7:V$7),"",INDEX(TableDiv[[GASB]:[GASB]],_xlfn.AGGREGATE(15,3,(TableDiv[[Agency]:[Agency]]=$E199)/(TableDiv[[Agency]:[Agency]]=$E199)*(ROW(TableDiv[Agency])-ROW(TableDiv[[#Headers],[Agency]])),COLUMNS($F$7:V$7))))</f>
        <v/>
      </c>
      <c r="W199" s="1069" t="str" cm="1">
        <f t="array" ref="W199">IF($D199&lt;COLUMNS($F$7:W$7),"",INDEX(TableDiv[[GASB]:[GASB]],_xlfn.AGGREGATE(15,3,(TableDiv[[Agency]:[Agency]]=$E199)/(TableDiv[[Agency]:[Agency]]=$E199)*(ROW(TableDiv[Agency])-ROW(TableDiv[[#Headers],[Agency]])),COLUMNS($F$7:W$7))))</f>
        <v/>
      </c>
      <c r="X199" s="1069" t="str" cm="1">
        <f t="array" ref="X199">IF($D199&lt;COLUMNS($F$7:X$7),"",INDEX(TableDiv[[GASB]:[GASB]],_xlfn.AGGREGATE(15,3,(TableDiv[[Agency]:[Agency]]=$E199)/(TableDiv[[Agency]:[Agency]]=$E199)*(ROW(TableDiv[Agency])-ROW(TableDiv[[#Headers],[Agency]])),COLUMNS($F$7:X$7))))</f>
        <v/>
      </c>
      <c r="Y199" s="1069" t="str" cm="1">
        <f t="array" ref="Y199">IF($D199&lt;COLUMNS($F$7:Y$7),"",INDEX(TableDiv[[GASB]:[GASB]],_xlfn.AGGREGATE(15,3,(TableDiv[[Agency]:[Agency]]=$E199)/(TableDiv[[Agency]:[Agency]]=$E199)*(ROW(TableDiv[Agency])-ROW(TableDiv[[#Headers],[Agency]])),COLUMNS($F$7:Y$7))))</f>
        <v/>
      </c>
      <c r="Z199" s="1069" t="str" cm="1">
        <f t="array" ref="Z199">IF($D199&lt;COLUMNS($F$7:Z$7),"",INDEX(TableDiv[[GASB]:[GASB]],_xlfn.AGGREGATE(15,3,(TableDiv[[Agency]:[Agency]]=$E199)/(TableDiv[[Agency]:[Agency]]=$E199)*(ROW(TableDiv[Agency])-ROW(TableDiv[[#Headers],[Agency]])),COLUMNS($F$7:Z$7))))</f>
        <v/>
      </c>
      <c r="AA199" s="1069" t="str" cm="1">
        <f t="array" ref="AA199">IF($D199&lt;COLUMNS($F$7:AA$7),"",INDEX(TableDiv[[GASB]:[GASB]],_xlfn.AGGREGATE(15,3,(TableDiv[[Agency]:[Agency]]=$E199)/(TableDiv[[Agency]:[Agency]]=$E199)*(ROW(TableDiv[Agency])-ROW(TableDiv[[#Headers],[Agency]])),COLUMNS($F$7:AA$7))))</f>
        <v/>
      </c>
      <c r="AB199" s="1069" t="str" cm="1">
        <f t="array" ref="AB199">IF($D199&lt;COLUMNS($F$7:AB$7),"",INDEX(TableDiv[[GASB]:[GASB]],_xlfn.AGGREGATE(15,3,(TableDiv[[Agency]:[Agency]]=$E199)/(TableDiv[[Agency]:[Agency]]=$E199)*(ROW(TableDiv[Agency])-ROW(TableDiv[[#Headers],[Agency]])),COLUMNS($F$7:AB$7))))</f>
        <v/>
      </c>
      <c r="AC199" s="1069" t="str" cm="1">
        <f t="array" ref="AC199">IF($D199&lt;COLUMNS($F$7:AC$7),"",INDEX(TableDiv[[GASB]:[GASB]],_xlfn.AGGREGATE(15,3,(TableDiv[[Agency]:[Agency]]=$E199)/(TableDiv[[Agency]:[Agency]]=$E199)*(ROW(TableDiv[Agency])-ROW(TableDiv[[#Headers],[Agency]])),COLUMNS($F$7:AC$7))))</f>
        <v/>
      </c>
      <c r="AD199" s="1069" t="str" cm="1">
        <f t="array" ref="AD199">IF($D199&lt;COLUMNS($F$7:AD$7),"",INDEX(TableDiv[[GASB]:[GASB]],_xlfn.AGGREGATE(15,3,(TableDiv[[Agency]:[Agency]]=$E199)/(TableDiv[[Agency]:[Agency]]=$E199)*(ROW(TableDiv[Agency])-ROW(TableDiv[[#Headers],[Agency]])),COLUMNS($F$7:AD$7))))</f>
        <v/>
      </c>
      <c r="AE199" s="1069" t="str" cm="1">
        <f t="array" ref="AE199">IF($D199&lt;COLUMNS($F$7:AE$7),"",INDEX(TableDiv[[GASB]:[GASB]],_xlfn.AGGREGATE(15,3,(TableDiv[[Agency]:[Agency]]=$E199)/(TableDiv[[Agency]:[Agency]]=$E199)*(ROW(TableDiv[Agency])-ROW(TableDiv[[#Headers],[Agency]])),COLUMNS($F$7:AE$7))))</f>
        <v/>
      </c>
      <c r="AF199" s="1069" t="str" cm="1">
        <f t="array" ref="AF199">IF($D199&lt;COLUMNS($F$7:AF$7),"",INDEX(TableDiv[[GASB]:[GASB]],_xlfn.AGGREGATE(15,3,(TableDiv[[Agency]:[Agency]]=$E199)/(TableDiv[[Agency]:[Agency]]=$E199)*(ROW(TableDiv[Agency])-ROW(TableDiv[[#Headers],[Agency]])),COLUMNS($F$7:AF$7))))</f>
        <v/>
      </c>
      <c r="AG199" s="1069" t="str" cm="1">
        <f t="array" ref="AG199">IF($D199&lt;COLUMNS($F$7:AG$7),"",INDEX(TableDiv[[GASB]:[GASB]],_xlfn.AGGREGATE(15,3,(TableDiv[[Agency]:[Agency]]=$E199)/(TableDiv[[Agency]:[Agency]]=$E199)*(ROW(TableDiv[Agency])-ROW(TableDiv[[#Headers],[Agency]])),COLUMNS($F$7:AG$7))))</f>
        <v/>
      </c>
      <c r="AH199" s="1069" t="str" cm="1">
        <f t="array" ref="AH199">IF($D199&lt;COLUMNS($F$7:AH$7),"",INDEX(TableDiv[[GASB]:[GASB]],_xlfn.AGGREGATE(15,3,(TableDiv[[Agency]:[Agency]]=$E199)/(TableDiv[[Agency]:[Agency]]=$E199)*(ROW(TableDiv[Agency])-ROW(TableDiv[[#Headers],[Agency]])),COLUMNS($F$7:AH$7))))</f>
        <v/>
      </c>
      <c r="AI199" s="1069" t="str" cm="1">
        <f t="array" ref="AI199">IF($D199&lt;COLUMNS($F$7:AI$7),"",INDEX(TableDiv[[GASB]:[GASB]],_xlfn.AGGREGATE(15,3,(TableDiv[[Agency]:[Agency]]=$E199)/(TableDiv[[Agency]:[Agency]]=$E199)*(ROW(TableDiv[Agency])-ROW(TableDiv[[#Headers],[Agency]])),COLUMNS($F$7:AI$7))))</f>
        <v/>
      </c>
      <c r="AJ199" s="1069" t="str" cm="1">
        <f t="array" ref="AJ199">IF($D199&lt;COLUMNS($F$7:AJ$7),"",INDEX(TableDiv[[GASB]:[GASB]],_xlfn.AGGREGATE(15,3,(TableDiv[[Agency]:[Agency]]=$E199)/(TableDiv[[Agency]:[Agency]]=$E199)*(ROW(TableDiv[Agency])-ROW(TableDiv[[#Headers],[Agency]])),COLUMNS($F$7:AJ$7))))</f>
        <v/>
      </c>
      <c r="AK199" s="1069" t="str" cm="1">
        <f t="array" ref="AK199">IF($D199&lt;COLUMNS($F$7:AK$7),"",INDEX(TableDiv[[GASB]:[GASB]],_xlfn.AGGREGATE(15,3,(TableDiv[[Agency]:[Agency]]=$E199)/(TableDiv[[Agency]:[Agency]]=$E199)*(ROW(TableDiv[Agency])-ROW(TableDiv[[#Headers],[Agency]])),COLUMNS($F$7:AK$7))))</f>
        <v/>
      </c>
      <c r="AL199" s="1069" t="str" cm="1">
        <f t="array" ref="AL199">IF($D199&lt;COLUMNS($F$7:AL$7),"",INDEX(TableDiv[[GASB]:[GASB]],_xlfn.AGGREGATE(15,3,(TableDiv[[Agency]:[Agency]]=$E199)/(TableDiv[[Agency]:[Agency]]=$E199)*(ROW(TableDiv[Agency])-ROW(TableDiv[[#Headers],[Agency]])),COLUMNS($F$7:AL$7))))</f>
        <v/>
      </c>
      <c r="AM199" s="1069" t="str" cm="1">
        <f t="array" ref="AM199">IF($D199&lt;COLUMNS($F$7:AM$7),"",INDEX(TableDiv[[GASB]:[GASB]],_xlfn.AGGREGATE(15,3,(TableDiv[[Agency]:[Agency]]=$E199)/(TableDiv[[Agency]:[Agency]]=$E199)*(ROW(TableDiv[Agency])-ROW(TableDiv[[#Headers],[Agency]])),COLUMNS($F$7:AM$7))))</f>
        <v/>
      </c>
      <c r="AN199" s="1069"/>
      <c r="AO199" s="1069"/>
      <c r="AP199" s="1069"/>
      <c r="AQ199" s="1069"/>
      <c r="AR199" s="1069"/>
      <c r="AS199" s="1069"/>
    </row>
    <row r="200" spans="1:45" ht="15">
      <c r="A200" s="1073" t="s">
        <v>2360</v>
      </c>
      <c r="B200" s="1073" t="s">
        <v>2265</v>
      </c>
      <c r="C200" s="1069"/>
      <c r="D200" s="1069">
        <f>COUNTIF(TableDiv[Agency],E200)</f>
        <v>1</v>
      </c>
      <c r="E200" s="1078" t="str" cm="1">
        <f t="array" ref="E200">IFERROR(INDEX(TableDiv[Agency],MATCH(0,INDEX(COUNTIF($E$7:E199,TableDiv[Agency]),),0)),"")</f>
        <v>Z700</v>
      </c>
      <c r="F200" s="1069" t="str" cm="1">
        <f t="array" ref="F200">IF($D200&lt;COLUMNS($F$7:F$7),"",INDEX(TableDiv[[GASB]:[GASB]],_xlfn.AGGREGATE(15,3,(TableDiv[[Agency]:[Agency]]=$E200)/(TableDiv[[Agency]:[Agency]]=$E200)*(ROW(TableDiv[Agency])-ROW(TableDiv[[#Headers],[Agency]])),COLUMNS($F$7:F$7))))</f>
        <v>26210G</v>
      </c>
      <c r="G200" s="1069" t="str" cm="1">
        <f t="array" ref="G200">IF($D200&lt;COLUMNS($F$7:G$7),"",INDEX(TableDiv[[GASB]:[GASB]],_xlfn.AGGREGATE(15,3,(TableDiv[[Agency]:[Agency]]=$E200)/(TableDiv[[Agency]:[Agency]]=$E200)*(ROW(TableDiv[Agency])-ROW(TableDiv[[#Headers],[Agency]])),COLUMNS($F$7:G$7))))</f>
        <v/>
      </c>
      <c r="H200" s="1069" t="str" cm="1">
        <f t="array" ref="H200">IF($D200&lt;COLUMNS($F$7:H$7),"",INDEX(TableDiv[[GASB]:[GASB]],_xlfn.AGGREGATE(15,3,(TableDiv[[Agency]:[Agency]]=$E200)/(TableDiv[[Agency]:[Agency]]=$E200)*(ROW(TableDiv[Agency])-ROW(TableDiv[[#Headers],[Agency]])),COLUMNS($F$7:H$7))))</f>
        <v/>
      </c>
      <c r="I200" s="1069" t="str" cm="1">
        <f t="array" ref="I200">IF($D200&lt;COLUMNS($F$7:I$7),"",INDEX(TableDiv[[GASB]:[GASB]],_xlfn.AGGREGATE(15,3,(TableDiv[[Agency]:[Agency]]=$E200)/(TableDiv[[Agency]:[Agency]]=$E200)*(ROW(TableDiv[Agency])-ROW(TableDiv[[#Headers],[Agency]])),COLUMNS($F$7:I$7))))</f>
        <v/>
      </c>
      <c r="J200" s="1069" t="str" cm="1">
        <f t="array" ref="J200">IF($D200&lt;COLUMNS($F$7:J$7),"",INDEX(TableDiv[[GASB]:[GASB]],_xlfn.AGGREGATE(15,3,(TableDiv[[Agency]:[Agency]]=$E200)/(TableDiv[[Agency]:[Agency]]=$E200)*(ROW(TableDiv[Agency])-ROW(TableDiv[[#Headers],[Agency]])),COLUMNS($F$7:J$7))))</f>
        <v/>
      </c>
      <c r="K200" s="1069" t="str" cm="1">
        <f t="array" ref="K200">IF($D200&lt;COLUMNS($F$7:K$7),"",INDEX(TableDiv[[GASB]:[GASB]],_xlfn.AGGREGATE(15,3,(TableDiv[[Agency]:[Agency]]=$E200)/(TableDiv[[Agency]:[Agency]]=$E200)*(ROW(TableDiv[Agency])-ROW(TableDiv[[#Headers],[Agency]])),COLUMNS($F$7:K$7))))</f>
        <v/>
      </c>
      <c r="L200" s="1069" t="str" cm="1">
        <f t="array" ref="L200">IF($D200&lt;COLUMNS($F$7:L$7),"",INDEX(TableDiv[[GASB]:[GASB]],_xlfn.AGGREGATE(15,3,(TableDiv[[Agency]:[Agency]]=$E200)/(TableDiv[[Agency]:[Agency]]=$E200)*(ROW(TableDiv[Agency])-ROW(TableDiv[[#Headers],[Agency]])),COLUMNS($F$7:L$7))))</f>
        <v/>
      </c>
      <c r="M200" s="1069" t="str" cm="1">
        <f t="array" ref="M200">IF($D200&lt;COLUMNS($F$7:M$7),"",INDEX(TableDiv[[GASB]:[GASB]],_xlfn.AGGREGATE(15,3,(TableDiv[[Agency]:[Agency]]=$E200)/(TableDiv[[Agency]:[Agency]]=$E200)*(ROW(TableDiv[Agency])-ROW(TableDiv[[#Headers],[Agency]])),COLUMNS($F$7:M$7))))</f>
        <v/>
      </c>
      <c r="N200" s="1069" t="str" cm="1">
        <f t="array" ref="N200">IF($D200&lt;COLUMNS($F$7:N$7),"",INDEX(TableDiv[[GASB]:[GASB]],_xlfn.AGGREGATE(15,3,(TableDiv[[Agency]:[Agency]]=$E200)/(TableDiv[[Agency]:[Agency]]=$E200)*(ROW(TableDiv[Agency])-ROW(TableDiv[[#Headers],[Agency]])),COLUMNS($F$7:N$7))))</f>
        <v/>
      </c>
      <c r="O200" s="1069" t="str" cm="1">
        <f t="array" ref="O200">IF($D200&lt;COLUMNS($F$7:O$7),"",INDEX(TableDiv[[GASB]:[GASB]],_xlfn.AGGREGATE(15,3,(TableDiv[[Agency]:[Agency]]=$E200)/(TableDiv[[Agency]:[Agency]]=$E200)*(ROW(TableDiv[Agency])-ROW(TableDiv[[#Headers],[Agency]])),COLUMNS($F$7:O$7))))</f>
        <v/>
      </c>
      <c r="P200" s="1069" t="str" cm="1">
        <f t="array" ref="P200">IF($D200&lt;COLUMNS($F$7:P$7),"",INDEX(TableDiv[[GASB]:[GASB]],_xlfn.AGGREGATE(15,3,(TableDiv[[Agency]:[Agency]]=$E200)/(TableDiv[[Agency]:[Agency]]=$E200)*(ROW(TableDiv[Agency])-ROW(TableDiv[[#Headers],[Agency]])),COLUMNS($F$7:P$7))))</f>
        <v/>
      </c>
      <c r="Q200" s="1069" t="str" cm="1">
        <f t="array" ref="Q200">IF($D200&lt;COLUMNS($F$7:Q$7),"",INDEX(TableDiv[[GASB]:[GASB]],_xlfn.AGGREGATE(15,3,(TableDiv[[Agency]:[Agency]]=$E200)/(TableDiv[[Agency]:[Agency]]=$E200)*(ROW(TableDiv[Agency])-ROW(TableDiv[[#Headers],[Agency]])),COLUMNS($F$7:Q$7))))</f>
        <v/>
      </c>
      <c r="R200" s="1069" t="str" cm="1">
        <f t="array" ref="R200">IF($D200&lt;COLUMNS($F$7:R$7),"",INDEX(TableDiv[[GASB]:[GASB]],_xlfn.AGGREGATE(15,3,(TableDiv[[Agency]:[Agency]]=$E200)/(TableDiv[[Agency]:[Agency]]=$E200)*(ROW(TableDiv[Agency])-ROW(TableDiv[[#Headers],[Agency]])),COLUMNS($F$7:R$7))))</f>
        <v/>
      </c>
      <c r="S200" s="1069" t="str" cm="1">
        <f t="array" ref="S200">IF($D200&lt;COLUMNS($F$7:S$7),"",INDEX(TableDiv[[GASB]:[GASB]],_xlfn.AGGREGATE(15,3,(TableDiv[[Agency]:[Agency]]=$E200)/(TableDiv[[Agency]:[Agency]]=$E200)*(ROW(TableDiv[Agency])-ROW(TableDiv[[#Headers],[Agency]])),COLUMNS($F$7:S$7))))</f>
        <v/>
      </c>
      <c r="T200" s="1069" t="str" cm="1">
        <f t="array" ref="T200">IF($D200&lt;COLUMNS($F$7:T$7),"",INDEX(TableDiv[[GASB]:[GASB]],_xlfn.AGGREGATE(15,3,(TableDiv[[Agency]:[Agency]]=$E200)/(TableDiv[[Agency]:[Agency]]=$E200)*(ROW(TableDiv[Agency])-ROW(TableDiv[[#Headers],[Agency]])),COLUMNS($F$7:T$7))))</f>
        <v/>
      </c>
      <c r="U200" s="1069" t="str" cm="1">
        <f t="array" ref="U200">IF($D200&lt;COLUMNS($F$7:U$7),"",INDEX(TableDiv[[GASB]:[GASB]],_xlfn.AGGREGATE(15,3,(TableDiv[[Agency]:[Agency]]=$E200)/(TableDiv[[Agency]:[Agency]]=$E200)*(ROW(TableDiv[Agency])-ROW(TableDiv[[#Headers],[Agency]])),COLUMNS($F$7:U$7))))</f>
        <v/>
      </c>
      <c r="V200" s="1069" t="str" cm="1">
        <f t="array" ref="V200">IF($D200&lt;COLUMNS($F$7:V$7),"",INDEX(TableDiv[[GASB]:[GASB]],_xlfn.AGGREGATE(15,3,(TableDiv[[Agency]:[Agency]]=$E200)/(TableDiv[[Agency]:[Agency]]=$E200)*(ROW(TableDiv[Agency])-ROW(TableDiv[[#Headers],[Agency]])),COLUMNS($F$7:V$7))))</f>
        <v/>
      </c>
      <c r="W200" s="1069" t="str" cm="1">
        <f t="array" ref="W200">IF($D200&lt;COLUMNS($F$7:W$7),"",INDEX(TableDiv[[GASB]:[GASB]],_xlfn.AGGREGATE(15,3,(TableDiv[[Agency]:[Agency]]=$E200)/(TableDiv[[Agency]:[Agency]]=$E200)*(ROW(TableDiv[Agency])-ROW(TableDiv[[#Headers],[Agency]])),COLUMNS($F$7:W$7))))</f>
        <v/>
      </c>
      <c r="X200" s="1069" t="str" cm="1">
        <f t="array" ref="X200">IF($D200&lt;COLUMNS($F$7:X$7),"",INDEX(TableDiv[[GASB]:[GASB]],_xlfn.AGGREGATE(15,3,(TableDiv[[Agency]:[Agency]]=$E200)/(TableDiv[[Agency]:[Agency]]=$E200)*(ROW(TableDiv[Agency])-ROW(TableDiv[[#Headers],[Agency]])),COLUMNS($F$7:X$7))))</f>
        <v/>
      </c>
      <c r="Y200" s="1069" t="str" cm="1">
        <f t="array" ref="Y200">IF($D200&lt;COLUMNS($F$7:Y$7),"",INDEX(TableDiv[[GASB]:[GASB]],_xlfn.AGGREGATE(15,3,(TableDiv[[Agency]:[Agency]]=$E200)/(TableDiv[[Agency]:[Agency]]=$E200)*(ROW(TableDiv[Agency])-ROW(TableDiv[[#Headers],[Agency]])),COLUMNS($F$7:Y$7))))</f>
        <v/>
      </c>
      <c r="Z200" s="1069" t="str" cm="1">
        <f t="array" ref="Z200">IF($D200&lt;COLUMNS($F$7:Z$7),"",INDEX(TableDiv[[GASB]:[GASB]],_xlfn.AGGREGATE(15,3,(TableDiv[[Agency]:[Agency]]=$E200)/(TableDiv[[Agency]:[Agency]]=$E200)*(ROW(TableDiv[Agency])-ROW(TableDiv[[#Headers],[Agency]])),COLUMNS($F$7:Z$7))))</f>
        <v/>
      </c>
      <c r="AA200" s="1069" t="str" cm="1">
        <f t="array" ref="AA200">IF($D200&lt;COLUMNS($F$7:AA$7),"",INDEX(TableDiv[[GASB]:[GASB]],_xlfn.AGGREGATE(15,3,(TableDiv[[Agency]:[Agency]]=$E200)/(TableDiv[[Agency]:[Agency]]=$E200)*(ROW(TableDiv[Agency])-ROW(TableDiv[[#Headers],[Agency]])),COLUMNS($F$7:AA$7))))</f>
        <v/>
      </c>
      <c r="AB200" s="1069" t="str" cm="1">
        <f t="array" ref="AB200">IF($D200&lt;COLUMNS($F$7:AB$7),"",INDEX(TableDiv[[GASB]:[GASB]],_xlfn.AGGREGATE(15,3,(TableDiv[[Agency]:[Agency]]=$E200)/(TableDiv[[Agency]:[Agency]]=$E200)*(ROW(TableDiv[Agency])-ROW(TableDiv[[#Headers],[Agency]])),COLUMNS($F$7:AB$7))))</f>
        <v/>
      </c>
      <c r="AC200" s="1069" t="str" cm="1">
        <f t="array" ref="AC200">IF($D200&lt;COLUMNS($F$7:AC$7),"",INDEX(TableDiv[[GASB]:[GASB]],_xlfn.AGGREGATE(15,3,(TableDiv[[Agency]:[Agency]]=$E200)/(TableDiv[[Agency]:[Agency]]=$E200)*(ROW(TableDiv[Agency])-ROW(TableDiv[[#Headers],[Agency]])),COLUMNS($F$7:AC$7))))</f>
        <v/>
      </c>
      <c r="AD200" s="1069" t="str" cm="1">
        <f t="array" ref="AD200">IF($D200&lt;COLUMNS($F$7:AD$7),"",INDEX(TableDiv[[GASB]:[GASB]],_xlfn.AGGREGATE(15,3,(TableDiv[[Agency]:[Agency]]=$E200)/(TableDiv[[Agency]:[Agency]]=$E200)*(ROW(TableDiv[Agency])-ROW(TableDiv[[#Headers],[Agency]])),COLUMNS($F$7:AD$7))))</f>
        <v/>
      </c>
      <c r="AE200" s="1069" t="str" cm="1">
        <f t="array" ref="AE200">IF($D200&lt;COLUMNS($F$7:AE$7),"",INDEX(TableDiv[[GASB]:[GASB]],_xlfn.AGGREGATE(15,3,(TableDiv[[Agency]:[Agency]]=$E200)/(TableDiv[[Agency]:[Agency]]=$E200)*(ROW(TableDiv[Agency])-ROW(TableDiv[[#Headers],[Agency]])),COLUMNS($F$7:AE$7))))</f>
        <v/>
      </c>
      <c r="AF200" s="1069" t="str" cm="1">
        <f t="array" ref="AF200">IF($D200&lt;COLUMNS($F$7:AF$7),"",INDEX(TableDiv[[GASB]:[GASB]],_xlfn.AGGREGATE(15,3,(TableDiv[[Agency]:[Agency]]=$E200)/(TableDiv[[Agency]:[Agency]]=$E200)*(ROW(TableDiv[Agency])-ROW(TableDiv[[#Headers],[Agency]])),COLUMNS($F$7:AF$7))))</f>
        <v/>
      </c>
      <c r="AG200" s="1069" t="str" cm="1">
        <f t="array" ref="AG200">IF($D200&lt;COLUMNS($F$7:AG$7),"",INDEX(TableDiv[[GASB]:[GASB]],_xlfn.AGGREGATE(15,3,(TableDiv[[Agency]:[Agency]]=$E200)/(TableDiv[[Agency]:[Agency]]=$E200)*(ROW(TableDiv[Agency])-ROW(TableDiv[[#Headers],[Agency]])),COLUMNS($F$7:AG$7))))</f>
        <v/>
      </c>
      <c r="AH200" s="1069" t="str" cm="1">
        <f t="array" ref="AH200">IF($D200&lt;COLUMNS($F$7:AH$7),"",INDEX(TableDiv[[GASB]:[GASB]],_xlfn.AGGREGATE(15,3,(TableDiv[[Agency]:[Agency]]=$E200)/(TableDiv[[Agency]:[Agency]]=$E200)*(ROW(TableDiv[Agency])-ROW(TableDiv[[#Headers],[Agency]])),COLUMNS($F$7:AH$7))))</f>
        <v/>
      </c>
      <c r="AI200" s="1069" t="str" cm="1">
        <f t="array" ref="AI200">IF($D200&lt;COLUMNS($F$7:AI$7),"",INDEX(TableDiv[[GASB]:[GASB]],_xlfn.AGGREGATE(15,3,(TableDiv[[Agency]:[Agency]]=$E200)/(TableDiv[[Agency]:[Agency]]=$E200)*(ROW(TableDiv[Agency])-ROW(TableDiv[[#Headers],[Agency]])),COLUMNS($F$7:AI$7))))</f>
        <v/>
      </c>
      <c r="AJ200" s="1069" t="str" cm="1">
        <f t="array" ref="AJ200">IF($D200&lt;COLUMNS($F$7:AJ$7),"",INDEX(TableDiv[[GASB]:[GASB]],_xlfn.AGGREGATE(15,3,(TableDiv[[Agency]:[Agency]]=$E200)/(TableDiv[[Agency]:[Agency]]=$E200)*(ROW(TableDiv[Agency])-ROW(TableDiv[[#Headers],[Agency]])),COLUMNS($F$7:AJ$7))))</f>
        <v/>
      </c>
      <c r="AK200" s="1069" t="str" cm="1">
        <f t="array" ref="AK200">IF($D200&lt;COLUMNS($F$7:AK$7),"",INDEX(TableDiv[[GASB]:[GASB]],_xlfn.AGGREGATE(15,3,(TableDiv[[Agency]:[Agency]]=$E200)/(TableDiv[[Agency]:[Agency]]=$E200)*(ROW(TableDiv[Agency])-ROW(TableDiv[[#Headers],[Agency]])),COLUMNS($F$7:AK$7))))</f>
        <v/>
      </c>
      <c r="AL200" s="1069" t="str" cm="1">
        <f t="array" ref="AL200">IF($D200&lt;COLUMNS($F$7:AL$7),"",INDEX(TableDiv[[GASB]:[GASB]],_xlfn.AGGREGATE(15,3,(TableDiv[[Agency]:[Agency]]=$E200)/(TableDiv[[Agency]:[Agency]]=$E200)*(ROW(TableDiv[Agency])-ROW(TableDiv[[#Headers],[Agency]])),COLUMNS($F$7:AL$7))))</f>
        <v/>
      </c>
      <c r="AM200" s="1069" t="str" cm="1">
        <f t="array" ref="AM200">IF($D200&lt;COLUMNS($F$7:AM$7),"",INDEX(TableDiv[[GASB]:[GASB]],_xlfn.AGGREGATE(15,3,(TableDiv[[Agency]:[Agency]]=$E200)/(TableDiv[[Agency]:[Agency]]=$E200)*(ROW(TableDiv[Agency])-ROW(TableDiv[[#Headers],[Agency]])),COLUMNS($F$7:AM$7))))</f>
        <v/>
      </c>
      <c r="AN200" s="1069"/>
      <c r="AO200" s="1069"/>
      <c r="AP200" s="1069"/>
      <c r="AQ200" s="1069"/>
      <c r="AR200" s="1069"/>
      <c r="AS200" s="1069"/>
    </row>
    <row r="201" spans="1:45" ht="15">
      <c r="A201" s="1073" t="s">
        <v>2360</v>
      </c>
      <c r="B201" s="1073" t="s">
        <v>2266</v>
      </c>
      <c r="C201" s="1069"/>
      <c r="D201" s="1069">
        <f>COUNTIF(TableDiv[Agency],E201)</f>
        <v>1</v>
      </c>
      <c r="E201" s="1078" t="str" cm="1">
        <f t="array" ref="E201">IFERROR(INDEX(TableDiv[Agency],MATCH(0,INDEX(COUNTIF($E$7:E200,TableDiv[Agency]),),0)),"")</f>
        <v>ZG00</v>
      </c>
      <c r="F201" s="1069" t="str" cm="1">
        <f t="array" ref="F201">IF($D201&lt;COLUMNS($F$7:F$7),"",INDEX(TableDiv[[GASB]:[GASB]],_xlfn.AGGREGATE(15,3,(TableDiv[[Agency]:[Agency]]=$E201)/(TableDiv[[Agency]:[Agency]]=$E201)*(ROW(TableDiv[Agency])-ROW(TableDiv[[#Headers],[Agency]])),COLUMNS($F$7:F$7))))</f>
        <v>26260G</v>
      </c>
      <c r="G201" s="1069" t="str" cm="1">
        <f t="array" ref="G201">IF($D201&lt;COLUMNS($F$7:G$7),"",INDEX(TableDiv[[GASB]:[GASB]],_xlfn.AGGREGATE(15,3,(TableDiv[[Agency]:[Agency]]=$E201)/(TableDiv[[Agency]:[Agency]]=$E201)*(ROW(TableDiv[Agency])-ROW(TableDiv[[#Headers],[Agency]])),COLUMNS($F$7:G$7))))</f>
        <v/>
      </c>
      <c r="H201" s="1069" t="str" cm="1">
        <f t="array" ref="H201">IF($D201&lt;COLUMNS($F$7:H$7),"",INDEX(TableDiv[[GASB]:[GASB]],_xlfn.AGGREGATE(15,3,(TableDiv[[Agency]:[Agency]]=$E201)/(TableDiv[[Agency]:[Agency]]=$E201)*(ROW(TableDiv[Agency])-ROW(TableDiv[[#Headers],[Agency]])),COLUMNS($F$7:H$7))))</f>
        <v/>
      </c>
      <c r="I201" s="1069" t="str" cm="1">
        <f t="array" ref="I201">IF($D201&lt;COLUMNS($F$7:I$7),"",INDEX(TableDiv[[GASB]:[GASB]],_xlfn.AGGREGATE(15,3,(TableDiv[[Agency]:[Agency]]=$E201)/(TableDiv[[Agency]:[Agency]]=$E201)*(ROW(TableDiv[Agency])-ROW(TableDiv[[#Headers],[Agency]])),COLUMNS($F$7:I$7))))</f>
        <v/>
      </c>
      <c r="J201" s="1069" t="str" cm="1">
        <f t="array" ref="J201">IF($D201&lt;COLUMNS($F$7:J$7),"",INDEX(TableDiv[[GASB]:[GASB]],_xlfn.AGGREGATE(15,3,(TableDiv[[Agency]:[Agency]]=$E201)/(TableDiv[[Agency]:[Agency]]=$E201)*(ROW(TableDiv[Agency])-ROW(TableDiv[[#Headers],[Agency]])),COLUMNS($F$7:J$7))))</f>
        <v/>
      </c>
      <c r="K201" s="1069" t="str" cm="1">
        <f t="array" ref="K201">IF($D201&lt;COLUMNS($F$7:K$7),"",INDEX(TableDiv[[GASB]:[GASB]],_xlfn.AGGREGATE(15,3,(TableDiv[[Agency]:[Agency]]=$E201)/(TableDiv[[Agency]:[Agency]]=$E201)*(ROW(TableDiv[Agency])-ROW(TableDiv[[#Headers],[Agency]])),COLUMNS($F$7:K$7))))</f>
        <v/>
      </c>
      <c r="L201" s="1069" t="str" cm="1">
        <f t="array" ref="L201">IF($D201&lt;COLUMNS($F$7:L$7),"",INDEX(TableDiv[[GASB]:[GASB]],_xlfn.AGGREGATE(15,3,(TableDiv[[Agency]:[Agency]]=$E201)/(TableDiv[[Agency]:[Agency]]=$E201)*(ROW(TableDiv[Agency])-ROW(TableDiv[[#Headers],[Agency]])),COLUMNS($F$7:L$7))))</f>
        <v/>
      </c>
      <c r="M201" s="1069" t="str" cm="1">
        <f t="array" ref="M201">IF($D201&lt;COLUMNS($F$7:M$7),"",INDEX(TableDiv[[GASB]:[GASB]],_xlfn.AGGREGATE(15,3,(TableDiv[[Agency]:[Agency]]=$E201)/(TableDiv[[Agency]:[Agency]]=$E201)*(ROW(TableDiv[Agency])-ROW(TableDiv[[#Headers],[Agency]])),COLUMNS($F$7:M$7))))</f>
        <v/>
      </c>
      <c r="N201" s="1069" t="str" cm="1">
        <f t="array" ref="N201">IF($D201&lt;COLUMNS($F$7:N$7),"",INDEX(TableDiv[[GASB]:[GASB]],_xlfn.AGGREGATE(15,3,(TableDiv[[Agency]:[Agency]]=$E201)/(TableDiv[[Agency]:[Agency]]=$E201)*(ROW(TableDiv[Agency])-ROW(TableDiv[[#Headers],[Agency]])),COLUMNS($F$7:N$7))))</f>
        <v/>
      </c>
      <c r="O201" s="1069" t="str" cm="1">
        <f t="array" ref="O201">IF($D201&lt;COLUMNS($F$7:O$7),"",INDEX(TableDiv[[GASB]:[GASB]],_xlfn.AGGREGATE(15,3,(TableDiv[[Agency]:[Agency]]=$E201)/(TableDiv[[Agency]:[Agency]]=$E201)*(ROW(TableDiv[Agency])-ROW(TableDiv[[#Headers],[Agency]])),COLUMNS($F$7:O$7))))</f>
        <v/>
      </c>
      <c r="P201" s="1069" t="str" cm="1">
        <f t="array" ref="P201">IF($D201&lt;COLUMNS($F$7:P$7),"",INDEX(TableDiv[[GASB]:[GASB]],_xlfn.AGGREGATE(15,3,(TableDiv[[Agency]:[Agency]]=$E201)/(TableDiv[[Agency]:[Agency]]=$E201)*(ROW(TableDiv[Agency])-ROW(TableDiv[[#Headers],[Agency]])),COLUMNS($F$7:P$7))))</f>
        <v/>
      </c>
      <c r="Q201" s="1069" t="str" cm="1">
        <f t="array" ref="Q201">IF($D201&lt;COLUMNS($F$7:Q$7),"",INDEX(TableDiv[[GASB]:[GASB]],_xlfn.AGGREGATE(15,3,(TableDiv[[Agency]:[Agency]]=$E201)/(TableDiv[[Agency]:[Agency]]=$E201)*(ROW(TableDiv[Agency])-ROW(TableDiv[[#Headers],[Agency]])),COLUMNS($F$7:Q$7))))</f>
        <v/>
      </c>
      <c r="R201" s="1069" t="str" cm="1">
        <f t="array" ref="R201">IF($D201&lt;COLUMNS($F$7:R$7),"",INDEX(TableDiv[[GASB]:[GASB]],_xlfn.AGGREGATE(15,3,(TableDiv[[Agency]:[Agency]]=$E201)/(TableDiv[[Agency]:[Agency]]=$E201)*(ROW(TableDiv[Agency])-ROW(TableDiv[[#Headers],[Agency]])),COLUMNS($F$7:R$7))))</f>
        <v/>
      </c>
      <c r="S201" s="1069" t="str" cm="1">
        <f t="array" ref="S201">IF($D201&lt;COLUMNS($F$7:S$7),"",INDEX(TableDiv[[GASB]:[GASB]],_xlfn.AGGREGATE(15,3,(TableDiv[[Agency]:[Agency]]=$E201)/(TableDiv[[Agency]:[Agency]]=$E201)*(ROW(TableDiv[Agency])-ROW(TableDiv[[#Headers],[Agency]])),COLUMNS($F$7:S$7))))</f>
        <v/>
      </c>
      <c r="T201" s="1069" t="str" cm="1">
        <f t="array" ref="T201">IF($D201&lt;COLUMNS($F$7:T$7),"",INDEX(TableDiv[[GASB]:[GASB]],_xlfn.AGGREGATE(15,3,(TableDiv[[Agency]:[Agency]]=$E201)/(TableDiv[[Agency]:[Agency]]=$E201)*(ROW(TableDiv[Agency])-ROW(TableDiv[[#Headers],[Agency]])),COLUMNS($F$7:T$7))))</f>
        <v/>
      </c>
      <c r="U201" s="1069" t="str" cm="1">
        <f t="array" ref="U201">IF($D201&lt;COLUMNS($F$7:U$7),"",INDEX(TableDiv[[GASB]:[GASB]],_xlfn.AGGREGATE(15,3,(TableDiv[[Agency]:[Agency]]=$E201)/(TableDiv[[Agency]:[Agency]]=$E201)*(ROW(TableDiv[Agency])-ROW(TableDiv[[#Headers],[Agency]])),COLUMNS($F$7:U$7))))</f>
        <v/>
      </c>
      <c r="V201" s="1069" t="str" cm="1">
        <f t="array" ref="V201">IF($D201&lt;COLUMNS($F$7:V$7),"",INDEX(TableDiv[[GASB]:[GASB]],_xlfn.AGGREGATE(15,3,(TableDiv[[Agency]:[Agency]]=$E201)/(TableDiv[[Agency]:[Agency]]=$E201)*(ROW(TableDiv[Agency])-ROW(TableDiv[[#Headers],[Agency]])),COLUMNS($F$7:V$7))))</f>
        <v/>
      </c>
      <c r="W201" s="1069" t="str" cm="1">
        <f t="array" ref="W201">IF($D201&lt;COLUMNS($F$7:W$7),"",INDEX(TableDiv[[GASB]:[GASB]],_xlfn.AGGREGATE(15,3,(TableDiv[[Agency]:[Agency]]=$E201)/(TableDiv[[Agency]:[Agency]]=$E201)*(ROW(TableDiv[Agency])-ROW(TableDiv[[#Headers],[Agency]])),COLUMNS($F$7:W$7))))</f>
        <v/>
      </c>
      <c r="X201" s="1069" t="str" cm="1">
        <f t="array" ref="X201">IF($D201&lt;COLUMNS($F$7:X$7),"",INDEX(TableDiv[[GASB]:[GASB]],_xlfn.AGGREGATE(15,3,(TableDiv[[Agency]:[Agency]]=$E201)/(TableDiv[[Agency]:[Agency]]=$E201)*(ROW(TableDiv[Agency])-ROW(TableDiv[[#Headers],[Agency]])),COLUMNS($F$7:X$7))))</f>
        <v/>
      </c>
      <c r="Y201" s="1069" t="str" cm="1">
        <f t="array" ref="Y201">IF($D201&lt;COLUMNS($F$7:Y$7),"",INDEX(TableDiv[[GASB]:[GASB]],_xlfn.AGGREGATE(15,3,(TableDiv[[Agency]:[Agency]]=$E201)/(TableDiv[[Agency]:[Agency]]=$E201)*(ROW(TableDiv[Agency])-ROW(TableDiv[[#Headers],[Agency]])),COLUMNS($F$7:Y$7))))</f>
        <v/>
      </c>
      <c r="Z201" s="1069" t="str" cm="1">
        <f t="array" ref="Z201">IF($D201&lt;COLUMNS($F$7:Z$7),"",INDEX(TableDiv[[GASB]:[GASB]],_xlfn.AGGREGATE(15,3,(TableDiv[[Agency]:[Agency]]=$E201)/(TableDiv[[Agency]:[Agency]]=$E201)*(ROW(TableDiv[Agency])-ROW(TableDiv[[#Headers],[Agency]])),COLUMNS($F$7:Z$7))))</f>
        <v/>
      </c>
      <c r="AA201" s="1069" t="str" cm="1">
        <f t="array" ref="AA201">IF($D201&lt;COLUMNS($F$7:AA$7),"",INDEX(TableDiv[[GASB]:[GASB]],_xlfn.AGGREGATE(15,3,(TableDiv[[Agency]:[Agency]]=$E201)/(TableDiv[[Agency]:[Agency]]=$E201)*(ROW(TableDiv[Agency])-ROW(TableDiv[[#Headers],[Agency]])),COLUMNS($F$7:AA$7))))</f>
        <v/>
      </c>
      <c r="AB201" s="1069" t="str" cm="1">
        <f t="array" ref="AB201">IF($D201&lt;COLUMNS($F$7:AB$7),"",INDEX(TableDiv[[GASB]:[GASB]],_xlfn.AGGREGATE(15,3,(TableDiv[[Agency]:[Agency]]=$E201)/(TableDiv[[Agency]:[Agency]]=$E201)*(ROW(TableDiv[Agency])-ROW(TableDiv[[#Headers],[Agency]])),COLUMNS($F$7:AB$7))))</f>
        <v/>
      </c>
      <c r="AC201" s="1069" t="str" cm="1">
        <f t="array" ref="AC201">IF($D201&lt;COLUMNS($F$7:AC$7),"",INDEX(TableDiv[[GASB]:[GASB]],_xlfn.AGGREGATE(15,3,(TableDiv[[Agency]:[Agency]]=$E201)/(TableDiv[[Agency]:[Agency]]=$E201)*(ROW(TableDiv[Agency])-ROW(TableDiv[[#Headers],[Agency]])),COLUMNS($F$7:AC$7))))</f>
        <v/>
      </c>
      <c r="AD201" s="1069" t="str" cm="1">
        <f t="array" ref="AD201">IF($D201&lt;COLUMNS($F$7:AD$7),"",INDEX(TableDiv[[GASB]:[GASB]],_xlfn.AGGREGATE(15,3,(TableDiv[[Agency]:[Agency]]=$E201)/(TableDiv[[Agency]:[Agency]]=$E201)*(ROW(TableDiv[Agency])-ROW(TableDiv[[#Headers],[Agency]])),COLUMNS($F$7:AD$7))))</f>
        <v/>
      </c>
      <c r="AE201" s="1069" t="str" cm="1">
        <f t="array" ref="AE201">IF($D201&lt;COLUMNS($F$7:AE$7),"",INDEX(TableDiv[[GASB]:[GASB]],_xlfn.AGGREGATE(15,3,(TableDiv[[Agency]:[Agency]]=$E201)/(TableDiv[[Agency]:[Agency]]=$E201)*(ROW(TableDiv[Agency])-ROW(TableDiv[[#Headers],[Agency]])),COLUMNS($F$7:AE$7))))</f>
        <v/>
      </c>
      <c r="AF201" s="1069" t="str" cm="1">
        <f t="array" ref="AF201">IF($D201&lt;COLUMNS($F$7:AF$7),"",INDEX(TableDiv[[GASB]:[GASB]],_xlfn.AGGREGATE(15,3,(TableDiv[[Agency]:[Agency]]=$E201)/(TableDiv[[Agency]:[Agency]]=$E201)*(ROW(TableDiv[Agency])-ROW(TableDiv[[#Headers],[Agency]])),COLUMNS($F$7:AF$7))))</f>
        <v/>
      </c>
      <c r="AG201" s="1069" t="str" cm="1">
        <f t="array" ref="AG201">IF($D201&lt;COLUMNS($F$7:AG$7),"",INDEX(TableDiv[[GASB]:[GASB]],_xlfn.AGGREGATE(15,3,(TableDiv[[Agency]:[Agency]]=$E201)/(TableDiv[[Agency]:[Agency]]=$E201)*(ROW(TableDiv[Agency])-ROW(TableDiv[[#Headers],[Agency]])),COLUMNS($F$7:AG$7))))</f>
        <v/>
      </c>
      <c r="AH201" s="1069" t="str" cm="1">
        <f t="array" ref="AH201">IF($D201&lt;COLUMNS($F$7:AH$7),"",INDEX(TableDiv[[GASB]:[GASB]],_xlfn.AGGREGATE(15,3,(TableDiv[[Agency]:[Agency]]=$E201)/(TableDiv[[Agency]:[Agency]]=$E201)*(ROW(TableDiv[Agency])-ROW(TableDiv[[#Headers],[Agency]])),COLUMNS($F$7:AH$7))))</f>
        <v/>
      </c>
      <c r="AI201" s="1069" t="str" cm="1">
        <f t="array" ref="AI201">IF($D201&lt;COLUMNS($F$7:AI$7),"",INDEX(TableDiv[[GASB]:[GASB]],_xlfn.AGGREGATE(15,3,(TableDiv[[Agency]:[Agency]]=$E201)/(TableDiv[[Agency]:[Agency]]=$E201)*(ROW(TableDiv[Agency])-ROW(TableDiv[[#Headers],[Agency]])),COLUMNS($F$7:AI$7))))</f>
        <v/>
      </c>
      <c r="AJ201" s="1069" t="str" cm="1">
        <f t="array" ref="AJ201">IF($D201&lt;COLUMNS($F$7:AJ$7),"",INDEX(TableDiv[[GASB]:[GASB]],_xlfn.AGGREGATE(15,3,(TableDiv[[Agency]:[Agency]]=$E201)/(TableDiv[[Agency]:[Agency]]=$E201)*(ROW(TableDiv[Agency])-ROW(TableDiv[[#Headers],[Agency]])),COLUMNS($F$7:AJ$7))))</f>
        <v/>
      </c>
      <c r="AK201" s="1069" t="str" cm="1">
        <f t="array" ref="AK201">IF($D201&lt;COLUMNS($F$7:AK$7),"",INDEX(TableDiv[[GASB]:[GASB]],_xlfn.AGGREGATE(15,3,(TableDiv[[Agency]:[Agency]]=$E201)/(TableDiv[[Agency]:[Agency]]=$E201)*(ROW(TableDiv[Agency])-ROW(TableDiv[[#Headers],[Agency]])),COLUMNS($F$7:AK$7))))</f>
        <v/>
      </c>
      <c r="AL201" s="1069" t="str" cm="1">
        <f t="array" ref="AL201">IF($D201&lt;COLUMNS($F$7:AL$7),"",INDEX(TableDiv[[GASB]:[GASB]],_xlfn.AGGREGATE(15,3,(TableDiv[[Agency]:[Agency]]=$E201)/(TableDiv[[Agency]:[Agency]]=$E201)*(ROW(TableDiv[Agency])-ROW(TableDiv[[#Headers],[Agency]])),COLUMNS($F$7:AL$7))))</f>
        <v/>
      </c>
      <c r="AM201" s="1069" t="str" cm="1">
        <f t="array" ref="AM201">IF($D201&lt;COLUMNS($F$7:AM$7),"",INDEX(TableDiv[[GASB]:[GASB]],_xlfn.AGGREGATE(15,3,(TableDiv[[Agency]:[Agency]]=$E201)/(TableDiv[[Agency]:[Agency]]=$E201)*(ROW(TableDiv[Agency])-ROW(TableDiv[[#Headers],[Agency]])),COLUMNS($F$7:AM$7))))</f>
        <v/>
      </c>
      <c r="AN201" s="1069"/>
      <c r="AO201" s="1069"/>
      <c r="AP201" s="1069"/>
      <c r="AQ201" s="1069"/>
      <c r="AR201" s="1069"/>
      <c r="AS201" s="1069"/>
    </row>
    <row r="202" spans="1:45" ht="15">
      <c r="A202" s="1073" t="s">
        <v>2360</v>
      </c>
      <c r="B202" s="1073" t="s">
        <v>2281</v>
      </c>
      <c r="C202" s="1069"/>
      <c r="D202" s="1069">
        <f>COUNTIF(TableDiv[Agency],E202)</f>
        <v>1</v>
      </c>
      <c r="E202" s="1078" t="str" cm="1">
        <f t="array" ref="E202">IFERROR(INDEX(TableDiv[Agency],MATCH(0,INDEX(COUNTIF($E$7:E201,TableDiv[Agency]),),0)),"")</f>
        <v>ZM00</v>
      </c>
      <c r="F202" s="1069" t="str" cm="1">
        <f t="array" ref="F202">IF($D202&lt;COLUMNS($F$7:F$7),"",INDEX(TableDiv[[GASB]:[GASB]],_xlfn.AGGREGATE(15,3,(TableDiv[[Agency]:[Agency]]=$E202)/(TableDiv[[Agency]:[Agency]]=$E202)*(ROW(TableDiv[Agency])-ROW(TableDiv[[#Headers],[Agency]])),COLUMNS($F$7:F$7))))</f>
        <v>26440G</v>
      </c>
      <c r="G202" s="1069" t="str" cm="1">
        <f t="array" ref="G202">IF($D202&lt;COLUMNS($F$7:G$7),"",INDEX(TableDiv[[GASB]:[GASB]],_xlfn.AGGREGATE(15,3,(TableDiv[[Agency]:[Agency]]=$E202)/(TableDiv[[Agency]:[Agency]]=$E202)*(ROW(TableDiv[Agency])-ROW(TableDiv[[#Headers],[Agency]])),COLUMNS($F$7:G$7))))</f>
        <v/>
      </c>
      <c r="H202" s="1069" t="str" cm="1">
        <f t="array" ref="H202">IF($D202&lt;COLUMNS($F$7:H$7),"",INDEX(TableDiv[[GASB]:[GASB]],_xlfn.AGGREGATE(15,3,(TableDiv[[Agency]:[Agency]]=$E202)/(TableDiv[[Agency]:[Agency]]=$E202)*(ROW(TableDiv[Agency])-ROW(TableDiv[[#Headers],[Agency]])),COLUMNS($F$7:H$7))))</f>
        <v/>
      </c>
      <c r="I202" s="1069" t="str" cm="1">
        <f t="array" ref="I202">IF($D202&lt;COLUMNS($F$7:I$7),"",INDEX(TableDiv[[GASB]:[GASB]],_xlfn.AGGREGATE(15,3,(TableDiv[[Agency]:[Agency]]=$E202)/(TableDiv[[Agency]:[Agency]]=$E202)*(ROW(TableDiv[Agency])-ROW(TableDiv[[#Headers],[Agency]])),COLUMNS($F$7:I$7))))</f>
        <v/>
      </c>
      <c r="J202" s="1069" t="str" cm="1">
        <f t="array" ref="J202">IF($D202&lt;COLUMNS($F$7:J$7),"",INDEX(TableDiv[[GASB]:[GASB]],_xlfn.AGGREGATE(15,3,(TableDiv[[Agency]:[Agency]]=$E202)/(TableDiv[[Agency]:[Agency]]=$E202)*(ROW(TableDiv[Agency])-ROW(TableDiv[[#Headers],[Agency]])),COLUMNS($F$7:J$7))))</f>
        <v/>
      </c>
      <c r="K202" s="1069" t="str" cm="1">
        <f t="array" ref="K202">IF($D202&lt;COLUMNS($F$7:K$7),"",INDEX(TableDiv[[GASB]:[GASB]],_xlfn.AGGREGATE(15,3,(TableDiv[[Agency]:[Agency]]=$E202)/(TableDiv[[Agency]:[Agency]]=$E202)*(ROW(TableDiv[Agency])-ROW(TableDiv[[#Headers],[Agency]])),COLUMNS($F$7:K$7))))</f>
        <v/>
      </c>
      <c r="L202" s="1069" t="str" cm="1">
        <f t="array" ref="L202">IF($D202&lt;COLUMNS($F$7:L$7),"",INDEX(TableDiv[[GASB]:[GASB]],_xlfn.AGGREGATE(15,3,(TableDiv[[Agency]:[Agency]]=$E202)/(TableDiv[[Agency]:[Agency]]=$E202)*(ROW(TableDiv[Agency])-ROW(TableDiv[[#Headers],[Agency]])),COLUMNS($F$7:L$7))))</f>
        <v/>
      </c>
      <c r="M202" s="1069" t="str" cm="1">
        <f t="array" ref="M202">IF($D202&lt;COLUMNS($F$7:M$7),"",INDEX(TableDiv[[GASB]:[GASB]],_xlfn.AGGREGATE(15,3,(TableDiv[[Agency]:[Agency]]=$E202)/(TableDiv[[Agency]:[Agency]]=$E202)*(ROW(TableDiv[Agency])-ROW(TableDiv[[#Headers],[Agency]])),COLUMNS($F$7:M$7))))</f>
        <v/>
      </c>
      <c r="N202" s="1069" t="str" cm="1">
        <f t="array" ref="N202">IF($D202&lt;COLUMNS($F$7:N$7),"",INDEX(TableDiv[[GASB]:[GASB]],_xlfn.AGGREGATE(15,3,(TableDiv[[Agency]:[Agency]]=$E202)/(TableDiv[[Agency]:[Agency]]=$E202)*(ROW(TableDiv[Agency])-ROW(TableDiv[[#Headers],[Agency]])),COLUMNS($F$7:N$7))))</f>
        <v/>
      </c>
      <c r="O202" s="1069" t="str" cm="1">
        <f t="array" ref="O202">IF($D202&lt;COLUMNS($F$7:O$7),"",INDEX(TableDiv[[GASB]:[GASB]],_xlfn.AGGREGATE(15,3,(TableDiv[[Agency]:[Agency]]=$E202)/(TableDiv[[Agency]:[Agency]]=$E202)*(ROW(TableDiv[Agency])-ROW(TableDiv[[#Headers],[Agency]])),COLUMNS($F$7:O$7))))</f>
        <v/>
      </c>
      <c r="P202" s="1069" t="str" cm="1">
        <f t="array" ref="P202">IF($D202&lt;COLUMNS($F$7:P$7),"",INDEX(TableDiv[[GASB]:[GASB]],_xlfn.AGGREGATE(15,3,(TableDiv[[Agency]:[Agency]]=$E202)/(TableDiv[[Agency]:[Agency]]=$E202)*(ROW(TableDiv[Agency])-ROW(TableDiv[[#Headers],[Agency]])),COLUMNS($F$7:P$7))))</f>
        <v/>
      </c>
      <c r="Q202" s="1069" t="str" cm="1">
        <f t="array" ref="Q202">IF($D202&lt;COLUMNS($F$7:Q$7),"",INDEX(TableDiv[[GASB]:[GASB]],_xlfn.AGGREGATE(15,3,(TableDiv[[Agency]:[Agency]]=$E202)/(TableDiv[[Agency]:[Agency]]=$E202)*(ROW(TableDiv[Agency])-ROW(TableDiv[[#Headers],[Agency]])),COLUMNS($F$7:Q$7))))</f>
        <v/>
      </c>
      <c r="R202" s="1069" t="str" cm="1">
        <f t="array" ref="R202">IF($D202&lt;COLUMNS($F$7:R$7),"",INDEX(TableDiv[[GASB]:[GASB]],_xlfn.AGGREGATE(15,3,(TableDiv[[Agency]:[Agency]]=$E202)/(TableDiv[[Agency]:[Agency]]=$E202)*(ROW(TableDiv[Agency])-ROW(TableDiv[[#Headers],[Agency]])),COLUMNS($F$7:R$7))))</f>
        <v/>
      </c>
      <c r="S202" s="1069" t="str" cm="1">
        <f t="array" ref="S202">IF($D202&lt;COLUMNS($F$7:S$7),"",INDEX(TableDiv[[GASB]:[GASB]],_xlfn.AGGREGATE(15,3,(TableDiv[[Agency]:[Agency]]=$E202)/(TableDiv[[Agency]:[Agency]]=$E202)*(ROW(TableDiv[Agency])-ROW(TableDiv[[#Headers],[Agency]])),COLUMNS($F$7:S$7))))</f>
        <v/>
      </c>
      <c r="T202" s="1069" t="str" cm="1">
        <f t="array" ref="T202">IF($D202&lt;COLUMNS($F$7:T$7),"",INDEX(TableDiv[[GASB]:[GASB]],_xlfn.AGGREGATE(15,3,(TableDiv[[Agency]:[Agency]]=$E202)/(TableDiv[[Agency]:[Agency]]=$E202)*(ROW(TableDiv[Agency])-ROW(TableDiv[[#Headers],[Agency]])),COLUMNS($F$7:T$7))))</f>
        <v/>
      </c>
      <c r="U202" s="1069" t="str" cm="1">
        <f t="array" ref="U202">IF($D202&lt;COLUMNS($F$7:U$7),"",INDEX(TableDiv[[GASB]:[GASB]],_xlfn.AGGREGATE(15,3,(TableDiv[[Agency]:[Agency]]=$E202)/(TableDiv[[Agency]:[Agency]]=$E202)*(ROW(TableDiv[Agency])-ROW(TableDiv[[#Headers],[Agency]])),COLUMNS($F$7:U$7))))</f>
        <v/>
      </c>
      <c r="V202" s="1069" t="str" cm="1">
        <f t="array" ref="V202">IF($D202&lt;COLUMNS($F$7:V$7),"",INDEX(TableDiv[[GASB]:[GASB]],_xlfn.AGGREGATE(15,3,(TableDiv[[Agency]:[Agency]]=$E202)/(TableDiv[[Agency]:[Agency]]=$E202)*(ROW(TableDiv[Agency])-ROW(TableDiv[[#Headers],[Agency]])),COLUMNS($F$7:V$7))))</f>
        <v/>
      </c>
      <c r="W202" s="1069" t="str" cm="1">
        <f t="array" ref="W202">IF($D202&lt;COLUMNS($F$7:W$7),"",INDEX(TableDiv[[GASB]:[GASB]],_xlfn.AGGREGATE(15,3,(TableDiv[[Agency]:[Agency]]=$E202)/(TableDiv[[Agency]:[Agency]]=$E202)*(ROW(TableDiv[Agency])-ROW(TableDiv[[#Headers],[Agency]])),COLUMNS($F$7:W$7))))</f>
        <v/>
      </c>
      <c r="X202" s="1069" t="str" cm="1">
        <f t="array" ref="X202">IF($D202&lt;COLUMNS($F$7:X$7),"",INDEX(TableDiv[[GASB]:[GASB]],_xlfn.AGGREGATE(15,3,(TableDiv[[Agency]:[Agency]]=$E202)/(TableDiv[[Agency]:[Agency]]=$E202)*(ROW(TableDiv[Agency])-ROW(TableDiv[[#Headers],[Agency]])),COLUMNS($F$7:X$7))))</f>
        <v/>
      </c>
      <c r="Y202" s="1069" t="str" cm="1">
        <f t="array" ref="Y202">IF($D202&lt;COLUMNS($F$7:Y$7),"",INDEX(TableDiv[[GASB]:[GASB]],_xlfn.AGGREGATE(15,3,(TableDiv[[Agency]:[Agency]]=$E202)/(TableDiv[[Agency]:[Agency]]=$E202)*(ROW(TableDiv[Agency])-ROW(TableDiv[[#Headers],[Agency]])),COLUMNS($F$7:Y$7))))</f>
        <v/>
      </c>
      <c r="Z202" s="1069" t="str" cm="1">
        <f t="array" ref="Z202">IF($D202&lt;COLUMNS($F$7:Z$7),"",INDEX(TableDiv[[GASB]:[GASB]],_xlfn.AGGREGATE(15,3,(TableDiv[[Agency]:[Agency]]=$E202)/(TableDiv[[Agency]:[Agency]]=$E202)*(ROW(TableDiv[Agency])-ROW(TableDiv[[#Headers],[Agency]])),COLUMNS($F$7:Z$7))))</f>
        <v/>
      </c>
      <c r="AA202" s="1069" t="str" cm="1">
        <f t="array" ref="AA202">IF($D202&lt;COLUMNS($F$7:AA$7),"",INDEX(TableDiv[[GASB]:[GASB]],_xlfn.AGGREGATE(15,3,(TableDiv[[Agency]:[Agency]]=$E202)/(TableDiv[[Agency]:[Agency]]=$E202)*(ROW(TableDiv[Agency])-ROW(TableDiv[[#Headers],[Agency]])),COLUMNS($F$7:AA$7))))</f>
        <v/>
      </c>
      <c r="AB202" s="1069" t="str" cm="1">
        <f t="array" ref="AB202">IF($D202&lt;COLUMNS($F$7:AB$7),"",INDEX(TableDiv[[GASB]:[GASB]],_xlfn.AGGREGATE(15,3,(TableDiv[[Agency]:[Agency]]=$E202)/(TableDiv[[Agency]:[Agency]]=$E202)*(ROW(TableDiv[Agency])-ROW(TableDiv[[#Headers],[Agency]])),COLUMNS($F$7:AB$7))))</f>
        <v/>
      </c>
      <c r="AC202" s="1069" t="str" cm="1">
        <f t="array" ref="AC202">IF($D202&lt;COLUMNS($F$7:AC$7),"",INDEX(TableDiv[[GASB]:[GASB]],_xlfn.AGGREGATE(15,3,(TableDiv[[Agency]:[Agency]]=$E202)/(TableDiv[[Agency]:[Agency]]=$E202)*(ROW(TableDiv[Agency])-ROW(TableDiv[[#Headers],[Agency]])),COLUMNS($F$7:AC$7))))</f>
        <v/>
      </c>
      <c r="AD202" s="1069" t="str" cm="1">
        <f t="array" ref="AD202">IF($D202&lt;COLUMNS($F$7:AD$7),"",INDEX(TableDiv[[GASB]:[GASB]],_xlfn.AGGREGATE(15,3,(TableDiv[[Agency]:[Agency]]=$E202)/(TableDiv[[Agency]:[Agency]]=$E202)*(ROW(TableDiv[Agency])-ROW(TableDiv[[#Headers],[Agency]])),COLUMNS($F$7:AD$7))))</f>
        <v/>
      </c>
      <c r="AE202" s="1069" t="str" cm="1">
        <f t="array" ref="AE202">IF($D202&lt;COLUMNS($F$7:AE$7),"",INDEX(TableDiv[[GASB]:[GASB]],_xlfn.AGGREGATE(15,3,(TableDiv[[Agency]:[Agency]]=$E202)/(TableDiv[[Agency]:[Agency]]=$E202)*(ROW(TableDiv[Agency])-ROW(TableDiv[[#Headers],[Agency]])),COLUMNS($F$7:AE$7))))</f>
        <v/>
      </c>
      <c r="AF202" s="1069" t="str" cm="1">
        <f t="array" ref="AF202">IF($D202&lt;COLUMNS($F$7:AF$7),"",INDEX(TableDiv[[GASB]:[GASB]],_xlfn.AGGREGATE(15,3,(TableDiv[[Agency]:[Agency]]=$E202)/(TableDiv[[Agency]:[Agency]]=$E202)*(ROW(TableDiv[Agency])-ROW(TableDiv[[#Headers],[Agency]])),COLUMNS($F$7:AF$7))))</f>
        <v/>
      </c>
      <c r="AG202" s="1069" t="str" cm="1">
        <f t="array" ref="AG202">IF($D202&lt;COLUMNS($F$7:AG$7),"",INDEX(TableDiv[[GASB]:[GASB]],_xlfn.AGGREGATE(15,3,(TableDiv[[Agency]:[Agency]]=$E202)/(TableDiv[[Agency]:[Agency]]=$E202)*(ROW(TableDiv[Agency])-ROW(TableDiv[[#Headers],[Agency]])),COLUMNS($F$7:AG$7))))</f>
        <v/>
      </c>
      <c r="AH202" s="1069" t="str" cm="1">
        <f t="array" ref="AH202">IF($D202&lt;COLUMNS($F$7:AH$7),"",INDEX(TableDiv[[GASB]:[GASB]],_xlfn.AGGREGATE(15,3,(TableDiv[[Agency]:[Agency]]=$E202)/(TableDiv[[Agency]:[Agency]]=$E202)*(ROW(TableDiv[Agency])-ROW(TableDiv[[#Headers],[Agency]])),COLUMNS($F$7:AH$7))))</f>
        <v/>
      </c>
      <c r="AI202" s="1069" t="str" cm="1">
        <f t="array" ref="AI202">IF($D202&lt;COLUMNS($F$7:AI$7),"",INDEX(TableDiv[[GASB]:[GASB]],_xlfn.AGGREGATE(15,3,(TableDiv[[Agency]:[Agency]]=$E202)/(TableDiv[[Agency]:[Agency]]=$E202)*(ROW(TableDiv[Agency])-ROW(TableDiv[[#Headers],[Agency]])),COLUMNS($F$7:AI$7))))</f>
        <v/>
      </c>
      <c r="AJ202" s="1069" t="str" cm="1">
        <f t="array" ref="AJ202">IF($D202&lt;COLUMNS($F$7:AJ$7),"",INDEX(TableDiv[[GASB]:[GASB]],_xlfn.AGGREGATE(15,3,(TableDiv[[Agency]:[Agency]]=$E202)/(TableDiv[[Agency]:[Agency]]=$E202)*(ROW(TableDiv[Agency])-ROW(TableDiv[[#Headers],[Agency]])),COLUMNS($F$7:AJ$7))))</f>
        <v/>
      </c>
      <c r="AK202" s="1069" t="str" cm="1">
        <f t="array" ref="AK202">IF($D202&lt;COLUMNS($F$7:AK$7),"",INDEX(TableDiv[[GASB]:[GASB]],_xlfn.AGGREGATE(15,3,(TableDiv[[Agency]:[Agency]]=$E202)/(TableDiv[[Agency]:[Agency]]=$E202)*(ROW(TableDiv[Agency])-ROW(TableDiv[[#Headers],[Agency]])),COLUMNS($F$7:AK$7))))</f>
        <v/>
      </c>
      <c r="AL202" s="1069" t="str" cm="1">
        <f t="array" ref="AL202">IF($D202&lt;COLUMNS($F$7:AL$7),"",INDEX(TableDiv[[GASB]:[GASB]],_xlfn.AGGREGATE(15,3,(TableDiv[[Agency]:[Agency]]=$E202)/(TableDiv[[Agency]:[Agency]]=$E202)*(ROW(TableDiv[Agency])-ROW(TableDiv[[#Headers],[Agency]])),COLUMNS($F$7:AL$7))))</f>
        <v/>
      </c>
      <c r="AM202" s="1069" t="str" cm="1">
        <f t="array" ref="AM202">IF($D202&lt;COLUMNS($F$7:AM$7),"",INDEX(TableDiv[[GASB]:[GASB]],_xlfn.AGGREGATE(15,3,(TableDiv[[Agency]:[Agency]]=$E202)/(TableDiv[[Agency]:[Agency]]=$E202)*(ROW(TableDiv[Agency])-ROW(TableDiv[[#Headers],[Agency]])),COLUMNS($F$7:AM$7))))</f>
        <v/>
      </c>
      <c r="AN202" s="1069"/>
      <c r="AO202" s="1069"/>
      <c r="AP202" s="1069"/>
      <c r="AQ202" s="1069"/>
      <c r="AR202" s="1069"/>
      <c r="AS202" s="1069"/>
    </row>
    <row r="203" spans="1:45" ht="15">
      <c r="A203" s="1073" t="s">
        <v>2360</v>
      </c>
      <c r="B203" s="1073" t="s">
        <v>2270</v>
      </c>
      <c r="C203" s="1069"/>
      <c r="D203" s="1069">
        <f>COUNTIF(TableDiv[Agency],E203)</f>
        <v>1</v>
      </c>
      <c r="E203" s="1078" t="str" cm="1">
        <f t="array" ref="E203">IFERROR(INDEX(TableDiv[Agency],MATCH(0,INDEX(COUNTIF($E$7:E202,TableDiv[Agency]),),0)),"")</f>
        <v>6900</v>
      </c>
      <c r="F203" s="1069" t="str" cm="1">
        <f t="array" ref="F203">IF($D203&lt;COLUMNS($F$7:F$7),"",INDEX(TableDiv[[GASB]:[GASB]],_xlfn.AGGREGATE(15,3,(TableDiv[[Agency]:[Agency]]=$E203)/(TableDiv[[Agency]:[Agency]]=$E203)*(ROW(TableDiv[Agency])-ROW(TableDiv[[#Headers],[Agency]])),COLUMNS($F$7:F$7))))</f>
        <v>25170G</v>
      </c>
      <c r="G203" s="1069" t="str" cm="1">
        <f t="array" ref="G203">IF($D203&lt;COLUMNS($F$7:G$7),"",INDEX(TableDiv[[GASB]:[GASB]],_xlfn.AGGREGATE(15,3,(TableDiv[[Agency]:[Agency]]=$E203)/(TableDiv[[Agency]:[Agency]]=$E203)*(ROW(TableDiv[Agency])-ROW(TableDiv[[#Headers],[Agency]])),COLUMNS($F$7:G$7))))</f>
        <v/>
      </c>
      <c r="H203" s="1069" t="str" cm="1">
        <f t="array" ref="H203">IF($D203&lt;COLUMNS($F$7:H$7),"",INDEX(TableDiv[[GASB]:[GASB]],_xlfn.AGGREGATE(15,3,(TableDiv[[Agency]:[Agency]]=$E203)/(TableDiv[[Agency]:[Agency]]=$E203)*(ROW(TableDiv[Agency])-ROW(TableDiv[[#Headers],[Agency]])),COLUMNS($F$7:H$7))))</f>
        <v/>
      </c>
      <c r="I203" s="1069" t="str" cm="1">
        <f t="array" ref="I203">IF($D203&lt;COLUMNS($F$7:I$7),"",INDEX(TableDiv[[GASB]:[GASB]],_xlfn.AGGREGATE(15,3,(TableDiv[[Agency]:[Agency]]=$E203)/(TableDiv[[Agency]:[Agency]]=$E203)*(ROW(TableDiv[Agency])-ROW(TableDiv[[#Headers],[Agency]])),COLUMNS($F$7:I$7))))</f>
        <v/>
      </c>
      <c r="J203" s="1069" t="str" cm="1">
        <f t="array" ref="J203">IF($D203&lt;COLUMNS($F$7:J$7),"",INDEX(TableDiv[[GASB]:[GASB]],_xlfn.AGGREGATE(15,3,(TableDiv[[Agency]:[Agency]]=$E203)/(TableDiv[[Agency]:[Agency]]=$E203)*(ROW(TableDiv[Agency])-ROW(TableDiv[[#Headers],[Agency]])),COLUMNS($F$7:J$7))))</f>
        <v/>
      </c>
      <c r="K203" s="1069" t="str" cm="1">
        <f t="array" ref="K203">IF($D203&lt;COLUMNS($F$7:K$7),"",INDEX(TableDiv[[GASB]:[GASB]],_xlfn.AGGREGATE(15,3,(TableDiv[[Agency]:[Agency]]=$E203)/(TableDiv[[Agency]:[Agency]]=$E203)*(ROW(TableDiv[Agency])-ROW(TableDiv[[#Headers],[Agency]])),COLUMNS($F$7:K$7))))</f>
        <v/>
      </c>
      <c r="L203" s="1069" t="str" cm="1">
        <f t="array" ref="L203">IF($D203&lt;COLUMNS($F$7:L$7),"",INDEX(TableDiv[[GASB]:[GASB]],_xlfn.AGGREGATE(15,3,(TableDiv[[Agency]:[Agency]]=$E203)/(TableDiv[[Agency]:[Agency]]=$E203)*(ROW(TableDiv[Agency])-ROW(TableDiv[[#Headers],[Agency]])),COLUMNS($F$7:L$7))))</f>
        <v/>
      </c>
      <c r="M203" s="1069" t="str" cm="1">
        <f t="array" ref="M203">IF($D203&lt;COLUMNS($F$7:M$7),"",INDEX(TableDiv[[GASB]:[GASB]],_xlfn.AGGREGATE(15,3,(TableDiv[[Agency]:[Agency]]=$E203)/(TableDiv[[Agency]:[Agency]]=$E203)*(ROW(TableDiv[Agency])-ROW(TableDiv[[#Headers],[Agency]])),COLUMNS($F$7:M$7))))</f>
        <v/>
      </c>
      <c r="N203" s="1069" t="str" cm="1">
        <f t="array" ref="N203">IF($D203&lt;COLUMNS($F$7:N$7),"",INDEX(TableDiv[[GASB]:[GASB]],_xlfn.AGGREGATE(15,3,(TableDiv[[Agency]:[Agency]]=$E203)/(TableDiv[[Agency]:[Agency]]=$E203)*(ROW(TableDiv[Agency])-ROW(TableDiv[[#Headers],[Agency]])),COLUMNS($F$7:N$7))))</f>
        <v/>
      </c>
      <c r="O203" s="1069" t="str" cm="1">
        <f t="array" ref="O203">IF($D203&lt;COLUMNS($F$7:O$7),"",INDEX(TableDiv[[GASB]:[GASB]],_xlfn.AGGREGATE(15,3,(TableDiv[[Agency]:[Agency]]=$E203)/(TableDiv[[Agency]:[Agency]]=$E203)*(ROW(TableDiv[Agency])-ROW(TableDiv[[#Headers],[Agency]])),COLUMNS($F$7:O$7))))</f>
        <v/>
      </c>
      <c r="P203" s="1069" t="str" cm="1">
        <f t="array" ref="P203">IF($D203&lt;COLUMNS($F$7:P$7),"",INDEX(TableDiv[[GASB]:[GASB]],_xlfn.AGGREGATE(15,3,(TableDiv[[Agency]:[Agency]]=$E203)/(TableDiv[[Agency]:[Agency]]=$E203)*(ROW(TableDiv[Agency])-ROW(TableDiv[[#Headers],[Agency]])),COLUMNS($F$7:P$7))))</f>
        <v/>
      </c>
      <c r="Q203" s="1069" t="str" cm="1">
        <f t="array" ref="Q203">IF($D203&lt;COLUMNS($F$7:Q$7),"",INDEX(TableDiv[[GASB]:[GASB]],_xlfn.AGGREGATE(15,3,(TableDiv[[Agency]:[Agency]]=$E203)/(TableDiv[[Agency]:[Agency]]=$E203)*(ROW(TableDiv[Agency])-ROW(TableDiv[[#Headers],[Agency]])),COLUMNS($F$7:Q$7))))</f>
        <v/>
      </c>
      <c r="R203" s="1069" t="str" cm="1">
        <f t="array" ref="R203">IF($D203&lt;COLUMNS($F$7:R$7),"",INDEX(TableDiv[[GASB]:[GASB]],_xlfn.AGGREGATE(15,3,(TableDiv[[Agency]:[Agency]]=$E203)/(TableDiv[[Agency]:[Agency]]=$E203)*(ROW(TableDiv[Agency])-ROW(TableDiv[[#Headers],[Agency]])),COLUMNS($F$7:R$7))))</f>
        <v/>
      </c>
      <c r="S203" s="1069" t="str" cm="1">
        <f t="array" ref="S203">IF($D203&lt;COLUMNS($F$7:S$7),"",INDEX(TableDiv[[GASB]:[GASB]],_xlfn.AGGREGATE(15,3,(TableDiv[[Agency]:[Agency]]=$E203)/(TableDiv[[Agency]:[Agency]]=$E203)*(ROW(TableDiv[Agency])-ROW(TableDiv[[#Headers],[Agency]])),COLUMNS($F$7:S$7))))</f>
        <v/>
      </c>
      <c r="T203" s="1069" t="str" cm="1">
        <f t="array" ref="T203">IF($D203&lt;COLUMNS($F$7:T$7),"",INDEX(TableDiv[[GASB]:[GASB]],_xlfn.AGGREGATE(15,3,(TableDiv[[Agency]:[Agency]]=$E203)/(TableDiv[[Agency]:[Agency]]=$E203)*(ROW(TableDiv[Agency])-ROW(TableDiv[[#Headers],[Agency]])),COLUMNS($F$7:T$7))))</f>
        <v/>
      </c>
      <c r="U203" s="1069" t="str" cm="1">
        <f t="array" ref="U203">IF($D203&lt;COLUMNS($F$7:U$7),"",INDEX(TableDiv[[GASB]:[GASB]],_xlfn.AGGREGATE(15,3,(TableDiv[[Agency]:[Agency]]=$E203)/(TableDiv[[Agency]:[Agency]]=$E203)*(ROW(TableDiv[Agency])-ROW(TableDiv[[#Headers],[Agency]])),COLUMNS($F$7:U$7))))</f>
        <v/>
      </c>
      <c r="V203" s="1069" t="str" cm="1">
        <f t="array" ref="V203">IF($D203&lt;COLUMNS($F$7:V$7),"",INDEX(TableDiv[[GASB]:[GASB]],_xlfn.AGGREGATE(15,3,(TableDiv[[Agency]:[Agency]]=$E203)/(TableDiv[[Agency]:[Agency]]=$E203)*(ROW(TableDiv[Agency])-ROW(TableDiv[[#Headers],[Agency]])),COLUMNS($F$7:V$7))))</f>
        <v/>
      </c>
      <c r="W203" s="1069" t="str" cm="1">
        <f t="array" ref="W203">IF($D203&lt;COLUMNS($F$7:W$7),"",INDEX(TableDiv[[GASB]:[GASB]],_xlfn.AGGREGATE(15,3,(TableDiv[[Agency]:[Agency]]=$E203)/(TableDiv[[Agency]:[Agency]]=$E203)*(ROW(TableDiv[Agency])-ROW(TableDiv[[#Headers],[Agency]])),COLUMNS($F$7:W$7))))</f>
        <v/>
      </c>
      <c r="X203" s="1069" t="str" cm="1">
        <f t="array" ref="X203">IF($D203&lt;COLUMNS($F$7:X$7),"",INDEX(TableDiv[[GASB]:[GASB]],_xlfn.AGGREGATE(15,3,(TableDiv[[Agency]:[Agency]]=$E203)/(TableDiv[[Agency]:[Agency]]=$E203)*(ROW(TableDiv[Agency])-ROW(TableDiv[[#Headers],[Agency]])),COLUMNS($F$7:X$7))))</f>
        <v/>
      </c>
      <c r="Y203" s="1069" t="str" cm="1">
        <f t="array" ref="Y203">IF($D203&lt;COLUMNS($F$7:Y$7),"",INDEX(TableDiv[[GASB]:[GASB]],_xlfn.AGGREGATE(15,3,(TableDiv[[Agency]:[Agency]]=$E203)/(TableDiv[[Agency]:[Agency]]=$E203)*(ROW(TableDiv[Agency])-ROW(TableDiv[[#Headers],[Agency]])),COLUMNS($F$7:Y$7))))</f>
        <v/>
      </c>
      <c r="Z203" s="1069" t="str" cm="1">
        <f t="array" ref="Z203">IF($D203&lt;COLUMNS($F$7:Z$7),"",INDEX(TableDiv[[GASB]:[GASB]],_xlfn.AGGREGATE(15,3,(TableDiv[[Agency]:[Agency]]=$E203)/(TableDiv[[Agency]:[Agency]]=$E203)*(ROW(TableDiv[Agency])-ROW(TableDiv[[#Headers],[Agency]])),COLUMNS($F$7:Z$7))))</f>
        <v/>
      </c>
      <c r="AA203" s="1069" t="str" cm="1">
        <f t="array" ref="AA203">IF($D203&lt;COLUMNS($F$7:AA$7),"",INDEX(TableDiv[[GASB]:[GASB]],_xlfn.AGGREGATE(15,3,(TableDiv[[Agency]:[Agency]]=$E203)/(TableDiv[[Agency]:[Agency]]=$E203)*(ROW(TableDiv[Agency])-ROW(TableDiv[[#Headers],[Agency]])),COLUMNS($F$7:AA$7))))</f>
        <v/>
      </c>
      <c r="AB203" s="1069" t="str" cm="1">
        <f t="array" ref="AB203">IF($D203&lt;COLUMNS($F$7:AB$7),"",INDEX(TableDiv[[GASB]:[GASB]],_xlfn.AGGREGATE(15,3,(TableDiv[[Agency]:[Agency]]=$E203)/(TableDiv[[Agency]:[Agency]]=$E203)*(ROW(TableDiv[Agency])-ROW(TableDiv[[#Headers],[Agency]])),COLUMNS($F$7:AB$7))))</f>
        <v/>
      </c>
      <c r="AC203" s="1069" t="str" cm="1">
        <f t="array" ref="AC203">IF($D203&lt;COLUMNS($F$7:AC$7),"",INDEX(TableDiv[[GASB]:[GASB]],_xlfn.AGGREGATE(15,3,(TableDiv[[Agency]:[Agency]]=$E203)/(TableDiv[[Agency]:[Agency]]=$E203)*(ROW(TableDiv[Agency])-ROW(TableDiv[[#Headers],[Agency]])),COLUMNS($F$7:AC$7))))</f>
        <v/>
      </c>
      <c r="AD203" s="1069" t="str" cm="1">
        <f t="array" ref="AD203">IF($D203&lt;COLUMNS($F$7:AD$7),"",INDEX(TableDiv[[GASB]:[GASB]],_xlfn.AGGREGATE(15,3,(TableDiv[[Agency]:[Agency]]=$E203)/(TableDiv[[Agency]:[Agency]]=$E203)*(ROW(TableDiv[Agency])-ROW(TableDiv[[#Headers],[Agency]])),COLUMNS($F$7:AD$7))))</f>
        <v/>
      </c>
      <c r="AE203" s="1069" t="str" cm="1">
        <f t="array" ref="AE203">IF($D203&lt;COLUMNS($F$7:AE$7),"",INDEX(TableDiv[[GASB]:[GASB]],_xlfn.AGGREGATE(15,3,(TableDiv[[Agency]:[Agency]]=$E203)/(TableDiv[[Agency]:[Agency]]=$E203)*(ROW(TableDiv[Agency])-ROW(TableDiv[[#Headers],[Agency]])),COLUMNS($F$7:AE$7))))</f>
        <v/>
      </c>
      <c r="AF203" s="1069" t="str" cm="1">
        <f t="array" ref="AF203">IF($D203&lt;COLUMNS($F$7:AF$7),"",INDEX(TableDiv[[GASB]:[GASB]],_xlfn.AGGREGATE(15,3,(TableDiv[[Agency]:[Agency]]=$E203)/(TableDiv[[Agency]:[Agency]]=$E203)*(ROW(TableDiv[Agency])-ROW(TableDiv[[#Headers],[Agency]])),COLUMNS($F$7:AF$7))))</f>
        <v/>
      </c>
      <c r="AG203" s="1069" t="str" cm="1">
        <f t="array" ref="AG203">IF($D203&lt;COLUMNS($F$7:AG$7),"",INDEX(TableDiv[[GASB]:[GASB]],_xlfn.AGGREGATE(15,3,(TableDiv[[Agency]:[Agency]]=$E203)/(TableDiv[[Agency]:[Agency]]=$E203)*(ROW(TableDiv[Agency])-ROW(TableDiv[[#Headers],[Agency]])),COLUMNS($F$7:AG$7))))</f>
        <v/>
      </c>
      <c r="AH203" s="1069" t="str" cm="1">
        <f t="array" ref="AH203">IF($D203&lt;COLUMNS($F$7:AH$7),"",INDEX(TableDiv[[GASB]:[GASB]],_xlfn.AGGREGATE(15,3,(TableDiv[[Agency]:[Agency]]=$E203)/(TableDiv[[Agency]:[Agency]]=$E203)*(ROW(TableDiv[Agency])-ROW(TableDiv[[#Headers],[Agency]])),COLUMNS($F$7:AH$7))))</f>
        <v/>
      </c>
      <c r="AI203" s="1069" t="str" cm="1">
        <f t="array" ref="AI203">IF($D203&lt;COLUMNS($F$7:AI$7),"",INDEX(TableDiv[[GASB]:[GASB]],_xlfn.AGGREGATE(15,3,(TableDiv[[Agency]:[Agency]]=$E203)/(TableDiv[[Agency]:[Agency]]=$E203)*(ROW(TableDiv[Agency])-ROW(TableDiv[[#Headers],[Agency]])),COLUMNS($F$7:AI$7))))</f>
        <v/>
      </c>
      <c r="AJ203" s="1069" t="str" cm="1">
        <f t="array" ref="AJ203">IF($D203&lt;COLUMNS($F$7:AJ$7),"",INDEX(TableDiv[[GASB]:[GASB]],_xlfn.AGGREGATE(15,3,(TableDiv[[Agency]:[Agency]]=$E203)/(TableDiv[[Agency]:[Agency]]=$E203)*(ROW(TableDiv[Agency])-ROW(TableDiv[[#Headers],[Agency]])),COLUMNS($F$7:AJ$7))))</f>
        <v/>
      </c>
      <c r="AK203" s="1069" t="str" cm="1">
        <f t="array" ref="AK203">IF($D203&lt;COLUMNS($F$7:AK$7),"",INDEX(TableDiv[[GASB]:[GASB]],_xlfn.AGGREGATE(15,3,(TableDiv[[Agency]:[Agency]]=$E203)/(TableDiv[[Agency]:[Agency]]=$E203)*(ROW(TableDiv[Agency])-ROW(TableDiv[[#Headers],[Agency]])),COLUMNS($F$7:AK$7))))</f>
        <v/>
      </c>
      <c r="AL203" s="1069" t="str" cm="1">
        <f t="array" ref="AL203">IF($D203&lt;COLUMNS($F$7:AL$7),"",INDEX(TableDiv[[GASB]:[GASB]],_xlfn.AGGREGATE(15,3,(TableDiv[[Agency]:[Agency]]=$E203)/(TableDiv[[Agency]:[Agency]]=$E203)*(ROW(TableDiv[Agency])-ROW(TableDiv[[#Headers],[Agency]])),COLUMNS($F$7:AL$7))))</f>
        <v/>
      </c>
      <c r="AM203" s="1069" t="str" cm="1">
        <f t="array" ref="AM203">IF($D203&lt;COLUMNS($F$7:AM$7),"",INDEX(TableDiv[[GASB]:[GASB]],_xlfn.AGGREGATE(15,3,(TableDiv[[Agency]:[Agency]]=$E203)/(TableDiv[[Agency]:[Agency]]=$E203)*(ROW(TableDiv[Agency])-ROW(TableDiv[[#Headers],[Agency]])),COLUMNS($F$7:AM$7))))</f>
        <v/>
      </c>
      <c r="AN203" s="1069"/>
      <c r="AO203" s="1069"/>
      <c r="AP203" s="1069"/>
      <c r="AQ203" s="1069"/>
      <c r="AR203" s="1069"/>
      <c r="AS203" s="1069"/>
    </row>
    <row r="204" spans="1:45" ht="15">
      <c r="A204" s="1073" t="s">
        <v>2360</v>
      </c>
      <c r="B204" s="1073" t="s">
        <v>2311</v>
      </c>
      <c r="C204" s="1069"/>
      <c r="D204" s="1069">
        <f>COUNTIF(TableDiv[Agency],E204)</f>
        <v>1</v>
      </c>
      <c r="E204" s="1078" t="str" cm="1">
        <f t="array" ref="E204">IFERROR(INDEX(TableDiv[Agency],MATCH(0,INDEX(COUNTIF($E$7:E203,TableDiv[Agency]),),0)),"")</f>
        <v>ZN00</v>
      </c>
      <c r="F204" s="1069" t="str" cm="1">
        <f t="array" ref="F204">IF($D204&lt;COLUMNS($F$7:F$7),"",INDEX(TableDiv[[GASB]:[GASB]],_xlfn.AGGREGATE(15,3,(TableDiv[[Agency]:[Agency]]=$E204)/(TableDiv[[Agency]:[Agency]]=$E204)*(ROW(TableDiv[Agency])-ROW(TableDiv[[#Headers],[Agency]])),COLUMNS($F$7:F$7))))</f>
        <v>ZN</v>
      </c>
      <c r="G204" s="1069" t="str" cm="1">
        <f t="array" ref="G204">IF($D204&lt;COLUMNS($F$7:G$7),"",INDEX(TableDiv[[GASB]:[GASB]],_xlfn.AGGREGATE(15,3,(TableDiv[[Agency]:[Agency]]=$E204)/(TableDiv[[Agency]:[Agency]]=$E204)*(ROW(TableDiv[Agency])-ROW(TableDiv[[#Headers],[Agency]])),COLUMNS($F$7:G$7))))</f>
        <v/>
      </c>
      <c r="H204" s="1069" t="str" cm="1">
        <f t="array" ref="H204">IF($D204&lt;COLUMNS($F$7:H$7),"",INDEX(TableDiv[[GASB]:[GASB]],_xlfn.AGGREGATE(15,3,(TableDiv[[Agency]:[Agency]]=$E204)/(TableDiv[[Agency]:[Agency]]=$E204)*(ROW(TableDiv[Agency])-ROW(TableDiv[[#Headers],[Agency]])),COLUMNS($F$7:H$7))))</f>
        <v/>
      </c>
      <c r="I204" s="1069" t="str" cm="1">
        <f t="array" ref="I204">IF($D204&lt;COLUMNS($F$7:I$7),"",INDEX(TableDiv[[GASB]:[GASB]],_xlfn.AGGREGATE(15,3,(TableDiv[[Agency]:[Agency]]=$E204)/(TableDiv[[Agency]:[Agency]]=$E204)*(ROW(TableDiv[Agency])-ROW(TableDiv[[#Headers],[Agency]])),COLUMNS($F$7:I$7))))</f>
        <v/>
      </c>
      <c r="J204" s="1069" t="str" cm="1">
        <f t="array" ref="J204">IF($D204&lt;COLUMNS($F$7:J$7),"",INDEX(TableDiv[[GASB]:[GASB]],_xlfn.AGGREGATE(15,3,(TableDiv[[Agency]:[Agency]]=$E204)/(TableDiv[[Agency]:[Agency]]=$E204)*(ROW(TableDiv[Agency])-ROW(TableDiv[[#Headers],[Agency]])),COLUMNS($F$7:J$7))))</f>
        <v/>
      </c>
      <c r="K204" s="1069" t="str" cm="1">
        <f t="array" ref="K204">IF($D204&lt;COLUMNS($F$7:K$7),"",INDEX(TableDiv[[GASB]:[GASB]],_xlfn.AGGREGATE(15,3,(TableDiv[[Agency]:[Agency]]=$E204)/(TableDiv[[Agency]:[Agency]]=$E204)*(ROW(TableDiv[Agency])-ROW(TableDiv[[#Headers],[Agency]])),COLUMNS($F$7:K$7))))</f>
        <v/>
      </c>
      <c r="L204" s="1069" t="str" cm="1">
        <f t="array" ref="L204">IF($D204&lt;COLUMNS($F$7:L$7),"",INDEX(TableDiv[[GASB]:[GASB]],_xlfn.AGGREGATE(15,3,(TableDiv[[Agency]:[Agency]]=$E204)/(TableDiv[[Agency]:[Agency]]=$E204)*(ROW(TableDiv[Agency])-ROW(TableDiv[[#Headers],[Agency]])),COLUMNS($F$7:L$7))))</f>
        <v/>
      </c>
      <c r="M204" s="1069" t="str" cm="1">
        <f t="array" ref="M204">IF($D204&lt;COLUMNS($F$7:M$7),"",INDEX(TableDiv[[GASB]:[GASB]],_xlfn.AGGREGATE(15,3,(TableDiv[[Agency]:[Agency]]=$E204)/(TableDiv[[Agency]:[Agency]]=$E204)*(ROW(TableDiv[Agency])-ROW(TableDiv[[#Headers],[Agency]])),COLUMNS($F$7:M$7))))</f>
        <v/>
      </c>
      <c r="N204" s="1069" t="str" cm="1">
        <f t="array" ref="N204">IF($D204&lt;COLUMNS($F$7:N$7),"",INDEX(TableDiv[[GASB]:[GASB]],_xlfn.AGGREGATE(15,3,(TableDiv[[Agency]:[Agency]]=$E204)/(TableDiv[[Agency]:[Agency]]=$E204)*(ROW(TableDiv[Agency])-ROW(TableDiv[[#Headers],[Agency]])),COLUMNS($F$7:N$7))))</f>
        <v/>
      </c>
      <c r="O204" s="1069" t="str" cm="1">
        <f t="array" ref="O204">IF($D204&lt;COLUMNS($F$7:O$7),"",INDEX(TableDiv[[GASB]:[GASB]],_xlfn.AGGREGATE(15,3,(TableDiv[[Agency]:[Agency]]=$E204)/(TableDiv[[Agency]:[Agency]]=$E204)*(ROW(TableDiv[Agency])-ROW(TableDiv[[#Headers],[Agency]])),COLUMNS($F$7:O$7))))</f>
        <v/>
      </c>
      <c r="P204" s="1069" t="str" cm="1">
        <f t="array" ref="P204">IF($D204&lt;COLUMNS($F$7:P$7),"",INDEX(TableDiv[[GASB]:[GASB]],_xlfn.AGGREGATE(15,3,(TableDiv[[Agency]:[Agency]]=$E204)/(TableDiv[[Agency]:[Agency]]=$E204)*(ROW(TableDiv[Agency])-ROW(TableDiv[[#Headers],[Agency]])),COLUMNS($F$7:P$7))))</f>
        <v/>
      </c>
      <c r="Q204" s="1069" t="str" cm="1">
        <f t="array" ref="Q204">IF($D204&lt;COLUMNS($F$7:Q$7),"",INDEX(TableDiv[[GASB]:[GASB]],_xlfn.AGGREGATE(15,3,(TableDiv[[Agency]:[Agency]]=$E204)/(TableDiv[[Agency]:[Agency]]=$E204)*(ROW(TableDiv[Agency])-ROW(TableDiv[[#Headers],[Agency]])),COLUMNS($F$7:Q$7))))</f>
        <v/>
      </c>
      <c r="R204" s="1069" t="str" cm="1">
        <f t="array" ref="R204">IF($D204&lt;COLUMNS($F$7:R$7),"",INDEX(TableDiv[[GASB]:[GASB]],_xlfn.AGGREGATE(15,3,(TableDiv[[Agency]:[Agency]]=$E204)/(TableDiv[[Agency]:[Agency]]=$E204)*(ROW(TableDiv[Agency])-ROW(TableDiv[[#Headers],[Agency]])),COLUMNS($F$7:R$7))))</f>
        <v/>
      </c>
      <c r="S204" s="1069" t="str" cm="1">
        <f t="array" ref="S204">IF($D204&lt;COLUMNS($F$7:S$7),"",INDEX(TableDiv[[GASB]:[GASB]],_xlfn.AGGREGATE(15,3,(TableDiv[[Agency]:[Agency]]=$E204)/(TableDiv[[Agency]:[Agency]]=$E204)*(ROW(TableDiv[Agency])-ROW(TableDiv[[#Headers],[Agency]])),COLUMNS($F$7:S$7))))</f>
        <v/>
      </c>
      <c r="T204" s="1069" t="str" cm="1">
        <f t="array" ref="T204">IF($D204&lt;COLUMNS($F$7:T$7),"",INDEX(TableDiv[[GASB]:[GASB]],_xlfn.AGGREGATE(15,3,(TableDiv[[Agency]:[Agency]]=$E204)/(TableDiv[[Agency]:[Agency]]=$E204)*(ROW(TableDiv[Agency])-ROW(TableDiv[[#Headers],[Agency]])),COLUMNS($F$7:T$7))))</f>
        <v/>
      </c>
      <c r="U204" s="1069" t="str" cm="1">
        <f t="array" ref="U204">IF($D204&lt;COLUMNS($F$7:U$7),"",INDEX(TableDiv[[GASB]:[GASB]],_xlfn.AGGREGATE(15,3,(TableDiv[[Agency]:[Agency]]=$E204)/(TableDiv[[Agency]:[Agency]]=$E204)*(ROW(TableDiv[Agency])-ROW(TableDiv[[#Headers],[Agency]])),COLUMNS($F$7:U$7))))</f>
        <v/>
      </c>
      <c r="V204" s="1069" t="str" cm="1">
        <f t="array" ref="V204">IF($D204&lt;COLUMNS($F$7:V$7),"",INDEX(TableDiv[[GASB]:[GASB]],_xlfn.AGGREGATE(15,3,(TableDiv[[Agency]:[Agency]]=$E204)/(TableDiv[[Agency]:[Agency]]=$E204)*(ROW(TableDiv[Agency])-ROW(TableDiv[[#Headers],[Agency]])),COLUMNS($F$7:V$7))))</f>
        <v/>
      </c>
      <c r="W204" s="1069" t="str" cm="1">
        <f t="array" ref="W204">IF($D204&lt;COLUMNS($F$7:W$7),"",INDEX(TableDiv[[GASB]:[GASB]],_xlfn.AGGREGATE(15,3,(TableDiv[[Agency]:[Agency]]=$E204)/(TableDiv[[Agency]:[Agency]]=$E204)*(ROW(TableDiv[Agency])-ROW(TableDiv[[#Headers],[Agency]])),COLUMNS($F$7:W$7))))</f>
        <v/>
      </c>
      <c r="X204" s="1069" t="str" cm="1">
        <f t="array" ref="X204">IF($D204&lt;COLUMNS($F$7:X$7),"",INDEX(TableDiv[[GASB]:[GASB]],_xlfn.AGGREGATE(15,3,(TableDiv[[Agency]:[Agency]]=$E204)/(TableDiv[[Agency]:[Agency]]=$E204)*(ROW(TableDiv[Agency])-ROW(TableDiv[[#Headers],[Agency]])),COLUMNS($F$7:X$7))))</f>
        <v/>
      </c>
      <c r="Y204" s="1069" t="str" cm="1">
        <f t="array" ref="Y204">IF($D204&lt;COLUMNS($F$7:Y$7),"",INDEX(TableDiv[[GASB]:[GASB]],_xlfn.AGGREGATE(15,3,(TableDiv[[Agency]:[Agency]]=$E204)/(TableDiv[[Agency]:[Agency]]=$E204)*(ROW(TableDiv[Agency])-ROW(TableDiv[[#Headers],[Agency]])),COLUMNS($F$7:Y$7))))</f>
        <v/>
      </c>
      <c r="Z204" s="1069" t="str" cm="1">
        <f t="array" ref="Z204">IF($D204&lt;COLUMNS($F$7:Z$7),"",INDEX(TableDiv[[GASB]:[GASB]],_xlfn.AGGREGATE(15,3,(TableDiv[[Agency]:[Agency]]=$E204)/(TableDiv[[Agency]:[Agency]]=$E204)*(ROW(TableDiv[Agency])-ROW(TableDiv[[#Headers],[Agency]])),COLUMNS($F$7:Z$7))))</f>
        <v/>
      </c>
      <c r="AA204" s="1069" t="str" cm="1">
        <f t="array" ref="AA204">IF($D204&lt;COLUMNS($F$7:AA$7),"",INDEX(TableDiv[[GASB]:[GASB]],_xlfn.AGGREGATE(15,3,(TableDiv[[Agency]:[Agency]]=$E204)/(TableDiv[[Agency]:[Agency]]=$E204)*(ROW(TableDiv[Agency])-ROW(TableDiv[[#Headers],[Agency]])),COLUMNS($F$7:AA$7))))</f>
        <v/>
      </c>
      <c r="AB204" s="1069" t="str" cm="1">
        <f t="array" ref="AB204">IF($D204&lt;COLUMNS($F$7:AB$7),"",INDEX(TableDiv[[GASB]:[GASB]],_xlfn.AGGREGATE(15,3,(TableDiv[[Agency]:[Agency]]=$E204)/(TableDiv[[Agency]:[Agency]]=$E204)*(ROW(TableDiv[Agency])-ROW(TableDiv[[#Headers],[Agency]])),COLUMNS($F$7:AB$7))))</f>
        <v/>
      </c>
      <c r="AC204" s="1069" t="str" cm="1">
        <f t="array" ref="AC204">IF($D204&lt;COLUMNS($F$7:AC$7),"",INDEX(TableDiv[[GASB]:[GASB]],_xlfn.AGGREGATE(15,3,(TableDiv[[Agency]:[Agency]]=$E204)/(TableDiv[[Agency]:[Agency]]=$E204)*(ROW(TableDiv[Agency])-ROW(TableDiv[[#Headers],[Agency]])),COLUMNS($F$7:AC$7))))</f>
        <v/>
      </c>
      <c r="AD204" s="1069" t="str" cm="1">
        <f t="array" ref="AD204">IF($D204&lt;COLUMNS($F$7:AD$7),"",INDEX(TableDiv[[GASB]:[GASB]],_xlfn.AGGREGATE(15,3,(TableDiv[[Agency]:[Agency]]=$E204)/(TableDiv[[Agency]:[Agency]]=$E204)*(ROW(TableDiv[Agency])-ROW(TableDiv[[#Headers],[Agency]])),COLUMNS($F$7:AD$7))))</f>
        <v/>
      </c>
      <c r="AE204" s="1069" t="str" cm="1">
        <f t="array" ref="AE204">IF($D204&lt;COLUMNS($F$7:AE$7),"",INDEX(TableDiv[[GASB]:[GASB]],_xlfn.AGGREGATE(15,3,(TableDiv[[Agency]:[Agency]]=$E204)/(TableDiv[[Agency]:[Agency]]=$E204)*(ROW(TableDiv[Agency])-ROW(TableDiv[[#Headers],[Agency]])),COLUMNS($F$7:AE$7))))</f>
        <v/>
      </c>
      <c r="AF204" s="1069" t="str" cm="1">
        <f t="array" ref="AF204">IF($D204&lt;COLUMNS($F$7:AF$7),"",INDEX(TableDiv[[GASB]:[GASB]],_xlfn.AGGREGATE(15,3,(TableDiv[[Agency]:[Agency]]=$E204)/(TableDiv[[Agency]:[Agency]]=$E204)*(ROW(TableDiv[Agency])-ROW(TableDiv[[#Headers],[Agency]])),COLUMNS($F$7:AF$7))))</f>
        <v/>
      </c>
      <c r="AG204" s="1069" t="str" cm="1">
        <f t="array" ref="AG204">IF($D204&lt;COLUMNS($F$7:AG$7),"",INDEX(TableDiv[[GASB]:[GASB]],_xlfn.AGGREGATE(15,3,(TableDiv[[Agency]:[Agency]]=$E204)/(TableDiv[[Agency]:[Agency]]=$E204)*(ROW(TableDiv[Agency])-ROW(TableDiv[[#Headers],[Agency]])),COLUMNS($F$7:AG$7))))</f>
        <v/>
      </c>
      <c r="AH204" s="1069" t="str" cm="1">
        <f t="array" ref="AH204">IF($D204&lt;COLUMNS($F$7:AH$7),"",INDEX(TableDiv[[GASB]:[GASB]],_xlfn.AGGREGATE(15,3,(TableDiv[[Agency]:[Agency]]=$E204)/(TableDiv[[Agency]:[Agency]]=$E204)*(ROW(TableDiv[Agency])-ROW(TableDiv[[#Headers],[Agency]])),COLUMNS($F$7:AH$7))))</f>
        <v/>
      </c>
      <c r="AI204" s="1069" t="str" cm="1">
        <f t="array" ref="AI204">IF($D204&lt;COLUMNS($F$7:AI$7),"",INDEX(TableDiv[[GASB]:[GASB]],_xlfn.AGGREGATE(15,3,(TableDiv[[Agency]:[Agency]]=$E204)/(TableDiv[[Agency]:[Agency]]=$E204)*(ROW(TableDiv[Agency])-ROW(TableDiv[[#Headers],[Agency]])),COLUMNS($F$7:AI$7))))</f>
        <v/>
      </c>
      <c r="AJ204" s="1069" t="str" cm="1">
        <f t="array" ref="AJ204">IF($D204&lt;COLUMNS($F$7:AJ$7),"",INDEX(TableDiv[[GASB]:[GASB]],_xlfn.AGGREGATE(15,3,(TableDiv[[Agency]:[Agency]]=$E204)/(TableDiv[[Agency]:[Agency]]=$E204)*(ROW(TableDiv[Agency])-ROW(TableDiv[[#Headers],[Agency]])),COLUMNS($F$7:AJ$7))))</f>
        <v/>
      </c>
      <c r="AK204" s="1069" t="str" cm="1">
        <f t="array" ref="AK204">IF($D204&lt;COLUMNS($F$7:AK$7),"",INDEX(TableDiv[[GASB]:[GASB]],_xlfn.AGGREGATE(15,3,(TableDiv[[Agency]:[Agency]]=$E204)/(TableDiv[[Agency]:[Agency]]=$E204)*(ROW(TableDiv[Agency])-ROW(TableDiv[[#Headers],[Agency]])),COLUMNS($F$7:AK$7))))</f>
        <v/>
      </c>
      <c r="AL204" s="1069" t="str" cm="1">
        <f t="array" ref="AL204">IF($D204&lt;COLUMNS($F$7:AL$7),"",INDEX(TableDiv[[GASB]:[GASB]],_xlfn.AGGREGATE(15,3,(TableDiv[[Agency]:[Agency]]=$E204)/(TableDiv[[Agency]:[Agency]]=$E204)*(ROW(TableDiv[Agency])-ROW(TableDiv[[#Headers],[Agency]])),COLUMNS($F$7:AL$7))))</f>
        <v/>
      </c>
      <c r="AM204" s="1069" t="str" cm="1">
        <f t="array" ref="AM204">IF($D204&lt;COLUMNS($F$7:AM$7),"",INDEX(TableDiv[[GASB]:[GASB]],_xlfn.AGGREGATE(15,3,(TableDiv[[Agency]:[Agency]]=$E204)/(TableDiv[[Agency]:[Agency]]=$E204)*(ROW(TableDiv[Agency])-ROW(TableDiv[[#Headers],[Agency]])),COLUMNS($F$7:AM$7))))</f>
        <v/>
      </c>
      <c r="AN204" s="1069"/>
      <c r="AO204" s="1069"/>
      <c r="AP204" s="1069"/>
      <c r="AQ204" s="1069"/>
      <c r="AR204" s="1069"/>
      <c r="AS204" s="1069"/>
    </row>
    <row r="205" spans="1:45" ht="15">
      <c r="A205" s="1073" t="s">
        <v>2361</v>
      </c>
      <c r="B205" s="1073" t="s">
        <v>2265</v>
      </c>
      <c r="C205" s="1069"/>
      <c r="D205" s="1069">
        <f>COUNTIF(TableDiv[Agency],E205)</f>
        <v>1</v>
      </c>
      <c r="E205" s="1078" t="str" cm="1">
        <f t="array" ref="E205">IFERROR(INDEX(TableDiv[Agency],MATCH(0,INDEX(COUNTIF($E$7:E204,TableDiv[Agency]),),0)),"")</f>
        <v>Outside Agency</v>
      </c>
      <c r="F205" s="1069" t="str" cm="1">
        <f t="array" ref="F205">IF($D205&lt;COLUMNS($F$7:F$7),"",INDEX(TableDiv[[GASB]:[GASB]],_xlfn.AGGREGATE(15,3,(TableDiv[[Agency]:[Agency]]=$E205)/(TableDiv[[Agency]:[Agency]]=$E205)*(ROW(TableDiv[Agency])-ROW(TableDiv[[#Headers],[Agency]])),COLUMNS($F$7:F$7))))</f>
        <v>FCCS_No Intercompany</v>
      </c>
      <c r="G205" s="1069" t="str" cm="1">
        <f t="array" ref="G205">IF($D205&lt;COLUMNS($F$7:G$7),"",INDEX(TableDiv[[GASB]:[GASB]],_xlfn.AGGREGATE(15,3,(TableDiv[[Agency]:[Agency]]=$E205)/(TableDiv[[Agency]:[Agency]]=$E205)*(ROW(TableDiv[Agency])-ROW(TableDiv[[#Headers],[Agency]])),COLUMNS($F$7:G$7))))</f>
        <v/>
      </c>
      <c r="H205" s="1069" t="str" cm="1">
        <f t="array" ref="H205">IF($D205&lt;COLUMNS($F$7:H$7),"",INDEX(TableDiv[[GASB]:[GASB]],_xlfn.AGGREGATE(15,3,(TableDiv[[Agency]:[Agency]]=$E205)/(TableDiv[[Agency]:[Agency]]=$E205)*(ROW(TableDiv[Agency])-ROW(TableDiv[[#Headers],[Agency]])),COLUMNS($F$7:H$7))))</f>
        <v/>
      </c>
      <c r="I205" s="1069" t="str" cm="1">
        <f t="array" ref="I205">IF($D205&lt;COLUMNS($F$7:I$7),"",INDEX(TableDiv[[GASB]:[GASB]],_xlfn.AGGREGATE(15,3,(TableDiv[[Agency]:[Agency]]=$E205)/(TableDiv[[Agency]:[Agency]]=$E205)*(ROW(TableDiv[Agency])-ROW(TableDiv[[#Headers],[Agency]])),COLUMNS($F$7:I$7))))</f>
        <v/>
      </c>
      <c r="J205" s="1069" t="str" cm="1">
        <f t="array" ref="J205">IF($D205&lt;COLUMNS($F$7:J$7),"",INDEX(TableDiv[[GASB]:[GASB]],_xlfn.AGGREGATE(15,3,(TableDiv[[Agency]:[Agency]]=$E205)/(TableDiv[[Agency]:[Agency]]=$E205)*(ROW(TableDiv[Agency])-ROW(TableDiv[[#Headers],[Agency]])),COLUMNS($F$7:J$7))))</f>
        <v/>
      </c>
      <c r="K205" s="1069" t="str" cm="1">
        <f t="array" ref="K205">IF($D205&lt;COLUMNS($F$7:K$7),"",INDEX(TableDiv[[GASB]:[GASB]],_xlfn.AGGREGATE(15,3,(TableDiv[[Agency]:[Agency]]=$E205)/(TableDiv[[Agency]:[Agency]]=$E205)*(ROW(TableDiv[Agency])-ROW(TableDiv[[#Headers],[Agency]])),COLUMNS($F$7:K$7))))</f>
        <v/>
      </c>
      <c r="L205" s="1069" t="str" cm="1">
        <f t="array" ref="L205">IF($D205&lt;COLUMNS($F$7:L$7),"",INDEX(TableDiv[[GASB]:[GASB]],_xlfn.AGGREGATE(15,3,(TableDiv[[Agency]:[Agency]]=$E205)/(TableDiv[[Agency]:[Agency]]=$E205)*(ROW(TableDiv[Agency])-ROW(TableDiv[[#Headers],[Agency]])),COLUMNS($F$7:L$7))))</f>
        <v/>
      </c>
      <c r="M205" s="1069" t="str" cm="1">
        <f t="array" ref="M205">IF($D205&lt;COLUMNS($F$7:M$7),"",INDEX(TableDiv[[GASB]:[GASB]],_xlfn.AGGREGATE(15,3,(TableDiv[[Agency]:[Agency]]=$E205)/(TableDiv[[Agency]:[Agency]]=$E205)*(ROW(TableDiv[Agency])-ROW(TableDiv[[#Headers],[Agency]])),COLUMNS($F$7:M$7))))</f>
        <v/>
      </c>
      <c r="N205" s="1069" t="str" cm="1">
        <f t="array" ref="N205">IF($D205&lt;COLUMNS($F$7:N$7),"",INDEX(TableDiv[[GASB]:[GASB]],_xlfn.AGGREGATE(15,3,(TableDiv[[Agency]:[Agency]]=$E205)/(TableDiv[[Agency]:[Agency]]=$E205)*(ROW(TableDiv[Agency])-ROW(TableDiv[[#Headers],[Agency]])),COLUMNS($F$7:N$7))))</f>
        <v/>
      </c>
      <c r="O205" s="1069" t="str" cm="1">
        <f t="array" ref="O205">IF($D205&lt;COLUMNS($F$7:O$7),"",INDEX(TableDiv[[GASB]:[GASB]],_xlfn.AGGREGATE(15,3,(TableDiv[[Agency]:[Agency]]=$E205)/(TableDiv[[Agency]:[Agency]]=$E205)*(ROW(TableDiv[Agency])-ROW(TableDiv[[#Headers],[Agency]])),COLUMNS($F$7:O$7))))</f>
        <v/>
      </c>
      <c r="P205" s="1069" t="str" cm="1">
        <f t="array" ref="P205">IF($D205&lt;COLUMNS($F$7:P$7),"",INDEX(TableDiv[[GASB]:[GASB]],_xlfn.AGGREGATE(15,3,(TableDiv[[Agency]:[Agency]]=$E205)/(TableDiv[[Agency]:[Agency]]=$E205)*(ROW(TableDiv[Agency])-ROW(TableDiv[[#Headers],[Agency]])),COLUMNS($F$7:P$7))))</f>
        <v/>
      </c>
      <c r="Q205" s="1069" t="str" cm="1">
        <f t="array" ref="Q205">IF($D205&lt;COLUMNS($F$7:Q$7),"",INDEX(TableDiv[[GASB]:[GASB]],_xlfn.AGGREGATE(15,3,(TableDiv[[Agency]:[Agency]]=$E205)/(TableDiv[[Agency]:[Agency]]=$E205)*(ROW(TableDiv[Agency])-ROW(TableDiv[[#Headers],[Agency]])),COLUMNS($F$7:Q$7))))</f>
        <v/>
      </c>
      <c r="R205" s="1069" t="str" cm="1">
        <f t="array" ref="R205">IF($D205&lt;COLUMNS($F$7:R$7),"",INDEX(TableDiv[[GASB]:[GASB]],_xlfn.AGGREGATE(15,3,(TableDiv[[Agency]:[Agency]]=$E205)/(TableDiv[[Agency]:[Agency]]=$E205)*(ROW(TableDiv[Agency])-ROW(TableDiv[[#Headers],[Agency]])),COLUMNS($F$7:R$7))))</f>
        <v/>
      </c>
      <c r="S205" s="1069" t="str" cm="1">
        <f t="array" ref="S205">IF($D205&lt;COLUMNS($F$7:S$7),"",INDEX(TableDiv[[GASB]:[GASB]],_xlfn.AGGREGATE(15,3,(TableDiv[[Agency]:[Agency]]=$E205)/(TableDiv[[Agency]:[Agency]]=$E205)*(ROW(TableDiv[Agency])-ROW(TableDiv[[#Headers],[Agency]])),COLUMNS($F$7:S$7))))</f>
        <v/>
      </c>
      <c r="T205" s="1069" t="str" cm="1">
        <f t="array" ref="T205">IF($D205&lt;COLUMNS($F$7:T$7),"",INDEX(TableDiv[[GASB]:[GASB]],_xlfn.AGGREGATE(15,3,(TableDiv[[Agency]:[Agency]]=$E205)/(TableDiv[[Agency]:[Agency]]=$E205)*(ROW(TableDiv[Agency])-ROW(TableDiv[[#Headers],[Agency]])),COLUMNS($F$7:T$7))))</f>
        <v/>
      </c>
      <c r="U205" s="1069" t="str" cm="1">
        <f t="array" ref="U205">IF($D205&lt;COLUMNS($F$7:U$7),"",INDEX(TableDiv[[GASB]:[GASB]],_xlfn.AGGREGATE(15,3,(TableDiv[[Agency]:[Agency]]=$E205)/(TableDiv[[Agency]:[Agency]]=$E205)*(ROW(TableDiv[Agency])-ROW(TableDiv[[#Headers],[Agency]])),COLUMNS($F$7:U$7))))</f>
        <v/>
      </c>
      <c r="V205" s="1069" t="str" cm="1">
        <f t="array" ref="V205">IF($D205&lt;COLUMNS($F$7:V$7),"",INDEX(TableDiv[[GASB]:[GASB]],_xlfn.AGGREGATE(15,3,(TableDiv[[Agency]:[Agency]]=$E205)/(TableDiv[[Agency]:[Agency]]=$E205)*(ROW(TableDiv[Agency])-ROW(TableDiv[[#Headers],[Agency]])),COLUMNS($F$7:V$7))))</f>
        <v/>
      </c>
      <c r="W205" s="1069" t="str" cm="1">
        <f t="array" ref="W205">IF($D205&lt;COLUMNS($F$7:W$7),"",INDEX(TableDiv[[GASB]:[GASB]],_xlfn.AGGREGATE(15,3,(TableDiv[[Agency]:[Agency]]=$E205)/(TableDiv[[Agency]:[Agency]]=$E205)*(ROW(TableDiv[Agency])-ROW(TableDiv[[#Headers],[Agency]])),COLUMNS($F$7:W$7))))</f>
        <v/>
      </c>
      <c r="X205" s="1069" t="str" cm="1">
        <f t="array" ref="X205">IF($D205&lt;COLUMNS($F$7:X$7),"",INDEX(TableDiv[[GASB]:[GASB]],_xlfn.AGGREGATE(15,3,(TableDiv[[Agency]:[Agency]]=$E205)/(TableDiv[[Agency]:[Agency]]=$E205)*(ROW(TableDiv[Agency])-ROW(TableDiv[[#Headers],[Agency]])),COLUMNS($F$7:X$7))))</f>
        <v/>
      </c>
      <c r="Y205" s="1069" t="str" cm="1">
        <f t="array" ref="Y205">IF($D205&lt;COLUMNS($F$7:Y$7),"",INDEX(TableDiv[[GASB]:[GASB]],_xlfn.AGGREGATE(15,3,(TableDiv[[Agency]:[Agency]]=$E205)/(TableDiv[[Agency]:[Agency]]=$E205)*(ROW(TableDiv[Agency])-ROW(TableDiv[[#Headers],[Agency]])),COLUMNS($F$7:Y$7))))</f>
        <v/>
      </c>
      <c r="Z205" s="1069" t="str" cm="1">
        <f t="array" ref="Z205">IF($D205&lt;COLUMNS($F$7:Z$7),"",INDEX(TableDiv[[GASB]:[GASB]],_xlfn.AGGREGATE(15,3,(TableDiv[[Agency]:[Agency]]=$E205)/(TableDiv[[Agency]:[Agency]]=$E205)*(ROW(TableDiv[Agency])-ROW(TableDiv[[#Headers],[Agency]])),COLUMNS($F$7:Z$7))))</f>
        <v/>
      </c>
      <c r="AA205" s="1069" t="str" cm="1">
        <f t="array" ref="AA205">IF($D205&lt;COLUMNS($F$7:AA$7),"",INDEX(TableDiv[[GASB]:[GASB]],_xlfn.AGGREGATE(15,3,(TableDiv[[Agency]:[Agency]]=$E205)/(TableDiv[[Agency]:[Agency]]=$E205)*(ROW(TableDiv[Agency])-ROW(TableDiv[[#Headers],[Agency]])),COLUMNS($F$7:AA$7))))</f>
        <v/>
      </c>
      <c r="AB205" s="1069" t="str" cm="1">
        <f t="array" ref="AB205">IF($D205&lt;COLUMNS($F$7:AB$7),"",INDEX(TableDiv[[GASB]:[GASB]],_xlfn.AGGREGATE(15,3,(TableDiv[[Agency]:[Agency]]=$E205)/(TableDiv[[Agency]:[Agency]]=$E205)*(ROW(TableDiv[Agency])-ROW(TableDiv[[#Headers],[Agency]])),COLUMNS($F$7:AB$7))))</f>
        <v/>
      </c>
      <c r="AC205" s="1069" t="str" cm="1">
        <f t="array" ref="AC205">IF($D205&lt;COLUMNS($F$7:AC$7),"",INDEX(TableDiv[[GASB]:[GASB]],_xlfn.AGGREGATE(15,3,(TableDiv[[Agency]:[Agency]]=$E205)/(TableDiv[[Agency]:[Agency]]=$E205)*(ROW(TableDiv[Agency])-ROW(TableDiv[[#Headers],[Agency]])),COLUMNS($F$7:AC$7))))</f>
        <v/>
      </c>
      <c r="AD205" s="1069" t="str" cm="1">
        <f t="array" ref="AD205">IF($D205&lt;COLUMNS($F$7:AD$7),"",INDEX(TableDiv[[GASB]:[GASB]],_xlfn.AGGREGATE(15,3,(TableDiv[[Agency]:[Agency]]=$E205)/(TableDiv[[Agency]:[Agency]]=$E205)*(ROW(TableDiv[Agency])-ROW(TableDiv[[#Headers],[Agency]])),COLUMNS($F$7:AD$7))))</f>
        <v/>
      </c>
      <c r="AE205" s="1069" t="str" cm="1">
        <f t="array" ref="AE205">IF($D205&lt;COLUMNS($F$7:AE$7),"",INDEX(TableDiv[[GASB]:[GASB]],_xlfn.AGGREGATE(15,3,(TableDiv[[Agency]:[Agency]]=$E205)/(TableDiv[[Agency]:[Agency]]=$E205)*(ROW(TableDiv[Agency])-ROW(TableDiv[[#Headers],[Agency]])),COLUMNS($F$7:AE$7))))</f>
        <v/>
      </c>
      <c r="AF205" s="1069" t="str" cm="1">
        <f t="array" ref="AF205">IF($D205&lt;COLUMNS($F$7:AF$7),"",INDEX(TableDiv[[GASB]:[GASB]],_xlfn.AGGREGATE(15,3,(TableDiv[[Agency]:[Agency]]=$E205)/(TableDiv[[Agency]:[Agency]]=$E205)*(ROW(TableDiv[Agency])-ROW(TableDiv[[#Headers],[Agency]])),COLUMNS($F$7:AF$7))))</f>
        <v/>
      </c>
      <c r="AG205" s="1069" t="str" cm="1">
        <f t="array" ref="AG205">IF($D205&lt;COLUMNS($F$7:AG$7),"",INDEX(TableDiv[[GASB]:[GASB]],_xlfn.AGGREGATE(15,3,(TableDiv[[Agency]:[Agency]]=$E205)/(TableDiv[[Agency]:[Agency]]=$E205)*(ROW(TableDiv[Agency])-ROW(TableDiv[[#Headers],[Agency]])),COLUMNS($F$7:AG$7))))</f>
        <v/>
      </c>
      <c r="AH205" s="1069" t="str" cm="1">
        <f t="array" ref="AH205">IF($D205&lt;COLUMNS($F$7:AH$7),"",INDEX(TableDiv[[GASB]:[GASB]],_xlfn.AGGREGATE(15,3,(TableDiv[[Agency]:[Agency]]=$E205)/(TableDiv[[Agency]:[Agency]]=$E205)*(ROW(TableDiv[Agency])-ROW(TableDiv[[#Headers],[Agency]])),COLUMNS($F$7:AH$7))))</f>
        <v/>
      </c>
      <c r="AI205" s="1069" t="str" cm="1">
        <f t="array" ref="AI205">IF($D205&lt;COLUMNS($F$7:AI$7),"",INDEX(TableDiv[[GASB]:[GASB]],_xlfn.AGGREGATE(15,3,(TableDiv[[Agency]:[Agency]]=$E205)/(TableDiv[[Agency]:[Agency]]=$E205)*(ROW(TableDiv[Agency])-ROW(TableDiv[[#Headers],[Agency]])),COLUMNS($F$7:AI$7))))</f>
        <v/>
      </c>
      <c r="AJ205" s="1069" t="str" cm="1">
        <f t="array" ref="AJ205">IF($D205&lt;COLUMNS($F$7:AJ$7),"",INDEX(TableDiv[[GASB]:[GASB]],_xlfn.AGGREGATE(15,3,(TableDiv[[Agency]:[Agency]]=$E205)/(TableDiv[[Agency]:[Agency]]=$E205)*(ROW(TableDiv[Agency])-ROW(TableDiv[[#Headers],[Agency]])),COLUMNS($F$7:AJ$7))))</f>
        <v/>
      </c>
      <c r="AK205" s="1069" t="str" cm="1">
        <f t="array" ref="AK205">IF($D205&lt;COLUMNS($F$7:AK$7),"",INDEX(TableDiv[[GASB]:[GASB]],_xlfn.AGGREGATE(15,3,(TableDiv[[Agency]:[Agency]]=$E205)/(TableDiv[[Agency]:[Agency]]=$E205)*(ROW(TableDiv[Agency])-ROW(TableDiv[[#Headers],[Agency]])),COLUMNS($F$7:AK$7))))</f>
        <v/>
      </c>
      <c r="AL205" s="1069" t="str" cm="1">
        <f t="array" ref="AL205">IF($D205&lt;COLUMNS($F$7:AL$7),"",INDEX(TableDiv[[GASB]:[GASB]],_xlfn.AGGREGATE(15,3,(TableDiv[[Agency]:[Agency]]=$E205)/(TableDiv[[Agency]:[Agency]]=$E205)*(ROW(TableDiv[Agency])-ROW(TableDiv[[#Headers],[Agency]])),COLUMNS($F$7:AL$7))))</f>
        <v/>
      </c>
      <c r="AM205" s="1069" t="str" cm="1">
        <f t="array" ref="AM205">IF($D205&lt;COLUMNS($F$7:AM$7),"",INDEX(TableDiv[[GASB]:[GASB]],_xlfn.AGGREGATE(15,3,(TableDiv[[Agency]:[Agency]]=$E205)/(TableDiv[[Agency]:[Agency]]=$E205)*(ROW(TableDiv[Agency])-ROW(TableDiv[[#Headers],[Agency]])),COLUMNS($F$7:AM$7))))</f>
        <v/>
      </c>
      <c r="AN205" s="1069"/>
      <c r="AO205" s="1069"/>
      <c r="AP205" s="1069"/>
      <c r="AQ205" s="1069"/>
      <c r="AR205" s="1069"/>
      <c r="AS205" s="1069"/>
    </row>
    <row r="206" spans="1:45" ht="15">
      <c r="A206" s="1073" t="s">
        <v>2361</v>
      </c>
      <c r="B206" s="1073" t="s">
        <v>2281</v>
      </c>
      <c r="C206" s="1069"/>
      <c r="D206" s="1069">
        <f>COUNTIF(TableDiv[Agency],E206)</f>
        <v>0</v>
      </c>
      <c r="E206" s="1078" cm="1">
        <f t="array" ref="E206">IFERROR(INDEX(TableDiv[Agency],MATCH(0,INDEX(COUNTIF($E$7:E205,TableDiv[Agency]),),0)),"")</f>
        <v>0</v>
      </c>
      <c r="F206" s="1069" t="str" cm="1">
        <f t="array" ref="F206">IF($D206&lt;COLUMNS($F$7:F$7),"",INDEX(TableDiv[[GASB]:[GASB]],_xlfn.AGGREGATE(15,3,(TableDiv[[Agency]:[Agency]]=$E206)/(TableDiv[[Agency]:[Agency]]=$E206)*(ROW(TableDiv[Agency])-ROW(TableDiv[[#Headers],[Agency]])),COLUMNS($F$7:F$7))))</f>
        <v/>
      </c>
      <c r="G206" s="1069" t="str" cm="1">
        <f t="array" ref="G206">IF($D206&lt;COLUMNS($F$7:G$7),"",INDEX(TableDiv[[GASB]:[GASB]],_xlfn.AGGREGATE(15,3,(TableDiv[[Agency]:[Agency]]=$E206)/(TableDiv[[Agency]:[Agency]]=$E206)*(ROW(TableDiv[Agency])-ROW(TableDiv[[#Headers],[Agency]])),COLUMNS($F$7:G$7))))</f>
        <v/>
      </c>
      <c r="H206" s="1069" t="str" cm="1">
        <f t="array" ref="H206">IF($D206&lt;COLUMNS($F$7:H$7),"",INDEX(TableDiv[[GASB]:[GASB]],_xlfn.AGGREGATE(15,3,(TableDiv[[Agency]:[Agency]]=$E206)/(TableDiv[[Agency]:[Agency]]=$E206)*(ROW(TableDiv[Agency])-ROW(TableDiv[[#Headers],[Agency]])),COLUMNS($F$7:H$7))))</f>
        <v/>
      </c>
      <c r="I206" s="1069" t="str" cm="1">
        <f t="array" ref="I206">IF($D206&lt;COLUMNS($F$7:I$7),"",INDEX(TableDiv[[GASB]:[GASB]],_xlfn.AGGREGATE(15,3,(TableDiv[[Agency]:[Agency]]=$E206)/(TableDiv[[Agency]:[Agency]]=$E206)*(ROW(TableDiv[Agency])-ROW(TableDiv[[#Headers],[Agency]])),COLUMNS($F$7:I$7))))</f>
        <v/>
      </c>
      <c r="J206" s="1069" t="str" cm="1">
        <f t="array" ref="J206">IF($D206&lt;COLUMNS($F$7:J$7),"",INDEX(TableDiv[[GASB]:[GASB]],_xlfn.AGGREGATE(15,3,(TableDiv[[Agency]:[Agency]]=$E206)/(TableDiv[[Agency]:[Agency]]=$E206)*(ROW(TableDiv[Agency])-ROW(TableDiv[[#Headers],[Agency]])),COLUMNS($F$7:J$7))))</f>
        <v/>
      </c>
      <c r="K206" s="1069" t="str" cm="1">
        <f t="array" ref="K206">IF($D206&lt;COLUMNS($F$7:K$7),"",INDEX(TableDiv[[GASB]:[GASB]],_xlfn.AGGREGATE(15,3,(TableDiv[[Agency]:[Agency]]=$E206)/(TableDiv[[Agency]:[Agency]]=$E206)*(ROW(TableDiv[Agency])-ROW(TableDiv[[#Headers],[Agency]])),COLUMNS($F$7:K$7))))</f>
        <v/>
      </c>
      <c r="L206" s="1069" t="str" cm="1">
        <f t="array" ref="L206">IF($D206&lt;COLUMNS($F$7:L$7),"",INDEX(TableDiv[[GASB]:[GASB]],_xlfn.AGGREGATE(15,3,(TableDiv[[Agency]:[Agency]]=$E206)/(TableDiv[[Agency]:[Agency]]=$E206)*(ROW(TableDiv[Agency])-ROW(TableDiv[[#Headers],[Agency]])),COLUMNS($F$7:L$7))))</f>
        <v/>
      </c>
      <c r="M206" s="1069" t="str" cm="1">
        <f t="array" ref="M206">IF($D206&lt;COLUMNS($F$7:M$7),"",INDEX(TableDiv[[GASB]:[GASB]],_xlfn.AGGREGATE(15,3,(TableDiv[[Agency]:[Agency]]=$E206)/(TableDiv[[Agency]:[Agency]]=$E206)*(ROW(TableDiv[Agency])-ROW(TableDiv[[#Headers],[Agency]])),COLUMNS($F$7:M$7))))</f>
        <v/>
      </c>
      <c r="N206" s="1069" t="str" cm="1">
        <f t="array" ref="N206">IF($D206&lt;COLUMNS($F$7:N$7),"",INDEX(TableDiv[[GASB]:[GASB]],_xlfn.AGGREGATE(15,3,(TableDiv[[Agency]:[Agency]]=$E206)/(TableDiv[[Agency]:[Agency]]=$E206)*(ROW(TableDiv[Agency])-ROW(TableDiv[[#Headers],[Agency]])),COLUMNS($F$7:N$7))))</f>
        <v/>
      </c>
      <c r="O206" s="1069" t="str" cm="1">
        <f t="array" ref="O206">IF($D206&lt;COLUMNS($F$7:O$7),"",INDEX(TableDiv[[GASB]:[GASB]],_xlfn.AGGREGATE(15,3,(TableDiv[[Agency]:[Agency]]=$E206)/(TableDiv[[Agency]:[Agency]]=$E206)*(ROW(TableDiv[Agency])-ROW(TableDiv[[#Headers],[Agency]])),COLUMNS($F$7:O$7))))</f>
        <v/>
      </c>
      <c r="P206" s="1069" t="str" cm="1">
        <f t="array" ref="P206">IF($D206&lt;COLUMNS($F$7:P$7),"",INDEX(TableDiv[[GASB]:[GASB]],_xlfn.AGGREGATE(15,3,(TableDiv[[Agency]:[Agency]]=$E206)/(TableDiv[[Agency]:[Agency]]=$E206)*(ROW(TableDiv[Agency])-ROW(TableDiv[[#Headers],[Agency]])),COLUMNS($F$7:P$7))))</f>
        <v/>
      </c>
      <c r="Q206" s="1069" t="str" cm="1">
        <f t="array" ref="Q206">IF($D206&lt;COLUMNS($F$7:Q$7),"",INDEX(TableDiv[[GASB]:[GASB]],_xlfn.AGGREGATE(15,3,(TableDiv[[Agency]:[Agency]]=$E206)/(TableDiv[[Agency]:[Agency]]=$E206)*(ROW(TableDiv[Agency])-ROW(TableDiv[[#Headers],[Agency]])),COLUMNS($F$7:Q$7))))</f>
        <v/>
      </c>
      <c r="R206" s="1069" t="str" cm="1">
        <f t="array" ref="R206">IF($D206&lt;COLUMNS($F$7:R$7),"",INDEX(TableDiv[[GASB]:[GASB]],_xlfn.AGGREGATE(15,3,(TableDiv[[Agency]:[Agency]]=$E206)/(TableDiv[[Agency]:[Agency]]=$E206)*(ROW(TableDiv[Agency])-ROW(TableDiv[[#Headers],[Agency]])),COLUMNS($F$7:R$7))))</f>
        <v/>
      </c>
      <c r="S206" s="1069" t="str" cm="1">
        <f t="array" ref="S206">IF($D206&lt;COLUMNS($F$7:S$7),"",INDEX(TableDiv[[GASB]:[GASB]],_xlfn.AGGREGATE(15,3,(TableDiv[[Agency]:[Agency]]=$E206)/(TableDiv[[Agency]:[Agency]]=$E206)*(ROW(TableDiv[Agency])-ROW(TableDiv[[#Headers],[Agency]])),COLUMNS($F$7:S$7))))</f>
        <v/>
      </c>
      <c r="T206" s="1069" t="str" cm="1">
        <f t="array" ref="T206">IF($D206&lt;COLUMNS($F$7:T$7),"",INDEX(TableDiv[[GASB]:[GASB]],_xlfn.AGGREGATE(15,3,(TableDiv[[Agency]:[Agency]]=$E206)/(TableDiv[[Agency]:[Agency]]=$E206)*(ROW(TableDiv[Agency])-ROW(TableDiv[[#Headers],[Agency]])),COLUMNS($F$7:T$7))))</f>
        <v/>
      </c>
      <c r="U206" s="1069" t="str" cm="1">
        <f t="array" ref="U206">IF($D206&lt;COLUMNS($F$7:U$7),"",INDEX(TableDiv[[GASB]:[GASB]],_xlfn.AGGREGATE(15,3,(TableDiv[[Agency]:[Agency]]=$E206)/(TableDiv[[Agency]:[Agency]]=$E206)*(ROW(TableDiv[Agency])-ROW(TableDiv[[#Headers],[Agency]])),COLUMNS($F$7:U$7))))</f>
        <v/>
      </c>
      <c r="V206" s="1069" t="str" cm="1">
        <f t="array" ref="V206">IF($D206&lt;COLUMNS($F$7:V$7),"",INDEX(TableDiv[[GASB]:[GASB]],_xlfn.AGGREGATE(15,3,(TableDiv[[Agency]:[Agency]]=$E206)/(TableDiv[[Agency]:[Agency]]=$E206)*(ROW(TableDiv[Agency])-ROW(TableDiv[[#Headers],[Agency]])),COLUMNS($F$7:V$7))))</f>
        <v/>
      </c>
      <c r="W206" s="1069" t="str" cm="1">
        <f t="array" ref="W206">IF($D206&lt;COLUMNS($F$7:W$7),"",INDEX(TableDiv[[GASB]:[GASB]],_xlfn.AGGREGATE(15,3,(TableDiv[[Agency]:[Agency]]=$E206)/(TableDiv[[Agency]:[Agency]]=$E206)*(ROW(TableDiv[Agency])-ROW(TableDiv[[#Headers],[Agency]])),COLUMNS($F$7:W$7))))</f>
        <v/>
      </c>
      <c r="X206" s="1069" t="str" cm="1">
        <f t="array" ref="X206">IF($D206&lt;COLUMNS($F$7:X$7),"",INDEX(TableDiv[[GASB]:[GASB]],_xlfn.AGGREGATE(15,3,(TableDiv[[Agency]:[Agency]]=$E206)/(TableDiv[[Agency]:[Agency]]=$E206)*(ROW(TableDiv[Agency])-ROW(TableDiv[[#Headers],[Agency]])),COLUMNS($F$7:X$7))))</f>
        <v/>
      </c>
      <c r="Y206" s="1069" t="str" cm="1">
        <f t="array" ref="Y206">IF($D206&lt;COLUMNS($F$7:Y$7),"",INDEX(TableDiv[[GASB]:[GASB]],_xlfn.AGGREGATE(15,3,(TableDiv[[Agency]:[Agency]]=$E206)/(TableDiv[[Agency]:[Agency]]=$E206)*(ROW(TableDiv[Agency])-ROW(TableDiv[[#Headers],[Agency]])),COLUMNS($F$7:Y$7))))</f>
        <v/>
      </c>
      <c r="Z206" s="1069" t="str" cm="1">
        <f t="array" ref="Z206">IF($D206&lt;COLUMNS($F$7:Z$7),"",INDEX(TableDiv[[GASB]:[GASB]],_xlfn.AGGREGATE(15,3,(TableDiv[[Agency]:[Agency]]=$E206)/(TableDiv[[Agency]:[Agency]]=$E206)*(ROW(TableDiv[Agency])-ROW(TableDiv[[#Headers],[Agency]])),COLUMNS($F$7:Z$7))))</f>
        <v/>
      </c>
      <c r="AA206" s="1069" t="str" cm="1">
        <f t="array" ref="AA206">IF($D206&lt;COLUMNS($F$7:AA$7),"",INDEX(TableDiv[[GASB]:[GASB]],_xlfn.AGGREGATE(15,3,(TableDiv[[Agency]:[Agency]]=$E206)/(TableDiv[[Agency]:[Agency]]=$E206)*(ROW(TableDiv[Agency])-ROW(TableDiv[[#Headers],[Agency]])),COLUMNS($F$7:AA$7))))</f>
        <v/>
      </c>
      <c r="AB206" s="1069" t="str" cm="1">
        <f t="array" ref="AB206">IF($D206&lt;COLUMNS($F$7:AB$7),"",INDEX(TableDiv[[GASB]:[GASB]],_xlfn.AGGREGATE(15,3,(TableDiv[[Agency]:[Agency]]=$E206)/(TableDiv[[Agency]:[Agency]]=$E206)*(ROW(TableDiv[Agency])-ROW(TableDiv[[#Headers],[Agency]])),COLUMNS($F$7:AB$7))))</f>
        <v/>
      </c>
      <c r="AC206" s="1069" t="str" cm="1">
        <f t="array" ref="AC206">IF($D206&lt;COLUMNS($F$7:AC$7),"",INDEX(TableDiv[[GASB]:[GASB]],_xlfn.AGGREGATE(15,3,(TableDiv[[Agency]:[Agency]]=$E206)/(TableDiv[[Agency]:[Agency]]=$E206)*(ROW(TableDiv[Agency])-ROW(TableDiv[[#Headers],[Agency]])),COLUMNS($F$7:AC$7))))</f>
        <v/>
      </c>
      <c r="AD206" s="1069" t="str" cm="1">
        <f t="array" ref="AD206">IF($D206&lt;COLUMNS($F$7:AD$7),"",INDEX(TableDiv[[GASB]:[GASB]],_xlfn.AGGREGATE(15,3,(TableDiv[[Agency]:[Agency]]=$E206)/(TableDiv[[Agency]:[Agency]]=$E206)*(ROW(TableDiv[Agency])-ROW(TableDiv[[#Headers],[Agency]])),COLUMNS($F$7:AD$7))))</f>
        <v/>
      </c>
      <c r="AE206" s="1069" t="str" cm="1">
        <f t="array" ref="AE206">IF($D206&lt;COLUMNS($F$7:AE$7),"",INDEX(TableDiv[[GASB]:[GASB]],_xlfn.AGGREGATE(15,3,(TableDiv[[Agency]:[Agency]]=$E206)/(TableDiv[[Agency]:[Agency]]=$E206)*(ROW(TableDiv[Agency])-ROW(TableDiv[[#Headers],[Agency]])),COLUMNS($F$7:AE$7))))</f>
        <v/>
      </c>
      <c r="AF206" s="1069" t="str" cm="1">
        <f t="array" ref="AF206">IF($D206&lt;COLUMNS($F$7:AF$7),"",INDEX(TableDiv[[GASB]:[GASB]],_xlfn.AGGREGATE(15,3,(TableDiv[[Agency]:[Agency]]=$E206)/(TableDiv[[Agency]:[Agency]]=$E206)*(ROW(TableDiv[Agency])-ROW(TableDiv[[#Headers],[Agency]])),COLUMNS($F$7:AF$7))))</f>
        <v/>
      </c>
      <c r="AG206" s="1069" t="str" cm="1">
        <f t="array" ref="AG206">IF($D206&lt;COLUMNS($F$7:AG$7),"",INDEX(TableDiv[[GASB]:[GASB]],_xlfn.AGGREGATE(15,3,(TableDiv[[Agency]:[Agency]]=$E206)/(TableDiv[[Agency]:[Agency]]=$E206)*(ROW(TableDiv[Agency])-ROW(TableDiv[[#Headers],[Agency]])),COLUMNS($F$7:AG$7))))</f>
        <v/>
      </c>
      <c r="AH206" s="1069" t="str" cm="1">
        <f t="array" ref="AH206">IF($D206&lt;COLUMNS($F$7:AH$7),"",INDEX(TableDiv[[GASB]:[GASB]],_xlfn.AGGREGATE(15,3,(TableDiv[[Agency]:[Agency]]=$E206)/(TableDiv[[Agency]:[Agency]]=$E206)*(ROW(TableDiv[Agency])-ROW(TableDiv[[#Headers],[Agency]])),COLUMNS($F$7:AH$7))))</f>
        <v/>
      </c>
      <c r="AI206" s="1069" t="str" cm="1">
        <f t="array" ref="AI206">IF($D206&lt;COLUMNS($F$7:AI$7),"",INDEX(TableDiv[[GASB]:[GASB]],_xlfn.AGGREGATE(15,3,(TableDiv[[Agency]:[Agency]]=$E206)/(TableDiv[[Agency]:[Agency]]=$E206)*(ROW(TableDiv[Agency])-ROW(TableDiv[[#Headers],[Agency]])),COLUMNS($F$7:AI$7))))</f>
        <v/>
      </c>
      <c r="AJ206" s="1069" t="str" cm="1">
        <f t="array" ref="AJ206">IF($D206&lt;COLUMNS($F$7:AJ$7),"",INDEX(TableDiv[[GASB]:[GASB]],_xlfn.AGGREGATE(15,3,(TableDiv[[Agency]:[Agency]]=$E206)/(TableDiv[[Agency]:[Agency]]=$E206)*(ROW(TableDiv[Agency])-ROW(TableDiv[[#Headers],[Agency]])),COLUMNS($F$7:AJ$7))))</f>
        <v/>
      </c>
      <c r="AK206" s="1069" t="str" cm="1">
        <f t="array" ref="AK206">IF($D206&lt;COLUMNS($F$7:AK$7),"",INDEX(TableDiv[[GASB]:[GASB]],_xlfn.AGGREGATE(15,3,(TableDiv[[Agency]:[Agency]]=$E206)/(TableDiv[[Agency]:[Agency]]=$E206)*(ROW(TableDiv[Agency])-ROW(TableDiv[[#Headers],[Agency]])),COLUMNS($F$7:AK$7))))</f>
        <v/>
      </c>
      <c r="AL206" s="1069" t="str" cm="1">
        <f t="array" ref="AL206">IF($D206&lt;COLUMNS($F$7:AL$7),"",INDEX(TableDiv[[GASB]:[GASB]],_xlfn.AGGREGATE(15,3,(TableDiv[[Agency]:[Agency]]=$E206)/(TableDiv[[Agency]:[Agency]]=$E206)*(ROW(TableDiv[Agency])-ROW(TableDiv[[#Headers],[Agency]])),COLUMNS($F$7:AL$7))))</f>
        <v/>
      </c>
      <c r="AM206" s="1069" t="str" cm="1">
        <f t="array" ref="AM206">IF($D206&lt;COLUMNS($F$7:AM$7),"",INDEX(TableDiv[[GASB]:[GASB]],_xlfn.AGGREGATE(15,3,(TableDiv[[Agency]:[Agency]]=$E206)/(TableDiv[[Agency]:[Agency]]=$E206)*(ROW(TableDiv[Agency])-ROW(TableDiv[[#Headers],[Agency]])),COLUMNS($F$7:AM$7))))</f>
        <v/>
      </c>
      <c r="AN206" s="1069"/>
      <c r="AO206" s="1069"/>
      <c r="AP206" s="1069"/>
      <c r="AQ206" s="1069"/>
      <c r="AR206" s="1069"/>
      <c r="AS206" s="1069"/>
    </row>
    <row r="207" spans="1:45" ht="15">
      <c r="A207" s="1073" t="s">
        <v>1455</v>
      </c>
      <c r="B207" s="1073" t="s">
        <v>2265</v>
      </c>
      <c r="C207" s="1069"/>
      <c r="D207" s="1069">
        <f>COUNTIF(TableDiv[Agency],E207)</f>
        <v>31</v>
      </c>
      <c r="E207" s="1078" t="str" cm="1">
        <f t="array" ref="E207">IFERROR(INDEX(TableDiv[Agency],MATCH(0,INDEX(COUNTIF($E$7:E206,TableDiv[Agency]),),0)),"")</f>
        <v/>
      </c>
      <c r="F207" s="1069" cm="1">
        <f t="array" ref="F207">IF($D207&lt;COLUMNS($F$7:F$7),"",INDEX(TableDiv[[GASB]:[GASB]],_xlfn.AGGREGATE(15,3,(TableDiv[[Agency]:[Agency]]=$E207)/(TableDiv[[Agency]:[Agency]]=$E207)*(ROW(TableDiv[Agency])-ROW(TableDiv[[#Headers],[Agency]])),COLUMNS($F$7:F$7))))</f>
        <v>0</v>
      </c>
      <c r="G207" s="1069" cm="1">
        <f t="array" ref="G207">IF($D207&lt;COLUMNS($F$7:G$7),"",INDEX(TableDiv[[GASB]:[GASB]],_xlfn.AGGREGATE(15,3,(TableDiv[[Agency]:[Agency]]=$E207)/(TableDiv[[Agency]:[Agency]]=$E207)*(ROW(TableDiv[Agency])-ROW(TableDiv[[#Headers],[Agency]])),COLUMNS($F$7:G$7))))</f>
        <v>0</v>
      </c>
      <c r="H207" s="1069" cm="1">
        <f t="array" ref="H207">IF($D207&lt;COLUMNS($F$7:H$7),"",INDEX(TableDiv[[GASB]:[GASB]],_xlfn.AGGREGATE(15,3,(TableDiv[[Agency]:[Agency]]=$E207)/(TableDiv[[Agency]:[Agency]]=$E207)*(ROW(TableDiv[Agency])-ROW(TableDiv[[#Headers],[Agency]])),COLUMNS($F$7:H$7))))</f>
        <v>0</v>
      </c>
      <c r="I207" s="1069" cm="1">
        <f t="array" ref="I207">IF($D207&lt;COLUMNS($F$7:I$7),"",INDEX(TableDiv[[GASB]:[GASB]],_xlfn.AGGREGATE(15,3,(TableDiv[[Agency]:[Agency]]=$E207)/(TableDiv[[Agency]:[Agency]]=$E207)*(ROW(TableDiv[Agency])-ROW(TableDiv[[#Headers],[Agency]])),COLUMNS($F$7:I$7))))</f>
        <v>0</v>
      </c>
      <c r="J207" s="1069" cm="1">
        <f t="array" ref="J207">IF($D207&lt;COLUMNS($F$7:J$7),"",INDEX(TableDiv[[GASB]:[GASB]],_xlfn.AGGREGATE(15,3,(TableDiv[[Agency]:[Agency]]=$E207)/(TableDiv[[Agency]:[Agency]]=$E207)*(ROW(TableDiv[Agency])-ROW(TableDiv[[#Headers],[Agency]])),COLUMNS($F$7:J$7))))</f>
        <v>0</v>
      </c>
      <c r="K207" s="1069" cm="1">
        <f t="array" ref="K207">IF($D207&lt;COLUMNS($F$7:K$7),"",INDEX(TableDiv[[GASB]:[GASB]],_xlfn.AGGREGATE(15,3,(TableDiv[[Agency]:[Agency]]=$E207)/(TableDiv[[Agency]:[Agency]]=$E207)*(ROW(TableDiv[Agency])-ROW(TableDiv[[#Headers],[Agency]])),COLUMNS($F$7:K$7))))</f>
        <v>0</v>
      </c>
      <c r="L207" s="1069" cm="1">
        <f t="array" ref="L207">IF($D207&lt;COLUMNS($F$7:L$7),"",INDEX(TableDiv[[GASB]:[GASB]],_xlfn.AGGREGATE(15,3,(TableDiv[[Agency]:[Agency]]=$E207)/(TableDiv[[Agency]:[Agency]]=$E207)*(ROW(TableDiv[Agency])-ROW(TableDiv[[#Headers],[Agency]])),COLUMNS($F$7:L$7))))</f>
        <v>0</v>
      </c>
      <c r="M207" s="1069" cm="1">
        <f t="array" ref="M207">IF($D207&lt;COLUMNS($F$7:M$7),"",INDEX(TableDiv[[GASB]:[GASB]],_xlfn.AGGREGATE(15,3,(TableDiv[[Agency]:[Agency]]=$E207)/(TableDiv[[Agency]:[Agency]]=$E207)*(ROW(TableDiv[Agency])-ROW(TableDiv[[#Headers],[Agency]])),COLUMNS($F$7:M$7))))</f>
        <v>0</v>
      </c>
      <c r="N207" s="1069" cm="1">
        <f t="array" ref="N207">IF($D207&lt;COLUMNS($F$7:N$7),"",INDEX(TableDiv[[GASB]:[GASB]],_xlfn.AGGREGATE(15,3,(TableDiv[[Agency]:[Agency]]=$E207)/(TableDiv[[Agency]:[Agency]]=$E207)*(ROW(TableDiv[Agency])-ROW(TableDiv[[#Headers],[Agency]])),COLUMNS($F$7:N$7))))</f>
        <v>0</v>
      </c>
      <c r="O207" s="1069" cm="1">
        <f t="array" ref="O207">IF($D207&lt;COLUMNS($F$7:O$7),"",INDEX(TableDiv[[GASB]:[GASB]],_xlfn.AGGREGATE(15,3,(TableDiv[[Agency]:[Agency]]=$E207)/(TableDiv[[Agency]:[Agency]]=$E207)*(ROW(TableDiv[Agency])-ROW(TableDiv[[#Headers],[Agency]])),COLUMNS($F$7:O$7))))</f>
        <v>0</v>
      </c>
      <c r="P207" s="1069" cm="1">
        <f t="array" ref="P207">IF($D207&lt;COLUMNS($F$7:P$7),"",INDEX(TableDiv[[GASB]:[GASB]],_xlfn.AGGREGATE(15,3,(TableDiv[[Agency]:[Agency]]=$E207)/(TableDiv[[Agency]:[Agency]]=$E207)*(ROW(TableDiv[Agency])-ROW(TableDiv[[#Headers],[Agency]])),COLUMNS($F$7:P$7))))</f>
        <v>0</v>
      </c>
      <c r="Q207" s="1069" cm="1">
        <f t="array" ref="Q207">IF($D207&lt;COLUMNS($F$7:Q$7),"",INDEX(TableDiv[[GASB]:[GASB]],_xlfn.AGGREGATE(15,3,(TableDiv[[Agency]:[Agency]]=$E207)/(TableDiv[[Agency]:[Agency]]=$E207)*(ROW(TableDiv[Agency])-ROW(TableDiv[[#Headers],[Agency]])),COLUMNS($F$7:Q$7))))</f>
        <v>0</v>
      </c>
      <c r="R207" s="1069" cm="1">
        <f t="array" ref="R207">IF($D207&lt;COLUMNS($F$7:R$7),"",INDEX(TableDiv[[GASB]:[GASB]],_xlfn.AGGREGATE(15,3,(TableDiv[[Agency]:[Agency]]=$E207)/(TableDiv[[Agency]:[Agency]]=$E207)*(ROW(TableDiv[Agency])-ROW(TableDiv[[#Headers],[Agency]])),COLUMNS($F$7:R$7))))</f>
        <v>0</v>
      </c>
      <c r="S207" s="1069" cm="1">
        <f t="array" ref="S207">IF($D207&lt;COLUMNS($F$7:S$7),"",INDEX(TableDiv[[GASB]:[GASB]],_xlfn.AGGREGATE(15,3,(TableDiv[[Agency]:[Agency]]=$E207)/(TableDiv[[Agency]:[Agency]]=$E207)*(ROW(TableDiv[Agency])-ROW(TableDiv[[#Headers],[Agency]])),COLUMNS($F$7:S$7))))</f>
        <v>0</v>
      </c>
      <c r="T207" s="1069" cm="1">
        <f t="array" ref="T207">IF($D207&lt;COLUMNS($F$7:T$7),"",INDEX(TableDiv[[GASB]:[GASB]],_xlfn.AGGREGATE(15,3,(TableDiv[[Agency]:[Agency]]=$E207)/(TableDiv[[Agency]:[Agency]]=$E207)*(ROW(TableDiv[Agency])-ROW(TableDiv[[#Headers],[Agency]])),COLUMNS($F$7:T$7))))</f>
        <v>0</v>
      </c>
      <c r="U207" s="1069" cm="1">
        <f t="array" ref="U207">IF($D207&lt;COLUMNS($F$7:U$7),"",INDEX(TableDiv[[GASB]:[GASB]],_xlfn.AGGREGATE(15,3,(TableDiv[[Agency]:[Agency]]=$E207)/(TableDiv[[Agency]:[Agency]]=$E207)*(ROW(TableDiv[Agency])-ROW(TableDiv[[#Headers],[Agency]])),COLUMNS($F$7:U$7))))</f>
        <v>0</v>
      </c>
      <c r="V207" s="1069" cm="1">
        <f t="array" ref="V207">IF($D207&lt;COLUMNS($F$7:V$7),"",INDEX(TableDiv[[GASB]:[GASB]],_xlfn.AGGREGATE(15,3,(TableDiv[[Agency]:[Agency]]=$E207)/(TableDiv[[Agency]:[Agency]]=$E207)*(ROW(TableDiv[Agency])-ROW(TableDiv[[#Headers],[Agency]])),COLUMNS($F$7:V$7))))</f>
        <v>0</v>
      </c>
      <c r="W207" s="1069" cm="1">
        <f t="array" ref="W207">IF($D207&lt;COLUMNS($F$7:W$7),"",INDEX(TableDiv[[GASB]:[GASB]],_xlfn.AGGREGATE(15,3,(TableDiv[[Agency]:[Agency]]=$E207)/(TableDiv[[Agency]:[Agency]]=$E207)*(ROW(TableDiv[Agency])-ROW(TableDiv[[#Headers],[Agency]])),COLUMNS($F$7:W$7))))</f>
        <v>0</v>
      </c>
      <c r="X207" s="1069" cm="1">
        <f t="array" ref="X207">IF($D207&lt;COLUMNS($F$7:X$7),"",INDEX(TableDiv[[GASB]:[GASB]],_xlfn.AGGREGATE(15,3,(TableDiv[[Agency]:[Agency]]=$E207)/(TableDiv[[Agency]:[Agency]]=$E207)*(ROW(TableDiv[Agency])-ROW(TableDiv[[#Headers],[Agency]])),COLUMNS($F$7:X$7))))</f>
        <v>0</v>
      </c>
      <c r="Y207" s="1069" cm="1">
        <f t="array" ref="Y207">IF($D207&lt;COLUMNS($F$7:Y$7),"",INDEX(TableDiv[[GASB]:[GASB]],_xlfn.AGGREGATE(15,3,(TableDiv[[Agency]:[Agency]]=$E207)/(TableDiv[[Agency]:[Agency]]=$E207)*(ROW(TableDiv[Agency])-ROW(TableDiv[[#Headers],[Agency]])),COLUMNS($F$7:Y$7))))</f>
        <v>0</v>
      </c>
      <c r="Z207" s="1069" cm="1">
        <f t="array" ref="Z207">IF($D207&lt;COLUMNS($F$7:Z$7),"",INDEX(TableDiv[[GASB]:[GASB]],_xlfn.AGGREGATE(15,3,(TableDiv[[Agency]:[Agency]]=$E207)/(TableDiv[[Agency]:[Agency]]=$E207)*(ROW(TableDiv[Agency])-ROW(TableDiv[[#Headers],[Agency]])),COLUMNS($F$7:Z$7))))</f>
        <v>0</v>
      </c>
      <c r="AA207" s="1069" cm="1">
        <f t="array" ref="AA207">IF($D207&lt;COLUMNS($F$7:AA$7),"",INDEX(TableDiv[[GASB]:[GASB]],_xlfn.AGGREGATE(15,3,(TableDiv[[Agency]:[Agency]]=$E207)/(TableDiv[[Agency]:[Agency]]=$E207)*(ROW(TableDiv[Agency])-ROW(TableDiv[[#Headers],[Agency]])),COLUMNS($F$7:AA$7))))</f>
        <v>0</v>
      </c>
      <c r="AB207" s="1069" cm="1">
        <f t="array" ref="AB207">IF($D207&lt;COLUMNS($F$7:AB$7),"",INDEX(TableDiv[[GASB]:[GASB]],_xlfn.AGGREGATE(15,3,(TableDiv[[Agency]:[Agency]]=$E207)/(TableDiv[[Agency]:[Agency]]=$E207)*(ROW(TableDiv[Agency])-ROW(TableDiv[[#Headers],[Agency]])),COLUMNS($F$7:AB$7))))</f>
        <v>0</v>
      </c>
      <c r="AC207" s="1069" cm="1">
        <f t="array" ref="AC207">IF($D207&lt;COLUMNS($F$7:AC$7),"",INDEX(TableDiv[[GASB]:[GASB]],_xlfn.AGGREGATE(15,3,(TableDiv[[Agency]:[Agency]]=$E207)/(TableDiv[[Agency]:[Agency]]=$E207)*(ROW(TableDiv[Agency])-ROW(TableDiv[[#Headers],[Agency]])),COLUMNS($F$7:AC$7))))</f>
        <v>0</v>
      </c>
      <c r="AD207" s="1069" cm="1">
        <f t="array" ref="AD207">IF($D207&lt;COLUMNS($F$7:AD$7),"",INDEX(TableDiv[[GASB]:[GASB]],_xlfn.AGGREGATE(15,3,(TableDiv[[Agency]:[Agency]]=$E207)/(TableDiv[[Agency]:[Agency]]=$E207)*(ROW(TableDiv[Agency])-ROW(TableDiv[[#Headers],[Agency]])),COLUMNS($F$7:AD$7))))</f>
        <v>0</v>
      </c>
      <c r="AE207" s="1069" cm="1">
        <f t="array" ref="AE207">IF($D207&lt;COLUMNS($F$7:AE$7),"",INDEX(TableDiv[[GASB]:[GASB]],_xlfn.AGGREGATE(15,3,(TableDiv[[Agency]:[Agency]]=$E207)/(TableDiv[[Agency]:[Agency]]=$E207)*(ROW(TableDiv[Agency])-ROW(TableDiv[[#Headers],[Agency]])),COLUMNS($F$7:AE$7))))</f>
        <v>0</v>
      </c>
      <c r="AF207" s="1069" cm="1">
        <f t="array" ref="AF207">IF($D207&lt;COLUMNS($F$7:AF$7),"",INDEX(TableDiv[[GASB]:[GASB]],_xlfn.AGGREGATE(15,3,(TableDiv[[Agency]:[Agency]]=$E207)/(TableDiv[[Agency]:[Agency]]=$E207)*(ROW(TableDiv[Agency])-ROW(TableDiv[[#Headers],[Agency]])),COLUMNS($F$7:AF$7))))</f>
        <v>0</v>
      </c>
      <c r="AG207" s="1069" cm="1">
        <f t="array" ref="AG207">IF($D207&lt;COLUMNS($F$7:AG$7),"",INDEX(TableDiv[[GASB]:[GASB]],_xlfn.AGGREGATE(15,3,(TableDiv[[Agency]:[Agency]]=$E207)/(TableDiv[[Agency]:[Agency]]=$E207)*(ROW(TableDiv[Agency])-ROW(TableDiv[[#Headers],[Agency]])),COLUMNS($F$7:AG$7))))</f>
        <v>0</v>
      </c>
      <c r="AH207" s="1069" cm="1">
        <f t="array" ref="AH207">IF($D207&lt;COLUMNS($F$7:AH$7),"",INDEX(TableDiv[[GASB]:[GASB]],_xlfn.AGGREGATE(15,3,(TableDiv[[Agency]:[Agency]]=$E207)/(TableDiv[[Agency]:[Agency]]=$E207)*(ROW(TableDiv[Agency])-ROW(TableDiv[[#Headers],[Agency]])),COLUMNS($F$7:AH$7))))</f>
        <v>0</v>
      </c>
      <c r="AI207" s="1069" cm="1">
        <f t="array" ref="AI207">IF($D207&lt;COLUMNS($F$7:AI$7),"",INDEX(TableDiv[[GASB]:[GASB]],_xlfn.AGGREGATE(15,3,(TableDiv[[Agency]:[Agency]]=$E207)/(TableDiv[[Agency]:[Agency]]=$E207)*(ROW(TableDiv[Agency])-ROW(TableDiv[[#Headers],[Agency]])),COLUMNS($F$7:AI$7))))</f>
        <v>0</v>
      </c>
      <c r="AJ207" s="1069" cm="1">
        <f t="array" ref="AJ207">IF($D207&lt;COLUMNS($F$7:AJ$7),"",INDEX(TableDiv[[GASB]:[GASB]],_xlfn.AGGREGATE(15,3,(TableDiv[[Agency]:[Agency]]=$E207)/(TableDiv[[Agency]:[Agency]]=$E207)*(ROW(TableDiv[Agency])-ROW(TableDiv[[#Headers],[Agency]])),COLUMNS($F$7:AJ$7))))</f>
        <v>0</v>
      </c>
      <c r="AK207" s="1069" t="str" cm="1">
        <f t="array" ref="AK207">IF($D207&lt;COLUMNS($F$7:AK$7),"",INDEX(TableDiv[[GASB]:[GASB]],_xlfn.AGGREGATE(15,3,(TableDiv[[Agency]:[Agency]]=$E207)/(TableDiv[[Agency]:[Agency]]=$E207)*(ROW(TableDiv[Agency])-ROW(TableDiv[[#Headers],[Agency]])),COLUMNS($F$7:AK$7))))</f>
        <v/>
      </c>
      <c r="AL207" s="1069" t="str" cm="1">
        <f t="array" ref="AL207">IF($D207&lt;COLUMNS($F$7:AL$7),"",INDEX(TableDiv[[GASB]:[GASB]],_xlfn.AGGREGATE(15,3,(TableDiv[[Agency]:[Agency]]=$E207)/(TableDiv[[Agency]:[Agency]]=$E207)*(ROW(TableDiv[Agency])-ROW(TableDiv[[#Headers],[Agency]])),COLUMNS($F$7:AL$7))))</f>
        <v/>
      </c>
      <c r="AM207" s="1069" t="str" cm="1">
        <f t="array" ref="AM207">IF($D207&lt;COLUMNS($F$7:AM$7),"",INDEX(TableDiv[[GASB]:[GASB]],_xlfn.AGGREGATE(15,3,(TableDiv[[Agency]:[Agency]]=$E207)/(TableDiv[[Agency]:[Agency]]=$E207)*(ROW(TableDiv[Agency])-ROW(TableDiv[[#Headers],[Agency]])),COLUMNS($F$7:AM$7))))</f>
        <v/>
      </c>
      <c r="AN207" s="1069"/>
      <c r="AO207" s="1069"/>
      <c r="AP207" s="1069"/>
      <c r="AQ207" s="1069"/>
      <c r="AR207" s="1069"/>
      <c r="AS207" s="1069"/>
    </row>
    <row r="208" spans="1:45" ht="15">
      <c r="A208" s="1073" t="s">
        <v>1455</v>
      </c>
      <c r="B208" s="1073" t="s">
        <v>2266</v>
      </c>
      <c r="C208" s="1069"/>
      <c r="D208" s="1069">
        <f>COUNTIF(TableDiv[Agency],E208)</f>
        <v>31</v>
      </c>
      <c r="E208" s="1078" t="str" cm="1">
        <f t="array" ref="E208">IFERROR(INDEX(TableDiv[Agency],MATCH(0,INDEX(COUNTIF($E$7:E207,TableDiv[Agency]),),0)),"")</f>
        <v/>
      </c>
      <c r="F208" s="1069" cm="1">
        <f t="array" ref="F208">IF($D208&lt;COLUMNS($F$7:F$7),"",INDEX(TableDiv[[GASB]:[GASB]],_xlfn.AGGREGATE(15,3,(TableDiv[[Agency]:[Agency]]=$E208)/(TableDiv[[Agency]:[Agency]]=$E208)*(ROW(TableDiv[Agency])-ROW(TableDiv[[#Headers],[Agency]])),COLUMNS($F$7:F$7))))</f>
        <v>0</v>
      </c>
      <c r="G208" s="1069" cm="1">
        <f t="array" ref="G208">IF($D208&lt;COLUMNS($F$7:G$7),"",INDEX(TableDiv[[GASB]:[GASB]],_xlfn.AGGREGATE(15,3,(TableDiv[[Agency]:[Agency]]=$E208)/(TableDiv[[Agency]:[Agency]]=$E208)*(ROW(TableDiv[Agency])-ROW(TableDiv[[#Headers],[Agency]])),COLUMNS($F$7:G$7))))</f>
        <v>0</v>
      </c>
      <c r="H208" s="1069" cm="1">
        <f t="array" ref="H208">IF($D208&lt;COLUMNS($F$7:H$7),"",INDEX(TableDiv[[GASB]:[GASB]],_xlfn.AGGREGATE(15,3,(TableDiv[[Agency]:[Agency]]=$E208)/(TableDiv[[Agency]:[Agency]]=$E208)*(ROW(TableDiv[Agency])-ROW(TableDiv[[#Headers],[Agency]])),COLUMNS($F$7:H$7))))</f>
        <v>0</v>
      </c>
      <c r="I208" s="1069" cm="1">
        <f t="array" ref="I208">IF($D208&lt;COLUMNS($F$7:I$7),"",INDEX(TableDiv[[GASB]:[GASB]],_xlfn.AGGREGATE(15,3,(TableDiv[[Agency]:[Agency]]=$E208)/(TableDiv[[Agency]:[Agency]]=$E208)*(ROW(TableDiv[Agency])-ROW(TableDiv[[#Headers],[Agency]])),COLUMNS($F$7:I$7))))</f>
        <v>0</v>
      </c>
      <c r="J208" s="1069" cm="1">
        <f t="array" ref="J208">IF($D208&lt;COLUMNS($F$7:J$7),"",INDEX(TableDiv[[GASB]:[GASB]],_xlfn.AGGREGATE(15,3,(TableDiv[[Agency]:[Agency]]=$E208)/(TableDiv[[Agency]:[Agency]]=$E208)*(ROW(TableDiv[Agency])-ROW(TableDiv[[#Headers],[Agency]])),COLUMNS($F$7:J$7))))</f>
        <v>0</v>
      </c>
      <c r="K208" s="1069" cm="1">
        <f t="array" ref="K208">IF($D208&lt;COLUMNS($F$7:K$7),"",INDEX(TableDiv[[GASB]:[GASB]],_xlfn.AGGREGATE(15,3,(TableDiv[[Agency]:[Agency]]=$E208)/(TableDiv[[Agency]:[Agency]]=$E208)*(ROW(TableDiv[Agency])-ROW(TableDiv[[#Headers],[Agency]])),COLUMNS($F$7:K$7))))</f>
        <v>0</v>
      </c>
      <c r="L208" s="1069" cm="1">
        <f t="array" ref="L208">IF($D208&lt;COLUMNS($F$7:L$7),"",INDEX(TableDiv[[GASB]:[GASB]],_xlfn.AGGREGATE(15,3,(TableDiv[[Agency]:[Agency]]=$E208)/(TableDiv[[Agency]:[Agency]]=$E208)*(ROW(TableDiv[Agency])-ROW(TableDiv[[#Headers],[Agency]])),COLUMNS($F$7:L$7))))</f>
        <v>0</v>
      </c>
      <c r="M208" s="1069" cm="1">
        <f t="array" ref="M208">IF($D208&lt;COLUMNS($F$7:M$7),"",INDEX(TableDiv[[GASB]:[GASB]],_xlfn.AGGREGATE(15,3,(TableDiv[[Agency]:[Agency]]=$E208)/(TableDiv[[Agency]:[Agency]]=$E208)*(ROW(TableDiv[Agency])-ROW(TableDiv[[#Headers],[Agency]])),COLUMNS($F$7:M$7))))</f>
        <v>0</v>
      </c>
      <c r="N208" s="1069" cm="1">
        <f t="array" ref="N208">IF($D208&lt;COLUMNS($F$7:N$7),"",INDEX(TableDiv[[GASB]:[GASB]],_xlfn.AGGREGATE(15,3,(TableDiv[[Agency]:[Agency]]=$E208)/(TableDiv[[Agency]:[Agency]]=$E208)*(ROW(TableDiv[Agency])-ROW(TableDiv[[#Headers],[Agency]])),COLUMNS($F$7:N$7))))</f>
        <v>0</v>
      </c>
      <c r="O208" s="1069" cm="1">
        <f t="array" ref="O208">IF($D208&lt;COLUMNS($F$7:O$7),"",INDEX(TableDiv[[GASB]:[GASB]],_xlfn.AGGREGATE(15,3,(TableDiv[[Agency]:[Agency]]=$E208)/(TableDiv[[Agency]:[Agency]]=$E208)*(ROW(TableDiv[Agency])-ROW(TableDiv[[#Headers],[Agency]])),COLUMNS($F$7:O$7))))</f>
        <v>0</v>
      </c>
      <c r="P208" s="1069" cm="1">
        <f t="array" ref="P208">IF($D208&lt;COLUMNS($F$7:P$7),"",INDEX(TableDiv[[GASB]:[GASB]],_xlfn.AGGREGATE(15,3,(TableDiv[[Agency]:[Agency]]=$E208)/(TableDiv[[Agency]:[Agency]]=$E208)*(ROW(TableDiv[Agency])-ROW(TableDiv[[#Headers],[Agency]])),COLUMNS($F$7:P$7))))</f>
        <v>0</v>
      </c>
      <c r="Q208" s="1069" cm="1">
        <f t="array" ref="Q208">IF($D208&lt;COLUMNS($F$7:Q$7),"",INDEX(TableDiv[[GASB]:[GASB]],_xlfn.AGGREGATE(15,3,(TableDiv[[Agency]:[Agency]]=$E208)/(TableDiv[[Agency]:[Agency]]=$E208)*(ROW(TableDiv[Agency])-ROW(TableDiv[[#Headers],[Agency]])),COLUMNS($F$7:Q$7))))</f>
        <v>0</v>
      </c>
      <c r="R208" s="1069" cm="1">
        <f t="array" ref="R208">IF($D208&lt;COLUMNS($F$7:R$7),"",INDEX(TableDiv[[GASB]:[GASB]],_xlfn.AGGREGATE(15,3,(TableDiv[[Agency]:[Agency]]=$E208)/(TableDiv[[Agency]:[Agency]]=$E208)*(ROW(TableDiv[Agency])-ROW(TableDiv[[#Headers],[Agency]])),COLUMNS($F$7:R$7))))</f>
        <v>0</v>
      </c>
      <c r="S208" s="1069" cm="1">
        <f t="array" ref="S208">IF($D208&lt;COLUMNS($F$7:S$7),"",INDEX(TableDiv[[GASB]:[GASB]],_xlfn.AGGREGATE(15,3,(TableDiv[[Agency]:[Agency]]=$E208)/(TableDiv[[Agency]:[Agency]]=$E208)*(ROW(TableDiv[Agency])-ROW(TableDiv[[#Headers],[Agency]])),COLUMNS($F$7:S$7))))</f>
        <v>0</v>
      </c>
      <c r="T208" s="1069" cm="1">
        <f t="array" ref="T208">IF($D208&lt;COLUMNS($F$7:T$7),"",INDEX(TableDiv[[GASB]:[GASB]],_xlfn.AGGREGATE(15,3,(TableDiv[[Agency]:[Agency]]=$E208)/(TableDiv[[Agency]:[Agency]]=$E208)*(ROW(TableDiv[Agency])-ROW(TableDiv[[#Headers],[Agency]])),COLUMNS($F$7:T$7))))</f>
        <v>0</v>
      </c>
      <c r="U208" s="1069" cm="1">
        <f t="array" ref="U208">IF($D208&lt;COLUMNS($F$7:U$7),"",INDEX(TableDiv[[GASB]:[GASB]],_xlfn.AGGREGATE(15,3,(TableDiv[[Agency]:[Agency]]=$E208)/(TableDiv[[Agency]:[Agency]]=$E208)*(ROW(TableDiv[Agency])-ROW(TableDiv[[#Headers],[Agency]])),COLUMNS($F$7:U$7))))</f>
        <v>0</v>
      </c>
      <c r="V208" s="1069" cm="1">
        <f t="array" ref="V208">IF($D208&lt;COLUMNS($F$7:V$7),"",INDEX(TableDiv[[GASB]:[GASB]],_xlfn.AGGREGATE(15,3,(TableDiv[[Agency]:[Agency]]=$E208)/(TableDiv[[Agency]:[Agency]]=$E208)*(ROW(TableDiv[Agency])-ROW(TableDiv[[#Headers],[Agency]])),COLUMNS($F$7:V$7))))</f>
        <v>0</v>
      </c>
      <c r="W208" s="1069" cm="1">
        <f t="array" ref="W208">IF($D208&lt;COLUMNS($F$7:W$7),"",INDEX(TableDiv[[GASB]:[GASB]],_xlfn.AGGREGATE(15,3,(TableDiv[[Agency]:[Agency]]=$E208)/(TableDiv[[Agency]:[Agency]]=$E208)*(ROW(TableDiv[Agency])-ROW(TableDiv[[#Headers],[Agency]])),COLUMNS($F$7:W$7))))</f>
        <v>0</v>
      </c>
      <c r="X208" s="1069" cm="1">
        <f t="array" ref="X208">IF($D208&lt;COLUMNS($F$7:X$7),"",INDEX(TableDiv[[GASB]:[GASB]],_xlfn.AGGREGATE(15,3,(TableDiv[[Agency]:[Agency]]=$E208)/(TableDiv[[Agency]:[Agency]]=$E208)*(ROW(TableDiv[Agency])-ROW(TableDiv[[#Headers],[Agency]])),COLUMNS($F$7:X$7))))</f>
        <v>0</v>
      </c>
      <c r="Y208" s="1069" cm="1">
        <f t="array" ref="Y208">IF($D208&lt;COLUMNS($F$7:Y$7),"",INDEX(TableDiv[[GASB]:[GASB]],_xlfn.AGGREGATE(15,3,(TableDiv[[Agency]:[Agency]]=$E208)/(TableDiv[[Agency]:[Agency]]=$E208)*(ROW(TableDiv[Agency])-ROW(TableDiv[[#Headers],[Agency]])),COLUMNS($F$7:Y$7))))</f>
        <v>0</v>
      </c>
      <c r="Z208" s="1069" cm="1">
        <f t="array" ref="Z208">IF($D208&lt;COLUMNS($F$7:Z$7),"",INDEX(TableDiv[[GASB]:[GASB]],_xlfn.AGGREGATE(15,3,(TableDiv[[Agency]:[Agency]]=$E208)/(TableDiv[[Agency]:[Agency]]=$E208)*(ROW(TableDiv[Agency])-ROW(TableDiv[[#Headers],[Agency]])),COLUMNS($F$7:Z$7))))</f>
        <v>0</v>
      </c>
      <c r="AA208" s="1069" cm="1">
        <f t="array" ref="AA208">IF($D208&lt;COLUMNS($F$7:AA$7),"",INDEX(TableDiv[[GASB]:[GASB]],_xlfn.AGGREGATE(15,3,(TableDiv[[Agency]:[Agency]]=$E208)/(TableDiv[[Agency]:[Agency]]=$E208)*(ROW(TableDiv[Agency])-ROW(TableDiv[[#Headers],[Agency]])),COLUMNS($F$7:AA$7))))</f>
        <v>0</v>
      </c>
      <c r="AB208" s="1069" cm="1">
        <f t="array" ref="AB208">IF($D208&lt;COLUMNS($F$7:AB$7),"",INDEX(TableDiv[[GASB]:[GASB]],_xlfn.AGGREGATE(15,3,(TableDiv[[Agency]:[Agency]]=$E208)/(TableDiv[[Agency]:[Agency]]=$E208)*(ROW(TableDiv[Agency])-ROW(TableDiv[[#Headers],[Agency]])),COLUMNS($F$7:AB$7))))</f>
        <v>0</v>
      </c>
      <c r="AC208" s="1069" cm="1">
        <f t="array" ref="AC208">IF($D208&lt;COLUMNS($F$7:AC$7),"",INDEX(TableDiv[[GASB]:[GASB]],_xlfn.AGGREGATE(15,3,(TableDiv[[Agency]:[Agency]]=$E208)/(TableDiv[[Agency]:[Agency]]=$E208)*(ROW(TableDiv[Agency])-ROW(TableDiv[[#Headers],[Agency]])),COLUMNS($F$7:AC$7))))</f>
        <v>0</v>
      </c>
      <c r="AD208" s="1069" cm="1">
        <f t="array" ref="AD208">IF($D208&lt;COLUMNS($F$7:AD$7),"",INDEX(TableDiv[[GASB]:[GASB]],_xlfn.AGGREGATE(15,3,(TableDiv[[Agency]:[Agency]]=$E208)/(TableDiv[[Agency]:[Agency]]=$E208)*(ROW(TableDiv[Agency])-ROW(TableDiv[[#Headers],[Agency]])),COLUMNS($F$7:AD$7))))</f>
        <v>0</v>
      </c>
      <c r="AE208" s="1069" cm="1">
        <f t="array" ref="AE208">IF($D208&lt;COLUMNS($F$7:AE$7),"",INDEX(TableDiv[[GASB]:[GASB]],_xlfn.AGGREGATE(15,3,(TableDiv[[Agency]:[Agency]]=$E208)/(TableDiv[[Agency]:[Agency]]=$E208)*(ROW(TableDiv[Agency])-ROW(TableDiv[[#Headers],[Agency]])),COLUMNS($F$7:AE$7))))</f>
        <v>0</v>
      </c>
      <c r="AF208" s="1069" cm="1">
        <f t="array" ref="AF208">IF($D208&lt;COLUMNS($F$7:AF$7),"",INDEX(TableDiv[[GASB]:[GASB]],_xlfn.AGGREGATE(15,3,(TableDiv[[Agency]:[Agency]]=$E208)/(TableDiv[[Agency]:[Agency]]=$E208)*(ROW(TableDiv[Agency])-ROW(TableDiv[[#Headers],[Agency]])),COLUMNS($F$7:AF$7))))</f>
        <v>0</v>
      </c>
      <c r="AG208" s="1069" cm="1">
        <f t="array" ref="AG208">IF($D208&lt;COLUMNS($F$7:AG$7),"",INDEX(TableDiv[[GASB]:[GASB]],_xlfn.AGGREGATE(15,3,(TableDiv[[Agency]:[Agency]]=$E208)/(TableDiv[[Agency]:[Agency]]=$E208)*(ROW(TableDiv[Agency])-ROW(TableDiv[[#Headers],[Agency]])),COLUMNS($F$7:AG$7))))</f>
        <v>0</v>
      </c>
      <c r="AH208" s="1069" cm="1">
        <f t="array" ref="AH208">IF($D208&lt;COLUMNS($F$7:AH$7),"",INDEX(TableDiv[[GASB]:[GASB]],_xlfn.AGGREGATE(15,3,(TableDiv[[Agency]:[Agency]]=$E208)/(TableDiv[[Agency]:[Agency]]=$E208)*(ROW(TableDiv[Agency])-ROW(TableDiv[[#Headers],[Agency]])),COLUMNS($F$7:AH$7))))</f>
        <v>0</v>
      </c>
      <c r="AI208" s="1069" cm="1">
        <f t="array" ref="AI208">IF($D208&lt;COLUMNS($F$7:AI$7),"",INDEX(TableDiv[[GASB]:[GASB]],_xlfn.AGGREGATE(15,3,(TableDiv[[Agency]:[Agency]]=$E208)/(TableDiv[[Agency]:[Agency]]=$E208)*(ROW(TableDiv[Agency])-ROW(TableDiv[[#Headers],[Agency]])),COLUMNS($F$7:AI$7))))</f>
        <v>0</v>
      </c>
      <c r="AJ208" s="1069" cm="1">
        <f t="array" ref="AJ208">IF($D208&lt;COLUMNS($F$7:AJ$7),"",INDEX(TableDiv[[GASB]:[GASB]],_xlfn.AGGREGATE(15,3,(TableDiv[[Agency]:[Agency]]=$E208)/(TableDiv[[Agency]:[Agency]]=$E208)*(ROW(TableDiv[Agency])-ROW(TableDiv[[#Headers],[Agency]])),COLUMNS($F$7:AJ$7))))</f>
        <v>0</v>
      </c>
      <c r="AK208" s="1069" t="str" cm="1">
        <f t="array" ref="AK208">IF($D208&lt;COLUMNS($F$7:AK$7),"",INDEX(TableDiv[[GASB]:[GASB]],_xlfn.AGGREGATE(15,3,(TableDiv[[Agency]:[Agency]]=$E208)/(TableDiv[[Agency]:[Agency]]=$E208)*(ROW(TableDiv[Agency])-ROW(TableDiv[[#Headers],[Agency]])),COLUMNS($F$7:AK$7))))</f>
        <v/>
      </c>
      <c r="AL208" s="1069" t="str" cm="1">
        <f t="array" ref="AL208">IF($D208&lt;COLUMNS($F$7:AL$7),"",INDEX(TableDiv[[GASB]:[GASB]],_xlfn.AGGREGATE(15,3,(TableDiv[[Agency]:[Agency]]=$E208)/(TableDiv[[Agency]:[Agency]]=$E208)*(ROW(TableDiv[Agency])-ROW(TableDiv[[#Headers],[Agency]])),COLUMNS($F$7:AL$7))))</f>
        <v/>
      </c>
      <c r="AM208" s="1069" t="str" cm="1">
        <f t="array" ref="AM208">IF($D208&lt;COLUMNS($F$7:AM$7),"",INDEX(TableDiv[[GASB]:[GASB]],_xlfn.AGGREGATE(15,3,(TableDiv[[Agency]:[Agency]]=$E208)/(TableDiv[[Agency]:[Agency]]=$E208)*(ROW(TableDiv[Agency])-ROW(TableDiv[[#Headers],[Agency]])),COLUMNS($F$7:AM$7))))</f>
        <v/>
      </c>
      <c r="AN208" s="1069"/>
      <c r="AO208" s="1069"/>
      <c r="AP208" s="1069"/>
      <c r="AQ208" s="1069"/>
      <c r="AR208" s="1069"/>
      <c r="AS208" s="1069"/>
    </row>
    <row r="209" spans="1:45" ht="15">
      <c r="A209" s="1073" t="s">
        <v>1455</v>
      </c>
      <c r="B209" s="1073" t="s">
        <v>2270</v>
      </c>
      <c r="C209" s="1069"/>
      <c r="D209" s="1069">
        <f>COUNTIF(TableDiv[Agency],E209)</f>
        <v>31</v>
      </c>
      <c r="E209" s="1078" t="str" cm="1">
        <f t="array" ref="E209">IFERROR(INDEX(TableDiv[Agency],MATCH(0,INDEX(COUNTIF($E$7:E208,TableDiv[Agency]),),0)),"")</f>
        <v/>
      </c>
      <c r="F209" s="1069" cm="1">
        <f t="array" ref="F209">IF($D209&lt;COLUMNS($F$7:F$7),"",INDEX(TableDiv[[GASB]:[GASB]],_xlfn.AGGREGATE(15,3,(TableDiv[[Agency]:[Agency]]=$E209)/(TableDiv[[Agency]:[Agency]]=$E209)*(ROW(TableDiv[Agency])-ROW(TableDiv[[#Headers],[Agency]])),COLUMNS($F$7:F$7))))</f>
        <v>0</v>
      </c>
      <c r="G209" s="1069" cm="1">
        <f t="array" ref="G209">IF($D209&lt;COLUMNS($F$7:G$7),"",INDEX(TableDiv[[GASB]:[GASB]],_xlfn.AGGREGATE(15,3,(TableDiv[[Agency]:[Agency]]=$E209)/(TableDiv[[Agency]:[Agency]]=$E209)*(ROW(TableDiv[Agency])-ROW(TableDiv[[#Headers],[Agency]])),COLUMNS($F$7:G$7))))</f>
        <v>0</v>
      </c>
      <c r="H209" s="1069" cm="1">
        <f t="array" ref="H209">IF($D209&lt;COLUMNS($F$7:H$7),"",INDEX(TableDiv[[GASB]:[GASB]],_xlfn.AGGREGATE(15,3,(TableDiv[[Agency]:[Agency]]=$E209)/(TableDiv[[Agency]:[Agency]]=$E209)*(ROW(TableDiv[Agency])-ROW(TableDiv[[#Headers],[Agency]])),COLUMNS($F$7:H$7))))</f>
        <v>0</v>
      </c>
      <c r="I209" s="1069" cm="1">
        <f t="array" ref="I209">IF($D209&lt;COLUMNS($F$7:I$7),"",INDEX(TableDiv[[GASB]:[GASB]],_xlfn.AGGREGATE(15,3,(TableDiv[[Agency]:[Agency]]=$E209)/(TableDiv[[Agency]:[Agency]]=$E209)*(ROW(TableDiv[Agency])-ROW(TableDiv[[#Headers],[Agency]])),COLUMNS($F$7:I$7))))</f>
        <v>0</v>
      </c>
      <c r="J209" s="1069" cm="1">
        <f t="array" ref="J209">IF($D209&lt;COLUMNS($F$7:J$7),"",INDEX(TableDiv[[GASB]:[GASB]],_xlfn.AGGREGATE(15,3,(TableDiv[[Agency]:[Agency]]=$E209)/(TableDiv[[Agency]:[Agency]]=$E209)*(ROW(TableDiv[Agency])-ROW(TableDiv[[#Headers],[Agency]])),COLUMNS($F$7:J$7))))</f>
        <v>0</v>
      </c>
      <c r="K209" s="1069" cm="1">
        <f t="array" ref="K209">IF($D209&lt;COLUMNS($F$7:K$7),"",INDEX(TableDiv[[GASB]:[GASB]],_xlfn.AGGREGATE(15,3,(TableDiv[[Agency]:[Agency]]=$E209)/(TableDiv[[Agency]:[Agency]]=$E209)*(ROW(TableDiv[Agency])-ROW(TableDiv[[#Headers],[Agency]])),COLUMNS($F$7:K$7))))</f>
        <v>0</v>
      </c>
      <c r="L209" s="1069" cm="1">
        <f t="array" ref="L209">IF($D209&lt;COLUMNS($F$7:L$7),"",INDEX(TableDiv[[GASB]:[GASB]],_xlfn.AGGREGATE(15,3,(TableDiv[[Agency]:[Agency]]=$E209)/(TableDiv[[Agency]:[Agency]]=$E209)*(ROW(TableDiv[Agency])-ROW(TableDiv[[#Headers],[Agency]])),COLUMNS($F$7:L$7))))</f>
        <v>0</v>
      </c>
      <c r="M209" s="1069" cm="1">
        <f t="array" ref="M209">IF($D209&lt;COLUMNS($F$7:M$7),"",INDEX(TableDiv[[GASB]:[GASB]],_xlfn.AGGREGATE(15,3,(TableDiv[[Agency]:[Agency]]=$E209)/(TableDiv[[Agency]:[Agency]]=$E209)*(ROW(TableDiv[Agency])-ROW(TableDiv[[#Headers],[Agency]])),COLUMNS($F$7:M$7))))</f>
        <v>0</v>
      </c>
      <c r="N209" s="1069" cm="1">
        <f t="array" ref="N209">IF($D209&lt;COLUMNS($F$7:N$7),"",INDEX(TableDiv[[GASB]:[GASB]],_xlfn.AGGREGATE(15,3,(TableDiv[[Agency]:[Agency]]=$E209)/(TableDiv[[Agency]:[Agency]]=$E209)*(ROW(TableDiv[Agency])-ROW(TableDiv[[#Headers],[Agency]])),COLUMNS($F$7:N$7))))</f>
        <v>0</v>
      </c>
      <c r="O209" s="1069" cm="1">
        <f t="array" ref="O209">IF($D209&lt;COLUMNS($F$7:O$7),"",INDEX(TableDiv[[GASB]:[GASB]],_xlfn.AGGREGATE(15,3,(TableDiv[[Agency]:[Agency]]=$E209)/(TableDiv[[Agency]:[Agency]]=$E209)*(ROW(TableDiv[Agency])-ROW(TableDiv[[#Headers],[Agency]])),COLUMNS($F$7:O$7))))</f>
        <v>0</v>
      </c>
      <c r="P209" s="1069" cm="1">
        <f t="array" ref="P209">IF($D209&lt;COLUMNS($F$7:P$7),"",INDEX(TableDiv[[GASB]:[GASB]],_xlfn.AGGREGATE(15,3,(TableDiv[[Agency]:[Agency]]=$E209)/(TableDiv[[Agency]:[Agency]]=$E209)*(ROW(TableDiv[Agency])-ROW(TableDiv[[#Headers],[Agency]])),COLUMNS($F$7:P$7))))</f>
        <v>0</v>
      </c>
      <c r="Q209" s="1069" cm="1">
        <f t="array" ref="Q209">IF($D209&lt;COLUMNS($F$7:Q$7),"",INDEX(TableDiv[[GASB]:[GASB]],_xlfn.AGGREGATE(15,3,(TableDiv[[Agency]:[Agency]]=$E209)/(TableDiv[[Agency]:[Agency]]=$E209)*(ROW(TableDiv[Agency])-ROW(TableDiv[[#Headers],[Agency]])),COLUMNS($F$7:Q$7))))</f>
        <v>0</v>
      </c>
      <c r="R209" s="1069" cm="1">
        <f t="array" ref="R209">IF($D209&lt;COLUMNS($F$7:R$7),"",INDEX(TableDiv[[GASB]:[GASB]],_xlfn.AGGREGATE(15,3,(TableDiv[[Agency]:[Agency]]=$E209)/(TableDiv[[Agency]:[Agency]]=$E209)*(ROW(TableDiv[Agency])-ROW(TableDiv[[#Headers],[Agency]])),COLUMNS($F$7:R$7))))</f>
        <v>0</v>
      </c>
      <c r="S209" s="1069" cm="1">
        <f t="array" ref="S209">IF($D209&lt;COLUMNS($F$7:S$7),"",INDEX(TableDiv[[GASB]:[GASB]],_xlfn.AGGREGATE(15,3,(TableDiv[[Agency]:[Agency]]=$E209)/(TableDiv[[Agency]:[Agency]]=$E209)*(ROW(TableDiv[Agency])-ROW(TableDiv[[#Headers],[Agency]])),COLUMNS($F$7:S$7))))</f>
        <v>0</v>
      </c>
      <c r="T209" s="1069" cm="1">
        <f t="array" ref="T209">IF($D209&lt;COLUMNS($F$7:T$7),"",INDEX(TableDiv[[GASB]:[GASB]],_xlfn.AGGREGATE(15,3,(TableDiv[[Agency]:[Agency]]=$E209)/(TableDiv[[Agency]:[Agency]]=$E209)*(ROW(TableDiv[Agency])-ROW(TableDiv[[#Headers],[Agency]])),COLUMNS($F$7:T$7))))</f>
        <v>0</v>
      </c>
      <c r="U209" s="1069" cm="1">
        <f t="array" ref="U209">IF($D209&lt;COLUMNS($F$7:U$7),"",INDEX(TableDiv[[GASB]:[GASB]],_xlfn.AGGREGATE(15,3,(TableDiv[[Agency]:[Agency]]=$E209)/(TableDiv[[Agency]:[Agency]]=$E209)*(ROW(TableDiv[Agency])-ROW(TableDiv[[#Headers],[Agency]])),COLUMNS($F$7:U$7))))</f>
        <v>0</v>
      </c>
      <c r="V209" s="1069" cm="1">
        <f t="array" ref="V209">IF($D209&lt;COLUMNS($F$7:V$7),"",INDEX(TableDiv[[GASB]:[GASB]],_xlfn.AGGREGATE(15,3,(TableDiv[[Agency]:[Agency]]=$E209)/(TableDiv[[Agency]:[Agency]]=$E209)*(ROW(TableDiv[Agency])-ROW(TableDiv[[#Headers],[Agency]])),COLUMNS($F$7:V$7))))</f>
        <v>0</v>
      </c>
      <c r="W209" s="1069" cm="1">
        <f t="array" ref="W209">IF($D209&lt;COLUMNS($F$7:W$7),"",INDEX(TableDiv[[GASB]:[GASB]],_xlfn.AGGREGATE(15,3,(TableDiv[[Agency]:[Agency]]=$E209)/(TableDiv[[Agency]:[Agency]]=$E209)*(ROW(TableDiv[Agency])-ROW(TableDiv[[#Headers],[Agency]])),COLUMNS($F$7:W$7))))</f>
        <v>0</v>
      </c>
      <c r="X209" s="1069" cm="1">
        <f t="array" ref="X209">IF($D209&lt;COLUMNS($F$7:X$7),"",INDEX(TableDiv[[GASB]:[GASB]],_xlfn.AGGREGATE(15,3,(TableDiv[[Agency]:[Agency]]=$E209)/(TableDiv[[Agency]:[Agency]]=$E209)*(ROW(TableDiv[Agency])-ROW(TableDiv[[#Headers],[Agency]])),COLUMNS($F$7:X$7))))</f>
        <v>0</v>
      </c>
      <c r="Y209" s="1069" cm="1">
        <f t="array" ref="Y209">IF($D209&lt;COLUMNS($F$7:Y$7),"",INDEX(TableDiv[[GASB]:[GASB]],_xlfn.AGGREGATE(15,3,(TableDiv[[Agency]:[Agency]]=$E209)/(TableDiv[[Agency]:[Agency]]=$E209)*(ROW(TableDiv[Agency])-ROW(TableDiv[[#Headers],[Agency]])),COLUMNS($F$7:Y$7))))</f>
        <v>0</v>
      </c>
      <c r="Z209" s="1069" cm="1">
        <f t="array" ref="Z209">IF($D209&lt;COLUMNS($F$7:Z$7),"",INDEX(TableDiv[[GASB]:[GASB]],_xlfn.AGGREGATE(15,3,(TableDiv[[Agency]:[Agency]]=$E209)/(TableDiv[[Agency]:[Agency]]=$E209)*(ROW(TableDiv[Agency])-ROW(TableDiv[[#Headers],[Agency]])),COLUMNS($F$7:Z$7))))</f>
        <v>0</v>
      </c>
      <c r="AA209" s="1069" cm="1">
        <f t="array" ref="AA209">IF($D209&lt;COLUMNS($F$7:AA$7),"",INDEX(TableDiv[[GASB]:[GASB]],_xlfn.AGGREGATE(15,3,(TableDiv[[Agency]:[Agency]]=$E209)/(TableDiv[[Agency]:[Agency]]=$E209)*(ROW(TableDiv[Agency])-ROW(TableDiv[[#Headers],[Agency]])),COLUMNS($F$7:AA$7))))</f>
        <v>0</v>
      </c>
      <c r="AB209" s="1069" cm="1">
        <f t="array" ref="AB209">IF($D209&lt;COLUMNS($F$7:AB$7),"",INDEX(TableDiv[[GASB]:[GASB]],_xlfn.AGGREGATE(15,3,(TableDiv[[Agency]:[Agency]]=$E209)/(TableDiv[[Agency]:[Agency]]=$E209)*(ROW(TableDiv[Agency])-ROW(TableDiv[[#Headers],[Agency]])),COLUMNS($F$7:AB$7))))</f>
        <v>0</v>
      </c>
      <c r="AC209" s="1069" cm="1">
        <f t="array" ref="AC209">IF($D209&lt;COLUMNS($F$7:AC$7),"",INDEX(TableDiv[[GASB]:[GASB]],_xlfn.AGGREGATE(15,3,(TableDiv[[Agency]:[Agency]]=$E209)/(TableDiv[[Agency]:[Agency]]=$E209)*(ROW(TableDiv[Agency])-ROW(TableDiv[[#Headers],[Agency]])),COLUMNS($F$7:AC$7))))</f>
        <v>0</v>
      </c>
      <c r="AD209" s="1069" cm="1">
        <f t="array" ref="AD209">IF($D209&lt;COLUMNS($F$7:AD$7),"",INDEX(TableDiv[[GASB]:[GASB]],_xlfn.AGGREGATE(15,3,(TableDiv[[Agency]:[Agency]]=$E209)/(TableDiv[[Agency]:[Agency]]=$E209)*(ROW(TableDiv[Agency])-ROW(TableDiv[[#Headers],[Agency]])),COLUMNS($F$7:AD$7))))</f>
        <v>0</v>
      </c>
      <c r="AE209" s="1069" cm="1">
        <f t="array" ref="AE209">IF($D209&lt;COLUMNS($F$7:AE$7),"",INDEX(TableDiv[[GASB]:[GASB]],_xlfn.AGGREGATE(15,3,(TableDiv[[Agency]:[Agency]]=$E209)/(TableDiv[[Agency]:[Agency]]=$E209)*(ROW(TableDiv[Agency])-ROW(TableDiv[[#Headers],[Agency]])),COLUMNS($F$7:AE$7))))</f>
        <v>0</v>
      </c>
      <c r="AF209" s="1069" cm="1">
        <f t="array" ref="AF209">IF($D209&lt;COLUMNS($F$7:AF$7),"",INDEX(TableDiv[[GASB]:[GASB]],_xlfn.AGGREGATE(15,3,(TableDiv[[Agency]:[Agency]]=$E209)/(TableDiv[[Agency]:[Agency]]=$E209)*(ROW(TableDiv[Agency])-ROW(TableDiv[[#Headers],[Agency]])),COLUMNS($F$7:AF$7))))</f>
        <v>0</v>
      </c>
      <c r="AG209" s="1069" cm="1">
        <f t="array" ref="AG209">IF($D209&lt;COLUMNS($F$7:AG$7),"",INDEX(TableDiv[[GASB]:[GASB]],_xlfn.AGGREGATE(15,3,(TableDiv[[Agency]:[Agency]]=$E209)/(TableDiv[[Agency]:[Agency]]=$E209)*(ROW(TableDiv[Agency])-ROW(TableDiv[[#Headers],[Agency]])),COLUMNS($F$7:AG$7))))</f>
        <v>0</v>
      </c>
      <c r="AH209" s="1069" cm="1">
        <f t="array" ref="AH209">IF($D209&lt;COLUMNS($F$7:AH$7),"",INDEX(TableDiv[[GASB]:[GASB]],_xlfn.AGGREGATE(15,3,(TableDiv[[Agency]:[Agency]]=$E209)/(TableDiv[[Agency]:[Agency]]=$E209)*(ROW(TableDiv[Agency])-ROW(TableDiv[[#Headers],[Agency]])),COLUMNS($F$7:AH$7))))</f>
        <v>0</v>
      </c>
      <c r="AI209" s="1069" cm="1">
        <f t="array" ref="AI209">IF($D209&lt;COLUMNS($F$7:AI$7),"",INDEX(TableDiv[[GASB]:[GASB]],_xlfn.AGGREGATE(15,3,(TableDiv[[Agency]:[Agency]]=$E209)/(TableDiv[[Agency]:[Agency]]=$E209)*(ROW(TableDiv[Agency])-ROW(TableDiv[[#Headers],[Agency]])),COLUMNS($F$7:AI$7))))</f>
        <v>0</v>
      </c>
      <c r="AJ209" s="1069" cm="1">
        <f t="array" ref="AJ209">IF($D209&lt;COLUMNS($F$7:AJ$7),"",INDEX(TableDiv[[GASB]:[GASB]],_xlfn.AGGREGATE(15,3,(TableDiv[[Agency]:[Agency]]=$E209)/(TableDiv[[Agency]:[Agency]]=$E209)*(ROW(TableDiv[Agency])-ROW(TableDiv[[#Headers],[Agency]])),COLUMNS($F$7:AJ$7))))</f>
        <v>0</v>
      </c>
      <c r="AK209" s="1069" t="str" cm="1">
        <f t="array" ref="AK209">IF($D209&lt;COLUMNS($F$7:AK$7),"",INDEX(TableDiv[[GASB]:[GASB]],_xlfn.AGGREGATE(15,3,(TableDiv[[Agency]:[Agency]]=$E209)/(TableDiv[[Agency]:[Agency]]=$E209)*(ROW(TableDiv[Agency])-ROW(TableDiv[[#Headers],[Agency]])),COLUMNS($F$7:AK$7))))</f>
        <v/>
      </c>
      <c r="AL209" s="1069" t="str" cm="1">
        <f t="array" ref="AL209">IF($D209&lt;COLUMNS($F$7:AL$7),"",INDEX(TableDiv[[GASB]:[GASB]],_xlfn.AGGREGATE(15,3,(TableDiv[[Agency]:[Agency]]=$E209)/(TableDiv[[Agency]:[Agency]]=$E209)*(ROW(TableDiv[Agency])-ROW(TableDiv[[#Headers],[Agency]])),COLUMNS($F$7:AL$7))))</f>
        <v/>
      </c>
      <c r="AM209" s="1069" t="str" cm="1">
        <f t="array" ref="AM209">IF($D209&lt;COLUMNS($F$7:AM$7),"",INDEX(TableDiv[[GASB]:[GASB]],_xlfn.AGGREGATE(15,3,(TableDiv[[Agency]:[Agency]]=$E209)/(TableDiv[[Agency]:[Agency]]=$E209)*(ROW(TableDiv[Agency])-ROW(TableDiv[[#Headers],[Agency]])),COLUMNS($F$7:AM$7))))</f>
        <v/>
      </c>
      <c r="AN209" s="1069"/>
      <c r="AO209" s="1069"/>
      <c r="AP209" s="1069"/>
      <c r="AQ209" s="1069"/>
      <c r="AR209" s="1069"/>
      <c r="AS209" s="1069"/>
    </row>
    <row r="210" spans="1:45" ht="15">
      <c r="A210" s="1073" t="s">
        <v>1455</v>
      </c>
      <c r="B210" s="1073" t="s">
        <v>2362</v>
      </c>
      <c r="C210" s="1069"/>
      <c r="D210" s="1069">
        <f>COUNTIF(TableDiv[Agency],E210)</f>
        <v>31</v>
      </c>
      <c r="E210" s="1078" t="str" cm="1">
        <f t="array" ref="E210">IFERROR(INDEX(TableDiv[Agency],MATCH(0,INDEX(COUNTIF($E$7:E209,TableDiv[Agency]),),0)),"")</f>
        <v/>
      </c>
      <c r="F210" s="1069" cm="1">
        <f t="array" ref="F210">IF($D210&lt;COLUMNS($F$7:F$7),"",INDEX(TableDiv[[GASB]:[GASB]],_xlfn.AGGREGATE(15,3,(TableDiv[[Agency]:[Agency]]=$E210)/(TableDiv[[Agency]:[Agency]]=$E210)*(ROW(TableDiv[Agency])-ROW(TableDiv[[#Headers],[Agency]])),COLUMNS($F$7:F$7))))</f>
        <v>0</v>
      </c>
      <c r="G210" s="1069" cm="1">
        <f t="array" ref="G210">IF($D210&lt;COLUMNS($F$7:G$7),"",INDEX(TableDiv[[GASB]:[GASB]],_xlfn.AGGREGATE(15,3,(TableDiv[[Agency]:[Agency]]=$E210)/(TableDiv[[Agency]:[Agency]]=$E210)*(ROW(TableDiv[Agency])-ROW(TableDiv[[#Headers],[Agency]])),COLUMNS($F$7:G$7))))</f>
        <v>0</v>
      </c>
      <c r="H210" s="1069" cm="1">
        <f t="array" ref="H210">IF($D210&lt;COLUMNS($F$7:H$7),"",INDEX(TableDiv[[GASB]:[GASB]],_xlfn.AGGREGATE(15,3,(TableDiv[[Agency]:[Agency]]=$E210)/(TableDiv[[Agency]:[Agency]]=$E210)*(ROW(TableDiv[Agency])-ROW(TableDiv[[#Headers],[Agency]])),COLUMNS($F$7:H$7))))</f>
        <v>0</v>
      </c>
      <c r="I210" s="1069" cm="1">
        <f t="array" ref="I210">IF($D210&lt;COLUMNS($F$7:I$7),"",INDEX(TableDiv[[GASB]:[GASB]],_xlfn.AGGREGATE(15,3,(TableDiv[[Agency]:[Agency]]=$E210)/(TableDiv[[Agency]:[Agency]]=$E210)*(ROW(TableDiv[Agency])-ROW(TableDiv[[#Headers],[Agency]])),COLUMNS($F$7:I$7))))</f>
        <v>0</v>
      </c>
      <c r="J210" s="1069" cm="1">
        <f t="array" ref="J210">IF($D210&lt;COLUMNS($F$7:J$7),"",INDEX(TableDiv[[GASB]:[GASB]],_xlfn.AGGREGATE(15,3,(TableDiv[[Agency]:[Agency]]=$E210)/(TableDiv[[Agency]:[Agency]]=$E210)*(ROW(TableDiv[Agency])-ROW(TableDiv[[#Headers],[Agency]])),COLUMNS($F$7:J$7))))</f>
        <v>0</v>
      </c>
      <c r="K210" s="1069" cm="1">
        <f t="array" ref="K210">IF($D210&lt;COLUMNS($F$7:K$7),"",INDEX(TableDiv[[GASB]:[GASB]],_xlfn.AGGREGATE(15,3,(TableDiv[[Agency]:[Agency]]=$E210)/(TableDiv[[Agency]:[Agency]]=$E210)*(ROW(TableDiv[Agency])-ROW(TableDiv[[#Headers],[Agency]])),COLUMNS($F$7:K$7))))</f>
        <v>0</v>
      </c>
      <c r="L210" s="1069" cm="1">
        <f t="array" ref="L210">IF($D210&lt;COLUMNS($F$7:L$7),"",INDEX(TableDiv[[GASB]:[GASB]],_xlfn.AGGREGATE(15,3,(TableDiv[[Agency]:[Agency]]=$E210)/(TableDiv[[Agency]:[Agency]]=$E210)*(ROW(TableDiv[Agency])-ROW(TableDiv[[#Headers],[Agency]])),COLUMNS($F$7:L$7))))</f>
        <v>0</v>
      </c>
      <c r="M210" s="1069" cm="1">
        <f t="array" ref="M210">IF($D210&lt;COLUMNS($F$7:M$7),"",INDEX(TableDiv[[GASB]:[GASB]],_xlfn.AGGREGATE(15,3,(TableDiv[[Agency]:[Agency]]=$E210)/(TableDiv[[Agency]:[Agency]]=$E210)*(ROW(TableDiv[Agency])-ROW(TableDiv[[#Headers],[Agency]])),COLUMNS($F$7:M$7))))</f>
        <v>0</v>
      </c>
      <c r="N210" s="1069" cm="1">
        <f t="array" ref="N210">IF($D210&lt;COLUMNS($F$7:N$7),"",INDEX(TableDiv[[GASB]:[GASB]],_xlfn.AGGREGATE(15,3,(TableDiv[[Agency]:[Agency]]=$E210)/(TableDiv[[Agency]:[Agency]]=$E210)*(ROW(TableDiv[Agency])-ROW(TableDiv[[#Headers],[Agency]])),COLUMNS($F$7:N$7))))</f>
        <v>0</v>
      </c>
      <c r="O210" s="1069" cm="1">
        <f t="array" ref="O210">IF($D210&lt;COLUMNS($F$7:O$7),"",INDEX(TableDiv[[GASB]:[GASB]],_xlfn.AGGREGATE(15,3,(TableDiv[[Agency]:[Agency]]=$E210)/(TableDiv[[Agency]:[Agency]]=$E210)*(ROW(TableDiv[Agency])-ROW(TableDiv[[#Headers],[Agency]])),COLUMNS($F$7:O$7))))</f>
        <v>0</v>
      </c>
      <c r="P210" s="1069" cm="1">
        <f t="array" ref="P210">IF($D210&lt;COLUMNS($F$7:P$7),"",INDEX(TableDiv[[GASB]:[GASB]],_xlfn.AGGREGATE(15,3,(TableDiv[[Agency]:[Agency]]=$E210)/(TableDiv[[Agency]:[Agency]]=$E210)*(ROW(TableDiv[Agency])-ROW(TableDiv[[#Headers],[Agency]])),COLUMNS($F$7:P$7))))</f>
        <v>0</v>
      </c>
      <c r="Q210" s="1069" cm="1">
        <f t="array" ref="Q210">IF($D210&lt;COLUMNS($F$7:Q$7),"",INDEX(TableDiv[[GASB]:[GASB]],_xlfn.AGGREGATE(15,3,(TableDiv[[Agency]:[Agency]]=$E210)/(TableDiv[[Agency]:[Agency]]=$E210)*(ROW(TableDiv[Agency])-ROW(TableDiv[[#Headers],[Agency]])),COLUMNS($F$7:Q$7))))</f>
        <v>0</v>
      </c>
      <c r="R210" s="1069" cm="1">
        <f t="array" ref="R210">IF($D210&lt;COLUMNS($F$7:R$7),"",INDEX(TableDiv[[GASB]:[GASB]],_xlfn.AGGREGATE(15,3,(TableDiv[[Agency]:[Agency]]=$E210)/(TableDiv[[Agency]:[Agency]]=$E210)*(ROW(TableDiv[Agency])-ROW(TableDiv[[#Headers],[Agency]])),COLUMNS($F$7:R$7))))</f>
        <v>0</v>
      </c>
      <c r="S210" s="1069" cm="1">
        <f t="array" ref="S210">IF($D210&lt;COLUMNS($F$7:S$7),"",INDEX(TableDiv[[GASB]:[GASB]],_xlfn.AGGREGATE(15,3,(TableDiv[[Agency]:[Agency]]=$E210)/(TableDiv[[Agency]:[Agency]]=$E210)*(ROW(TableDiv[Agency])-ROW(TableDiv[[#Headers],[Agency]])),COLUMNS($F$7:S$7))))</f>
        <v>0</v>
      </c>
      <c r="T210" s="1069" cm="1">
        <f t="array" ref="T210">IF($D210&lt;COLUMNS($F$7:T$7),"",INDEX(TableDiv[[GASB]:[GASB]],_xlfn.AGGREGATE(15,3,(TableDiv[[Agency]:[Agency]]=$E210)/(TableDiv[[Agency]:[Agency]]=$E210)*(ROW(TableDiv[Agency])-ROW(TableDiv[[#Headers],[Agency]])),COLUMNS($F$7:T$7))))</f>
        <v>0</v>
      </c>
      <c r="U210" s="1069" cm="1">
        <f t="array" ref="U210">IF($D210&lt;COLUMNS($F$7:U$7),"",INDEX(TableDiv[[GASB]:[GASB]],_xlfn.AGGREGATE(15,3,(TableDiv[[Agency]:[Agency]]=$E210)/(TableDiv[[Agency]:[Agency]]=$E210)*(ROW(TableDiv[Agency])-ROW(TableDiv[[#Headers],[Agency]])),COLUMNS($F$7:U$7))))</f>
        <v>0</v>
      </c>
      <c r="V210" s="1069" cm="1">
        <f t="array" ref="V210">IF($D210&lt;COLUMNS($F$7:V$7),"",INDEX(TableDiv[[GASB]:[GASB]],_xlfn.AGGREGATE(15,3,(TableDiv[[Agency]:[Agency]]=$E210)/(TableDiv[[Agency]:[Agency]]=$E210)*(ROW(TableDiv[Agency])-ROW(TableDiv[[#Headers],[Agency]])),COLUMNS($F$7:V$7))))</f>
        <v>0</v>
      </c>
      <c r="W210" s="1069" cm="1">
        <f t="array" ref="W210">IF($D210&lt;COLUMNS($F$7:W$7),"",INDEX(TableDiv[[GASB]:[GASB]],_xlfn.AGGREGATE(15,3,(TableDiv[[Agency]:[Agency]]=$E210)/(TableDiv[[Agency]:[Agency]]=$E210)*(ROW(TableDiv[Agency])-ROW(TableDiv[[#Headers],[Agency]])),COLUMNS($F$7:W$7))))</f>
        <v>0</v>
      </c>
      <c r="X210" s="1069" cm="1">
        <f t="array" ref="X210">IF($D210&lt;COLUMNS($F$7:X$7),"",INDEX(TableDiv[[GASB]:[GASB]],_xlfn.AGGREGATE(15,3,(TableDiv[[Agency]:[Agency]]=$E210)/(TableDiv[[Agency]:[Agency]]=$E210)*(ROW(TableDiv[Agency])-ROW(TableDiv[[#Headers],[Agency]])),COLUMNS($F$7:X$7))))</f>
        <v>0</v>
      </c>
      <c r="Y210" s="1069" cm="1">
        <f t="array" ref="Y210">IF($D210&lt;COLUMNS($F$7:Y$7),"",INDEX(TableDiv[[GASB]:[GASB]],_xlfn.AGGREGATE(15,3,(TableDiv[[Agency]:[Agency]]=$E210)/(TableDiv[[Agency]:[Agency]]=$E210)*(ROW(TableDiv[Agency])-ROW(TableDiv[[#Headers],[Agency]])),COLUMNS($F$7:Y$7))))</f>
        <v>0</v>
      </c>
      <c r="Z210" s="1069" cm="1">
        <f t="array" ref="Z210">IF($D210&lt;COLUMNS($F$7:Z$7),"",INDEX(TableDiv[[GASB]:[GASB]],_xlfn.AGGREGATE(15,3,(TableDiv[[Agency]:[Agency]]=$E210)/(TableDiv[[Agency]:[Agency]]=$E210)*(ROW(TableDiv[Agency])-ROW(TableDiv[[#Headers],[Agency]])),COLUMNS($F$7:Z$7))))</f>
        <v>0</v>
      </c>
      <c r="AA210" s="1069" cm="1">
        <f t="array" ref="AA210">IF($D210&lt;COLUMNS($F$7:AA$7),"",INDEX(TableDiv[[GASB]:[GASB]],_xlfn.AGGREGATE(15,3,(TableDiv[[Agency]:[Agency]]=$E210)/(TableDiv[[Agency]:[Agency]]=$E210)*(ROW(TableDiv[Agency])-ROW(TableDiv[[#Headers],[Agency]])),COLUMNS($F$7:AA$7))))</f>
        <v>0</v>
      </c>
      <c r="AB210" s="1069" cm="1">
        <f t="array" ref="AB210">IF($D210&lt;COLUMNS($F$7:AB$7),"",INDEX(TableDiv[[GASB]:[GASB]],_xlfn.AGGREGATE(15,3,(TableDiv[[Agency]:[Agency]]=$E210)/(TableDiv[[Agency]:[Agency]]=$E210)*(ROW(TableDiv[Agency])-ROW(TableDiv[[#Headers],[Agency]])),COLUMNS($F$7:AB$7))))</f>
        <v>0</v>
      </c>
      <c r="AC210" s="1069" cm="1">
        <f t="array" ref="AC210">IF($D210&lt;COLUMNS($F$7:AC$7),"",INDEX(TableDiv[[GASB]:[GASB]],_xlfn.AGGREGATE(15,3,(TableDiv[[Agency]:[Agency]]=$E210)/(TableDiv[[Agency]:[Agency]]=$E210)*(ROW(TableDiv[Agency])-ROW(TableDiv[[#Headers],[Agency]])),COLUMNS($F$7:AC$7))))</f>
        <v>0</v>
      </c>
      <c r="AD210" s="1069" cm="1">
        <f t="array" ref="AD210">IF($D210&lt;COLUMNS($F$7:AD$7),"",INDEX(TableDiv[[GASB]:[GASB]],_xlfn.AGGREGATE(15,3,(TableDiv[[Agency]:[Agency]]=$E210)/(TableDiv[[Agency]:[Agency]]=$E210)*(ROW(TableDiv[Agency])-ROW(TableDiv[[#Headers],[Agency]])),COLUMNS($F$7:AD$7))))</f>
        <v>0</v>
      </c>
      <c r="AE210" s="1069" cm="1">
        <f t="array" ref="AE210">IF($D210&lt;COLUMNS($F$7:AE$7),"",INDEX(TableDiv[[GASB]:[GASB]],_xlfn.AGGREGATE(15,3,(TableDiv[[Agency]:[Agency]]=$E210)/(TableDiv[[Agency]:[Agency]]=$E210)*(ROW(TableDiv[Agency])-ROW(TableDiv[[#Headers],[Agency]])),COLUMNS($F$7:AE$7))))</f>
        <v>0</v>
      </c>
      <c r="AF210" s="1069" cm="1">
        <f t="array" ref="AF210">IF($D210&lt;COLUMNS($F$7:AF$7),"",INDEX(TableDiv[[GASB]:[GASB]],_xlfn.AGGREGATE(15,3,(TableDiv[[Agency]:[Agency]]=$E210)/(TableDiv[[Agency]:[Agency]]=$E210)*(ROW(TableDiv[Agency])-ROW(TableDiv[[#Headers],[Agency]])),COLUMNS($F$7:AF$7))))</f>
        <v>0</v>
      </c>
      <c r="AG210" s="1069" cm="1">
        <f t="array" ref="AG210">IF($D210&lt;COLUMNS($F$7:AG$7),"",INDEX(TableDiv[[GASB]:[GASB]],_xlfn.AGGREGATE(15,3,(TableDiv[[Agency]:[Agency]]=$E210)/(TableDiv[[Agency]:[Agency]]=$E210)*(ROW(TableDiv[Agency])-ROW(TableDiv[[#Headers],[Agency]])),COLUMNS($F$7:AG$7))))</f>
        <v>0</v>
      </c>
      <c r="AH210" s="1069" cm="1">
        <f t="array" ref="AH210">IF($D210&lt;COLUMNS($F$7:AH$7),"",INDEX(TableDiv[[GASB]:[GASB]],_xlfn.AGGREGATE(15,3,(TableDiv[[Agency]:[Agency]]=$E210)/(TableDiv[[Agency]:[Agency]]=$E210)*(ROW(TableDiv[Agency])-ROW(TableDiv[[#Headers],[Agency]])),COLUMNS($F$7:AH$7))))</f>
        <v>0</v>
      </c>
      <c r="AI210" s="1069" cm="1">
        <f t="array" ref="AI210">IF($D210&lt;COLUMNS($F$7:AI$7),"",INDEX(TableDiv[[GASB]:[GASB]],_xlfn.AGGREGATE(15,3,(TableDiv[[Agency]:[Agency]]=$E210)/(TableDiv[[Agency]:[Agency]]=$E210)*(ROW(TableDiv[Agency])-ROW(TableDiv[[#Headers],[Agency]])),COLUMNS($F$7:AI$7))))</f>
        <v>0</v>
      </c>
      <c r="AJ210" s="1069" cm="1">
        <f t="array" ref="AJ210">IF($D210&lt;COLUMNS($F$7:AJ$7),"",INDEX(TableDiv[[GASB]:[GASB]],_xlfn.AGGREGATE(15,3,(TableDiv[[Agency]:[Agency]]=$E210)/(TableDiv[[Agency]:[Agency]]=$E210)*(ROW(TableDiv[Agency])-ROW(TableDiv[[#Headers],[Agency]])),COLUMNS($F$7:AJ$7))))</f>
        <v>0</v>
      </c>
      <c r="AK210" s="1069" t="str" cm="1">
        <f t="array" ref="AK210">IF($D210&lt;COLUMNS($F$7:AK$7),"",INDEX(TableDiv[[GASB]:[GASB]],_xlfn.AGGREGATE(15,3,(TableDiv[[Agency]:[Agency]]=$E210)/(TableDiv[[Agency]:[Agency]]=$E210)*(ROW(TableDiv[Agency])-ROW(TableDiv[[#Headers],[Agency]])),COLUMNS($F$7:AK$7))))</f>
        <v/>
      </c>
      <c r="AL210" s="1069" t="str" cm="1">
        <f t="array" ref="AL210">IF($D210&lt;COLUMNS($F$7:AL$7),"",INDEX(TableDiv[[GASB]:[GASB]],_xlfn.AGGREGATE(15,3,(TableDiv[[Agency]:[Agency]]=$E210)/(TableDiv[[Agency]:[Agency]]=$E210)*(ROW(TableDiv[Agency])-ROW(TableDiv[[#Headers],[Agency]])),COLUMNS($F$7:AL$7))))</f>
        <v/>
      </c>
      <c r="AM210" s="1069" t="str" cm="1">
        <f t="array" ref="AM210">IF($D210&lt;COLUMNS($F$7:AM$7),"",INDEX(TableDiv[[GASB]:[GASB]],_xlfn.AGGREGATE(15,3,(TableDiv[[Agency]:[Agency]]=$E210)/(TableDiv[[Agency]:[Agency]]=$E210)*(ROW(TableDiv[Agency])-ROW(TableDiv[[#Headers],[Agency]])),COLUMNS($F$7:AM$7))))</f>
        <v/>
      </c>
      <c r="AN210" s="1069"/>
      <c r="AO210" s="1069"/>
      <c r="AP210" s="1069"/>
      <c r="AQ210" s="1069"/>
      <c r="AR210" s="1069"/>
      <c r="AS210" s="1069"/>
    </row>
    <row r="211" spans="1:45" ht="15">
      <c r="A211" s="1073" t="s">
        <v>2363</v>
      </c>
      <c r="B211" s="1073" t="s">
        <v>2270</v>
      </c>
      <c r="C211" s="1069"/>
      <c r="D211" s="1069">
        <f>COUNTIF(TableDiv[Agency],E211)</f>
        <v>31</v>
      </c>
      <c r="E211" s="1078" t="str" cm="1">
        <f t="array" ref="E211">IFERROR(INDEX(TableDiv[Agency],MATCH(0,INDEX(COUNTIF($E$7:E210,TableDiv[Agency]),),0)),"")</f>
        <v/>
      </c>
      <c r="F211" s="1069" cm="1">
        <f t="array" ref="F211">IF($D211&lt;COLUMNS($F$7:F$7),"",INDEX(TableDiv[[GASB]:[GASB]],_xlfn.AGGREGATE(15,3,(TableDiv[[Agency]:[Agency]]=$E211)/(TableDiv[[Agency]:[Agency]]=$E211)*(ROW(TableDiv[Agency])-ROW(TableDiv[[#Headers],[Agency]])),COLUMNS($F$7:F$7))))</f>
        <v>0</v>
      </c>
      <c r="G211" s="1069" cm="1">
        <f t="array" ref="G211">IF($D211&lt;COLUMNS($F$7:G$7),"",INDEX(TableDiv[[GASB]:[GASB]],_xlfn.AGGREGATE(15,3,(TableDiv[[Agency]:[Agency]]=$E211)/(TableDiv[[Agency]:[Agency]]=$E211)*(ROW(TableDiv[Agency])-ROW(TableDiv[[#Headers],[Agency]])),COLUMNS($F$7:G$7))))</f>
        <v>0</v>
      </c>
      <c r="H211" s="1069" cm="1">
        <f t="array" ref="H211">IF($D211&lt;COLUMNS($F$7:H$7),"",INDEX(TableDiv[[GASB]:[GASB]],_xlfn.AGGREGATE(15,3,(TableDiv[[Agency]:[Agency]]=$E211)/(TableDiv[[Agency]:[Agency]]=$E211)*(ROW(TableDiv[Agency])-ROW(TableDiv[[#Headers],[Agency]])),COLUMNS($F$7:H$7))))</f>
        <v>0</v>
      </c>
      <c r="I211" s="1069" cm="1">
        <f t="array" ref="I211">IF($D211&lt;COLUMNS($F$7:I$7),"",INDEX(TableDiv[[GASB]:[GASB]],_xlfn.AGGREGATE(15,3,(TableDiv[[Agency]:[Agency]]=$E211)/(TableDiv[[Agency]:[Agency]]=$E211)*(ROW(TableDiv[Agency])-ROW(TableDiv[[#Headers],[Agency]])),COLUMNS($F$7:I$7))))</f>
        <v>0</v>
      </c>
      <c r="J211" s="1069" cm="1">
        <f t="array" ref="J211">IF($D211&lt;COLUMNS($F$7:J$7),"",INDEX(TableDiv[[GASB]:[GASB]],_xlfn.AGGREGATE(15,3,(TableDiv[[Agency]:[Agency]]=$E211)/(TableDiv[[Agency]:[Agency]]=$E211)*(ROW(TableDiv[Agency])-ROW(TableDiv[[#Headers],[Agency]])),COLUMNS($F$7:J$7))))</f>
        <v>0</v>
      </c>
      <c r="K211" s="1069" cm="1">
        <f t="array" ref="K211">IF($D211&lt;COLUMNS($F$7:K$7),"",INDEX(TableDiv[[GASB]:[GASB]],_xlfn.AGGREGATE(15,3,(TableDiv[[Agency]:[Agency]]=$E211)/(TableDiv[[Agency]:[Agency]]=$E211)*(ROW(TableDiv[Agency])-ROW(TableDiv[[#Headers],[Agency]])),COLUMNS($F$7:K$7))))</f>
        <v>0</v>
      </c>
      <c r="L211" s="1069" cm="1">
        <f t="array" ref="L211">IF($D211&lt;COLUMNS($F$7:L$7),"",INDEX(TableDiv[[GASB]:[GASB]],_xlfn.AGGREGATE(15,3,(TableDiv[[Agency]:[Agency]]=$E211)/(TableDiv[[Agency]:[Agency]]=$E211)*(ROW(TableDiv[Agency])-ROW(TableDiv[[#Headers],[Agency]])),COLUMNS($F$7:L$7))))</f>
        <v>0</v>
      </c>
      <c r="M211" s="1069" cm="1">
        <f t="array" ref="M211">IF($D211&lt;COLUMNS($F$7:M$7),"",INDEX(TableDiv[[GASB]:[GASB]],_xlfn.AGGREGATE(15,3,(TableDiv[[Agency]:[Agency]]=$E211)/(TableDiv[[Agency]:[Agency]]=$E211)*(ROW(TableDiv[Agency])-ROW(TableDiv[[#Headers],[Agency]])),COLUMNS($F$7:M$7))))</f>
        <v>0</v>
      </c>
      <c r="N211" s="1069" cm="1">
        <f t="array" ref="N211">IF($D211&lt;COLUMNS($F$7:N$7),"",INDEX(TableDiv[[GASB]:[GASB]],_xlfn.AGGREGATE(15,3,(TableDiv[[Agency]:[Agency]]=$E211)/(TableDiv[[Agency]:[Agency]]=$E211)*(ROW(TableDiv[Agency])-ROW(TableDiv[[#Headers],[Agency]])),COLUMNS($F$7:N$7))))</f>
        <v>0</v>
      </c>
      <c r="O211" s="1069" cm="1">
        <f t="array" ref="O211">IF($D211&lt;COLUMNS($F$7:O$7),"",INDEX(TableDiv[[GASB]:[GASB]],_xlfn.AGGREGATE(15,3,(TableDiv[[Agency]:[Agency]]=$E211)/(TableDiv[[Agency]:[Agency]]=$E211)*(ROW(TableDiv[Agency])-ROW(TableDiv[[#Headers],[Agency]])),COLUMNS($F$7:O$7))))</f>
        <v>0</v>
      </c>
      <c r="P211" s="1069" cm="1">
        <f t="array" ref="P211">IF($D211&lt;COLUMNS($F$7:P$7),"",INDEX(TableDiv[[GASB]:[GASB]],_xlfn.AGGREGATE(15,3,(TableDiv[[Agency]:[Agency]]=$E211)/(TableDiv[[Agency]:[Agency]]=$E211)*(ROW(TableDiv[Agency])-ROW(TableDiv[[#Headers],[Agency]])),COLUMNS($F$7:P$7))))</f>
        <v>0</v>
      </c>
      <c r="Q211" s="1069" cm="1">
        <f t="array" ref="Q211">IF($D211&lt;COLUMNS($F$7:Q$7),"",INDEX(TableDiv[[GASB]:[GASB]],_xlfn.AGGREGATE(15,3,(TableDiv[[Agency]:[Agency]]=$E211)/(TableDiv[[Agency]:[Agency]]=$E211)*(ROW(TableDiv[Agency])-ROW(TableDiv[[#Headers],[Agency]])),COLUMNS($F$7:Q$7))))</f>
        <v>0</v>
      </c>
      <c r="R211" s="1069" cm="1">
        <f t="array" ref="R211">IF($D211&lt;COLUMNS($F$7:R$7),"",INDEX(TableDiv[[GASB]:[GASB]],_xlfn.AGGREGATE(15,3,(TableDiv[[Agency]:[Agency]]=$E211)/(TableDiv[[Agency]:[Agency]]=$E211)*(ROW(TableDiv[Agency])-ROW(TableDiv[[#Headers],[Agency]])),COLUMNS($F$7:R$7))))</f>
        <v>0</v>
      </c>
      <c r="S211" s="1069" cm="1">
        <f t="array" ref="S211">IF($D211&lt;COLUMNS($F$7:S$7),"",INDEX(TableDiv[[GASB]:[GASB]],_xlfn.AGGREGATE(15,3,(TableDiv[[Agency]:[Agency]]=$E211)/(TableDiv[[Agency]:[Agency]]=$E211)*(ROW(TableDiv[Agency])-ROW(TableDiv[[#Headers],[Agency]])),COLUMNS($F$7:S$7))))</f>
        <v>0</v>
      </c>
      <c r="T211" s="1069" cm="1">
        <f t="array" ref="T211">IF($D211&lt;COLUMNS($F$7:T$7),"",INDEX(TableDiv[[GASB]:[GASB]],_xlfn.AGGREGATE(15,3,(TableDiv[[Agency]:[Agency]]=$E211)/(TableDiv[[Agency]:[Agency]]=$E211)*(ROW(TableDiv[Agency])-ROW(TableDiv[[#Headers],[Agency]])),COLUMNS($F$7:T$7))))</f>
        <v>0</v>
      </c>
      <c r="U211" s="1069" cm="1">
        <f t="array" ref="U211">IF($D211&lt;COLUMNS($F$7:U$7),"",INDEX(TableDiv[[GASB]:[GASB]],_xlfn.AGGREGATE(15,3,(TableDiv[[Agency]:[Agency]]=$E211)/(TableDiv[[Agency]:[Agency]]=$E211)*(ROW(TableDiv[Agency])-ROW(TableDiv[[#Headers],[Agency]])),COLUMNS($F$7:U$7))))</f>
        <v>0</v>
      </c>
      <c r="V211" s="1069" cm="1">
        <f t="array" ref="V211">IF($D211&lt;COLUMNS($F$7:V$7),"",INDEX(TableDiv[[GASB]:[GASB]],_xlfn.AGGREGATE(15,3,(TableDiv[[Agency]:[Agency]]=$E211)/(TableDiv[[Agency]:[Agency]]=$E211)*(ROW(TableDiv[Agency])-ROW(TableDiv[[#Headers],[Agency]])),COLUMNS($F$7:V$7))))</f>
        <v>0</v>
      </c>
      <c r="W211" s="1069" cm="1">
        <f t="array" ref="W211">IF($D211&lt;COLUMNS($F$7:W$7),"",INDEX(TableDiv[[GASB]:[GASB]],_xlfn.AGGREGATE(15,3,(TableDiv[[Agency]:[Agency]]=$E211)/(TableDiv[[Agency]:[Agency]]=$E211)*(ROW(TableDiv[Agency])-ROW(TableDiv[[#Headers],[Agency]])),COLUMNS($F$7:W$7))))</f>
        <v>0</v>
      </c>
      <c r="X211" s="1069" cm="1">
        <f t="array" ref="X211">IF($D211&lt;COLUMNS($F$7:X$7),"",INDEX(TableDiv[[GASB]:[GASB]],_xlfn.AGGREGATE(15,3,(TableDiv[[Agency]:[Agency]]=$E211)/(TableDiv[[Agency]:[Agency]]=$E211)*(ROW(TableDiv[Agency])-ROW(TableDiv[[#Headers],[Agency]])),COLUMNS($F$7:X$7))))</f>
        <v>0</v>
      </c>
      <c r="Y211" s="1069" cm="1">
        <f t="array" ref="Y211">IF($D211&lt;COLUMNS($F$7:Y$7),"",INDEX(TableDiv[[GASB]:[GASB]],_xlfn.AGGREGATE(15,3,(TableDiv[[Agency]:[Agency]]=$E211)/(TableDiv[[Agency]:[Agency]]=$E211)*(ROW(TableDiv[Agency])-ROW(TableDiv[[#Headers],[Agency]])),COLUMNS($F$7:Y$7))))</f>
        <v>0</v>
      </c>
      <c r="Z211" s="1069" cm="1">
        <f t="array" ref="Z211">IF($D211&lt;COLUMNS($F$7:Z$7),"",INDEX(TableDiv[[GASB]:[GASB]],_xlfn.AGGREGATE(15,3,(TableDiv[[Agency]:[Agency]]=$E211)/(TableDiv[[Agency]:[Agency]]=$E211)*(ROW(TableDiv[Agency])-ROW(TableDiv[[#Headers],[Agency]])),COLUMNS($F$7:Z$7))))</f>
        <v>0</v>
      </c>
      <c r="AA211" s="1069" cm="1">
        <f t="array" ref="AA211">IF($D211&lt;COLUMNS($F$7:AA$7),"",INDEX(TableDiv[[GASB]:[GASB]],_xlfn.AGGREGATE(15,3,(TableDiv[[Agency]:[Agency]]=$E211)/(TableDiv[[Agency]:[Agency]]=$E211)*(ROW(TableDiv[Agency])-ROW(TableDiv[[#Headers],[Agency]])),COLUMNS($F$7:AA$7))))</f>
        <v>0</v>
      </c>
      <c r="AB211" s="1069" cm="1">
        <f t="array" ref="AB211">IF($D211&lt;COLUMNS($F$7:AB$7),"",INDEX(TableDiv[[GASB]:[GASB]],_xlfn.AGGREGATE(15,3,(TableDiv[[Agency]:[Agency]]=$E211)/(TableDiv[[Agency]:[Agency]]=$E211)*(ROW(TableDiv[Agency])-ROW(TableDiv[[#Headers],[Agency]])),COLUMNS($F$7:AB$7))))</f>
        <v>0</v>
      </c>
      <c r="AC211" s="1069" cm="1">
        <f t="array" ref="AC211">IF($D211&lt;COLUMNS($F$7:AC$7),"",INDEX(TableDiv[[GASB]:[GASB]],_xlfn.AGGREGATE(15,3,(TableDiv[[Agency]:[Agency]]=$E211)/(TableDiv[[Agency]:[Agency]]=$E211)*(ROW(TableDiv[Agency])-ROW(TableDiv[[#Headers],[Agency]])),COLUMNS($F$7:AC$7))))</f>
        <v>0</v>
      </c>
      <c r="AD211" s="1069" cm="1">
        <f t="array" ref="AD211">IF($D211&lt;COLUMNS($F$7:AD$7),"",INDEX(TableDiv[[GASB]:[GASB]],_xlfn.AGGREGATE(15,3,(TableDiv[[Agency]:[Agency]]=$E211)/(TableDiv[[Agency]:[Agency]]=$E211)*(ROW(TableDiv[Agency])-ROW(TableDiv[[#Headers],[Agency]])),COLUMNS($F$7:AD$7))))</f>
        <v>0</v>
      </c>
      <c r="AE211" s="1069" cm="1">
        <f t="array" ref="AE211">IF($D211&lt;COLUMNS($F$7:AE$7),"",INDEX(TableDiv[[GASB]:[GASB]],_xlfn.AGGREGATE(15,3,(TableDiv[[Agency]:[Agency]]=$E211)/(TableDiv[[Agency]:[Agency]]=$E211)*(ROW(TableDiv[Agency])-ROW(TableDiv[[#Headers],[Agency]])),COLUMNS($F$7:AE$7))))</f>
        <v>0</v>
      </c>
      <c r="AF211" s="1069" cm="1">
        <f t="array" ref="AF211">IF($D211&lt;COLUMNS($F$7:AF$7),"",INDEX(TableDiv[[GASB]:[GASB]],_xlfn.AGGREGATE(15,3,(TableDiv[[Agency]:[Agency]]=$E211)/(TableDiv[[Agency]:[Agency]]=$E211)*(ROW(TableDiv[Agency])-ROW(TableDiv[[#Headers],[Agency]])),COLUMNS($F$7:AF$7))))</f>
        <v>0</v>
      </c>
      <c r="AG211" s="1069" cm="1">
        <f t="array" ref="AG211">IF($D211&lt;COLUMNS($F$7:AG$7),"",INDEX(TableDiv[[GASB]:[GASB]],_xlfn.AGGREGATE(15,3,(TableDiv[[Agency]:[Agency]]=$E211)/(TableDiv[[Agency]:[Agency]]=$E211)*(ROW(TableDiv[Agency])-ROW(TableDiv[[#Headers],[Agency]])),COLUMNS($F$7:AG$7))))</f>
        <v>0</v>
      </c>
      <c r="AH211" s="1069" cm="1">
        <f t="array" ref="AH211">IF($D211&lt;COLUMNS($F$7:AH$7),"",INDEX(TableDiv[[GASB]:[GASB]],_xlfn.AGGREGATE(15,3,(TableDiv[[Agency]:[Agency]]=$E211)/(TableDiv[[Agency]:[Agency]]=$E211)*(ROW(TableDiv[Agency])-ROW(TableDiv[[#Headers],[Agency]])),COLUMNS($F$7:AH$7))))</f>
        <v>0</v>
      </c>
      <c r="AI211" s="1069" cm="1">
        <f t="array" ref="AI211">IF($D211&lt;COLUMNS($F$7:AI$7),"",INDEX(TableDiv[[GASB]:[GASB]],_xlfn.AGGREGATE(15,3,(TableDiv[[Agency]:[Agency]]=$E211)/(TableDiv[[Agency]:[Agency]]=$E211)*(ROW(TableDiv[Agency])-ROW(TableDiv[[#Headers],[Agency]])),COLUMNS($F$7:AI$7))))</f>
        <v>0</v>
      </c>
      <c r="AJ211" s="1069" cm="1">
        <f t="array" ref="AJ211">IF($D211&lt;COLUMNS($F$7:AJ$7),"",INDEX(TableDiv[[GASB]:[GASB]],_xlfn.AGGREGATE(15,3,(TableDiv[[Agency]:[Agency]]=$E211)/(TableDiv[[Agency]:[Agency]]=$E211)*(ROW(TableDiv[Agency])-ROW(TableDiv[[#Headers],[Agency]])),COLUMNS($F$7:AJ$7))))</f>
        <v>0</v>
      </c>
      <c r="AK211" s="1069" t="str" cm="1">
        <f t="array" ref="AK211">IF($D211&lt;COLUMNS($F$7:AK$7),"",INDEX(TableDiv[[GASB]:[GASB]],_xlfn.AGGREGATE(15,3,(TableDiv[[Agency]:[Agency]]=$E211)/(TableDiv[[Agency]:[Agency]]=$E211)*(ROW(TableDiv[Agency])-ROW(TableDiv[[#Headers],[Agency]])),COLUMNS($F$7:AK$7))))</f>
        <v/>
      </c>
      <c r="AL211" s="1069" t="str" cm="1">
        <f t="array" ref="AL211">IF($D211&lt;COLUMNS($F$7:AL$7),"",INDEX(TableDiv[[GASB]:[GASB]],_xlfn.AGGREGATE(15,3,(TableDiv[[Agency]:[Agency]]=$E211)/(TableDiv[[Agency]:[Agency]]=$E211)*(ROW(TableDiv[Agency])-ROW(TableDiv[[#Headers],[Agency]])),COLUMNS($F$7:AL$7))))</f>
        <v/>
      </c>
      <c r="AM211" s="1069" t="str" cm="1">
        <f t="array" ref="AM211">IF($D211&lt;COLUMNS($F$7:AM$7),"",INDEX(TableDiv[[GASB]:[GASB]],_xlfn.AGGREGATE(15,3,(TableDiv[[Agency]:[Agency]]=$E211)/(TableDiv[[Agency]:[Agency]]=$E211)*(ROW(TableDiv[Agency])-ROW(TableDiv[[#Headers],[Agency]])),COLUMNS($F$7:AM$7))))</f>
        <v/>
      </c>
      <c r="AN211" s="1069"/>
      <c r="AO211" s="1069"/>
      <c r="AP211" s="1069"/>
      <c r="AQ211" s="1069"/>
      <c r="AR211" s="1069"/>
      <c r="AS211" s="1069"/>
    </row>
    <row r="212" spans="1:45" ht="15">
      <c r="A212" s="1073" t="s">
        <v>2363</v>
      </c>
      <c r="B212" s="1073" t="s">
        <v>2267</v>
      </c>
      <c r="C212" s="1069"/>
      <c r="D212" s="1069">
        <f>COUNTIF(TableDiv[Agency],E212)</f>
        <v>31</v>
      </c>
      <c r="E212" s="1078" t="str" cm="1">
        <f t="array" ref="E212">IFERROR(INDEX(TableDiv[Agency],MATCH(0,INDEX(COUNTIF($E$7:E211,TableDiv[Agency]),),0)),"")</f>
        <v/>
      </c>
      <c r="F212" s="1069" cm="1">
        <f t="array" ref="F212">IF($D212&lt;COLUMNS($F$7:F$7),"",INDEX(TableDiv[[GASB]:[GASB]],_xlfn.AGGREGATE(15,3,(TableDiv[[Agency]:[Agency]]=$E212)/(TableDiv[[Agency]:[Agency]]=$E212)*(ROW(TableDiv[Agency])-ROW(TableDiv[[#Headers],[Agency]])),COLUMNS($F$7:F$7))))</f>
        <v>0</v>
      </c>
      <c r="G212" s="1069" cm="1">
        <f t="array" ref="G212">IF($D212&lt;COLUMNS($F$7:G$7),"",INDEX(TableDiv[[GASB]:[GASB]],_xlfn.AGGREGATE(15,3,(TableDiv[[Agency]:[Agency]]=$E212)/(TableDiv[[Agency]:[Agency]]=$E212)*(ROW(TableDiv[Agency])-ROW(TableDiv[[#Headers],[Agency]])),COLUMNS($F$7:G$7))))</f>
        <v>0</v>
      </c>
      <c r="H212" s="1069" cm="1">
        <f t="array" ref="H212">IF($D212&lt;COLUMNS($F$7:H$7),"",INDEX(TableDiv[[GASB]:[GASB]],_xlfn.AGGREGATE(15,3,(TableDiv[[Agency]:[Agency]]=$E212)/(TableDiv[[Agency]:[Agency]]=$E212)*(ROW(TableDiv[Agency])-ROW(TableDiv[[#Headers],[Agency]])),COLUMNS($F$7:H$7))))</f>
        <v>0</v>
      </c>
      <c r="I212" s="1069" cm="1">
        <f t="array" ref="I212">IF($D212&lt;COLUMNS($F$7:I$7),"",INDEX(TableDiv[[GASB]:[GASB]],_xlfn.AGGREGATE(15,3,(TableDiv[[Agency]:[Agency]]=$E212)/(TableDiv[[Agency]:[Agency]]=$E212)*(ROW(TableDiv[Agency])-ROW(TableDiv[[#Headers],[Agency]])),COLUMNS($F$7:I$7))))</f>
        <v>0</v>
      </c>
      <c r="J212" s="1069" cm="1">
        <f t="array" ref="J212">IF($D212&lt;COLUMNS($F$7:J$7),"",INDEX(TableDiv[[GASB]:[GASB]],_xlfn.AGGREGATE(15,3,(TableDiv[[Agency]:[Agency]]=$E212)/(TableDiv[[Agency]:[Agency]]=$E212)*(ROW(TableDiv[Agency])-ROW(TableDiv[[#Headers],[Agency]])),COLUMNS($F$7:J$7))))</f>
        <v>0</v>
      </c>
      <c r="K212" s="1069" cm="1">
        <f t="array" ref="K212">IF($D212&lt;COLUMNS($F$7:K$7),"",INDEX(TableDiv[[GASB]:[GASB]],_xlfn.AGGREGATE(15,3,(TableDiv[[Agency]:[Agency]]=$E212)/(TableDiv[[Agency]:[Agency]]=$E212)*(ROW(TableDiv[Agency])-ROW(TableDiv[[#Headers],[Agency]])),COLUMNS($F$7:K$7))))</f>
        <v>0</v>
      </c>
      <c r="L212" s="1069" cm="1">
        <f t="array" ref="L212">IF($D212&lt;COLUMNS($F$7:L$7),"",INDEX(TableDiv[[GASB]:[GASB]],_xlfn.AGGREGATE(15,3,(TableDiv[[Agency]:[Agency]]=$E212)/(TableDiv[[Agency]:[Agency]]=$E212)*(ROW(TableDiv[Agency])-ROW(TableDiv[[#Headers],[Agency]])),COLUMNS($F$7:L$7))))</f>
        <v>0</v>
      </c>
      <c r="M212" s="1069" cm="1">
        <f t="array" ref="M212">IF($D212&lt;COLUMNS($F$7:M$7),"",INDEX(TableDiv[[GASB]:[GASB]],_xlfn.AGGREGATE(15,3,(TableDiv[[Agency]:[Agency]]=$E212)/(TableDiv[[Agency]:[Agency]]=$E212)*(ROW(TableDiv[Agency])-ROW(TableDiv[[#Headers],[Agency]])),COLUMNS($F$7:M$7))))</f>
        <v>0</v>
      </c>
      <c r="N212" s="1069" cm="1">
        <f t="array" ref="N212">IF($D212&lt;COLUMNS($F$7:N$7),"",INDEX(TableDiv[[GASB]:[GASB]],_xlfn.AGGREGATE(15,3,(TableDiv[[Agency]:[Agency]]=$E212)/(TableDiv[[Agency]:[Agency]]=$E212)*(ROW(TableDiv[Agency])-ROW(TableDiv[[#Headers],[Agency]])),COLUMNS($F$7:N$7))))</f>
        <v>0</v>
      </c>
      <c r="O212" s="1069" cm="1">
        <f t="array" ref="O212">IF($D212&lt;COLUMNS($F$7:O$7),"",INDEX(TableDiv[[GASB]:[GASB]],_xlfn.AGGREGATE(15,3,(TableDiv[[Agency]:[Agency]]=$E212)/(TableDiv[[Agency]:[Agency]]=$E212)*(ROW(TableDiv[Agency])-ROW(TableDiv[[#Headers],[Agency]])),COLUMNS($F$7:O$7))))</f>
        <v>0</v>
      </c>
      <c r="P212" s="1069" cm="1">
        <f t="array" ref="P212">IF($D212&lt;COLUMNS($F$7:P$7),"",INDEX(TableDiv[[GASB]:[GASB]],_xlfn.AGGREGATE(15,3,(TableDiv[[Agency]:[Agency]]=$E212)/(TableDiv[[Agency]:[Agency]]=$E212)*(ROW(TableDiv[Agency])-ROW(TableDiv[[#Headers],[Agency]])),COLUMNS($F$7:P$7))))</f>
        <v>0</v>
      </c>
      <c r="Q212" s="1069" cm="1">
        <f t="array" ref="Q212">IF($D212&lt;COLUMNS($F$7:Q$7),"",INDEX(TableDiv[[GASB]:[GASB]],_xlfn.AGGREGATE(15,3,(TableDiv[[Agency]:[Agency]]=$E212)/(TableDiv[[Agency]:[Agency]]=$E212)*(ROW(TableDiv[Agency])-ROW(TableDiv[[#Headers],[Agency]])),COLUMNS($F$7:Q$7))))</f>
        <v>0</v>
      </c>
      <c r="R212" s="1069" cm="1">
        <f t="array" ref="R212">IF($D212&lt;COLUMNS($F$7:R$7),"",INDEX(TableDiv[[GASB]:[GASB]],_xlfn.AGGREGATE(15,3,(TableDiv[[Agency]:[Agency]]=$E212)/(TableDiv[[Agency]:[Agency]]=$E212)*(ROW(TableDiv[Agency])-ROW(TableDiv[[#Headers],[Agency]])),COLUMNS($F$7:R$7))))</f>
        <v>0</v>
      </c>
      <c r="S212" s="1069" cm="1">
        <f t="array" ref="S212">IF($D212&lt;COLUMNS($F$7:S$7),"",INDEX(TableDiv[[GASB]:[GASB]],_xlfn.AGGREGATE(15,3,(TableDiv[[Agency]:[Agency]]=$E212)/(TableDiv[[Agency]:[Agency]]=$E212)*(ROW(TableDiv[Agency])-ROW(TableDiv[[#Headers],[Agency]])),COLUMNS($F$7:S$7))))</f>
        <v>0</v>
      </c>
      <c r="T212" s="1069" cm="1">
        <f t="array" ref="T212">IF($D212&lt;COLUMNS($F$7:T$7),"",INDEX(TableDiv[[GASB]:[GASB]],_xlfn.AGGREGATE(15,3,(TableDiv[[Agency]:[Agency]]=$E212)/(TableDiv[[Agency]:[Agency]]=$E212)*(ROW(TableDiv[Agency])-ROW(TableDiv[[#Headers],[Agency]])),COLUMNS($F$7:T$7))))</f>
        <v>0</v>
      </c>
      <c r="U212" s="1069" cm="1">
        <f t="array" ref="U212">IF($D212&lt;COLUMNS($F$7:U$7),"",INDEX(TableDiv[[GASB]:[GASB]],_xlfn.AGGREGATE(15,3,(TableDiv[[Agency]:[Agency]]=$E212)/(TableDiv[[Agency]:[Agency]]=$E212)*(ROW(TableDiv[Agency])-ROW(TableDiv[[#Headers],[Agency]])),COLUMNS($F$7:U$7))))</f>
        <v>0</v>
      </c>
      <c r="V212" s="1069" cm="1">
        <f t="array" ref="V212">IF($D212&lt;COLUMNS($F$7:V$7),"",INDEX(TableDiv[[GASB]:[GASB]],_xlfn.AGGREGATE(15,3,(TableDiv[[Agency]:[Agency]]=$E212)/(TableDiv[[Agency]:[Agency]]=$E212)*(ROW(TableDiv[Agency])-ROW(TableDiv[[#Headers],[Agency]])),COLUMNS($F$7:V$7))))</f>
        <v>0</v>
      </c>
      <c r="W212" s="1069" cm="1">
        <f t="array" ref="W212">IF($D212&lt;COLUMNS($F$7:W$7),"",INDEX(TableDiv[[GASB]:[GASB]],_xlfn.AGGREGATE(15,3,(TableDiv[[Agency]:[Agency]]=$E212)/(TableDiv[[Agency]:[Agency]]=$E212)*(ROW(TableDiv[Agency])-ROW(TableDiv[[#Headers],[Agency]])),COLUMNS($F$7:W$7))))</f>
        <v>0</v>
      </c>
      <c r="X212" s="1069" cm="1">
        <f t="array" ref="X212">IF($D212&lt;COLUMNS($F$7:X$7),"",INDEX(TableDiv[[GASB]:[GASB]],_xlfn.AGGREGATE(15,3,(TableDiv[[Agency]:[Agency]]=$E212)/(TableDiv[[Agency]:[Agency]]=$E212)*(ROW(TableDiv[Agency])-ROW(TableDiv[[#Headers],[Agency]])),COLUMNS($F$7:X$7))))</f>
        <v>0</v>
      </c>
      <c r="Y212" s="1069" cm="1">
        <f t="array" ref="Y212">IF($D212&lt;COLUMNS($F$7:Y$7),"",INDEX(TableDiv[[GASB]:[GASB]],_xlfn.AGGREGATE(15,3,(TableDiv[[Agency]:[Agency]]=$E212)/(TableDiv[[Agency]:[Agency]]=$E212)*(ROW(TableDiv[Agency])-ROW(TableDiv[[#Headers],[Agency]])),COLUMNS($F$7:Y$7))))</f>
        <v>0</v>
      </c>
      <c r="Z212" s="1069" cm="1">
        <f t="array" ref="Z212">IF($D212&lt;COLUMNS($F$7:Z$7),"",INDEX(TableDiv[[GASB]:[GASB]],_xlfn.AGGREGATE(15,3,(TableDiv[[Agency]:[Agency]]=$E212)/(TableDiv[[Agency]:[Agency]]=$E212)*(ROW(TableDiv[Agency])-ROW(TableDiv[[#Headers],[Agency]])),COLUMNS($F$7:Z$7))))</f>
        <v>0</v>
      </c>
      <c r="AA212" s="1069" cm="1">
        <f t="array" ref="AA212">IF($D212&lt;COLUMNS($F$7:AA$7),"",INDEX(TableDiv[[GASB]:[GASB]],_xlfn.AGGREGATE(15,3,(TableDiv[[Agency]:[Agency]]=$E212)/(TableDiv[[Agency]:[Agency]]=$E212)*(ROW(TableDiv[Agency])-ROW(TableDiv[[#Headers],[Agency]])),COLUMNS($F$7:AA$7))))</f>
        <v>0</v>
      </c>
      <c r="AB212" s="1069" cm="1">
        <f t="array" ref="AB212">IF($D212&lt;COLUMNS($F$7:AB$7),"",INDEX(TableDiv[[GASB]:[GASB]],_xlfn.AGGREGATE(15,3,(TableDiv[[Agency]:[Agency]]=$E212)/(TableDiv[[Agency]:[Agency]]=$E212)*(ROW(TableDiv[Agency])-ROW(TableDiv[[#Headers],[Agency]])),COLUMNS($F$7:AB$7))))</f>
        <v>0</v>
      </c>
      <c r="AC212" s="1069" cm="1">
        <f t="array" ref="AC212">IF($D212&lt;COLUMNS($F$7:AC$7),"",INDEX(TableDiv[[GASB]:[GASB]],_xlfn.AGGREGATE(15,3,(TableDiv[[Agency]:[Agency]]=$E212)/(TableDiv[[Agency]:[Agency]]=$E212)*(ROW(TableDiv[Agency])-ROW(TableDiv[[#Headers],[Agency]])),COLUMNS($F$7:AC$7))))</f>
        <v>0</v>
      </c>
      <c r="AD212" s="1069" cm="1">
        <f t="array" ref="AD212">IF($D212&lt;COLUMNS($F$7:AD$7),"",INDEX(TableDiv[[GASB]:[GASB]],_xlfn.AGGREGATE(15,3,(TableDiv[[Agency]:[Agency]]=$E212)/(TableDiv[[Agency]:[Agency]]=$E212)*(ROW(TableDiv[Agency])-ROW(TableDiv[[#Headers],[Agency]])),COLUMNS($F$7:AD$7))))</f>
        <v>0</v>
      </c>
      <c r="AE212" s="1069" cm="1">
        <f t="array" ref="AE212">IF($D212&lt;COLUMNS($F$7:AE$7),"",INDEX(TableDiv[[GASB]:[GASB]],_xlfn.AGGREGATE(15,3,(TableDiv[[Agency]:[Agency]]=$E212)/(TableDiv[[Agency]:[Agency]]=$E212)*(ROW(TableDiv[Agency])-ROW(TableDiv[[#Headers],[Agency]])),COLUMNS($F$7:AE$7))))</f>
        <v>0</v>
      </c>
      <c r="AF212" s="1069" cm="1">
        <f t="array" ref="AF212">IF($D212&lt;COLUMNS($F$7:AF$7),"",INDEX(TableDiv[[GASB]:[GASB]],_xlfn.AGGREGATE(15,3,(TableDiv[[Agency]:[Agency]]=$E212)/(TableDiv[[Agency]:[Agency]]=$E212)*(ROW(TableDiv[Agency])-ROW(TableDiv[[#Headers],[Agency]])),COLUMNS($F$7:AF$7))))</f>
        <v>0</v>
      </c>
      <c r="AG212" s="1069" cm="1">
        <f t="array" ref="AG212">IF($D212&lt;COLUMNS($F$7:AG$7),"",INDEX(TableDiv[[GASB]:[GASB]],_xlfn.AGGREGATE(15,3,(TableDiv[[Agency]:[Agency]]=$E212)/(TableDiv[[Agency]:[Agency]]=$E212)*(ROW(TableDiv[Agency])-ROW(TableDiv[[#Headers],[Agency]])),COLUMNS($F$7:AG$7))))</f>
        <v>0</v>
      </c>
      <c r="AH212" s="1069" cm="1">
        <f t="array" ref="AH212">IF($D212&lt;COLUMNS($F$7:AH$7),"",INDEX(TableDiv[[GASB]:[GASB]],_xlfn.AGGREGATE(15,3,(TableDiv[[Agency]:[Agency]]=$E212)/(TableDiv[[Agency]:[Agency]]=$E212)*(ROW(TableDiv[Agency])-ROW(TableDiv[[#Headers],[Agency]])),COLUMNS($F$7:AH$7))))</f>
        <v>0</v>
      </c>
      <c r="AI212" s="1069" cm="1">
        <f t="array" ref="AI212">IF($D212&lt;COLUMNS($F$7:AI$7),"",INDEX(TableDiv[[GASB]:[GASB]],_xlfn.AGGREGATE(15,3,(TableDiv[[Agency]:[Agency]]=$E212)/(TableDiv[[Agency]:[Agency]]=$E212)*(ROW(TableDiv[Agency])-ROW(TableDiv[[#Headers],[Agency]])),COLUMNS($F$7:AI$7))))</f>
        <v>0</v>
      </c>
      <c r="AJ212" s="1069" cm="1">
        <f t="array" ref="AJ212">IF($D212&lt;COLUMNS($F$7:AJ$7),"",INDEX(TableDiv[[GASB]:[GASB]],_xlfn.AGGREGATE(15,3,(TableDiv[[Agency]:[Agency]]=$E212)/(TableDiv[[Agency]:[Agency]]=$E212)*(ROW(TableDiv[Agency])-ROW(TableDiv[[#Headers],[Agency]])),COLUMNS($F$7:AJ$7))))</f>
        <v>0</v>
      </c>
      <c r="AK212" s="1069" t="str" cm="1">
        <f t="array" ref="AK212">IF($D212&lt;COLUMNS($F$7:AK$7),"",INDEX(TableDiv[[GASB]:[GASB]],_xlfn.AGGREGATE(15,3,(TableDiv[[Agency]:[Agency]]=$E212)/(TableDiv[[Agency]:[Agency]]=$E212)*(ROW(TableDiv[Agency])-ROW(TableDiv[[#Headers],[Agency]])),COLUMNS($F$7:AK$7))))</f>
        <v/>
      </c>
      <c r="AL212" s="1069" t="str" cm="1">
        <f t="array" ref="AL212">IF($D212&lt;COLUMNS($F$7:AL$7),"",INDEX(TableDiv[[GASB]:[GASB]],_xlfn.AGGREGATE(15,3,(TableDiv[[Agency]:[Agency]]=$E212)/(TableDiv[[Agency]:[Agency]]=$E212)*(ROW(TableDiv[Agency])-ROW(TableDiv[[#Headers],[Agency]])),COLUMNS($F$7:AL$7))))</f>
        <v/>
      </c>
      <c r="AM212" s="1069" t="str" cm="1">
        <f t="array" ref="AM212">IF($D212&lt;COLUMNS($F$7:AM$7),"",INDEX(TableDiv[[GASB]:[GASB]],_xlfn.AGGREGATE(15,3,(TableDiv[[Agency]:[Agency]]=$E212)/(TableDiv[[Agency]:[Agency]]=$E212)*(ROW(TableDiv[Agency])-ROW(TableDiv[[#Headers],[Agency]])),COLUMNS($F$7:AM$7))))</f>
        <v/>
      </c>
      <c r="AN212" s="1069"/>
      <c r="AO212" s="1069"/>
      <c r="AP212" s="1069"/>
      <c r="AQ212" s="1069"/>
      <c r="AR212" s="1069"/>
      <c r="AS212" s="1069"/>
    </row>
    <row r="213" spans="1:45" ht="15">
      <c r="A213" s="1073" t="s">
        <v>2363</v>
      </c>
      <c r="B213" s="1073" t="s">
        <v>2302</v>
      </c>
      <c r="C213" s="1069"/>
      <c r="D213" s="1069">
        <f>COUNTIF(TableDiv[Agency],E213)</f>
        <v>31</v>
      </c>
      <c r="E213" s="1078" t="str" cm="1">
        <f t="array" ref="E213">IFERROR(INDEX(TableDiv[Agency],MATCH(0,INDEX(COUNTIF($E$7:E212,TableDiv[Agency]),),0)),"")</f>
        <v/>
      </c>
      <c r="F213" s="1069" cm="1">
        <f t="array" ref="F213">IF($D213&lt;COLUMNS($F$7:F$7),"",INDEX(TableDiv[[GASB]:[GASB]],_xlfn.AGGREGATE(15,3,(TableDiv[[Agency]:[Agency]]=$E213)/(TableDiv[[Agency]:[Agency]]=$E213)*(ROW(TableDiv[Agency])-ROW(TableDiv[[#Headers],[Agency]])),COLUMNS($F$7:F$7))))</f>
        <v>0</v>
      </c>
      <c r="G213" s="1069" cm="1">
        <f t="array" ref="G213">IF($D213&lt;COLUMNS($F$7:G$7),"",INDEX(TableDiv[[GASB]:[GASB]],_xlfn.AGGREGATE(15,3,(TableDiv[[Agency]:[Agency]]=$E213)/(TableDiv[[Agency]:[Agency]]=$E213)*(ROW(TableDiv[Agency])-ROW(TableDiv[[#Headers],[Agency]])),COLUMNS($F$7:G$7))))</f>
        <v>0</v>
      </c>
      <c r="H213" s="1069" cm="1">
        <f t="array" ref="H213">IF($D213&lt;COLUMNS($F$7:H$7),"",INDEX(TableDiv[[GASB]:[GASB]],_xlfn.AGGREGATE(15,3,(TableDiv[[Agency]:[Agency]]=$E213)/(TableDiv[[Agency]:[Agency]]=$E213)*(ROW(TableDiv[Agency])-ROW(TableDiv[[#Headers],[Agency]])),COLUMNS($F$7:H$7))))</f>
        <v>0</v>
      </c>
      <c r="I213" s="1069" cm="1">
        <f t="array" ref="I213">IF($D213&lt;COLUMNS($F$7:I$7),"",INDEX(TableDiv[[GASB]:[GASB]],_xlfn.AGGREGATE(15,3,(TableDiv[[Agency]:[Agency]]=$E213)/(TableDiv[[Agency]:[Agency]]=$E213)*(ROW(TableDiv[Agency])-ROW(TableDiv[[#Headers],[Agency]])),COLUMNS($F$7:I$7))))</f>
        <v>0</v>
      </c>
      <c r="J213" s="1069" cm="1">
        <f t="array" ref="J213">IF($D213&lt;COLUMNS($F$7:J$7),"",INDEX(TableDiv[[GASB]:[GASB]],_xlfn.AGGREGATE(15,3,(TableDiv[[Agency]:[Agency]]=$E213)/(TableDiv[[Agency]:[Agency]]=$E213)*(ROW(TableDiv[Agency])-ROW(TableDiv[[#Headers],[Agency]])),COLUMNS($F$7:J$7))))</f>
        <v>0</v>
      </c>
      <c r="K213" s="1069" cm="1">
        <f t="array" ref="K213">IF($D213&lt;COLUMNS($F$7:K$7),"",INDEX(TableDiv[[GASB]:[GASB]],_xlfn.AGGREGATE(15,3,(TableDiv[[Agency]:[Agency]]=$E213)/(TableDiv[[Agency]:[Agency]]=$E213)*(ROW(TableDiv[Agency])-ROW(TableDiv[[#Headers],[Agency]])),COLUMNS($F$7:K$7))))</f>
        <v>0</v>
      </c>
      <c r="L213" s="1069" cm="1">
        <f t="array" ref="L213">IF($D213&lt;COLUMNS($F$7:L$7),"",INDEX(TableDiv[[GASB]:[GASB]],_xlfn.AGGREGATE(15,3,(TableDiv[[Agency]:[Agency]]=$E213)/(TableDiv[[Agency]:[Agency]]=$E213)*(ROW(TableDiv[Agency])-ROW(TableDiv[[#Headers],[Agency]])),COLUMNS($F$7:L$7))))</f>
        <v>0</v>
      </c>
      <c r="M213" s="1069" cm="1">
        <f t="array" ref="M213">IF($D213&lt;COLUMNS($F$7:M$7),"",INDEX(TableDiv[[GASB]:[GASB]],_xlfn.AGGREGATE(15,3,(TableDiv[[Agency]:[Agency]]=$E213)/(TableDiv[[Agency]:[Agency]]=$E213)*(ROW(TableDiv[Agency])-ROW(TableDiv[[#Headers],[Agency]])),COLUMNS($F$7:M$7))))</f>
        <v>0</v>
      </c>
      <c r="N213" s="1069" cm="1">
        <f t="array" ref="N213">IF($D213&lt;COLUMNS($F$7:N$7),"",INDEX(TableDiv[[GASB]:[GASB]],_xlfn.AGGREGATE(15,3,(TableDiv[[Agency]:[Agency]]=$E213)/(TableDiv[[Agency]:[Agency]]=$E213)*(ROW(TableDiv[Agency])-ROW(TableDiv[[#Headers],[Agency]])),COLUMNS($F$7:N$7))))</f>
        <v>0</v>
      </c>
      <c r="O213" s="1069" cm="1">
        <f t="array" ref="O213">IF($D213&lt;COLUMNS($F$7:O$7),"",INDEX(TableDiv[[GASB]:[GASB]],_xlfn.AGGREGATE(15,3,(TableDiv[[Agency]:[Agency]]=$E213)/(TableDiv[[Agency]:[Agency]]=$E213)*(ROW(TableDiv[Agency])-ROW(TableDiv[[#Headers],[Agency]])),COLUMNS($F$7:O$7))))</f>
        <v>0</v>
      </c>
      <c r="P213" s="1069" cm="1">
        <f t="array" ref="P213">IF($D213&lt;COLUMNS($F$7:P$7),"",INDEX(TableDiv[[GASB]:[GASB]],_xlfn.AGGREGATE(15,3,(TableDiv[[Agency]:[Agency]]=$E213)/(TableDiv[[Agency]:[Agency]]=$E213)*(ROW(TableDiv[Agency])-ROW(TableDiv[[#Headers],[Agency]])),COLUMNS($F$7:P$7))))</f>
        <v>0</v>
      </c>
      <c r="Q213" s="1069" cm="1">
        <f t="array" ref="Q213">IF($D213&lt;COLUMNS($F$7:Q$7),"",INDEX(TableDiv[[GASB]:[GASB]],_xlfn.AGGREGATE(15,3,(TableDiv[[Agency]:[Agency]]=$E213)/(TableDiv[[Agency]:[Agency]]=$E213)*(ROW(TableDiv[Agency])-ROW(TableDiv[[#Headers],[Agency]])),COLUMNS($F$7:Q$7))))</f>
        <v>0</v>
      </c>
      <c r="R213" s="1069" cm="1">
        <f t="array" ref="R213">IF($D213&lt;COLUMNS($F$7:R$7),"",INDEX(TableDiv[[GASB]:[GASB]],_xlfn.AGGREGATE(15,3,(TableDiv[[Agency]:[Agency]]=$E213)/(TableDiv[[Agency]:[Agency]]=$E213)*(ROW(TableDiv[Agency])-ROW(TableDiv[[#Headers],[Agency]])),COLUMNS($F$7:R$7))))</f>
        <v>0</v>
      </c>
      <c r="S213" s="1069" cm="1">
        <f t="array" ref="S213">IF($D213&lt;COLUMNS($F$7:S$7),"",INDEX(TableDiv[[GASB]:[GASB]],_xlfn.AGGREGATE(15,3,(TableDiv[[Agency]:[Agency]]=$E213)/(TableDiv[[Agency]:[Agency]]=$E213)*(ROW(TableDiv[Agency])-ROW(TableDiv[[#Headers],[Agency]])),COLUMNS($F$7:S$7))))</f>
        <v>0</v>
      </c>
      <c r="T213" s="1069" cm="1">
        <f t="array" ref="T213">IF($D213&lt;COLUMNS($F$7:T$7),"",INDEX(TableDiv[[GASB]:[GASB]],_xlfn.AGGREGATE(15,3,(TableDiv[[Agency]:[Agency]]=$E213)/(TableDiv[[Agency]:[Agency]]=$E213)*(ROW(TableDiv[Agency])-ROW(TableDiv[[#Headers],[Agency]])),COLUMNS($F$7:T$7))))</f>
        <v>0</v>
      </c>
      <c r="U213" s="1069" cm="1">
        <f t="array" ref="U213">IF($D213&lt;COLUMNS($F$7:U$7),"",INDEX(TableDiv[[GASB]:[GASB]],_xlfn.AGGREGATE(15,3,(TableDiv[[Agency]:[Agency]]=$E213)/(TableDiv[[Agency]:[Agency]]=$E213)*(ROW(TableDiv[Agency])-ROW(TableDiv[[#Headers],[Agency]])),COLUMNS($F$7:U$7))))</f>
        <v>0</v>
      </c>
      <c r="V213" s="1069" cm="1">
        <f t="array" ref="V213">IF($D213&lt;COLUMNS($F$7:V$7),"",INDEX(TableDiv[[GASB]:[GASB]],_xlfn.AGGREGATE(15,3,(TableDiv[[Agency]:[Agency]]=$E213)/(TableDiv[[Agency]:[Agency]]=$E213)*(ROW(TableDiv[Agency])-ROW(TableDiv[[#Headers],[Agency]])),COLUMNS($F$7:V$7))))</f>
        <v>0</v>
      </c>
      <c r="W213" s="1069" cm="1">
        <f t="array" ref="W213">IF($D213&lt;COLUMNS($F$7:W$7),"",INDEX(TableDiv[[GASB]:[GASB]],_xlfn.AGGREGATE(15,3,(TableDiv[[Agency]:[Agency]]=$E213)/(TableDiv[[Agency]:[Agency]]=$E213)*(ROW(TableDiv[Agency])-ROW(TableDiv[[#Headers],[Agency]])),COLUMNS($F$7:W$7))))</f>
        <v>0</v>
      </c>
      <c r="X213" s="1069" cm="1">
        <f t="array" ref="X213">IF($D213&lt;COLUMNS($F$7:X$7),"",INDEX(TableDiv[[GASB]:[GASB]],_xlfn.AGGREGATE(15,3,(TableDiv[[Agency]:[Agency]]=$E213)/(TableDiv[[Agency]:[Agency]]=$E213)*(ROW(TableDiv[Agency])-ROW(TableDiv[[#Headers],[Agency]])),COLUMNS($F$7:X$7))))</f>
        <v>0</v>
      </c>
      <c r="Y213" s="1069" cm="1">
        <f t="array" ref="Y213">IF($D213&lt;COLUMNS($F$7:Y$7),"",INDEX(TableDiv[[GASB]:[GASB]],_xlfn.AGGREGATE(15,3,(TableDiv[[Agency]:[Agency]]=$E213)/(TableDiv[[Agency]:[Agency]]=$E213)*(ROW(TableDiv[Agency])-ROW(TableDiv[[#Headers],[Agency]])),COLUMNS($F$7:Y$7))))</f>
        <v>0</v>
      </c>
      <c r="Z213" s="1069" cm="1">
        <f t="array" ref="Z213">IF($D213&lt;COLUMNS($F$7:Z$7),"",INDEX(TableDiv[[GASB]:[GASB]],_xlfn.AGGREGATE(15,3,(TableDiv[[Agency]:[Agency]]=$E213)/(TableDiv[[Agency]:[Agency]]=$E213)*(ROW(TableDiv[Agency])-ROW(TableDiv[[#Headers],[Agency]])),COLUMNS($F$7:Z$7))))</f>
        <v>0</v>
      </c>
      <c r="AA213" s="1069" cm="1">
        <f t="array" ref="AA213">IF($D213&lt;COLUMNS($F$7:AA$7),"",INDEX(TableDiv[[GASB]:[GASB]],_xlfn.AGGREGATE(15,3,(TableDiv[[Agency]:[Agency]]=$E213)/(TableDiv[[Agency]:[Agency]]=$E213)*(ROW(TableDiv[Agency])-ROW(TableDiv[[#Headers],[Agency]])),COLUMNS($F$7:AA$7))))</f>
        <v>0</v>
      </c>
      <c r="AB213" s="1069" cm="1">
        <f t="array" ref="AB213">IF($D213&lt;COLUMNS($F$7:AB$7),"",INDEX(TableDiv[[GASB]:[GASB]],_xlfn.AGGREGATE(15,3,(TableDiv[[Agency]:[Agency]]=$E213)/(TableDiv[[Agency]:[Agency]]=$E213)*(ROW(TableDiv[Agency])-ROW(TableDiv[[#Headers],[Agency]])),COLUMNS($F$7:AB$7))))</f>
        <v>0</v>
      </c>
      <c r="AC213" s="1069" cm="1">
        <f t="array" ref="AC213">IF($D213&lt;COLUMNS($F$7:AC$7),"",INDEX(TableDiv[[GASB]:[GASB]],_xlfn.AGGREGATE(15,3,(TableDiv[[Agency]:[Agency]]=$E213)/(TableDiv[[Agency]:[Agency]]=$E213)*(ROW(TableDiv[Agency])-ROW(TableDiv[[#Headers],[Agency]])),COLUMNS($F$7:AC$7))))</f>
        <v>0</v>
      </c>
      <c r="AD213" s="1069" cm="1">
        <f t="array" ref="AD213">IF($D213&lt;COLUMNS($F$7:AD$7),"",INDEX(TableDiv[[GASB]:[GASB]],_xlfn.AGGREGATE(15,3,(TableDiv[[Agency]:[Agency]]=$E213)/(TableDiv[[Agency]:[Agency]]=$E213)*(ROW(TableDiv[Agency])-ROW(TableDiv[[#Headers],[Agency]])),COLUMNS($F$7:AD$7))))</f>
        <v>0</v>
      </c>
      <c r="AE213" s="1069" cm="1">
        <f t="array" ref="AE213">IF($D213&lt;COLUMNS($F$7:AE$7),"",INDEX(TableDiv[[GASB]:[GASB]],_xlfn.AGGREGATE(15,3,(TableDiv[[Agency]:[Agency]]=$E213)/(TableDiv[[Agency]:[Agency]]=$E213)*(ROW(TableDiv[Agency])-ROW(TableDiv[[#Headers],[Agency]])),COLUMNS($F$7:AE$7))))</f>
        <v>0</v>
      </c>
      <c r="AF213" s="1069" cm="1">
        <f t="array" ref="AF213">IF($D213&lt;COLUMNS($F$7:AF$7),"",INDEX(TableDiv[[GASB]:[GASB]],_xlfn.AGGREGATE(15,3,(TableDiv[[Agency]:[Agency]]=$E213)/(TableDiv[[Agency]:[Agency]]=$E213)*(ROW(TableDiv[Agency])-ROW(TableDiv[[#Headers],[Agency]])),COLUMNS($F$7:AF$7))))</f>
        <v>0</v>
      </c>
      <c r="AG213" s="1069" cm="1">
        <f t="array" ref="AG213">IF($D213&lt;COLUMNS($F$7:AG$7),"",INDEX(TableDiv[[GASB]:[GASB]],_xlfn.AGGREGATE(15,3,(TableDiv[[Agency]:[Agency]]=$E213)/(TableDiv[[Agency]:[Agency]]=$E213)*(ROW(TableDiv[Agency])-ROW(TableDiv[[#Headers],[Agency]])),COLUMNS($F$7:AG$7))))</f>
        <v>0</v>
      </c>
      <c r="AH213" s="1069" cm="1">
        <f t="array" ref="AH213">IF($D213&lt;COLUMNS($F$7:AH$7),"",INDEX(TableDiv[[GASB]:[GASB]],_xlfn.AGGREGATE(15,3,(TableDiv[[Agency]:[Agency]]=$E213)/(TableDiv[[Agency]:[Agency]]=$E213)*(ROW(TableDiv[Agency])-ROW(TableDiv[[#Headers],[Agency]])),COLUMNS($F$7:AH$7))))</f>
        <v>0</v>
      </c>
      <c r="AI213" s="1069" cm="1">
        <f t="array" ref="AI213">IF($D213&lt;COLUMNS($F$7:AI$7),"",INDEX(TableDiv[[GASB]:[GASB]],_xlfn.AGGREGATE(15,3,(TableDiv[[Agency]:[Agency]]=$E213)/(TableDiv[[Agency]:[Agency]]=$E213)*(ROW(TableDiv[Agency])-ROW(TableDiv[[#Headers],[Agency]])),COLUMNS($F$7:AI$7))))</f>
        <v>0</v>
      </c>
      <c r="AJ213" s="1069" cm="1">
        <f t="array" ref="AJ213">IF($D213&lt;COLUMNS($F$7:AJ$7),"",INDEX(TableDiv[[GASB]:[GASB]],_xlfn.AGGREGATE(15,3,(TableDiv[[Agency]:[Agency]]=$E213)/(TableDiv[[Agency]:[Agency]]=$E213)*(ROW(TableDiv[Agency])-ROW(TableDiv[[#Headers],[Agency]])),COLUMNS($F$7:AJ$7))))</f>
        <v>0</v>
      </c>
      <c r="AK213" s="1069" t="str" cm="1">
        <f t="array" ref="AK213">IF($D213&lt;COLUMNS($F$7:AK$7),"",INDEX(TableDiv[[GASB]:[GASB]],_xlfn.AGGREGATE(15,3,(TableDiv[[Agency]:[Agency]]=$E213)/(TableDiv[[Agency]:[Agency]]=$E213)*(ROW(TableDiv[Agency])-ROW(TableDiv[[#Headers],[Agency]])),COLUMNS($F$7:AK$7))))</f>
        <v/>
      </c>
      <c r="AL213" s="1069" t="str" cm="1">
        <f t="array" ref="AL213">IF($D213&lt;COLUMNS($F$7:AL$7),"",INDEX(TableDiv[[GASB]:[GASB]],_xlfn.AGGREGATE(15,3,(TableDiv[[Agency]:[Agency]]=$E213)/(TableDiv[[Agency]:[Agency]]=$E213)*(ROW(TableDiv[Agency])-ROW(TableDiv[[#Headers],[Agency]])),COLUMNS($F$7:AL$7))))</f>
        <v/>
      </c>
      <c r="AM213" s="1069" t="str" cm="1">
        <f t="array" ref="AM213">IF($D213&lt;COLUMNS($F$7:AM$7),"",INDEX(TableDiv[[GASB]:[GASB]],_xlfn.AGGREGATE(15,3,(TableDiv[[Agency]:[Agency]]=$E213)/(TableDiv[[Agency]:[Agency]]=$E213)*(ROW(TableDiv[Agency])-ROW(TableDiv[[#Headers],[Agency]])),COLUMNS($F$7:AM$7))))</f>
        <v/>
      </c>
      <c r="AN213" s="1069"/>
      <c r="AO213" s="1069"/>
      <c r="AP213" s="1069"/>
      <c r="AQ213" s="1069"/>
      <c r="AR213" s="1069"/>
      <c r="AS213" s="1069"/>
    </row>
    <row r="214" spans="1:45" ht="15">
      <c r="A214" s="1073" t="s">
        <v>2364</v>
      </c>
      <c r="B214" s="1073" t="s">
        <v>2270</v>
      </c>
      <c r="C214" s="1069"/>
      <c r="D214" s="1069">
        <f>COUNTIF(TableDiv[Agency],E214)</f>
        <v>31</v>
      </c>
      <c r="E214" s="1078" t="str" cm="1">
        <f t="array" ref="E214">IFERROR(INDEX(TableDiv[Agency],MATCH(0,INDEX(COUNTIF($E$7:E213,TableDiv[Agency]),),0)),"")</f>
        <v/>
      </c>
      <c r="F214" s="1069" cm="1">
        <f t="array" ref="F214">IF($D214&lt;COLUMNS($F$7:F$7),"",INDEX(TableDiv[[GASB]:[GASB]],_xlfn.AGGREGATE(15,3,(TableDiv[[Agency]:[Agency]]=$E214)/(TableDiv[[Agency]:[Agency]]=$E214)*(ROW(TableDiv[Agency])-ROW(TableDiv[[#Headers],[Agency]])),COLUMNS($F$7:F$7))))</f>
        <v>0</v>
      </c>
      <c r="G214" s="1069" cm="1">
        <f t="array" ref="G214">IF($D214&lt;COLUMNS($F$7:G$7),"",INDEX(TableDiv[[GASB]:[GASB]],_xlfn.AGGREGATE(15,3,(TableDiv[[Agency]:[Agency]]=$E214)/(TableDiv[[Agency]:[Agency]]=$E214)*(ROW(TableDiv[Agency])-ROW(TableDiv[[#Headers],[Agency]])),COLUMNS($F$7:G$7))))</f>
        <v>0</v>
      </c>
      <c r="H214" s="1069" cm="1">
        <f t="array" ref="H214">IF($D214&lt;COLUMNS($F$7:H$7),"",INDEX(TableDiv[[GASB]:[GASB]],_xlfn.AGGREGATE(15,3,(TableDiv[[Agency]:[Agency]]=$E214)/(TableDiv[[Agency]:[Agency]]=$E214)*(ROW(TableDiv[Agency])-ROW(TableDiv[[#Headers],[Agency]])),COLUMNS($F$7:H$7))))</f>
        <v>0</v>
      </c>
      <c r="I214" s="1069" cm="1">
        <f t="array" ref="I214">IF($D214&lt;COLUMNS($F$7:I$7),"",INDEX(TableDiv[[GASB]:[GASB]],_xlfn.AGGREGATE(15,3,(TableDiv[[Agency]:[Agency]]=$E214)/(TableDiv[[Agency]:[Agency]]=$E214)*(ROW(TableDiv[Agency])-ROW(TableDiv[[#Headers],[Agency]])),COLUMNS($F$7:I$7))))</f>
        <v>0</v>
      </c>
      <c r="J214" s="1069" cm="1">
        <f t="array" ref="J214">IF($D214&lt;COLUMNS($F$7:J$7),"",INDEX(TableDiv[[GASB]:[GASB]],_xlfn.AGGREGATE(15,3,(TableDiv[[Agency]:[Agency]]=$E214)/(TableDiv[[Agency]:[Agency]]=$E214)*(ROW(TableDiv[Agency])-ROW(TableDiv[[#Headers],[Agency]])),COLUMNS($F$7:J$7))))</f>
        <v>0</v>
      </c>
      <c r="K214" s="1069" cm="1">
        <f t="array" ref="K214">IF($D214&lt;COLUMNS($F$7:K$7),"",INDEX(TableDiv[[GASB]:[GASB]],_xlfn.AGGREGATE(15,3,(TableDiv[[Agency]:[Agency]]=$E214)/(TableDiv[[Agency]:[Agency]]=$E214)*(ROW(TableDiv[Agency])-ROW(TableDiv[[#Headers],[Agency]])),COLUMNS($F$7:K$7))))</f>
        <v>0</v>
      </c>
      <c r="L214" s="1069" cm="1">
        <f t="array" ref="L214">IF($D214&lt;COLUMNS($F$7:L$7),"",INDEX(TableDiv[[GASB]:[GASB]],_xlfn.AGGREGATE(15,3,(TableDiv[[Agency]:[Agency]]=$E214)/(TableDiv[[Agency]:[Agency]]=$E214)*(ROW(TableDiv[Agency])-ROW(TableDiv[[#Headers],[Agency]])),COLUMNS($F$7:L$7))))</f>
        <v>0</v>
      </c>
      <c r="M214" s="1069" cm="1">
        <f t="array" ref="M214">IF($D214&lt;COLUMNS($F$7:M$7),"",INDEX(TableDiv[[GASB]:[GASB]],_xlfn.AGGREGATE(15,3,(TableDiv[[Agency]:[Agency]]=$E214)/(TableDiv[[Agency]:[Agency]]=$E214)*(ROW(TableDiv[Agency])-ROW(TableDiv[[#Headers],[Agency]])),COLUMNS($F$7:M$7))))</f>
        <v>0</v>
      </c>
      <c r="N214" s="1069" cm="1">
        <f t="array" ref="N214">IF($D214&lt;COLUMNS($F$7:N$7),"",INDEX(TableDiv[[GASB]:[GASB]],_xlfn.AGGREGATE(15,3,(TableDiv[[Agency]:[Agency]]=$E214)/(TableDiv[[Agency]:[Agency]]=$E214)*(ROW(TableDiv[Agency])-ROW(TableDiv[[#Headers],[Agency]])),COLUMNS($F$7:N$7))))</f>
        <v>0</v>
      </c>
      <c r="O214" s="1069" cm="1">
        <f t="array" ref="O214">IF($D214&lt;COLUMNS($F$7:O$7),"",INDEX(TableDiv[[GASB]:[GASB]],_xlfn.AGGREGATE(15,3,(TableDiv[[Agency]:[Agency]]=$E214)/(TableDiv[[Agency]:[Agency]]=$E214)*(ROW(TableDiv[Agency])-ROW(TableDiv[[#Headers],[Agency]])),COLUMNS($F$7:O$7))))</f>
        <v>0</v>
      </c>
      <c r="P214" s="1069" cm="1">
        <f t="array" ref="P214">IF($D214&lt;COLUMNS($F$7:P$7),"",INDEX(TableDiv[[GASB]:[GASB]],_xlfn.AGGREGATE(15,3,(TableDiv[[Agency]:[Agency]]=$E214)/(TableDiv[[Agency]:[Agency]]=$E214)*(ROW(TableDiv[Agency])-ROW(TableDiv[[#Headers],[Agency]])),COLUMNS($F$7:P$7))))</f>
        <v>0</v>
      </c>
      <c r="Q214" s="1069" cm="1">
        <f t="array" ref="Q214">IF($D214&lt;COLUMNS($F$7:Q$7),"",INDEX(TableDiv[[GASB]:[GASB]],_xlfn.AGGREGATE(15,3,(TableDiv[[Agency]:[Agency]]=$E214)/(TableDiv[[Agency]:[Agency]]=$E214)*(ROW(TableDiv[Agency])-ROW(TableDiv[[#Headers],[Agency]])),COLUMNS($F$7:Q$7))))</f>
        <v>0</v>
      </c>
      <c r="R214" s="1069" cm="1">
        <f t="array" ref="R214">IF($D214&lt;COLUMNS($F$7:R$7),"",INDEX(TableDiv[[GASB]:[GASB]],_xlfn.AGGREGATE(15,3,(TableDiv[[Agency]:[Agency]]=$E214)/(TableDiv[[Agency]:[Agency]]=$E214)*(ROW(TableDiv[Agency])-ROW(TableDiv[[#Headers],[Agency]])),COLUMNS($F$7:R$7))))</f>
        <v>0</v>
      </c>
      <c r="S214" s="1069" cm="1">
        <f t="array" ref="S214">IF($D214&lt;COLUMNS($F$7:S$7),"",INDEX(TableDiv[[GASB]:[GASB]],_xlfn.AGGREGATE(15,3,(TableDiv[[Agency]:[Agency]]=$E214)/(TableDiv[[Agency]:[Agency]]=$E214)*(ROW(TableDiv[Agency])-ROW(TableDiv[[#Headers],[Agency]])),COLUMNS($F$7:S$7))))</f>
        <v>0</v>
      </c>
      <c r="T214" s="1069" cm="1">
        <f t="array" ref="T214">IF($D214&lt;COLUMNS($F$7:T$7),"",INDEX(TableDiv[[GASB]:[GASB]],_xlfn.AGGREGATE(15,3,(TableDiv[[Agency]:[Agency]]=$E214)/(TableDiv[[Agency]:[Agency]]=$E214)*(ROW(TableDiv[Agency])-ROW(TableDiv[[#Headers],[Agency]])),COLUMNS($F$7:T$7))))</f>
        <v>0</v>
      </c>
      <c r="U214" s="1069" cm="1">
        <f t="array" ref="U214">IF($D214&lt;COLUMNS($F$7:U$7),"",INDEX(TableDiv[[GASB]:[GASB]],_xlfn.AGGREGATE(15,3,(TableDiv[[Agency]:[Agency]]=$E214)/(TableDiv[[Agency]:[Agency]]=$E214)*(ROW(TableDiv[Agency])-ROW(TableDiv[[#Headers],[Agency]])),COLUMNS($F$7:U$7))))</f>
        <v>0</v>
      </c>
      <c r="V214" s="1069" cm="1">
        <f t="array" ref="V214">IF($D214&lt;COLUMNS($F$7:V$7),"",INDEX(TableDiv[[GASB]:[GASB]],_xlfn.AGGREGATE(15,3,(TableDiv[[Agency]:[Agency]]=$E214)/(TableDiv[[Agency]:[Agency]]=$E214)*(ROW(TableDiv[Agency])-ROW(TableDiv[[#Headers],[Agency]])),COLUMNS($F$7:V$7))))</f>
        <v>0</v>
      </c>
      <c r="W214" s="1069" cm="1">
        <f t="array" ref="W214">IF($D214&lt;COLUMNS($F$7:W$7),"",INDEX(TableDiv[[GASB]:[GASB]],_xlfn.AGGREGATE(15,3,(TableDiv[[Agency]:[Agency]]=$E214)/(TableDiv[[Agency]:[Agency]]=$E214)*(ROW(TableDiv[Agency])-ROW(TableDiv[[#Headers],[Agency]])),COLUMNS($F$7:W$7))))</f>
        <v>0</v>
      </c>
      <c r="X214" s="1069" cm="1">
        <f t="array" ref="X214">IF($D214&lt;COLUMNS($F$7:X$7),"",INDEX(TableDiv[[GASB]:[GASB]],_xlfn.AGGREGATE(15,3,(TableDiv[[Agency]:[Agency]]=$E214)/(TableDiv[[Agency]:[Agency]]=$E214)*(ROW(TableDiv[Agency])-ROW(TableDiv[[#Headers],[Agency]])),COLUMNS($F$7:X$7))))</f>
        <v>0</v>
      </c>
      <c r="Y214" s="1069" cm="1">
        <f t="array" ref="Y214">IF($D214&lt;COLUMNS($F$7:Y$7),"",INDEX(TableDiv[[GASB]:[GASB]],_xlfn.AGGREGATE(15,3,(TableDiv[[Agency]:[Agency]]=$E214)/(TableDiv[[Agency]:[Agency]]=$E214)*(ROW(TableDiv[Agency])-ROW(TableDiv[[#Headers],[Agency]])),COLUMNS($F$7:Y$7))))</f>
        <v>0</v>
      </c>
      <c r="Z214" s="1069" cm="1">
        <f t="array" ref="Z214">IF($D214&lt;COLUMNS($F$7:Z$7),"",INDEX(TableDiv[[GASB]:[GASB]],_xlfn.AGGREGATE(15,3,(TableDiv[[Agency]:[Agency]]=$E214)/(TableDiv[[Agency]:[Agency]]=$E214)*(ROW(TableDiv[Agency])-ROW(TableDiv[[#Headers],[Agency]])),COLUMNS($F$7:Z$7))))</f>
        <v>0</v>
      </c>
      <c r="AA214" s="1069" cm="1">
        <f t="array" ref="AA214">IF($D214&lt;COLUMNS($F$7:AA$7),"",INDEX(TableDiv[[GASB]:[GASB]],_xlfn.AGGREGATE(15,3,(TableDiv[[Agency]:[Agency]]=$E214)/(TableDiv[[Agency]:[Agency]]=$E214)*(ROW(TableDiv[Agency])-ROW(TableDiv[[#Headers],[Agency]])),COLUMNS($F$7:AA$7))))</f>
        <v>0</v>
      </c>
      <c r="AB214" s="1069" cm="1">
        <f t="array" ref="AB214">IF($D214&lt;COLUMNS($F$7:AB$7),"",INDEX(TableDiv[[GASB]:[GASB]],_xlfn.AGGREGATE(15,3,(TableDiv[[Agency]:[Agency]]=$E214)/(TableDiv[[Agency]:[Agency]]=$E214)*(ROW(TableDiv[Agency])-ROW(TableDiv[[#Headers],[Agency]])),COLUMNS($F$7:AB$7))))</f>
        <v>0</v>
      </c>
      <c r="AC214" s="1069" cm="1">
        <f t="array" ref="AC214">IF($D214&lt;COLUMNS($F$7:AC$7),"",INDEX(TableDiv[[GASB]:[GASB]],_xlfn.AGGREGATE(15,3,(TableDiv[[Agency]:[Agency]]=$E214)/(TableDiv[[Agency]:[Agency]]=$E214)*(ROW(TableDiv[Agency])-ROW(TableDiv[[#Headers],[Agency]])),COLUMNS($F$7:AC$7))))</f>
        <v>0</v>
      </c>
      <c r="AD214" s="1069" cm="1">
        <f t="array" ref="AD214">IF($D214&lt;COLUMNS($F$7:AD$7),"",INDEX(TableDiv[[GASB]:[GASB]],_xlfn.AGGREGATE(15,3,(TableDiv[[Agency]:[Agency]]=$E214)/(TableDiv[[Agency]:[Agency]]=$E214)*(ROW(TableDiv[Agency])-ROW(TableDiv[[#Headers],[Agency]])),COLUMNS($F$7:AD$7))))</f>
        <v>0</v>
      </c>
      <c r="AE214" s="1069" cm="1">
        <f t="array" ref="AE214">IF($D214&lt;COLUMNS($F$7:AE$7),"",INDEX(TableDiv[[GASB]:[GASB]],_xlfn.AGGREGATE(15,3,(TableDiv[[Agency]:[Agency]]=$E214)/(TableDiv[[Agency]:[Agency]]=$E214)*(ROW(TableDiv[Agency])-ROW(TableDiv[[#Headers],[Agency]])),COLUMNS($F$7:AE$7))))</f>
        <v>0</v>
      </c>
      <c r="AF214" s="1069" cm="1">
        <f t="array" ref="AF214">IF($D214&lt;COLUMNS($F$7:AF$7),"",INDEX(TableDiv[[GASB]:[GASB]],_xlfn.AGGREGATE(15,3,(TableDiv[[Agency]:[Agency]]=$E214)/(TableDiv[[Agency]:[Agency]]=$E214)*(ROW(TableDiv[Agency])-ROW(TableDiv[[#Headers],[Agency]])),COLUMNS($F$7:AF$7))))</f>
        <v>0</v>
      </c>
      <c r="AG214" s="1069" cm="1">
        <f t="array" ref="AG214">IF($D214&lt;COLUMNS($F$7:AG$7),"",INDEX(TableDiv[[GASB]:[GASB]],_xlfn.AGGREGATE(15,3,(TableDiv[[Agency]:[Agency]]=$E214)/(TableDiv[[Agency]:[Agency]]=$E214)*(ROW(TableDiv[Agency])-ROW(TableDiv[[#Headers],[Agency]])),COLUMNS($F$7:AG$7))))</f>
        <v>0</v>
      </c>
      <c r="AH214" s="1069" cm="1">
        <f t="array" ref="AH214">IF($D214&lt;COLUMNS($F$7:AH$7),"",INDEX(TableDiv[[GASB]:[GASB]],_xlfn.AGGREGATE(15,3,(TableDiv[[Agency]:[Agency]]=$E214)/(TableDiv[[Agency]:[Agency]]=$E214)*(ROW(TableDiv[Agency])-ROW(TableDiv[[#Headers],[Agency]])),COLUMNS($F$7:AH$7))))</f>
        <v>0</v>
      </c>
      <c r="AI214" s="1069" cm="1">
        <f t="array" ref="AI214">IF($D214&lt;COLUMNS($F$7:AI$7),"",INDEX(TableDiv[[GASB]:[GASB]],_xlfn.AGGREGATE(15,3,(TableDiv[[Agency]:[Agency]]=$E214)/(TableDiv[[Agency]:[Agency]]=$E214)*(ROW(TableDiv[Agency])-ROW(TableDiv[[#Headers],[Agency]])),COLUMNS($F$7:AI$7))))</f>
        <v>0</v>
      </c>
      <c r="AJ214" s="1069" cm="1">
        <f t="array" ref="AJ214">IF($D214&lt;COLUMNS($F$7:AJ$7),"",INDEX(TableDiv[[GASB]:[GASB]],_xlfn.AGGREGATE(15,3,(TableDiv[[Agency]:[Agency]]=$E214)/(TableDiv[[Agency]:[Agency]]=$E214)*(ROW(TableDiv[Agency])-ROW(TableDiv[[#Headers],[Agency]])),COLUMNS($F$7:AJ$7))))</f>
        <v>0</v>
      </c>
      <c r="AK214" s="1069" t="str" cm="1">
        <f t="array" ref="AK214">IF($D214&lt;COLUMNS($F$7:AK$7),"",INDEX(TableDiv[[GASB]:[GASB]],_xlfn.AGGREGATE(15,3,(TableDiv[[Agency]:[Agency]]=$E214)/(TableDiv[[Agency]:[Agency]]=$E214)*(ROW(TableDiv[Agency])-ROW(TableDiv[[#Headers],[Agency]])),COLUMNS($F$7:AK$7))))</f>
        <v/>
      </c>
      <c r="AL214" s="1069" t="str" cm="1">
        <f t="array" ref="AL214">IF($D214&lt;COLUMNS($F$7:AL$7),"",INDEX(TableDiv[[GASB]:[GASB]],_xlfn.AGGREGATE(15,3,(TableDiv[[Agency]:[Agency]]=$E214)/(TableDiv[[Agency]:[Agency]]=$E214)*(ROW(TableDiv[Agency])-ROW(TableDiv[[#Headers],[Agency]])),COLUMNS($F$7:AL$7))))</f>
        <v/>
      </c>
      <c r="AM214" s="1069" t="str" cm="1">
        <f t="array" ref="AM214">IF($D214&lt;COLUMNS($F$7:AM$7),"",INDEX(TableDiv[[GASB]:[GASB]],_xlfn.AGGREGATE(15,3,(TableDiv[[Agency]:[Agency]]=$E214)/(TableDiv[[Agency]:[Agency]]=$E214)*(ROW(TableDiv[Agency])-ROW(TableDiv[[#Headers],[Agency]])),COLUMNS($F$7:AM$7))))</f>
        <v/>
      </c>
      <c r="AN214" s="1069"/>
      <c r="AO214" s="1069"/>
      <c r="AP214" s="1069"/>
      <c r="AQ214" s="1069"/>
      <c r="AR214" s="1069"/>
      <c r="AS214" s="1069"/>
    </row>
    <row r="215" spans="1:45" ht="15">
      <c r="A215" s="1073" t="s">
        <v>2364</v>
      </c>
      <c r="B215" s="1073" t="s">
        <v>2267</v>
      </c>
      <c r="C215" s="1069"/>
      <c r="D215" s="1069">
        <f>COUNTIF(TableDiv[Agency],E215)</f>
        <v>31</v>
      </c>
      <c r="E215" s="1078" t="str" cm="1">
        <f t="array" ref="E215">IFERROR(INDEX(TableDiv[Agency],MATCH(0,INDEX(COUNTIF($E$7:E214,TableDiv[Agency]),),0)),"")</f>
        <v/>
      </c>
      <c r="F215" s="1069" cm="1">
        <f t="array" ref="F215">IF($D215&lt;COLUMNS($F$7:F$7),"",INDEX(TableDiv[[GASB]:[GASB]],_xlfn.AGGREGATE(15,3,(TableDiv[[Agency]:[Agency]]=$E215)/(TableDiv[[Agency]:[Agency]]=$E215)*(ROW(TableDiv[Agency])-ROW(TableDiv[[#Headers],[Agency]])),COLUMNS($F$7:F$7))))</f>
        <v>0</v>
      </c>
      <c r="G215" s="1069" cm="1">
        <f t="array" ref="G215">IF($D215&lt;COLUMNS($F$7:G$7),"",INDEX(TableDiv[[GASB]:[GASB]],_xlfn.AGGREGATE(15,3,(TableDiv[[Agency]:[Agency]]=$E215)/(TableDiv[[Agency]:[Agency]]=$E215)*(ROW(TableDiv[Agency])-ROW(TableDiv[[#Headers],[Agency]])),COLUMNS($F$7:G$7))))</f>
        <v>0</v>
      </c>
      <c r="H215" s="1069" cm="1">
        <f t="array" ref="H215">IF($D215&lt;COLUMNS($F$7:H$7),"",INDEX(TableDiv[[GASB]:[GASB]],_xlfn.AGGREGATE(15,3,(TableDiv[[Agency]:[Agency]]=$E215)/(TableDiv[[Agency]:[Agency]]=$E215)*(ROW(TableDiv[Agency])-ROW(TableDiv[[#Headers],[Agency]])),COLUMNS($F$7:H$7))))</f>
        <v>0</v>
      </c>
      <c r="I215" s="1069" cm="1">
        <f t="array" ref="I215">IF($D215&lt;COLUMNS($F$7:I$7),"",INDEX(TableDiv[[GASB]:[GASB]],_xlfn.AGGREGATE(15,3,(TableDiv[[Agency]:[Agency]]=$E215)/(TableDiv[[Agency]:[Agency]]=$E215)*(ROW(TableDiv[Agency])-ROW(TableDiv[[#Headers],[Agency]])),COLUMNS($F$7:I$7))))</f>
        <v>0</v>
      </c>
      <c r="J215" s="1069" cm="1">
        <f t="array" ref="J215">IF($D215&lt;COLUMNS($F$7:J$7),"",INDEX(TableDiv[[GASB]:[GASB]],_xlfn.AGGREGATE(15,3,(TableDiv[[Agency]:[Agency]]=$E215)/(TableDiv[[Agency]:[Agency]]=$E215)*(ROW(TableDiv[Agency])-ROW(TableDiv[[#Headers],[Agency]])),COLUMNS($F$7:J$7))))</f>
        <v>0</v>
      </c>
      <c r="K215" s="1069" cm="1">
        <f t="array" ref="K215">IF($D215&lt;COLUMNS($F$7:K$7),"",INDEX(TableDiv[[GASB]:[GASB]],_xlfn.AGGREGATE(15,3,(TableDiv[[Agency]:[Agency]]=$E215)/(TableDiv[[Agency]:[Agency]]=$E215)*(ROW(TableDiv[Agency])-ROW(TableDiv[[#Headers],[Agency]])),COLUMNS($F$7:K$7))))</f>
        <v>0</v>
      </c>
      <c r="L215" s="1069" cm="1">
        <f t="array" ref="L215">IF($D215&lt;COLUMNS($F$7:L$7),"",INDEX(TableDiv[[GASB]:[GASB]],_xlfn.AGGREGATE(15,3,(TableDiv[[Agency]:[Agency]]=$E215)/(TableDiv[[Agency]:[Agency]]=$E215)*(ROW(TableDiv[Agency])-ROW(TableDiv[[#Headers],[Agency]])),COLUMNS($F$7:L$7))))</f>
        <v>0</v>
      </c>
      <c r="M215" s="1069" cm="1">
        <f t="array" ref="M215">IF($D215&lt;COLUMNS($F$7:M$7),"",INDEX(TableDiv[[GASB]:[GASB]],_xlfn.AGGREGATE(15,3,(TableDiv[[Agency]:[Agency]]=$E215)/(TableDiv[[Agency]:[Agency]]=$E215)*(ROW(TableDiv[Agency])-ROW(TableDiv[[#Headers],[Agency]])),COLUMNS($F$7:M$7))))</f>
        <v>0</v>
      </c>
      <c r="N215" s="1069" cm="1">
        <f t="array" ref="N215">IF($D215&lt;COLUMNS($F$7:N$7),"",INDEX(TableDiv[[GASB]:[GASB]],_xlfn.AGGREGATE(15,3,(TableDiv[[Agency]:[Agency]]=$E215)/(TableDiv[[Agency]:[Agency]]=$E215)*(ROW(TableDiv[Agency])-ROW(TableDiv[[#Headers],[Agency]])),COLUMNS($F$7:N$7))))</f>
        <v>0</v>
      </c>
      <c r="O215" s="1069" cm="1">
        <f t="array" ref="O215">IF($D215&lt;COLUMNS($F$7:O$7),"",INDEX(TableDiv[[GASB]:[GASB]],_xlfn.AGGREGATE(15,3,(TableDiv[[Agency]:[Agency]]=$E215)/(TableDiv[[Agency]:[Agency]]=$E215)*(ROW(TableDiv[Agency])-ROW(TableDiv[[#Headers],[Agency]])),COLUMNS($F$7:O$7))))</f>
        <v>0</v>
      </c>
      <c r="P215" s="1069" cm="1">
        <f t="array" ref="P215">IF($D215&lt;COLUMNS($F$7:P$7),"",INDEX(TableDiv[[GASB]:[GASB]],_xlfn.AGGREGATE(15,3,(TableDiv[[Agency]:[Agency]]=$E215)/(TableDiv[[Agency]:[Agency]]=$E215)*(ROW(TableDiv[Agency])-ROW(TableDiv[[#Headers],[Agency]])),COLUMNS($F$7:P$7))))</f>
        <v>0</v>
      </c>
      <c r="Q215" s="1069" cm="1">
        <f t="array" ref="Q215">IF($D215&lt;COLUMNS($F$7:Q$7),"",INDEX(TableDiv[[GASB]:[GASB]],_xlfn.AGGREGATE(15,3,(TableDiv[[Agency]:[Agency]]=$E215)/(TableDiv[[Agency]:[Agency]]=$E215)*(ROW(TableDiv[Agency])-ROW(TableDiv[[#Headers],[Agency]])),COLUMNS($F$7:Q$7))))</f>
        <v>0</v>
      </c>
      <c r="R215" s="1069" cm="1">
        <f t="array" ref="R215">IF($D215&lt;COLUMNS($F$7:R$7),"",INDEX(TableDiv[[GASB]:[GASB]],_xlfn.AGGREGATE(15,3,(TableDiv[[Agency]:[Agency]]=$E215)/(TableDiv[[Agency]:[Agency]]=$E215)*(ROW(TableDiv[Agency])-ROW(TableDiv[[#Headers],[Agency]])),COLUMNS($F$7:R$7))))</f>
        <v>0</v>
      </c>
      <c r="S215" s="1069" cm="1">
        <f t="array" ref="S215">IF($D215&lt;COLUMNS($F$7:S$7),"",INDEX(TableDiv[[GASB]:[GASB]],_xlfn.AGGREGATE(15,3,(TableDiv[[Agency]:[Agency]]=$E215)/(TableDiv[[Agency]:[Agency]]=$E215)*(ROW(TableDiv[Agency])-ROW(TableDiv[[#Headers],[Agency]])),COLUMNS($F$7:S$7))))</f>
        <v>0</v>
      </c>
      <c r="T215" s="1069" cm="1">
        <f t="array" ref="T215">IF($D215&lt;COLUMNS($F$7:T$7),"",INDEX(TableDiv[[GASB]:[GASB]],_xlfn.AGGREGATE(15,3,(TableDiv[[Agency]:[Agency]]=$E215)/(TableDiv[[Agency]:[Agency]]=$E215)*(ROW(TableDiv[Agency])-ROW(TableDiv[[#Headers],[Agency]])),COLUMNS($F$7:T$7))))</f>
        <v>0</v>
      </c>
      <c r="U215" s="1069" cm="1">
        <f t="array" ref="U215">IF($D215&lt;COLUMNS($F$7:U$7),"",INDEX(TableDiv[[GASB]:[GASB]],_xlfn.AGGREGATE(15,3,(TableDiv[[Agency]:[Agency]]=$E215)/(TableDiv[[Agency]:[Agency]]=$E215)*(ROW(TableDiv[Agency])-ROW(TableDiv[[#Headers],[Agency]])),COLUMNS($F$7:U$7))))</f>
        <v>0</v>
      </c>
      <c r="V215" s="1069" cm="1">
        <f t="array" ref="V215">IF($D215&lt;COLUMNS($F$7:V$7),"",INDEX(TableDiv[[GASB]:[GASB]],_xlfn.AGGREGATE(15,3,(TableDiv[[Agency]:[Agency]]=$E215)/(TableDiv[[Agency]:[Agency]]=$E215)*(ROW(TableDiv[Agency])-ROW(TableDiv[[#Headers],[Agency]])),COLUMNS($F$7:V$7))))</f>
        <v>0</v>
      </c>
      <c r="W215" s="1069" cm="1">
        <f t="array" ref="W215">IF($D215&lt;COLUMNS($F$7:W$7),"",INDEX(TableDiv[[GASB]:[GASB]],_xlfn.AGGREGATE(15,3,(TableDiv[[Agency]:[Agency]]=$E215)/(TableDiv[[Agency]:[Agency]]=$E215)*(ROW(TableDiv[Agency])-ROW(TableDiv[[#Headers],[Agency]])),COLUMNS($F$7:W$7))))</f>
        <v>0</v>
      </c>
      <c r="X215" s="1069" cm="1">
        <f t="array" ref="X215">IF($D215&lt;COLUMNS($F$7:X$7),"",INDEX(TableDiv[[GASB]:[GASB]],_xlfn.AGGREGATE(15,3,(TableDiv[[Agency]:[Agency]]=$E215)/(TableDiv[[Agency]:[Agency]]=$E215)*(ROW(TableDiv[Agency])-ROW(TableDiv[[#Headers],[Agency]])),COLUMNS($F$7:X$7))))</f>
        <v>0</v>
      </c>
      <c r="Y215" s="1069" cm="1">
        <f t="array" ref="Y215">IF($D215&lt;COLUMNS($F$7:Y$7),"",INDEX(TableDiv[[GASB]:[GASB]],_xlfn.AGGREGATE(15,3,(TableDiv[[Agency]:[Agency]]=$E215)/(TableDiv[[Agency]:[Agency]]=$E215)*(ROW(TableDiv[Agency])-ROW(TableDiv[[#Headers],[Agency]])),COLUMNS($F$7:Y$7))))</f>
        <v>0</v>
      </c>
      <c r="Z215" s="1069" cm="1">
        <f t="array" ref="Z215">IF($D215&lt;COLUMNS($F$7:Z$7),"",INDEX(TableDiv[[GASB]:[GASB]],_xlfn.AGGREGATE(15,3,(TableDiv[[Agency]:[Agency]]=$E215)/(TableDiv[[Agency]:[Agency]]=$E215)*(ROW(TableDiv[Agency])-ROW(TableDiv[[#Headers],[Agency]])),COLUMNS($F$7:Z$7))))</f>
        <v>0</v>
      </c>
      <c r="AA215" s="1069" cm="1">
        <f t="array" ref="AA215">IF($D215&lt;COLUMNS($F$7:AA$7),"",INDEX(TableDiv[[GASB]:[GASB]],_xlfn.AGGREGATE(15,3,(TableDiv[[Agency]:[Agency]]=$E215)/(TableDiv[[Agency]:[Agency]]=$E215)*(ROW(TableDiv[Agency])-ROW(TableDiv[[#Headers],[Agency]])),COLUMNS($F$7:AA$7))))</f>
        <v>0</v>
      </c>
      <c r="AB215" s="1069" cm="1">
        <f t="array" ref="AB215">IF($D215&lt;COLUMNS($F$7:AB$7),"",INDEX(TableDiv[[GASB]:[GASB]],_xlfn.AGGREGATE(15,3,(TableDiv[[Agency]:[Agency]]=$E215)/(TableDiv[[Agency]:[Agency]]=$E215)*(ROW(TableDiv[Agency])-ROW(TableDiv[[#Headers],[Agency]])),COLUMNS($F$7:AB$7))))</f>
        <v>0</v>
      </c>
      <c r="AC215" s="1069" cm="1">
        <f t="array" ref="AC215">IF($D215&lt;COLUMNS($F$7:AC$7),"",INDEX(TableDiv[[GASB]:[GASB]],_xlfn.AGGREGATE(15,3,(TableDiv[[Agency]:[Agency]]=$E215)/(TableDiv[[Agency]:[Agency]]=$E215)*(ROW(TableDiv[Agency])-ROW(TableDiv[[#Headers],[Agency]])),COLUMNS($F$7:AC$7))))</f>
        <v>0</v>
      </c>
      <c r="AD215" s="1069" cm="1">
        <f t="array" ref="AD215">IF($D215&lt;COLUMNS($F$7:AD$7),"",INDEX(TableDiv[[GASB]:[GASB]],_xlfn.AGGREGATE(15,3,(TableDiv[[Agency]:[Agency]]=$E215)/(TableDiv[[Agency]:[Agency]]=$E215)*(ROW(TableDiv[Agency])-ROW(TableDiv[[#Headers],[Agency]])),COLUMNS($F$7:AD$7))))</f>
        <v>0</v>
      </c>
      <c r="AE215" s="1069" cm="1">
        <f t="array" ref="AE215">IF($D215&lt;COLUMNS($F$7:AE$7),"",INDEX(TableDiv[[GASB]:[GASB]],_xlfn.AGGREGATE(15,3,(TableDiv[[Agency]:[Agency]]=$E215)/(TableDiv[[Agency]:[Agency]]=$E215)*(ROW(TableDiv[Agency])-ROW(TableDiv[[#Headers],[Agency]])),COLUMNS($F$7:AE$7))))</f>
        <v>0</v>
      </c>
      <c r="AF215" s="1069" cm="1">
        <f t="array" ref="AF215">IF($D215&lt;COLUMNS($F$7:AF$7),"",INDEX(TableDiv[[GASB]:[GASB]],_xlfn.AGGREGATE(15,3,(TableDiv[[Agency]:[Agency]]=$E215)/(TableDiv[[Agency]:[Agency]]=$E215)*(ROW(TableDiv[Agency])-ROW(TableDiv[[#Headers],[Agency]])),COLUMNS($F$7:AF$7))))</f>
        <v>0</v>
      </c>
      <c r="AG215" s="1069" cm="1">
        <f t="array" ref="AG215">IF($D215&lt;COLUMNS($F$7:AG$7),"",INDEX(TableDiv[[GASB]:[GASB]],_xlfn.AGGREGATE(15,3,(TableDiv[[Agency]:[Agency]]=$E215)/(TableDiv[[Agency]:[Agency]]=$E215)*(ROW(TableDiv[Agency])-ROW(TableDiv[[#Headers],[Agency]])),COLUMNS($F$7:AG$7))))</f>
        <v>0</v>
      </c>
      <c r="AH215" s="1069" cm="1">
        <f t="array" ref="AH215">IF($D215&lt;COLUMNS($F$7:AH$7),"",INDEX(TableDiv[[GASB]:[GASB]],_xlfn.AGGREGATE(15,3,(TableDiv[[Agency]:[Agency]]=$E215)/(TableDiv[[Agency]:[Agency]]=$E215)*(ROW(TableDiv[Agency])-ROW(TableDiv[[#Headers],[Agency]])),COLUMNS($F$7:AH$7))))</f>
        <v>0</v>
      </c>
      <c r="AI215" s="1069" cm="1">
        <f t="array" ref="AI215">IF($D215&lt;COLUMNS($F$7:AI$7),"",INDEX(TableDiv[[GASB]:[GASB]],_xlfn.AGGREGATE(15,3,(TableDiv[[Agency]:[Agency]]=$E215)/(TableDiv[[Agency]:[Agency]]=$E215)*(ROW(TableDiv[Agency])-ROW(TableDiv[[#Headers],[Agency]])),COLUMNS($F$7:AI$7))))</f>
        <v>0</v>
      </c>
      <c r="AJ215" s="1069" cm="1">
        <f t="array" ref="AJ215">IF($D215&lt;COLUMNS($F$7:AJ$7),"",INDEX(TableDiv[[GASB]:[GASB]],_xlfn.AGGREGATE(15,3,(TableDiv[[Agency]:[Agency]]=$E215)/(TableDiv[[Agency]:[Agency]]=$E215)*(ROW(TableDiv[Agency])-ROW(TableDiv[[#Headers],[Agency]])),COLUMNS($F$7:AJ$7))))</f>
        <v>0</v>
      </c>
      <c r="AK215" s="1069" t="str" cm="1">
        <f t="array" ref="AK215">IF($D215&lt;COLUMNS($F$7:AK$7),"",INDEX(TableDiv[[GASB]:[GASB]],_xlfn.AGGREGATE(15,3,(TableDiv[[Agency]:[Agency]]=$E215)/(TableDiv[[Agency]:[Agency]]=$E215)*(ROW(TableDiv[Agency])-ROW(TableDiv[[#Headers],[Agency]])),COLUMNS($F$7:AK$7))))</f>
        <v/>
      </c>
      <c r="AL215" s="1069" t="str" cm="1">
        <f t="array" ref="AL215">IF($D215&lt;COLUMNS($F$7:AL$7),"",INDEX(TableDiv[[GASB]:[GASB]],_xlfn.AGGREGATE(15,3,(TableDiv[[Agency]:[Agency]]=$E215)/(TableDiv[[Agency]:[Agency]]=$E215)*(ROW(TableDiv[Agency])-ROW(TableDiv[[#Headers],[Agency]])),COLUMNS($F$7:AL$7))))</f>
        <v/>
      </c>
      <c r="AM215" s="1069" t="str" cm="1">
        <f t="array" ref="AM215">IF($D215&lt;COLUMNS($F$7:AM$7),"",INDEX(TableDiv[[GASB]:[GASB]],_xlfn.AGGREGATE(15,3,(TableDiv[[Agency]:[Agency]]=$E215)/(TableDiv[[Agency]:[Agency]]=$E215)*(ROW(TableDiv[Agency])-ROW(TableDiv[[#Headers],[Agency]])),COLUMNS($F$7:AM$7))))</f>
        <v/>
      </c>
      <c r="AN215" s="1069"/>
      <c r="AO215" s="1069"/>
      <c r="AP215" s="1069"/>
      <c r="AQ215" s="1069"/>
      <c r="AR215" s="1069"/>
      <c r="AS215" s="1069"/>
    </row>
    <row r="216" spans="1:45" ht="15">
      <c r="A216" s="1073" t="s">
        <v>2364</v>
      </c>
      <c r="B216" s="1073" t="s">
        <v>2302</v>
      </c>
      <c r="C216" s="1069"/>
      <c r="D216" s="1069">
        <f>COUNTIF(TableDiv[Agency],E216)</f>
        <v>31</v>
      </c>
      <c r="E216" s="1078" t="str" cm="1">
        <f t="array" ref="E216">IFERROR(INDEX(TableDiv[Agency],MATCH(0,INDEX(COUNTIF($E$7:E215,TableDiv[Agency]),),0)),"")</f>
        <v/>
      </c>
      <c r="F216" s="1069" cm="1">
        <f t="array" ref="F216">IF($D216&lt;COLUMNS($F$7:F$7),"",INDEX(TableDiv[[GASB]:[GASB]],_xlfn.AGGREGATE(15,3,(TableDiv[[Agency]:[Agency]]=$E216)/(TableDiv[[Agency]:[Agency]]=$E216)*(ROW(TableDiv[Agency])-ROW(TableDiv[[#Headers],[Agency]])),COLUMNS($F$7:F$7))))</f>
        <v>0</v>
      </c>
      <c r="G216" s="1069" cm="1">
        <f t="array" ref="G216">IF($D216&lt;COLUMNS($F$7:G$7),"",INDEX(TableDiv[[GASB]:[GASB]],_xlfn.AGGREGATE(15,3,(TableDiv[[Agency]:[Agency]]=$E216)/(TableDiv[[Agency]:[Agency]]=$E216)*(ROW(TableDiv[Agency])-ROW(TableDiv[[#Headers],[Agency]])),COLUMNS($F$7:G$7))))</f>
        <v>0</v>
      </c>
      <c r="H216" s="1069" cm="1">
        <f t="array" ref="H216">IF($D216&lt;COLUMNS($F$7:H$7),"",INDEX(TableDiv[[GASB]:[GASB]],_xlfn.AGGREGATE(15,3,(TableDiv[[Agency]:[Agency]]=$E216)/(TableDiv[[Agency]:[Agency]]=$E216)*(ROW(TableDiv[Agency])-ROW(TableDiv[[#Headers],[Agency]])),COLUMNS($F$7:H$7))))</f>
        <v>0</v>
      </c>
      <c r="I216" s="1069" cm="1">
        <f t="array" ref="I216">IF($D216&lt;COLUMNS($F$7:I$7),"",INDEX(TableDiv[[GASB]:[GASB]],_xlfn.AGGREGATE(15,3,(TableDiv[[Agency]:[Agency]]=$E216)/(TableDiv[[Agency]:[Agency]]=$E216)*(ROW(TableDiv[Agency])-ROW(TableDiv[[#Headers],[Agency]])),COLUMNS($F$7:I$7))))</f>
        <v>0</v>
      </c>
      <c r="J216" s="1069" cm="1">
        <f t="array" ref="J216">IF($D216&lt;COLUMNS($F$7:J$7),"",INDEX(TableDiv[[GASB]:[GASB]],_xlfn.AGGREGATE(15,3,(TableDiv[[Agency]:[Agency]]=$E216)/(TableDiv[[Agency]:[Agency]]=$E216)*(ROW(TableDiv[Agency])-ROW(TableDiv[[#Headers],[Agency]])),COLUMNS($F$7:J$7))))</f>
        <v>0</v>
      </c>
      <c r="K216" s="1069" cm="1">
        <f t="array" ref="K216">IF($D216&lt;COLUMNS($F$7:K$7),"",INDEX(TableDiv[[GASB]:[GASB]],_xlfn.AGGREGATE(15,3,(TableDiv[[Agency]:[Agency]]=$E216)/(TableDiv[[Agency]:[Agency]]=$E216)*(ROW(TableDiv[Agency])-ROW(TableDiv[[#Headers],[Agency]])),COLUMNS($F$7:K$7))))</f>
        <v>0</v>
      </c>
      <c r="L216" s="1069" cm="1">
        <f t="array" ref="L216">IF($D216&lt;COLUMNS($F$7:L$7),"",INDEX(TableDiv[[GASB]:[GASB]],_xlfn.AGGREGATE(15,3,(TableDiv[[Agency]:[Agency]]=$E216)/(TableDiv[[Agency]:[Agency]]=$E216)*(ROW(TableDiv[Agency])-ROW(TableDiv[[#Headers],[Agency]])),COLUMNS($F$7:L$7))))</f>
        <v>0</v>
      </c>
      <c r="M216" s="1069" cm="1">
        <f t="array" ref="M216">IF($D216&lt;COLUMNS($F$7:M$7),"",INDEX(TableDiv[[GASB]:[GASB]],_xlfn.AGGREGATE(15,3,(TableDiv[[Agency]:[Agency]]=$E216)/(TableDiv[[Agency]:[Agency]]=$E216)*(ROW(TableDiv[Agency])-ROW(TableDiv[[#Headers],[Agency]])),COLUMNS($F$7:M$7))))</f>
        <v>0</v>
      </c>
      <c r="N216" s="1069" cm="1">
        <f t="array" ref="N216">IF($D216&lt;COLUMNS($F$7:N$7),"",INDEX(TableDiv[[GASB]:[GASB]],_xlfn.AGGREGATE(15,3,(TableDiv[[Agency]:[Agency]]=$E216)/(TableDiv[[Agency]:[Agency]]=$E216)*(ROW(TableDiv[Agency])-ROW(TableDiv[[#Headers],[Agency]])),COLUMNS($F$7:N$7))))</f>
        <v>0</v>
      </c>
      <c r="O216" s="1069" cm="1">
        <f t="array" ref="O216">IF($D216&lt;COLUMNS($F$7:O$7),"",INDEX(TableDiv[[GASB]:[GASB]],_xlfn.AGGREGATE(15,3,(TableDiv[[Agency]:[Agency]]=$E216)/(TableDiv[[Agency]:[Agency]]=$E216)*(ROW(TableDiv[Agency])-ROW(TableDiv[[#Headers],[Agency]])),COLUMNS($F$7:O$7))))</f>
        <v>0</v>
      </c>
      <c r="P216" s="1069" cm="1">
        <f t="array" ref="P216">IF($D216&lt;COLUMNS($F$7:P$7),"",INDEX(TableDiv[[GASB]:[GASB]],_xlfn.AGGREGATE(15,3,(TableDiv[[Agency]:[Agency]]=$E216)/(TableDiv[[Agency]:[Agency]]=$E216)*(ROW(TableDiv[Agency])-ROW(TableDiv[[#Headers],[Agency]])),COLUMNS($F$7:P$7))))</f>
        <v>0</v>
      </c>
      <c r="Q216" s="1069" cm="1">
        <f t="array" ref="Q216">IF($D216&lt;COLUMNS($F$7:Q$7),"",INDEX(TableDiv[[GASB]:[GASB]],_xlfn.AGGREGATE(15,3,(TableDiv[[Agency]:[Agency]]=$E216)/(TableDiv[[Agency]:[Agency]]=$E216)*(ROW(TableDiv[Agency])-ROW(TableDiv[[#Headers],[Agency]])),COLUMNS($F$7:Q$7))))</f>
        <v>0</v>
      </c>
      <c r="R216" s="1069" cm="1">
        <f t="array" ref="R216">IF($D216&lt;COLUMNS($F$7:R$7),"",INDEX(TableDiv[[GASB]:[GASB]],_xlfn.AGGREGATE(15,3,(TableDiv[[Agency]:[Agency]]=$E216)/(TableDiv[[Agency]:[Agency]]=$E216)*(ROW(TableDiv[Agency])-ROW(TableDiv[[#Headers],[Agency]])),COLUMNS($F$7:R$7))))</f>
        <v>0</v>
      </c>
      <c r="S216" s="1069" cm="1">
        <f t="array" ref="S216">IF($D216&lt;COLUMNS($F$7:S$7),"",INDEX(TableDiv[[GASB]:[GASB]],_xlfn.AGGREGATE(15,3,(TableDiv[[Agency]:[Agency]]=$E216)/(TableDiv[[Agency]:[Agency]]=$E216)*(ROW(TableDiv[Agency])-ROW(TableDiv[[#Headers],[Agency]])),COLUMNS($F$7:S$7))))</f>
        <v>0</v>
      </c>
      <c r="T216" s="1069" cm="1">
        <f t="array" ref="T216">IF($D216&lt;COLUMNS($F$7:T$7),"",INDEX(TableDiv[[GASB]:[GASB]],_xlfn.AGGREGATE(15,3,(TableDiv[[Agency]:[Agency]]=$E216)/(TableDiv[[Agency]:[Agency]]=$E216)*(ROW(TableDiv[Agency])-ROW(TableDiv[[#Headers],[Agency]])),COLUMNS($F$7:T$7))))</f>
        <v>0</v>
      </c>
      <c r="U216" s="1069" cm="1">
        <f t="array" ref="U216">IF($D216&lt;COLUMNS($F$7:U$7),"",INDEX(TableDiv[[GASB]:[GASB]],_xlfn.AGGREGATE(15,3,(TableDiv[[Agency]:[Agency]]=$E216)/(TableDiv[[Agency]:[Agency]]=$E216)*(ROW(TableDiv[Agency])-ROW(TableDiv[[#Headers],[Agency]])),COLUMNS($F$7:U$7))))</f>
        <v>0</v>
      </c>
      <c r="V216" s="1069" cm="1">
        <f t="array" ref="V216">IF($D216&lt;COLUMNS($F$7:V$7),"",INDEX(TableDiv[[GASB]:[GASB]],_xlfn.AGGREGATE(15,3,(TableDiv[[Agency]:[Agency]]=$E216)/(TableDiv[[Agency]:[Agency]]=$E216)*(ROW(TableDiv[Agency])-ROW(TableDiv[[#Headers],[Agency]])),COLUMNS($F$7:V$7))))</f>
        <v>0</v>
      </c>
      <c r="W216" s="1069" cm="1">
        <f t="array" ref="W216">IF($D216&lt;COLUMNS($F$7:W$7),"",INDEX(TableDiv[[GASB]:[GASB]],_xlfn.AGGREGATE(15,3,(TableDiv[[Agency]:[Agency]]=$E216)/(TableDiv[[Agency]:[Agency]]=$E216)*(ROW(TableDiv[Agency])-ROW(TableDiv[[#Headers],[Agency]])),COLUMNS($F$7:W$7))))</f>
        <v>0</v>
      </c>
      <c r="X216" s="1069" cm="1">
        <f t="array" ref="X216">IF($D216&lt;COLUMNS($F$7:X$7),"",INDEX(TableDiv[[GASB]:[GASB]],_xlfn.AGGREGATE(15,3,(TableDiv[[Agency]:[Agency]]=$E216)/(TableDiv[[Agency]:[Agency]]=$E216)*(ROW(TableDiv[Agency])-ROW(TableDiv[[#Headers],[Agency]])),COLUMNS($F$7:X$7))))</f>
        <v>0</v>
      </c>
      <c r="Y216" s="1069" cm="1">
        <f t="array" ref="Y216">IF($D216&lt;COLUMNS($F$7:Y$7),"",INDEX(TableDiv[[GASB]:[GASB]],_xlfn.AGGREGATE(15,3,(TableDiv[[Agency]:[Agency]]=$E216)/(TableDiv[[Agency]:[Agency]]=$E216)*(ROW(TableDiv[Agency])-ROW(TableDiv[[#Headers],[Agency]])),COLUMNS($F$7:Y$7))))</f>
        <v>0</v>
      </c>
      <c r="Z216" s="1069" cm="1">
        <f t="array" ref="Z216">IF($D216&lt;COLUMNS($F$7:Z$7),"",INDEX(TableDiv[[GASB]:[GASB]],_xlfn.AGGREGATE(15,3,(TableDiv[[Agency]:[Agency]]=$E216)/(TableDiv[[Agency]:[Agency]]=$E216)*(ROW(TableDiv[Agency])-ROW(TableDiv[[#Headers],[Agency]])),COLUMNS($F$7:Z$7))))</f>
        <v>0</v>
      </c>
      <c r="AA216" s="1069" cm="1">
        <f t="array" ref="AA216">IF($D216&lt;COLUMNS($F$7:AA$7),"",INDEX(TableDiv[[GASB]:[GASB]],_xlfn.AGGREGATE(15,3,(TableDiv[[Agency]:[Agency]]=$E216)/(TableDiv[[Agency]:[Agency]]=$E216)*(ROW(TableDiv[Agency])-ROW(TableDiv[[#Headers],[Agency]])),COLUMNS($F$7:AA$7))))</f>
        <v>0</v>
      </c>
      <c r="AB216" s="1069" cm="1">
        <f t="array" ref="AB216">IF($D216&lt;COLUMNS($F$7:AB$7),"",INDEX(TableDiv[[GASB]:[GASB]],_xlfn.AGGREGATE(15,3,(TableDiv[[Agency]:[Agency]]=$E216)/(TableDiv[[Agency]:[Agency]]=$E216)*(ROW(TableDiv[Agency])-ROW(TableDiv[[#Headers],[Agency]])),COLUMNS($F$7:AB$7))))</f>
        <v>0</v>
      </c>
      <c r="AC216" s="1069" cm="1">
        <f t="array" ref="AC216">IF($D216&lt;COLUMNS($F$7:AC$7),"",INDEX(TableDiv[[GASB]:[GASB]],_xlfn.AGGREGATE(15,3,(TableDiv[[Agency]:[Agency]]=$E216)/(TableDiv[[Agency]:[Agency]]=$E216)*(ROW(TableDiv[Agency])-ROW(TableDiv[[#Headers],[Agency]])),COLUMNS($F$7:AC$7))))</f>
        <v>0</v>
      </c>
      <c r="AD216" s="1069" cm="1">
        <f t="array" ref="AD216">IF($D216&lt;COLUMNS($F$7:AD$7),"",INDEX(TableDiv[[GASB]:[GASB]],_xlfn.AGGREGATE(15,3,(TableDiv[[Agency]:[Agency]]=$E216)/(TableDiv[[Agency]:[Agency]]=$E216)*(ROW(TableDiv[Agency])-ROW(TableDiv[[#Headers],[Agency]])),COLUMNS($F$7:AD$7))))</f>
        <v>0</v>
      </c>
      <c r="AE216" s="1069" cm="1">
        <f t="array" ref="AE216">IF($D216&lt;COLUMNS($F$7:AE$7),"",INDEX(TableDiv[[GASB]:[GASB]],_xlfn.AGGREGATE(15,3,(TableDiv[[Agency]:[Agency]]=$E216)/(TableDiv[[Agency]:[Agency]]=$E216)*(ROW(TableDiv[Agency])-ROW(TableDiv[[#Headers],[Agency]])),COLUMNS($F$7:AE$7))))</f>
        <v>0</v>
      </c>
      <c r="AF216" s="1069" cm="1">
        <f t="array" ref="AF216">IF($D216&lt;COLUMNS($F$7:AF$7),"",INDEX(TableDiv[[GASB]:[GASB]],_xlfn.AGGREGATE(15,3,(TableDiv[[Agency]:[Agency]]=$E216)/(TableDiv[[Agency]:[Agency]]=$E216)*(ROW(TableDiv[Agency])-ROW(TableDiv[[#Headers],[Agency]])),COLUMNS($F$7:AF$7))))</f>
        <v>0</v>
      </c>
      <c r="AG216" s="1069" cm="1">
        <f t="array" ref="AG216">IF($D216&lt;COLUMNS($F$7:AG$7),"",INDEX(TableDiv[[GASB]:[GASB]],_xlfn.AGGREGATE(15,3,(TableDiv[[Agency]:[Agency]]=$E216)/(TableDiv[[Agency]:[Agency]]=$E216)*(ROW(TableDiv[Agency])-ROW(TableDiv[[#Headers],[Agency]])),COLUMNS($F$7:AG$7))))</f>
        <v>0</v>
      </c>
      <c r="AH216" s="1069" cm="1">
        <f t="array" ref="AH216">IF($D216&lt;COLUMNS($F$7:AH$7),"",INDEX(TableDiv[[GASB]:[GASB]],_xlfn.AGGREGATE(15,3,(TableDiv[[Agency]:[Agency]]=$E216)/(TableDiv[[Agency]:[Agency]]=$E216)*(ROW(TableDiv[Agency])-ROW(TableDiv[[#Headers],[Agency]])),COLUMNS($F$7:AH$7))))</f>
        <v>0</v>
      </c>
      <c r="AI216" s="1069" cm="1">
        <f t="array" ref="AI216">IF($D216&lt;COLUMNS($F$7:AI$7),"",INDEX(TableDiv[[GASB]:[GASB]],_xlfn.AGGREGATE(15,3,(TableDiv[[Agency]:[Agency]]=$E216)/(TableDiv[[Agency]:[Agency]]=$E216)*(ROW(TableDiv[Agency])-ROW(TableDiv[[#Headers],[Agency]])),COLUMNS($F$7:AI$7))))</f>
        <v>0</v>
      </c>
      <c r="AJ216" s="1069" cm="1">
        <f t="array" ref="AJ216">IF($D216&lt;COLUMNS($F$7:AJ$7),"",INDEX(TableDiv[[GASB]:[GASB]],_xlfn.AGGREGATE(15,3,(TableDiv[[Agency]:[Agency]]=$E216)/(TableDiv[[Agency]:[Agency]]=$E216)*(ROW(TableDiv[Agency])-ROW(TableDiv[[#Headers],[Agency]])),COLUMNS($F$7:AJ$7))))</f>
        <v>0</v>
      </c>
      <c r="AK216" s="1069" t="str" cm="1">
        <f t="array" ref="AK216">IF($D216&lt;COLUMNS($F$7:AK$7),"",INDEX(TableDiv[[GASB]:[GASB]],_xlfn.AGGREGATE(15,3,(TableDiv[[Agency]:[Agency]]=$E216)/(TableDiv[[Agency]:[Agency]]=$E216)*(ROW(TableDiv[Agency])-ROW(TableDiv[[#Headers],[Agency]])),COLUMNS($F$7:AK$7))))</f>
        <v/>
      </c>
      <c r="AL216" s="1069" t="str" cm="1">
        <f t="array" ref="AL216">IF($D216&lt;COLUMNS($F$7:AL$7),"",INDEX(TableDiv[[GASB]:[GASB]],_xlfn.AGGREGATE(15,3,(TableDiv[[Agency]:[Agency]]=$E216)/(TableDiv[[Agency]:[Agency]]=$E216)*(ROW(TableDiv[Agency])-ROW(TableDiv[[#Headers],[Agency]])),COLUMNS($F$7:AL$7))))</f>
        <v/>
      </c>
      <c r="AM216" s="1069" t="str" cm="1">
        <f t="array" ref="AM216">IF($D216&lt;COLUMNS($F$7:AM$7),"",INDEX(TableDiv[[GASB]:[GASB]],_xlfn.AGGREGATE(15,3,(TableDiv[[Agency]:[Agency]]=$E216)/(TableDiv[[Agency]:[Agency]]=$E216)*(ROW(TableDiv[Agency])-ROW(TableDiv[[#Headers],[Agency]])),COLUMNS($F$7:AM$7))))</f>
        <v/>
      </c>
      <c r="AN216" s="1069"/>
      <c r="AO216" s="1069"/>
      <c r="AP216" s="1069"/>
      <c r="AQ216" s="1069"/>
      <c r="AR216" s="1069"/>
      <c r="AS216" s="1069"/>
    </row>
    <row r="217" spans="1:45" ht="15">
      <c r="A217" s="1073" t="s">
        <v>2365</v>
      </c>
      <c r="B217" s="1073" t="s">
        <v>2270</v>
      </c>
      <c r="C217" s="1069"/>
      <c r="D217" s="1069">
        <f>COUNTIF(TableDiv[Agency],E217)</f>
        <v>31</v>
      </c>
      <c r="E217" s="1078" t="str" cm="1">
        <f t="array" ref="E217">IFERROR(INDEX(TableDiv[Agency],MATCH(0,INDEX(COUNTIF($E$7:E216,TableDiv[Agency]),),0)),"")</f>
        <v/>
      </c>
      <c r="F217" s="1069" cm="1">
        <f t="array" ref="F217">IF($D217&lt;COLUMNS($F$7:F$7),"",INDEX(TableDiv[[GASB]:[GASB]],_xlfn.AGGREGATE(15,3,(TableDiv[[Agency]:[Agency]]=$E217)/(TableDiv[[Agency]:[Agency]]=$E217)*(ROW(TableDiv[Agency])-ROW(TableDiv[[#Headers],[Agency]])),COLUMNS($F$7:F$7))))</f>
        <v>0</v>
      </c>
      <c r="G217" s="1069" cm="1">
        <f t="array" ref="G217">IF($D217&lt;COLUMNS($F$7:G$7),"",INDEX(TableDiv[[GASB]:[GASB]],_xlfn.AGGREGATE(15,3,(TableDiv[[Agency]:[Agency]]=$E217)/(TableDiv[[Agency]:[Agency]]=$E217)*(ROW(TableDiv[Agency])-ROW(TableDiv[[#Headers],[Agency]])),COLUMNS($F$7:G$7))))</f>
        <v>0</v>
      </c>
      <c r="H217" s="1069" cm="1">
        <f t="array" ref="H217">IF($D217&lt;COLUMNS($F$7:H$7),"",INDEX(TableDiv[[GASB]:[GASB]],_xlfn.AGGREGATE(15,3,(TableDiv[[Agency]:[Agency]]=$E217)/(TableDiv[[Agency]:[Agency]]=$E217)*(ROW(TableDiv[Agency])-ROW(TableDiv[[#Headers],[Agency]])),COLUMNS($F$7:H$7))))</f>
        <v>0</v>
      </c>
      <c r="I217" s="1069" cm="1">
        <f t="array" ref="I217">IF($D217&lt;COLUMNS($F$7:I$7),"",INDEX(TableDiv[[GASB]:[GASB]],_xlfn.AGGREGATE(15,3,(TableDiv[[Agency]:[Agency]]=$E217)/(TableDiv[[Agency]:[Agency]]=$E217)*(ROW(TableDiv[Agency])-ROW(TableDiv[[#Headers],[Agency]])),COLUMNS($F$7:I$7))))</f>
        <v>0</v>
      </c>
      <c r="J217" s="1069" cm="1">
        <f t="array" ref="J217">IF($D217&lt;COLUMNS($F$7:J$7),"",INDEX(TableDiv[[GASB]:[GASB]],_xlfn.AGGREGATE(15,3,(TableDiv[[Agency]:[Agency]]=$E217)/(TableDiv[[Agency]:[Agency]]=$E217)*(ROW(TableDiv[Agency])-ROW(TableDiv[[#Headers],[Agency]])),COLUMNS($F$7:J$7))))</f>
        <v>0</v>
      </c>
      <c r="K217" s="1069" cm="1">
        <f t="array" ref="K217">IF($D217&lt;COLUMNS($F$7:K$7),"",INDEX(TableDiv[[GASB]:[GASB]],_xlfn.AGGREGATE(15,3,(TableDiv[[Agency]:[Agency]]=$E217)/(TableDiv[[Agency]:[Agency]]=$E217)*(ROW(TableDiv[Agency])-ROW(TableDiv[[#Headers],[Agency]])),COLUMNS($F$7:K$7))))</f>
        <v>0</v>
      </c>
      <c r="L217" s="1069" cm="1">
        <f t="array" ref="L217">IF($D217&lt;COLUMNS($F$7:L$7),"",INDEX(TableDiv[[GASB]:[GASB]],_xlfn.AGGREGATE(15,3,(TableDiv[[Agency]:[Agency]]=$E217)/(TableDiv[[Agency]:[Agency]]=$E217)*(ROW(TableDiv[Agency])-ROW(TableDiv[[#Headers],[Agency]])),COLUMNS($F$7:L$7))))</f>
        <v>0</v>
      </c>
      <c r="M217" s="1069" cm="1">
        <f t="array" ref="M217">IF($D217&lt;COLUMNS($F$7:M$7),"",INDEX(TableDiv[[GASB]:[GASB]],_xlfn.AGGREGATE(15,3,(TableDiv[[Agency]:[Agency]]=$E217)/(TableDiv[[Agency]:[Agency]]=$E217)*(ROW(TableDiv[Agency])-ROW(TableDiv[[#Headers],[Agency]])),COLUMNS($F$7:M$7))))</f>
        <v>0</v>
      </c>
      <c r="N217" s="1069" cm="1">
        <f t="array" ref="N217">IF($D217&lt;COLUMNS($F$7:N$7),"",INDEX(TableDiv[[GASB]:[GASB]],_xlfn.AGGREGATE(15,3,(TableDiv[[Agency]:[Agency]]=$E217)/(TableDiv[[Agency]:[Agency]]=$E217)*(ROW(TableDiv[Agency])-ROW(TableDiv[[#Headers],[Agency]])),COLUMNS($F$7:N$7))))</f>
        <v>0</v>
      </c>
      <c r="O217" s="1069" cm="1">
        <f t="array" ref="O217">IF($D217&lt;COLUMNS($F$7:O$7),"",INDEX(TableDiv[[GASB]:[GASB]],_xlfn.AGGREGATE(15,3,(TableDiv[[Agency]:[Agency]]=$E217)/(TableDiv[[Agency]:[Agency]]=$E217)*(ROW(TableDiv[Agency])-ROW(TableDiv[[#Headers],[Agency]])),COLUMNS($F$7:O$7))))</f>
        <v>0</v>
      </c>
      <c r="P217" s="1069" cm="1">
        <f t="array" ref="P217">IF($D217&lt;COLUMNS($F$7:P$7),"",INDEX(TableDiv[[GASB]:[GASB]],_xlfn.AGGREGATE(15,3,(TableDiv[[Agency]:[Agency]]=$E217)/(TableDiv[[Agency]:[Agency]]=$E217)*(ROW(TableDiv[Agency])-ROW(TableDiv[[#Headers],[Agency]])),COLUMNS($F$7:P$7))))</f>
        <v>0</v>
      </c>
      <c r="Q217" s="1069" cm="1">
        <f t="array" ref="Q217">IF($D217&lt;COLUMNS($F$7:Q$7),"",INDEX(TableDiv[[GASB]:[GASB]],_xlfn.AGGREGATE(15,3,(TableDiv[[Agency]:[Agency]]=$E217)/(TableDiv[[Agency]:[Agency]]=$E217)*(ROW(TableDiv[Agency])-ROW(TableDiv[[#Headers],[Agency]])),COLUMNS($F$7:Q$7))))</f>
        <v>0</v>
      </c>
      <c r="R217" s="1069" cm="1">
        <f t="array" ref="R217">IF($D217&lt;COLUMNS($F$7:R$7),"",INDEX(TableDiv[[GASB]:[GASB]],_xlfn.AGGREGATE(15,3,(TableDiv[[Agency]:[Agency]]=$E217)/(TableDiv[[Agency]:[Agency]]=$E217)*(ROW(TableDiv[Agency])-ROW(TableDiv[[#Headers],[Agency]])),COLUMNS($F$7:R$7))))</f>
        <v>0</v>
      </c>
      <c r="S217" s="1069" cm="1">
        <f t="array" ref="S217">IF($D217&lt;COLUMNS($F$7:S$7),"",INDEX(TableDiv[[GASB]:[GASB]],_xlfn.AGGREGATE(15,3,(TableDiv[[Agency]:[Agency]]=$E217)/(TableDiv[[Agency]:[Agency]]=$E217)*(ROW(TableDiv[Agency])-ROW(TableDiv[[#Headers],[Agency]])),COLUMNS($F$7:S$7))))</f>
        <v>0</v>
      </c>
      <c r="T217" s="1069" cm="1">
        <f t="array" ref="T217">IF($D217&lt;COLUMNS($F$7:T$7),"",INDEX(TableDiv[[GASB]:[GASB]],_xlfn.AGGREGATE(15,3,(TableDiv[[Agency]:[Agency]]=$E217)/(TableDiv[[Agency]:[Agency]]=$E217)*(ROW(TableDiv[Agency])-ROW(TableDiv[[#Headers],[Agency]])),COLUMNS($F$7:T$7))))</f>
        <v>0</v>
      </c>
      <c r="U217" s="1069" cm="1">
        <f t="array" ref="U217">IF($D217&lt;COLUMNS($F$7:U$7),"",INDEX(TableDiv[[GASB]:[GASB]],_xlfn.AGGREGATE(15,3,(TableDiv[[Agency]:[Agency]]=$E217)/(TableDiv[[Agency]:[Agency]]=$E217)*(ROW(TableDiv[Agency])-ROW(TableDiv[[#Headers],[Agency]])),COLUMNS($F$7:U$7))))</f>
        <v>0</v>
      </c>
      <c r="V217" s="1069" cm="1">
        <f t="array" ref="V217">IF($D217&lt;COLUMNS($F$7:V$7),"",INDEX(TableDiv[[GASB]:[GASB]],_xlfn.AGGREGATE(15,3,(TableDiv[[Agency]:[Agency]]=$E217)/(TableDiv[[Agency]:[Agency]]=$E217)*(ROW(TableDiv[Agency])-ROW(TableDiv[[#Headers],[Agency]])),COLUMNS($F$7:V$7))))</f>
        <v>0</v>
      </c>
      <c r="W217" s="1069" cm="1">
        <f t="array" ref="W217">IF($D217&lt;COLUMNS($F$7:W$7),"",INDEX(TableDiv[[GASB]:[GASB]],_xlfn.AGGREGATE(15,3,(TableDiv[[Agency]:[Agency]]=$E217)/(TableDiv[[Agency]:[Agency]]=$E217)*(ROW(TableDiv[Agency])-ROW(TableDiv[[#Headers],[Agency]])),COLUMNS($F$7:W$7))))</f>
        <v>0</v>
      </c>
      <c r="X217" s="1069" cm="1">
        <f t="array" ref="X217">IF($D217&lt;COLUMNS($F$7:X$7),"",INDEX(TableDiv[[GASB]:[GASB]],_xlfn.AGGREGATE(15,3,(TableDiv[[Agency]:[Agency]]=$E217)/(TableDiv[[Agency]:[Agency]]=$E217)*(ROW(TableDiv[Agency])-ROW(TableDiv[[#Headers],[Agency]])),COLUMNS($F$7:X$7))))</f>
        <v>0</v>
      </c>
      <c r="Y217" s="1069" cm="1">
        <f t="array" ref="Y217">IF($D217&lt;COLUMNS($F$7:Y$7),"",INDEX(TableDiv[[GASB]:[GASB]],_xlfn.AGGREGATE(15,3,(TableDiv[[Agency]:[Agency]]=$E217)/(TableDiv[[Agency]:[Agency]]=$E217)*(ROW(TableDiv[Agency])-ROW(TableDiv[[#Headers],[Agency]])),COLUMNS($F$7:Y$7))))</f>
        <v>0</v>
      </c>
      <c r="Z217" s="1069" cm="1">
        <f t="array" ref="Z217">IF($D217&lt;COLUMNS($F$7:Z$7),"",INDEX(TableDiv[[GASB]:[GASB]],_xlfn.AGGREGATE(15,3,(TableDiv[[Agency]:[Agency]]=$E217)/(TableDiv[[Agency]:[Agency]]=$E217)*(ROW(TableDiv[Agency])-ROW(TableDiv[[#Headers],[Agency]])),COLUMNS($F$7:Z$7))))</f>
        <v>0</v>
      </c>
      <c r="AA217" s="1069" cm="1">
        <f t="array" ref="AA217">IF($D217&lt;COLUMNS($F$7:AA$7),"",INDEX(TableDiv[[GASB]:[GASB]],_xlfn.AGGREGATE(15,3,(TableDiv[[Agency]:[Agency]]=$E217)/(TableDiv[[Agency]:[Agency]]=$E217)*(ROW(TableDiv[Agency])-ROW(TableDiv[[#Headers],[Agency]])),COLUMNS($F$7:AA$7))))</f>
        <v>0</v>
      </c>
      <c r="AB217" s="1069" cm="1">
        <f t="array" ref="AB217">IF($D217&lt;COLUMNS($F$7:AB$7),"",INDEX(TableDiv[[GASB]:[GASB]],_xlfn.AGGREGATE(15,3,(TableDiv[[Agency]:[Agency]]=$E217)/(TableDiv[[Agency]:[Agency]]=$E217)*(ROW(TableDiv[Agency])-ROW(TableDiv[[#Headers],[Agency]])),COLUMNS($F$7:AB$7))))</f>
        <v>0</v>
      </c>
      <c r="AC217" s="1069" cm="1">
        <f t="array" ref="AC217">IF($D217&lt;COLUMNS($F$7:AC$7),"",INDEX(TableDiv[[GASB]:[GASB]],_xlfn.AGGREGATE(15,3,(TableDiv[[Agency]:[Agency]]=$E217)/(TableDiv[[Agency]:[Agency]]=$E217)*(ROW(TableDiv[Agency])-ROW(TableDiv[[#Headers],[Agency]])),COLUMNS($F$7:AC$7))))</f>
        <v>0</v>
      </c>
      <c r="AD217" s="1069" cm="1">
        <f t="array" ref="AD217">IF($D217&lt;COLUMNS($F$7:AD$7),"",INDEX(TableDiv[[GASB]:[GASB]],_xlfn.AGGREGATE(15,3,(TableDiv[[Agency]:[Agency]]=$E217)/(TableDiv[[Agency]:[Agency]]=$E217)*(ROW(TableDiv[Agency])-ROW(TableDiv[[#Headers],[Agency]])),COLUMNS($F$7:AD$7))))</f>
        <v>0</v>
      </c>
      <c r="AE217" s="1069" cm="1">
        <f t="array" ref="AE217">IF($D217&lt;COLUMNS($F$7:AE$7),"",INDEX(TableDiv[[GASB]:[GASB]],_xlfn.AGGREGATE(15,3,(TableDiv[[Agency]:[Agency]]=$E217)/(TableDiv[[Agency]:[Agency]]=$E217)*(ROW(TableDiv[Agency])-ROW(TableDiv[[#Headers],[Agency]])),COLUMNS($F$7:AE$7))))</f>
        <v>0</v>
      </c>
      <c r="AF217" s="1069" cm="1">
        <f t="array" ref="AF217">IF($D217&lt;COLUMNS($F$7:AF$7),"",INDEX(TableDiv[[GASB]:[GASB]],_xlfn.AGGREGATE(15,3,(TableDiv[[Agency]:[Agency]]=$E217)/(TableDiv[[Agency]:[Agency]]=$E217)*(ROW(TableDiv[Agency])-ROW(TableDiv[[#Headers],[Agency]])),COLUMNS($F$7:AF$7))))</f>
        <v>0</v>
      </c>
      <c r="AG217" s="1069" cm="1">
        <f t="array" ref="AG217">IF($D217&lt;COLUMNS($F$7:AG$7),"",INDEX(TableDiv[[GASB]:[GASB]],_xlfn.AGGREGATE(15,3,(TableDiv[[Agency]:[Agency]]=$E217)/(TableDiv[[Agency]:[Agency]]=$E217)*(ROW(TableDiv[Agency])-ROW(TableDiv[[#Headers],[Agency]])),COLUMNS($F$7:AG$7))))</f>
        <v>0</v>
      </c>
      <c r="AH217" s="1069" cm="1">
        <f t="array" ref="AH217">IF($D217&lt;COLUMNS($F$7:AH$7),"",INDEX(TableDiv[[GASB]:[GASB]],_xlfn.AGGREGATE(15,3,(TableDiv[[Agency]:[Agency]]=$E217)/(TableDiv[[Agency]:[Agency]]=$E217)*(ROW(TableDiv[Agency])-ROW(TableDiv[[#Headers],[Agency]])),COLUMNS($F$7:AH$7))))</f>
        <v>0</v>
      </c>
      <c r="AI217" s="1069" cm="1">
        <f t="array" ref="AI217">IF($D217&lt;COLUMNS($F$7:AI$7),"",INDEX(TableDiv[[GASB]:[GASB]],_xlfn.AGGREGATE(15,3,(TableDiv[[Agency]:[Agency]]=$E217)/(TableDiv[[Agency]:[Agency]]=$E217)*(ROW(TableDiv[Agency])-ROW(TableDiv[[#Headers],[Agency]])),COLUMNS($F$7:AI$7))))</f>
        <v>0</v>
      </c>
      <c r="AJ217" s="1069" cm="1">
        <f t="array" ref="AJ217">IF($D217&lt;COLUMNS($F$7:AJ$7),"",INDEX(TableDiv[[GASB]:[GASB]],_xlfn.AGGREGATE(15,3,(TableDiv[[Agency]:[Agency]]=$E217)/(TableDiv[[Agency]:[Agency]]=$E217)*(ROW(TableDiv[Agency])-ROW(TableDiv[[#Headers],[Agency]])),COLUMNS($F$7:AJ$7))))</f>
        <v>0</v>
      </c>
      <c r="AK217" s="1069" t="str" cm="1">
        <f t="array" ref="AK217">IF($D217&lt;COLUMNS($F$7:AK$7),"",INDEX(TableDiv[[GASB]:[GASB]],_xlfn.AGGREGATE(15,3,(TableDiv[[Agency]:[Agency]]=$E217)/(TableDiv[[Agency]:[Agency]]=$E217)*(ROW(TableDiv[Agency])-ROW(TableDiv[[#Headers],[Agency]])),COLUMNS($F$7:AK$7))))</f>
        <v/>
      </c>
      <c r="AL217" s="1069" t="str" cm="1">
        <f t="array" ref="AL217">IF($D217&lt;COLUMNS($F$7:AL$7),"",INDEX(TableDiv[[GASB]:[GASB]],_xlfn.AGGREGATE(15,3,(TableDiv[[Agency]:[Agency]]=$E217)/(TableDiv[[Agency]:[Agency]]=$E217)*(ROW(TableDiv[Agency])-ROW(TableDiv[[#Headers],[Agency]])),COLUMNS($F$7:AL$7))))</f>
        <v/>
      </c>
      <c r="AM217" s="1069" t="str" cm="1">
        <f t="array" ref="AM217">IF($D217&lt;COLUMNS($F$7:AM$7),"",INDEX(TableDiv[[GASB]:[GASB]],_xlfn.AGGREGATE(15,3,(TableDiv[[Agency]:[Agency]]=$E217)/(TableDiv[[Agency]:[Agency]]=$E217)*(ROW(TableDiv[Agency])-ROW(TableDiv[[#Headers],[Agency]])),COLUMNS($F$7:AM$7))))</f>
        <v/>
      </c>
      <c r="AN217" s="1069"/>
      <c r="AO217" s="1069"/>
      <c r="AP217" s="1069"/>
      <c r="AQ217" s="1069"/>
      <c r="AR217" s="1069"/>
      <c r="AS217" s="1069"/>
    </row>
    <row r="218" spans="1:45" ht="15">
      <c r="A218" s="1073" t="s">
        <v>2365</v>
      </c>
      <c r="B218" s="1073" t="s">
        <v>2267</v>
      </c>
      <c r="C218" s="1069"/>
      <c r="D218" s="1069">
        <f>COUNTIF(TableDiv[Agency],E218)</f>
        <v>31</v>
      </c>
      <c r="E218" s="1078" t="str" cm="1">
        <f t="array" ref="E218">IFERROR(INDEX(TableDiv[Agency],MATCH(0,INDEX(COUNTIF($E$7:E217,TableDiv[Agency]),),0)),"")</f>
        <v/>
      </c>
      <c r="F218" s="1069" cm="1">
        <f t="array" ref="F218">IF($D218&lt;COLUMNS($F$7:F$7),"",INDEX(TableDiv[[GASB]:[GASB]],_xlfn.AGGREGATE(15,3,(TableDiv[[Agency]:[Agency]]=$E218)/(TableDiv[[Agency]:[Agency]]=$E218)*(ROW(TableDiv[Agency])-ROW(TableDiv[[#Headers],[Agency]])),COLUMNS($F$7:F$7))))</f>
        <v>0</v>
      </c>
      <c r="G218" s="1069" cm="1">
        <f t="array" ref="G218">IF($D218&lt;COLUMNS($F$7:G$7),"",INDEX(TableDiv[[GASB]:[GASB]],_xlfn.AGGREGATE(15,3,(TableDiv[[Agency]:[Agency]]=$E218)/(TableDiv[[Agency]:[Agency]]=$E218)*(ROW(TableDiv[Agency])-ROW(TableDiv[[#Headers],[Agency]])),COLUMNS($F$7:G$7))))</f>
        <v>0</v>
      </c>
      <c r="H218" s="1069" cm="1">
        <f t="array" ref="H218">IF($D218&lt;COLUMNS($F$7:H$7),"",INDEX(TableDiv[[GASB]:[GASB]],_xlfn.AGGREGATE(15,3,(TableDiv[[Agency]:[Agency]]=$E218)/(TableDiv[[Agency]:[Agency]]=$E218)*(ROW(TableDiv[Agency])-ROW(TableDiv[[#Headers],[Agency]])),COLUMNS($F$7:H$7))))</f>
        <v>0</v>
      </c>
      <c r="I218" s="1069" cm="1">
        <f t="array" ref="I218">IF($D218&lt;COLUMNS($F$7:I$7),"",INDEX(TableDiv[[GASB]:[GASB]],_xlfn.AGGREGATE(15,3,(TableDiv[[Agency]:[Agency]]=$E218)/(TableDiv[[Agency]:[Agency]]=$E218)*(ROW(TableDiv[Agency])-ROW(TableDiv[[#Headers],[Agency]])),COLUMNS($F$7:I$7))))</f>
        <v>0</v>
      </c>
      <c r="J218" s="1069" cm="1">
        <f t="array" ref="J218">IF($D218&lt;COLUMNS($F$7:J$7),"",INDEX(TableDiv[[GASB]:[GASB]],_xlfn.AGGREGATE(15,3,(TableDiv[[Agency]:[Agency]]=$E218)/(TableDiv[[Agency]:[Agency]]=$E218)*(ROW(TableDiv[Agency])-ROW(TableDiv[[#Headers],[Agency]])),COLUMNS($F$7:J$7))))</f>
        <v>0</v>
      </c>
      <c r="K218" s="1069" cm="1">
        <f t="array" ref="K218">IF($D218&lt;COLUMNS($F$7:K$7),"",INDEX(TableDiv[[GASB]:[GASB]],_xlfn.AGGREGATE(15,3,(TableDiv[[Agency]:[Agency]]=$E218)/(TableDiv[[Agency]:[Agency]]=$E218)*(ROW(TableDiv[Agency])-ROW(TableDiv[[#Headers],[Agency]])),COLUMNS($F$7:K$7))))</f>
        <v>0</v>
      </c>
      <c r="L218" s="1069" cm="1">
        <f t="array" ref="L218">IF($D218&lt;COLUMNS($F$7:L$7),"",INDEX(TableDiv[[GASB]:[GASB]],_xlfn.AGGREGATE(15,3,(TableDiv[[Agency]:[Agency]]=$E218)/(TableDiv[[Agency]:[Agency]]=$E218)*(ROW(TableDiv[Agency])-ROW(TableDiv[[#Headers],[Agency]])),COLUMNS($F$7:L$7))))</f>
        <v>0</v>
      </c>
      <c r="M218" s="1069" cm="1">
        <f t="array" ref="M218">IF($D218&lt;COLUMNS($F$7:M$7),"",INDEX(TableDiv[[GASB]:[GASB]],_xlfn.AGGREGATE(15,3,(TableDiv[[Agency]:[Agency]]=$E218)/(TableDiv[[Agency]:[Agency]]=$E218)*(ROW(TableDiv[Agency])-ROW(TableDiv[[#Headers],[Agency]])),COLUMNS($F$7:M$7))))</f>
        <v>0</v>
      </c>
      <c r="N218" s="1069" cm="1">
        <f t="array" ref="N218">IF($D218&lt;COLUMNS($F$7:N$7),"",INDEX(TableDiv[[GASB]:[GASB]],_xlfn.AGGREGATE(15,3,(TableDiv[[Agency]:[Agency]]=$E218)/(TableDiv[[Agency]:[Agency]]=$E218)*(ROW(TableDiv[Agency])-ROW(TableDiv[[#Headers],[Agency]])),COLUMNS($F$7:N$7))))</f>
        <v>0</v>
      </c>
      <c r="O218" s="1069" cm="1">
        <f t="array" ref="O218">IF($D218&lt;COLUMNS($F$7:O$7),"",INDEX(TableDiv[[GASB]:[GASB]],_xlfn.AGGREGATE(15,3,(TableDiv[[Agency]:[Agency]]=$E218)/(TableDiv[[Agency]:[Agency]]=$E218)*(ROW(TableDiv[Agency])-ROW(TableDiv[[#Headers],[Agency]])),COLUMNS($F$7:O$7))))</f>
        <v>0</v>
      </c>
      <c r="P218" s="1069" cm="1">
        <f t="array" ref="P218">IF($D218&lt;COLUMNS($F$7:P$7),"",INDEX(TableDiv[[GASB]:[GASB]],_xlfn.AGGREGATE(15,3,(TableDiv[[Agency]:[Agency]]=$E218)/(TableDiv[[Agency]:[Agency]]=$E218)*(ROW(TableDiv[Agency])-ROW(TableDiv[[#Headers],[Agency]])),COLUMNS($F$7:P$7))))</f>
        <v>0</v>
      </c>
      <c r="Q218" s="1069" cm="1">
        <f t="array" ref="Q218">IF($D218&lt;COLUMNS($F$7:Q$7),"",INDEX(TableDiv[[GASB]:[GASB]],_xlfn.AGGREGATE(15,3,(TableDiv[[Agency]:[Agency]]=$E218)/(TableDiv[[Agency]:[Agency]]=$E218)*(ROW(TableDiv[Agency])-ROW(TableDiv[[#Headers],[Agency]])),COLUMNS($F$7:Q$7))))</f>
        <v>0</v>
      </c>
      <c r="R218" s="1069" cm="1">
        <f t="array" ref="R218">IF($D218&lt;COLUMNS($F$7:R$7),"",INDEX(TableDiv[[GASB]:[GASB]],_xlfn.AGGREGATE(15,3,(TableDiv[[Agency]:[Agency]]=$E218)/(TableDiv[[Agency]:[Agency]]=$E218)*(ROW(TableDiv[Agency])-ROW(TableDiv[[#Headers],[Agency]])),COLUMNS($F$7:R$7))))</f>
        <v>0</v>
      </c>
      <c r="S218" s="1069" cm="1">
        <f t="array" ref="S218">IF($D218&lt;COLUMNS($F$7:S$7),"",INDEX(TableDiv[[GASB]:[GASB]],_xlfn.AGGREGATE(15,3,(TableDiv[[Agency]:[Agency]]=$E218)/(TableDiv[[Agency]:[Agency]]=$E218)*(ROW(TableDiv[Agency])-ROW(TableDiv[[#Headers],[Agency]])),COLUMNS($F$7:S$7))))</f>
        <v>0</v>
      </c>
      <c r="T218" s="1069" cm="1">
        <f t="array" ref="T218">IF($D218&lt;COLUMNS($F$7:T$7),"",INDEX(TableDiv[[GASB]:[GASB]],_xlfn.AGGREGATE(15,3,(TableDiv[[Agency]:[Agency]]=$E218)/(TableDiv[[Agency]:[Agency]]=$E218)*(ROW(TableDiv[Agency])-ROW(TableDiv[[#Headers],[Agency]])),COLUMNS($F$7:T$7))))</f>
        <v>0</v>
      </c>
      <c r="U218" s="1069" cm="1">
        <f t="array" ref="U218">IF($D218&lt;COLUMNS($F$7:U$7),"",INDEX(TableDiv[[GASB]:[GASB]],_xlfn.AGGREGATE(15,3,(TableDiv[[Agency]:[Agency]]=$E218)/(TableDiv[[Agency]:[Agency]]=$E218)*(ROW(TableDiv[Agency])-ROW(TableDiv[[#Headers],[Agency]])),COLUMNS($F$7:U$7))))</f>
        <v>0</v>
      </c>
      <c r="V218" s="1069" cm="1">
        <f t="array" ref="V218">IF($D218&lt;COLUMNS($F$7:V$7),"",INDEX(TableDiv[[GASB]:[GASB]],_xlfn.AGGREGATE(15,3,(TableDiv[[Agency]:[Agency]]=$E218)/(TableDiv[[Agency]:[Agency]]=$E218)*(ROW(TableDiv[Agency])-ROW(TableDiv[[#Headers],[Agency]])),COLUMNS($F$7:V$7))))</f>
        <v>0</v>
      </c>
      <c r="W218" s="1069" cm="1">
        <f t="array" ref="W218">IF($D218&lt;COLUMNS($F$7:W$7),"",INDEX(TableDiv[[GASB]:[GASB]],_xlfn.AGGREGATE(15,3,(TableDiv[[Agency]:[Agency]]=$E218)/(TableDiv[[Agency]:[Agency]]=$E218)*(ROW(TableDiv[Agency])-ROW(TableDiv[[#Headers],[Agency]])),COLUMNS($F$7:W$7))))</f>
        <v>0</v>
      </c>
      <c r="X218" s="1069" cm="1">
        <f t="array" ref="X218">IF($D218&lt;COLUMNS($F$7:X$7),"",INDEX(TableDiv[[GASB]:[GASB]],_xlfn.AGGREGATE(15,3,(TableDiv[[Agency]:[Agency]]=$E218)/(TableDiv[[Agency]:[Agency]]=$E218)*(ROW(TableDiv[Agency])-ROW(TableDiv[[#Headers],[Agency]])),COLUMNS($F$7:X$7))))</f>
        <v>0</v>
      </c>
      <c r="Y218" s="1069" cm="1">
        <f t="array" ref="Y218">IF($D218&lt;COLUMNS($F$7:Y$7),"",INDEX(TableDiv[[GASB]:[GASB]],_xlfn.AGGREGATE(15,3,(TableDiv[[Agency]:[Agency]]=$E218)/(TableDiv[[Agency]:[Agency]]=$E218)*(ROW(TableDiv[Agency])-ROW(TableDiv[[#Headers],[Agency]])),COLUMNS($F$7:Y$7))))</f>
        <v>0</v>
      </c>
      <c r="Z218" s="1069" cm="1">
        <f t="array" ref="Z218">IF($D218&lt;COLUMNS($F$7:Z$7),"",INDEX(TableDiv[[GASB]:[GASB]],_xlfn.AGGREGATE(15,3,(TableDiv[[Agency]:[Agency]]=$E218)/(TableDiv[[Agency]:[Agency]]=$E218)*(ROW(TableDiv[Agency])-ROW(TableDiv[[#Headers],[Agency]])),COLUMNS($F$7:Z$7))))</f>
        <v>0</v>
      </c>
      <c r="AA218" s="1069" cm="1">
        <f t="array" ref="AA218">IF($D218&lt;COLUMNS($F$7:AA$7),"",INDEX(TableDiv[[GASB]:[GASB]],_xlfn.AGGREGATE(15,3,(TableDiv[[Agency]:[Agency]]=$E218)/(TableDiv[[Agency]:[Agency]]=$E218)*(ROW(TableDiv[Agency])-ROW(TableDiv[[#Headers],[Agency]])),COLUMNS($F$7:AA$7))))</f>
        <v>0</v>
      </c>
      <c r="AB218" s="1069" cm="1">
        <f t="array" ref="AB218">IF($D218&lt;COLUMNS($F$7:AB$7),"",INDEX(TableDiv[[GASB]:[GASB]],_xlfn.AGGREGATE(15,3,(TableDiv[[Agency]:[Agency]]=$E218)/(TableDiv[[Agency]:[Agency]]=$E218)*(ROW(TableDiv[Agency])-ROW(TableDiv[[#Headers],[Agency]])),COLUMNS($F$7:AB$7))))</f>
        <v>0</v>
      </c>
      <c r="AC218" s="1069" cm="1">
        <f t="array" ref="AC218">IF($D218&lt;COLUMNS($F$7:AC$7),"",INDEX(TableDiv[[GASB]:[GASB]],_xlfn.AGGREGATE(15,3,(TableDiv[[Agency]:[Agency]]=$E218)/(TableDiv[[Agency]:[Agency]]=$E218)*(ROW(TableDiv[Agency])-ROW(TableDiv[[#Headers],[Agency]])),COLUMNS($F$7:AC$7))))</f>
        <v>0</v>
      </c>
      <c r="AD218" s="1069" cm="1">
        <f t="array" ref="AD218">IF($D218&lt;COLUMNS($F$7:AD$7),"",INDEX(TableDiv[[GASB]:[GASB]],_xlfn.AGGREGATE(15,3,(TableDiv[[Agency]:[Agency]]=$E218)/(TableDiv[[Agency]:[Agency]]=$E218)*(ROW(TableDiv[Agency])-ROW(TableDiv[[#Headers],[Agency]])),COLUMNS($F$7:AD$7))))</f>
        <v>0</v>
      </c>
      <c r="AE218" s="1069" cm="1">
        <f t="array" ref="AE218">IF($D218&lt;COLUMNS($F$7:AE$7),"",INDEX(TableDiv[[GASB]:[GASB]],_xlfn.AGGREGATE(15,3,(TableDiv[[Agency]:[Agency]]=$E218)/(TableDiv[[Agency]:[Agency]]=$E218)*(ROW(TableDiv[Agency])-ROW(TableDiv[[#Headers],[Agency]])),COLUMNS($F$7:AE$7))))</f>
        <v>0</v>
      </c>
      <c r="AF218" s="1069" cm="1">
        <f t="array" ref="AF218">IF($D218&lt;COLUMNS($F$7:AF$7),"",INDEX(TableDiv[[GASB]:[GASB]],_xlfn.AGGREGATE(15,3,(TableDiv[[Agency]:[Agency]]=$E218)/(TableDiv[[Agency]:[Agency]]=$E218)*(ROW(TableDiv[Agency])-ROW(TableDiv[[#Headers],[Agency]])),COLUMNS($F$7:AF$7))))</f>
        <v>0</v>
      </c>
      <c r="AG218" s="1069" cm="1">
        <f t="array" ref="AG218">IF($D218&lt;COLUMNS($F$7:AG$7),"",INDEX(TableDiv[[GASB]:[GASB]],_xlfn.AGGREGATE(15,3,(TableDiv[[Agency]:[Agency]]=$E218)/(TableDiv[[Agency]:[Agency]]=$E218)*(ROW(TableDiv[Agency])-ROW(TableDiv[[#Headers],[Agency]])),COLUMNS($F$7:AG$7))))</f>
        <v>0</v>
      </c>
      <c r="AH218" s="1069" cm="1">
        <f t="array" ref="AH218">IF($D218&lt;COLUMNS($F$7:AH$7),"",INDEX(TableDiv[[GASB]:[GASB]],_xlfn.AGGREGATE(15,3,(TableDiv[[Agency]:[Agency]]=$E218)/(TableDiv[[Agency]:[Agency]]=$E218)*(ROW(TableDiv[Agency])-ROW(TableDiv[[#Headers],[Agency]])),COLUMNS($F$7:AH$7))))</f>
        <v>0</v>
      </c>
      <c r="AI218" s="1069" cm="1">
        <f t="array" ref="AI218">IF($D218&lt;COLUMNS($F$7:AI$7),"",INDEX(TableDiv[[GASB]:[GASB]],_xlfn.AGGREGATE(15,3,(TableDiv[[Agency]:[Agency]]=$E218)/(TableDiv[[Agency]:[Agency]]=$E218)*(ROW(TableDiv[Agency])-ROW(TableDiv[[#Headers],[Agency]])),COLUMNS($F$7:AI$7))))</f>
        <v>0</v>
      </c>
      <c r="AJ218" s="1069" cm="1">
        <f t="array" ref="AJ218">IF($D218&lt;COLUMNS($F$7:AJ$7),"",INDEX(TableDiv[[GASB]:[GASB]],_xlfn.AGGREGATE(15,3,(TableDiv[[Agency]:[Agency]]=$E218)/(TableDiv[[Agency]:[Agency]]=$E218)*(ROW(TableDiv[Agency])-ROW(TableDiv[[#Headers],[Agency]])),COLUMNS($F$7:AJ$7))))</f>
        <v>0</v>
      </c>
      <c r="AK218" s="1069" t="str" cm="1">
        <f t="array" ref="AK218">IF($D218&lt;COLUMNS($F$7:AK$7),"",INDEX(TableDiv[[GASB]:[GASB]],_xlfn.AGGREGATE(15,3,(TableDiv[[Agency]:[Agency]]=$E218)/(TableDiv[[Agency]:[Agency]]=$E218)*(ROW(TableDiv[Agency])-ROW(TableDiv[[#Headers],[Agency]])),COLUMNS($F$7:AK$7))))</f>
        <v/>
      </c>
      <c r="AL218" s="1069" t="str" cm="1">
        <f t="array" ref="AL218">IF($D218&lt;COLUMNS($F$7:AL$7),"",INDEX(TableDiv[[GASB]:[GASB]],_xlfn.AGGREGATE(15,3,(TableDiv[[Agency]:[Agency]]=$E218)/(TableDiv[[Agency]:[Agency]]=$E218)*(ROW(TableDiv[Agency])-ROW(TableDiv[[#Headers],[Agency]])),COLUMNS($F$7:AL$7))))</f>
        <v/>
      </c>
      <c r="AM218" s="1069" t="str" cm="1">
        <f t="array" ref="AM218">IF($D218&lt;COLUMNS($F$7:AM$7),"",INDEX(TableDiv[[GASB]:[GASB]],_xlfn.AGGREGATE(15,3,(TableDiv[[Agency]:[Agency]]=$E218)/(TableDiv[[Agency]:[Agency]]=$E218)*(ROW(TableDiv[Agency])-ROW(TableDiv[[#Headers],[Agency]])),COLUMNS($F$7:AM$7))))</f>
        <v/>
      </c>
      <c r="AN218" s="1069"/>
      <c r="AO218" s="1069"/>
      <c r="AP218" s="1069"/>
      <c r="AQ218" s="1069"/>
      <c r="AR218" s="1069"/>
      <c r="AS218" s="1069"/>
    </row>
    <row r="219" spans="1:45" ht="15">
      <c r="A219" s="1073" t="s">
        <v>2365</v>
      </c>
      <c r="B219" s="1073" t="s">
        <v>2302</v>
      </c>
      <c r="C219" s="1069"/>
      <c r="D219" s="1069">
        <f>COUNTIF(TableDiv[Agency],E219)</f>
        <v>31</v>
      </c>
      <c r="E219" s="1078" t="str" cm="1">
        <f t="array" ref="E219">IFERROR(INDEX(TableDiv[Agency],MATCH(0,INDEX(COUNTIF($E$7:E218,TableDiv[Agency]),),0)),"")</f>
        <v/>
      </c>
      <c r="F219" s="1069" cm="1">
        <f t="array" ref="F219">IF($D219&lt;COLUMNS($F$7:F$7),"",INDEX(TableDiv[[GASB]:[GASB]],_xlfn.AGGREGATE(15,3,(TableDiv[[Agency]:[Agency]]=$E219)/(TableDiv[[Agency]:[Agency]]=$E219)*(ROW(TableDiv[Agency])-ROW(TableDiv[[#Headers],[Agency]])),COLUMNS($F$7:F$7))))</f>
        <v>0</v>
      </c>
      <c r="G219" s="1069" cm="1">
        <f t="array" ref="G219">IF($D219&lt;COLUMNS($F$7:G$7),"",INDEX(TableDiv[[GASB]:[GASB]],_xlfn.AGGREGATE(15,3,(TableDiv[[Agency]:[Agency]]=$E219)/(TableDiv[[Agency]:[Agency]]=$E219)*(ROW(TableDiv[Agency])-ROW(TableDiv[[#Headers],[Agency]])),COLUMNS($F$7:G$7))))</f>
        <v>0</v>
      </c>
      <c r="H219" s="1069" cm="1">
        <f t="array" ref="H219">IF($D219&lt;COLUMNS($F$7:H$7),"",INDEX(TableDiv[[GASB]:[GASB]],_xlfn.AGGREGATE(15,3,(TableDiv[[Agency]:[Agency]]=$E219)/(TableDiv[[Agency]:[Agency]]=$E219)*(ROW(TableDiv[Agency])-ROW(TableDiv[[#Headers],[Agency]])),COLUMNS($F$7:H$7))))</f>
        <v>0</v>
      </c>
      <c r="I219" s="1069" cm="1">
        <f t="array" ref="I219">IF($D219&lt;COLUMNS($F$7:I$7),"",INDEX(TableDiv[[GASB]:[GASB]],_xlfn.AGGREGATE(15,3,(TableDiv[[Agency]:[Agency]]=$E219)/(TableDiv[[Agency]:[Agency]]=$E219)*(ROW(TableDiv[Agency])-ROW(TableDiv[[#Headers],[Agency]])),COLUMNS($F$7:I$7))))</f>
        <v>0</v>
      </c>
      <c r="J219" s="1069" cm="1">
        <f t="array" ref="J219">IF($D219&lt;COLUMNS($F$7:J$7),"",INDEX(TableDiv[[GASB]:[GASB]],_xlfn.AGGREGATE(15,3,(TableDiv[[Agency]:[Agency]]=$E219)/(TableDiv[[Agency]:[Agency]]=$E219)*(ROW(TableDiv[Agency])-ROW(TableDiv[[#Headers],[Agency]])),COLUMNS($F$7:J$7))))</f>
        <v>0</v>
      </c>
      <c r="K219" s="1069" cm="1">
        <f t="array" ref="K219">IF($D219&lt;COLUMNS($F$7:K$7),"",INDEX(TableDiv[[GASB]:[GASB]],_xlfn.AGGREGATE(15,3,(TableDiv[[Agency]:[Agency]]=$E219)/(TableDiv[[Agency]:[Agency]]=$E219)*(ROW(TableDiv[Agency])-ROW(TableDiv[[#Headers],[Agency]])),COLUMNS($F$7:K$7))))</f>
        <v>0</v>
      </c>
      <c r="L219" s="1069" cm="1">
        <f t="array" ref="L219">IF($D219&lt;COLUMNS($F$7:L$7),"",INDEX(TableDiv[[GASB]:[GASB]],_xlfn.AGGREGATE(15,3,(TableDiv[[Agency]:[Agency]]=$E219)/(TableDiv[[Agency]:[Agency]]=$E219)*(ROW(TableDiv[Agency])-ROW(TableDiv[[#Headers],[Agency]])),COLUMNS($F$7:L$7))))</f>
        <v>0</v>
      </c>
      <c r="M219" s="1069" cm="1">
        <f t="array" ref="M219">IF($D219&lt;COLUMNS($F$7:M$7),"",INDEX(TableDiv[[GASB]:[GASB]],_xlfn.AGGREGATE(15,3,(TableDiv[[Agency]:[Agency]]=$E219)/(TableDiv[[Agency]:[Agency]]=$E219)*(ROW(TableDiv[Agency])-ROW(TableDiv[[#Headers],[Agency]])),COLUMNS($F$7:M$7))))</f>
        <v>0</v>
      </c>
      <c r="N219" s="1069" cm="1">
        <f t="array" ref="N219">IF($D219&lt;COLUMNS($F$7:N$7),"",INDEX(TableDiv[[GASB]:[GASB]],_xlfn.AGGREGATE(15,3,(TableDiv[[Agency]:[Agency]]=$E219)/(TableDiv[[Agency]:[Agency]]=$E219)*(ROW(TableDiv[Agency])-ROW(TableDiv[[#Headers],[Agency]])),COLUMNS($F$7:N$7))))</f>
        <v>0</v>
      </c>
      <c r="O219" s="1069" cm="1">
        <f t="array" ref="O219">IF($D219&lt;COLUMNS($F$7:O$7),"",INDEX(TableDiv[[GASB]:[GASB]],_xlfn.AGGREGATE(15,3,(TableDiv[[Agency]:[Agency]]=$E219)/(TableDiv[[Agency]:[Agency]]=$E219)*(ROW(TableDiv[Agency])-ROW(TableDiv[[#Headers],[Agency]])),COLUMNS($F$7:O$7))))</f>
        <v>0</v>
      </c>
      <c r="P219" s="1069" cm="1">
        <f t="array" ref="P219">IF($D219&lt;COLUMNS($F$7:P$7),"",INDEX(TableDiv[[GASB]:[GASB]],_xlfn.AGGREGATE(15,3,(TableDiv[[Agency]:[Agency]]=$E219)/(TableDiv[[Agency]:[Agency]]=$E219)*(ROW(TableDiv[Agency])-ROW(TableDiv[[#Headers],[Agency]])),COLUMNS($F$7:P$7))))</f>
        <v>0</v>
      </c>
      <c r="Q219" s="1069" cm="1">
        <f t="array" ref="Q219">IF($D219&lt;COLUMNS($F$7:Q$7),"",INDEX(TableDiv[[GASB]:[GASB]],_xlfn.AGGREGATE(15,3,(TableDiv[[Agency]:[Agency]]=$E219)/(TableDiv[[Agency]:[Agency]]=$E219)*(ROW(TableDiv[Agency])-ROW(TableDiv[[#Headers],[Agency]])),COLUMNS($F$7:Q$7))))</f>
        <v>0</v>
      </c>
      <c r="R219" s="1069" cm="1">
        <f t="array" ref="R219">IF($D219&lt;COLUMNS($F$7:R$7),"",INDEX(TableDiv[[GASB]:[GASB]],_xlfn.AGGREGATE(15,3,(TableDiv[[Agency]:[Agency]]=$E219)/(TableDiv[[Agency]:[Agency]]=$E219)*(ROW(TableDiv[Agency])-ROW(TableDiv[[#Headers],[Agency]])),COLUMNS($F$7:R$7))))</f>
        <v>0</v>
      </c>
      <c r="S219" s="1069" cm="1">
        <f t="array" ref="S219">IF($D219&lt;COLUMNS($F$7:S$7),"",INDEX(TableDiv[[GASB]:[GASB]],_xlfn.AGGREGATE(15,3,(TableDiv[[Agency]:[Agency]]=$E219)/(TableDiv[[Agency]:[Agency]]=$E219)*(ROW(TableDiv[Agency])-ROW(TableDiv[[#Headers],[Agency]])),COLUMNS($F$7:S$7))))</f>
        <v>0</v>
      </c>
      <c r="T219" s="1069" cm="1">
        <f t="array" ref="T219">IF($D219&lt;COLUMNS($F$7:T$7),"",INDEX(TableDiv[[GASB]:[GASB]],_xlfn.AGGREGATE(15,3,(TableDiv[[Agency]:[Agency]]=$E219)/(TableDiv[[Agency]:[Agency]]=$E219)*(ROW(TableDiv[Agency])-ROW(TableDiv[[#Headers],[Agency]])),COLUMNS($F$7:T$7))))</f>
        <v>0</v>
      </c>
      <c r="U219" s="1069" cm="1">
        <f t="array" ref="U219">IF($D219&lt;COLUMNS($F$7:U$7),"",INDEX(TableDiv[[GASB]:[GASB]],_xlfn.AGGREGATE(15,3,(TableDiv[[Agency]:[Agency]]=$E219)/(TableDiv[[Agency]:[Agency]]=$E219)*(ROW(TableDiv[Agency])-ROW(TableDiv[[#Headers],[Agency]])),COLUMNS($F$7:U$7))))</f>
        <v>0</v>
      </c>
      <c r="V219" s="1069" cm="1">
        <f t="array" ref="V219">IF($D219&lt;COLUMNS($F$7:V$7),"",INDEX(TableDiv[[GASB]:[GASB]],_xlfn.AGGREGATE(15,3,(TableDiv[[Agency]:[Agency]]=$E219)/(TableDiv[[Agency]:[Agency]]=$E219)*(ROW(TableDiv[Agency])-ROW(TableDiv[[#Headers],[Agency]])),COLUMNS($F$7:V$7))))</f>
        <v>0</v>
      </c>
      <c r="W219" s="1069" cm="1">
        <f t="array" ref="W219">IF($D219&lt;COLUMNS($F$7:W$7),"",INDEX(TableDiv[[GASB]:[GASB]],_xlfn.AGGREGATE(15,3,(TableDiv[[Agency]:[Agency]]=$E219)/(TableDiv[[Agency]:[Agency]]=$E219)*(ROW(TableDiv[Agency])-ROW(TableDiv[[#Headers],[Agency]])),COLUMNS($F$7:W$7))))</f>
        <v>0</v>
      </c>
      <c r="X219" s="1069" cm="1">
        <f t="array" ref="X219">IF($D219&lt;COLUMNS($F$7:X$7),"",INDEX(TableDiv[[GASB]:[GASB]],_xlfn.AGGREGATE(15,3,(TableDiv[[Agency]:[Agency]]=$E219)/(TableDiv[[Agency]:[Agency]]=$E219)*(ROW(TableDiv[Agency])-ROW(TableDiv[[#Headers],[Agency]])),COLUMNS($F$7:X$7))))</f>
        <v>0</v>
      </c>
      <c r="Y219" s="1069" cm="1">
        <f t="array" ref="Y219">IF($D219&lt;COLUMNS($F$7:Y$7),"",INDEX(TableDiv[[GASB]:[GASB]],_xlfn.AGGREGATE(15,3,(TableDiv[[Agency]:[Agency]]=$E219)/(TableDiv[[Agency]:[Agency]]=$E219)*(ROW(TableDiv[Agency])-ROW(TableDiv[[#Headers],[Agency]])),COLUMNS($F$7:Y$7))))</f>
        <v>0</v>
      </c>
      <c r="Z219" s="1069" cm="1">
        <f t="array" ref="Z219">IF($D219&lt;COLUMNS($F$7:Z$7),"",INDEX(TableDiv[[GASB]:[GASB]],_xlfn.AGGREGATE(15,3,(TableDiv[[Agency]:[Agency]]=$E219)/(TableDiv[[Agency]:[Agency]]=$E219)*(ROW(TableDiv[Agency])-ROW(TableDiv[[#Headers],[Agency]])),COLUMNS($F$7:Z$7))))</f>
        <v>0</v>
      </c>
      <c r="AA219" s="1069" cm="1">
        <f t="array" ref="AA219">IF($D219&lt;COLUMNS($F$7:AA$7),"",INDEX(TableDiv[[GASB]:[GASB]],_xlfn.AGGREGATE(15,3,(TableDiv[[Agency]:[Agency]]=$E219)/(TableDiv[[Agency]:[Agency]]=$E219)*(ROW(TableDiv[Agency])-ROW(TableDiv[[#Headers],[Agency]])),COLUMNS($F$7:AA$7))))</f>
        <v>0</v>
      </c>
      <c r="AB219" s="1069" cm="1">
        <f t="array" ref="AB219">IF($D219&lt;COLUMNS($F$7:AB$7),"",INDEX(TableDiv[[GASB]:[GASB]],_xlfn.AGGREGATE(15,3,(TableDiv[[Agency]:[Agency]]=$E219)/(TableDiv[[Agency]:[Agency]]=$E219)*(ROW(TableDiv[Agency])-ROW(TableDiv[[#Headers],[Agency]])),COLUMNS($F$7:AB$7))))</f>
        <v>0</v>
      </c>
      <c r="AC219" s="1069" cm="1">
        <f t="array" ref="AC219">IF($D219&lt;COLUMNS($F$7:AC$7),"",INDEX(TableDiv[[GASB]:[GASB]],_xlfn.AGGREGATE(15,3,(TableDiv[[Agency]:[Agency]]=$E219)/(TableDiv[[Agency]:[Agency]]=$E219)*(ROW(TableDiv[Agency])-ROW(TableDiv[[#Headers],[Agency]])),COLUMNS($F$7:AC$7))))</f>
        <v>0</v>
      </c>
      <c r="AD219" s="1069" cm="1">
        <f t="array" ref="AD219">IF($D219&lt;COLUMNS($F$7:AD$7),"",INDEX(TableDiv[[GASB]:[GASB]],_xlfn.AGGREGATE(15,3,(TableDiv[[Agency]:[Agency]]=$E219)/(TableDiv[[Agency]:[Agency]]=$E219)*(ROW(TableDiv[Agency])-ROW(TableDiv[[#Headers],[Agency]])),COLUMNS($F$7:AD$7))))</f>
        <v>0</v>
      </c>
      <c r="AE219" s="1069" cm="1">
        <f t="array" ref="AE219">IF($D219&lt;COLUMNS($F$7:AE$7),"",INDEX(TableDiv[[GASB]:[GASB]],_xlfn.AGGREGATE(15,3,(TableDiv[[Agency]:[Agency]]=$E219)/(TableDiv[[Agency]:[Agency]]=$E219)*(ROW(TableDiv[Agency])-ROW(TableDiv[[#Headers],[Agency]])),COLUMNS($F$7:AE$7))))</f>
        <v>0</v>
      </c>
      <c r="AF219" s="1069" cm="1">
        <f t="array" ref="AF219">IF($D219&lt;COLUMNS($F$7:AF$7),"",INDEX(TableDiv[[GASB]:[GASB]],_xlfn.AGGREGATE(15,3,(TableDiv[[Agency]:[Agency]]=$E219)/(TableDiv[[Agency]:[Agency]]=$E219)*(ROW(TableDiv[Agency])-ROW(TableDiv[[#Headers],[Agency]])),COLUMNS($F$7:AF$7))))</f>
        <v>0</v>
      </c>
      <c r="AG219" s="1069" cm="1">
        <f t="array" ref="AG219">IF($D219&lt;COLUMNS($F$7:AG$7),"",INDEX(TableDiv[[GASB]:[GASB]],_xlfn.AGGREGATE(15,3,(TableDiv[[Agency]:[Agency]]=$E219)/(TableDiv[[Agency]:[Agency]]=$E219)*(ROW(TableDiv[Agency])-ROW(TableDiv[[#Headers],[Agency]])),COLUMNS($F$7:AG$7))))</f>
        <v>0</v>
      </c>
      <c r="AH219" s="1069" cm="1">
        <f t="array" ref="AH219">IF($D219&lt;COLUMNS($F$7:AH$7),"",INDEX(TableDiv[[GASB]:[GASB]],_xlfn.AGGREGATE(15,3,(TableDiv[[Agency]:[Agency]]=$E219)/(TableDiv[[Agency]:[Agency]]=$E219)*(ROW(TableDiv[Agency])-ROW(TableDiv[[#Headers],[Agency]])),COLUMNS($F$7:AH$7))))</f>
        <v>0</v>
      </c>
      <c r="AI219" s="1069" cm="1">
        <f t="array" ref="AI219">IF($D219&lt;COLUMNS($F$7:AI$7),"",INDEX(TableDiv[[GASB]:[GASB]],_xlfn.AGGREGATE(15,3,(TableDiv[[Agency]:[Agency]]=$E219)/(TableDiv[[Agency]:[Agency]]=$E219)*(ROW(TableDiv[Agency])-ROW(TableDiv[[#Headers],[Agency]])),COLUMNS($F$7:AI$7))))</f>
        <v>0</v>
      </c>
      <c r="AJ219" s="1069" cm="1">
        <f t="array" ref="AJ219">IF($D219&lt;COLUMNS($F$7:AJ$7),"",INDEX(TableDiv[[GASB]:[GASB]],_xlfn.AGGREGATE(15,3,(TableDiv[[Agency]:[Agency]]=$E219)/(TableDiv[[Agency]:[Agency]]=$E219)*(ROW(TableDiv[Agency])-ROW(TableDiv[[#Headers],[Agency]])),COLUMNS($F$7:AJ$7))))</f>
        <v>0</v>
      </c>
      <c r="AK219" s="1069" t="str" cm="1">
        <f t="array" ref="AK219">IF($D219&lt;COLUMNS($F$7:AK$7),"",INDEX(TableDiv[[GASB]:[GASB]],_xlfn.AGGREGATE(15,3,(TableDiv[[Agency]:[Agency]]=$E219)/(TableDiv[[Agency]:[Agency]]=$E219)*(ROW(TableDiv[Agency])-ROW(TableDiv[[#Headers],[Agency]])),COLUMNS($F$7:AK$7))))</f>
        <v/>
      </c>
      <c r="AL219" s="1069" t="str" cm="1">
        <f t="array" ref="AL219">IF($D219&lt;COLUMNS($F$7:AL$7),"",INDEX(TableDiv[[GASB]:[GASB]],_xlfn.AGGREGATE(15,3,(TableDiv[[Agency]:[Agency]]=$E219)/(TableDiv[[Agency]:[Agency]]=$E219)*(ROW(TableDiv[Agency])-ROW(TableDiv[[#Headers],[Agency]])),COLUMNS($F$7:AL$7))))</f>
        <v/>
      </c>
      <c r="AM219" s="1069" t="str" cm="1">
        <f t="array" ref="AM219">IF($D219&lt;COLUMNS($F$7:AM$7),"",INDEX(TableDiv[[GASB]:[GASB]],_xlfn.AGGREGATE(15,3,(TableDiv[[Agency]:[Agency]]=$E219)/(TableDiv[[Agency]:[Agency]]=$E219)*(ROW(TableDiv[Agency])-ROW(TableDiv[[#Headers],[Agency]])),COLUMNS($F$7:AM$7))))</f>
        <v/>
      </c>
      <c r="AN219" s="1069"/>
      <c r="AO219" s="1069"/>
      <c r="AP219" s="1069"/>
      <c r="AQ219" s="1069"/>
      <c r="AR219" s="1069"/>
      <c r="AS219" s="1069"/>
    </row>
    <row r="220" spans="1:45" ht="15">
      <c r="A220" s="1073" t="s">
        <v>2366</v>
      </c>
      <c r="B220" s="1073" t="s">
        <v>2270</v>
      </c>
      <c r="C220" s="1069"/>
      <c r="D220" s="1069">
        <f>COUNTIF(TableDiv[Agency],E220)</f>
        <v>31</v>
      </c>
      <c r="E220" s="1078" t="str" cm="1">
        <f t="array" ref="E220">IFERROR(INDEX(TableDiv[Agency],MATCH(0,INDEX(COUNTIF($E$7:E219,TableDiv[Agency]),),0)),"")</f>
        <v/>
      </c>
      <c r="F220" s="1069" cm="1">
        <f t="array" ref="F220">IF($D220&lt;COLUMNS($F$7:F$7),"",INDEX(TableDiv[[GASB]:[GASB]],_xlfn.AGGREGATE(15,3,(TableDiv[[Agency]:[Agency]]=$E220)/(TableDiv[[Agency]:[Agency]]=$E220)*(ROW(TableDiv[Agency])-ROW(TableDiv[[#Headers],[Agency]])),COLUMNS($F$7:F$7))))</f>
        <v>0</v>
      </c>
      <c r="G220" s="1069" cm="1">
        <f t="array" ref="G220">IF($D220&lt;COLUMNS($F$7:G$7),"",INDEX(TableDiv[[GASB]:[GASB]],_xlfn.AGGREGATE(15,3,(TableDiv[[Agency]:[Agency]]=$E220)/(TableDiv[[Agency]:[Agency]]=$E220)*(ROW(TableDiv[Agency])-ROW(TableDiv[[#Headers],[Agency]])),COLUMNS($F$7:G$7))))</f>
        <v>0</v>
      </c>
      <c r="H220" s="1069" cm="1">
        <f t="array" ref="H220">IF($D220&lt;COLUMNS($F$7:H$7),"",INDEX(TableDiv[[GASB]:[GASB]],_xlfn.AGGREGATE(15,3,(TableDiv[[Agency]:[Agency]]=$E220)/(TableDiv[[Agency]:[Agency]]=$E220)*(ROW(TableDiv[Agency])-ROW(TableDiv[[#Headers],[Agency]])),COLUMNS($F$7:H$7))))</f>
        <v>0</v>
      </c>
      <c r="I220" s="1069" cm="1">
        <f t="array" ref="I220">IF($D220&lt;COLUMNS($F$7:I$7),"",INDEX(TableDiv[[GASB]:[GASB]],_xlfn.AGGREGATE(15,3,(TableDiv[[Agency]:[Agency]]=$E220)/(TableDiv[[Agency]:[Agency]]=$E220)*(ROW(TableDiv[Agency])-ROW(TableDiv[[#Headers],[Agency]])),COLUMNS($F$7:I$7))))</f>
        <v>0</v>
      </c>
      <c r="J220" s="1069" cm="1">
        <f t="array" ref="J220">IF($D220&lt;COLUMNS($F$7:J$7),"",INDEX(TableDiv[[GASB]:[GASB]],_xlfn.AGGREGATE(15,3,(TableDiv[[Agency]:[Agency]]=$E220)/(TableDiv[[Agency]:[Agency]]=$E220)*(ROW(TableDiv[Agency])-ROW(TableDiv[[#Headers],[Agency]])),COLUMNS($F$7:J$7))))</f>
        <v>0</v>
      </c>
      <c r="K220" s="1069" cm="1">
        <f t="array" ref="K220">IF($D220&lt;COLUMNS($F$7:K$7),"",INDEX(TableDiv[[GASB]:[GASB]],_xlfn.AGGREGATE(15,3,(TableDiv[[Agency]:[Agency]]=$E220)/(TableDiv[[Agency]:[Agency]]=$E220)*(ROW(TableDiv[Agency])-ROW(TableDiv[[#Headers],[Agency]])),COLUMNS($F$7:K$7))))</f>
        <v>0</v>
      </c>
      <c r="L220" s="1069" cm="1">
        <f t="array" ref="L220">IF($D220&lt;COLUMNS($F$7:L$7),"",INDEX(TableDiv[[GASB]:[GASB]],_xlfn.AGGREGATE(15,3,(TableDiv[[Agency]:[Agency]]=$E220)/(TableDiv[[Agency]:[Agency]]=$E220)*(ROW(TableDiv[Agency])-ROW(TableDiv[[#Headers],[Agency]])),COLUMNS($F$7:L$7))))</f>
        <v>0</v>
      </c>
      <c r="M220" s="1069" cm="1">
        <f t="array" ref="M220">IF($D220&lt;COLUMNS($F$7:M$7),"",INDEX(TableDiv[[GASB]:[GASB]],_xlfn.AGGREGATE(15,3,(TableDiv[[Agency]:[Agency]]=$E220)/(TableDiv[[Agency]:[Agency]]=$E220)*(ROW(TableDiv[Agency])-ROW(TableDiv[[#Headers],[Agency]])),COLUMNS($F$7:M$7))))</f>
        <v>0</v>
      </c>
      <c r="N220" s="1069" cm="1">
        <f t="array" ref="N220">IF($D220&lt;COLUMNS($F$7:N$7),"",INDEX(TableDiv[[GASB]:[GASB]],_xlfn.AGGREGATE(15,3,(TableDiv[[Agency]:[Agency]]=$E220)/(TableDiv[[Agency]:[Agency]]=$E220)*(ROW(TableDiv[Agency])-ROW(TableDiv[[#Headers],[Agency]])),COLUMNS($F$7:N$7))))</f>
        <v>0</v>
      </c>
      <c r="O220" s="1069" cm="1">
        <f t="array" ref="O220">IF($D220&lt;COLUMNS($F$7:O$7),"",INDEX(TableDiv[[GASB]:[GASB]],_xlfn.AGGREGATE(15,3,(TableDiv[[Agency]:[Agency]]=$E220)/(TableDiv[[Agency]:[Agency]]=$E220)*(ROW(TableDiv[Agency])-ROW(TableDiv[[#Headers],[Agency]])),COLUMNS($F$7:O$7))))</f>
        <v>0</v>
      </c>
      <c r="P220" s="1069" cm="1">
        <f t="array" ref="P220">IF($D220&lt;COLUMNS($F$7:P$7),"",INDEX(TableDiv[[GASB]:[GASB]],_xlfn.AGGREGATE(15,3,(TableDiv[[Agency]:[Agency]]=$E220)/(TableDiv[[Agency]:[Agency]]=$E220)*(ROW(TableDiv[Agency])-ROW(TableDiv[[#Headers],[Agency]])),COLUMNS($F$7:P$7))))</f>
        <v>0</v>
      </c>
      <c r="Q220" s="1069" cm="1">
        <f t="array" ref="Q220">IF($D220&lt;COLUMNS($F$7:Q$7),"",INDEX(TableDiv[[GASB]:[GASB]],_xlfn.AGGREGATE(15,3,(TableDiv[[Agency]:[Agency]]=$E220)/(TableDiv[[Agency]:[Agency]]=$E220)*(ROW(TableDiv[Agency])-ROW(TableDiv[[#Headers],[Agency]])),COLUMNS($F$7:Q$7))))</f>
        <v>0</v>
      </c>
      <c r="R220" s="1069" cm="1">
        <f t="array" ref="R220">IF($D220&lt;COLUMNS($F$7:R$7),"",INDEX(TableDiv[[GASB]:[GASB]],_xlfn.AGGREGATE(15,3,(TableDiv[[Agency]:[Agency]]=$E220)/(TableDiv[[Agency]:[Agency]]=$E220)*(ROW(TableDiv[Agency])-ROW(TableDiv[[#Headers],[Agency]])),COLUMNS($F$7:R$7))))</f>
        <v>0</v>
      </c>
      <c r="S220" s="1069" cm="1">
        <f t="array" ref="S220">IF($D220&lt;COLUMNS($F$7:S$7),"",INDEX(TableDiv[[GASB]:[GASB]],_xlfn.AGGREGATE(15,3,(TableDiv[[Agency]:[Agency]]=$E220)/(TableDiv[[Agency]:[Agency]]=$E220)*(ROW(TableDiv[Agency])-ROW(TableDiv[[#Headers],[Agency]])),COLUMNS($F$7:S$7))))</f>
        <v>0</v>
      </c>
      <c r="T220" s="1069" cm="1">
        <f t="array" ref="T220">IF($D220&lt;COLUMNS($F$7:T$7),"",INDEX(TableDiv[[GASB]:[GASB]],_xlfn.AGGREGATE(15,3,(TableDiv[[Agency]:[Agency]]=$E220)/(TableDiv[[Agency]:[Agency]]=$E220)*(ROW(TableDiv[Agency])-ROW(TableDiv[[#Headers],[Agency]])),COLUMNS($F$7:T$7))))</f>
        <v>0</v>
      </c>
      <c r="U220" s="1069" cm="1">
        <f t="array" ref="U220">IF($D220&lt;COLUMNS($F$7:U$7),"",INDEX(TableDiv[[GASB]:[GASB]],_xlfn.AGGREGATE(15,3,(TableDiv[[Agency]:[Agency]]=$E220)/(TableDiv[[Agency]:[Agency]]=$E220)*(ROW(TableDiv[Agency])-ROW(TableDiv[[#Headers],[Agency]])),COLUMNS($F$7:U$7))))</f>
        <v>0</v>
      </c>
      <c r="V220" s="1069" cm="1">
        <f t="array" ref="V220">IF($D220&lt;COLUMNS($F$7:V$7),"",INDEX(TableDiv[[GASB]:[GASB]],_xlfn.AGGREGATE(15,3,(TableDiv[[Agency]:[Agency]]=$E220)/(TableDiv[[Agency]:[Agency]]=$E220)*(ROW(TableDiv[Agency])-ROW(TableDiv[[#Headers],[Agency]])),COLUMNS($F$7:V$7))))</f>
        <v>0</v>
      </c>
      <c r="W220" s="1069" cm="1">
        <f t="array" ref="W220">IF($D220&lt;COLUMNS($F$7:W$7),"",INDEX(TableDiv[[GASB]:[GASB]],_xlfn.AGGREGATE(15,3,(TableDiv[[Agency]:[Agency]]=$E220)/(TableDiv[[Agency]:[Agency]]=$E220)*(ROW(TableDiv[Agency])-ROW(TableDiv[[#Headers],[Agency]])),COLUMNS($F$7:W$7))))</f>
        <v>0</v>
      </c>
      <c r="X220" s="1069" cm="1">
        <f t="array" ref="X220">IF($D220&lt;COLUMNS($F$7:X$7),"",INDEX(TableDiv[[GASB]:[GASB]],_xlfn.AGGREGATE(15,3,(TableDiv[[Agency]:[Agency]]=$E220)/(TableDiv[[Agency]:[Agency]]=$E220)*(ROW(TableDiv[Agency])-ROW(TableDiv[[#Headers],[Agency]])),COLUMNS($F$7:X$7))))</f>
        <v>0</v>
      </c>
      <c r="Y220" s="1069" cm="1">
        <f t="array" ref="Y220">IF($D220&lt;COLUMNS($F$7:Y$7),"",INDEX(TableDiv[[GASB]:[GASB]],_xlfn.AGGREGATE(15,3,(TableDiv[[Agency]:[Agency]]=$E220)/(TableDiv[[Agency]:[Agency]]=$E220)*(ROW(TableDiv[Agency])-ROW(TableDiv[[#Headers],[Agency]])),COLUMNS($F$7:Y$7))))</f>
        <v>0</v>
      </c>
      <c r="Z220" s="1069" cm="1">
        <f t="array" ref="Z220">IF($D220&lt;COLUMNS($F$7:Z$7),"",INDEX(TableDiv[[GASB]:[GASB]],_xlfn.AGGREGATE(15,3,(TableDiv[[Agency]:[Agency]]=$E220)/(TableDiv[[Agency]:[Agency]]=$E220)*(ROW(TableDiv[Agency])-ROW(TableDiv[[#Headers],[Agency]])),COLUMNS($F$7:Z$7))))</f>
        <v>0</v>
      </c>
      <c r="AA220" s="1069" cm="1">
        <f t="array" ref="AA220">IF($D220&lt;COLUMNS($F$7:AA$7),"",INDEX(TableDiv[[GASB]:[GASB]],_xlfn.AGGREGATE(15,3,(TableDiv[[Agency]:[Agency]]=$E220)/(TableDiv[[Agency]:[Agency]]=$E220)*(ROW(TableDiv[Agency])-ROW(TableDiv[[#Headers],[Agency]])),COLUMNS($F$7:AA$7))))</f>
        <v>0</v>
      </c>
      <c r="AB220" s="1069" cm="1">
        <f t="array" ref="AB220">IF($D220&lt;COLUMNS($F$7:AB$7),"",INDEX(TableDiv[[GASB]:[GASB]],_xlfn.AGGREGATE(15,3,(TableDiv[[Agency]:[Agency]]=$E220)/(TableDiv[[Agency]:[Agency]]=$E220)*(ROW(TableDiv[Agency])-ROW(TableDiv[[#Headers],[Agency]])),COLUMNS($F$7:AB$7))))</f>
        <v>0</v>
      </c>
      <c r="AC220" s="1069" cm="1">
        <f t="array" ref="AC220">IF($D220&lt;COLUMNS($F$7:AC$7),"",INDEX(TableDiv[[GASB]:[GASB]],_xlfn.AGGREGATE(15,3,(TableDiv[[Agency]:[Agency]]=$E220)/(TableDiv[[Agency]:[Agency]]=$E220)*(ROW(TableDiv[Agency])-ROW(TableDiv[[#Headers],[Agency]])),COLUMNS($F$7:AC$7))))</f>
        <v>0</v>
      </c>
      <c r="AD220" s="1069" cm="1">
        <f t="array" ref="AD220">IF($D220&lt;COLUMNS($F$7:AD$7),"",INDEX(TableDiv[[GASB]:[GASB]],_xlfn.AGGREGATE(15,3,(TableDiv[[Agency]:[Agency]]=$E220)/(TableDiv[[Agency]:[Agency]]=$E220)*(ROW(TableDiv[Agency])-ROW(TableDiv[[#Headers],[Agency]])),COLUMNS($F$7:AD$7))))</f>
        <v>0</v>
      </c>
      <c r="AE220" s="1069" cm="1">
        <f t="array" ref="AE220">IF($D220&lt;COLUMNS($F$7:AE$7),"",INDEX(TableDiv[[GASB]:[GASB]],_xlfn.AGGREGATE(15,3,(TableDiv[[Agency]:[Agency]]=$E220)/(TableDiv[[Agency]:[Agency]]=$E220)*(ROW(TableDiv[Agency])-ROW(TableDiv[[#Headers],[Agency]])),COLUMNS($F$7:AE$7))))</f>
        <v>0</v>
      </c>
      <c r="AF220" s="1069" cm="1">
        <f t="array" ref="AF220">IF($D220&lt;COLUMNS($F$7:AF$7),"",INDEX(TableDiv[[GASB]:[GASB]],_xlfn.AGGREGATE(15,3,(TableDiv[[Agency]:[Agency]]=$E220)/(TableDiv[[Agency]:[Agency]]=$E220)*(ROW(TableDiv[Agency])-ROW(TableDiv[[#Headers],[Agency]])),COLUMNS($F$7:AF$7))))</f>
        <v>0</v>
      </c>
      <c r="AG220" s="1069" cm="1">
        <f t="array" ref="AG220">IF($D220&lt;COLUMNS($F$7:AG$7),"",INDEX(TableDiv[[GASB]:[GASB]],_xlfn.AGGREGATE(15,3,(TableDiv[[Agency]:[Agency]]=$E220)/(TableDiv[[Agency]:[Agency]]=$E220)*(ROW(TableDiv[Agency])-ROW(TableDiv[[#Headers],[Agency]])),COLUMNS($F$7:AG$7))))</f>
        <v>0</v>
      </c>
      <c r="AH220" s="1069" cm="1">
        <f t="array" ref="AH220">IF($D220&lt;COLUMNS($F$7:AH$7),"",INDEX(TableDiv[[GASB]:[GASB]],_xlfn.AGGREGATE(15,3,(TableDiv[[Agency]:[Agency]]=$E220)/(TableDiv[[Agency]:[Agency]]=$E220)*(ROW(TableDiv[Agency])-ROW(TableDiv[[#Headers],[Agency]])),COLUMNS($F$7:AH$7))))</f>
        <v>0</v>
      </c>
      <c r="AI220" s="1069" cm="1">
        <f t="array" ref="AI220">IF($D220&lt;COLUMNS($F$7:AI$7),"",INDEX(TableDiv[[GASB]:[GASB]],_xlfn.AGGREGATE(15,3,(TableDiv[[Agency]:[Agency]]=$E220)/(TableDiv[[Agency]:[Agency]]=$E220)*(ROW(TableDiv[Agency])-ROW(TableDiv[[#Headers],[Agency]])),COLUMNS($F$7:AI$7))))</f>
        <v>0</v>
      </c>
      <c r="AJ220" s="1069" cm="1">
        <f t="array" ref="AJ220">IF($D220&lt;COLUMNS($F$7:AJ$7),"",INDEX(TableDiv[[GASB]:[GASB]],_xlfn.AGGREGATE(15,3,(TableDiv[[Agency]:[Agency]]=$E220)/(TableDiv[[Agency]:[Agency]]=$E220)*(ROW(TableDiv[Agency])-ROW(TableDiv[[#Headers],[Agency]])),COLUMNS($F$7:AJ$7))))</f>
        <v>0</v>
      </c>
      <c r="AK220" s="1069" t="str" cm="1">
        <f t="array" ref="AK220">IF($D220&lt;COLUMNS($F$7:AK$7),"",INDEX(TableDiv[[GASB]:[GASB]],_xlfn.AGGREGATE(15,3,(TableDiv[[Agency]:[Agency]]=$E220)/(TableDiv[[Agency]:[Agency]]=$E220)*(ROW(TableDiv[Agency])-ROW(TableDiv[[#Headers],[Agency]])),COLUMNS($F$7:AK$7))))</f>
        <v/>
      </c>
      <c r="AL220" s="1069" t="str" cm="1">
        <f t="array" ref="AL220">IF($D220&lt;COLUMNS($F$7:AL$7),"",INDEX(TableDiv[[GASB]:[GASB]],_xlfn.AGGREGATE(15,3,(TableDiv[[Agency]:[Agency]]=$E220)/(TableDiv[[Agency]:[Agency]]=$E220)*(ROW(TableDiv[Agency])-ROW(TableDiv[[#Headers],[Agency]])),COLUMNS($F$7:AL$7))))</f>
        <v/>
      </c>
      <c r="AM220" s="1069" t="str" cm="1">
        <f t="array" ref="AM220">IF($D220&lt;COLUMNS($F$7:AM$7),"",INDEX(TableDiv[[GASB]:[GASB]],_xlfn.AGGREGATE(15,3,(TableDiv[[Agency]:[Agency]]=$E220)/(TableDiv[[Agency]:[Agency]]=$E220)*(ROW(TableDiv[Agency])-ROW(TableDiv[[#Headers],[Agency]])),COLUMNS($F$7:AM$7))))</f>
        <v/>
      </c>
      <c r="AN220" s="1069"/>
      <c r="AO220" s="1069"/>
      <c r="AP220" s="1069"/>
      <c r="AQ220" s="1069"/>
      <c r="AR220" s="1069"/>
      <c r="AS220" s="1069"/>
    </row>
    <row r="221" spans="1:45" ht="15">
      <c r="A221" s="1073" t="s">
        <v>2366</v>
      </c>
      <c r="B221" s="1073" t="s">
        <v>2267</v>
      </c>
      <c r="C221" s="1069"/>
      <c r="D221" s="1069">
        <f>COUNTIF(TableDiv[Agency],E221)</f>
        <v>31</v>
      </c>
      <c r="E221" s="1078" t="str" cm="1">
        <f t="array" ref="E221">IFERROR(INDEX(TableDiv[Agency],MATCH(0,INDEX(COUNTIF($E$7:E220,TableDiv[Agency]),),0)),"")</f>
        <v/>
      </c>
      <c r="F221" s="1069" cm="1">
        <f t="array" ref="F221">IF($D221&lt;COLUMNS($F$7:F$7),"",INDEX(TableDiv[[GASB]:[GASB]],_xlfn.AGGREGATE(15,3,(TableDiv[[Agency]:[Agency]]=$E221)/(TableDiv[[Agency]:[Agency]]=$E221)*(ROW(TableDiv[Agency])-ROW(TableDiv[[#Headers],[Agency]])),COLUMNS($F$7:F$7))))</f>
        <v>0</v>
      </c>
      <c r="G221" s="1069" cm="1">
        <f t="array" ref="G221">IF($D221&lt;COLUMNS($F$7:G$7),"",INDEX(TableDiv[[GASB]:[GASB]],_xlfn.AGGREGATE(15,3,(TableDiv[[Agency]:[Agency]]=$E221)/(TableDiv[[Agency]:[Agency]]=$E221)*(ROW(TableDiv[Agency])-ROW(TableDiv[[#Headers],[Agency]])),COLUMNS($F$7:G$7))))</f>
        <v>0</v>
      </c>
      <c r="H221" s="1069" cm="1">
        <f t="array" ref="H221">IF($D221&lt;COLUMNS($F$7:H$7),"",INDEX(TableDiv[[GASB]:[GASB]],_xlfn.AGGREGATE(15,3,(TableDiv[[Agency]:[Agency]]=$E221)/(TableDiv[[Agency]:[Agency]]=$E221)*(ROW(TableDiv[Agency])-ROW(TableDiv[[#Headers],[Agency]])),COLUMNS($F$7:H$7))))</f>
        <v>0</v>
      </c>
      <c r="I221" s="1069" cm="1">
        <f t="array" ref="I221">IF($D221&lt;COLUMNS($F$7:I$7),"",INDEX(TableDiv[[GASB]:[GASB]],_xlfn.AGGREGATE(15,3,(TableDiv[[Agency]:[Agency]]=$E221)/(TableDiv[[Agency]:[Agency]]=$E221)*(ROW(TableDiv[Agency])-ROW(TableDiv[[#Headers],[Agency]])),COLUMNS($F$7:I$7))))</f>
        <v>0</v>
      </c>
      <c r="J221" s="1069" cm="1">
        <f t="array" ref="J221">IF($D221&lt;COLUMNS($F$7:J$7),"",INDEX(TableDiv[[GASB]:[GASB]],_xlfn.AGGREGATE(15,3,(TableDiv[[Agency]:[Agency]]=$E221)/(TableDiv[[Agency]:[Agency]]=$E221)*(ROW(TableDiv[Agency])-ROW(TableDiv[[#Headers],[Agency]])),COLUMNS($F$7:J$7))))</f>
        <v>0</v>
      </c>
      <c r="K221" s="1069" cm="1">
        <f t="array" ref="K221">IF($D221&lt;COLUMNS($F$7:K$7),"",INDEX(TableDiv[[GASB]:[GASB]],_xlfn.AGGREGATE(15,3,(TableDiv[[Agency]:[Agency]]=$E221)/(TableDiv[[Agency]:[Agency]]=$E221)*(ROW(TableDiv[Agency])-ROW(TableDiv[[#Headers],[Agency]])),COLUMNS($F$7:K$7))))</f>
        <v>0</v>
      </c>
      <c r="L221" s="1069" cm="1">
        <f t="array" ref="L221">IF($D221&lt;COLUMNS($F$7:L$7),"",INDEX(TableDiv[[GASB]:[GASB]],_xlfn.AGGREGATE(15,3,(TableDiv[[Agency]:[Agency]]=$E221)/(TableDiv[[Agency]:[Agency]]=$E221)*(ROW(TableDiv[Agency])-ROW(TableDiv[[#Headers],[Agency]])),COLUMNS($F$7:L$7))))</f>
        <v>0</v>
      </c>
      <c r="M221" s="1069" cm="1">
        <f t="array" ref="M221">IF($D221&lt;COLUMNS($F$7:M$7),"",INDEX(TableDiv[[GASB]:[GASB]],_xlfn.AGGREGATE(15,3,(TableDiv[[Agency]:[Agency]]=$E221)/(TableDiv[[Agency]:[Agency]]=$E221)*(ROW(TableDiv[Agency])-ROW(TableDiv[[#Headers],[Agency]])),COLUMNS($F$7:M$7))))</f>
        <v>0</v>
      </c>
      <c r="N221" s="1069" cm="1">
        <f t="array" ref="N221">IF($D221&lt;COLUMNS($F$7:N$7),"",INDEX(TableDiv[[GASB]:[GASB]],_xlfn.AGGREGATE(15,3,(TableDiv[[Agency]:[Agency]]=$E221)/(TableDiv[[Agency]:[Agency]]=$E221)*(ROW(TableDiv[Agency])-ROW(TableDiv[[#Headers],[Agency]])),COLUMNS($F$7:N$7))))</f>
        <v>0</v>
      </c>
      <c r="O221" s="1069" cm="1">
        <f t="array" ref="O221">IF($D221&lt;COLUMNS($F$7:O$7),"",INDEX(TableDiv[[GASB]:[GASB]],_xlfn.AGGREGATE(15,3,(TableDiv[[Agency]:[Agency]]=$E221)/(TableDiv[[Agency]:[Agency]]=$E221)*(ROW(TableDiv[Agency])-ROW(TableDiv[[#Headers],[Agency]])),COLUMNS($F$7:O$7))))</f>
        <v>0</v>
      </c>
      <c r="P221" s="1069" cm="1">
        <f t="array" ref="P221">IF($D221&lt;COLUMNS($F$7:P$7),"",INDEX(TableDiv[[GASB]:[GASB]],_xlfn.AGGREGATE(15,3,(TableDiv[[Agency]:[Agency]]=$E221)/(TableDiv[[Agency]:[Agency]]=$E221)*(ROW(TableDiv[Agency])-ROW(TableDiv[[#Headers],[Agency]])),COLUMNS($F$7:P$7))))</f>
        <v>0</v>
      </c>
      <c r="Q221" s="1069" cm="1">
        <f t="array" ref="Q221">IF($D221&lt;COLUMNS($F$7:Q$7),"",INDEX(TableDiv[[GASB]:[GASB]],_xlfn.AGGREGATE(15,3,(TableDiv[[Agency]:[Agency]]=$E221)/(TableDiv[[Agency]:[Agency]]=$E221)*(ROW(TableDiv[Agency])-ROW(TableDiv[[#Headers],[Agency]])),COLUMNS($F$7:Q$7))))</f>
        <v>0</v>
      </c>
      <c r="R221" s="1069" cm="1">
        <f t="array" ref="R221">IF($D221&lt;COLUMNS($F$7:R$7),"",INDEX(TableDiv[[GASB]:[GASB]],_xlfn.AGGREGATE(15,3,(TableDiv[[Agency]:[Agency]]=$E221)/(TableDiv[[Agency]:[Agency]]=$E221)*(ROW(TableDiv[Agency])-ROW(TableDiv[[#Headers],[Agency]])),COLUMNS($F$7:R$7))))</f>
        <v>0</v>
      </c>
      <c r="S221" s="1069" cm="1">
        <f t="array" ref="S221">IF($D221&lt;COLUMNS($F$7:S$7),"",INDEX(TableDiv[[GASB]:[GASB]],_xlfn.AGGREGATE(15,3,(TableDiv[[Agency]:[Agency]]=$E221)/(TableDiv[[Agency]:[Agency]]=$E221)*(ROW(TableDiv[Agency])-ROW(TableDiv[[#Headers],[Agency]])),COLUMNS($F$7:S$7))))</f>
        <v>0</v>
      </c>
      <c r="T221" s="1069" cm="1">
        <f t="array" ref="T221">IF($D221&lt;COLUMNS($F$7:T$7),"",INDEX(TableDiv[[GASB]:[GASB]],_xlfn.AGGREGATE(15,3,(TableDiv[[Agency]:[Agency]]=$E221)/(TableDiv[[Agency]:[Agency]]=$E221)*(ROW(TableDiv[Agency])-ROW(TableDiv[[#Headers],[Agency]])),COLUMNS($F$7:T$7))))</f>
        <v>0</v>
      </c>
      <c r="U221" s="1069" cm="1">
        <f t="array" ref="U221">IF($D221&lt;COLUMNS($F$7:U$7),"",INDEX(TableDiv[[GASB]:[GASB]],_xlfn.AGGREGATE(15,3,(TableDiv[[Agency]:[Agency]]=$E221)/(TableDiv[[Agency]:[Agency]]=$E221)*(ROW(TableDiv[Agency])-ROW(TableDiv[[#Headers],[Agency]])),COLUMNS($F$7:U$7))))</f>
        <v>0</v>
      </c>
      <c r="V221" s="1069" cm="1">
        <f t="array" ref="V221">IF($D221&lt;COLUMNS($F$7:V$7),"",INDEX(TableDiv[[GASB]:[GASB]],_xlfn.AGGREGATE(15,3,(TableDiv[[Agency]:[Agency]]=$E221)/(TableDiv[[Agency]:[Agency]]=$E221)*(ROW(TableDiv[Agency])-ROW(TableDiv[[#Headers],[Agency]])),COLUMNS($F$7:V$7))))</f>
        <v>0</v>
      </c>
      <c r="W221" s="1069" cm="1">
        <f t="array" ref="W221">IF($D221&lt;COLUMNS($F$7:W$7),"",INDEX(TableDiv[[GASB]:[GASB]],_xlfn.AGGREGATE(15,3,(TableDiv[[Agency]:[Agency]]=$E221)/(TableDiv[[Agency]:[Agency]]=$E221)*(ROW(TableDiv[Agency])-ROW(TableDiv[[#Headers],[Agency]])),COLUMNS($F$7:W$7))))</f>
        <v>0</v>
      </c>
      <c r="X221" s="1069" cm="1">
        <f t="array" ref="X221">IF($D221&lt;COLUMNS($F$7:X$7),"",INDEX(TableDiv[[GASB]:[GASB]],_xlfn.AGGREGATE(15,3,(TableDiv[[Agency]:[Agency]]=$E221)/(TableDiv[[Agency]:[Agency]]=$E221)*(ROW(TableDiv[Agency])-ROW(TableDiv[[#Headers],[Agency]])),COLUMNS($F$7:X$7))))</f>
        <v>0</v>
      </c>
      <c r="Y221" s="1069" cm="1">
        <f t="array" ref="Y221">IF($D221&lt;COLUMNS($F$7:Y$7),"",INDEX(TableDiv[[GASB]:[GASB]],_xlfn.AGGREGATE(15,3,(TableDiv[[Agency]:[Agency]]=$E221)/(TableDiv[[Agency]:[Agency]]=$E221)*(ROW(TableDiv[Agency])-ROW(TableDiv[[#Headers],[Agency]])),COLUMNS($F$7:Y$7))))</f>
        <v>0</v>
      </c>
      <c r="Z221" s="1069" cm="1">
        <f t="array" ref="Z221">IF($D221&lt;COLUMNS($F$7:Z$7),"",INDEX(TableDiv[[GASB]:[GASB]],_xlfn.AGGREGATE(15,3,(TableDiv[[Agency]:[Agency]]=$E221)/(TableDiv[[Agency]:[Agency]]=$E221)*(ROW(TableDiv[Agency])-ROW(TableDiv[[#Headers],[Agency]])),COLUMNS($F$7:Z$7))))</f>
        <v>0</v>
      </c>
      <c r="AA221" s="1069" cm="1">
        <f t="array" ref="AA221">IF($D221&lt;COLUMNS($F$7:AA$7),"",INDEX(TableDiv[[GASB]:[GASB]],_xlfn.AGGREGATE(15,3,(TableDiv[[Agency]:[Agency]]=$E221)/(TableDiv[[Agency]:[Agency]]=$E221)*(ROW(TableDiv[Agency])-ROW(TableDiv[[#Headers],[Agency]])),COLUMNS($F$7:AA$7))))</f>
        <v>0</v>
      </c>
      <c r="AB221" s="1069" cm="1">
        <f t="array" ref="AB221">IF($D221&lt;COLUMNS($F$7:AB$7),"",INDEX(TableDiv[[GASB]:[GASB]],_xlfn.AGGREGATE(15,3,(TableDiv[[Agency]:[Agency]]=$E221)/(TableDiv[[Agency]:[Agency]]=$E221)*(ROW(TableDiv[Agency])-ROW(TableDiv[[#Headers],[Agency]])),COLUMNS($F$7:AB$7))))</f>
        <v>0</v>
      </c>
      <c r="AC221" s="1069" cm="1">
        <f t="array" ref="AC221">IF($D221&lt;COLUMNS($F$7:AC$7),"",INDEX(TableDiv[[GASB]:[GASB]],_xlfn.AGGREGATE(15,3,(TableDiv[[Agency]:[Agency]]=$E221)/(TableDiv[[Agency]:[Agency]]=$E221)*(ROW(TableDiv[Agency])-ROW(TableDiv[[#Headers],[Agency]])),COLUMNS($F$7:AC$7))))</f>
        <v>0</v>
      </c>
      <c r="AD221" s="1069" cm="1">
        <f t="array" ref="AD221">IF($D221&lt;COLUMNS($F$7:AD$7),"",INDEX(TableDiv[[GASB]:[GASB]],_xlfn.AGGREGATE(15,3,(TableDiv[[Agency]:[Agency]]=$E221)/(TableDiv[[Agency]:[Agency]]=$E221)*(ROW(TableDiv[Agency])-ROW(TableDiv[[#Headers],[Agency]])),COLUMNS($F$7:AD$7))))</f>
        <v>0</v>
      </c>
      <c r="AE221" s="1069" cm="1">
        <f t="array" ref="AE221">IF($D221&lt;COLUMNS($F$7:AE$7),"",INDEX(TableDiv[[GASB]:[GASB]],_xlfn.AGGREGATE(15,3,(TableDiv[[Agency]:[Agency]]=$E221)/(TableDiv[[Agency]:[Agency]]=$E221)*(ROW(TableDiv[Agency])-ROW(TableDiv[[#Headers],[Agency]])),COLUMNS($F$7:AE$7))))</f>
        <v>0</v>
      </c>
      <c r="AF221" s="1069" cm="1">
        <f t="array" ref="AF221">IF($D221&lt;COLUMNS($F$7:AF$7),"",INDEX(TableDiv[[GASB]:[GASB]],_xlfn.AGGREGATE(15,3,(TableDiv[[Agency]:[Agency]]=$E221)/(TableDiv[[Agency]:[Agency]]=$E221)*(ROW(TableDiv[Agency])-ROW(TableDiv[[#Headers],[Agency]])),COLUMNS($F$7:AF$7))))</f>
        <v>0</v>
      </c>
      <c r="AG221" s="1069" cm="1">
        <f t="array" ref="AG221">IF($D221&lt;COLUMNS($F$7:AG$7),"",INDEX(TableDiv[[GASB]:[GASB]],_xlfn.AGGREGATE(15,3,(TableDiv[[Agency]:[Agency]]=$E221)/(TableDiv[[Agency]:[Agency]]=$E221)*(ROW(TableDiv[Agency])-ROW(TableDiv[[#Headers],[Agency]])),COLUMNS($F$7:AG$7))))</f>
        <v>0</v>
      </c>
      <c r="AH221" s="1069" cm="1">
        <f t="array" ref="AH221">IF($D221&lt;COLUMNS($F$7:AH$7),"",INDEX(TableDiv[[GASB]:[GASB]],_xlfn.AGGREGATE(15,3,(TableDiv[[Agency]:[Agency]]=$E221)/(TableDiv[[Agency]:[Agency]]=$E221)*(ROW(TableDiv[Agency])-ROW(TableDiv[[#Headers],[Agency]])),COLUMNS($F$7:AH$7))))</f>
        <v>0</v>
      </c>
      <c r="AI221" s="1069" cm="1">
        <f t="array" ref="AI221">IF($D221&lt;COLUMNS($F$7:AI$7),"",INDEX(TableDiv[[GASB]:[GASB]],_xlfn.AGGREGATE(15,3,(TableDiv[[Agency]:[Agency]]=$E221)/(TableDiv[[Agency]:[Agency]]=$E221)*(ROW(TableDiv[Agency])-ROW(TableDiv[[#Headers],[Agency]])),COLUMNS($F$7:AI$7))))</f>
        <v>0</v>
      </c>
      <c r="AJ221" s="1069" cm="1">
        <f t="array" ref="AJ221">IF($D221&lt;COLUMNS($F$7:AJ$7),"",INDEX(TableDiv[[GASB]:[GASB]],_xlfn.AGGREGATE(15,3,(TableDiv[[Agency]:[Agency]]=$E221)/(TableDiv[[Agency]:[Agency]]=$E221)*(ROW(TableDiv[Agency])-ROW(TableDiv[[#Headers],[Agency]])),COLUMNS($F$7:AJ$7))))</f>
        <v>0</v>
      </c>
      <c r="AK221" s="1069" t="str" cm="1">
        <f t="array" ref="AK221">IF($D221&lt;COLUMNS($F$7:AK$7),"",INDEX(TableDiv[[GASB]:[GASB]],_xlfn.AGGREGATE(15,3,(TableDiv[[Agency]:[Agency]]=$E221)/(TableDiv[[Agency]:[Agency]]=$E221)*(ROW(TableDiv[Agency])-ROW(TableDiv[[#Headers],[Agency]])),COLUMNS($F$7:AK$7))))</f>
        <v/>
      </c>
      <c r="AL221" s="1069" t="str" cm="1">
        <f t="array" ref="AL221">IF($D221&lt;COLUMNS($F$7:AL$7),"",INDEX(TableDiv[[GASB]:[GASB]],_xlfn.AGGREGATE(15,3,(TableDiv[[Agency]:[Agency]]=$E221)/(TableDiv[[Agency]:[Agency]]=$E221)*(ROW(TableDiv[Agency])-ROW(TableDiv[[#Headers],[Agency]])),COLUMNS($F$7:AL$7))))</f>
        <v/>
      </c>
      <c r="AM221" s="1069" t="str" cm="1">
        <f t="array" ref="AM221">IF($D221&lt;COLUMNS($F$7:AM$7),"",INDEX(TableDiv[[GASB]:[GASB]],_xlfn.AGGREGATE(15,3,(TableDiv[[Agency]:[Agency]]=$E221)/(TableDiv[[Agency]:[Agency]]=$E221)*(ROW(TableDiv[Agency])-ROW(TableDiv[[#Headers],[Agency]])),COLUMNS($F$7:AM$7))))</f>
        <v/>
      </c>
      <c r="AN221" s="1069"/>
      <c r="AO221" s="1069"/>
      <c r="AP221" s="1069"/>
      <c r="AQ221" s="1069"/>
      <c r="AR221" s="1069"/>
      <c r="AS221" s="1069"/>
    </row>
    <row r="222" spans="1:45" ht="15">
      <c r="A222" s="1073" t="s">
        <v>2366</v>
      </c>
      <c r="B222" s="1073" t="s">
        <v>2302</v>
      </c>
      <c r="C222" s="1069"/>
      <c r="D222" s="1069">
        <f>COUNTIF(TableDiv[Agency],E222)</f>
        <v>31</v>
      </c>
      <c r="E222" s="1078" t="str" cm="1">
        <f t="array" ref="E222">IFERROR(INDEX(TableDiv[Agency],MATCH(0,INDEX(COUNTIF($E$7:E221,TableDiv[Agency]),),0)),"")</f>
        <v/>
      </c>
      <c r="F222" s="1069" cm="1">
        <f t="array" ref="F222">IF($D222&lt;COLUMNS($F$7:F$7),"",INDEX(TableDiv[[GASB]:[GASB]],_xlfn.AGGREGATE(15,3,(TableDiv[[Agency]:[Agency]]=$E222)/(TableDiv[[Agency]:[Agency]]=$E222)*(ROW(TableDiv[Agency])-ROW(TableDiv[[#Headers],[Agency]])),COLUMNS($F$7:F$7))))</f>
        <v>0</v>
      </c>
      <c r="G222" s="1069" cm="1">
        <f t="array" ref="G222">IF($D222&lt;COLUMNS($F$7:G$7),"",INDEX(TableDiv[[GASB]:[GASB]],_xlfn.AGGREGATE(15,3,(TableDiv[[Agency]:[Agency]]=$E222)/(TableDiv[[Agency]:[Agency]]=$E222)*(ROW(TableDiv[Agency])-ROW(TableDiv[[#Headers],[Agency]])),COLUMNS($F$7:G$7))))</f>
        <v>0</v>
      </c>
      <c r="H222" s="1069" cm="1">
        <f t="array" ref="H222">IF($D222&lt;COLUMNS($F$7:H$7),"",INDEX(TableDiv[[GASB]:[GASB]],_xlfn.AGGREGATE(15,3,(TableDiv[[Agency]:[Agency]]=$E222)/(TableDiv[[Agency]:[Agency]]=$E222)*(ROW(TableDiv[Agency])-ROW(TableDiv[[#Headers],[Agency]])),COLUMNS($F$7:H$7))))</f>
        <v>0</v>
      </c>
      <c r="I222" s="1069" cm="1">
        <f t="array" ref="I222">IF($D222&lt;COLUMNS($F$7:I$7),"",INDEX(TableDiv[[GASB]:[GASB]],_xlfn.AGGREGATE(15,3,(TableDiv[[Agency]:[Agency]]=$E222)/(TableDiv[[Agency]:[Agency]]=$E222)*(ROW(TableDiv[Agency])-ROW(TableDiv[[#Headers],[Agency]])),COLUMNS($F$7:I$7))))</f>
        <v>0</v>
      </c>
      <c r="J222" s="1069" cm="1">
        <f t="array" ref="J222">IF($D222&lt;COLUMNS($F$7:J$7),"",INDEX(TableDiv[[GASB]:[GASB]],_xlfn.AGGREGATE(15,3,(TableDiv[[Agency]:[Agency]]=$E222)/(TableDiv[[Agency]:[Agency]]=$E222)*(ROW(TableDiv[Agency])-ROW(TableDiv[[#Headers],[Agency]])),COLUMNS($F$7:J$7))))</f>
        <v>0</v>
      </c>
      <c r="K222" s="1069" cm="1">
        <f t="array" ref="K222">IF($D222&lt;COLUMNS($F$7:K$7),"",INDEX(TableDiv[[GASB]:[GASB]],_xlfn.AGGREGATE(15,3,(TableDiv[[Agency]:[Agency]]=$E222)/(TableDiv[[Agency]:[Agency]]=$E222)*(ROW(TableDiv[Agency])-ROW(TableDiv[[#Headers],[Agency]])),COLUMNS($F$7:K$7))))</f>
        <v>0</v>
      </c>
      <c r="L222" s="1069" cm="1">
        <f t="array" ref="L222">IF($D222&lt;COLUMNS($F$7:L$7),"",INDEX(TableDiv[[GASB]:[GASB]],_xlfn.AGGREGATE(15,3,(TableDiv[[Agency]:[Agency]]=$E222)/(TableDiv[[Agency]:[Agency]]=$E222)*(ROW(TableDiv[Agency])-ROW(TableDiv[[#Headers],[Agency]])),COLUMNS($F$7:L$7))))</f>
        <v>0</v>
      </c>
      <c r="M222" s="1069" cm="1">
        <f t="array" ref="M222">IF($D222&lt;COLUMNS($F$7:M$7),"",INDEX(TableDiv[[GASB]:[GASB]],_xlfn.AGGREGATE(15,3,(TableDiv[[Agency]:[Agency]]=$E222)/(TableDiv[[Agency]:[Agency]]=$E222)*(ROW(TableDiv[Agency])-ROW(TableDiv[[#Headers],[Agency]])),COLUMNS($F$7:M$7))))</f>
        <v>0</v>
      </c>
      <c r="N222" s="1069" cm="1">
        <f t="array" ref="N222">IF($D222&lt;COLUMNS($F$7:N$7),"",INDEX(TableDiv[[GASB]:[GASB]],_xlfn.AGGREGATE(15,3,(TableDiv[[Agency]:[Agency]]=$E222)/(TableDiv[[Agency]:[Agency]]=$E222)*(ROW(TableDiv[Agency])-ROW(TableDiv[[#Headers],[Agency]])),COLUMNS($F$7:N$7))))</f>
        <v>0</v>
      </c>
      <c r="O222" s="1069" cm="1">
        <f t="array" ref="O222">IF($D222&lt;COLUMNS($F$7:O$7),"",INDEX(TableDiv[[GASB]:[GASB]],_xlfn.AGGREGATE(15,3,(TableDiv[[Agency]:[Agency]]=$E222)/(TableDiv[[Agency]:[Agency]]=$E222)*(ROW(TableDiv[Agency])-ROW(TableDiv[[#Headers],[Agency]])),COLUMNS($F$7:O$7))))</f>
        <v>0</v>
      </c>
      <c r="P222" s="1069" cm="1">
        <f t="array" ref="P222">IF($D222&lt;COLUMNS($F$7:P$7),"",INDEX(TableDiv[[GASB]:[GASB]],_xlfn.AGGREGATE(15,3,(TableDiv[[Agency]:[Agency]]=$E222)/(TableDiv[[Agency]:[Agency]]=$E222)*(ROW(TableDiv[Agency])-ROW(TableDiv[[#Headers],[Agency]])),COLUMNS($F$7:P$7))))</f>
        <v>0</v>
      </c>
      <c r="Q222" s="1069" cm="1">
        <f t="array" ref="Q222">IF($D222&lt;COLUMNS($F$7:Q$7),"",INDEX(TableDiv[[GASB]:[GASB]],_xlfn.AGGREGATE(15,3,(TableDiv[[Agency]:[Agency]]=$E222)/(TableDiv[[Agency]:[Agency]]=$E222)*(ROW(TableDiv[Agency])-ROW(TableDiv[[#Headers],[Agency]])),COLUMNS($F$7:Q$7))))</f>
        <v>0</v>
      </c>
      <c r="R222" s="1069" cm="1">
        <f t="array" ref="R222">IF($D222&lt;COLUMNS($F$7:R$7),"",INDEX(TableDiv[[GASB]:[GASB]],_xlfn.AGGREGATE(15,3,(TableDiv[[Agency]:[Agency]]=$E222)/(TableDiv[[Agency]:[Agency]]=$E222)*(ROW(TableDiv[Agency])-ROW(TableDiv[[#Headers],[Agency]])),COLUMNS($F$7:R$7))))</f>
        <v>0</v>
      </c>
      <c r="S222" s="1069" cm="1">
        <f t="array" ref="S222">IF($D222&lt;COLUMNS($F$7:S$7),"",INDEX(TableDiv[[GASB]:[GASB]],_xlfn.AGGREGATE(15,3,(TableDiv[[Agency]:[Agency]]=$E222)/(TableDiv[[Agency]:[Agency]]=$E222)*(ROW(TableDiv[Agency])-ROW(TableDiv[[#Headers],[Agency]])),COLUMNS($F$7:S$7))))</f>
        <v>0</v>
      </c>
      <c r="T222" s="1069" cm="1">
        <f t="array" ref="T222">IF($D222&lt;COLUMNS($F$7:T$7),"",INDEX(TableDiv[[GASB]:[GASB]],_xlfn.AGGREGATE(15,3,(TableDiv[[Agency]:[Agency]]=$E222)/(TableDiv[[Agency]:[Agency]]=$E222)*(ROW(TableDiv[Agency])-ROW(TableDiv[[#Headers],[Agency]])),COLUMNS($F$7:T$7))))</f>
        <v>0</v>
      </c>
      <c r="U222" s="1069" cm="1">
        <f t="array" ref="U222">IF($D222&lt;COLUMNS($F$7:U$7),"",INDEX(TableDiv[[GASB]:[GASB]],_xlfn.AGGREGATE(15,3,(TableDiv[[Agency]:[Agency]]=$E222)/(TableDiv[[Agency]:[Agency]]=$E222)*(ROW(TableDiv[Agency])-ROW(TableDiv[[#Headers],[Agency]])),COLUMNS($F$7:U$7))))</f>
        <v>0</v>
      </c>
      <c r="V222" s="1069" cm="1">
        <f t="array" ref="V222">IF($D222&lt;COLUMNS($F$7:V$7),"",INDEX(TableDiv[[GASB]:[GASB]],_xlfn.AGGREGATE(15,3,(TableDiv[[Agency]:[Agency]]=$E222)/(TableDiv[[Agency]:[Agency]]=$E222)*(ROW(TableDiv[Agency])-ROW(TableDiv[[#Headers],[Agency]])),COLUMNS($F$7:V$7))))</f>
        <v>0</v>
      </c>
      <c r="W222" s="1069" cm="1">
        <f t="array" ref="W222">IF($D222&lt;COLUMNS($F$7:W$7),"",INDEX(TableDiv[[GASB]:[GASB]],_xlfn.AGGREGATE(15,3,(TableDiv[[Agency]:[Agency]]=$E222)/(TableDiv[[Agency]:[Agency]]=$E222)*(ROW(TableDiv[Agency])-ROW(TableDiv[[#Headers],[Agency]])),COLUMNS($F$7:W$7))))</f>
        <v>0</v>
      </c>
      <c r="X222" s="1069" cm="1">
        <f t="array" ref="X222">IF($D222&lt;COLUMNS($F$7:X$7),"",INDEX(TableDiv[[GASB]:[GASB]],_xlfn.AGGREGATE(15,3,(TableDiv[[Agency]:[Agency]]=$E222)/(TableDiv[[Agency]:[Agency]]=$E222)*(ROW(TableDiv[Agency])-ROW(TableDiv[[#Headers],[Agency]])),COLUMNS($F$7:X$7))))</f>
        <v>0</v>
      </c>
      <c r="Y222" s="1069" cm="1">
        <f t="array" ref="Y222">IF($D222&lt;COLUMNS($F$7:Y$7),"",INDEX(TableDiv[[GASB]:[GASB]],_xlfn.AGGREGATE(15,3,(TableDiv[[Agency]:[Agency]]=$E222)/(TableDiv[[Agency]:[Agency]]=$E222)*(ROW(TableDiv[Agency])-ROW(TableDiv[[#Headers],[Agency]])),COLUMNS($F$7:Y$7))))</f>
        <v>0</v>
      </c>
      <c r="Z222" s="1069" cm="1">
        <f t="array" ref="Z222">IF($D222&lt;COLUMNS($F$7:Z$7),"",INDEX(TableDiv[[GASB]:[GASB]],_xlfn.AGGREGATE(15,3,(TableDiv[[Agency]:[Agency]]=$E222)/(TableDiv[[Agency]:[Agency]]=$E222)*(ROW(TableDiv[Agency])-ROW(TableDiv[[#Headers],[Agency]])),COLUMNS($F$7:Z$7))))</f>
        <v>0</v>
      </c>
      <c r="AA222" s="1069" cm="1">
        <f t="array" ref="AA222">IF($D222&lt;COLUMNS($F$7:AA$7),"",INDEX(TableDiv[[GASB]:[GASB]],_xlfn.AGGREGATE(15,3,(TableDiv[[Agency]:[Agency]]=$E222)/(TableDiv[[Agency]:[Agency]]=$E222)*(ROW(TableDiv[Agency])-ROW(TableDiv[[#Headers],[Agency]])),COLUMNS($F$7:AA$7))))</f>
        <v>0</v>
      </c>
      <c r="AB222" s="1069" cm="1">
        <f t="array" ref="AB222">IF($D222&lt;COLUMNS($F$7:AB$7),"",INDEX(TableDiv[[GASB]:[GASB]],_xlfn.AGGREGATE(15,3,(TableDiv[[Agency]:[Agency]]=$E222)/(TableDiv[[Agency]:[Agency]]=$E222)*(ROW(TableDiv[Agency])-ROW(TableDiv[[#Headers],[Agency]])),COLUMNS($F$7:AB$7))))</f>
        <v>0</v>
      </c>
      <c r="AC222" s="1069" cm="1">
        <f t="array" ref="AC222">IF($D222&lt;COLUMNS($F$7:AC$7),"",INDEX(TableDiv[[GASB]:[GASB]],_xlfn.AGGREGATE(15,3,(TableDiv[[Agency]:[Agency]]=$E222)/(TableDiv[[Agency]:[Agency]]=$E222)*(ROW(TableDiv[Agency])-ROW(TableDiv[[#Headers],[Agency]])),COLUMNS($F$7:AC$7))))</f>
        <v>0</v>
      </c>
      <c r="AD222" s="1069" cm="1">
        <f t="array" ref="AD222">IF($D222&lt;COLUMNS($F$7:AD$7),"",INDEX(TableDiv[[GASB]:[GASB]],_xlfn.AGGREGATE(15,3,(TableDiv[[Agency]:[Agency]]=$E222)/(TableDiv[[Agency]:[Agency]]=$E222)*(ROW(TableDiv[Agency])-ROW(TableDiv[[#Headers],[Agency]])),COLUMNS($F$7:AD$7))))</f>
        <v>0</v>
      </c>
      <c r="AE222" s="1069" cm="1">
        <f t="array" ref="AE222">IF($D222&lt;COLUMNS($F$7:AE$7),"",INDEX(TableDiv[[GASB]:[GASB]],_xlfn.AGGREGATE(15,3,(TableDiv[[Agency]:[Agency]]=$E222)/(TableDiv[[Agency]:[Agency]]=$E222)*(ROW(TableDiv[Agency])-ROW(TableDiv[[#Headers],[Agency]])),COLUMNS($F$7:AE$7))))</f>
        <v>0</v>
      </c>
      <c r="AF222" s="1069" cm="1">
        <f t="array" ref="AF222">IF($D222&lt;COLUMNS($F$7:AF$7),"",INDEX(TableDiv[[GASB]:[GASB]],_xlfn.AGGREGATE(15,3,(TableDiv[[Agency]:[Agency]]=$E222)/(TableDiv[[Agency]:[Agency]]=$E222)*(ROW(TableDiv[Agency])-ROW(TableDiv[[#Headers],[Agency]])),COLUMNS($F$7:AF$7))))</f>
        <v>0</v>
      </c>
      <c r="AG222" s="1069" cm="1">
        <f t="array" ref="AG222">IF($D222&lt;COLUMNS($F$7:AG$7),"",INDEX(TableDiv[[GASB]:[GASB]],_xlfn.AGGREGATE(15,3,(TableDiv[[Agency]:[Agency]]=$E222)/(TableDiv[[Agency]:[Agency]]=$E222)*(ROW(TableDiv[Agency])-ROW(TableDiv[[#Headers],[Agency]])),COLUMNS($F$7:AG$7))))</f>
        <v>0</v>
      </c>
      <c r="AH222" s="1069" cm="1">
        <f t="array" ref="AH222">IF($D222&lt;COLUMNS($F$7:AH$7),"",INDEX(TableDiv[[GASB]:[GASB]],_xlfn.AGGREGATE(15,3,(TableDiv[[Agency]:[Agency]]=$E222)/(TableDiv[[Agency]:[Agency]]=$E222)*(ROW(TableDiv[Agency])-ROW(TableDiv[[#Headers],[Agency]])),COLUMNS($F$7:AH$7))))</f>
        <v>0</v>
      </c>
      <c r="AI222" s="1069" cm="1">
        <f t="array" ref="AI222">IF($D222&lt;COLUMNS($F$7:AI$7),"",INDEX(TableDiv[[GASB]:[GASB]],_xlfn.AGGREGATE(15,3,(TableDiv[[Agency]:[Agency]]=$E222)/(TableDiv[[Agency]:[Agency]]=$E222)*(ROW(TableDiv[Agency])-ROW(TableDiv[[#Headers],[Agency]])),COLUMNS($F$7:AI$7))))</f>
        <v>0</v>
      </c>
      <c r="AJ222" s="1069" cm="1">
        <f t="array" ref="AJ222">IF($D222&lt;COLUMNS($F$7:AJ$7),"",INDEX(TableDiv[[GASB]:[GASB]],_xlfn.AGGREGATE(15,3,(TableDiv[[Agency]:[Agency]]=$E222)/(TableDiv[[Agency]:[Agency]]=$E222)*(ROW(TableDiv[Agency])-ROW(TableDiv[[#Headers],[Agency]])),COLUMNS($F$7:AJ$7))))</f>
        <v>0</v>
      </c>
      <c r="AK222" s="1069" t="str" cm="1">
        <f t="array" ref="AK222">IF($D222&lt;COLUMNS($F$7:AK$7),"",INDEX(TableDiv[[GASB]:[GASB]],_xlfn.AGGREGATE(15,3,(TableDiv[[Agency]:[Agency]]=$E222)/(TableDiv[[Agency]:[Agency]]=$E222)*(ROW(TableDiv[Agency])-ROW(TableDiv[[#Headers],[Agency]])),COLUMNS($F$7:AK$7))))</f>
        <v/>
      </c>
      <c r="AL222" s="1069" t="str" cm="1">
        <f t="array" ref="AL222">IF($D222&lt;COLUMNS($F$7:AL$7),"",INDEX(TableDiv[[GASB]:[GASB]],_xlfn.AGGREGATE(15,3,(TableDiv[[Agency]:[Agency]]=$E222)/(TableDiv[[Agency]:[Agency]]=$E222)*(ROW(TableDiv[Agency])-ROW(TableDiv[[#Headers],[Agency]])),COLUMNS($F$7:AL$7))))</f>
        <v/>
      </c>
      <c r="AM222" s="1069" t="str" cm="1">
        <f t="array" ref="AM222">IF($D222&lt;COLUMNS($F$7:AM$7),"",INDEX(TableDiv[[GASB]:[GASB]],_xlfn.AGGREGATE(15,3,(TableDiv[[Agency]:[Agency]]=$E222)/(TableDiv[[Agency]:[Agency]]=$E222)*(ROW(TableDiv[Agency])-ROW(TableDiv[[#Headers],[Agency]])),COLUMNS($F$7:AM$7))))</f>
        <v/>
      </c>
      <c r="AN222" s="1069"/>
      <c r="AO222" s="1069"/>
      <c r="AP222" s="1069"/>
      <c r="AQ222" s="1069"/>
      <c r="AR222" s="1069"/>
      <c r="AS222" s="1069"/>
    </row>
    <row r="223" spans="1:45" ht="15">
      <c r="A223" s="1073" t="s">
        <v>2367</v>
      </c>
      <c r="B223" s="1073" t="s">
        <v>2270</v>
      </c>
      <c r="C223" s="1069"/>
      <c r="D223" s="1069">
        <f>COUNTIF(TableDiv[Agency],E223)</f>
        <v>31</v>
      </c>
      <c r="E223" s="1078" t="str" cm="1">
        <f t="array" ref="E223">IFERROR(INDEX(TableDiv[Agency],MATCH(0,INDEX(COUNTIF($E$7:E222,TableDiv[Agency]),),0)),"")</f>
        <v/>
      </c>
      <c r="F223" s="1069" cm="1">
        <f t="array" ref="F223">IF($D223&lt;COLUMNS($F$7:F$7),"",INDEX(TableDiv[[GASB]:[GASB]],_xlfn.AGGREGATE(15,3,(TableDiv[[Agency]:[Agency]]=$E223)/(TableDiv[[Agency]:[Agency]]=$E223)*(ROW(TableDiv[Agency])-ROW(TableDiv[[#Headers],[Agency]])),COLUMNS($F$7:F$7))))</f>
        <v>0</v>
      </c>
      <c r="G223" s="1069" cm="1">
        <f t="array" ref="G223">IF($D223&lt;COLUMNS($F$7:G$7),"",INDEX(TableDiv[[GASB]:[GASB]],_xlfn.AGGREGATE(15,3,(TableDiv[[Agency]:[Agency]]=$E223)/(TableDiv[[Agency]:[Agency]]=$E223)*(ROW(TableDiv[Agency])-ROW(TableDiv[[#Headers],[Agency]])),COLUMNS($F$7:G$7))))</f>
        <v>0</v>
      </c>
      <c r="H223" s="1069" cm="1">
        <f t="array" ref="H223">IF($D223&lt;COLUMNS($F$7:H$7),"",INDEX(TableDiv[[GASB]:[GASB]],_xlfn.AGGREGATE(15,3,(TableDiv[[Agency]:[Agency]]=$E223)/(TableDiv[[Agency]:[Agency]]=$E223)*(ROW(TableDiv[Agency])-ROW(TableDiv[[#Headers],[Agency]])),COLUMNS($F$7:H$7))))</f>
        <v>0</v>
      </c>
      <c r="I223" s="1069" cm="1">
        <f t="array" ref="I223">IF($D223&lt;COLUMNS($F$7:I$7),"",INDEX(TableDiv[[GASB]:[GASB]],_xlfn.AGGREGATE(15,3,(TableDiv[[Agency]:[Agency]]=$E223)/(TableDiv[[Agency]:[Agency]]=$E223)*(ROW(TableDiv[Agency])-ROW(TableDiv[[#Headers],[Agency]])),COLUMNS($F$7:I$7))))</f>
        <v>0</v>
      </c>
      <c r="J223" s="1069" cm="1">
        <f t="array" ref="J223">IF($D223&lt;COLUMNS($F$7:J$7),"",INDEX(TableDiv[[GASB]:[GASB]],_xlfn.AGGREGATE(15,3,(TableDiv[[Agency]:[Agency]]=$E223)/(TableDiv[[Agency]:[Agency]]=$E223)*(ROW(TableDiv[Agency])-ROW(TableDiv[[#Headers],[Agency]])),COLUMNS($F$7:J$7))))</f>
        <v>0</v>
      </c>
      <c r="K223" s="1069" cm="1">
        <f t="array" ref="K223">IF($D223&lt;COLUMNS($F$7:K$7),"",INDEX(TableDiv[[GASB]:[GASB]],_xlfn.AGGREGATE(15,3,(TableDiv[[Agency]:[Agency]]=$E223)/(TableDiv[[Agency]:[Agency]]=$E223)*(ROW(TableDiv[Agency])-ROW(TableDiv[[#Headers],[Agency]])),COLUMNS($F$7:K$7))))</f>
        <v>0</v>
      </c>
      <c r="L223" s="1069" cm="1">
        <f t="array" ref="L223">IF($D223&lt;COLUMNS($F$7:L$7),"",INDEX(TableDiv[[GASB]:[GASB]],_xlfn.AGGREGATE(15,3,(TableDiv[[Agency]:[Agency]]=$E223)/(TableDiv[[Agency]:[Agency]]=$E223)*(ROW(TableDiv[Agency])-ROW(TableDiv[[#Headers],[Agency]])),COLUMNS($F$7:L$7))))</f>
        <v>0</v>
      </c>
      <c r="M223" s="1069" cm="1">
        <f t="array" ref="M223">IF($D223&lt;COLUMNS($F$7:M$7),"",INDEX(TableDiv[[GASB]:[GASB]],_xlfn.AGGREGATE(15,3,(TableDiv[[Agency]:[Agency]]=$E223)/(TableDiv[[Agency]:[Agency]]=$E223)*(ROW(TableDiv[Agency])-ROW(TableDiv[[#Headers],[Agency]])),COLUMNS($F$7:M$7))))</f>
        <v>0</v>
      </c>
      <c r="N223" s="1069" cm="1">
        <f t="array" ref="N223">IF($D223&lt;COLUMNS($F$7:N$7),"",INDEX(TableDiv[[GASB]:[GASB]],_xlfn.AGGREGATE(15,3,(TableDiv[[Agency]:[Agency]]=$E223)/(TableDiv[[Agency]:[Agency]]=$E223)*(ROW(TableDiv[Agency])-ROW(TableDiv[[#Headers],[Agency]])),COLUMNS($F$7:N$7))))</f>
        <v>0</v>
      </c>
      <c r="O223" s="1069" cm="1">
        <f t="array" ref="O223">IF($D223&lt;COLUMNS($F$7:O$7),"",INDEX(TableDiv[[GASB]:[GASB]],_xlfn.AGGREGATE(15,3,(TableDiv[[Agency]:[Agency]]=$E223)/(TableDiv[[Agency]:[Agency]]=$E223)*(ROW(TableDiv[Agency])-ROW(TableDiv[[#Headers],[Agency]])),COLUMNS($F$7:O$7))))</f>
        <v>0</v>
      </c>
      <c r="P223" s="1069" cm="1">
        <f t="array" ref="P223">IF($D223&lt;COLUMNS($F$7:P$7),"",INDEX(TableDiv[[GASB]:[GASB]],_xlfn.AGGREGATE(15,3,(TableDiv[[Agency]:[Agency]]=$E223)/(TableDiv[[Agency]:[Agency]]=$E223)*(ROW(TableDiv[Agency])-ROW(TableDiv[[#Headers],[Agency]])),COLUMNS($F$7:P$7))))</f>
        <v>0</v>
      </c>
      <c r="Q223" s="1069" cm="1">
        <f t="array" ref="Q223">IF($D223&lt;COLUMNS($F$7:Q$7),"",INDEX(TableDiv[[GASB]:[GASB]],_xlfn.AGGREGATE(15,3,(TableDiv[[Agency]:[Agency]]=$E223)/(TableDiv[[Agency]:[Agency]]=$E223)*(ROW(TableDiv[Agency])-ROW(TableDiv[[#Headers],[Agency]])),COLUMNS($F$7:Q$7))))</f>
        <v>0</v>
      </c>
      <c r="R223" s="1069" cm="1">
        <f t="array" ref="R223">IF($D223&lt;COLUMNS($F$7:R$7),"",INDEX(TableDiv[[GASB]:[GASB]],_xlfn.AGGREGATE(15,3,(TableDiv[[Agency]:[Agency]]=$E223)/(TableDiv[[Agency]:[Agency]]=$E223)*(ROW(TableDiv[Agency])-ROW(TableDiv[[#Headers],[Agency]])),COLUMNS($F$7:R$7))))</f>
        <v>0</v>
      </c>
      <c r="S223" s="1069" cm="1">
        <f t="array" ref="S223">IF($D223&lt;COLUMNS($F$7:S$7),"",INDEX(TableDiv[[GASB]:[GASB]],_xlfn.AGGREGATE(15,3,(TableDiv[[Agency]:[Agency]]=$E223)/(TableDiv[[Agency]:[Agency]]=$E223)*(ROW(TableDiv[Agency])-ROW(TableDiv[[#Headers],[Agency]])),COLUMNS($F$7:S$7))))</f>
        <v>0</v>
      </c>
      <c r="T223" s="1069" cm="1">
        <f t="array" ref="T223">IF($D223&lt;COLUMNS($F$7:T$7),"",INDEX(TableDiv[[GASB]:[GASB]],_xlfn.AGGREGATE(15,3,(TableDiv[[Agency]:[Agency]]=$E223)/(TableDiv[[Agency]:[Agency]]=$E223)*(ROW(TableDiv[Agency])-ROW(TableDiv[[#Headers],[Agency]])),COLUMNS($F$7:T$7))))</f>
        <v>0</v>
      </c>
      <c r="U223" s="1069" cm="1">
        <f t="array" ref="U223">IF($D223&lt;COLUMNS($F$7:U$7),"",INDEX(TableDiv[[GASB]:[GASB]],_xlfn.AGGREGATE(15,3,(TableDiv[[Agency]:[Agency]]=$E223)/(TableDiv[[Agency]:[Agency]]=$E223)*(ROW(TableDiv[Agency])-ROW(TableDiv[[#Headers],[Agency]])),COLUMNS($F$7:U$7))))</f>
        <v>0</v>
      </c>
      <c r="V223" s="1069" cm="1">
        <f t="array" ref="V223">IF($D223&lt;COLUMNS($F$7:V$7),"",INDEX(TableDiv[[GASB]:[GASB]],_xlfn.AGGREGATE(15,3,(TableDiv[[Agency]:[Agency]]=$E223)/(TableDiv[[Agency]:[Agency]]=$E223)*(ROW(TableDiv[Agency])-ROW(TableDiv[[#Headers],[Agency]])),COLUMNS($F$7:V$7))))</f>
        <v>0</v>
      </c>
      <c r="W223" s="1069" cm="1">
        <f t="array" ref="W223">IF($D223&lt;COLUMNS($F$7:W$7),"",INDEX(TableDiv[[GASB]:[GASB]],_xlfn.AGGREGATE(15,3,(TableDiv[[Agency]:[Agency]]=$E223)/(TableDiv[[Agency]:[Agency]]=$E223)*(ROW(TableDiv[Agency])-ROW(TableDiv[[#Headers],[Agency]])),COLUMNS($F$7:W$7))))</f>
        <v>0</v>
      </c>
      <c r="X223" s="1069" cm="1">
        <f t="array" ref="X223">IF($D223&lt;COLUMNS($F$7:X$7),"",INDEX(TableDiv[[GASB]:[GASB]],_xlfn.AGGREGATE(15,3,(TableDiv[[Agency]:[Agency]]=$E223)/(TableDiv[[Agency]:[Agency]]=$E223)*(ROW(TableDiv[Agency])-ROW(TableDiv[[#Headers],[Agency]])),COLUMNS($F$7:X$7))))</f>
        <v>0</v>
      </c>
      <c r="Y223" s="1069" cm="1">
        <f t="array" ref="Y223">IF($D223&lt;COLUMNS($F$7:Y$7),"",INDEX(TableDiv[[GASB]:[GASB]],_xlfn.AGGREGATE(15,3,(TableDiv[[Agency]:[Agency]]=$E223)/(TableDiv[[Agency]:[Agency]]=$E223)*(ROW(TableDiv[Agency])-ROW(TableDiv[[#Headers],[Agency]])),COLUMNS($F$7:Y$7))))</f>
        <v>0</v>
      </c>
      <c r="Z223" s="1069" cm="1">
        <f t="array" ref="Z223">IF($D223&lt;COLUMNS($F$7:Z$7),"",INDEX(TableDiv[[GASB]:[GASB]],_xlfn.AGGREGATE(15,3,(TableDiv[[Agency]:[Agency]]=$E223)/(TableDiv[[Agency]:[Agency]]=$E223)*(ROW(TableDiv[Agency])-ROW(TableDiv[[#Headers],[Agency]])),COLUMNS($F$7:Z$7))))</f>
        <v>0</v>
      </c>
      <c r="AA223" s="1069" cm="1">
        <f t="array" ref="AA223">IF($D223&lt;COLUMNS($F$7:AA$7),"",INDEX(TableDiv[[GASB]:[GASB]],_xlfn.AGGREGATE(15,3,(TableDiv[[Agency]:[Agency]]=$E223)/(TableDiv[[Agency]:[Agency]]=$E223)*(ROW(TableDiv[Agency])-ROW(TableDiv[[#Headers],[Agency]])),COLUMNS($F$7:AA$7))))</f>
        <v>0</v>
      </c>
      <c r="AB223" s="1069" cm="1">
        <f t="array" ref="AB223">IF($D223&lt;COLUMNS($F$7:AB$7),"",INDEX(TableDiv[[GASB]:[GASB]],_xlfn.AGGREGATE(15,3,(TableDiv[[Agency]:[Agency]]=$E223)/(TableDiv[[Agency]:[Agency]]=$E223)*(ROW(TableDiv[Agency])-ROW(TableDiv[[#Headers],[Agency]])),COLUMNS($F$7:AB$7))))</f>
        <v>0</v>
      </c>
      <c r="AC223" s="1069" cm="1">
        <f t="array" ref="AC223">IF($D223&lt;COLUMNS($F$7:AC$7),"",INDEX(TableDiv[[GASB]:[GASB]],_xlfn.AGGREGATE(15,3,(TableDiv[[Agency]:[Agency]]=$E223)/(TableDiv[[Agency]:[Agency]]=$E223)*(ROW(TableDiv[Agency])-ROW(TableDiv[[#Headers],[Agency]])),COLUMNS($F$7:AC$7))))</f>
        <v>0</v>
      </c>
      <c r="AD223" s="1069" cm="1">
        <f t="array" ref="AD223">IF($D223&lt;COLUMNS($F$7:AD$7),"",INDEX(TableDiv[[GASB]:[GASB]],_xlfn.AGGREGATE(15,3,(TableDiv[[Agency]:[Agency]]=$E223)/(TableDiv[[Agency]:[Agency]]=$E223)*(ROW(TableDiv[Agency])-ROW(TableDiv[[#Headers],[Agency]])),COLUMNS($F$7:AD$7))))</f>
        <v>0</v>
      </c>
      <c r="AE223" s="1069" cm="1">
        <f t="array" ref="AE223">IF($D223&lt;COLUMNS($F$7:AE$7),"",INDEX(TableDiv[[GASB]:[GASB]],_xlfn.AGGREGATE(15,3,(TableDiv[[Agency]:[Agency]]=$E223)/(TableDiv[[Agency]:[Agency]]=$E223)*(ROW(TableDiv[Agency])-ROW(TableDiv[[#Headers],[Agency]])),COLUMNS($F$7:AE$7))))</f>
        <v>0</v>
      </c>
      <c r="AF223" s="1069" cm="1">
        <f t="array" ref="AF223">IF($D223&lt;COLUMNS($F$7:AF$7),"",INDEX(TableDiv[[GASB]:[GASB]],_xlfn.AGGREGATE(15,3,(TableDiv[[Agency]:[Agency]]=$E223)/(TableDiv[[Agency]:[Agency]]=$E223)*(ROW(TableDiv[Agency])-ROW(TableDiv[[#Headers],[Agency]])),COLUMNS($F$7:AF$7))))</f>
        <v>0</v>
      </c>
      <c r="AG223" s="1069" cm="1">
        <f t="array" ref="AG223">IF($D223&lt;COLUMNS($F$7:AG$7),"",INDEX(TableDiv[[GASB]:[GASB]],_xlfn.AGGREGATE(15,3,(TableDiv[[Agency]:[Agency]]=$E223)/(TableDiv[[Agency]:[Agency]]=$E223)*(ROW(TableDiv[Agency])-ROW(TableDiv[[#Headers],[Agency]])),COLUMNS($F$7:AG$7))))</f>
        <v>0</v>
      </c>
      <c r="AH223" s="1069" cm="1">
        <f t="array" ref="AH223">IF($D223&lt;COLUMNS($F$7:AH$7),"",INDEX(TableDiv[[GASB]:[GASB]],_xlfn.AGGREGATE(15,3,(TableDiv[[Agency]:[Agency]]=$E223)/(TableDiv[[Agency]:[Agency]]=$E223)*(ROW(TableDiv[Agency])-ROW(TableDiv[[#Headers],[Agency]])),COLUMNS($F$7:AH$7))))</f>
        <v>0</v>
      </c>
      <c r="AI223" s="1069" cm="1">
        <f t="array" ref="AI223">IF($D223&lt;COLUMNS($F$7:AI$7),"",INDEX(TableDiv[[GASB]:[GASB]],_xlfn.AGGREGATE(15,3,(TableDiv[[Agency]:[Agency]]=$E223)/(TableDiv[[Agency]:[Agency]]=$E223)*(ROW(TableDiv[Agency])-ROW(TableDiv[[#Headers],[Agency]])),COLUMNS($F$7:AI$7))))</f>
        <v>0</v>
      </c>
      <c r="AJ223" s="1069" cm="1">
        <f t="array" ref="AJ223">IF($D223&lt;COLUMNS($F$7:AJ$7),"",INDEX(TableDiv[[GASB]:[GASB]],_xlfn.AGGREGATE(15,3,(TableDiv[[Agency]:[Agency]]=$E223)/(TableDiv[[Agency]:[Agency]]=$E223)*(ROW(TableDiv[Agency])-ROW(TableDiv[[#Headers],[Agency]])),COLUMNS($F$7:AJ$7))))</f>
        <v>0</v>
      </c>
      <c r="AK223" s="1069" t="str" cm="1">
        <f t="array" ref="AK223">IF($D223&lt;COLUMNS($F$7:AK$7),"",INDEX(TableDiv[[GASB]:[GASB]],_xlfn.AGGREGATE(15,3,(TableDiv[[Agency]:[Agency]]=$E223)/(TableDiv[[Agency]:[Agency]]=$E223)*(ROW(TableDiv[Agency])-ROW(TableDiv[[#Headers],[Agency]])),COLUMNS($F$7:AK$7))))</f>
        <v/>
      </c>
      <c r="AL223" s="1069" t="str" cm="1">
        <f t="array" ref="AL223">IF($D223&lt;COLUMNS($F$7:AL$7),"",INDEX(TableDiv[[GASB]:[GASB]],_xlfn.AGGREGATE(15,3,(TableDiv[[Agency]:[Agency]]=$E223)/(TableDiv[[Agency]:[Agency]]=$E223)*(ROW(TableDiv[Agency])-ROW(TableDiv[[#Headers],[Agency]])),COLUMNS($F$7:AL$7))))</f>
        <v/>
      </c>
      <c r="AM223" s="1069" t="str" cm="1">
        <f t="array" ref="AM223">IF($D223&lt;COLUMNS($F$7:AM$7),"",INDEX(TableDiv[[GASB]:[GASB]],_xlfn.AGGREGATE(15,3,(TableDiv[[Agency]:[Agency]]=$E223)/(TableDiv[[Agency]:[Agency]]=$E223)*(ROW(TableDiv[Agency])-ROW(TableDiv[[#Headers],[Agency]])),COLUMNS($F$7:AM$7))))</f>
        <v/>
      </c>
      <c r="AN223" s="1069"/>
      <c r="AO223" s="1069"/>
      <c r="AP223" s="1069"/>
      <c r="AQ223" s="1069"/>
      <c r="AR223" s="1069"/>
      <c r="AS223" s="1069"/>
    </row>
    <row r="224" spans="1:45" ht="15">
      <c r="A224" s="1073" t="s">
        <v>2367</v>
      </c>
      <c r="B224" s="1073" t="s">
        <v>2267</v>
      </c>
      <c r="C224" s="1069"/>
      <c r="D224" s="1069">
        <f>COUNTIF(TableDiv[Agency],E224)</f>
        <v>31</v>
      </c>
      <c r="E224" s="1078" t="str" cm="1">
        <f t="array" ref="E224">IFERROR(INDEX(TableDiv[Agency],MATCH(0,INDEX(COUNTIF($E$7:E223,TableDiv[Agency]),),0)),"")</f>
        <v/>
      </c>
      <c r="F224" s="1069" cm="1">
        <f t="array" ref="F224">IF($D224&lt;COLUMNS($F$7:F$7),"",INDEX(TableDiv[[GASB]:[GASB]],_xlfn.AGGREGATE(15,3,(TableDiv[[Agency]:[Agency]]=$E224)/(TableDiv[[Agency]:[Agency]]=$E224)*(ROW(TableDiv[Agency])-ROW(TableDiv[[#Headers],[Agency]])),COLUMNS($F$7:F$7))))</f>
        <v>0</v>
      </c>
      <c r="G224" s="1069" cm="1">
        <f t="array" ref="G224">IF($D224&lt;COLUMNS($F$7:G$7),"",INDEX(TableDiv[[GASB]:[GASB]],_xlfn.AGGREGATE(15,3,(TableDiv[[Agency]:[Agency]]=$E224)/(TableDiv[[Agency]:[Agency]]=$E224)*(ROW(TableDiv[Agency])-ROW(TableDiv[[#Headers],[Agency]])),COLUMNS($F$7:G$7))))</f>
        <v>0</v>
      </c>
      <c r="H224" s="1069" cm="1">
        <f t="array" ref="H224">IF($D224&lt;COLUMNS($F$7:H$7),"",INDEX(TableDiv[[GASB]:[GASB]],_xlfn.AGGREGATE(15,3,(TableDiv[[Agency]:[Agency]]=$E224)/(TableDiv[[Agency]:[Agency]]=$E224)*(ROW(TableDiv[Agency])-ROW(TableDiv[[#Headers],[Agency]])),COLUMNS($F$7:H$7))))</f>
        <v>0</v>
      </c>
      <c r="I224" s="1069" cm="1">
        <f t="array" ref="I224">IF($D224&lt;COLUMNS($F$7:I$7),"",INDEX(TableDiv[[GASB]:[GASB]],_xlfn.AGGREGATE(15,3,(TableDiv[[Agency]:[Agency]]=$E224)/(TableDiv[[Agency]:[Agency]]=$E224)*(ROW(TableDiv[Agency])-ROW(TableDiv[[#Headers],[Agency]])),COLUMNS($F$7:I$7))))</f>
        <v>0</v>
      </c>
      <c r="J224" s="1069" cm="1">
        <f t="array" ref="J224">IF($D224&lt;COLUMNS($F$7:J$7),"",INDEX(TableDiv[[GASB]:[GASB]],_xlfn.AGGREGATE(15,3,(TableDiv[[Agency]:[Agency]]=$E224)/(TableDiv[[Agency]:[Agency]]=$E224)*(ROW(TableDiv[Agency])-ROW(TableDiv[[#Headers],[Agency]])),COLUMNS($F$7:J$7))))</f>
        <v>0</v>
      </c>
      <c r="K224" s="1069" cm="1">
        <f t="array" ref="K224">IF($D224&lt;COLUMNS($F$7:K$7),"",INDEX(TableDiv[[GASB]:[GASB]],_xlfn.AGGREGATE(15,3,(TableDiv[[Agency]:[Agency]]=$E224)/(TableDiv[[Agency]:[Agency]]=$E224)*(ROW(TableDiv[Agency])-ROW(TableDiv[[#Headers],[Agency]])),COLUMNS($F$7:K$7))))</f>
        <v>0</v>
      </c>
      <c r="L224" s="1069" cm="1">
        <f t="array" ref="L224">IF($D224&lt;COLUMNS($F$7:L$7),"",INDEX(TableDiv[[GASB]:[GASB]],_xlfn.AGGREGATE(15,3,(TableDiv[[Agency]:[Agency]]=$E224)/(TableDiv[[Agency]:[Agency]]=$E224)*(ROW(TableDiv[Agency])-ROW(TableDiv[[#Headers],[Agency]])),COLUMNS($F$7:L$7))))</f>
        <v>0</v>
      </c>
      <c r="M224" s="1069" cm="1">
        <f t="array" ref="M224">IF($D224&lt;COLUMNS($F$7:M$7),"",INDEX(TableDiv[[GASB]:[GASB]],_xlfn.AGGREGATE(15,3,(TableDiv[[Agency]:[Agency]]=$E224)/(TableDiv[[Agency]:[Agency]]=$E224)*(ROW(TableDiv[Agency])-ROW(TableDiv[[#Headers],[Agency]])),COLUMNS($F$7:M$7))))</f>
        <v>0</v>
      </c>
      <c r="N224" s="1069" cm="1">
        <f t="array" ref="N224">IF($D224&lt;COLUMNS($F$7:N$7),"",INDEX(TableDiv[[GASB]:[GASB]],_xlfn.AGGREGATE(15,3,(TableDiv[[Agency]:[Agency]]=$E224)/(TableDiv[[Agency]:[Agency]]=$E224)*(ROW(TableDiv[Agency])-ROW(TableDiv[[#Headers],[Agency]])),COLUMNS($F$7:N$7))))</f>
        <v>0</v>
      </c>
      <c r="O224" s="1069" cm="1">
        <f t="array" ref="O224">IF($D224&lt;COLUMNS($F$7:O$7),"",INDEX(TableDiv[[GASB]:[GASB]],_xlfn.AGGREGATE(15,3,(TableDiv[[Agency]:[Agency]]=$E224)/(TableDiv[[Agency]:[Agency]]=$E224)*(ROW(TableDiv[Agency])-ROW(TableDiv[[#Headers],[Agency]])),COLUMNS($F$7:O$7))))</f>
        <v>0</v>
      </c>
      <c r="P224" s="1069" cm="1">
        <f t="array" ref="P224">IF($D224&lt;COLUMNS($F$7:P$7),"",INDEX(TableDiv[[GASB]:[GASB]],_xlfn.AGGREGATE(15,3,(TableDiv[[Agency]:[Agency]]=$E224)/(TableDiv[[Agency]:[Agency]]=$E224)*(ROW(TableDiv[Agency])-ROW(TableDiv[[#Headers],[Agency]])),COLUMNS($F$7:P$7))))</f>
        <v>0</v>
      </c>
      <c r="Q224" s="1069" cm="1">
        <f t="array" ref="Q224">IF($D224&lt;COLUMNS($F$7:Q$7),"",INDEX(TableDiv[[GASB]:[GASB]],_xlfn.AGGREGATE(15,3,(TableDiv[[Agency]:[Agency]]=$E224)/(TableDiv[[Agency]:[Agency]]=$E224)*(ROW(TableDiv[Agency])-ROW(TableDiv[[#Headers],[Agency]])),COLUMNS($F$7:Q$7))))</f>
        <v>0</v>
      </c>
      <c r="R224" s="1069" cm="1">
        <f t="array" ref="R224">IF($D224&lt;COLUMNS($F$7:R$7),"",INDEX(TableDiv[[GASB]:[GASB]],_xlfn.AGGREGATE(15,3,(TableDiv[[Agency]:[Agency]]=$E224)/(TableDiv[[Agency]:[Agency]]=$E224)*(ROW(TableDiv[Agency])-ROW(TableDiv[[#Headers],[Agency]])),COLUMNS($F$7:R$7))))</f>
        <v>0</v>
      </c>
      <c r="S224" s="1069" cm="1">
        <f t="array" ref="S224">IF($D224&lt;COLUMNS($F$7:S$7),"",INDEX(TableDiv[[GASB]:[GASB]],_xlfn.AGGREGATE(15,3,(TableDiv[[Agency]:[Agency]]=$E224)/(TableDiv[[Agency]:[Agency]]=$E224)*(ROW(TableDiv[Agency])-ROW(TableDiv[[#Headers],[Agency]])),COLUMNS($F$7:S$7))))</f>
        <v>0</v>
      </c>
      <c r="T224" s="1069" cm="1">
        <f t="array" ref="T224">IF($D224&lt;COLUMNS($F$7:T$7),"",INDEX(TableDiv[[GASB]:[GASB]],_xlfn.AGGREGATE(15,3,(TableDiv[[Agency]:[Agency]]=$E224)/(TableDiv[[Agency]:[Agency]]=$E224)*(ROW(TableDiv[Agency])-ROW(TableDiv[[#Headers],[Agency]])),COLUMNS($F$7:T$7))))</f>
        <v>0</v>
      </c>
      <c r="U224" s="1069" cm="1">
        <f t="array" ref="U224">IF($D224&lt;COLUMNS($F$7:U$7),"",INDEX(TableDiv[[GASB]:[GASB]],_xlfn.AGGREGATE(15,3,(TableDiv[[Agency]:[Agency]]=$E224)/(TableDiv[[Agency]:[Agency]]=$E224)*(ROW(TableDiv[Agency])-ROW(TableDiv[[#Headers],[Agency]])),COLUMNS($F$7:U$7))))</f>
        <v>0</v>
      </c>
      <c r="V224" s="1069" cm="1">
        <f t="array" ref="V224">IF($D224&lt;COLUMNS($F$7:V$7),"",INDEX(TableDiv[[GASB]:[GASB]],_xlfn.AGGREGATE(15,3,(TableDiv[[Agency]:[Agency]]=$E224)/(TableDiv[[Agency]:[Agency]]=$E224)*(ROW(TableDiv[Agency])-ROW(TableDiv[[#Headers],[Agency]])),COLUMNS($F$7:V$7))))</f>
        <v>0</v>
      </c>
      <c r="W224" s="1069" cm="1">
        <f t="array" ref="W224">IF($D224&lt;COLUMNS($F$7:W$7),"",INDEX(TableDiv[[GASB]:[GASB]],_xlfn.AGGREGATE(15,3,(TableDiv[[Agency]:[Agency]]=$E224)/(TableDiv[[Agency]:[Agency]]=$E224)*(ROW(TableDiv[Agency])-ROW(TableDiv[[#Headers],[Agency]])),COLUMNS($F$7:W$7))))</f>
        <v>0</v>
      </c>
      <c r="X224" s="1069" cm="1">
        <f t="array" ref="X224">IF($D224&lt;COLUMNS($F$7:X$7),"",INDEX(TableDiv[[GASB]:[GASB]],_xlfn.AGGREGATE(15,3,(TableDiv[[Agency]:[Agency]]=$E224)/(TableDiv[[Agency]:[Agency]]=$E224)*(ROW(TableDiv[Agency])-ROW(TableDiv[[#Headers],[Agency]])),COLUMNS($F$7:X$7))))</f>
        <v>0</v>
      </c>
      <c r="Y224" s="1069" cm="1">
        <f t="array" ref="Y224">IF($D224&lt;COLUMNS($F$7:Y$7),"",INDEX(TableDiv[[GASB]:[GASB]],_xlfn.AGGREGATE(15,3,(TableDiv[[Agency]:[Agency]]=$E224)/(TableDiv[[Agency]:[Agency]]=$E224)*(ROW(TableDiv[Agency])-ROW(TableDiv[[#Headers],[Agency]])),COLUMNS($F$7:Y$7))))</f>
        <v>0</v>
      </c>
      <c r="Z224" s="1069" cm="1">
        <f t="array" ref="Z224">IF($D224&lt;COLUMNS($F$7:Z$7),"",INDEX(TableDiv[[GASB]:[GASB]],_xlfn.AGGREGATE(15,3,(TableDiv[[Agency]:[Agency]]=$E224)/(TableDiv[[Agency]:[Agency]]=$E224)*(ROW(TableDiv[Agency])-ROW(TableDiv[[#Headers],[Agency]])),COLUMNS($F$7:Z$7))))</f>
        <v>0</v>
      </c>
      <c r="AA224" s="1069" cm="1">
        <f t="array" ref="AA224">IF($D224&lt;COLUMNS($F$7:AA$7),"",INDEX(TableDiv[[GASB]:[GASB]],_xlfn.AGGREGATE(15,3,(TableDiv[[Agency]:[Agency]]=$E224)/(TableDiv[[Agency]:[Agency]]=$E224)*(ROW(TableDiv[Agency])-ROW(TableDiv[[#Headers],[Agency]])),COLUMNS($F$7:AA$7))))</f>
        <v>0</v>
      </c>
      <c r="AB224" s="1069" cm="1">
        <f t="array" ref="AB224">IF($D224&lt;COLUMNS($F$7:AB$7),"",INDEX(TableDiv[[GASB]:[GASB]],_xlfn.AGGREGATE(15,3,(TableDiv[[Agency]:[Agency]]=$E224)/(TableDiv[[Agency]:[Agency]]=$E224)*(ROW(TableDiv[Agency])-ROW(TableDiv[[#Headers],[Agency]])),COLUMNS($F$7:AB$7))))</f>
        <v>0</v>
      </c>
      <c r="AC224" s="1069" cm="1">
        <f t="array" ref="AC224">IF($D224&lt;COLUMNS($F$7:AC$7),"",INDEX(TableDiv[[GASB]:[GASB]],_xlfn.AGGREGATE(15,3,(TableDiv[[Agency]:[Agency]]=$E224)/(TableDiv[[Agency]:[Agency]]=$E224)*(ROW(TableDiv[Agency])-ROW(TableDiv[[#Headers],[Agency]])),COLUMNS($F$7:AC$7))))</f>
        <v>0</v>
      </c>
      <c r="AD224" s="1069" cm="1">
        <f t="array" ref="AD224">IF($D224&lt;COLUMNS($F$7:AD$7),"",INDEX(TableDiv[[GASB]:[GASB]],_xlfn.AGGREGATE(15,3,(TableDiv[[Agency]:[Agency]]=$E224)/(TableDiv[[Agency]:[Agency]]=$E224)*(ROW(TableDiv[Agency])-ROW(TableDiv[[#Headers],[Agency]])),COLUMNS($F$7:AD$7))))</f>
        <v>0</v>
      </c>
      <c r="AE224" s="1069" cm="1">
        <f t="array" ref="AE224">IF($D224&lt;COLUMNS($F$7:AE$7),"",INDEX(TableDiv[[GASB]:[GASB]],_xlfn.AGGREGATE(15,3,(TableDiv[[Agency]:[Agency]]=$E224)/(TableDiv[[Agency]:[Agency]]=$E224)*(ROW(TableDiv[Agency])-ROW(TableDiv[[#Headers],[Agency]])),COLUMNS($F$7:AE$7))))</f>
        <v>0</v>
      </c>
      <c r="AF224" s="1069" cm="1">
        <f t="array" ref="AF224">IF($D224&lt;COLUMNS($F$7:AF$7),"",INDEX(TableDiv[[GASB]:[GASB]],_xlfn.AGGREGATE(15,3,(TableDiv[[Agency]:[Agency]]=$E224)/(TableDiv[[Agency]:[Agency]]=$E224)*(ROW(TableDiv[Agency])-ROW(TableDiv[[#Headers],[Agency]])),COLUMNS($F$7:AF$7))))</f>
        <v>0</v>
      </c>
      <c r="AG224" s="1069" cm="1">
        <f t="array" ref="AG224">IF($D224&lt;COLUMNS($F$7:AG$7),"",INDEX(TableDiv[[GASB]:[GASB]],_xlfn.AGGREGATE(15,3,(TableDiv[[Agency]:[Agency]]=$E224)/(TableDiv[[Agency]:[Agency]]=$E224)*(ROW(TableDiv[Agency])-ROW(TableDiv[[#Headers],[Agency]])),COLUMNS($F$7:AG$7))))</f>
        <v>0</v>
      </c>
      <c r="AH224" s="1069" cm="1">
        <f t="array" ref="AH224">IF($D224&lt;COLUMNS($F$7:AH$7),"",INDEX(TableDiv[[GASB]:[GASB]],_xlfn.AGGREGATE(15,3,(TableDiv[[Agency]:[Agency]]=$E224)/(TableDiv[[Agency]:[Agency]]=$E224)*(ROW(TableDiv[Agency])-ROW(TableDiv[[#Headers],[Agency]])),COLUMNS($F$7:AH$7))))</f>
        <v>0</v>
      </c>
      <c r="AI224" s="1069" cm="1">
        <f t="array" ref="AI224">IF($D224&lt;COLUMNS($F$7:AI$7),"",INDEX(TableDiv[[GASB]:[GASB]],_xlfn.AGGREGATE(15,3,(TableDiv[[Agency]:[Agency]]=$E224)/(TableDiv[[Agency]:[Agency]]=$E224)*(ROW(TableDiv[Agency])-ROW(TableDiv[[#Headers],[Agency]])),COLUMNS($F$7:AI$7))))</f>
        <v>0</v>
      </c>
      <c r="AJ224" s="1069" cm="1">
        <f t="array" ref="AJ224">IF($D224&lt;COLUMNS($F$7:AJ$7),"",INDEX(TableDiv[[GASB]:[GASB]],_xlfn.AGGREGATE(15,3,(TableDiv[[Agency]:[Agency]]=$E224)/(TableDiv[[Agency]:[Agency]]=$E224)*(ROW(TableDiv[Agency])-ROW(TableDiv[[#Headers],[Agency]])),COLUMNS($F$7:AJ$7))))</f>
        <v>0</v>
      </c>
      <c r="AK224" s="1069" t="str" cm="1">
        <f t="array" ref="AK224">IF($D224&lt;COLUMNS($F$7:AK$7),"",INDEX(TableDiv[[GASB]:[GASB]],_xlfn.AGGREGATE(15,3,(TableDiv[[Agency]:[Agency]]=$E224)/(TableDiv[[Agency]:[Agency]]=$E224)*(ROW(TableDiv[Agency])-ROW(TableDiv[[#Headers],[Agency]])),COLUMNS($F$7:AK$7))))</f>
        <v/>
      </c>
      <c r="AL224" s="1069" t="str" cm="1">
        <f t="array" ref="AL224">IF($D224&lt;COLUMNS($F$7:AL$7),"",INDEX(TableDiv[[GASB]:[GASB]],_xlfn.AGGREGATE(15,3,(TableDiv[[Agency]:[Agency]]=$E224)/(TableDiv[[Agency]:[Agency]]=$E224)*(ROW(TableDiv[Agency])-ROW(TableDiv[[#Headers],[Agency]])),COLUMNS($F$7:AL$7))))</f>
        <v/>
      </c>
      <c r="AM224" s="1069" t="str" cm="1">
        <f t="array" ref="AM224">IF($D224&lt;COLUMNS($F$7:AM$7),"",INDEX(TableDiv[[GASB]:[GASB]],_xlfn.AGGREGATE(15,3,(TableDiv[[Agency]:[Agency]]=$E224)/(TableDiv[[Agency]:[Agency]]=$E224)*(ROW(TableDiv[Agency])-ROW(TableDiv[[#Headers],[Agency]])),COLUMNS($F$7:AM$7))))</f>
        <v/>
      </c>
      <c r="AN224" s="1069"/>
      <c r="AO224" s="1069"/>
      <c r="AP224" s="1069"/>
      <c r="AQ224" s="1069"/>
      <c r="AR224" s="1069"/>
      <c r="AS224" s="1069"/>
    </row>
    <row r="225" spans="1:45" ht="15">
      <c r="A225" s="1073" t="s">
        <v>2367</v>
      </c>
      <c r="B225" s="1073" t="s">
        <v>2302</v>
      </c>
      <c r="C225" s="1069"/>
      <c r="D225" s="1069">
        <f>COUNTIF(TableDiv[Agency],E225)</f>
        <v>31</v>
      </c>
      <c r="E225" s="1078" t="str" cm="1">
        <f t="array" ref="E225">IFERROR(INDEX(TableDiv[Agency],MATCH(0,INDEX(COUNTIF($E$7:E224,TableDiv[Agency]),),0)),"")</f>
        <v/>
      </c>
      <c r="F225" s="1069" cm="1">
        <f t="array" ref="F225">IF($D225&lt;COLUMNS($F$7:F$7),"",INDEX(TableDiv[[GASB]:[GASB]],_xlfn.AGGREGATE(15,3,(TableDiv[[Agency]:[Agency]]=$E225)/(TableDiv[[Agency]:[Agency]]=$E225)*(ROW(TableDiv[Agency])-ROW(TableDiv[[#Headers],[Agency]])),COLUMNS($F$7:F$7))))</f>
        <v>0</v>
      </c>
      <c r="G225" s="1069" cm="1">
        <f t="array" ref="G225">IF($D225&lt;COLUMNS($F$7:G$7),"",INDEX(TableDiv[[GASB]:[GASB]],_xlfn.AGGREGATE(15,3,(TableDiv[[Agency]:[Agency]]=$E225)/(TableDiv[[Agency]:[Agency]]=$E225)*(ROW(TableDiv[Agency])-ROW(TableDiv[[#Headers],[Agency]])),COLUMNS($F$7:G$7))))</f>
        <v>0</v>
      </c>
      <c r="H225" s="1069" cm="1">
        <f t="array" ref="H225">IF($D225&lt;COLUMNS($F$7:H$7),"",INDEX(TableDiv[[GASB]:[GASB]],_xlfn.AGGREGATE(15,3,(TableDiv[[Agency]:[Agency]]=$E225)/(TableDiv[[Agency]:[Agency]]=$E225)*(ROW(TableDiv[Agency])-ROW(TableDiv[[#Headers],[Agency]])),COLUMNS($F$7:H$7))))</f>
        <v>0</v>
      </c>
      <c r="I225" s="1069" cm="1">
        <f t="array" ref="I225">IF($D225&lt;COLUMNS($F$7:I$7),"",INDEX(TableDiv[[GASB]:[GASB]],_xlfn.AGGREGATE(15,3,(TableDiv[[Agency]:[Agency]]=$E225)/(TableDiv[[Agency]:[Agency]]=$E225)*(ROW(TableDiv[Agency])-ROW(TableDiv[[#Headers],[Agency]])),COLUMNS($F$7:I$7))))</f>
        <v>0</v>
      </c>
      <c r="J225" s="1069" cm="1">
        <f t="array" ref="J225">IF($D225&lt;COLUMNS($F$7:J$7),"",INDEX(TableDiv[[GASB]:[GASB]],_xlfn.AGGREGATE(15,3,(TableDiv[[Agency]:[Agency]]=$E225)/(TableDiv[[Agency]:[Agency]]=$E225)*(ROW(TableDiv[Agency])-ROW(TableDiv[[#Headers],[Agency]])),COLUMNS($F$7:J$7))))</f>
        <v>0</v>
      </c>
      <c r="K225" s="1069" cm="1">
        <f t="array" ref="K225">IF($D225&lt;COLUMNS($F$7:K$7),"",INDEX(TableDiv[[GASB]:[GASB]],_xlfn.AGGREGATE(15,3,(TableDiv[[Agency]:[Agency]]=$E225)/(TableDiv[[Agency]:[Agency]]=$E225)*(ROW(TableDiv[Agency])-ROW(TableDiv[[#Headers],[Agency]])),COLUMNS($F$7:K$7))))</f>
        <v>0</v>
      </c>
      <c r="L225" s="1069" cm="1">
        <f t="array" ref="L225">IF($D225&lt;COLUMNS($F$7:L$7),"",INDEX(TableDiv[[GASB]:[GASB]],_xlfn.AGGREGATE(15,3,(TableDiv[[Agency]:[Agency]]=$E225)/(TableDiv[[Agency]:[Agency]]=$E225)*(ROW(TableDiv[Agency])-ROW(TableDiv[[#Headers],[Agency]])),COLUMNS($F$7:L$7))))</f>
        <v>0</v>
      </c>
      <c r="M225" s="1069" cm="1">
        <f t="array" ref="M225">IF($D225&lt;COLUMNS($F$7:M$7),"",INDEX(TableDiv[[GASB]:[GASB]],_xlfn.AGGREGATE(15,3,(TableDiv[[Agency]:[Agency]]=$E225)/(TableDiv[[Agency]:[Agency]]=$E225)*(ROW(TableDiv[Agency])-ROW(TableDiv[[#Headers],[Agency]])),COLUMNS($F$7:M$7))))</f>
        <v>0</v>
      </c>
      <c r="N225" s="1069" cm="1">
        <f t="array" ref="N225">IF($D225&lt;COLUMNS($F$7:N$7),"",INDEX(TableDiv[[GASB]:[GASB]],_xlfn.AGGREGATE(15,3,(TableDiv[[Agency]:[Agency]]=$E225)/(TableDiv[[Agency]:[Agency]]=$E225)*(ROW(TableDiv[Agency])-ROW(TableDiv[[#Headers],[Agency]])),COLUMNS($F$7:N$7))))</f>
        <v>0</v>
      </c>
      <c r="O225" s="1069" cm="1">
        <f t="array" ref="O225">IF($D225&lt;COLUMNS($F$7:O$7),"",INDEX(TableDiv[[GASB]:[GASB]],_xlfn.AGGREGATE(15,3,(TableDiv[[Agency]:[Agency]]=$E225)/(TableDiv[[Agency]:[Agency]]=$E225)*(ROW(TableDiv[Agency])-ROW(TableDiv[[#Headers],[Agency]])),COLUMNS($F$7:O$7))))</f>
        <v>0</v>
      </c>
      <c r="P225" s="1069" cm="1">
        <f t="array" ref="P225">IF($D225&lt;COLUMNS($F$7:P$7),"",INDEX(TableDiv[[GASB]:[GASB]],_xlfn.AGGREGATE(15,3,(TableDiv[[Agency]:[Agency]]=$E225)/(TableDiv[[Agency]:[Agency]]=$E225)*(ROW(TableDiv[Agency])-ROW(TableDiv[[#Headers],[Agency]])),COLUMNS($F$7:P$7))))</f>
        <v>0</v>
      </c>
      <c r="Q225" s="1069" cm="1">
        <f t="array" ref="Q225">IF($D225&lt;COLUMNS($F$7:Q$7),"",INDEX(TableDiv[[GASB]:[GASB]],_xlfn.AGGREGATE(15,3,(TableDiv[[Agency]:[Agency]]=$E225)/(TableDiv[[Agency]:[Agency]]=$E225)*(ROW(TableDiv[Agency])-ROW(TableDiv[[#Headers],[Agency]])),COLUMNS($F$7:Q$7))))</f>
        <v>0</v>
      </c>
      <c r="R225" s="1069" cm="1">
        <f t="array" ref="R225">IF($D225&lt;COLUMNS($F$7:R$7),"",INDEX(TableDiv[[GASB]:[GASB]],_xlfn.AGGREGATE(15,3,(TableDiv[[Agency]:[Agency]]=$E225)/(TableDiv[[Agency]:[Agency]]=$E225)*(ROW(TableDiv[Agency])-ROW(TableDiv[[#Headers],[Agency]])),COLUMNS($F$7:R$7))))</f>
        <v>0</v>
      </c>
      <c r="S225" s="1069" cm="1">
        <f t="array" ref="S225">IF($D225&lt;COLUMNS($F$7:S$7),"",INDEX(TableDiv[[GASB]:[GASB]],_xlfn.AGGREGATE(15,3,(TableDiv[[Agency]:[Agency]]=$E225)/(TableDiv[[Agency]:[Agency]]=$E225)*(ROW(TableDiv[Agency])-ROW(TableDiv[[#Headers],[Agency]])),COLUMNS($F$7:S$7))))</f>
        <v>0</v>
      </c>
      <c r="T225" s="1069" cm="1">
        <f t="array" ref="T225">IF($D225&lt;COLUMNS($F$7:T$7),"",INDEX(TableDiv[[GASB]:[GASB]],_xlfn.AGGREGATE(15,3,(TableDiv[[Agency]:[Agency]]=$E225)/(TableDiv[[Agency]:[Agency]]=$E225)*(ROW(TableDiv[Agency])-ROW(TableDiv[[#Headers],[Agency]])),COLUMNS($F$7:T$7))))</f>
        <v>0</v>
      </c>
      <c r="U225" s="1069" cm="1">
        <f t="array" ref="U225">IF($D225&lt;COLUMNS($F$7:U$7),"",INDEX(TableDiv[[GASB]:[GASB]],_xlfn.AGGREGATE(15,3,(TableDiv[[Agency]:[Agency]]=$E225)/(TableDiv[[Agency]:[Agency]]=$E225)*(ROW(TableDiv[Agency])-ROW(TableDiv[[#Headers],[Agency]])),COLUMNS($F$7:U$7))))</f>
        <v>0</v>
      </c>
      <c r="V225" s="1069" cm="1">
        <f t="array" ref="V225">IF($D225&lt;COLUMNS($F$7:V$7),"",INDEX(TableDiv[[GASB]:[GASB]],_xlfn.AGGREGATE(15,3,(TableDiv[[Agency]:[Agency]]=$E225)/(TableDiv[[Agency]:[Agency]]=$E225)*(ROW(TableDiv[Agency])-ROW(TableDiv[[#Headers],[Agency]])),COLUMNS($F$7:V$7))))</f>
        <v>0</v>
      </c>
      <c r="W225" s="1069" cm="1">
        <f t="array" ref="W225">IF($D225&lt;COLUMNS($F$7:W$7),"",INDEX(TableDiv[[GASB]:[GASB]],_xlfn.AGGREGATE(15,3,(TableDiv[[Agency]:[Agency]]=$E225)/(TableDiv[[Agency]:[Agency]]=$E225)*(ROW(TableDiv[Agency])-ROW(TableDiv[[#Headers],[Agency]])),COLUMNS($F$7:W$7))))</f>
        <v>0</v>
      </c>
      <c r="X225" s="1069" cm="1">
        <f t="array" ref="X225">IF($D225&lt;COLUMNS($F$7:X$7),"",INDEX(TableDiv[[GASB]:[GASB]],_xlfn.AGGREGATE(15,3,(TableDiv[[Agency]:[Agency]]=$E225)/(TableDiv[[Agency]:[Agency]]=$E225)*(ROW(TableDiv[Agency])-ROW(TableDiv[[#Headers],[Agency]])),COLUMNS($F$7:X$7))))</f>
        <v>0</v>
      </c>
      <c r="Y225" s="1069" cm="1">
        <f t="array" ref="Y225">IF($D225&lt;COLUMNS($F$7:Y$7),"",INDEX(TableDiv[[GASB]:[GASB]],_xlfn.AGGREGATE(15,3,(TableDiv[[Agency]:[Agency]]=$E225)/(TableDiv[[Agency]:[Agency]]=$E225)*(ROW(TableDiv[Agency])-ROW(TableDiv[[#Headers],[Agency]])),COLUMNS($F$7:Y$7))))</f>
        <v>0</v>
      </c>
      <c r="Z225" s="1069" cm="1">
        <f t="array" ref="Z225">IF($D225&lt;COLUMNS($F$7:Z$7),"",INDEX(TableDiv[[GASB]:[GASB]],_xlfn.AGGREGATE(15,3,(TableDiv[[Agency]:[Agency]]=$E225)/(TableDiv[[Agency]:[Agency]]=$E225)*(ROW(TableDiv[Agency])-ROW(TableDiv[[#Headers],[Agency]])),COLUMNS($F$7:Z$7))))</f>
        <v>0</v>
      </c>
      <c r="AA225" s="1069" cm="1">
        <f t="array" ref="AA225">IF($D225&lt;COLUMNS($F$7:AA$7),"",INDEX(TableDiv[[GASB]:[GASB]],_xlfn.AGGREGATE(15,3,(TableDiv[[Agency]:[Agency]]=$E225)/(TableDiv[[Agency]:[Agency]]=$E225)*(ROW(TableDiv[Agency])-ROW(TableDiv[[#Headers],[Agency]])),COLUMNS($F$7:AA$7))))</f>
        <v>0</v>
      </c>
      <c r="AB225" s="1069" cm="1">
        <f t="array" ref="AB225">IF($D225&lt;COLUMNS($F$7:AB$7),"",INDEX(TableDiv[[GASB]:[GASB]],_xlfn.AGGREGATE(15,3,(TableDiv[[Agency]:[Agency]]=$E225)/(TableDiv[[Agency]:[Agency]]=$E225)*(ROW(TableDiv[Agency])-ROW(TableDiv[[#Headers],[Agency]])),COLUMNS($F$7:AB$7))))</f>
        <v>0</v>
      </c>
      <c r="AC225" s="1069" cm="1">
        <f t="array" ref="AC225">IF($D225&lt;COLUMNS($F$7:AC$7),"",INDEX(TableDiv[[GASB]:[GASB]],_xlfn.AGGREGATE(15,3,(TableDiv[[Agency]:[Agency]]=$E225)/(TableDiv[[Agency]:[Agency]]=$E225)*(ROW(TableDiv[Agency])-ROW(TableDiv[[#Headers],[Agency]])),COLUMNS($F$7:AC$7))))</f>
        <v>0</v>
      </c>
      <c r="AD225" s="1069" cm="1">
        <f t="array" ref="AD225">IF($D225&lt;COLUMNS($F$7:AD$7),"",INDEX(TableDiv[[GASB]:[GASB]],_xlfn.AGGREGATE(15,3,(TableDiv[[Agency]:[Agency]]=$E225)/(TableDiv[[Agency]:[Agency]]=$E225)*(ROW(TableDiv[Agency])-ROW(TableDiv[[#Headers],[Agency]])),COLUMNS($F$7:AD$7))))</f>
        <v>0</v>
      </c>
      <c r="AE225" s="1069" cm="1">
        <f t="array" ref="AE225">IF($D225&lt;COLUMNS($F$7:AE$7),"",INDEX(TableDiv[[GASB]:[GASB]],_xlfn.AGGREGATE(15,3,(TableDiv[[Agency]:[Agency]]=$E225)/(TableDiv[[Agency]:[Agency]]=$E225)*(ROW(TableDiv[Agency])-ROW(TableDiv[[#Headers],[Agency]])),COLUMNS($F$7:AE$7))))</f>
        <v>0</v>
      </c>
      <c r="AF225" s="1069" cm="1">
        <f t="array" ref="AF225">IF($D225&lt;COLUMNS($F$7:AF$7),"",INDEX(TableDiv[[GASB]:[GASB]],_xlfn.AGGREGATE(15,3,(TableDiv[[Agency]:[Agency]]=$E225)/(TableDiv[[Agency]:[Agency]]=$E225)*(ROW(TableDiv[Agency])-ROW(TableDiv[[#Headers],[Agency]])),COLUMNS($F$7:AF$7))))</f>
        <v>0</v>
      </c>
      <c r="AG225" s="1069" cm="1">
        <f t="array" ref="AG225">IF($D225&lt;COLUMNS($F$7:AG$7),"",INDEX(TableDiv[[GASB]:[GASB]],_xlfn.AGGREGATE(15,3,(TableDiv[[Agency]:[Agency]]=$E225)/(TableDiv[[Agency]:[Agency]]=$E225)*(ROW(TableDiv[Agency])-ROW(TableDiv[[#Headers],[Agency]])),COLUMNS($F$7:AG$7))))</f>
        <v>0</v>
      </c>
      <c r="AH225" s="1069" cm="1">
        <f t="array" ref="AH225">IF($D225&lt;COLUMNS($F$7:AH$7),"",INDEX(TableDiv[[GASB]:[GASB]],_xlfn.AGGREGATE(15,3,(TableDiv[[Agency]:[Agency]]=$E225)/(TableDiv[[Agency]:[Agency]]=$E225)*(ROW(TableDiv[Agency])-ROW(TableDiv[[#Headers],[Agency]])),COLUMNS($F$7:AH$7))))</f>
        <v>0</v>
      </c>
      <c r="AI225" s="1069" cm="1">
        <f t="array" ref="AI225">IF($D225&lt;COLUMNS($F$7:AI$7),"",INDEX(TableDiv[[GASB]:[GASB]],_xlfn.AGGREGATE(15,3,(TableDiv[[Agency]:[Agency]]=$E225)/(TableDiv[[Agency]:[Agency]]=$E225)*(ROW(TableDiv[Agency])-ROW(TableDiv[[#Headers],[Agency]])),COLUMNS($F$7:AI$7))))</f>
        <v>0</v>
      </c>
      <c r="AJ225" s="1069" cm="1">
        <f t="array" ref="AJ225">IF($D225&lt;COLUMNS($F$7:AJ$7),"",INDEX(TableDiv[[GASB]:[GASB]],_xlfn.AGGREGATE(15,3,(TableDiv[[Agency]:[Agency]]=$E225)/(TableDiv[[Agency]:[Agency]]=$E225)*(ROW(TableDiv[Agency])-ROW(TableDiv[[#Headers],[Agency]])),COLUMNS($F$7:AJ$7))))</f>
        <v>0</v>
      </c>
      <c r="AK225" s="1069" t="str" cm="1">
        <f t="array" ref="AK225">IF($D225&lt;COLUMNS($F$7:AK$7),"",INDEX(TableDiv[[GASB]:[GASB]],_xlfn.AGGREGATE(15,3,(TableDiv[[Agency]:[Agency]]=$E225)/(TableDiv[[Agency]:[Agency]]=$E225)*(ROW(TableDiv[Agency])-ROW(TableDiv[[#Headers],[Agency]])),COLUMNS($F$7:AK$7))))</f>
        <v/>
      </c>
      <c r="AL225" s="1069" t="str" cm="1">
        <f t="array" ref="AL225">IF($D225&lt;COLUMNS($F$7:AL$7),"",INDEX(TableDiv[[GASB]:[GASB]],_xlfn.AGGREGATE(15,3,(TableDiv[[Agency]:[Agency]]=$E225)/(TableDiv[[Agency]:[Agency]]=$E225)*(ROW(TableDiv[Agency])-ROW(TableDiv[[#Headers],[Agency]])),COLUMNS($F$7:AL$7))))</f>
        <v/>
      </c>
      <c r="AM225" s="1069" t="str" cm="1">
        <f t="array" ref="AM225">IF($D225&lt;COLUMNS($F$7:AM$7),"",INDEX(TableDiv[[GASB]:[GASB]],_xlfn.AGGREGATE(15,3,(TableDiv[[Agency]:[Agency]]=$E225)/(TableDiv[[Agency]:[Agency]]=$E225)*(ROW(TableDiv[Agency])-ROW(TableDiv[[#Headers],[Agency]])),COLUMNS($F$7:AM$7))))</f>
        <v/>
      </c>
      <c r="AN225" s="1069"/>
      <c r="AO225" s="1069"/>
      <c r="AP225" s="1069"/>
      <c r="AQ225" s="1069"/>
      <c r="AR225" s="1069"/>
      <c r="AS225" s="1069"/>
    </row>
    <row r="226" spans="1:45" ht="15">
      <c r="A226" s="1073" t="s">
        <v>2368</v>
      </c>
      <c r="B226" s="1073" t="s">
        <v>2270</v>
      </c>
      <c r="C226" s="1069"/>
      <c r="D226" s="1069">
        <f>COUNTIF(TableDiv[Agency],E226)</f>
        <v>31</v>
      </c>
      <c r="E226" s="1078" t="str" cm="1">
        <f t="array" ref="E226">IFERROR(INDEX(TableDiv[Agency],MATCH(0,INDEX(COUNTIF($E$7:E225,TableDiv[Agency]),),0)),"")</f>
        <v/>
      </c>
      <c r="F226" s="1069" cm="1">
        <f t="array" ref="F226">IF($D226&lt;COLUMNS($F$7:F$7),"",INDEX(TableDiv[[GASB]:[GASB]],_xlfn.AGGREGATE(15,3,(TableDiv[[Agency]:[Agency]]=$E226)/(TableDiv[[Agency]:[Agency]]=$E226)*(ROW(TableDiv[Agency])-ROW(TableDiv[[#Headers],[Agency]])),COLUMNS($F$7:F$7))))</f>
        <v>0</v>
      </c>
      <c r="G226" s="1069" cm="1">
        <f t="array" ref="G226">IF($D226&lt;COLUMNS($F$7:G$7),"",INDEX(TableDiv[[GASB]:[GASB]],_xlfn.AGGREGATE(15,3,(TableDiv[[Agency]:[Agency]]=$E226)/(TableDiv[[Agency]:[Agency]]=$E226)*(ROW(TableDiv[Agency])-ROW(TableDiv[[#Headers],[Agency]])),COLUMNS($F$7:G$7))))</f>
        <v>0</v>
      </c>
      <c r="H226" s="1069" cm="1">
        <f t="array" ref="H226">IF($D226&lt;COLUMNS($F$7:H$7),"",INDEX(TableDiv[[GASB]:[GASB]],_xlfn.AGGREGATE(15,3,(TableDiv[[Agency]:[Agency]]=$E226)/(TableDiv[[Agency]:[Agency]]=$E226)*(ROW(TableDiv[Agency])-ROW(TableDiv[[#Headers],[Agency]])),COLUMNS($F$7:H$7))))</f>
        <v>0</v>
      </c>
      <c r="I226" s="1069" cm="1">
        <f t="array" ref="I226">IF($D226&lt;COLUMNS($F$7:I$7),"",INDEX(TableDiv[[GASB]:[GASB]],_xlfn.AGGREGATE(15,3,(TableDiv[[Agency]:[Agency]]=$E226)/(TableDiv[[Agency]:[Agency]]=$E226)*(ROW(TableDiv[Agency])-ROW(TableDiv[[#Headers],[Agency]])),COLUMNS($F$7:I$7))))</f>
        <v>0</v>
      </c>
      <c r="J226" s="1069" cm="1">
        <f t="array" ref="J226">IF($D226&lt;COLUMNS($F$7:J$7),"",INDEX(TableDiv[[GASB]:[GASB]],_xlfn.AGGREGATE(15,3,(TableDiv[[Agency]:[Agency]]=$E226)/(TableDiv[[Agency]:[Agency]]=$E226)*(ROW(TableDiv[Agency])-ROW(TableDiv[[#Headers],[Agency]])),COLUMNS($F$7:J$7))))</f>
        <v>0</v>
      </c>
      <c r="K226" s="1069" cm="1">
        <f t="array" ref="K226">IF($D226&lt;COLUMNS($F$7:K$7),"",INDEX(TableDiv[[GASB]:[GASB]],_xlfn.AGGREGATE(15,3,(TableDiv[[Agency]:[Agency]]=$E226)/(TableDiv[[Agency]:[Agency]]=$E226)*(ROW(TableDiv[Agency])-ROW(TableDiv[[#Headers],[Agency]])),COLUMNS($F$7:K$7))))</f>
        <v>0</v>
      </c>
      <c r="L226" s="1069" cm="1">
        <f t="array" ref="L226">IF($D226&lt;COLUMNS($F$7:L$7),"",INDEX(TableDiv[[GASB]:[GASB]],_xlfn.AGGREGATE(15,3,(TableDiv[[Agency]:[Agency]]=$E226)/(TableDiv[[Agency]:[Agency]]=$E226)*(ROW(TableDiv[Agency])-ROW(TableDiv[[#Headers],[Agency]])),COLUMNS($F$7:L$7))))</f>
        <v>0</v>
      </c>
      <c r="M226" s="1069" cm="1">
        <f t="array" ref="M226">IF($D226&lt;COLUMNS($F$7:M$7),"",INDEX(TableDiv[[GASB]:[GASB]],_xlfn.AGGREGATE(15,3,(TableDiv[[Agency]:[Agency]]=$E226)/(TableDiv[[Agency]:[Agency]]=$E226)*(ROW(TableDiv[Agency])-ROW(TableDiv[[#Headers],[Agency]])),COLUMNS($F$7:M$7))))</f>
        <v>0</v>
      </c>
      <c r="N226" s="1069" cm="1">
        <f t="array" ref="N226">IF($D226&lt;COLUMNS($F$7:N$7),"",INDEX(TableDiv[[GASB]:[GASB]],_xlfn.AGGREGATE(15,3,(TableDiv[[Agency]:[Agency]]=$E226)/(TableDiv[[Agency]:[Agency]]=$E226)*(ROW(TableDiv[Agency])-ROW(TableDiv[[#Headers],[Agency]])),COLUMNS($F$7:N$7))))</f>
        <v>0</v>
      </c>
      <c r="O226" s="1069" cm="1">
        <f t="array" ref="O226">IF($D226&lt;COLUMNS($F$7:O$7),"",INDEX(TableDiv[[GASB]:[GASB]],_xlfn.AGGREGATE(15,3,(TableDiv[[Agency]:[Agency]]=$E226)/(TableDiv[[Agency]:[Agency]]=$E226)*(ROW(TableDiv[Agency])-ROW(TableDiv[[#Headers],[Agency]])),COLUMNS($F$7:O$7))))</f>
        <v>0</v>
      </c>
      <c r="P226" s="1069" cm="1">
        <f t="array" ref="P226">IF($D226&lt;COLUMNS($F$7:P$7),"",INDEX(TableDiv[[GASB]:[GASB]],_xlfn.AGGREGATE(15,3,(TableDiv[[Agency]:[Agency]]=$E226)/(TableDiv[[Agency]:[Agency]]=$E226)*(ROW(TableDiv[Agency])-ROW(TableDiv[[#Headers],[Agency]])),COLUMNS($F$7:P$7))))</f>
        <v>0</v>
      </c>
      <c r="Q226" s="1069" cm="1">
        <f t="array" ref="Q226">IF($D226&lt;COLUMNS($F$7:Q$7),"",INDEX(TableDiv[[GASB]:[GASB]],_xlfn.AGGREGATE(15,3,(TableDiv[[Agency]:[Agency]]=$E226)/(TableDiv[[Agency]:[Agency]]=$E226)*(ROW(TableDiv[Agency])-ROW(TableDiv[[#Headers],[Agency]])),COLUMNS($F$7:Q$7))))</f>
        <v>0</v>
      </c>
      <c r="R226" s="1069" cm="1">
        <f t="array" ref="R226">IF($D226&lt;COLUMNS($F$7:R$7),"",INDEX(TableDiv[[GASB]:[GASB]],_xlfn.AGGREGATE(15,3,(TableDiv[[Agency]:[Agency]]=$E226)/(TableDiv[[Agency]:[Agency]]=$E226)*(ROW(TableDiv[Agency])-ROW(TableDiv[[#Headers],[Agency]])),COLUMNS($F$7:R$7))))</f>
        <v>0</v>
      </c>
      <c r="S226" s="1069" cm="1">
        <f t="array" ref="S226">IF($D226&lt;COLUMNS($F$7:S$7),"",INDEX(TableDiv[[GASB]:[GASB]],_xlfn.AGGREGATE(15,3,(TableDiv[[Agency]:[Agency]]=$E226)/(TableDiv[[Agency]:[Agency]]=$E226)*(ROW(TableDiv[Agency])-ROW(TableDiv[[#Headers],[Agency]])),COLUMNS($F$7:S$7))))</f>
        <v>0</v>
      </c>
      <c r="T226" s="1069" cm="1">
        <f t="array" ref="T226">IF($D226&lt;COLUMNS($F$7:T$7),"",INDEX(TableDiv[[GASB]:[GASB]],_xlfn.AGGREGATE(15,3,(TableDiv[[Agency]:[Agency]]=$E226)/(TableDiv[[Agency]:[Agency]]=$E226)*(ROW(TableDiv[Agency])-ROW(TableDiv[[#Headers],[Agency]])),COLUMNS($F$7:T$7))))</f>
        <v>0</v>
      </c>
      <c r="U226" s="1069" cm="1">
        <f t="array" ref="U226">IF($D226&lt;COLUMNS($F$7:U$7),"",INDEX(TableDiv[[GASB]:[GASB]],_xlfn.AGGREGATE(15,3,(TableDiv[[Agency]:[Agency]]=$E226)/(TableDiv[[Agency]:[Agency]]=$E226)*(ROW(TableDiv[Agency])-ROW(TableDiv[[#Headers],[Agency]])),COLUMNS($F$7:U$7))))</f>
        <v>0</v>
      </c>
      <c r="V226" s="1069" cm="1">
        <f t="array" ref="V226">IF($D226&lt;COLUMNS($F$7:V$7),"",INDEX(TableDiv[[GASB]:[GASB]],_xlfn.AGGREGATE(15,3,(TableDiv[[Agency]:[Agency]]=$E226)/(TableDiv[[Agency]:[Agency]]=$E226)*(ROW(TableDiv[Agency])-ROW(TableDiv[[#Headers],[Agency]])),COLUMNS($F$7:V$7))))</f>
        <v>0</v>
      </c>
      <c r="W226" s="1069" cm="1">
        <f t="array" ref="W226">IF($D226&lt;COLUMNS($F$7:W$7),"",INDEX(TableDiv[[GASB]:[GASB]],_xlfn.AGGREGATE(15,3,(TableDiv[[Agency]:[Agency]]=$E226)/(TableDiv[[Agency]:[Agency]]=$E226)*(ROW(TableDiv[Agency])-ROW(TableDiv[[#Headers],[Agency]])),COLUMNS($F$7:W$7))))</f>
        <v>0</v>
      </c>
      <c r="X226" s="1069" cm="1">
        <f t="array" ref="X226">IF($D226&lt;COLUMNS($F$7:X$7),"",INDEX(TableDiv[[GASB]:[GASB]],_xlfn.AGGREGATE(15,3,(TableDiv[[Agency]:[Agency]]=$E226)/(TableDiv[[Agency]:[Agency]]=$E226)*(ROW(TableDiv[Agency])-ROW(TableDiv[[#Headers],[Agency]])),COLUMNS($F$7:X$7))))</f>
        <v>0</v>
      </c>
      <c r="Y226" s="1069" cm="1">
        <f t="array" ref="Y226">IF($D226&lt;COLUMNS($F$7:Y$7),"",INDEX(TableDiv[[GASB]:[GASB]],_xlfn.AGGREGATE(15,3,(TableDiv[[Agency]:[Agency]]=$E226)/(TableDiv[[Agency]:[Agency]]=$E226)*(ROW(TableDiv[Agency])-ROW(TableDiv[[#Headers],[Agency]])),COLUMNS($F$7:Y$7))))</f>
        <v>0</v>
      </c>
      <c r="Z226" s="1069" cm="1">
        <f t="array" ref="Z226">IF($D226&lt;COLUMNS($F$7:Z$7),"",INDEX(TableDiv[[GASB]:[GASB]],_xlfn.AGGREGATE(15,3,(TableDiv[[Agency]:[Agency]]=$E226)/(TableDiv[[Agency]:[Agency]]=$E226)*(ROW(TableDiv[Agency])-ROW(TableDiv[[#Headers],[Agency]])),COLUMNS($F$7:Z$7))))</f>
        <v>0</v>
      </c>
      <c r="AA226" s="1069" cm="1">
        <f t="array" ref="AA226">IF($D226&lt;COLUMNS($F$7:AA$7),"",INDEX(TableDiv[[GASB]:[GASB]],_xlfn.AGGREGATE(15,3,(TableDiv[[Agency]:[Agency]]=$E226)/(TableDiv[[Agency]:[Agency]]=$E226)*(ROW(TableDiv[Agency])-ROW(TableDiv[[#Headers],[Agency]])),COLUMNS($F$7:AA$7))))</f>
        <v>0</v>
      </c>
      <c r="AB226" s="1069" cm="1">
        <f t="array" ref="AB226">IF($D226&lt;COLUMNS($F$7:AB$7),"",INDEX(TableDiv[[GASB]:[GASB]],_xlfn.AGGREGATE(15,3,(TableDiv[[Agency]:[Agency]]=$E226)/(TableDiv[[Agency]:[Agency]]=$E226)*(ROW(TableDiv[Agency])-ROW(TableDiv[[#Headers],[Agency]])),COLUMNS($F$7:AB$7))))</f>
        <v>0</v>
      </c>
      <c r="AC226" s="1069" cm="1">
        <f t="array" ref="AC226">IF($D226&lt;COLUMNS($F$7:AC$7),"",INDEX(TableDiv[[GASB]:[GASB]],_xlfn.AGGREGATE(15,3,(TableDiv[[Agency]:[Agency]]=$E226)/(TableDiv[[Agency]:[Agency]]=$E226)*(ROW(TableDiv[Agency])-ROW(TableDiv[[#Headers],[Agency]])),COLUMNS($F$7:AC$7))))</f>
        <v>0</v>
      </c>
      <c r="AD226" s="1069" cm="1">
        <f t="array" ref="AD226">IF($D226&lt;COLUMNS($F$7:AD$7),"",INDEX(TableDiv[[GASB]:[GASB]],_xlfn.AGGREGATE(15,3,(TableDiv[[Agency]:[Agency]]=$E226)/(TableDiv[[Agency]:[Agency]]=$E226)*(ROW(TableDiv[Agency])-ROW(TableDiv[[#Headers],[Agency]])),COLUMNS($F$7:AD$7))))</f>
        <v>0</v>
      </c>
      <c r="AE226" s="1069" cm="1">
        <f t="array" ref="AE226">IF($D226&lt;COLUMNS($F$7:AE$7),"",INDEX(TableDiv[[GASB]:[GASB]],_xlfn.AGGREGATE(15,3,(TableDiv[[Agency]:[Agency]]=$E226)/(TableDiv[[Agency]:[Agency]]=$E226)*(ROW(TableDiv[Agency])-ROW(TableDiv[[#Headers],[Agency]])),COLUMNS($F$7:AE$7))))</f>
        <v>0</v>
      </c>
      <c r="AF226" s="1069" cm="1">
        <f t="array" ref="AF226">IF($D226&lt;COLUMNS($F$7:AF$7),"",INDEX(TableDiv[[GASB]:[GASB]],_xlfn.AGGREGATE(15,3,(TableDiv[[Agency]:[Agency]]=$E226)/(TableDiv[[Agency]:[Agency]]=$E226)*(ROW(TableDiv[Agency])-ROW(TableDiv[[#Headers],[Agency]])),COLUMNS($F$7:AF$7))))</f>
        <v>0</v>
      </c>
      <c r="AG226" s="1069" cm="1">
        <f t="array" ref="AG226">IF($D226&lt;COLUMNS($F$7:AG$7),"",INDEX(TableDiv[[GASB]:[GASB]],_xlfn.AGGREGATE(15,3,(TableDiv[[Agency]:[Agency]]=$E226)/(TableDiv[[Agency]:[Agency]]=$E226)*(ROW(TableDiv[Agency])-ROW(TableDiv[[#Headers],[Agency]])),COLUMNS($F$7:AG$7))))</f>
        <v>0</v>
      </c>
      <c r="AH226" s="1069" cm="1">
        <f t="array" ref="AH226">IF($D226&lt;COLUMNS($F$7:AH$7),"",INDEX(TableDiv[[GASB]:[GASB]],_xlfn.AGGREGATE(15,3,(TableDiv[[Agency]:[Agency]]=$E226)/(TableDiv[[Agency]:[Agency]]=$E226)*(ROW(TableDiv[Agency])-ROW(TableDiv[[#Headers],[Agency]])),COLUMNS($F$7:AH$7))))</f>
        <v>0</v>
      </c>
      <c r="AI226" s="1069" cm="1">
        <f t="array" ref="AI226">IF($D226&lt;COLUMNS($F$7:AI$7),"",INDEX(TableDiv[[GASB]:[GASB]],_xlfn.AGGREGATE(15,3,(TableDiv[[Agency]:[Agency]]=$E226)/(TableDiv[[Agency]:[Agency]]=$E226)*(ROW(TableDiv[Agency])-ROW(TableDiv[[#Headers],[Agency]])),COLUMNS($F$7:AI$7))))</f>
        <v>0</v>
      </c>
      <c r="AJ226" s="1069" cm="1">
        <f t="array" ref="AJ226">IF($D226&lt;COLUMNS($F$7:AJ$7),"",INDEX(TableDiv[[GASB]:[GASB]],_xlfn.AGGREGATE(15,3,(TableDiv[[Agency]:[Agency]]=$E226)/(TableDiv[[Agency]:[Agency]]=$E226)*(ROW(TableDiv[Agency])-ROW(TableDiv[[#Headers],[Agency]])),COLUMNS($F$7:AJ$7))))</f>
        <v>0</v>
      </c>
      <c r="AK226" s="1069" t="str" cm="1">
        <f t="array" ref="AK226">IF($D226&lt;COLUMNS($F$7:AK$7),"",INDEX(TableDiv[[GASB]:[GASB]],_xlfn.AGGREGATE(15,3,(TableDiv[[Agency]:[Agency]]=$E226)/(TableDiv[[Agency]:[Agency]]=$E226)*(ROW(TableDiv[Agency])-ROW(TableDiv[[#Headers],[Agency]])),COLUMNS($F$7:AK$7))))</f>
        <v/>
      </c>
      <c r="AL226" s="1069" t="str" cm="1">
        <f t="array" ref="AL226">IF($D226&lt;COLUMNS($F$7:AL$7),"",INDEX(TableDiv[[GASB]:[GASB]],_xlfn.AGGREGATE(15,3,(TableDiv[[Agency]:[Agency]]=$E226)/(TableDiv[[Agency]:[Agency]]=$E226)*(ROW(TableDiv[Agency])-ROW(TableDiv[[#Headers],[Agency]])),COLUMNS($F$7:AL$7))))</f>
        <v/>
      </c>
      <c r="AM226" s="1069" t="str" cm="1">
        <f t="array" ref="AM226">IF($D226&lt;COLUMNS($F$7:AM$7),"",INDEX(TableDiv[[GASB]:[GASB]],_xlfn.AGGREGATE(15,3,(TableDiv[[Agency]:[Agency]]=$E226)/(TableDiv[[Agency]:[Agency]]=$E226)*(ROW(TableDiv[Agency])-ROW(TableDiv[[#Headers],[Agency]])),COLUMNS($F$7:AM$7))))</f>
        <v/>
      </c>
      <c r="AN226" s="1069"/>
      <c r="AO226" s="1069"/>
      <c r="AP226" s="1069"/>
      <c r="AQ226" s="1069"/>
      <c r="AR226" s="1069"/>
      <c r="AS226" s="1069"/>
    </row>
    <row r="227" spans="1:45" ht="15">
      <c r="A227" s="1073" t="s">
        <v>2368</v>
      </c>
      <c r="B227" s="1073" t="s">
        <v>2267</v>
      </c>
      <c r="C227" s="1069"/>
      <c r="D227" s="1069">
        <f>COUNTIF(TableDiv[Agency],E227)</f>
        <v>31</v>
      </c>
      <c r="E227" s="1078" t="str" cm="1">
        <f t="array" ref="E227">IFERROR(INDEX(TableDiv[Agency],MATCH(0,INDEX(COUNTIF($E$7:E226,TableDiv[Agency]),),0)),"")</f>
        <v/>
      </c>
      <c r="F227" s="1069" cm="1">
        <f t="array" ref="F227">IF($D227&lt;COLUMNS($F$7:F$7),"",INDEX(TableDiv[[GASB]:[GASB]],_xlfn.AGGREGATE(15,3,(TableDiv[[Agency]:[Agency]]=$E227)/(TableDiv[[Agency]:[Agency]]=$E227)*(ROW(TableDiv[Agency])-ROW(TableDiv[[#Headers],[Agency]])),COLUMNS($F$7:F$7))))</f>
        <v>0</v>
      </c>
      <c r="G227" s="1069" cm="1">
        <f t="array" ref="G227">IF($D227&lt;COLUMNS($F$7:G$7),"",INDEX(TableDiv[[GASB]:[GASB]],_xlfn.AGGREGATE(15,3,(TableDiv[[Agency]:[Agency]]=$E227)/(TableDiv[[Agency]:[Agency]]=$E227)*(ROW(TableDiv[Agency])-ROW(TableDiv[[#Headers],[Agency]])),COLUMNS($F$7:G$7))))</f>
        <v>0</v>
      </c>
      <c r="H227" s="1069" cm="1">
        <f t="array" ref="H227">IF($D227&lt;COLUMNS($F$7:H$7),"",INDEX(TableDiv[[GASB]:[GASB]],_xlfn.AGGREGATE(15,3,(TableDiv[[Agency]:[Agency]]=$E227)/(TableDiv[[Agency]:[Agency]]=$E227)*(ROW(TableDiv[Agency])-ROW(TableDiv[[#Headers],[Agency]])),COLUMNS($F$7:H$7))))</f>
        <v>0</v>
      </c>
      <c r="I227" s="1069" cm="1">
        <f t="array" ref="I227">IF($D227&lt;COLUMNS($F$7:I$7),"",INDEX(TableDiv[[GASB]:[GASB]],_xlfn.AGGREGATE(15,3,(TableDiv[[Agency]:[Agency]]=$E227)/(TableDiv[[Agency]:[Agency]]=$E227)*(ROW(TableDiv[Agency])-ROW(TableDiv[[#Headers],[Agency]])),COLUMNS($F$7:I$7))))</f>
        <v>0</v>
      </c>
      <c r="J227" s="1069" cm="1">
        <f t="array" ref="J227">IF($D227&lt;COLUMNS($F$7:J$7),"",INDEX(TableDiv[[GASB]:[GASB]],_xlfn.AGGREGATE(15,3,(TableDiv[[Agency]:[Agency]]=$E227)/(TableDiv[[Agency]:[Agency]]=$E227)*(ROW(TableDiv[Agency])-ROW(TableDiv[[#Headers],[Agency]])),COLUMNS($F$7:J$7))))</f>
        <v>0</v>
      </c>
      <c r="K227" s="1069" cm="1">
        <f t="array" ref="K227">IF($D227&lt;COLUMNS($F$7:K$7),"",INDEX(TableDiv[[GASB]:[GASB]],_xlfn.AGGREGATE(15,3,(TableDiv[[Agency]:[Agency]]=$E227)/(TableDiv[[Agency]:[Agency]]=$E227)*(ROW(TableDiv[Agency])-ROW(TableDiv[[#Headers],[Agency]])),COLUMNS($F$7:K$7))))</f>
        <v>0</v>
      </c>
      <c r="L227" s="1069" cm="1">
        <f t="array" ref="L227">IF($D227&lt;COLUMNS($F$7:L$7),"",INDEX(TableDiv[[GASB]:[GASB]],_xlfn.AGGREGATE(15,3,(TableDiv[[Agency]:[Agency]]=$E227)/(TableDiv[[Agency]:[Agency]]=$E227)*(ROW(TableDiv[Agency])-ROW(TableDiv[[#Headers],[Agency]])),COLUMNS($F$7:L$7))))</f>
        <v>0</v>
      </c>
      <c r="M227" s="1069" cm="1">
        <f t="array" ref="M227">IF($D227&lt;COLUMNS($F$7:M$7),"",INDEX(TableDiv[[GASB]:[GASB]],_xlfn.AGGREGATE(15,3,(TableDiv[[Agency]:[Agency]]=$E227)/(TableDiv[[Agency]:[Agency]]=$E227)*(ROW(TableDiv[Agency])-ROW(TableDiv[[#Headers],[Agency]])),COLUMNS($F$7:M$7))))</f>
        <v>0</v>
      </c>
      <c r="N227" s="1069" cm="1">
        <f t="array" ref="N227">IF($D227&lt;COLUMNS($F$7:N$7),"",INDEX(TableDiv[[GASB]:[GASB]],_xlfn.AGGREGATE(15,3,(TableDiv[[Agency]:[Agency]]=$E227)/(TableDiv[[Agency]:[Agency]]=$E227)*(ROW(TableDiv[Agency])-ROW(TableDiv[[#Headers],[Agency]])),COLUMNS($F$7:N$7))))</f>
        <v>0</v>
      </c>
      <c r="O227" s="1069" cm="1">
        <f t="array" ref="O227">IF($D227&lt;COLUMNS($F$7:O$7),"",INDEX(TableDiv[[GASB]:[GASB]],_xlfn.AGGREGATE(15,3,(TableDiv[[Agency]:[Agency]]=$E227)/(TableDiv[[Agency]:[Agency]]=$E227)*(ROW(TableDiv[Agency])-ROW(TableDiv[[#Headers],[Agency]])),COLUMNS($F$7:O$7))))</f>
        <v>0</v>
      </c>
      <c r="P227" s="1069" cm="1">
        <f t="array" ref="P227">IF($D227&lt;COLUMNS($F$7:P$7),"",INDEX(TableDiv[[GASB]:[GASB]],_xlfn.AGGREGATE(15,3,(TableDiv[[Agency]:[Agency]]=$E227)/(TableDiv[[Agency]:[Agency]]=$E227)*(ROW(TableDiv[Agency])-ROW(TableDiv[[#Headers],[Agency]])),COLUMNS($F$7:P$7))))</f>
        <v>0</v>
      </c>
      <c r="Q227" s="1069" cm="1">
        <f t="array" ref="Q227">IF($D227&lt;COLUMNS($F$7:Q$7),"",INDEX(TableDiv[[GASB]:[GASB]],_xlfn.AGGREGATE(15,3,(TableDiv[[Agency]:[Agency]]=$E227)/(TableDiv[[Agency]:[Agency]]=$E227)*(ROW(TableDiv[Agency])-ROW(TableDiv[[#Headers],[Agency]])),COLUMNS($F$7:Q$7))))</f>
        <v>0</v>
      </c>
      <c r="R227" s="1069" cm="1">
        <f t="array" ref="R227">IF($D227&lt;COLUMNS($F$7:R$7),"",INDEX(TableDiv[[GASB]:[GASB]],_xlfn.AGGREGATE(15,3,(TableDiv[[Agency]:[Agency]]=$E227)/(TableDiv[[Agency]:[Agency]]=$E227)*(ROW(TableDiv[Agency])-ROW(TableDiv[[#Headers],[Agency]])),COLUMNS($F$7:R$7))))</f>
        <v>0</v>
      </c>
      <c r="S227" s="1069" cm="1">
        <f t="array" ref="S227">IF($D227&lt;COLUMNS($F$7:S$7),"",INDEX(TableDiv[[GASB]:[GASB]],_xlfn.AGGREGATE(15,3,(TableDiv[[Agency]:[Agency]]=$E227)/(TableDiv[[Agency]:[Agency]]=$E227)*(ROW(TableDiv[Agency])-ROW(TableDiv[[#Headers],[Agency]])),COLUMNS($F$7:S$7))))</f>
        <v>0</v>
      </c>
      <c r="T227" s="1069" cm="1">
        <f t="array" ref="T227">IF($D227&lt;COLUMNS($F$7:T$7),"",INDEX(TableDiv[[GASB]:[GASB]],_xlfn.AGGREGATE(15,3,(TableDiv[[Agency]:[Agency]]=$E227)/(TableDiv[[Agency]:[Agency]]=$E227)*(ROW(TableDiv[Agency])-ROW(TableDiv[[#Headers],[Agency]])),COLUMNS($F$7:T$7))))</f>
        <v>0</v>
      </c>
      <c r="U227" s="1069" cm="1">
        <f t="array" ref="U227">IF($D227&lt;COLUMNS($F$7:U$7),"",INDEX(TableDiv[[GASB]:[GASB]],_xlfn.AGGREGATE(15,3,(TableDiv[[Agency]:[Agency]]=$E227)/(TableDiv[[Agency]:[Agency]]=$E227)*(ROW(TableDiv[Agency])-ROW(TableDiv[[#Headers],[Agency]])),COLUMNS($F$7:U$7))))</f>
        <v>0</v>
      </c>
      <c r="V227" s="1069" cm="1">
        <f t="array" ref="V227">IF($D227&lt;COLUMNS($F$7:V$7),"",INDEX(TableDiv[[GASB]:[GASB]],_xlfn.AGGREGATE(15,3,(TableDiv[[Agency]:[Agency]]=$E227)/(TableDiv[[Agency]:[Agency]]=$E227)*(ROW(TableDiv[Agency])-ROW(TableDiv[[#Headers],[Agency]])),COLUMNS($F$7:V$7))))</f>
        <v>0</v>
      </c>
      <c r="W227" s="1069" cm="1">
        <f t="array" ref="W227">IF($D227&lt;COLUMNS($F$7:W$7),"",INDEX(TableDiv[[GASB]:[GASB]],_xlfn.AGGREGATE(15,3,(TableDiv[[Agency]:[Agency]]=$E227)/(TableDiv[[Agency]:[Agency]]=$E227)*(ROW(TableDiv[Agency])-ROW(TableDiv[[#Headers],[Agency]])),COLUMNS($F$7:W$7))))</f>
        <v>0</v>
      </c>
      <c r="X227" s="1069" cm="1">
        <f t="array" ref="X227">IF($D227&lt;COLUMNS($F$7:X$7),"",INDEX(TableDiv[[GASB]:[GASB]],_xlfn.AGGREGATE(15,3,(TableDiv[[Agency]:[Agency]]=$E227)/(TableDiv[[Agency]:[Agency]]=$E227)*(ROW(TableDiv[Agency])-ROW(TableDiv[[#Headers],[Agency]])),COLUMNS($F$7:X$7))))</f>
        <v>0</v>
      </c>
      <c r="Y227" s="1069" cm="1">
        <f t="array" ref="Y227">IF($D227&lt;COLUMNS($F$7:Y$7),"",INDEX(TableDiv[[GASB]:[GASB]],_xlfn.AGGREGATE(15,3,(TableDiv[[Agency]:[Agency]]=$E227)/(TableDiv[[Agency]:[Agency]]=$E227)*(ROW(TableDiv[Agency])-ROW(TableDiv[[#Headers],[Agency]])),COLUMNS($F$7:Y$7))))</f>
        <v>0</v>
      </c>
      <c r="Z227" s="1069" cm="1">
        <f t="array" ref="Z227">IF($D227&lt;COLUMNS($F$7:Z$7),"",INDEX(TableDiv[[GASB]:[GASB]],_xlfn.AGGREGATE(15,3,(TableDiv[[Agency]:[Agency]]=$E227)/(TableDiv[[Agency]:[Agency]]=$E227)*(ROW(TableDiv[Agency])-ROW(TableDiv[[#Headers],[Agency]])),COLUMNS($F$7:Z$7))))</f>
        <v>0</v>
      </c>
      <c r="AA227" s="1069" cm="1">
        <f t="array" ref="AA227">IF($D227&lt;COLUMNS($F$7:AA$7),"",INDEX(TableDiv[[GASB]:[GASB]],_xlfn.AGGREGATE(15,3,(TableDiv[[Agency]:[Agency]]=$E227)/(TableDiv[[Agency]:[Agency]]=$E227)*(ROW(TableDiv[Agency])-ROW(TableDiv[[#Headers],[Agency]])),COLUMNS($F$7:AA$7))))</f>
        <v>0</v>
      </c>
      <c r="AB227" s="1069" cm="1">
        <f t="array" ref="AB227">IF($D227&lt;COLUMNS($F$7:AB$7),"",INDEX(TableDiv[[GASB]:[GASB]],_xlfn.AGGREGATE(15,3,(TableDiv[[Agency]:[Agency]]=$E227)/(TableDiv[[Agency]:[Agency]]=$E227)*(ROW(TableDiv[Agency])-ROW(TableDiv[[#Headers],[Agency]])),COLUMNS($F$7:AB$7))))</f>
        <v>0</v>
      </c>
      <c r="AC227" s="1069" cm="1">
        <f t="array" ref="AC227">IF($D227&lt;COLUMNS($F$7:AC$7),"",INDEX(TableDiv[[GASB]:[GASB]],_xlfn.AGGREGATE(15,3,(TableDiv[[Agency]:[Agency]]=$E227)/(TableDiv[[Agency]:[Agency]]=$E227)*(ROW(TableDiv[Agency])-ROW(TableDiv[[#Headers],[Agency]])),COLUMNS($F$7:AC$7))))</f>
        <v>0</v>
      </c>
      <c r="AD227" s="1069" cm="1">
        <f t="array" ref="AD227">IF($D227&lt;COLUMNS($F$7:AD$7),"",INDEX(TableDiv[[GASB]:[GASB]],_xlfn.AGGREGATE(15,3,(TableDiv[[Agency]:[Agency]]=$E227)/(TableDiv[[Agency]:[Agency]]=$E227)*(ROW(TableDiv[Agency])-ROW(TableDiv[[#Headers],[Agency]])),COLUMNS($F$7:AD$7))))</f>
        <v>0</v>
      </c>
      <c r="AE227" s="1069" cm="1">
        <f t="array" ref="AE227">IF($D227&lt;COLUMNS($F$7:AE$7),"",INDEX(TableDiv[[GASB]:[GASB]],_xlfn.AGGREGATE(15,3,(TableDiv[[Agency]:[Agency]]=$E227)/(TableDiv[[Agency]:[Agency]]=$E227)*(ROW(TableDiv[Agency])-ROW(TableDiv[[#Headers],[Agency]])),COLUMNS($F$7:AE$7))))</f>
        <v>0</v>
      </c>
      <c r="AF227" s="1069" cm="1">
        <f t="array" ref="AF227">IF($D227&lt;COLUMNS($F$7:AF$7),"",INDEX(TableDiv[[GASB]:[GASB]],_xlfn.AGGREGATE(15,3,(TableDiv[[Agency]:[Agency]]=$E227)/(TableDiv[[Agency]:[Agency]]=$E227)*(ROW(TableDiv[Agency])-ROW(TableDiv[[#Headers],[Agency]])),COLUMNS($F$7:AF$7))))</f>
        <v>0</v>
      </c>
      <c r="AG227" s="1069" cm="1">
        <f t="array" ref="AG227">IF($D227&lt;COLUMNS($F$7:AG$7),"",INDEX(TableDiv[[GASB]:[GASB]],_xlfn.AGGREGATE(15,3,(TableDiv[[Agency]:[Agency]]=$E227)/(TableDiv[[Agency]:[Agency]]=$E227)*(ROW(TableDiv[Agency])-ROW(TableDiv[[#Headers],[Agency]])),COLUMNS($F$7:AG$7))))</f>
        <v>0</v>
      </c>
      <c r="AH227" s="1069" cm="1">
        <f t="array" ref="AH227">IF($D227&lt;COLUMNS($F$7:AH$7),"",INDEX(TableDiv[[GASB]:[GASB]],_xlfn.AGGREGATE(15,3,(TableDiv[[Agency]:[Agency]]=$E227)/(TableDiv[[Agency]:[Agency]]=$E227)*(ROW(TableDiv[Agency])-ROW(TableDiv[[#Headers],[Agency]])),COLUMNS($F$7:AH$7))))</f>
        <v>0</v>
      </c>
      <c r="AI227" s="1069" cm="1">
        <f t="array" ref="AI227">IF($D227&lt;COLUMNS($F$7:AI$7),"",INDEX(TableDiv[[GASB]:[GASB]],_xlfn.AGGREGATE(15,3,(TableDiv[[Agency]:[Agency]]=$E227)/(TableDiv[[Agency]:[Agency]]=$E227)*(ROW(TableDiv[Agency])-ROW(TableDiv[[#Headers],[Agency]])),COLUMNS($F$7:AI$7))))</f>
        <v>0</v>
      </c>
      <c r="AJ227" s="1069" cm="1">
        <f t="array" ref="AJ227">IF($D227&lt;COLUMNS($F$7:AJ$7),"",INDEX(TableDiv[[GASB]:[GASB]],_xlfn.AGGREGATE(15,3,(TableDiv[[Agency]:[Agency]]=$E227)/(TableDiv[[Agency]:[Agency]]=$E227)*(ROW(TableDiv[Agency])-ROW(TableDiv[[#Headers],[Agency]])),COLUMNS($F$7:AJ$7))))</f>
        <v>0</v>
      </c>
      <c r="AK227" s="1069" t="str" cm="1">
        <f t="array" ref="AK227">IF($D227&lt;COLUMNS($F$7:AK$7),"",INDEX(TableDiv[[GASB]:[GASB]],_xlfn.AGGREGATE(15,3,(TableDiv[[Agency]:[Agency]]=$E227)/(TableDiv[[Agency]:[Agency]]=$E227)*(ROW(TableDiv[Agency])-ROW(TableDiv[[#Headers],[Agency]])),COLUMNS($F$7:AK$7))))</f>
        <v/>
      </c>
      <c r="AL227" s="1069" t="str" cm="1">
        <f t="array" ref="AL227">IF($D227&lt;COLUMNS($F$7:AL$7),"",INDEX(TableDiv[[GASB]:[GASB]],_xlfn.AGGREGATE(15,3,(TableDiv[[Agency]:[Agency]]=$E227)/(TableDiv[[Agency]:[Agency]]=$E227)*(ROW(TableDiv[Agency])-ROW(TableDiv[[#Headers],[Agency]])),COLUMNS($F$7:AL$7))))</f>
        <v/>
      </c>
      <c r="AM227" s="1069" t="str" cm="1">
        <f t="array" ref="AM227">IF($D227&lt;COLUMNS($F$7:AM$7),"",INDEX(TableDiv[[GASB]:[GASB]],_xlfn.AGGREGATE(15,3,(TableDiv[[Agency]:[Agency]]=$E227)/(TableDiv[[Agency]:[Agency]]=$E227)*(ROW(TableDiv[Agency])-ROW(TableDiv[[#Headers],[Agency]])),COLUMNS($F$7:AM$7))))</f>
        <v/>
      </c>
      <c r="AN227" s="1069"/>
      <c r="AO227" s="1069"/>
      <c r="AP227" s="1069"/>
      <c r="AQ227" s="1069"/>
      <c r="AR227" s="1069"/>
      <c r="AS227" s="1069"/>
    </row>
    <row r="228" spans="1:45" ht="15">
      <c r="A228" s="1073" t="s">
        <v>2368</v>
      </c>
      <c r="B228" s="1073" t="s">
        <v>2311</v>
      </c>
      <c r="C228" s="1069"/>
      <c r="D228" s="1069">
        <f>COUNTIF(TableDiv[Agency],E228)</f>
        <v>31</v>
      </c>
      <c r="E228" s="1078" t="str" cm="1">
        <f t="array" ref="E228">IFERROR(INDEX(TableDiv[Agency],MATCH(0,INDEX(COUNTIF($E$7:E227,TableDiv[Agency]),),0)),"")</f>
        <v/>
      </c>
      <c r="F228" s="1069" cm="1">
        <f t="array" ref="F228">IF($D228&lt;COLUMNS($F$7:F$7),"",INDEX(TableDiv[[GASB]:[GASB]],_xlfn.AGGREGATE(15,3,(TableDiv[[Agency]:[Agency]]=$E228)/(TableDiv[[Agency]:[Agency]]=$E228)*(ROW(TableDiv[Agency])-ROW(TableDiv[[#Headers],[Agency]])),COLUMNS($F$7:F$7))))</f>
        <v>0</v>
      </c>
      <c r="G228" s="1069" cm="1">
        <f t="array" ref="G228">IF($D228&lt;COLUMNS($F$7:G$7),"",INDEX(TableDiv[[GASB]:[GASB]],_xlfn.AGGREGATE(15,3,(TableDiv[[Agency]:[Agency]]=$E228)/(TableDiv[[Agency]:[Agency]]=$E228)*(ROW(TableDiv[Agency])-ROW(TableDiv[[#Headers],[Agency]])),COLUMNS($F$7:G$7))))</f>
        <v>0</v>
      </c>
      <c r="H228" s="1069" cm="1">
        <f t="array" ref="H228">IF($D228&lt;COLUMNS($F$7:H$7),"",INDEX(TableDiv[[GASB]:[GASB]],_xlfn.AGGREGATE(15,3,(TableDiv[[Agency]:[Agency]]=$E228)/(TableDiv[[Agency]:[Agency]]=$E228)*(ROW(TableDiv[Agency])-ROW(TableDiv[[#Headers],[Agency]])),COLUMNS($F$7:H$7))))</f>
        <v>0</v>
      </c>
      <c r="I228" s="1069" cm="1">
        <f t="array" ref="I228">IF($D228&lt;COLUMNS($F$7:I$7),"",INDEX(TableDiv[[GASB]:[GASB]],_xlfn.AGGREGATE(15,3,(TableDiv[[Agency]:[Agency]]=$E228)/(TableDiv[[Agency]:[Agency]]=$E228)*(ROW(TableDiv[Agency])-ROW(TableDiv[[#Headers],[Agency]])),COLUMNS($F$7:I$7))))</f>
        <v>0</v>
      </c>
      <c r="J228" s="1069" cm="1">
        <f t="array" ref="J228">IF($D228&lt;COLUMNS($F$7:J$7),"",INDEX(TableDiv[[GASB]:[GASB]],_xlfn.AGGREGATE(15,3,(TableDiv[[Agency]:[Agency]]=$E228)/(TableDiv[[Agency]:[Agency]]=$E228)*(ROW(TableDiv[Agency])-ROW(TableDiv[[#Headers],[Agency]])),COLUMNS($F$7:J$7))))</f>
        <v>0</v>
      </c>
      <c r="K228" s="1069" cm="1">
        <f t="array" ref="K228">IF($D228&lt;COLUMNS($F$7:K$7),"",INDEX(TableDiv[[GASB]:[GASB]],_xlfn.AGGREGATE(15,3,(TableDiv[[Agency]:[Agency]]=$E228)/(TableDiv[[Agency]:[Agency]]=$E228)*(ROW(TableDiv[Agency])-ROW(TableDiv[[#Headers],[Agency]])),COLUMNS($F$7:K$7))))</f>
        <v>0</v>
      </c>
      <c r="L228" s="1069" cm="1">
        <f t="array" ref="L228">IF($D228&lt;COLUMNS($F$7:L$7),"",INDEX(TableDiv[[GASB]:[GASB]],_xlfn.AGGREGATE(15,3,(TableDiv[[Agency]:[Agency]]=$E228)/(TableDiv[[Agency]:[Agency]]=$E228)*(ROW(TableDiv[Agency])-ROW(TableDiv[[#Headers],[Agency]])),COLUMNS($F$7:L$7))))</f>
        <v>0</v>
      </c>
      <c r="M228" s="1069" cm="1">
        <f t="array" ref="M228">IF($D228&lt;COLUMNS($F$7:M$7),"",INDEX(TableDiv[[GASB]:[GASB]],_xlfn.AGGREGATE(15,3,(TableDiv[[Agency]:[Agency]]=$E228)/(TableDiv[[Agency]:[Agency]]=$E228)*(ROW(TableDiv[Agency])-ROW(TableDiv[[#Headers],[Agency]])),COLUMNS($F$7:M$7))))</f>
        <v>0</v>
      </c>
      <c r="N228" s="1069" cm="1">
        <f t="array" ref="N228">IF($D228&lt;COLUMNS($F$7:N$7),"",INDEX(TableDiv[[GASB]:[GASB]],_xlfn.AGGREGATE(15,3,(TableDiv[[Agency]:[Agency]]=$E228)/(TableDiv[[Agency]:[Agency]]=$E228)*(ROW(TableDiv[Agency])-ROW(TableDiv[[#Headers],[Agency]])),COLUMNS($F$7:N$7))))</f>
        <v>0</v>
      </c>
      <c r="O228" s="1069" cm="1">
        <f t="array" ref="O228">IF($D228&lt;COLUMNS($F$7:O$7),"",INDEX(TableDiv[[GASB]:[GASB]],_xlfn.AGGREGATE(15,3,(TableDiv[[Agency]:[Agency]]=$E228)/(TableDiv[[Agency]:[Agency]]=$E228)*(ROW(TableDiv[Agency])-ROW(TableDiv[[#Headers],[Agency]])),COLUMNS($F$7:O$7))))</f>
        <v>0</v>
      </c>
      <c r="P228" s="1069" cm="1">
        <f t="array" ref="P228">IF($D228&lt;COLUMNS($F$7:P$7),"",INDEX(TableDiv[[GASB]:[GASB]],_xlfn.AGGREGATE(15,3,(TableDiv[[Agency]:[Agency]]=$E228)/(TableDiv[[Agency]:[Agency]]=$E228)*(ROW(TableDiv[Agency])-ROW(TableDiv[[#Headers],[Agency]])),COLUMNS($F$7:P$7))))</f>
        <v>0</v>
      </c>
      <c r="Q228" s="1069" cm="1">
        <f t="array" ref="Q228">IF($D228&lt;COLUMNS($F$7:Q$7),"",INDEX(TableDiv[[GASB]:[GASB]],_xlfn.AGGREGATE(15,3,(TableDiv[[Agency]:[Agency]]=$E228)/(TableDiv[[Agency]:[Agency]]=$E228)*(ROW(TableDiv[Agency])-ROW(TableDiv[[#Headers],[Agency]])),COLUMNS($F$7:Q$7))))</f>
        <v>0</v>
      </c>
      <c r="R228" s="1069" cm="1">
        <f t="array" ref="R228">IF($D228&lt;COLUMNS($F$7:R$7),"",INDEX(TableDiv[[GASB]:[GASB]],_xlfn.AGGREGATE(15,3,(TableDiv[[Agency]:[Agency]]=$E228)/(TableDiv[[Agency]:[Agency]]=$E228)*(ROW(TableDiv[Agency])-ROW(TableDiv[[#Headers],[Agency]])),COLUMNS($F$7:R$7))))</f>
        <v>0</v>
      </c>
      <c r="S228" s="1069" cm="1">
        <f t="array" ref="S228">IF($D228&lt;COLUMNS($F$7:S$7),"",INDEX(TableDiv[[GASB]:[GASB]],_xlfn.AGGREGATE(15,3,(TableDiv[[Agency]:[Agency]]=$E228)/(TableDiv[[Agency]:[Agency]]=$E228)*(ROW(TableDiv[Agency])-ROW(TableDiv[[#Headers],[Agency]])),COLUMNS($F$7:S$7))))</f>
        <v>0</v>
      </c>
      <c r="T228" s="1069" cm="1">
        <f t="array" ref="T228">IF($D228&lt;COLUMNS($F$7:T$7),"",INDEX(TableDiv[[GASB]:[GASB]],_xlfn.AGGREGATE(15,3,(TableDiv[[Agency]:[Agency]]=$E228)/(TableDiv[[Agency]:[Agency]]=$E228)*(ROW(TableDiv[Agency])-ROW(TableDiv[[#Headers],[Agency]])),COLUMNS($F$7:T$7))))</f>
        <v>0</v>
      </c>
      <c r="U228" s="1069" cm="1">
        <f t="array" ref="U228">IF($D228&lt;COLUMNS($F$7:U$7),"",INDEX(TableDiv[[GASB]:[GASB]],_xlfn.AGGREGATE(15,3,(TableDiv[[Agency]:[Agency]]=$E228)/(TableDiv[[Agency]:[Agency]]=$E228)*(ROW(TableDiv[Agency])-ROW(TableDiv[[#Headers],[Agency]])),COLUMNS($F$7:U$7))))</f>
        <v>0</v>
      </c>
      <c r="V228" s="1069" cm="1">
        <f t="array" ref="V228">IF($D228&lt;COLUMNS($F$7:V$7),"",INDEX(TableDiv[[GASB]:[GASB]],_xlfn.AGGREGATE(15,3,(TableDiv[[Agency]:[Agency]]=$E228)/(TableDiv[[Agency]:[Agency]]=$E228)*(ROW(TableDiv[Agency])-ROW(TableDiv[[#Headers],[Agency]])),COLUMNS($F$7:V$7))))</f>
        <v>0</v>
      </c>
      <c r="W228" s="1069" cm="1">
        <f t="array" ref="W228">IF($D228&lt;COLUMNS($F$7:W$7),"",INDEX(TableDiv[[GASB]:[GASB]],_xlfn.AGGREGATE(15,3,(TableDiv[[Agency]:[Agency]]=$E228)/(TableDiv[[Agency]:[Agency]]=$E228)*(ROW(TableDiv[Agency])-ROW(TableDiv[[#Headers],[Agency]])),COLUMNS($F$7:W$7))))</f>
        <v>0</v>
      </c>
      <c r="X228" s="1069" cm="1">
        <f t="array" ref="X228">IF($D228&lt;COLUMNS($F$7:X$7),"",INDEX(TableDiv[[GASB]:[GASB]],_xlfn.AGGREGATE(15,3,(TableDiv[[Agency]:[Agency]]=$E228)/(TableDiv[[Agency]:[Agency]]=$E228)*(ROW(TableDiv[Agency])-ROW(TableDiv[[#Headers],[Agency]])),COLUMNS($F$7:X$7))))</f>
        <v>0</v>
      </c>
      <c r="Y228" s="1069" cm="1">
        <f t="array" ref="Y228">IF($D228&lt;COLUMNS($F$7:Y$7),"",INDEX(TableDiv[[GASB]:[GASB]],_xlfn.AGGREGATE(15,3,(TableDiv[[Agency]:[Agency]]=$E228)/(TableDiv[[Agency]:[Agency]]=$E228)*(ROW(TableDiv[Agency])-ROW(TableDiv[[#Headers],[Agency]])),COLUMNS($F$7:Y$7))))</f>
        <v>0</v>
      </c>
      <c r="Z228" s="1069" cm="1">
        <f t="array" ref="Z228">IF($D228&lt;COLUMNS($F$7:Z$7),"",INDEX(TableDiv[[GASB]:[GASB]],_xlfn.AGGREGATE(15,3,(TableDiv[[Agency]:[Agency]]=$E228)/(TableDiv[[Agency]:[Agency]]=$E228)*(ROW(TableDiv[Agency])-ROW(TableDiv[[#Headers],[Agency]])),COLUMNS($F$7:Z$7))))</f>
        <v>0</v>
      </c>
      <c r="AA228" s="1069" cm="1">
        <f t="array" ref="AA228">IF($D228&lt;COLUMNS($F$7:AA$7),"",INDEX(TableDiv[[GASB]:[GASB]],_xlfn.AGGREGATE(15,3,(TableDiv[[Agency]:[Agency]]=$E228)/(TableDiv[[Agency]:[Agency]]=$E228)*(ROW(TableDiv[Agency])-ROW(TableDiv[[#Headers],[Agency]])),COLUMNS($F$7:AA$7))))</f>
        <v>0</v>
      </c>
      <c r="AB228" s="1069" cm="1">
        <f t="array" ref="AB228">IF($D228&lt;COLUMNS($F$7:AB$7),"",INDEX(TableDiv[[GASB]:[GASB]],_xlfn.AGGREGATE(15,3,(TableDiv[[Agency]:[Agency]]=$E228)/(TableDiv[[Agency]:[Agency]]=$E228)*(ROW(TableDiv[Agency])-ROW(TableDiv[[#Headers],[Agency]])),COLUMNS($F$7:AB$7))))</f>
        <v>0</v>
      </c>
      <c r="AC228" s="1069" cm="1">
        <f t="array" ref="AC228">IF($D228&lt;COLUMNS($F$7:AC$7),"",INDEX(TableDiv[[GASB]:[GASB]],_xlfn.AGGREGATE(15,3,(TableDiv[[Agency]:[Agency]]=$E228)/(TableDiv[[Agency]:[Agency]]=$E228)*(ROW(TableDiv[Agency])-ROW(TableDiv[[#Headers],[Agency]])),COLUMNS($F$7:AC$7))))</f>
        <v>0</v>
      </c>
      <c r="AD228" s="1069" cm="1">
        <f t="array" ref="AD228">IF($D228&lt;COLUMNS($F$7:AD$7),"",INDEX(TableDiv[[GASB]:[GASB]],_xlfn.AGGREGATE(15,3,(TableDiv[[Agency]:[Agency]]=$E228)/(TableDiv[[Agency]:[Agency]]=$E228)*(ROW(TableDiv[Agency])-ROW(TableDiv[[#Headers],[Agency]])),COLUMNS($F$7:AD$7))))</f>
        <v>0</v>
      </c>
      <c r="AE228" s="1069" cm="1">
        <f t="array" ref="AE228">IF($D228&lt;COLUMNS($F$7:AE$7),"",INDEX(TableDiv[[GASB]:[GASB]],_xlfn.AGGREGATE(15,3,(TableDiv[[Agency]:[Agency]]=$E228)/(TableDiv[[Agency]:[Agency]]=$E228)*(ROW(TableDiv[Agency])-ROW(TableDiv[[#Headers],[Agency]])),COLUMNS($F$7:AE$7))))</f>
        <v>0</v>
      </c>
      <c r="AF228" s="1069" cm="1">
        <f t="array" ref="AF228">IF($D228&lt;COLUMNS($F$7:AF$7),"",INDEX(TableDiv[[GASB]:[GASB]],_xlfn.AGGREGATE(15,3,(TableDiv[[Agency]:[Agency]]=$E228)/(TableDiv[[Agency]:[Agency]]=$E228)*(ROW(TableDiv[Agency])-ROW(TableDiv[[#Headers],[Agency]])),COLUMNS($F$7:AF$7))))</f>
        <v>0</v>
      </c>
      <c r="AG228" s="1069" cm="1">
        <f t="array" ref="AG228">IF($D228&lt;COLUMNS($F$7:AG$7),"",INDEX(TableDiv[[GASB]:[GASB]],_xlfn.AGGREGATE(15,3,(TableDiv[[Agency]:[Agency]]=$E228)/(TableDiv[[Agency]:[Agency]]=$E228)*(ROW(TableDiv[Agency])-ROW(TableDiv[[#Headers],[Agency]])),COLUMNS($F$7:AG$7))))</f>
        <v>0</v>
      </c>
      <c r="AH228" s="1069" cm="1">
        <f t="array" ref="AH228">IF($D228&lt;COLUMNS($F$7:AH$7),"",INDEX(TableDiv[[GASB]:[GASB]],_xlfn.AGGREGATE(15,3,(TableDiv[[Agency]:[Agency]]=$E228)/(TableDiv[[Agency]:[Agency]]=$E228)*(ROW(TableDiv[Agency])-ROW(TableDiv[[#Headers],[Agency]])),COLUMNS($F$7:AH$7))))</f>
        <v>0</v>
      </c>
      <c r="AI228" s="1069" cm="1">
        <f t="array" ref="AI228">IF($D228&lt;COLUMNS($F$7:AI$7),"",INDEX(TableDiv[[GASB]:[GASB]],_xlfn.AGGREGATE(15,3,(TableDiv[[Agency]:[Agency]]=$E228)/(TableDiv[[Agency]:[Agency]]=$E228)*(ROW(TableDiv[Agency])-ROW(TableDiv[[#Headers],[Agency]])),COLUMNS($F$7:AI$7))))</f>
        <v>0</v>
      </c>
      <c r="AJ228" s="1069" cm="1">
        <f t="array" ref="AJ228">IF($D228&lt;COLUMNS($F$7:AJ$7),"",INDEX(TableDiv[[GASB]:[GASB]],_xlfn.AGGREGATE(15,3,(TableDiv[[Agency]:[Agency]]=$E228)/(TableDiv[[Agency]:[Agency]]=$E228)*(ROW(TableDiv[Agency])-ROW(TableDiv[[#Headers],[Agency]])),COLUMNS($F$7:AJ$7))))</f>
        <v>0</v>
      </c>
      <c r="AK228" s="1069" t="str" cm="1">
        <f t="array" ref="AK228">IF($D228&lt;COLUMNS($F$7:AK$7),"",INDEX(TableDiv[[GASB]:[GASB]],_xlfn.AGGREGATE(15,3,(TableDiv[[Agency]:[Agency]]=$E228)/(TableDiv[[Agency]:[Agency]]=$E228)*(ROW(TableDiv[Agency])-ROW(TableDiv[[#Headers],[Agency]])),COLUMNS($F$7:AK$7))))</f>
        <v/>
      </c>
      <c r="AL228" s="1069" t="str" cm="1">
        <f t="array" ref="AL228">IF($D228&lt;COLUMNS($F$7:AL$7),"",INDEX(TableDiv[[GASB]:[GASB]],_xlfn.AGGREGATE(15,3,(TableDiv[[Agency]:[Agency]]=$E228)/(TableDiv[[Agency]:[Agency]]=$E228)*(ROW(TableDiv[Agency])-ROW(TableDiv[[#Headers],[Agency]])),COLUMNS($F$7:AL$7))))</f>
        <v/>
      </c>
      <c r="AM228" s="1069" t="str" cm="1">
        <f t="array" ref="AM228">IF($D228&lt;COLUMNS($F$7:AM$7),"",INDEX(TableDiv[[GASB]:[GASB]],_xlfn.AGGREGATE(15,3,(TableDiv[[Agency]:[Agency]]=$E228)/(TableDiv[[Agency]:[Agency]]=$E228)*(ROW(TableDiv[Agency])-ROW(TableDiv[[#Headers],[Agency]])),COLUMNS($F$7:AM$7))))</f>
        <v/>
      </c>
      <c r="AN228" s="1069"/>
      <c r="AO228" s="1069"/>
      <c r="AP228" s="1069"/>
      <c r="AQ228" s="1069"/>
      <c r="AR228" s="1069"/>
      <c r="AS228" s="1069"/>
    </row>
    <row r="229" spans="1:45" ht="15">
      <c r="A229" s="1073" t="s">
        <v>2368</v>
      </c>
      <c r="B229" s="1073" t="s">
        <v>2302</v>
      </c>
      <c r="C229" s="1069"/>
      <c r="D229" s="1069">
        <f>COUNTIF(TableDiv[Agency],E229)</f>
        <v>31</v>
      </c>
      <c r="E229" s="1078" t="str" cm="1">
        <f t="array" ref="E229">IFERROR(INDEX(TableDiv[Agency],MATCH(0,INDEX(COUNTIF($E$7:E228,TableDiv[Agency]),),0)),"")</f>
        <v/>
      </c>
      <c r="F229" s="1069" cm="1">
        <f t="array" ref="F229">IF($D229&lt;COLUMNS($F$7:F$7),"",INDEX(TableDiv[[GASB]:[GASB]],_xlfn.AGGREGATE(15,3,(TableDiv[[Agency]:[Agency]]=$E229)/(TableDiv[[Agency]:[Agency]]=$E229)*(ROW(TableDiv[Agency])-ROW(TableDiv[[#Headers],[Agency]])),COLUMNS($F$7:F$7))))</f>
        <v>0</v>
      </c>
      <c r="G229" s="1069" cm="1">
        <f t="array" ref="G229">IF($D229&lt;COLUMNS($F$7:G$7),"",INDEX(TableDiv[[GASB]:[GASB]],_xlfn.AGGREGATE(15,3,(TableDiv[[Agency]:[Agency]]=$E229)/(TableDiv[[Agency]:[Agency]]=$E229)*(ROW(TableDiv[Agency])-ROW(TableDiv[[#Headers],[Agency]])),COLUMNS($F$7:G$7))))</f>
        <v>0</v>
      </c>
      <c r="H229" s="1069" cm="1">
        <f t="array" ref="H229">IF($D229&lt;COLUMNS($F$7:H$7),"",INDEX(TableDiv[[GASB]:[GASB]],_xlfn.AGGREGATE(15,3,(TableDiv[[Agency]:[Agency]]=$E229)/(TableDiv[[Agency]:[Agency]]=$E229)*(ROW(TableDiv[Agency])-ROW(TableDiv[[#Headers],[Agency]])),COLUMNS($F$7:H$7))))</f>
        <v>0</v>
      </c>
      <c r="I229" s="1069" cm="1">
        <f t="array" ref="I229">IF($D229&lt;COLUMNS($F$7:I$7),"",INDEX(TableDiv[[GASB]:[GASB]],_xlfn.AGGREGATE(15,3,(TableDiv[[Agency]:[Agency]]=$E229)/(TableDiv[[Agency]:[Agency]]=$E229)*(ROW(TableDiv[Agency])-ROW(TableDiv[[#Headers],[Agency]])),COLUMNS($F$7:I$7))))</f>
        <v>0</v>
      </c>
      <c r="J229" s="1069" cm="1">
        <f t="array" ref="J229">IF($D229&lt;COLUMNS($F$7:J$7),"",INDEX(TableDiv[[GASB]:[GASB]],_xlfn.AGGREGATE(15,3,(TableDiv[[Agency]:[Agency]]=$E229)/(TableDiv[[Agency]:[Agency]]=$E229)*(ROW(TableDiv[Agency])-ROW(TableDiv[[#Headers],[Agency]])),COLUMNS($F$7:J$7))))</f>
        <v>0</v>
      </c>
      <c r="K229" s="1069" cm="1">
        <f t="array" ref="K229">IF($D229&lt;COLUMNS($F$7:K$7),"",INDEX(TableDiv[[GASB]:[GASB]],_xlfn.AGGREGATE(15,3,(TableDiv[[Agency]:[Agency]]=$E229)/(TableDiv[[Agency]:[Agency]]=$E229)*(ROW(TableDiv[Agency])-ROW(TableDiv[[#Headers],[Agency]])),COLUMNS($F$7:K$7))))</f>
        <v>0</v>
      </c>
      <c r="L229" s="1069" cm="1">
        <f t="array" ref="L229">IF($D229&lt;COLUMNS($F$7:L$7),"",INDEX(TableDiv[[GASB]:[GASB]],_xlfn.AGGREGATE(15,3,(TableDiv[[Agency]:[Agency]]=$E229)/(TableDiv[[Agency]:[Agency]]=$E229)*(ROW(TableDiv[Agency])-ROW(TableDiv[[#Headers],[Agency]])),COLUMNS($F$7:L$7))))</f>
        <v>0</v>
      </c>
      <c r="M229" s="1069" cm="1">
        <f t="array" ref="M229">IF($D229&lt;COLUMNS($F$7:M$7),"",INDEX(TableDiv[[GASB]:[GASB]],_xlfn.AGGREGATE(15,3,(TableDiv[[Agency]:[Agency]]=$E229)/(TableDiv[[Agency]:[Agency]]=$E229)*(ROW(TableDiv[Agency])-ROW(TableDiv[[#Headers],[Agency]])),COLUMNS($F$7:M$7))))</f>
        <v>0</v>
      </c>
      <c r="N229" s="1069" cm="1">
        <f t="array" ref="N229">IF($D229&lt;COLUMNS($F$7:N$7),"",INDEX(TableDiv[[GASB]:[GASB]],_xlfn.AGGREGATE(15,3,(TableDiv[[Agency]:[Agency]]=$E229)/(TableDiv[[Agency]:[Agency]]=$E229)*(ROW(TableDiv[Agency])-ROW(TableDiv[[#Headers],[Agency]])),COLUMNS($F$7:N$7))))</f>
        <v>0</v>
      </c>
      <c r="O229" s="1069" cm="1">
        <f t="array" ref="O229">IF($D229&lt;COLUMNS($F$7:O$7),"",INDEX(TableDiv[[GASB]:[GASB]],_xlfn.AGGREGATE(15,3,(TableDiv[[Agency]:[Agency]]=$E229)/(TableDiv[[Agency]:[Agency]]=$E229)*(ROW(TableDiv[Agency])-ROW(TableDiv[[#Headers],[Agency]])),COLUMNS($F$7:O$7))))</f>
        <v>0</v>
      </c>
      <c r="P229" s="1069" cm="1">
        <f t="array" ref="P229">IF($D229&lt;COLUMNS($F$7:P$7),"",INDEX(TableDiv[[GASB]:[GASB]],_xlfn.AGGREGATE(15,3,(TableDiv[[Agency]:[Agency]]=$E229)/(TableDiv[[Agency]:[Agency]]=$E229)*(ROW(TableDiv[Agency])-ROW(TableDiv[[#Headers],[Agency]])),COLUMNS($F$7:P$7))))</f>
        <v>0</v>
      </c>
      <c r="Q229" s="1069" cm="1">
        <f t="array" ref="Q229">IF($D229&lt;COLUMNS($F$7:Q$7),"",INDEX(TableDiv[[GASB]:[GASB]],_xlfn.AGGREGATE(15,3,(TableDiv[[Agency]:[Agency]]=$E229)/(TableDiv[[Agency]:[Agency]]=$E229)*(ROW(TableDiv[Agency])-ROW(TableDiv[[#Headers],[Agency]])),COLUMNS($F$7:Q$7))))</f>
        <v>0</v>
      </c>
      <c r="R229" s="1069" cm="1">
        <f t="array" ref="R229">IF($D229&lt;COLUMNS($F$7:R$7),"",INDEX(TableDiv[[GASB]:[GASB]],_xlfn.AGGREGATE(15,3,(TableDiv[[Agency]:[Agency]]=$E229)/(TableDiv[[Agency]:[Agency]]=$E229)*(ROW(TableDiv[Agency])-ROW(TableDiv[[#Headers],[Agency]])),COLUMNS($F$7:R$7))))</f>
        <v>0</v>
      </c>
      <c r="S229" s="1069" cm="1">
        <f t="array" ref="S229">IF($D229&lt;COLUMNS($F$7:S$7),"",INDEX(TableDiv[[GASB]:[GASB]],_xlfn.AGGREGATE(15,3,(TableDiv[[Agency]:[Agency]]=$E229)/(TableDiv[[Agency]:[Agency]]=$E229)*(ROW(TableDiv[Agency])-ROW(TableDiv[[#Headers],[Agency]])),COLUMNS($F$7:S$7))))</f>
        <v>0</v>
      </c>
      <c r="T229" s="1069" cm="1">
        <f t="array" ref="T229">IF($D229&lt;COLUMNS($F$7:T$7),"",INDEX(TableDiv[[GASB]:[GASB]],_xlfn.AGGREGATE(15,3,(TableDiv[[Agency]:[Agency]]=$E229)/(TableDiv[[Agency]:[Agency]]=$E229)*(ROW(TableDiv[Agency])-ROW(TableDiv[[#Headers],[Agency]])),COLUMNS($F$7:T$7))))</f>
        <v>0</v>
      </c>
      <c r="U229" s="1069" cm="1">
        <f t="array" ref="U229">IF($D229&lt;COLUMNS($F$7:U$7),"",INDEX(TableDiv[[GASB]:[GASB]],_xlfn.AGGREGATE(15,3,(TableDiv[[Agency]:[Agency]]=$E229)/(TableDiv[[Agency]:[Agency]]=$E229)*(ROW(TableDiv[Agency])-ROW(TableDiv[[#Headers],[Agency]])),COLUMNS($F$7:U$7))))</f>
        <v>0</v>
      </c>
      <c r="V229" s="1069" cm="1">
        <f t="array" ref="V229">IF($D229&lt;COLUMNS($F$7:V$7),"",INDEX(TableDiv[[GASB]:[GASB]],_xlfn.AGGREGATE(15,3,(TableDiv[[Agency]:[Agency]]=$E229)/(TableDiv[[Agency]:[Agency]]=$E229)*(ROW(TableDiv[Agency])-ROW(TableDiv[[#Headers],[Agency]])),COLUMNS($F$7:V$7))))</f>
        <v>0</v>
      </c>
      <c r="W229" s="1069" cm="1">
        <f t="array" ref="W229">IF($D229&lt;COLUMNS($F$7:W$7),"",INDEX(TableDiv[[GASB]:[GASB]],_xlfn.AGGREGATE(15,3,(TableDiv[[Agency]:[Agency]]=$E229)/(TableDiv[[Agency]:[Agency]]=$E229)*(ROW(TableDiv[Agency])-ROW(TableDiv[[#Headers],[Agency]])),COLUMNS($F$7:W$7))))</f>
        <v>0</v>
      </c>
      <c r="X229" s="1069" cm="1">
        <f t="array" ref="X229">IF($D229&lt;COLUMNS($F$7:X$7),"",INDEX(TableDiv[[GASB]:[GASB]],_xlfn.AGGREGATE(15,3,(TableDiv[[Agency]:[Agency]]=$E229)/(TableDiv[[Agency]:[Agency]]=$E229)*(ROW(TableDiv[Agency])-ROW(TableDiv[[#Headers],[Agency]])),COLUMNS($F$7:X$7))))</f>
        <v>0</v>
      </c>
      <c r="Y229" s="1069" cm="1">
        <f t="array" ref="Y229">IF($D229&lt;COLUMNS($F$7:Y$7),"",INDEX(TableDiv[[GASB]:[GASB]],_xlfn.AGGREGATE(15,3,(TableDiv[[Agency]:[Agency]]=$E229)/(TableDiv[[Agency]:[Agency]]=$E229)*(ROW(TableDiv[Agency])-ROW(TableDiv[[#Headers],[Agency]])),COLUMNS($F$7:Y$7))))</f>
        <v>0</v>
      </c>
      <c r="Z229" s="1069" cm="1">
        <f t="array" ref="Z229">IF($D229&lt;COLUMNS($F$7:Z$7),"",INDEX(TableDiv[[GASB]:[GASB]],_xlfn.AGGREGATE(15,3,(TableDiv[[Agency]:[Agency]]=$E229)/(TableDiv[[Agency]:[Agency]]=$E229)*(ROW(TableDiv[Agency])-ROW(TableDiv[[#Headers],[Agency]])),COLUMNS($F$7:Z$7))))</f>
        <v>0</v>
      </c>
      <c r="AA229" s="1069" cm="1">
        <f t="array" ref="AA229">IF($D229&lt;COLUMNS($F$7:AA$7),"",INDEX(TableDiv[[GASB]:[GASB]],_xlfn.AGGREGATE(15,3,(TableDiv[[Agency]:[Agency]]=$E229)/(TableDiv[[Agency]:[Agency]]=$E229)*(ROW(TableDiv[Agency])-ROW(TableDiv[[#Headers],[Agency]])),COLUMNS($F$7:AA$7))))</f>
        <v>0</v>
      </c>
      <c r="AB229" s="1069" cm="1">
        <f t="array" ref="AB229">IF($D229&lt;COLUMNS($F$7:AB$7),"",INDEX(TableDiv[[GASB]:[GASB]],_xlfn.AGGREGATE(15,3,(TableDiv[[Agency]:[Agency]]=$E229)/(TableDiv[[Agency]:[Agency]]=$E229)*(ROW(TableDiv[Agency])-ROW(TableDiv[[#Headers],[Agency]])),COLUMNS($F$7:AB$7))))</f>
        <v>0</v>
      </c>
      <c r="AC229" s="1069" cm="1">
        <f t="array" ref="AC229">IF($D229&lt;COLUMNS($F$7:AC$7),"",INDEX(TableDiv[[GASB]:[GASB]],_xlfn.AGGREGATE(15,3,(TableDiv[[Agency]:[Agency]]=$E229)/(TableDiv[[Agency]:[Agency]]=$E229)*(ROW(TableDiv[Agency])-ROW(TableDiv[[#Headers],[Agency]])),COLUMNS($F$7:AC$7))))</f>
        <v>0</v>
      </c>
      <c r="AD229" s="1069" cm="1">
        <f t="array" ref="AD229">IF($D229&lt;COLUMNS($F$7:AD$7),"",INDEX(TableDiv[[GASB]:[GASB]],_xlfn.AGGREGATE(15,3,(TableDiv[[Agency]:[Agency]]=$E229)/(TableDiv[[Agency]:[Agency]]=$E229)*(ROW(TableDiv[Agency])-ROW(TableDiv[[#Headers],[Agency]])),COLUMNS($F$7:AD$7))))</f>
        <v>0</v>
      </c>
      <c r="AE229" s="1069" cm="1">
        <f t="array" ref="AE229">IF($D229&lt;COLUMNS($F$7:AE$7),"",INDEX(TableDiv[[GASB]:[GASB]],_xlfn.AGGREGATE(15,3,(TableDiv[[Agency]:[Agency]]=$E229)/(TableDiv[[Agency]:[Agency]]=$E229)*(ROW(TableDiv[Agency])-ROW(TableDiv[[#Headers],[Agency]])),COLUMNS($F$7:AE$7))))</f>
        <v>0</v>
      </c>
      <c r="AF229" s="1069" cm="1">
        <f t="array" ref="AF229">IF($D229&lt;COLUMNS($F$7:AF$7),"",INDEX(TableDiv[[GASB]:[GASB]],_xlfn.AGGREGATE(15,3,(TableDiv[[Agency]:[Agency]]=$E229)/(TableDiv[[Agency]:[Agency]]=$E229)*(ROW(TableDiv[Agency])-ROW(TableDiv[[#Headers],[Agency]])),COLUMNS($F$7:AF$7))))</f>
        <v>0</v>
      </c>
      <c r="AG229" s="1069" cm="1">
        <f t="array" ref="AG229">IF($D229&lt;COLUMNS($F$7:AG$7),"",INDEX(TableDiv[[GASB]:[GASB]],_xlfn.AGGREGATE(15,3,(TableDiv[[Agency]:[Agency]]=$E229)/(TableDiv[[Agency]:[Agency]]=$E229)*(ROW(TableDiv[Agency])-ROW(TableDiv[[#Headers],[Agency]])),COLUMNS($F$7:AG$7))))</f>
        <v>0</v>
      </c>
      <c r="AH229" s="1069" cm="1">
        <f t="array" ref="AH229">IF($D229&lt;COLUMNS($F$7:AH$7),"",INDEX(TableDiv[[GASB]:[GASB]],_xlfn.AGGREGATE(15,3,(TableDiv[[Agency]:[Agency]]=$E229)/(TableDiv[[Agency]:[Agency]]=$E229)*(ROW(TableDiv[Agency])-ROW(TableDiv[[#Headers],[Agency]])),COLUMNS($F$7:AH$7))))</f>
        <v>0</v>
      </c>
      <c r="AI229" s="1069" cm="1">
        <f t="array" ref="AI229">IF($D229&lt;COLUMNS($F$7:AI$7),"",INDEX(TableDiv[[GASB]:[GASB]],_xlfn.AGGREGATE(15,3,(TableDiv[[Agency]:[Agency]]=$E229)/(TableDiv[[Agency]:[Agency]]=$E229)*(ROW(TableDiv[Agency])-ROW(TableDiv[[#Headers],[Agency]])),COLUMNS($F$7:AI$7))))</f>
        <v>0</v>
      </c>
      <c r="AJ229" s="1069" cm="1">
        <f t="array" ref="AJ229">IF($D229&lt;COLUMNS($F$7:AJ$7),"",INDEX(TableDiv[[GASB]:[GASB]],_xlfn.AGGREGATE(15,3,(TableDiv[[Agency]:[Agency]]=$E229)/(TableDiv[[Agency]:[Agency]]=$E229)*(ROW(TableDiv[Agency])-ROW(TableDiv[[#Headers],[Agency]])),COLUMNS($F$7:AJ$7))))</f>
        <v>0</v>
      </c>
      <c r="AK229" s="1069" t="str" cm="1">
        <f t="array" ref="AK229">IF($D229&lt;COLUMNS($F$7:AK$7),"",INDEX(TableDiv[[GASB]:[GASB]],_xlfn.AGGREGATE(15,3,(TableDiv[[Agency]:[Agency]]=$E229)/(TableDiv[[Agency]:[Agency]]=$E229)*(ROW(TableDiv[Agency])-ROW(TableDiv[[#Headers],[Agency]])),COLUMNS($F$7:AK$7))))</f>
        <v/>
      </c>
      <c r="AL229" s="1069" t="str" cm="1">
        <f t="array" ref="AL229">IF($D229&lt;COLUMNS($F$7:AL$7),"",INDEX(TableDiv[[GASB]:[GASB]],_xlfn.AGGREGATE(15,3,(TableDiv[[Agency]:[Agency]]=$E229)/(TableDiv[[Agency]:[Agency]]=$E229)*(ROW(TableDiv[Agency])-ROW(TableDiv[[#Headers],[Agency]])),COLUMNS($F$7:AL$7))))</f>
        <v/>
      </c>
      <c r="AM229" s="1069" t="str" cm="1">
        <f t="array" ref="AM229">IF($D229&lt;COLUMNS($F$7:AM$7),"",INDEX(TableDiv[[GASB]:[GASB]],_xlfn.AGGREGATE(15,3,(TableDiv[[Agency]:[Agency]]=$E229)/(TableDiv[[Agency]:[Agency]]=$E229)*(ROW(TableDiv[Agency])-ROW(TableDiv[[#Headers],[Agency]])),COLUMNS($F$7:AM$7))))</f>
        <v/>
      </c>
      <c r="AN229" s="1069"/>
      <c r="AO229" s="1069"/>
      <c r="AP229" s="1069"/>
      <c r="AQ229" s="1069"/>
      <c r="AR229" s="1069"/>
      <c r="AS229" s="1069"/>
    </row>
    <row r="230" spans="1:45" ht="15">
      <c r="A230" s="1073" t="s">
        <v>2369</v>
      </c>
      <c r="B230" s="1073" t="s">
        <v>2270</v>
      </c>
      <c r="C230" s="1069"/>
      <c r="D230" s="1069">
        <f>COUNTIF(TableDiv[Agency],E230)</f>
        <v>31</v>
      </c>
      <c r="E230" s="1078" t="str" cm="1">
        <f t="array" ref="E230">IFERROR(INDEX(TableDiv[Agency],MATCH(0,INDEX(COUNTIF($E$7:E229,TableDiv[Agency]),),0)),"")</f>
        <v/>
      </c>
      <c r="F230" s="1069" cm="1">
        <f t="array" ref="F230">IF($D230&lt;COLUMNS($F$7:F$7),"",INDEX(TableDiv[[GASB]:[GASB]],_xlfn.AGGREGATE(15,3,(TableDiv[[Agency]:[Agency]]=$E230)/(TableDiv[[Agency]:[Agency]]=$E230)*(ROW(TableDiv[Agency])-ROW(TableDiv[[#Headers],[Agency]])),COLUMNS($F$7:F$7))))</f>
        <v>0</v>
      </c>
      <c r="G230" s="1069" cm="1">
        <f t="array" ref="G230">IF($D230&lt;COLUMNS($F$7:G$7),"",INDEX(TableDiv[[GASB]:[GASB]],_xlfn.AGGREGATE(15,3,(TableDiv[[Agency]:[Agency]]=$E230)/(TableDiv[[Agency]:[Agency]]=$E230)*(ROW(TableDiv[Agency])-ROW(TableDiv[[#Headers],[Agency]])),COLUMNS($F$7:G$7))))</f>
        <v>0</v>
      </c>
      <c r="H230" s="1069" cm="1">
        <f t="array" ref="H230">IF($D230&lt;COLUMNS($F$7:H$7),"",INDEX(TableDiv[[GASB]:[GASB]],_xlfn.AGGREGATE(15,3,(TableDiv[[Agency]:[Agency]]=$E230)/(TableDiv[[Agency]:[Agency]]=$E230)*(ROW(TableDiv[Agency])-ROW(TableDiv[[#Headers],[Agency]])),COLUMNS($F$7:H$7))))</f>
        <v>0</v>
      </c>
      <c r="I230" s="1069" cm="1">
        <f t="array" ref="I230">IF($D230&lt;COLUMNS($F$7:I$7),"",INDEX(TableDiv[[GASB]:[GASB]],_xlfn.AGGREGATE(15,3,(TableDiv[[Agency]:[Agency]]=$E230)/(TableDiv[[Agency]:[Agency]]=$E230)*(ROW(TableDiv[Agency])-ROW(TableDiv[[#Headers],[Agency]])),COLUMNS($F$7:I$7))))</f>
        <v>0</v>
      </c>
      <c r="J230" s="1069" cm="1">
        <f t="array" ref="J230">IF($D230&lt;COLUMNS($F$7:J$7),"",INDEX(TableDiv[[GASB]:[GASB]],_xlfn.AGGREGATE(15,3,(TableDiv[[Agency]:[Agency]]=$E230)/(TableDiv[[Agency]:[Agency]]=$E230)*(ROW(TableDiv[Agency])-ROW(TableDiv[[#Headers],[Agency]])),COLUMNS($F$7:J$7))))</f>
        <v>0</v>
      </c>
      <c r="K230" s="1069" cm="1">
        <f t="array" ref="K230">IF($D230&lt;COLUMNS($F$7:K$7),"",INDEX(TableDiv[[GASB]:[GASB]],_xlfn.AGGREGATE(15,3,(TableDiv[[Agency]:[Agency]]=$E230)/(TableDiv[[Agency]:[Agency]]=$E230)*(ROW(TableDiv[Agency])-ROW(TableDiv[[#Headers],[Agency]])),COLUMNS($F$7:K$7))))</f>
        <v>0</v>
      </c>
      <c r="L230" s="1069" cm="1">
        <f t="array" ref="L230">IF($D230&lt;COLUMNS($F$7:L$7),"",INDEX(TableDiv[[GASB]:[GASB]],_xlfn.AGGREGATE(15,3,(TableDiv[[Agency]:[Agency]]=$E230)/(TableDiv[[Agency]:[Agency]]=$E230)*(ROW(TableDiv[Agency])-ROW(TableDiv[[#Headers],[Agency]])),COLUMNS($F$7:L$7))))</f>
        <v>0</v>
      </c>
      <c r="M230" s="1069" cm="1">
        <f t="array" ref="M230">IF($D230&lt;COLUMNS($F$7:M$7),"",INDEX(TableDiv[[GASB]:[GASB]],_xlfn.AGGREGATE(15,3,(TableDiv[[Agency]:[Agency]]=$E230)/(TableDiv[[Agency]:[Agency]]=$E230)*(ROW(TableDiv[Agency])-ROW(TableDiv[[#Headers],[Agency]])),COLUMNS($F$7:M$7))))</f>
        <v>0</v>
      </c>
      <c r="N230" s="1069" cm="1">
        <f t="array" ref="N230">IF($D230&lt;COLUMNS($F$7:N$7),"",INDEX(TableDiv[[GASB]:[GASB]],_xlfn.AGGREGATE(15,3,(TableDiv[[Agency]:[Agency]]=$E230)/(TableDiv[[Agency]:[Agency]]=$E230)*(ROW(TableDiv[Agency])-ROW(TableDiv[[#Headers],[Agency]])),COLUMNS($F$7:N$7))))</f>
        <v>0</v>
      </c>
      <c r="O230" s="1069" cm="1">
        <f t="array" ref="O230">IF($D230&lt;COLUMNS($F$7:O$7),"",INDEX(TableDiv[[GASB]:[GASB]],_xlfn.AGGREGATE(15,3,(TableDiv[[Agency]:[Agency]]=$E230)/(TableDiv[[Agency]:[Agency]]=$E230)*(ROW(TableDiv[Agency])-ROW(TableDiv[[#Headers],[Agency]])),COLUMNS($F$7:O$7))))</f>
        <v>0</v>
      </c>
      <c r="P230" s="1069" cm="1">
        <f t="array" ref="P230">IF($D230&lt;COLUMNS($F$7:P$7),"",INDEX(TableDiv[[GASB]:[GASB]],_xlfn.AGGREGATE(15,3,(TableDiv[[Agency]:[Agency]]=$E230)/(TableDiv[[Agency]:[Agency]]=$E230)*(ROW(TableDiv[Agency])-ROW(TableDiv[[#Headers],[Agency]])),COLUMNS($F$7:P$7))))</f>
        <v>0</v>
      </c>
      <c r="Q230" s="1069" cm="1">
        <f t="array" ref="Q230">IF($D230&lt;COLUMNS($F$7:Q$7),"",INDEX(TableDiv[[GASB]:[GASB]],_xlfn.AGGREGATE(15,3,(TableDiv[[Agency]:[Agency]]=$E230)/(TableDiv[[Agency]:[Agency]]=$E230)*(ROW(TableDiv[Agency])-ROW(TableDiv[[#Headers],[Agency]])),COLUMNS($F$7:Q$7))))</f>
        <v>0</v>
      </c>
      <c r="R230" s="1069" cm="1">
        <f t="array" ref="R230">IF($D230&lt;COLUMNS($F$7:R$7),"",INDEX(TableDiv[[GASB]:[GASB]],_xlfn.AGGREGATE(15,3,(TableDiv[[Agency]:[Agency]]=$E230)/(TableDiv[[Agency]:[Agency]]=$E230)*(ROW(TableDiv[Agency])-ROW(TableDiv[[#Headers],[Agency]])),COLUMNS($F$7:R$7))))</f>
        <v>0</v>
      </c>
      <c r="S230" s="1069" cm="1">
        <f t="array" ref="S230">IF($D230&lt;COLUMNS($F$7:S$7),"",INDEX(TableDiv[[GASB]:[GASB]],_xlfn.AGGREGATE(15,3,(TableDiv[[Agency]:[Agency]]=$E230)/(TableDiv[[Agency]:[Agency]]=$E230)*(ROW(TableDiv[Agency])-ROW(TableDiv[[#Headers],[Agency]])),COLUMNS($F$7:S$7))))</f>
        <v>0</v>
      </c>
      <c r="T230" s="1069" cm="1">
        <f t="array" ref="T230">IF($D230&lt;COLUMNS($F$7:T$7),"",INDEX(TableDiv[[GASB]:[GASB]],_xlfn.AGGREGATE(15,3,(TableDiv[[Agency]:[Agency]]=$E230)/(TableDiv[[Agency]:[Agency]]=$E230)*(ROW(TableDiv[Agency])-ROW(TableDiv[[#Headers],[Agency]])),COLUMNS($F$7:T$7))))</f>
        <v>0</v>
      </c>
      <c r="U230" s="1069" cm="1">
        <f t="array" ref="U230">IF($D230&lt;COLUMNS($F$7:U$7),"",INDEX(TableDiv[[GASB]:[GASB]],_xlfn.AGGREGATE(15,3,(TableDiv[[Agency]:[Agency]]=$E230)/(TableDiv[[Agency]:[Agency]]=$E230)*(ROW(TableDiv[Agency])-ROW(TableDiv[[#Headers],[Agency]])),COLUMNS($F$7:U$7))))</f>
        <v>0</v>
      </c>
      <c r="V230" s="1069" cm="1">
        <f t="array" ref="V230">IF($D230&lt;COLUMNS($F$7:V$7),"",INDEX(TableDiv[[GASB]:[GASB]],_xlfn.AGGREGATE(15,3,(TableDiv[[Agency]:[Agency]]=$E230)/(TableDiv[[Agency]:[Agency]]=$E230)*(ROW(TableDiv[Agency])-ROW(TableDiv[[#Headers],[Agency]])),COLUMNS($F$7:V$7))))</f>
        <v>0</v>
      </c>
      <c r="W230" s="1069" cm="1">
        <f t="array" ref="W230">IF($D230&lt;COLUMNS($F$7:W$7),"",INDEX(TableDiv[[GASB]:[GASB]],_xlfn.AGGREGATE(15,3,(TableDiv[[Agency]:[Agency]]=$E230)/(TableDiv[[Agency]:[Agency]]=$E230)*(ROW(TableDiv[Agency])-ROW(TableDiv[[#Headers],[Agency]])),COLUMNS($F$7:W$7))))</f>
        <v>0</v>
      </c>
      <c r="X230" s="1069" cm="1">
        <f t="array" ref="X230">IF($D230&lt;COLUMNS($F$7:X$7),"",INDEX(TableDiv[[GASB]:[GASB]],_xlfn.AGGREGATE(15,3,(TableDiv[[Agency]:[Agency]]=$E230)/(TableDiv[[Agency]:[Agency]]=$E230)*(ROW(TableDiv[Agency])-ROW(TableDiv[[#Headers],[Agency]])),COLUMNS($F$7:X$7))))</f>
        <v>0</v>
      </c>
      <c r="Y230" s="1069" cm="1">
        <f t="array" ref="Y230">IF($D230&lt;COLUMNS($F$7:Y$7),"",INDEX(TableDiv[[GASB]:[GASB]],_xlfn.AGGREGATE(15,3,(TableDiv[[Agency]:[Agency]]=$E230)/(TableDiv[[Agency]:[Agency]]=$E230)*(ROW(TableDiv[Agency])-ROW(TableDiv[[#Headers],[Agency]])),COLUMNS($F$7:Y$7))))</f>
        <v>0</v>
      </c>
      <c r="Z230" s="1069" cm="1">
        <f t="array" ref="Z230">IF($D230&lt;COLUMNS($F$7:Z$7),"",INDEX(TableDiv[[GASB]:[GASB]],_xlfn.AGGREGATE(15,3,(TableDiv[[Agency]:[Agency]]=$E230)/(TableDiv[[Agency]:[Agency]]=$E230)*(ROW(TableDiv[Agency])-ROW(TableDiv[[#Headers],[Agency]])),COLUMNS($F$7:Z$7))))</f>
        <v>0</v>
      </c>
      <c r="AA230" s="1069" cm="1">
        <f t="array" ref="AA230">IF($D230&lt;COLUMNS($F$7:AA$7),"",INDEX(TableDiv[[GASB]:[GASB]],_xlfn.AGGREGATE(15,3,(TableDiv[[Agency]:[Agency]]=$E230)/(TableDiv[[Agency]:[Agency]]=$E230)*(ROW(TableDiv[Agency])-ROW(TableDiv[[#Headers],[Agency]])),COLUMNS($F$7:AA$7))))</f>
        <v>0</v>
      </c>
      <c r="AB230" s="1069" cm="1">
        <f t="array" ref="AB230">IF($D230&lt;COLUMNS($F$7:AB$7),"",INDEX(TableDiv[[GASB]:[GASB]],_xlfn.AGGREGATE(15,3,(TableDiv[[Agency]:[Agency]]=$E230)/(TableDiv[[Agency]:[Agency]]=$E230)*(ROW(TableDiv[Agency])-ROW(TableDiv[[#Headers],[Agency]])),COLUMNS($F$7:AB$7))))</f>
        <v>0</v>
      </c>
      <c r="AC230" s="1069" cm="1">
        <f t="array" ref="AC230">IF($D230&lt;COLUMNS($F$7:AC$7),"",INDEX(TableDiv[[GASB]:[GASB]],_xlfn.AGGREGATE(15,3,(TableDiv[[Agency]:[Agency]]=$E230)/(TableDiv[[Agency]:[Agency]]=$E230)*(ROW(TableDiv[Agency])-ROW(TableDiv[[#Headers],[Agency]])),COLUMNS($F$7:AC$7))))</f>
        <v>0</v>
      </c>
      <c r="AD230" s="1069" cm="1">
        <f t="array" ref="AD230">IF($D230&lt;COLUMNS($F$7:AD$7),"",INDEX(TableDiv[[GASB]:[GASB]],_xlfn.AGGREGATE(15,3,(TableDiv[[Agency]:[Agency]]=$E230)/(TableDiv[[Agency]:[Agency]]=$E230)*(ROW(TableDiv[Agency])-ROW(TableDiv[[#Headers],[Agency]])),COLUMNS($F$7:AD$7))))</f>
        <v>0</v>
      </c>
      <c r="AE230" s="1069" cm="1">
        <f t="array" ref="AE230">IF($D230&lt;COLUMNS($F$7:AE$7),"",INDEX(TableDiv[[GASB]:[GASB]],_xlfn.AGGREGATE(15,3,(TableDiv[[Agency]:[Agency]]=$E230)/(TableDiv[[Agency]:[Agency]]=$E230)*(ROW(TableDiv[Agency])-ROW(TableDiv[[#Headers],[Agency]])),COLUMNS($F$7:AE$7))))</f>
        <v>0</v>
      </c>
      <c r="AF230" s="1069" cm="1">
        <f t="array" ref="AF230">IF($D230&lt;COLUMNS($F$7:AF$7),"",INDEX(TableDiv[[GASB]:[GASB]],_xlfn.AGGREGATE(15,3,(TableDiv[[Agency]:[Agency]]=$E230)/(TableDiv[[Agency]:[Agency]]=$E230)*(ROW(TableDiv[Agency])-ROW(TableDiv[[#Headers],[Agency]])),COLUMNS($F$7:AF$7))))</f>
        <v>0</v>
      </c>
      <c r="AG230" s="1069" cm="1">
        <f t="array" ref="AG230">IF($D230&lt;COLUMNS($F$7:AG$7),"",INDEX(TableDiv[[GASB]:[GASB]],_xlfn.AGGREGATE(15,3,(TableDiv[[Agency]:[Agency]]=$E230)/(TableDiv[[Agency]:[Agency]]=$E230)*(ROW(TableDiv[Agency])-ROW(TableDiv[[#Headers],[Agency]])),COLUMNS($F$7:AG$7))))</f>
        <v>0</v>
      </c>
      <c r="AH230" s="1069" cm="1">
        <f t="array" ref="AH230">IF($D230&lt;COLUMNS($F$7:AH$7),"",INDEX(TableDiv[[GASB]:[GASB]],_xlfn.AGGREGATE(15,3,(TableDiv[[Agency]:[Agency]]=$E230)/(TableDiv[[Agency]:[Agency]]=$E230)*(ROW(TableDiv[Agency])-ROW(TableDiv[[#Headers],[Agency]])),COLUMNS($F$7:AH$7))))</f>
        <v>0</v>
      </c>
      <c r="AI230" s="1069" cm="1">
        <f t="array" ref="AI230">IF($D230&lt;COLUMNS($F$7:AI$7),"",INDEX(TableDiv[[GASB]:[GASB]],_xlfn.AGGREGATE(15,3,(TableDiv[[Agency]:[Agency]]=$E230)/(TableDiv[[Agency]:[Agency]]=$E230)*(ROW(TableDiv[Agency])-ROW(TableDiv[[#Headers],[Agency]])),COLUMNS($F$7:AI$7))))</f>
        <v>0</v>
      </c>
      <c r="AJ230" s="1069" cm="1">
        <f t="array" ref="AJ230">IF($D230&lt;COLUMNS($F$7:AJ$7),"",INDEX(TableDiv[[GASB]:[GASB]],_xlfn.AGGREGATE(15,3,(TableDiv[[Agency]:[Agency]]=$E230)/(TableDiv[[Agency]:[Agency]]=$E230)*(ROW(TableDiv[Agency])-ROW(TableDiv[[#Headers],[Agency]])),COLUMNS($F$7:AJ$7))))</f>
        <v>0</v>
      </c>
      <c r="AK230" s="1069" t="str" cm="1">
        <f t="array" ref="AK230">IF($D230&lt;COLUMNS($F$7:AK$7),"",INDEX(TableDiv[[GASB]:[GASB]],_xlfn.AGGREGATE(15,3,(TableDiv[[Agency]:[Agency]]=$E230)/(TableDiv[[Agency]:[Agency]]=$E230)*(ROW(TableDiv[Agency])-ROW(TableDiv[[#Headers],[Agency]])),COLUMNS($F$7:AK$7))))</f>
        <v/>
      </c>
      <c r="AL230" s="1069" t="str" cm="1">
        <f t="array" ref="AL230">IF($D230&lt;COLUMNS($F$7:AL$7),"",INDEX(TableDiv[[GASB]:[GASB]],_xlfn.AGGREGATE(15,3,(TableDiv[[Agency]:[Agency]]=$E230)/(TableDiv[[Agency]:[Agency]]=$E230)*(ROW(TableDiv[Agency])-ROW(TableDiv[[#Headers],[Agency]])),COLUMNS($F$7:AL$7))))</f>
        <v/>
      </c>
      <c r="AM230" s="1069" t="str" cm="1">
        <f t="array" ref="AM230">IF($D230&lt;COLUMNS($F$7:AM$7),"",INDEX(TableDiv[[GASB]:[GASB]],_xlfn.AGGREGATE(15,3,(TableDiv[[Agency]:[Agency]]=$E230)/(TableDiv[[Agency]:[Agency]]=$E230)*(ROW(TableDiv[Agency])-ROW(TableDiv[[#Headers],[Agency]])),COLUMNS($F$7:AM$7))))</f>
        <v/>
      </c>
      <c r="AN230" s="1069"/>
      <c r="AO230" s="1069"/>
      <c r="AP230" s="1069"/>
      <c r="AQ230" s="1069"/>
      <c r="AR230" s="1069"/>
      <c r="AS230" s="1069"/>
    </row>
    <row r="231" spans="1:45" ht="15">
      <c r="A231" s="1073" t="s">
        <v>2369</v>
      </c>
      <c r="B231" s="1073" t="s">
        <v>2267</v>
      </c>
      <c r="C231" s="1069"/>
      <c r="D231" s="1069">
        <f>COUNTIF(TableDiv[Agency],E231)</f>
        <v>31</v>
      </c>
      <c r="E231" s="1078" t="str" cm="1">
        <f t="array" ref="E231">IFERROR(INDEX(TableDiv[Agency],MATCH(0,INDEX(COUNTIF($E$7:E230,TableDiv[Agency]),),0)),"")</f>
        <v/>
      </c>
      <c r="F231" s="1069" cm="1">
        <f t="array" ref="F231">IF($D231&lt;COLUMNS($F$7:F$7),"",INDEX(TableDiv[[GASB]:[GASB]],_xlfn.AGGREGATE(15,3,(TableDiv[[Agency]:[Agency]]=$E231)/(TableDiv[[Agency]:[Agency]]=$E231)*(ROW(TableDiv[Agency])-ROW(TableDiv[[#Headers],[Agency]])),COLUMNS($F$7:F$7))))</f>
        <v>0</v>
      </c>
      <c r="G231" s="1069" cm="1">
        <f t="array" ref="G231">IF($D231&lt;COLUMNS($F$7:G$7),"",INDEX(TableDiv[[GASB]:[GASB]],_xlfn.AGGREGATE(15,3,(TableDiv[[Agency]:[Agency]]=$E231)/(TableDiv[[Agency]:[Agency]]=$E231)*(ROW(TableDiv[Agency])-ROW(TableDiv[[#Headers],[Agency]])),COLUMNS($F$7:G$7))))</f>
        <v>0</v>
      </c>
      <c r="H231" s="1069" cm="1">
        <f t="array" ref="H231">IF($D231&lt;COLUMNS($F$7:H$7),"",INDEX(TableDiv[[GASB]:[GASB]],_xlfn.AGGREGATE(15,3,(TableDiv[[Agency]:[Agency]]=$E231)/(TableDiv[[Agency]:[Agency]]=$E231)*(ROW(TableDiv[Agency])-ROW(TableDiv[[#Headers],[Agency]])),COLUMNS($F$7:H$7))))</f>
        <v>0</v>
      </c>
      <c r="I231" s="1069" cm="1">
        <f t="array" ref="I231">IF($D231&lt;COLUMNS($F$7:I$7),"",INDEX(TableDiv[[GASB]:[GASB]],_xlfn.AGGREGATE(15,3,(TableDiv[[Agency]:[Agency]]=$E231)/(TableDiv[[Agency]:[Agency]]=$E231)*(ROW(TableDiv[Agency])-ROW(TableDiv[[#Headers],[Agency]])),COLUMNS($F$7:I$7))))</f>
        <v>0</v>
      </c>
      <c r="J231" s="1069" cm="1">
        <f t="array" ref="J231">IF($D231&lt;COLUMNS($F$7:J$7),"",INDEX(TableDiv[[GASB]:[GASB]],_xlfn.AGGREGATE(15,3,(TableDiv[[Agency]:[Agency]]=$E231)/(TableDiv[[Agency]:[Agency]]=$E231)*(ROW(TableDiv[Agency])-ROW(TableDiv[[#Headers],[Agency]])),COLUMNS($F$7:J$7))))</f>
        <v>0</v>
      </c>
      <c r="K231" s="1069" cm="1">
        <f t="array" ref="K231">IF($D231&lt;COLUMNS($F$7:K$7),"",INDEX(TableDiv[[GASB]:[GASB]],_xlfn.AGGREGATE(15,3,(TableDiv[[Agency]:[Agency]]=$E231)/(TableDiv[[Agency]:[Agency]]=$E231)*(ROW(TableDiv[Agency])-ROW(TableDiv[[#Headers],[Agency]])),COLUMNS($F$7:K$7))))</f>
        <v>0</v>
      </c>
      <c r="L231" s="1069" cm="1">
        <f t="array" ref="L231">IF($D231&lt;COLUMNS($F$7:L$7),"",INDEX(TableDiv[[GASB]:[GASB]],_xlfn.AGGREGATE(15,3,(TableDiv[[Agency]:[Agency]]=$E231)/(TableDiv[[Agency]:[Agency]]=$E231)*(ROW(TableDiv[Agency])-ROW(TableDiv[[#Headers],[Agency]])),COLUMNS($F$7:L$7))))</f>
        <v>0</v>
      </c>
      <c r="M231" s="1069" cm="1">
        <f t="array" ref="M231">IF($D231&lt;COLUMNS($F$7:M$7),"",INDEX(TableDiv[[GASB]:[GASB]],_xlfn.AGGREGATE(15,3,(TableDiv[[Agency]:[Agency]]=$E231)/(TableDiv[[Agency]:[Agency]]=$E231)*(ROW(TableDiv[Agency])-ROW(TableDiv[[#Headers],[Agency]])),COLUMNS($F$7:M$7))))</f>
        <v>0</v>
      </c>
      <c r="N231" s="1069" cm="1">
        <f t="array" ref="N231">IF($D231&lt;COLUMNS($F$7:N$7),"",INDEX(TableDiv[[GASB]:[GASB]],_xlfn.AGGREGATE(15,3,(TableDiv[[Agency]:[Agency]]=$E231)/(TableDiv[[Agency]:[Agency]]=$E231)*(ROW(TableDiv[Agency])-ROW(TableDiv[[#Headers],[Agency]])),COLUMNS($F$7:N$7))))</f>
        <v>0</v>
      </c>
      <c r="O231" s="1069" cm="1">
        <f t="array" ref="O231">IF($D231&lt;COLUMNS($F$7:O$7),"",INDEX(TableDiv[[GASB]:[GASB]],_xlfn.AGGREGATE(15,3,(TableDiv[[Agency]:[Agency]]=$E231)/(TableDiv[[Agency]:[Agency]]=$E231)*(ROW(TableDiv[Agency])-ROW(TableDiv[[#Headers],[Agency]])),COLUMNS($F$7:O$7))))</f>
        <v>0</v>
      </c>
      <c r="P231" s="1069" cm="1">
        <f t="array" ref="P231">IF($D231&lt;COLUMNS($F$7:P$7),"",INDEX(TableDiv[[GASB]:[GASB]],_xlfn.AGGREGATE(15,3,(TableDiv[[Agency]:[Agency]]=$E231)/(TableDiv[[Agency]:[Agency]]=$E231)*(ROW(TableDiv[Agency])-ROW(TableDiv[[#Headers],[Agency]])),COLUMNS($F$7:P$7))))</f>
        <v>0</v>
      </c>
      <c r="Q231" s="1069" cm="1">
        <f t="array" ref="Q231">IF($D231&lt;COLUMNS($F$7:Q$7),"",INDEX(TableDiv[[GASB]:[GASB]],_xlfn.AGGREGATE(15,3,(TableDiv[[Agency]:[Agency]]=$E231)/(TableDiv[[Agency]:[Agency]]=$E231)*(ROW(TableDiv[Agency])-ROW(TableDiv[[#Headers],[Agency]])),COLUMNS($F$7:Q$7))))</f>
        <v>0</v>
      </c>
      <c r="R231" s="1069" cm="1">
        <f t="array" ref="R231">IF($D231&lt;COLUMNS($F$7:R$7),"",INDEX(TableDiv[[GASB]:[GASB]],_xlfn.AGGREGATE(15,3,(TableDiv[[Agency]:[Agency]]=$E231)/(TableDiv[[Agency]:[Agency]]=$E231)*(ROW(TableDiv[Agency])-ROW(TableDiv[[#Headers],[Agency]])),COLUMNS($F$7:R$7))))</f>
        <v>0</v>
      </c>
      <c r="S231" s="1069" cm="1">
        <f t="array" ref="S231">IF($D231&lt;COLUMNS($F$7:S$7),"",INDEX(TableDiv[[GASB]:[GASB]],_xlfn.AGGREGATE(15,3,(TableDiv[[Agency]:[Agency]]=$E231)/(TableDiv[[Agency]:[Agency]]=$E231)*(ROW(TableDiv[Agency])-ROW(TableDiv[[#Headers],[Agency]])),COLUMNS($F$7:S$7))))</f>
        <v>0</v>
      </c>
      <c r="T231" s="1069" cm="1">
        <f t="array" ref="T231">IF($D231&lt;COLUMNS($F$7:T$7),"",INDEX(TableDiv[[GASB]:[GASB]],_xlfn.AGGREGATE(15,3,(TableDiv[[Agency]:[Agency]]=$E231)/(TableDiv[[Agency]:[Agency]]=$E231)*(ROW(TableDiv[Agency])-ROW(TableDiv[[#Headers],[Agency]])),COLUMNS($F$7:T$7))))</f>
        <v>0</v>
      </c>
      <c r="U231" s="1069" cm="1">
        <f t="array" ref="U231">IF($D231&lt;COLUMNS($F$7:U$7),"",INDEX(TableDiv[[GASB]:[GASB]],_xlfn.AGGREGATE(15,3,(TableDiv[[Agency]:[Agency]]=$E231)/(TableDiv[[Agency]:[Agency]]=$E231)*(ROW(TableDiv[Agency])-ROW(TableDiv[[#Headers],[Agency]])),COLUMNS($F$7:U$7))))</f>
        <v>0</v>
      </c>
      <c r="V231" s="1069" cm="1">
        <f t="array" ref="V231">IF($D231&lt;COLUMNS($F$7:V$7),"",INDEX(TableDiv[[GASB]:[GASB]],_xlfn.AGGREGATE(15,3,(TableDiv[[Agency]:[Agency]]=$E231)/(TableDiv[[Agency]:[Agency]]=$E231)*(ROW(TableDiv[Agency])-ROW(TableDiv[[#Headers],[Agency]])),COLUMNS($F$7:V$7))))</f>
        <v>0</v>
      </c>
      <c r="W231" s="1069" cm="1">
        <f t="array" ref="W231">IF($D231&lt;COLUMNS($F$7:W$7),"",INDEX(TableDiv[[GASB]:[GASB]],_xlfn.AGGREGATE(15,3,(TableDiv[[Agency]:[Agency]]=$E231)/(TableDiv[[Agency]:[Agency]]=$E231)*(ROW(TableDiv[Agency])-ROW(TableDiv[[#Headers],[Agency]])),COLUMNS($F$7:W$7))))</f>
        <v>0</v>
      </c>
      <c r="X231" s="1069" cm="1">
        <f t="array" ref="X231">IF($D231&lt;COLUMNS($F$7:X$7),"",INDEX(TableDiv[[GASB]:[GASB]],_xlfn.AGGREGATE(15,3,(TableDiv[[Agency]:[Agency]]=$E231)/(TableDiv[[Agency]:[Agency]]=$E231)*(ROW(TableDiv[Agency])-ROW(TableDiv[[#Headers],[Agency]])),COLUMNS($F$7:X$7))))</f>
        <v>0</v>
      </c>
      <c r="Y231" s="1069" cm="1">
        <f t="array" ref="Y231">IF($D231&lt;COLUMNS($F$7:Y$7),"",INDEX(TableDiv[[GASB]:[GASB]],_xlfn.AGGREGATE(15,3,(TableDiv[[Agency]:[Agency]]=$E231)/(TableDiv[[Agency]:[Agency]]=$E231)*(ROW(TableDiv[Agency])-ROW(TableDiv[[#Headers],[Agency]])),COLUMNS($F$7:Y$7))))</f>
        <v>0</v>
      </c>
      <c r="Z231" s="1069" cm="1">
        <f t="array" ref="Z231">IF($D231&lt;COLUMNS($F$7:Z$7),"",INDEX(TableDiv[[GASB]:[GASB]],_xlfn.AGGREGATE(15,3,(TableDiv[[Agency]:[Agency]]=$E231)/(TableDiv[[Agency]:[Agency]]=$E231)*(ROW(TableDiv[Agency])-ROW(TableDiv[[#Headers],[Agency]])),COLUMNS($F$7:Z$7))))</f>
        <v>0</v>
      </c>
      <c r="AA231" s="1069" cm="1">
        <f t="array" ref="AA231">IF($D231&lt;COLUMNS($F$7:AA$7),"",INDEX(TableDiv[[GASB]:[GASB]],_xlfn.AGGREGATE(15,3,(TableDiv[[Agency]:[Agency]]=$E231)/(TableDiv[[Agency]:[Agency]]=$E231)*(ROW(TableDiv[Agency])-ROW(TableDiv[[#Headers],[Agency]])),COLUMNS($F$7:AA$7))))</f>
        <v>0</v>
      </c>
      <c r="AB231" s="1069" cm="1">
        <f t="array" ref="AB231">IF($D231&lt;COLUMNS($F$7:AB$7),"",INDEX(TableDiv[[GASB]:[GASB]],_xlfn.AGGREGATE(15,3,(TableDiv[[Agency]:[Agency]]=$E231)/(TableDiv[[Agency]:[Agency]]=$E231)*(ROW(TableDiv[Agency])-ROW(TableDiv[[#Headers],[Agency]])),COLUMNS($F$7:AB$7))))</f>
        <v>0</v>
      </c>
      <c r="AC231" s="1069" cm="1">
        <f t="array" ref="AC231">IF($D231&lt;COLUMNS($F$7:AC$7),"",INDEX(TableDiv[[GASB]:[GASB]],_xlfn.AGGREGATE(15,3,(TableDiv[[Agency]:[Agency]]=$E231)/(TableDiv[[Agency]:[Agency]]=$E231)*(ROW(TableDiv[Agency])-ROW(TableDiv[[#Headers],[Agency]])),COLUMNS($F$7:AC$7))))</f>
        <v>0</v>
      </c>
      <c r="AD231" s="1069" cm="1">
        <f t="array" ref="AD231">IF($D231&lt;COLUMNS($F$7:AD$7),"",INDEX(TableDiv[[GASB]:[GASB]],_xlfn.AGGREGATE(15,3,(TableDiv[[Agency]:[Agency]]=$E231)/(TableDiv[[Agency]:[Agency]]=$E231)*(ROW(TableDiv[Agency])-ROW(TableDiv[[#Headers],[Agency]])),COLUMNS($F$7:AD$7))))</f>
        <v>0</v>
      </c>
      <c r="AE231" s="1069" cm="1">
        <f t="array" ref="AE231">IF($D231&lt;COLUMNS($F$7:AE$7),"",INDEX(TableDiv[[GASB]:[GASB]],_xlfn.AGGREGATE(15,3,(TableDiv[[Agency]:[Agency]]=$E231)/(TableDiv[[Agency]:[Agency]]=$E231)*(ROW(TableDiv[Agency])-ROW(TableDiv[[#Headers],[Agency]])),COLUMNS($F$7:AE$7))))</f>
        <v>0</v>
      </c>
      <c r="AF231" s="1069" cm="1">
        <f t="array" ref="AF231">IF($D231&lt;COLUMNS($F$7:AF$7),"",INDEX(TableDiv[[GASB]:[GASB]],_xlfn.AGGREGATE(15,3,(TableDiv[[Agency]:[Agency]]=$E231)/(TableDiv[[Agency]:[Agency]]=$E231)*(ROW(TableDiv[Agency])-ROW(TableDiv[[#Headers],[Agency]])),COLUMNS($F$7:AF$7))))</f>
        <v>0</v>
      </c>
      <c r="AG231" s="1069" cm="1">
        <f t="array" ref="AG231">IF($D231&lt;COLUMNS($F$7:AG$7),"",INDEX(TableDiv[[GASB]:[GASB]],_xlfn.AGGREGATE(15,3,(TableDiv[[Agency]:[Agency]]=$E231)/(TableDiv[[Agency]:[Agency]]=$E231)*(ROW(TableDiv[Agency])-ROW(TableDiv[[#Headers],[Agency]])),COLUMNS($F$7:AG$7))))</f>
        <v>0</v>
      </c>
      <c r="AH231" s="1069" cm="1">
        <f t="array" ref="AH231">IF($D231&lt;COLUMNS($F$7:AH$7),"",INDEX(TableDiv[[GASB]:[GASB]],_xlfn.AGGREGATE(15,3,(TableDiv[[Agency]:[Agency]]=$E231)/(TableDiv[[Agency]:[Agency]]=$E231)*(ROW(TableDiv[Agency])-ROW(TableDiv[[#Headers],[Agency]])),COLUMNS($F$7:AH$7))))</f>
        <v>0</v>
      </c>
      <c r="AI231" s="1069" cm="1">
        <f t="array" ref="AI231">IF($D231&lt;COLUMNS($F$7:AI$7),"",INDEX(TableDiv[[GASB]:[GASB]],_xlfn.AGGREGATE(15,3,(TableDiv[[Agency]:[Agency]]=$E231)/(TableDiv[[Agency]:[Agency]]=$E231)*(ROW(TableDiv[Agency])-ROW(TableDiv[[#Headers],[Agency]])),COLUMNS($F$7:AI$7))))</f>
        <v>0</v>
      </c>
      <c r="AJ231" s="1069" cm="1">
        <f t="array" ref="AJ231">IF($D231&lt;COLUMNS($F$7:AJ$7),"",INDEX(TableDiv[[GASB]:[GASB]],_xlfn.AGGREGATE(15,3,(TableDiv[[Agency]:[Agency]]=$E231)/(TableDiv[[Agency]:[Agency]]=$E231)*(ROW(TableDiv[Agency])-ROW(TableDiv[[#Headers],[Agency]])),COLUMNS($F$7:AJ$7))))</f>
        <v>0</v>
      </c>
      <c r="AK231" s="1069" t="str" cm="1">
        <f t="array" ref="AK231">IF($D231&lt;COLUMNS($F$7:AK$7),"",INDEX(TableDiv[[GASB]:[GASB]],_xlfn.AGGREGATE(15,3,(TableDiv[[Agency]:[Agency]]=$E231)/(TableDiv[[Agency]:[Agency]]=$E231)*(ROW(TableDiv[Agency])-ROW(TableDiv[[#Headers],[Agency]])),COLUMNS($F$7:AK$7))))</f>
        <v/>
      </c>
      <c r="AL231" s="1069" t="str" cm="1">
        <f t="array" ref="AL231">IF($D231&lt;COLUMNS($F$7:AL$7),"",INDEX(TableDiv[[GASB]:[GASB]],_xlfn.AGGREGATE(15,3,(TableDiv[[Agency]:[Agency]]=$E231)/(TableDiv[[Agency]:[Agency]]=$E231)*(ROW(TableDiv[Agency])-ROW(TableDiv[[#Headers],[Agency]])),COLUMNS($F$7:AL$7))))</f>
        <v/>
      </c>
      <c r="AM231" s="1069" t="str" cm="1">
        <f t="array" ref="AM231">IF($D231&lt;COLUMNS($F$7:AM$7),"",INDEX(TableDiv[[GASB]:[GASB]],_xlfn.AGGREGATE(15,3,(TableDiv[[Agency]:[Agency]]=$E231)/(TableDiv[[Agency]:[Agency]]=$E231)*(ROW(TableDiv[Agency])-ROW(TableDiv[[#Headers],[Agency]])),COLUMNS($F$7:AM$7))))</f>
        <v/>
      </c>
      <c r="AN231" s="1069"/>
      <c r="AO231" s="1069"/>
      <c r="AP231" s="1069"/>
      <c r="AQ231" s="1069"/>
      <c r="AR231" s="1069"/>
      <c r="AS231" s="1069"/>
    </row>
    <row r="232" spans="1:45" ht="15">
      <c r="A232" s="1073" t="s">
        <v>2369</v>
      </c>
      <c r="B232" s="1073" t="s">
        <v>2311</v>
      </c>
      <c r="C232" s="1069"/>
      <c r="D232" s="1069">
        <f>COUNTIF(TableDiv[Agency],E232)</f>
        <v>31</v>
      </c>
      <c r="E232" s="1078" t="str" cm="1">
        <f t="array" ref="E232">IFERROR(INDEX(TableDiv[Agency],MATCH(0,INDEX(COUNTIF($E$7:E231,TableDiv[Agency]),),0)),"")</f>
        <v/>
      </c>
      <c r="F232" s="1069" cm="1">
        <f t="array" ref="F232">IF($D232&lt;COLUMNS($F$7:F$7),"",INDEX(TableDiv[[GASB]:[GASB]],_xlfn.AGGREGATE(15,3,(TableDiv[[Agency]:[Agency]]=$E232)/(TableDiv[[Agency]:[Agency]]=$E232)*(ROW(TableDiv[Agency])-ROW(TableDiv[[#Headers],[Agency]])),COLUMNS($F$7:F$7))))</f>
        <v>0</v>
      </c>
      <c r="G232" s="1069" cm="1">
        <f t="array" ref="G232">IF($D232&lt;COLUMNS($F$7:G$7),"",INDEX(TableDiv[[GASB]:[GASB]],_xlfn.AGGREGATE(15,3,(TableDiv[[Agency]:[Agency]]=$E232)/(TableDiv[[Agency]:[Agency]]=$E232)*(ROW(TableDiv[Agency])-ROW(TableDiv[[#Headers],[Agency]])),COLUMNS($F$7:G$7))))</f>
        <v>0</v>
      </c>
      <c r="H232" s="1069" cm="1">
        <f t="array" ref="H232">IF($D232&lt;COLUMNS($F$7:H$7),"",INDEX(TableDiv[[GASB]:[GASB]],_xlfn.AGGREGATE(15,3,(TableDiv[[Agency]:[Agency]]=$E232)/(TableDiv[[Agency]:[Agency]]=$E232)*(ROW(TableDiv[Agency])-ROW(TableDiv[[#Headers],[Agency]])),COLUMNS($F$7:H$7))))</f>
        <v>0</v>
      </c>
      <c r="I232" s="1069" cm="1">
        <f t="array" ref="I232">IF($D232&lt;COLUMNS($F$7:I$7),"",INDEX(TableDiv[[GASB]:[GASB]],_xlfn.AGGREGATE(15,3,(TableDiv[[Agency]:[Agency]]=$E232)/(TableDiv[[Agency]:[Agency]]=$E232)*(ROW(TableDiv[Agency])-ROW(TableDiv[[#Headers],[Agency]])),COLUMNS($F$7:I$7))))</f>
        <v>0</v>
      </c>
      <c r="J232" s="1069" cm="1">
        <f t="array" ref="J232">IF($D232&lt;COLUMNS($F$7:J$7),"",INDEX(TableDiv[[GASB]:[GASB]],_xlfn.AGGREGATE(15,3,(TableDiv[[Agency]:[Agency]]=$E232)/(TableDiv[[Agency]:[Agency]]=$E232)*(ROW(TableDiv[Agency])-ROW(TableDiv[[#Headers],[Agency]])),COLUMNS($F$7:J$7))))</f>
        <v>0</v>
      </c>
      <c r="K232" s="1069" cm="1">
        <f t="array" ref="K232">IF($D232&lt;COLUMNS($F$7:K$7),"",INDEX(TableDiv[[GASB]:[GASB]],_xlfn.AGGREGATE(15,3,(TableDiv[[Agency]:[Agency]]=$E232)/(TableDiv[[Agency]:[Agency]]=$E232)*(ROW(TableDiv[Agency])-ROW(TableDiv[[#Headers],[Agency]])),COLUMNS($F$7:K$7))))</f>
        <v>0</v>
      </c>
      <c r="L232" s="1069" cm="1">
        <f t="array" ref="L232">IF($D232&lt;COLUMNS($F$7:L$7),"",INDEX(TableDiv[[GASB]:[GASB]],_xlfn.AGGREGATE(15,3,(TableDiv[[Agency]:[Agency]]=$E232)/(TableDiv[[Agency]:[Agency]]=$E232)*(ROW(TableDiv[Agency])-ROW(TableDiv[[#Headers],[Agency]])),COLUMNS($F$7:L$7))))</f>
        <v>0</v>
      </c>
      <c r="M232" s="1069" cm="1">
        <f t="array" ref="M232">IF($D232&lt;COLUMNS($F$7:M$7),"",INDEX(TableDiv[[GASB]:[GASB]],_xlfn.AGGREGATE(15,3,(TableDiv[[Agency]:[Agency]]=$E232)/(TableDiv[[Agency]:[Agency]]=$E232)*(ROW(TableDiv[Agency])-ROW(TableDiv[[#Headers],[Agency]])),COLUMNS($F$7:M$7))))</f>
        <v>0</v>
      </c>
      <c r="N232" s="1069" cm="1">
        <f t="array" ref="N232">IF($D232&lt;COLUMNS($F$7:N$7),"",INDEX(TableDiv[[GASB]:[GASB]],_xlfn.AGGREGATE(15,3,(TableDiv[[Agency]:[Agency]]=$E232)/(TableDiv[[Agency]:[Agency]]=$E232)*(ROW(TableDiv[Agency])-ROW(TableDiv[[#Headers],[Agency]])),COLUMNS($F$7:N$7))))</f>
        <v>0</v>
      </c>
      <c r="O232" s="1069" cm="1">
        <f t="array" ref="O232">IF($D232&lt;COLUMNS($F$7:O$7),"",INDEX(TableDiv[[GASB]:[GASB]],_xlfn.AGGREGATE(15,3,(TableDiv[[Agency]:[Agency]]=$E232)/(TableDiv[[Agency]:[Agency]]=$E232)*(ROW(TableDiv[Agency])-ROW(TableDiv[[#Headers],[Agency]])),COLUMNS($F$7:O$7))))</f>
        <v>0</v>
      </c>
      <c r="P232" s="1069" cm="1">
        <f t="array" ref="P232">IF($D232&lt;COLUMNS($F$7:P$7),"",INDEX(TableDiv[[GASB]:[GASB]],_xlfn.AGGREGATE(15,3,(TableDiv[[Agency]:[Agency]]=$E232)/(TableDiv[[Agency]:[Agency]]=$E232)*(ROW(TableDiv[Agency])-ROW(TableDiv[[#Headers],[Agency]])),COLUMNS($F$7:P$7))))</f>
        <v>0</v>
      </c>
      <c r="Q232" s="1069" cm="1">
        <f t="array" ref="Q232">IF($D232&lt;COLUMNS($F$7:Q$7),"",INDEX(TableDiv[[GASB]:[GASB]],_xlfn.AGGREGATE(15,3,(TableDiv[[Agency]:[Agency]]=$E232)/(TableDiv[[Agency]:[Agency]]=$E232)*(ROW(TableDiv[Agency])-ROW(TableDiv[[#Headers],[Agency]])),COLUMNS($F$7:Q$7))))</f>
        <v>0</v>
      </c>
      <c r="R232" s="1069" cm="1">
        <f t="array" ref="R232">IF($D232&lt;COLUMNS($F$7:R$7),"",INDEX(TableDiv[[GASB]:[GASB]],_xlfn.AGGREGATE(15,3,(TableDiv[[Agency]:[Agency]]=$E232)/(TableDiv[[Agency]:[Agency]]=$E232)*(ROW(TableDiv[Agency])-ROW(TableDiv[[#Headers],[Agency]])),COLUMNS($F$7:R$7))))</f>
        <v>0</v>
      </c>
      <c r="S232" s="1069" cm="1">
        <f t="array" ref="S232">IF($D232&lt;COLUMNS($F$7:S$7),"",INDEX(TableDiv[[GASB]:[GASB]],_xlfn.AGGREGATE(15,3,(TableDiv[[Agency]:[Agency]]=$E232)/(TableDiv[[Agency]:[Agency]]=$E232)*(ROW(TableDiv[Agency])-ROW(TableDiv[[#Headers],[Agency]])),COLUMNS($F$7:S$7))))</f>
        <v>0</v>
      </c>
      <c r="T232" s="1069" cm="1">
        <f t="array" ref="T232">IF($D232&lt;COLUMNS($F$7:T$7),"",INDEX(TableDiv[[GASB]:[GASB]],_xlfn.AGGREGATE(15,3,(TableDiv[[Agency]:[Agency]]=$E232)/(TableDiv[[Agency]:[Agency]]=$E232)*(ROW(TableDiv[Agency])-ROW(TableDiv[[#Headers],[Agency]])),COLUMNS($F$7:T$7))))</f>
        <v>0</v>
      </c>
      <c r="U232" s="1069" cm="1">
        <f t="array" ref="U232">IF($D232&lt;COLUMNS($F$7:U$7),"",INDEX(TableDiv[[GASB]:[GASB]],_xlfn.AGGREGATE(15,3,(TableDiv[[Agency]:[Agency]]=$E232)/(TableDiv[[Agency]:[Agency]]=$E232)*(ROW(TableDiv[Agency])-ROW(TableDiv[[#Headers],[Agency]])),COLUMNS($F$7:U$7))))</f>
        <v>0</v>
      </c>
      <c r="V232" s="1069" cm="1">
        <f t="array" ref="V232">IF($D232&lt;COLUMNS($F$7:V$7),"",INDEX(TableDiv[[GASB]:[GASB]],_xlfn.AGGREGATE(15,3,(TableDiv[[Agency]:[Agency]]=$E232)/(TableDiv[[Agency]:[Agency]]=$E232)*(ROW(TableDiv[Agency])-ROW(TableDiv[[#Headers],[Agency]])),COLUMNS($F$7:V$7))))</f>
        <v>0</v>
      </c>
      <c r="W232" s="1069" cm="1">
        <f t="array" ref="W232">IF($D232&lt;COLUMNS($F$7:W$7),"",INDEX(TableDiv[[GASB]:[GASB]],_xlfn.AGGREGATE(15,3,(TableDiv[[Agency]:[Agency]]=$E232)/(TableDiv[[Agency]:[Agency]]=$E232)*(ROW(TableDiv[Agency])-ROW(TableDiv[[#Headers],[Agency]])),COLUMNS($F$7:W$7))))</f>
        <v>0</v>
      </c>
      <c r="X232" s="1069" cm="1">
        <f t="array" ref="X232">IF($D232&lt;COLUMNS($F$7:X$7),"",INDEX(TableDiv[[GASB]:[GASB]],_xlfn.AGGREGATE(15,3,(TableDiv[[Agency]:[Agency]]=$E232)/(TableDiv[[Agency]:[Agency]]=$E232)*(ROW(TableDiv[Agency])-ROW(TableDiv[[#Headers],[Agency]])),COLUMNS($F$7:X$7))))</f>
        <v>0</v>
      </c>
      <c r="Y232" s="1069" cm="1">
        <f t="array" ref="Y232">IF($D232&lt;COLUMNS($F$7:Y$7),"",INDEX(TableDiv[[GASB]:[GASB]],_xlfn.AGGREGATE(15,3,(TableDiv[[Agency]:[Agency]]=$E232)/(TableDiv[[Agency]:[Agency]]=$E232)*(ROW(TableDiv[Agency])-ROW(TableDiv[[#Headers],[Agency]])),COLUMNS($F$7:Y$7))))</f>
        <v>0</v>
      </c>
      <c r="Z232" s="1069" cm="1">
        <f t="array" ref="Z232">IF($D232&lt;COLUMNS($F$7:Z$7),"",INDEX(TableDiv[[GASB]:[GASB]],_xlfn.AGGREGATE(15,3,(TableDiv[[Agency]:[Agency]]=$E232)/(TableDiv[[Agency]:[Agency]]=$E232)*(ROW(TableDiv[Agency])-ROW(TableDiv[[#Headers],[Agency]])),COLUMNS($F$7:Z$7))))</f>
        <v>0</v>
      </c>
      <c r="AA232" s="1069" cm="1">
        <f t="array" ref="AA232">IF($D232&lt;COLUMNS($F$7:AA$7),"",INDEX(TableDiv[[GASB]:[GASB]],_xlfn.AGGREGATE(15,3,(TableDiv[[Agency]:[Agency]]=$E232)/(TableDiv[[Agency]:[Agency]]=$E232)*(ROW(TableDiv[Agency])-ROW(TableDiv[[#Headers],[Agency]])),COLUMNS($F$7:AA$7))))</f>
        <v>0</v>
      </c>
      <c r="AB232" s="1069" cm="1">
        <f t="array" ref="AB232">IF($D232&lt;COLUMNS($F$7:AB$7),"",INDEX(TableDiv[[GASB]:[GASB]],_xlfn.AGGREGATE(15,3,(TableDiv[[Agency]:[Agency]]=$E232)/(TableDiv[[Agency]:[Agency]]=$E232)*(ROW(TableDiv[Agency])-ROW(TableDiv[[#Headers],[Agency]])),COLUMNS($F$7:AB$7))))</f>
        <v>0</v>
      </c>
      <c r="AC232" s="1069" cm="1">
        <f t="array" ref="AC232">IF($D232&lt;COLUMNS($F$7:AC$7),"",INDEX(TableDiv[[GASB]:[GASB]],_xlfn.AGGREGATE(15,3,(TableDiv[[Agency]:[Agency]]=$E232)/(TableDiv[[Agency]:[Agency]]=$E232)*(ROW(TableDiv[Agency])-ROW(TableDiv[[#Headers],[Agency]])),COLUMNS($F$7:AC$7))))</f>
        <v>0</v>
      </c>
      <c r="AD232" s="1069" cm="1">
        <f t="array" ref="AD232">IF($D232&lt;COLUMNS($F$7:AD$7),"",INDEX(TableDiv[[GASB]:[GASB]],_xlfn.AGGREGATE(15,3,(TableDiv[[Agency]:[Agency]]=$E232)/(TableDiv[[Agency]:[Agency]]=$E232)*(ROW(TableDiv[Agency])-ROW(TableDiv[[#Headers],[Agency]])),COLUMNS($F$7:AD$7))))</f>
        <v>0</v>
      </c>
      <c r="AE232" s="1069" cm="1">
        <f t="array" ref="AE232">IF($D232&lt;COLUMNS($F$7:AE$7),"",INDEX(TableDiv[[GASB]:[GASB]],_xlfn.AGGREGATE(15,3,(TableDiv[[Agency]:[Agency]]=$E232)/(TableDiv[[Agency]:[Agency]]=$E232)*(ROW(TableDiv[Agency])-ROW(TableDiv[[#Headers],[Agency]])),COLUMNS($F$7:AE$7))))</f>
        <v>0</v>
      </c>
      <c r="AF232" s="1069" cm="1">
        <f t="array" ref="AF232">IF($D232&lt;COLUMNS($F$7:AF$7),"",INDEX(TableDiv[[GASB]:[GASB]],_xlfn.AGGREGATE(15,3,(TableDiv[[Agency]:[Agency]]=$E232)/(TableDiv[[Agency]:[Agency]]=$E232)*(ROW(TableDiv[Agency])-ROW(TableDiv[[#Headers],[Agency]])),COLUMNS($F$7:AF$7))))</f>
        <v>0</v>
      </c>
      <c r="AG232" s="1069" cm="1">
        <f t="array" ref="AG232">IF($D232&lt;COLUMNS($F$7:AG$7),"",INDEX(TableDiv[[GASB]:[GASB]],_xlfn.AGGREGATE(15,3,(TableDiv[[Agency]:[Agency]]=$E232)/(TableDiv[[Agency]:[Agency]]=$E232)*(ROW(TableDiv[Agency])-ROW(TableDiv[[#Headers],[Agency]])),COLUMNS($F$7:AG$7))))</f>
        <v>0</v>
      </c>
      <c r="AH232" s="1069" cm="1">
        <f t="array" ref="AH232">IF($D232&lt;COLUMNS($F$7:AH$7),"",INDEX(TableDiv[[GASB]:[GASB]],_xlfn.AGGREGATE(15,3,(TableDiv[[Agency]:[Agency]]=$E232)/(TableDiv[[Agency]:[Agency]]=$E232)*(ROW(TableDiv[Agency])-ROW(TableDiv[[#Headers],[Agency]])),COLUMNS($F$7:AH$7))))</f>
        <v>0</v>
      </c>
      <c r="AI232" s="1069" cm="1">
        <f t="array" ref="AI232">IF($D232&lt;COLUMNS($F$7:AI$7),"",INDEX(TableDiv[[GASB]:[GASB]],_xlfn.AGGREGATE(15,3,(TableDiv[[Agency]:[Agency]]=$E232)/(TableDiv[[Agency]:[Agency]]=$E232)*(ROW(TableDiv[Agency])-ROW(TableDiv[[#Headers],[Agency]])),COLUMNS($F$7:AI$7))))</f>
        <v>0</v>
      </c>
      <c r="AJ232" s="1069" cm="1">
        <f t="array" ref="AJ232">IF($D232&lt;COLUMNS($F$7:AJ$7),"",INDEX(TableDiv[[GASB]:[GASB]],_xlfn.AGGREGATE(15,3,(TableDiv[[Agency]:[Agency]]=$E232)/(TableDiv[[Agency]:[Agency]]=$E232)*(ROW(TableDiv[Agency])-ROW(TableDiv[[#Headers],[Agency]])),COLUMNS($F$7:AJ$7))))</f>
        <v>0</v>
      </c>
      <c r="AK232" s="1069" t="str" cm="1">
        <f t="array" ref="AK232">IF($D232&lt;COLUMNS($F$7:AK$7),"",INDEX(TableDiv[[GASB]:[GASB]],_xlfn.AGGREGATE(15,3,(TableDiv[[Agency]:[Agency]]=$E232)/(TableDiv[[Agency]:[Agency]]=$E232)*(ROW(TableDiv[Agency])-ROW(TableDiv[[#Headers],[Agency]])),COLUMNS($F$7:AK$7))))</f>
        <v/>
      </c>
      <c r="AL232" s="1069" t="str" cm="1">
        <f t="array" ref="AL232">IF($D232&lt;COLUMNS($F$7:AL$7),"",INDEX(TableDiv[[GASB]:[GASB]],_xlfn.AGGREGATE(15,3,(TableDiv[[Agency]:[Agency]]=$E232)/(TableDiv[[Agency]:[Agency]]=$E232)*(ROW(TableDiv[Agency])-ROW(TableDiv[[#Headers],[Agency]])),COLUMNS($F$7:AL$7))))</f>
        <v/>
      </c>
      <c r="AM232" s="1069" t="str" cm="1">
        <f t="array" ref="AM232">IF($D232&lt;COLUMNS($F$7:AM$7),"",INDEX(TableDiv[[GASB]:[GASB]],_xlfn.AGGREGATE(15,3,(TableDiv[[Agency]:[Agency]]=$E232)/(TableDiv[[Agency]:[Agency]]=$E232)*(ROW(TableDiv[Agency])-ROW(TableDiv[[#Headers],[Agency]])),COLUMNS($F$7:AM$7))))</f>
        <v/>
      </c>
      <c r="AN232" s="1069"/>
      <c r="AO232" s="1069"/>
      <c r="AP232" s="1069"/>
      <c r="AQ232" s="1069"/>
      <c r="AR232" s="1069"/>
      <c r="AS232" s="1069"/>
    </row>
    <row r="233" spans="1:45" ht="15">
      <c r="A233" s="1073" t="s">
        <v>2369</v>
      </c>
      <c r="B233" s="1073" t="s">
        <v>2302</v>
      </c>
      <c r="C233" s="1069"/>
      <c r="D233" s="1069">
        <f>COUNTIF(TableDiv[Agency],E233)</f>
        <v>31</v>
      </c>
      <c r="E233" s="1078" t="str" cm="1">
        <f t="array" ref="E233">IFERROR(INDEX(TableDiv[Agency],MATCH(0,INDEX(COUNTIF($E$7:E232,TableDiv[Agency]),),0)),"")</f>
        <v/>
      </c>
      <c r="F233" s="1069" cm="1">
        <f t="array" ref="F233">IF($D233&lt;COLUMNS($F$7:F$7),"",INDEX(TableDiv[[GASB]:[GASB]],_xlfn.AGGREGATE(15,3,(TableDiv[[Agency]:[Agency]]=$E233)/(TableDiv[[Agency]:[Agency]]=$E233)*(ROW(TableDiv[Agency])-ROW(TableDiv[[#Headers],[Agency]])),COLUMNS($F$7:F$7))))</f>
        <v>0</v>
      </c>
      <c r="G233" s="1069" cm="1">
        <f t="array" ref="G233">IF($D233&lt;COLUMNS($F$7:G$7),"",INDEX(TableDiv[[GASB]:[GASB]],_xlfn.AGGREGATE(15,3,(TableDiv[[Agency]:[Agency]]=$E233)/(TableDiv[[Agency]:[Agency]]=$E233)*(ROW(TableDiv[Agency])-ROW(TableDiv[[#Headers],[Agency]])),COLUMNS($F$7:G$7))))</f>
        <v>0</v>
      </c>
      <c r="H233" s="1069" cm="1">
        <f t="array" ref="H233">IF($D233&lt;COLUMNS($F$7:H$7),"",INDEX(TableDiv[[GASB]:[GASB]],_xlfn.AGGREGATE(15,3,(TableDiv[[Agency]:[Agency]]=$E233)/(TableDiv[[Agency]:[Agency]]=$E233)*(ROW(TableDiv[Agency])-ROW(TableDiv[[#Headers],[Agency]])),COLUMNS($F$7:H$7))))</f>
        <v>0</v>
      </c>
      <c r="I233" s="1069" cm="1">
        <f t="array" ref="I233">IF($D233&lt;COLUMNS($F$7:I$7),"",INDEX(TableDiv[[GASB]:[GASB]],_xlfn.AGGREGATE(15,3,(TableDiv[[Agency]:[Agency]]=$E233)/(TableDiv[[Agency]:[Agency]]=$E233)*(ROW(TableDiv[Agency])-ROW(TableDiv[[#Headers],[Agency]])),COLUMNS($F$7:I$7))))</f>
        <v>0</v>
      </c>
      <c r="J233" s="1069" cm="1">
        <f t="array" ref="J233">IF($D233&lt;COLUMNS($F$7:J$7),"",INDEX(TableDiv[[GASB]:[GASB]],_xlfn.AGGREGATE(15,3,(TableDiv[[Agency]:[Agency]]=$E233)/(TableDiv[[Agency]:[Agency]]=$E233)*(ROW(TableDiv[Agency])-ROW(TableDiv[[#Headers],[Agency]])),COLUMNS($F$7:J$7))))</f>
        <v>0</v>
      </c>
      <c r="K233" s="1069" cm="1">
        <f t="array" ref="K233">IF($D233&lt;COLUMNS($F$7:K$7),"",INDEX(TableDiv[[GASB]:[GASB]],_xlfn.AGGREGATE(15,3,(TableDiv[[Agency]:[Agency]]=$E233)/(TableDiv[[Agency]:[Agency]]=$E233)*(ROW(TableDiv[Agency])-ROW(TableDiv[[#Headers],[Agency]])),COLUMNS($F$7:K$7))))</f>
        <v>0</v>
      </c>
      <c r="L233" s="1069" cm="1">
        <f t="array" ref="L233">IF($D233&lt;COLUMNS($F$7:L$7),"",INDEX(TableDiv[[GASB]:[GASB]],_xlfn.AGGREGATE(15,3,(TableDiv[[Agency]:[Agency]]=$E233)/(TableDiv[[Agency]:[Agency]]=$E233)*(ROW(TableDiv[Agency])-ROW(TableDiv[[#Headers],[Agency]])),COLUMNS($F$7:L$7))))</f>
        <v>0</v>
      </c>
      <c r="M233" s="1069" cm="1">
        <f t="array" ref="M233">IF($D233&lt;COLUMNS($F$7:M$7),"",INDEX(TableDiv[[GASB]:[GASB]],_xlfn.AGGREGATE(15,3,(TableDiv[[Agency]:[Agency]]=$E233)/(TableDiv[[Agency]:[Agency]]=$E233)*(ROW(TableDiv[Agency])-ROW(TableDiv[[#Headers],[Agency]])),COLUMNS($F$7:M$7))))</f>
        <v>0</v>
      </c>
      <c r="N233" s="1069" cm="1">
        <f t="array" ref="N233">IF($D233&lt;COLUMNS($F$7:N$7),"",INDEX(TableDiv[[GASB]:[GASB]],_xlfn.AGGREGATE(15,3,(TableDiv[[Agency]:[Agency]]=$E233)/(TableDiv[[Agency]:[Agency]]=$E233)*(ROW(TableDiv[Agency])-ROW(TableDiv[[#Headers],[Agency]])),COLUMNS($F$7:N$7))))</f>
        <v>0</v>
      </c>
      <c r="O233" s="1069" cm="1">
        <f t="array" ref="O233">IF($D233&lt;COLUMNS($F$7:O$7),"",INDEX(TableDiv[[GASB]:[GASB]],_xlfn.AGGREGATE(15,3,(TableDiv[[Agency]:[Agency]]=$E233)/(TableDiv[[Agency]:[Agency]]=$E233)*(ROW(TableDiv[Agency])-ROW(TableDiv[[#Headers],[Agency]])),COLUMNS($F$7:O$7))))</f>
        <v>0</v>
      </c>
      <c r="P233" s="1069" cm="1">
        <f t="array" ref="P233">IF($D233&lt;COLUMNS($F$7:P$7),"",INDEX(TableDiv[[GASB]:[GASB]],_xlfn.AGGREGATE(15,3,(TableDiv[[Agency]:[Agency]]=$E233)/(TableDiv[[Agency]:[Agency]]=$E233)*(ROW(TableDiv[Agency])-ROW(TableDiv[[#Headers],[Agency]])),COLUMNS($F$7:P$7))))</f>
        <v>0</v>
      </c>
      <c r="Q233" s="1069" cm="1">
        <f t="array" ref="Q233">IF($D233&lt;COLUMNS($F$7:Q$7),"",INDEX(TableDiv[[GASB]:[GASB]],_xlfn.AGGREGATE(15,3,(TableDiv[[Agency]:[Agency]]=$E233)/(TableDiv[[Agency]:[Agency]]=$E233)*(ROW(TableDiv[Agency])-ROW(TableDiv[[#Headers],[Agency]])),COLUMNS($F$7:Q$7))))</f>
        <v>0</v>
      </c>
      <c r="R233" s="1069" cm="1">
        <f t="array" ref="R233">IF($D233&lt;COLUMNS($F$7:R$7),"",INDEX(TableDiv[[GASB]:[GASB]],_xlfn.AGGREGATE(15,3,(TableDiv[[Agency]:[Agency]]=$E233)/(TableDiv[[Agency]:[Agency]]=$E233)*(ROW(TableDiv[Agency])-ROW(TableDiv[[#Headers],[Agency]])),COLUMNS($F$7:R$7))))</f>
        <v>0</v>
      </c>
      <c r="S233" s="1069" cm="1">
        <f t="array" ref="S233">IF($D233&lt;COLUMNS($F$7:S$7),"",INDEX(TableDiv[[GASB]:[GASB]],_xlfn.AGGREGATE(15,3,(TableDiv[[Agency]:[Agency]]=$E233)/(TableDiv[[Agency]:[Agency]]=$E233)*(ROW(TableDiv[Agency])-ROW(TableDiv[[#Headers],[Agency]])),COLUMNS($F$7:S$7))))</f>
        <v>0</v>
      </c>
      <c r="T233" s="1069" cm="1">
        <f t="array" ref="T233">IF($D233&lt;COLUMNS($F$7:T$7),"",INDEX(TableDiv[[GASB]:[GASB]],_xlfn.AGGREGATE(15,3,(TableDiv[[Agency]:[Agency]]=$E233)/(TableDiv[[Agency]:[Agency]]=$E233)*(ROW(TableDiv[Agency])-ROW(TableDiv[[#Headers],[Agency]])),COLUMNS($F$7:T$7))))</f>
        <v>0</v>
      </c>
      <c r="U233" s="1069" cm="1">
        <f t="array" ref="U233">IF($D233&lt;COLUMNS($F$7:U$7),"",INDEX(TableDiv[[GASB]:[GASB]],_xlfn.AGGREGATE(15,3,(TableDiv[[Agency]:[Agency]]=$E233)/(TableDiv[[Agency]:[Agency]]=$E233)*(ROW(TableDiv[Agency])-ROW(TableDiv[[#Headers],[Agency]])),COLUMNS($F$7:U$7))))</f>
        <v>0</v>
      </c>
      <c r="V233" s="1069" cm="1">
        <f t="array" ref="V233">IF($D233&lt;COLUMNS($F$7:V$7),"",INDEX(TableDiv[[GASB]:[GASB]],_xlfn.AGGREGATE(15,3,(TableDiv[[Agency]:[Agency]]=$E233)/(TableDiv[[Agency]:[Agency]]=$E233)*(ROW(TableDiv[Agency])-ROW(TableDiv[[#Headers],[Agency]])),COLUMNS($F$7:V$7))))</f>
        <v>0</v>
      </c>
      <c r="W233" s="1069" cm="1">
        <f t="array" ref="W233">IF($D233&lt;COLUMNS($F$7:W$7),"",INDEX(TableDiv[[GASB]:[GASB]],_xlfn.AGGREGATE(15,3,(TableDiv[[Agency]:[Agency]]=$E233)/(TableDiv[[Agency]:[Agency]]=$E233)*(ROW(TableDiv[Agency])-ROW(TableDiv[[#Headers],[Agency]])),COLUMNS($F$7:W$7))))</f>
        <v>0</v>
      </c>
      <c r="X233" s="1069" cm="1">
        <f t="array" ref="X233">IF($D233&lt;COLUMNS($F$7:X$7),"",INDEX(TableDiv[[GASB]:[GASB]],_xlfn.AGGREGATE(15,3,(TableDiv[[Agency]:[Agency]]=$E233)/(TableDiv[[Agency]:[Agency]]=$E233)*(ROW(TableDiv[Agency])-ROW(TableDiv[[#Headers],[Agency]])),COLUMNS($F$7:X$7))))</f>
        <v>0</v>
      </c>
      <c r="Y233" s="1069" cm="1">
        <f t="array" ref="Y233">IF($D233&lt;COLUMNS($F$7:Y$7),"",INDEX(TableDiv[[GASB]:[GASB]],_xlfn.AGGREGATE(15,3,(TableDiv[[Agency]:[Agency]]=$E233)/(TableDiv[[Agency]:[Agency]]=$E233)*(ROW(TableDiv[Agency])-ROW(TableDiv[[#Headers],[Agency]])),COLUMNS($F$7:Y$7))))</f>
        <v>0</v>
      </c>
      <c r="Z233" s="1069" cm="1">
        <f t="array" ref="Z233">IF($D233&lt;COLUMNS($F$7:Z$7),"",INDEX(TableDiv[[GASB]:[GASB]],_xlfn.AGGREGATE(15,3,(TableDiv[[Agency]:[Agency]]=$E233)/(TableDiv[[Agency]:[Agency]]=$E233)*(ROW(TableDiv[Agency])-ROW(TableDiv[[#Headers],[Agency]])),COLUMNS($F$7:Z$7))))</f>
        <v>0</v>
      </c>
      <c r="AA233" s="1069" cm="1">
        <f t="array" ref="AA233">IF($D233&lt;COLUMNS($F$7:AA$7),"",INDEX(TableDiv[[GASB]:[GASB]],_xlfn.AGGREGATE(15,3,(TableDiv[[Agency]:[Agency]]=$E233)/(TableDiv[[Agency]:[Agency]]=$E233)*(ROW(TableDiv[Agency])-ROW(TableDiv[[#Headers],[Agency]])),COLUMNS($F$7:AA$7))))</f>
        <v>0</v>
      </c>
      <c r="AB233" s="1069" cm="1">
        <f t="array" ref="AB233">IF($D233&lt;COLUMNS($F$7:AB$7),"",INDEX(TableDiv[[GASB]:[GASB]],_xlfn.AGGREGATE(15,3,(TableDiv[[Agency]:[Agency]]=$E233)/(TableDiv[[Agency]:[Agency]]=$E233)*(ROW(TableDiv[Agency])-ROW(TableDiv[[#Headers],[Agency]])),COLUMNS($F$7:AB$7))))</f>
        <v>0</v>
      </c>
      <c r="AC233" s="1069" cm="1">
        <f t="array" ref="AC233">IF($D233&lt;COLUMNS($F$7:AC$7),"",INDEX(TableDiv[[GASB]:[GASB]],_xlfn.AGGREGATE(15,3,(TableDiv[[Agency]:[Agency]]=$E233)/(TableDiv[[Agency]:[Agency]]=$E233)*(ROW(TableDiv[Agency])-ROW(TableDiv[[#Headers],[Agency]])),COLUMNS($F$7:AC$7))))</f>
        <v>0</v>
      </c>
      <c r="AD233" s="1069" cm="1">
        <f t="array" ref="AD233">IF($D233&lt;COLUMNS($F$7:AD$7),"",INDEX(TableDiv[[GASB]:[GASB]],_xlfn.AGGREGATE(15,3,(TableDiv[[Agency]:[Agency]]=$E233)/(TableDiv[[Agency]:[Agency]]=$E233)*(ROW(TableDiv[Agency])-ROW(TableDiv[[#Headers],[Agency]])),COLUMNS($F$7:AD$7))))</f>
        <v>0</v>
      </c>
      <c r="AE233" s="1069" cm="1">
        <f t="array" ref="AE233">IF($D233&lt;COLUMNS($F$7:AE$7),"",INDEX(TableDiv[[GASB]:[GASB]],_xlfn.AGGREGATE(15,3,(TableDiv[[Agency]:[Agency]]=$E233)/(TableDiv[[Agency]:[Agency]]=$E233)*(ROW(TableDiv[Agency])-ROW(TableDiv[[#Headers],[Agency]])),COLUMNS($F$7:AE$7))))</f>
        <v>0</v>
      </c>
      <c r="AF233" s="1069" cm="1">
        <f t="array" ref="AF233">IF($D233&lt;COLUMNS($F$7:AF$7),"",INDEX(TableDiv[[GASB]:[GASB]],_xlfn.AGGREGATE(15,3,(TableDiv[[Agency]:[Agency]]=$E233)/(TableDiv[[Agency]:[Agency]]=$E233)*(ROW(TableDiv[Agency])-ROW(TableDiv[[#Headers],[Agency]])),COLUMNS($F$7:AF$7))))</f>
        <v>0</v>
      </c>
      <c r="AG233" s="1069" cm="1">
        <f t="array" ref="AG233">IF($D233&lt;COLUMNS($F$7:AG$7),"",INDEX(TableDiv[[GASB]:[GASB]],_xlfn.AGGREGATE(15,3,(TableDiv[[Agency]:[Agency]]=$E233)/(TableDiv[[Agency]:[Agency]]=$E233)*(ROW(TableDiv[Agency])-ROW(TableDiv[[#Headers],[Agency]])),COLUMNS($F$7:AG$7))))</f>
        <v>0</v>
      </c>
      <c r="AH233" s="1069" cm="1">
        <f t="array" ref="AH233">IF($D233&lt;COLUMNS($F$7:AH$7),"",INDEX(TableDiv[[GASB]:[GASB]],_xlfn.AGGREGATE(15,3,(TableDiv[[Agency]:[Agency]]=$E233)/(TableDiv[[Agency]:[Agency]]=$E233)*(ROW(TableDiv[Agency])-ROW(TableDiv[[#Headers],[Agency]])),COLUMNS($F$7:AH$7))))</f>
        <v>0</v>
      </c>
      <c r="AI233" s="1069" cm="1">
        <f t="array" ref="AI233">IF($D233&lt;COLUMNS($F$7:AI$7),"",INDEX(TableDiv[[GASB]:[GASB]],_xlfn.AGGREGATE(15,3,(TableDiv[[Agency]:[Agency]]=$E233)/(TableDiv[[Agency]:[Agency]]=$E233)*(ROW(TableDiv[Agency])-ROW(TableDiv[[#Headers],[Agency]])),COLUMNS($F$7:AI$7))))</f>
        <v>0</v>
      </c>
      <c r="AJ233" s="1069" cm="1">
        <f t="array" ref="AJ233">IF($D233&lt;COLUMNS($F$7:AJ$7),"",INDEX(TableDiv[[GASB]:[GASB]],_xlfn.AGGREGATE(15,3,(TableDiv[[Agency]:[Agency]]=$E233)/(TableDiv[[Agency]:[Agency]]=$E233)*(ROW(TableDiv[Agency])-ROW(TableDiv[[#Headers],[Agency]])),COLUMNS($F$7:AJ$7))))</f>
        <v>0</v>
      </c>
      <c r="AK233" s="1069" t="str" cm="1">
        <f t="array" ref="AK233">IF($D233&lt;COLUMNS($F$7:AK$7),"",INDEX(TableDiv[[GASB]:[GASB]],_xlfn.AGGREGATE(15,3,(TableDiv[[Agency]:[Agency]]=$E233)/(TableDiv[[Agency]:[Agency]]=$E233)*(ROW(TableDiv[Agency])-ROW(TableDiv[[#Headers],[Agency]])),COLUMNS($F$7:AK$7))))</f>
        <v/>
      </c>
      <c r="AL233" s="1069" t="str" cm="1">
        <f t="array" ref="AL233">IF($D233&lt;COLUMNS($F$7:AL$7),"",INDEX(TableDiv[[GASB]:[GASB]],_xlfn.AGGREGATE(15,3,(TableDiv[[Agency]:[Agency]]=$E233)/(TableDiv[[Agency]:[Agency]]=$E233)*(ROW(TableDiv[Agency])-ROW(TableDiv[[#Headers],[Agency]])),COLUMNS($F$7:AL$7))))</f>
        <v/>
      </c>
      <c r="AM233" s="1069" t="str" cm="1">
        <f t="array" ref="AM233">IF($D233&lt;COLUMNS($F$7:AM$7),"",INDEX(TableDiv[[GASB]:[GASB]],_xlfn.AGGREGATE(15,3,(TableDiv[[Agency]:[Agency]]=$E233)/(TableDiv[[Agency]:[Agency]]=$E233)*(ROW(TableDiv[Agency])-ROW(TableDiv[[#Headers],[Agency]])),COLUMNS($F$7:AM$7))))</f>
        <v/>
      </c>
      <c r="AN233" s="1069"/>
      <c r="AO233" s="1069"/>
      <c r="AP233" s="1069"/>
      <c r="AQ233" s="1069"/>
      <c r="AR233" s="1069"/>
      <c r="AS233" s="1069"/>
    </row>
    <row r="234" spans="1:45" ht="15">
      <c r="A234" s="1073" t="s">
        <v>2370</v>
      </c>
      <c r="B234" s="1073" t="s">
        <v>2270</v>
      </c>
      <c r="C234" s="1069"/>
      <c r="D234" s="1069">
        <f>COUNTIF(TableDiv[Agency],E234)</f>
        <v>31</v>
      </c>
      <c r="E234" s="1078" t="str" cm="1">
        <f t="array" ref="E234">IFERROR(INDEX(TableDiv[Agency],MATCH(0,INDEX(COUNTIF($E$7:E233,TableDiv[Agency]),),0)),"")</f>
        <v/>
      </c>
      <c r="F234" s="1069" cm="1">
        <f t="array" ref="F234">IF($D234&lt;COLUMNS($F$7:F$7),"",INDEX(TableDiv[[GASB]:[GASB]],_xlfn.AGGREGATE(15,3,(TableDiv[[Agency]:[Agency]]=$E234)/(TableDiv[[Agency]:[Agency]]=$E234)*(ROW(TableDiv[Agency])-ROW(TableDiv[[#Headers],[Agency]])),COLUMNS($F$7:F$7))))</f>
        <v>0</v>
      </c>
      <c r="G234" s="1069" cm="1">
        <f t="array" ref="G234">IF($D234&lt;COLUMNS($F$7:G$7),"",INDEX(TableDiv[[GASB]:[GASB]],_xlfn.AGGREGATE(15,3,(TableDiv[[Agency]:[Agency]]=$E234)/(TableDiv[[Agency]:[Agency]]=$E234)*(ROW(TableDiv[Agency])-ROW(TableDiv[[#Headers],[Agency]])),COLUMNS($F$7:G$7))))</f>
        <v>0</v>
      </c>
      <c r="H234" s="1069" cm="1">
        <f t="array" ref="H234">IF($D234&lt;COLUMNS($F$7:H$7),"",INDEX(TableDiv[[GASB]:[GASB]],_xlfn.AGGREGATE(15,3,(TableDiv[[Agency]:[Agency]]=$E234)/(TableDiv[[Agency]:[Agency]]=$E234)*(ROW(TableDiv[Agency])-ROW(TableDiv[[#Headers],[Agency]])),COLUMNS($F$7:H$7))))</f>
        <v>0</v>
      </c>
      <c r="I234" s="1069" cm="1">
        <f t="array" ref="I234">IF($D234&lt;COLUMNS($F$7:I$7),"",INDEX(TableDiv[[GASB]:[GASB]],_xlfn.AGGREGATE(15,3,(TableDiv[[Agency]:[Agency]]=$E234)/(TableDiv[[Agency]:[Agency]]=$E234)*(ROW(TableDiv[Agency])-ROW(TableDiv[[#Headers],[Agency]])),COLUMNS($F$7:I$7))))</f>
        <v>0</v>
      </c>
      <c r="J234" s="1069" cm="1">
        <f t="array" ref="J234">IF($D234&lt;COLUMNS($F$7:J$7),"",INDEX(TableDiv[[GASB]:[GASB]],_xlfn.AGGREGATE(15,3,(TableDiv[[Agency]:[Agency]]=$E234)/(TableDiv[[Agency]:[Agency]]=$E234)*(ROW(TableDiv[Agency])-ROW(TableDiv[[#Headers],[Agency]])),COLUMNS($F$7:J$7))))</f>
        <v>0</v>
      </c>
      <c r="K234" s="1069" cm="1">
        <f t="array" ref="K234">IF($D234&lt;COLUMNS($F$7:K$7),"",INDEX(TableDiv[[GASB]:[GASB]],_xlfn.AGGREGATE(15,3,(TableDiv[[Agency]:[Agency]]=$E234)/(TableDiv[[Agency]:[Agency]]=$E234)*(ROW(TableDiv[Agency])-ROW(TableDiv[[#Headers],[Agency]])),COLUMNS($F$7:K$7))))</f>
        <v>0</v>
      </c>
      <c r="L234" s="1069" cm="1">
        <f t="array" ref="L234">IF($D234&lt;COLUMNS($F$7:L$7),"",INDEX(TableDiv[[GASB]:[GASB]],_xlfn.AGGREGATE(15,3,(TableDiv[[Agency]:[Agency]]=$E234)/(TableDiv[[Agency]:[Agency]]=$E234)*(ROW(TableDiv[Agency])-ROW(TableDiv[[#Headers],[Agency]])),COLUMNS($F$7:L$7))))</f>
        <v>0</v>
      </c>
      <c r="M234" s="1069" cm="1">
        <f t="array" ref="M234">IF($D234&lt;COLUMNS($F$7:M$7),"",INDEX(TableDiv[[GASB]:[GASB]],_xlfn.AGGREGATE(15,3,(TableDiv[[Agency]:[Agency]]=$E234)/(TableDiv[[Agency]:[Agency]]=$E234)*(ROW(TableDiv[Agency])-ROW(TableDiv[[#Headers],[Agency]])),COLUMNS($F$7:M$7))))</f>
        <v>0</v>
      </c>
      <c r="N234" s="1069" cm="1">
        <f t="array" ref="N234">IF($D234&lt;COLUMNS($F$7:N$7),"",INDEX(TableDiv[[GASB]:[GASB]],_xlfn.AGGREGATE(15,3,(TableDiv[[Agency]:[Agency]]=$E234)/(TableDiv[[Agency]:[Agency]]=$E234)*(ROW(TableDiv[Agency])-ROW(TableDiv[[#Headers],[Agency]])),COLUMNS($F$7:N$7))))</f>
        <v>0</v>
      </c>
      <c r="O234" s="1069" cm="1">
        <f t="array" ref="O234">IF($D234&lt;COLUMNS($F$7:O$7),"",INDEX(TableDiv[[GASB]:[GASB]],_xlfn.AGGREGATE(15,3,(TableDiv[[Agency]:[Agency]]=$E234)/(TableDiv[[Agency]:[Agency]]=$E234)*(ROW(TableDiv[Agency])-ROW(TableDiv[[#Headers],[Agency]])),COLUMNS($F$7:O$7))))</f>
        <v>0</v>
      </c>
      <c r="P234" s="1069" cm="1">
        <f t="array" ref="P234">IF($D234&lt;COLUMNS($F$7:P$7),"",INDEX(TableDiv[[GASB]:[GASB]],_xlfn.AGGREGATE(15,3,(TableDiv[[Agency]:[Agency]]=$E234)/(TableDiv[[Agency]:[Agency]]=$E234)*(ROW(TableDiv[Agency])-ROW(TableDiv[[#Headers],[Agency]])),COLUMNS($F$7:P$7))))</f>
        <v>0</v>
      </c>
      <c r="Q234" s="1069" cm="1">
        <f t="array" ref="Q234">IF($D234&lt;COLUMNS($F$7:Q$7),"",INDEX(TableDiv[[GASB]:[GASB]],_xlfn.AGGREGATE(15,3,(TableDiv[[Agency]:[Agency]]=$E234)/(TableDiv[[Agency]:[Agency]]=$E234)*(ROW(TableDiv[Agency])-ROW(TableDiv[[#Headers],[Agency]])),COLUMNS($F$7:Q$7))))</f>
        <v>0</v>
      </c>
      <c r="R234" s="1069" cm="1">
        <f t="array" ref="R234">IF($D234&lt;COLUMNS($F$7:R$7),"",INDEX(TableDiv[[GASB]:[GASB]],_xlfn.AGGREGATE(15,3,(TableDiv[[Agency]:[Agency]]=$E234)/(TableDiv[[Agency]:[Agency]]=$E234)*(ROW(TableDiv[Agency])-ROW(TableDiv[[#Headers],[Agency]])),COLUMNS($F$7:R$7))))</f>
        <v>0</v>
      </c>
      <c r="S234" s="1069" cm="1">
        <f t="array" ref="S234">IF($D234&lt;COLUMNS($F$7:S$7),"",INDEX(TableDiv[[GASB]:[GASB]],_xlfn.AGGREGATE(15,3,(TableDiv[[Agency]:[Agency]]=$E234)/(TableDiv[[Agency]:[Agency]]=$E234)*(ROW(TableDiv[Agency])-ROW(TableDiv[[#Headers],[Agency]])),COLUMNS($F$7:S$7))))</f>
        <v>0</v>
      </c>
      <c r="T234" s="1069" cm="1">
        <f t="array" ref="T234">IF($D234&lt;COLUMNS($F$7:T$7),"",INDEX(TableDiv[[GASB]:[GASB]],_xlfn.AGGREGATE(15,3,(TableDiv[[Agency]:[Agency]]=$E234)/(TableDiv[[Agency]:[Agency]]=$E234)*(ROW(TableDiv[Agency])-ROW(TableDiv[[#Headers],[Agency]])),COLUMNS($F$7:T$7))))</f>
        <v>0</v>
      </c>
      <c r="U234" s="1069" cm="1">
        <f t="array" ref="U234">IF($D234&lt;COLUMNS($F$7:U$7),"",INDEX(TableDiv[[GASB]:[GASB]],_xlfn.AGGREGATE(15,3,(TableDiv[[Agency]:[Agency]]=$E234)/(TableDiv[[Agency]:[Agency]]=$E234)*(ROW(TableDiv[Agency])-ROW(TableDiv[[#Headers],[Agency]])),COLUMNS($F$7:U$7))))</f>
        <v>0</v>
      </c>
      <c r="V234" s="1069" cm="1">
        <f t="array" ref="V234">IF($D234&lt;COLUMNS($F$7:V$7),"",INDEX(TableDiv[[GASB]:[GASB]],_xlfn.AGGREGATE(15,3,(TableDiv[[Agency]:[Agency]]=$E234)/(TableDiv[[Agency]:[Agency]]=$E234)*(ROW(TableDiv[Agency])-ROW(TableDiv[[#Headers],[Agency]])),COLUMNS($F$7:V$7))))</f>
        <v>0</v>
      </c>
      <c r="W234" s="1069" cm="1">
        <f t="array" ref="W234">IF($D234&lt;COLUMNS($F$7:W$7),"",INDEX(TableDiv[[GASB]:[GASB]],_xlfn.AGGREGATE(15,3,(TableDiv[[Agency]:[Agency]]=$E234)/(TableDiv[[Agency]:[Agency]]=$E234)*(ROW(TableDiv[Agency])-ROW(TableDiv[[#Headers],[Agency]])),COLUMNS($F$7:W$7))))</f>
        <v>0</v>
      </c>
      <c r="X234" s="1069" cm="1">
        <f t="array" ref="X234">IF($D234&lt;COLUMNS($F$7:X$7),"",INDEX(TableDiv[[GASB]:[GASB]],_xlfn.AGGREGATE(15,3,(TableDiv[[Agency]:[Agency]]=$E234)/(TableDiv[[Agency]:[Agency]]=$E234)*(ROW(TableDiv[Agency])-ROW(TableDiv[[#Headers],[Agency]])),COLUMNS($F$7:X$7))))</f>
        <v>0</v>
      </c>
      <c r="Y234" s="1069" cm="1">
        <f t="array" ref="Y234">IF($D234&lt;COLUMNS($F$7:Y$7),"",INDEX(TableDiv[[GASB]:[GASB]],_xlfn.AGGREGATE(15,3,(TableDiv[[Agency]:[Agency]]=$E234)/(TableDiv[[Agency]:[Agency]]=$E234)*(ROW(TableDiv[Agency])-ROW(TableDiv[[#Headers],[Agency]])),COLUMNS($F$7:Y$7))))</f>
        <v>0</v>
      </c>
      <c r="Z234" s="1069" cm="1">
        <f t="array" ref="Z234">IF($D234&lt;COLUMNS($F$7:Z$7),"",INDEX(TableDiv[[GASB]:[GASB]],_xlfn.AGGREGATE(15,3,(TableDiv[[Agency]:[Agency]]=$E234)/(TableDiv[[Agency]:[Agency]]=$E234)*(ROW(TableDiv[Agency])-ROW(TableDiv[[#Headers],[Agency]])),COLUMNS($F$7:Z$7))))</f>
        <v>0</v>
      </c>
      <c r="AA234" s="1069" cm="1">
        <f t="array" ref="AA234">IF($D234&lt;COLUMNS($F$7:AA$7),"",INDEX(TableDiv[[GASB]:[GASB]],_xlfn.AGGREGATE(15,3,(TableDiv[[Agency]:[Agency]]=$E234)/(TableDiv[[Agency]:[Agency]]=$E234)*(ROW(TableDiv[Agency])-ROW(TableDiv[[#Headers],[Agency]])),COLUMNS($F$7:AA$7))))</f>
        <v>0</v>
      </c>
      <c r="AB234" s="1069" cm="1">
        <f t="array" ref="AB234">IF($D234&lt;COLUMNS($F$7:AB$7),"",INDEX(TableDiv[[GASB]:[GASB]],_xlfn.AGGREGATE(15,3,(TableDiv[[Agency]:[Agency]]=$E234)/(TableDiv[[Agency]:[Agency]]=$E234)*(ROW(TableDiv[Agency])-ROW(TableDiv[[#Headers],[Agency]])),COLUMNS($F$7:AB$7))))</f>
        <v>0</v>
      </c>
      <c r="AC234" s="1069" cm="1">
        <f t="array" ref="AC234">IF($D234&lt;COLUMNS($F$7:AC$7),"",INDEX(TableDiv[[GASB]:[GASB]],_xlfn.AGGREGATE(15,3,(TableDiv[[Agency]:[Agency]]=$E234)/(TableDiv[[Agency]:[Agency]]=$E234)*(ROW(TableDiv[Agency])-ROW(TableDiv[[#Headers],[Agency]])),COLUMNS($F$7:AC$7))))</f>
        <v>0</v>
      </c>
      <c r="AD234" s="1069" cm="1">
        <f t="array" ref="AD234">IF($D234&lt;COLUMNS($F$7:AD$7),"",INDEX(TableDiv[[GASB]:[GASB]],_xlfn.AGGREGATE(15,3,(TableDiv[[Agency]:[Agency]]=$E234)/(TableDiv[[Agency]:[Agency]]=$E234)*(ROW(TableDiv[Agency])-ROW(TableDiv[[#Headers],[Agency]])),COLUMNS($F$7:AD$7))))</f>
        <v>0</v>
      </c>
      <c r="AE234" s="1069" cm="1">
        <f t="array" ref="AE234">IF($D234&lt;COLUMNS($F$7:AE$7),"",INDEX(TableDiv[[GASB]:[GASB]],_xlfn.AGGREGATE(15,3,(TableDiv[[Agency]:[Agency]]=$E234)/(TableDiv[[Agency]:[Agency]]=$E234)*(ROW(TableDiv[Agency])-ROW(TableDiv[[#Headers],[Agency]])),COLUMNS($F$7:AE$7))))</f>
        <v>0</v>
      </c>
      <c r="AF234" s="1069" cm="1">
        <f t="array" ref="AF234">IF($D234&lt;COLUMNS($F$7:AF$7),"",INDEX(TableDiv[[GASB]:[GASB]],_xlfn.AGGREGATE(15,3,(TableDiv[[Agency]:[Agency]]=$E234)/(TableDiv[[Agency]:[Agency]]=$E234)*(ROW(TableDiv[Agency])-ROW(TableDiv[[#Headers],[Agency]])),COLUMNS($F$7:AF$7))))</f>
        <v>0</v>
      </c>
      <c r="AG234" s="1069" cm="1">
        <f t="array" ref="AG234">IF($D234&lt;COLUMNS($F$7:AG$7),"",INDEX(TableDiv[[GASB]:[GASB]],_xlfn.AGGREGATE(15,3,(TableDiv[[Agency]:[Agency]]=$E234)/(TableDiv[[Agency]:[Agency]]=$E234)*(ROW(TableDiv[Agency])-ROW(TableDiv[[#Headers],[Agency]])),COLUMNS($F$7:AG$7))))</f>
        <v>0</v>
      </c>
      <c r="AH234" s="1069" cm="1">
        <f t="array" ref="AH234">IF($D234&lt;COLUMNS($F$7:AH$7),"",INDEX(TableDiv[[GASB]:[GASB]],_xlfn.AGGREGATE(15,3,(TableDiv[[Agency]:[Agency]]=$E234)/(TableDiv[[Agency]:[Agency]]=$E234)*(ROW(TableDiv[Agency])-ROW(TableDiv[[#Headers],[Agency]])),COLUMNS($F$7:AH$7))))</f>
        <v>0</v>
      </c>
      <c r="AI234" s="1069" cm="1">
        <f t="array" ref="AI234">IF($D234&lt;COLUMNS($F$7:AI$7),"",INDEX(TableDiv[[GASB]:[GASB]],_xlfn.AGGREGATE(15,3,(TableDiv[[Agency]:[Agency]]=$E234)/(TableDiv[[Agency]:[Agency]]=$E234)*(ROW(TableDiv[Agency])-ROW(TableDiv[[#Headers],[Agency]])),COLUMNS($F$7:AI$7))))</f>
        <v>0</v>
      </c>
      <c r="AJ234" s="1069" cm="1">
        <f t="array" ref="AJ234">IF($D234&lt;COLUMNS($F$7:AJ$7),"",INDEX(TableDiv[[GASB]:[GASB]],_xlfn.AGGREGATE(15,3,(TableDiv[[Agency]:[Agency]]=$E234)/(TableDiv[[Agency]:[Agency]]=$E234)*(ROW(TableDiv[Agency])-ROW(TableDiv[[#Headers],[Agency]])),COLUMNS($F$7:AJ$7))))</f>
        <v>0</v>
      </c>
      <c r="AK234" s="1069" t="str" cm="1">
        <f t="array" ref="AK234">IF($D234&lt;COLUMNS($F$7:AK$7),"",INDEX(TableDiv[[GASB]:[GASB]],_xlfn.AGGREGATE(15,3,(TableDiv[[Agency]:[Agency]]=$E234)/(TableDiv[[Agency]:[Agency]]=$E234)*(ROW(TableDiv[Agency])-ROW(TableDiv[[#Headers],[Agency]])),COLUMNS($F$7:AK$7))))</f>
        <v/>
      </c>
      <c r="AL234" s="1069" t="str" cm="1">
        <f t="array" ref="AL234">IF($D234&lt;COLUMNS($F$7:AL$7),"",INDEX(TableDiv[[GASB]:[GASB]],_xlfn.AGGREGATE(15,3,(TableDiv[[Agency]:[Agency]]=$E234)/(TableDiv[[Agency]:[Agency]]=$E234)*(ROW(TableDiv[Agency])-ROW(TableDiv[[#Headers],[Agency]])),COLUMNS($F$7:AL$7))))</f>
        <v/>
      </c>
      <c r="AM234" s="1069" t="str" cm="1">
        <f t="array" ref="AM234">IF($D234&lt;COLUMNS($F$7:AM$7),"",INDEX(TableDiv[[GASB]:[GASB]],_xlfn.AGGREGATE(15,3,(TableDiv[[Agency]:[Agency]]=$E234)/(TableDiv[[Agency]:[Agency]]=$E234)*(ROW(TableDiv[Agency])-ROW(TableDiv[[#Headers],[Agency]])),COLUMNS($F$7:AM$7))))</f>
        <v/>
      </c>
      <c r="AN234" s="1069"/>
      <c r="AO234" s="1069"/>
      <c r="AP234" s="1069"/>
      <c r="AQ234" s="1069"/>
      <c r="AR234" s="1069"/>
      <c r="AS234" s="1069"/>
    </row>
    <row r="235" spans="1:45" ht="15">
      <c r="A235" s="1073" t="s">
        <v>2370</v>
      </c>
      <c r="B235" s="1073" t="s">
        <v>2267</v>
      </c>
      <c r="C235" s="1069"/>
      <c r="D235" s="1069">
        <f>COUNTIF(TableDiv[Agency],E235)</f>
        <v>31</v>
      </c>
      <c r="E235" s="1078" t="str" cm="1">
        <f t="array" ref="E235">IFERROR(INDEX(TableDiv[Agency],MATCH(0,INDEX(COUNTIF($E$7:E234,TableDiv[Agency]),),0)),"")</f>
        <v/>
      </c>
      <c r="F235" s="1069" cm="1">
        <f t="array" ref="F235">IF($D235&lt;COLUMNS($F$7:F$7),"",INDEX(TableDiv[[GASB]:[GASB]],_xlfn.AGGREGATE(15,3,(TableDiv[[Agency]:[Agency]]=$E235)/(TableDiv[[Agency]:[Agency]]=$E235)*(ROW(TableDiv[Agency])-ROW(TableDiv[[#Headers],[Agency]])),COLUMNS($F$7:F$7))))</f>
        <v>0</v>
      </c>
      <c r="G235" s="1069" cm="1">
        <f t="array" ref="G235">IF($D235&lt;COLUMNS($F$7:G$7),"",INDEX(TableDiv[[GASB]:[GASB]],_xlfn.AGGREGATE(15,3,(TableDiv[[Agency]:[Agency]]=$E235)/(TableDiv[[Agency]:[Agency]]=$E235)*(ROW(TableDiv[Agency])-ROW(TableDiv[[#Headers],[Agency]])),COLUMNS($F$7:G$7))))</f>
        <v>0</v>
      </c>
      <c r="H235" s="1069" cm="1">
        <f t="array" ref="H235">IF($D235&lt;COLUMNS($F$7:H$7),"",INDEX(TableDiv[[GASB]:[GASB]],_xlfn.AGGREGATE(15,3,(TableDiv[[Agency]:[Agency]]=$E235)/(TableDiv[[Agency]:[Agency]]=$E235)*(ROW(TableDiv[Agency])-ROW(TableDiv[[#Headers],[Agency]])),COLUMNS($F$7:H$7))))</f>
        <v>0</v>
      </c>
      <c r="I235" s="1069" cm="1">
        <f t="array" ref="I235">IF($D235&lt;COLUMNS($F$7:I$7),"",INDEX(TableDiv[[GASB]:[GASB]],_xlfn.AGGREGATE(15,3,(TableDiv[[Agency]:[Agency]]=$E235)/(TableDiv[[Agency]:[Agency]]=$E235)*(ROW(TableDiv[Agency])-ROW(TableDiv[[#Headers],[Agency]])),COLUMNS($F$7:I$7))))</f>
        <v>0</v>
      </c>
      <c r="J235" s="1069" cm="1">
        <f t="array" ref="J235">IF($D235&lt;COLUMNS($F$7:J$7),"",INDEX(TableDiv[[GASB]:[GASB]],_xlfn.AGGREGATE(15,3,(TableDiv[[Agency]:[Agency]]=$E235)/(TableDiv[[Agency]:[Agency]]=$E235)*(ROW(TableDiv[Agency])-ROW(TableDiv[[#Headers],[Agency]])),COLUMNS($F$7:J$7))))</f>
        <v>0</v>
      </c>
      <c r="K235" s="1069" cm="1">
        <f t="array" ref="K235">IF($D235&lt;COLUMNS($F$7:K$7),"",INDEX(TableDiv[[GASB]:[GASB]],_xlfn.AGGREGATE(15,3,(TableDiv[[Agency]:[Agency]]=$E235)/(TableDiv[[Agency]:[Agency]]=$E235)*(ROW(TableDiv[Agency])-ROW(TableDiv[[#Headers],[Agency]])),COLUMNS($F$7:K$7))))</f>
        <v>0</v>
      </c>
      <c r="L235" s="1069" cm="1">
        <f t="array" ref="L235">IF($D235&lt;COLUMNS($F$7:L$7),"",INDEX(TableDiv[[GASB]:[GASB]],_xlfn.AGGREGATE(15,3,(TableDiv[[Agency]:[Agency]]=$E235)/(TableDiv[[Agency]:[Agency]]=$E235)*(ROW(TableDiv[Agency])-ROW(TableDiv[[#Headers],[Agency]])),COLUMNS($F$7:L$7))))</f>
        <v>0</v>
      </c>
      <c r="M235" s="1069" cm="1">
        <f t="array" ref="M235">IF($D235&lt;COLUMNS($F$7:M$7),"",INDEX(TableDiv[[GASB]:[GASB]],_xlfn.AGGREGATE(15,3,(TableDiv[[Agency]:[Agency]]=$E235)/(TableDiv[[Agency]:[Agency]]=$E235)*(ROW(TableDiv[Agency])-ROW(TableDiv[[#Headers],[Agency]])),COLUMNS($F$7:M$7))))</f>
        <v>0</v>
      </c>
      <c r="N235" s="1069" cm="1">
        <f t="array" ref="N235">IF($D235&lt;COLUMNS($F$7:N$7),"",INDEX(TableDiv[[GASB]:[GASB]],_xlfn.AGGREGATE(15,3,(TableDiv[[Agency]:[Agency]]=$E235)/(TableDiv[[Agency]:[Agency]]=$E235)*(ROW(TableDiv[Agency])-ROW(TableDiv[[#Headers],[Agency]])),COLUMNS($F$7:N$7))))</f>
        <v>0</v>
      </c>
      <c r="O235" s="1069" cm="1">
        <f t="array" ref="O235">IF($D235&lt;COLUMNS($F$7:O$7),"",INDEX(TableDiv[[GASB]:[GASB]],_xlfn.AGGREGATE(15,3,(TableDiv[[Agency]:[Agency]]=$E235)/(TableDiv[[Agency]:[Agency]]=$E235)*(ROW(TableDiv[Agency])-ROW(TableDiv[[#Headers],[Agency]])),COLUMNS($F$7:O$7))))</f>
        <v>0</v>
      </c>
      <c r="P235" s="1069" cm="1">
        <f t="array" ref="P235">IF($D235&lt;COLUMNS($F$7:P$7),"",INDEX(TableDiv[[GASB]:[GASB]],_xlfn.AGGREGATE(15,3,(TableDiv[[Agency]:[Agency]]=$E235)/(TableDiv[[Agency]:[Agency]]=$E235)*(ROW(TableDiv[Agency])-ROW(TableDiv[[#Headers],[Agency]])),COLUMNS($F$7:P$7))))</f>
        <v>0</v>
      </c>
      <c r="Q235" s="1069" cm="1">
        <f t="array" ref="Q235">IF($D235&lt;COLUMNS($F$7:Q$7),"",INDEX(TableDiv[[GASB]:[GASB]],_xlfn.AGGREGATE(15,3,(TableDiv[[Agency]:[Agency]]=$E235)/(TableDiv[[Agency]:[Agency]]=$E235)*(ROW(TableDiv[Agency])-ROW(TableDiv[[#Headers],[Agency]])),COLUMNS($F$7:Q$7))))</f>
        <v>0</v>
      </c>
      <c r="R235" s="1069" cm="1">
        <f t="array" ref="R235">IF($D235&lt;COLUMNS($F$7:R$7),"",INDEX(TableDiv[[GASB]:[GASB]],_xlfn.AGGREGATE(15,3,(TableDiv[[Agency]:[Agency]]=$E235)/(TableDiv[[Agency]:[Agency]]=$E235)*(ROW(TableDiv[Agency])-ROW(TableDiv[[#Headers],[Agency]])),COLUMNS($F$7:R$7))))</f>
        <v>0</v>
      </c>
      <c r="S235" s="1069" cm="1">
        <f t="array" ref="S235">IF($D235&lt;COLUMNS($F$7:S$7),"",INDEX(TableDiv[[GASB]:[GASB]],_xlfn.AGGREGATE(15,3,(TableDiv[[Agency]:[Agency]]=$E235)/(TableDiv[[Agency]:[Agency]]=$E235)*(ROW(TableDiv[Agency])-ROW(TableDiv[[#Headers],[Agency]])),COLUMNS($F$7:S$7))))</f>
        <v>0</v>
      </c>
      <c r="T235" s="1069" cm="1">
        <f t="array" ref="T235">IF($D235&lt;COLUMNS($F$7:T$7),"",INDEX(TableDiv[[GASB]:[GASB]],_xlfn.AGGREGATE(15,3,(TableDiv[[Agency]:[Agency]]=$E235)/(TableDiv[[Agency]:[Agency]]=$E235)*(ROW(TableDiv[Agency])-ROW(TableDiv[[#Headers],[Agency]])),COLUMNS($F$7:T$7))))</f>
        <v>0</v>
      </c>
      <c r="U235" s="1069" cm="1">
        <f t="array" ref="U235">IF($D235&lt;COLUMNS($F$7:U$7),"",INDEX(TableDiv[[GASB]:[GASB]],_xlfn.AGGREGATE(15,3,(TableDiv[[Agency]:[Agency]]=$E235)/(TableDiv[[Agency]:[Agency]]=$E235)*(ROW(TableDiv[Agency])-ROW(TableDiv[[#Headers],[Agency]])),COLUMNS($F$7:U$7))))</f>
        <v>0</v>
      </c>
      <c r="V235" s="1069" cm="1">
        <f t="array" ref="V235">IF($D235&lt;COLUMNS($F$7:V$7),"",INDEX(TableDiv[[GASB]:[GASB]],_xlfn.AGGREGATE(15,3,(TableDiv[[Agency]:[Agency]]=$E235)/(TableDiv[[Agency]:[Agency]]=$E235)*(ROW(TableDiv[Agency])-ROW(TableDiv[[#Headers],[Agency]])),COLUMNS($F$7:V$7))))</f>
        <v>0</v>
      </c>
      <c r="W235" s="1069" cm="1">
        <f t="array" ref="W235">IF($D235&lt;COLUMNS($F$7:W$7),"",INDEX(TableDiv[[GASB]:[GASB]],_xlfn.AGGREGATE(15,3,(TableDiv[[Agency]:[Agency]]=$E235)/(TableDiv[[Agency]:[Agency]]=$E235)*(ROW(TableDiv[Agency])-ROW(TableDiv[[#Headers],[Agency]])),COLUMNS($F$7:W$7))))</f>
        <v>0</v>
      </c>
      <c r="X235" s="1069" cm="1">
        <f t="array" ref="X235">IF($D235&lt;COLUMNS($F$7:X$7),"",INDEX(TableDiv[[GASB]:[GASB]],_xlfn.AGGREGATE(15,3,(TableDiv[[Agency]:[Agency]]=$E235)/(TableDiv[[Agency]:[Agency]]=$E235)*(ROW(TableDiv[Agency])-ROW(TableDiv[[#Headers],[Agency]])),COLUMNS($F$7:X$7))))</f>
        <v>0</v>
      </c>
      <c r="Y235" s="1069" cm="1">
        <f t="array" ref="Y235">IF($D235&lt;COLUMNS($F$7:Y$7),"",INDEX(TableDiv[[GASB]:[GASB]],_xlfn.AGGREGATE(15,3,(TableDiv[[Agency]:[Agency]]=$E235)/(TableDiv[[Agency]:[Agency]]=$E235)*(ROW(TableDiv[Agency])-ROW(TableDiv[[#Headers],[Agency]])),COLUMNS($F$7:Y$7))))</f>
        <v>0</v>
      </c>
      <c r="Z235" s="1069" cm="1">
        <f t="array" ref="Z235">IF($D235&lt;COLUMNS($F$7:Z$7),"",INDEX(TableDiv[[GASB]:[GASB]],_xlfn.AGGREGATE(15,3,(TableDiv[[Agency]:[Agency]]=$E235)/(TableDiv[[Agency]:[Agency]]=$E235)*(ROW(TableDiv[Agency])-ROW(TableDiv[[#Headers],[Agency]])),COLUMNS($F$7:Z$7))))</f>
        <v>0</v>
      </c>
      <c r="AA235" s="1069" cm="1">
        <f t="array" ref="AA235">IF($D235&lt;COLUMNS($F$7:AA$7),"",INDEX(TableDiv[[GASB]:[GASB]],_xlfn.AGGREGATE(15,3,(TableDiv[[Agency]:[Agency]]=$E235)/(TableDiv[[Agency]:[Agency]]=$E235)*(ROW(TableDiv[Agency])-ROW(TableDiv[[#Headers],[Agency]])),COLUMNS($F$7:AA$7))))</f>
        <v>0</v>
      </c>
      <c r="AB235" s="1069" cm="1">
        <f t="array" ref="AB235">IF($D235&lt;COLUMNS($F$7:AB$7),"",INDEX(TableDiv[[GASB]:[GASB]],_xlfn.AGGREGATE(15,3,(TableDiv[[Agency]:[Agency]]=$E235)/(TableDiv[[Agency]:[Agency]]=$E235)*(ROW(TableDiv[Agency])-ROW(TableDiv[[#Headers],[Agency]])),COLUMNS($F$7:AB$7))))</f>
        <v>0</v>
      </c>
      <c r="AC235" s="1069" cm="1">
        <f t="array" ref="AC235">IF($D235&lt;COLUMNS($F$7:AC$7),"",INDEX(TableDiv[[GASB]:[GASB]],_xlfn.AGGREGATE(15,3,(TableDiv[[Agency]:[Agency]]=$E235)/(TableDiv[[Agency]:[Agency]]=$E235)*(ROW(TableDiv[Agency])-ROW(TableDiv[[#Headers],[Agency]])),COLUMNS($F$7:AC$7))))</f>
        <v>0</v>
      </c>
      <c r="AD235" s="1069" cm="1">
        <f t="array" ref="AD235">IF($D235&lt;COLUMNS($F$7:AD$7),"",INDEX(TableDiv[[GASB]:[GASB]],_xlfn.AGGREGATE(15,3,(TableDiv[[Agency]:[Agency]]=$E235)/(TableDiv[[Agency]:[Agency]]=$E235)*(ROW(TableDiv[Agency])-ROW(TableDiv[[#Headers],[Agency]])),COLUMNS($F$7:AD$7))))</f>
        <v>0</v>
      </c>
      <c r="AE235" s="1069" cm="1">
        <f t="array" ref="AE235">IF($D235&lt;COLUMNS($F$7:AE$7),"",INDEX(TableDiv[[GASB]:[GASB]],_xlfn.AGGREGATE(15,3,(TableDiv[[Agency]:[Agency]]=$E235)/(TableDiv[[Agency]:[Agency]]=$E235)*(ROW(TableDiv[Agency])-ROW(TableDiv[[#Headers],[Agency]])),COLUMNS($F$7:AE$7))))</f>
        <v>0</v>
      </c>
      <c r="AF235" s="1069" cm="1">
        <f t="array" ref="AF235">IF($D235&lt;COLUMNS($F$7:AF$7),"",INDEX(TableDiv[[GASB]:[GASB]],_xlfn.AGGREGATE(15,3,(TableDiv[[Agency]:[Agency]]=$E235)/(TableDiv[[Agency]:[Agency]]=$E235)*(ROW(TableDiv[Agency])-ROW(TableDiv[[#Headers],[Agency]])),COLUMNS($F$7:AF$7))))</f>
        <v>0</v>
      </c>
      <c r="AG235" s="1069" cm="1">
        <f t="array" ref="AG235">IF($D235&lt;COLUMNS($F$7:AG$7),"",INDEX(TableDiv[[GASB]:[GASB]],_xlfn.AGGREGATE(15,3,(TableDiv[[Agency]:[Agency]]=$E235)/(TableDiv[[Agency]:[Agency]]=$E235)*(ROW(TableDiv[Agency])-ROW(TableDiv[[#Headers],[Agency]])),COLUMNS($F$7:AG$7))))</f>
        <v>0</v>
      </c>
      <c r="AH235" s="1069" cm="1">
        <f t="array" ref="AH235">IF($D235&lt;COLUMNS($F$7:AH$7),"",INDEX(TableDiv[[GASB]:[GASB]],_xlfn.AGGREGATE(15,3,(TableDiv[[Agency]:[Agency]]=$E235)/(TableDiv[[Agency]:[Agency]]=$E235)*(ROW(TableDiv[Agency])-ROW(TableDiv[[#Headers],[Agency]])),COLUMNS($F$7:AH$7))))</f>
        <v>0</v>
      </c>
      <c r="AI235" s="1069" cm="1">
        <f t="array" ref="AI235">IF($D235&lt;COLUMNS($F$7:AI$7),"",INDEX(TableDiv[[GASB]:[GASB]],_xlfn.AGGREGATE(15,3,(TableDiv[[Agency]:[Agency]]=$E235)/(TableDiv[[Agency]:[Agency]]=$E235)*(ROW(TableDiv[Agency])-ROW(TableDiv[[#Headers],[Agency]])),COLUMNS($F$7:AI$7))))</f>
        <v>0</v>
      </c>
      <c r="AJ235" s="1069" cm="1">
        <f t="array" ref="AJ235">IF($D235&lt;COLUMNS($F$7:AJ$7),"",INDEX(TableDiv[[GASB]:[GASB]],_xlfn.AGGREGATE(15,3,(TableDiv[[Agency]:[Agency]]=$E235)/(TableDiv[[Agency]:[Agency]]=$E235)*(ROW(TableDiv[Agency])-ROW(TableDiv[[#Headers],[Agency]])),COLUMNS($F$7:AJ$7))))</f>
        <v>0</v>
      </c>
      <c r="AK235" s="1069" t="str" cm="1">
        <f t="array" ref="AK235">IF($D235&lt;COLUMNS($F$7:AK$7),"",INDEX(TableDiv[[GASB]:[GASB]],_xlfn.AGGREGATE(15,3,(TableDiv[[Agency]:[Agency]]=$E235)/(TableDiv[[Agency]:[Agency]]=$E235)*(ROW(TableDiv[Agency])-ROW(TableDiv[[#Headers],[Agency]])),COLUMNS($F$7:AK$7))))</f>
        <v/>
      </c>
      <c r="AL235" s="1069" t="str" cm="1">
        <f t="array" ref="AL235">IF($D235&lt;COLUMNS($F$7:AL$7),"",INDEX(TableDiv[[GASB]:[GASB]],_xlfn.AGGREGATE(15,3,(TableDiv[[Agency]:[Agency]]=$E235)/(TableDiv[[Agency]:[Agency]]=$E235)*(ROW(TableDiv[Agency])-ROW(TableDiv[[#Headers],[Agency]])),COLUMNS($F$7:AL$7))))</f>
        <v/>
      </c>
      <c r="AM235" s="1069" t="str" cm="1">
        <f t="array" ref="AM235">IF($D235&lt;COLUMNS($F$7:AM$7),"",INDEX(TableDiv[[GASB]:[GASB]],_xlfn.AGGREGATE(15,3,(TableDiv[[Agency]:[Agency]]=$E235)/(TableDiv[[Agency]:[Agency]]=$E235)*(ROW(TableDiv[Agency])-ROW(TableDiv[[#Headers],[Agency]])),COLUMNS($F$7:AM$7))))</f>
        <v/>
      </c>
      <c r="AN235" s="1069"/>
      <c r="AO235" s="1069"/>
      <c r="AP235" s="1069"/>
      <c r="AQ235" s="1069"/>
      <c r="AR235" s="1069"/>
      <c r="AS235" s="1069"/>
    </row>
    <row r="236" spans="1:45" ht="15">
      <c r="A236" s="1073" t="s">
        <v>2370</v>
      </c>
      <c r="B236" s="1073" t="s">
        <v>2311</v>
      </c>
      <c r="C236" s="1069"/>
      <c r="D236" s="1069">
        <f>COUNTIF(TableDiv[Agency],E236)</f>
        <v>31</v>
      </c>
      <c r="E236" s="1078" t="str" cm="1">
        <f t="array" ref="E236">IFERROR(INDEX(TableDiv[Agency],MATCH(0,INDEX(COUNTIF($E$7:E235,TableDiv[Agency]),),0)),"")</f>
        <v/>
      </c>
      <c r="F236" s="1069" cm="1">
        <f t="array" ref="F236">IF($D236&lt;COLUMNS($F$7:F$7),"",INDEX(TableDiv[[GASB]:[GASB]],_xlfn.AGGREGATE(15,3,(TableDiv[[Agency]:[Agency]]=$E236)/(TableDiv[[Agency]:[Agency]]=$E236)*(ROW(TableDiv[Agency])-ROW(TableDiv[[#Headers],[Agency]])),COLUMNS($F$7:F$7))))</f>
        <v>0</v>
      </c>
      <c r="G236" s="1069" cm="1">
        <f t="array" ref="G236">IF($D236&lt;COLUMNS($F$7:G$7),"",INDEX(TableDiv[[GASB]:[GASB]],_xlfn.AGGREGATE(15,3,(TableDiv[[Agency]:[Agency]]=$E236)/(TableDiv[[Agency]:[Agency]]=$E236)*(ROW(TableDiv[Agency])-ROW(TableDiv[[#Headers],[Agency]])),COLUMNS($F$7:G$7))))</f>
        <v>0</v>
      </c>
      <c r="H236" s="1069" cm="1">
        <f t="array" ref="H236">IF($D236&lt;COLUMNS($F$7:H$7),"",INDEX(TableDiv[[GASB]:[GASB]],_xlfn.AGGREGATE(15,3,(TableDiv[[Agency]:[Agency]]=$E236)/(TableDiv[[Agency]:[Agency]]=$E236)*(ROW(TableDiv[Agency])-ROW(TableDiv[[#Headers],[Agency]])),COLUMNS($F$7:H$7))))</f>
        <v>0</v>
      </c>
      <c r="I236" s="1069" cm="1">
        <f t="array" ref="I236">IF($D236&lt;COLUMNS($F$7:I$7),"",INDEX(TableDiv[[GASB]:[GASB]],_xlfn.AGGREGATE(15,3,(TableDiv[[Agency]:[Agency]]=$E236)/(TableDiv[[Agency]:[Agency]]=$E236)*(ROW(TableDiv[Agency])-ROW(TableDiv[[#Headers],[Agency]])),COLUMNS($F$7:I$7))))</f>
        <v>0</v>
      </c>
      <c r="J236" s="1069" cm="1">
        <f t="array" ref="J236">IF($D236&lt;COLUMNS($F$7:J$7),"",INDEX(TableDiv[[GASB]:[GASB]],_xlfn.AGGREGATE(15,3,(TableDiv[[Agency]:[Agency]]=$E236)/(TableDiv[[Agency]:[Agency]]=$E236)*(ROW(TableDiv[Agency])-ROW(TableDiv[[#Headers],[Agency]])),COLUMNS($F$7:J$7))))</f>
        <v>0</v>
      </c>
      <c r="K236" s="1069" cm="1">
        <f t="array" ref="K236">IF($D236&lt;COLUMNS($F$7:K$7),"",INDEX(TableDiv[[GASB]:[GASB]],_xlfn.AGGREGATE(15,3,(TableDiv[[Agency]:[Agency]]=$E236)/(TableDiv[[Agency]:[Agency]]=$E236)*(ROW(TableDiv[Agency])-ROW(TableDiv[[#Headers],[Agency]])),COLUMNS($F$7:K$7))))</f>
        <v>0</v>
      </c>
      <c r="L236" s="1069" cm="1">
        <f t="array" ref="L236">IF($D236&lt;COLUMNS($F$7:L$7),"",INDEX(TableDiv[[GASB]:[GASB]],_xlfn.AGGREGATE(15,3,(TableDiv[[Agency]:[Agency]]=$E236)/(TableDiv[[Agency]:[Agency]]=$E236)*(ROW(TableDiv[Agency])-ROW(TableDiv[[#Headers],[Agency]])),COLUMNS($F$7:L$7))))</f>
        <v>0</v>
      </c>
      <c r="M236" s="1069" cm="1">
        <f t="array" ref="M236">IF($D236&lt;COLUMNS($F$7:M$7),"",INDEX(TableDiv[[GASB]:[GASB]],_xlfn.AGGREGATE(15,3,(TableDiv[[Agency]:[Agency]]=$E236)/(TableDiv[[Agency]:[Agency]]=$E236)*(ROW(TableDiv[Agency])-ROW(TableDiv[[#Headers],[Agency]])),COLUMNS($F$7:M$7))))</f>
        <v>0</v>
      </c>
      <c r="N236" s="1069" cm="1">
        <f t="array" ref="N236">IF($D236&lt;COLUMNS($F$7:N$7),"",INDEX(TableDiv[[GASB]:[GASB]],_xlfn.AGGREGATE(15,3,(TableDiv[[Agency]:[Agency]]=$E236)/(TableDiv[[Agency]:[Agency]]=$E236)*(ROW(TableDiv[Agency])-ROW(TableDiv[[#Headers],[Agency]])),COLUMNS($F$7:N$7))))</f>
        <v>0</v>
      </c>
      <c r="O236" s="1069" cm="1">
        <f t="array" ref="O236">IF($D236&lt;COLUMNS($F$7:O$7),"",INDEX(TableDiv[[GASB]:[GASB]],_xlfn.AGGREGATE(15,3,(TableDiv[[Agency]:[Agency]]=$E236)/(TableDiv[[Agency]:[Agency]]=$E236)*(ROW(TableDiv[Agency])-ROW(TableDiv[[#Headers],[Agency]])),COLUMNS($F$7:O$7))))</f>
        <v>0</v>
      </c>
      <c r="P236" s="1069" cm="1">
        <f t="array" ref="P236">IF($D236&lt;COLUMNS($F$7:P$7),"",INDEX(TableDiv[[GASB]:[GASB]],_xlfn.AGGREGATE(15,3,(TableDiv[[Agency]:[Agency]]=$E236)/(TableDiv[[Agency]:[Agency]]=$E236)*(ROW(TableDiv[Agency])-ROW(TableDiv[[#Headers],[Agency]])),COLUMNS($F$7:P$7))))</f>
        <v>0</v>
      </c>
      <c r="Q236" s="1069" cm="1">
        <f t="array" ref="Q236">IF($D236&lt;COLUMNS($F$7:Q$7),"",INDEX(TableDiv[[GASB]:[GASB]],_xlfn.AGGREGATE(15,3,(TableDiv[[Agency]:[Agency]]=$E236)/(TableDiv[[Agency]:[Agency]]=$E236)*(ROW(TableDiv[Agency])-ROW(TableDiv[[#Headers],[Agency]])),COLUMNS($F$7:Q$7))))</f>
        <v>0</v>
      </c>
      <c r="R236" s="1069" cm="1">
        <f t="array" ref="R236">IF($D236&lt;COLUMNS($F$7:R$7),"",INDEX(TableDiv[[GASB]:[GASB]],_xlfn.AGGREGATE(15,3,(TableDiv[[Agency]:[Agency]]=$E236)/(TableDiv[[Agency]:[Agency]]=$E236)*(ROW(TableDiv[Agency])-ROW(TableDiv[[#Headers],[Agency]])),COLUMNS($F$7:R$7))))</f>
        <v>0</v>
      </c>
      <c r="S236" s="1069" cm="1">
        <f t="array" ref="S236">IF($D236&lt;COLUMNS($F$7:S$7),"",INDEX(TableDiv[[GASB]:[GASB]],_xlfn.AGGREGATE(15,3,(TableDiv[[Agency]:[Agency]]=$E236)/(TableDiv[[Agency]:[Agency]]=$E236)*(ROW(TableDiv[Agency])-ROW(TableDiv[[#Headers],[Agency]])),COLUMNS($F$7:S$7))))</f>
        <v>0</v>
      </c>
      <c r="T236" s="1069" cm="1">
        <f t="array" ref="T236">IF($D236&lt;COLUMNS($F$7:T$7),"",INDEX(TableDiv[[GASB]:[GASB]],_xlfn.AGGREGATE(15,3,(TableDiv[[Agency]:[Agency]]=$E236)/(TableDiv[[Agency]:[Agency]]=$E236)*(ROW(TableDiv[Agency])-ROW(TableDiv[[#Headers],[Agency]])),COLUMNS($F$7:T$7))))</f>
        <v>0</v>
      </c>
      <c r="U236" s="1069" cm="1">
        <f t="array" ref="U236">IF($D236&lt;COLUMNS($F$7:U$7),"",INDEX(TableDiv[[GASB]:[GASB]],_xlfn.AGGREGATE(15,3,(TableDiv[[Agency]:[Agency]]=$E236)/(TableDiv[[Agency]:[Agency]]=$E236)*(ROW(TableDiv[Agency])-ROW(TableDiv[[#Headers],[Agency]])),COLUMNS($F$7:U$7))))</f>
        <v>0</v>
      </c>
      <c r="V236" s="1069" cm="1">
        <f t="array" ref="V236">IF($D236&lt;COLUMNS($F$7:V$7),"",INDEX(TableDiv[[GASB]:[GASB]],_xlfn.AGGREGATE(15,3,(TableDiv[[Agency]:[Agency]]=$E236)/(TableDiv[[Agency]:[Agency]]=$E236)*(ROW(TableDiv[Agency])-ROW(TableDiv[[#Headers],[Agency]])),COLUMNS($F$7:V$7))))</f>
        <v>0</v>
      </c>
      <c r="W236" s="1069" cm="1">
        <f t="array" ref="W236">IF($D236&lt;COLUMNS($F$7:W$7),"",INDEX(TableDiv[[GASB]:[GASB]],_xlfn.AGGREGATE(15,3,(TableDiv[[Agency]:[Agency]]=$E236)/(TableDiv[[Agency]:[Agency]]=$E236)*(ROW(TableDiv[Agency])-ROW(TableDiv[[#Headers],[Agency]])),COLUMNS($F$7:W$7))))</f>
        <v>0</v>
      </c>
      <c r="X236" s="1069" cm="1">
        <f t="array" ref="X236">IF($D236&lt;COLUMNS($F$7:X$7),"",INDEX(TableDiv[[GASB]:[GASB]],_xlfn.AGGREGATE(15,3,(TableDiv[[Agency]:[Agency]]=$E236)/(TableDiv[[Agency]:[Agency]]=$E236)*(ROW(TableDiv[Agency])-ROW(TableDiv[[#Headers],[Agency]])),COLUMNS($F$7:X$7))))</f>
        <v>0</v>
      </c>
      <c r="Y236" s="1069" cm="1">
        <f t="array" ref="Y236">IF($D236&lt;COLUMNS($F$7:Y$7),"",INDEX(TableDiv[[GASB]:[GASB]],_xlfn.AGGREGATE(15,3,(TableDiv[[Agency]:[Agency]]=$E236)/(TableDiv[[Agency]:[Agency]]=$E236)*(ROW(TableDiv[Agency])-ROW(TableDiv[[#Headers],[Agency]])),COLUMNS($F$7:Y$7))))</f>
        <v>0</v>
      </c>
      <c r="Z236" s="1069" cm="1">
        <f t="array" ref="Z236">IF($D236&lt;COLUMNS($F$7:Z$7),"",INDEX(TableDiv[[GASB]:[GASB]],_xlfn.AGGREGATE(15,3,(TableDiv[[Agency]:[Agency]]=$E236)/(TableDiv[[Agency]:[Agency]]=$E236)*(ROW(TableDiv[Agency])-ROW(TableDiv[[#Headers],[Agency]])),COLUMNS($F$7:Z$7))))</f>
        <v>0</v>
      </c>
      <c r="AA236" s="1069" cm="1">
        <f t="array" ref="AA236">IF($D236&lt;COLUMNS($F$7:AA$7),"",INDEX(TableDiv[[GASB]:[GASB]],_xlfn.AGGREGATE(15,3,(TableDiv[[Agency]:[Agency]]=$E236)/(TableDiv[[Agency]:[Agency]]=$E236)*(ROW(TableDiv[Agency])-ROW(TableDiv[[#Headers],[Agency]])),COLUMNS($F$7:AA$7))))</f>
        <v>0</v>
      </c>
      <c r="AB236" s="1069" cm="1">
        <f t="array" ref="AB236">IF($D236&lt;COLUMNS($F$7:AB$7),"",INDEX(TableDiv[[GASB]:[GASB]],_xlfn.AGGREGATE(15,3,(TableDiv[[Agency]:[Agency]]=$E236)/(TableDiv[[Agency]:[Agency]]=$E236)*(ROW(TableDiv[Agency])-ROW(TableDiv[[#Headers],[Agency]])),COLUMNS($F$7:AB$7))))</f>
        <v>0</v>
      </c>
      <c r="AC236" s="1069" cm="1">
        <f t="array" ref="AC236">IF($D236&lt;COLUMNS($F$7:AC$7),"",INDEX(TableDiv[[GASB]:[GASB]],_xlfn.AGGREGATE(15,3,(TableDiv[[Agency]:[Agency]]=$E236)/(TableDiv[[Agency]:[Agency]]=$E236)*(ROW(TableDiv[Agency])-ROW(TableDiv[[#Headers],[Agency]])),COLUMNS($F$7:AC$7))))</f>
        <v>0</v>
      </c>
      <c r="AD236" s="1069" cm="1">
        <f t="array" ref="AD236">IF($D236&lt;COLUMNS($F$7:AD$7),"",INDEX(TableDiv[[GASB]:[GASB]],_xlfn.AGGREGATE(15,3,(TableDiv[[Agency]:[Agency]]=$E236)/(TableDiv[[Agency]:[Agency]]=$E236)*(ROW(TableDiv[Agency])-ROW(TableDiv[[#Headers],[Agency]])),COLUMNS($F$7:AD$7))))</f>
        <v>0</v>
      </c>
      <c r="AE236" s="1069" cm="1">
        <f t="array" ref="AE236">IF($D236&lt;COLUMNS($F$7:AE$7),"",INDEX(TableDiv[[GASB]:[GASB]],_xlfn.AGGREGATE(15,3,(TableDiv[[Agency]:[Agency]]=$E236)/(TableDiv[[Agency]:[Agency]]=$E236)*(ROW(TableDiv[Agency])-ROW(TableDiv[[#Headers],[Agency]])),COLUMNS($F$7:AE$7))))</f>
        <v>0</v>
      </c>
      <c r="AF236" s="1069" cm="1">
        <f t="array" ref="AF236">IF($D236&lt;COLUMNS($F$7:AF$7),"",INDEX(TableDiv[[GASB]:[GASB]],_xlfn.AGGREGATE(15,3,(TableDiv[[Agency]:[Agency]]=$E236)/(TableDiv[[Agency]:[Agency]]=$E236)*(ROW(TableDiv[Agency])-ROW(TableDiv[[#Headers],[Agency]])),COLUMNS($F$7:AF$7))))</f>
        <v>0</v>
      </c>
      <c r="AG236" s="1069" cm="1">
        <f t="array" ref="AG236">IF($D236&lt;COLUMNS($F$7:AG$7),"",INDEX(TableDiv[[GASB]:[GASB]],_xlfn.AGGREGATE(15,3,(TableDiv[[Agency]:[Agency]]=$E236)/(TableDiv[[Agency]:[Agency]]=$E236)*(ROW(TableDiv[Agency])-ROW(TableDiv[[#Headers],[Agency]])),COLUMNS($F$7:AG$7))))</f>
        <v>0</v>
      </c>
      <c r="AH236" s="1069" cm="1">
        <f t="array" ref="AH236">IF($D236&lt;COLUMNS($F$7:AH$7),"",INDEX(TableDiv[[GASB]:[GASB]],_xlfn.AGGREGATE(15,3,(TableDiv[[Agency]:[Agency]]=$E236)/(TableDiv[[Agency]:[Agency]]=$E236)*(ROW(TableDiv[Agency])-ROW(TableDiv[[#Headers],[Agency]])),COLUMNS($F$7:AH$7))))</f>
        <v>0</v>
      </c>
      <c r="AI236" s="1069" cm="1">
        <f t="array" ref="AI236">IF($D236&lt;COLUMNS($F$7:AI$7),"",INDEX(TableDiv[[GASB]:[GASB]],_xlfn.AGGREGATE(15,3,(TableDiv[[Agency]:[Agency]]=$E236)/(TableDiv[[Agency]:[Agency]]=$E236)*(ROW(TableDiv[Agency])-ROW(TableDiv[[#Headers],[Agency]])),COLUMNS($F$7:AI$7))))</f>
        <v>0</v>
      </c>
      <c r="AJ236" s="1069" cm="1">
        <f t="array" ref="AJ236">IF($D236&lt;COLUMNS($F$7:AJ$7),"",INDEX(TableDiv[[GASB]:[GASB]],_xlfn.AGGREGATE(15,3,(TableDiv[[Agency]:[Agency]]=$E236)/(TableDiv[[Agency]:[Agency]]=$E236)*(ROW(TableDiv[Agency])-ROW(TableDiv[[#Headers],[Agency]])),COLUMNS($F$7:AJ$7))))</f>
        <v>0</v>
      </c>
      <c r="AK236" s="1069" t="str" cm="1">
        <f t="array" ref="AK236">IF($D236&lt;COLUMNS($F$7:AK$7),"",INDEX(TableDiv[[GASB]:[GASB]],_xlfn.AGGREGATE(15,3,(TableDiv[[Agency]:[Agency]]=$E236)/(TableDiv[[Agency]:[Agency]]=$E236)*(ROW(TableDiv[Agency])-ROW(TableDiv[[#Headers],[Agency]])),COLUMNS($F$7:AK$7))))</f>
        <v/>
      </c>
      <c r="AL236" s="1069" t="str" cm="1">
        <f t="array" ref="AL236">IF($D236&lt;COLUMNS($F$7:AL$7),"",INDEX(TableDiv[[GASB]:[GASB]],_xlfn.AGGREGATE(15,3,(TableDiv[[Agency]:[Agency]]=$E236)/(TableDiv[[Agency]:[Agency]]=$E236)*(ROW(TableDiv[Agency])-ROW(TableDiv[[#Headers],[Agency]])),COLUMNS($F$7:AL$7))))</f>
        <v/>
      </c>
      <c r="AM236" s="1069" t="str" cm="1">
        <f t="array" ref="AM236">IF($D236&lt;COLUMNS($F$7:AM$7),"",INDEX(TableDiv[[GASB]:[GASB]],_xlfn.AGGREGATE(15,3,(TableDiv[[Agency]:[Agency]]=$E236)/(TableDiv[[Agency]:[Agency]]=$E236)*(ROW(TableDiv[Agency])-ROW(TableDiv[[#Headers],[Agency]])),COLUMNS($F$7:AM$7))))</f>
        <v/>
      </c>
      <c r="AN236" s="1069"/>
      <c r="AO236" s="1069"/>
      <c r="AP236" s="1069"/>
      <c r="AQ236" s="1069"/>
      <c r="AR236" s="1069"/>
      <c r="AS236" s="1069"/>
    </row>
    <row r="237" spans="1:45" ht="15">
      <c r="A237" s="1073" t="s">
        <v>2370</v>
      </c>
      <c r="B237" s="1073" t="s">
        <v>2302</v>
      </c>
      <c r="C237" s="1069"/>
      <c r="D237" s="1069">
        <f>COUNTIF(TableDiv[Agency],E237)</f>
        <v>31</v>
      </c>
      <c r="E237" s="1078" t="str" cm="1">
        <f t="array" ref="E237">IFERROR(INDEX(TableDiv[Agency],MATCH(0,INDEX(COUNTIF($E$7:E236,TableDiv[Agency]),),0)),"")</f>
        <v/>
      </c>
      <c r="F237" s="1069" cm="1">
        <f t="array" ref="F237">IF($D237&lt;COLUMNS($F$7:F$7),"",INDEX(TableDiv[[GASB]:[GASB]],_xlfn.AGGREGATE(15,3,(TableDiv[[Agency]:[Agency]]=$E237)/(TableDiv[[Agency]:[Agency]]=$E237)*(ROW(TableDiv[Agency])-ROW(TableDiv[[#Headers],[Agency]])),COLUMNS($F$7:F$7))))</f>
        <v>0</v>
      </c>
      <c r="G237" s="1069" cm="1">
        <f t="array" ref="G237">IF($D237&lt;COLUMNS($F$7:G$7),"",INDEX(TableDiv[[GASB]:[GASB]],_xlfn.AGGREGATE(15,3,(TableDiv[[Agency]:[Agency]]=$E237)/(TableDiv[[Agency]:[Agency]]=$E237)*(ROW(TableDiv[Agency])-ROW(TableDiv[[#Headers],[Agency]])),COLUMNS($F$7:G$7))))</f>
        <v>0</v>
      </c>
      <c r="H237" s="1069" cm="1">
        <f t="array" ref="H237">IF($D237&lt;COLUMNS($F$7:H$7),"",INDEX(TableDiv[[GASB]:[GASB]],_xlfn.AGGREGATE(15,3,(TableDiv[[Agency]:[Agency]]=$E237)/(TableDiv[[Agency]:[Agency]]=$E237)*(ROW(TableDiv[Agency])-ROW(TableDiv[[#Headers],[Agency]])),COLUMNS($F$7:H$7))))</f>
        <v>0</v>
      </c>
      <c r="I237" s="1069" cm="1">
        <f t="array" ref="I237">IF($D237&lt;COLUMNS($F$7:I$7),"",INDEX(TableDiv[[GASB]:[GASB]],_xlfn.AGGREGATE(15,3,(TableDiv[[Agency]:[Agency]]=$E237)/(TableDiv[[Agency]:[Agency]]=$E237)*(ROW(TableDiv[Agency])-ROW(TableDiv[[#Headers],[Agency]])),COLUMNS($F$7:I$7))))</f>
        <v>0</v>
      </c>
      <c r="J237" s="1069" cm="1">
        <f t="array" ref="J237">IF($D237&lt;COLUMNS($F$7:J$7),"",INDEX(TableDiv[[GASB]:[GASB]],_xlfn.AGGREGATE(15,3,(TableDiv[[Agency]:[Agency]]=$E237)/(TableDiv[[Agency]:[Agency]]=$E237)*(ROW(TableDiv[Agency])-ROW(TableDiv[[#Headers],[Agency]])),COLUMNS($F$7:J$7))))</f>
        <v>0</v>
      </c>
      <c r="K237" s="1069" cm="1">
        <f t="array" ref="K237">IF($D237&lt;COLUMNS($F$7:K$7),"",INDEX(TableDiv[[GASB]:[GASB]],_xlfn.AGGREGATE(15,3,(TableDiv[[Agency]:[Agency]]=$E237)/(TableDiv[[Agency]:[Agency]]=$E237)*(ROW(TableDiv[Agency])-ROW(TableDiv[[#Headers],[Agency]])),COLUMNS($F$7:K$7))))</f>
        <v>0</v>
      </c>
      <c r="L237" s="1069" cm="1">
        <f t="array" ref="L237">IF($D237&lt;COLUMNS($F$7:L$7),"",INDEX(TableDiv[[GASB]:[GASB]],_xlfn.AGGREGATE(15,3,(TableDiv[[Agency]:[Agency]]=$E237)/(TableDiv[[Agency]:[Agency]]=$E237)*(ROW(TableDiv[Agency])-ROW(TableDiv[[#Headers],[Agency]])),COLUMNS($F$7:L$7))))</f>
        <v>0</v>
      </c>
      <c r="M237" s="1069" cm="1">
        <f t="array" ref="M237">IF($D237&lt;COLUMNS($F$7:M$7),"",INDEX(TableDiv[[GASB]:[GASB]],_xlfn.AGGREGATE(15,3,(TableDiv[[Agency]:[Agency]]=$E237)/(TableDiv[[Agency]:[Agency]]=$E237)*(ROW(TableDiv[Agency])-ROW(TableDiv[[#Headers],[Agency]])),COLUMNS($F$7:M$7))))</f>
        <v>0</v>
      </c>
      <c r="N237" s="1069" cm="1">
        <f t="array" ref="N237">IF($D237&lt;COLUMNS($F$7:N$7),"",INDEX(TableDiv[[GASB]:[GASB]],_xlfn.AGGREGATE(15,3,(TableDiv[[Agency]:[Agency]]=$E237)/(TableDiv[[Agency]:[Agency]]=$E237)*(ROW(TableDiv[Agency])-ROW(TableDiv[[#Headers],[Agency]])),COLUMNS($F$7:N$7))))</f>
        <v>0</v>
      </c>
      <c r="O237" s="1069" cm="1">
        <f t="array" ref="O237">IF($D237&lt;COLUMNS($F$7:O$7),"",INDEX(TableDiv[[GASB]:[GASB]],_xlfn.AGGREGATE(15,3,(TableDiv[[Agency]:[Agency]]=$E237)/(TableDiv[[Agency]:[Agency]]=$E237)*(ROW(TableDiv[Agency])-ROW(TableDiv[[#Headers],[Agency]])),COLUMNS($F$7:O$7))))</f>
        <v>0</v>
      </c>
      <c r="P237" s="1069" cm="1">
        <f t="array" ref="P237">IF($D237&lt;COLUMNS($F$7:P$7),"",INDEX(TableDiv[[GASB]:[GASB]],_xlfn.AGGREGATE(15,3,(TableDiv[[Agency]:[Agency]]=$E237)/(TableDiv[[Agency]:[Agency]]=$E237)*(ROW(TableDiv[Agency])-ROW(TableDiv[[#Headers],[Agency]])),COLUMNS($F$7:P$7))))</f>
        <v>0</v>
      </c>
      <c r="Q237" s="1069" cm="1">
        <f t="array" ref="Q237">IF($D237&lt;COLUMNS($F$7:Q$7),"",INDEX(TableDiv[[GASB]:[GASB]],_xlfn.AGGREGATE(15,3,(TableDiv[[Agency]:[Agency]]=$E237)/(TableDiv[[Agency]:[Agency]]=$E237)*(ROW(TableDiv[Agency])-ROW(TableDiv[[#Headers],[Agency]])),COLUMNS($F$7:Q$7))))</f>
        <v>0</v>
      </c>
      <c r="R237" s="1069" cm="1">
        <f t="array" ref="R237">IF($D237&lt;COLUMNS($F$7:R$7),"",INDEX(TableDiv[[GASB]:[GASB]],_xlfn.AGGREGATE(15,3,(TableDiv[[Agency]:[Agency]]=$E237)/(TableDiv[[Agency]:[Agency]]=$E237)*(ROW(TableDiv[Agency])-ROW(TableDiv[[#Headers],[Agency]])),COLUMNS($F$7:R$7))))</f>
        <v>0</v>
      </c>
      <c r="S237" s="1069" cm="1">
        <f t="array" ref="S237">IF($D237&lt;COLUMNS($F$7:S$7),"",INDEX(TableDiv[[GASB]:[GASB]],_xlfn.AGGREGATE(15,3,(TableDiv[[Agency]:[Agency]]=$E237)/(TableDiv[[Agency]:[Agency]]=$E237)*(ROW(TableDiv[Agency])-ROW(TableDiv[[#Headers],[Agency]])),COLUMNS($F$7:S$7))))</f>
        <v>0</v>
      </c>
      <c r="T237" s="1069" cm="1">
        <f t="array" ref="T237">IF($D237&lt;COLUMNS($F$7:T$7),"",INDEX(TableDiv[[GASB]:[GASB]],_xlfn.AGGREGATE(15,3,(TableDiv[[Agency]:[Agency]]=$E237)/(TableDiv[[Agency]:[Agency]]=$E237)*(ROW(TableDiv[Agency])-ROW(TableDiv[[#Headers],[Agency]])),COLUMNS($F$7:T$7))))</f>
        <v>0</v>
      </c>
      <c r="U237" s="1069" cm="1">
        <f t="array" ref="U237">IF($D237&lt;COLUMNS($F$7:U$7),"",INDEX(TableDiv[[GASB]:[GASB]],_xlfn.AGGREGATE(15,3,(TableDiv[[Agency]:[Agency]]=$E237)/(TableDiv[[Agency]:[Agency]]=$E237)*(ROW(TableDiv[Agency])-ROW(TableDiv[[#Headers],[Agency]])),COLUMNS($F$7:U$7))))</f>
        <v>0</v>
      </c>
      <c r="V237" s="1069" cm="1">
        <f t="array" ref="V237">IF($D237&lt;COLUMNS($F$7:V$7),"",INDEX(TableDiv[[GASB]:[GASB]],_xlfn.AGGREGATE(15,3,(TableDiv[[Agency]:[Agency]]=$E237)/(TableDiv[[Agency]:[Agency]]=$E237)*(ROW(TableDiv[Agency])-ROW(TableDiv[[#Headers],[Agency]])),COLUMNS($F$7:V$7))))</f>
        <v>0</v>
      </c>
      <c r="W237" s="1069" cm="1">
        <f t="array" ref="W237">IF($D237&lt;COLUMNS($F$7:W$7),"",INDEX(TableDiv[[GASB]:[GASB]],_xlfn.AGGREGATE(15,3,(TableDiv[[Agency]:[Agency]]=$E237)/(TableDiv[[Agency]:[Agency]]=$E237)*(ROW(TableDiv[Agency])-ROW(TableDiv[[#Headers],[Agency]])),COLUMNS($F$7:W$7))))</f>
        <v>0</v>
      </c>
      <c r="X237" s="1069" cm="1">
        <f t="array" ref="X237">IF($D237&lt;COLUMNS($F$7:X$7),"",INDEX(TableDiv[[GASB]:[GASB]],_xlfn.AGGREGATE(15,3,(TableDiv[[Agency]:[Agency]]=$E237)/(TableDiv[[Agency]:[Agency]]=$E237)*(ROW(TableDiv[Agency])-ROW(TableDiv[[#Headers],[Agency]])),COLUMNS($F$7:X$7))))</f>
        <v>0</v>
      </c>
      <c r="Y237" s="1069" cm="1">
        <f t="array" ref="Y237">IF($D237&lt;COLUMNS($F$7:Y$7),"",INDEX(TableDiv[[GASB]:[GASB]],_xlfn.AGGREGATE(15,3,(TableDiv[[Agency]:[Agency]]=$E237)/(TableDiv[[Agency]:[Agency]]=$E237)*(ROW(TableDiv[Agency])-ROW(TableDiv[[#Headers],[Agency]])),COLUMNS($F$7:Y$7))))</f>
        <v>0</v>
      </c>
      <c r="Z237" s="1069" cm="1">
        <f t="array" ref="Z237">IF($D237&lt;COLUMNS($F$7:Z$7),"",INDEX(TableDiv[[GASB]:[GASB]],_xlfn.AGGREGATE(15,3,(TableDiv[[Agency]:[Agency]]=$E237)/(TableDiv[[Agency]:[Agency]]=$E237)*(ROW(TableDiv[Agency])-ROW(TableDiv[[#Headers],[Agency]])),COLUMNS($F$7:Z$7))))</f>
        <v>0</v>
      </c>
      <c r="AA237" s="1069" cm="1">
        <f t="array" ref="AA237">IF($D237&lt;COLUMNS($F$7:AA$7),"",INDEX(TableDiv[[GASB]:[GASB]],_xlfn.AGGREGATE(15,3,(TableDiv[[Agency]:[Agency]]=$E237)/(TableDiv[[Agency]:[Agency]]=$E237)*(ROW(TableDiv[Agency])-ROW(TableDiv[[#Headers],[Agency]])),COLUMNS($F$7:AA$7))))</f>
        <v>0</v>
      </c>
      <c r="AB237" s="1069" cm="1">
        <f t="array" ref="AB237">IF($D237&lt;COLUMNS($F$7:AB$7),"",INDEX(TableDiv[[GASB]:[GASB]],_xlfn.AGGREGATE(15,3,(TableDiv[[Agency]:[Agency]]=$E237)/(TableDiv[[Agency]:[Agency]]=$E237)*(ROW(TableDiv[Agency])-ROW(TableDiv[[#Headers],[Agency]])),COLUMNS($F$7:AB$7))))</f>
        <v>0</v>
      </c>
      <c r="AC237" s="1069" cm="1">
        <f t="array" ref="AC237">IF($D237&lt;COLUMNS($F$7:AC$7),"",INDEX(TableDiv[[GASB]:[GASB]],_xlfn.AGGREGATE(15,3,(TableDiv[[Agency]:[Agency]]=$E237)/(TableDiv[[Agency]:[Agency]]=$E237)*(ROW(TableDiv[Agency])-ROW(TableDiv[[#Headers],[Agency]])),COLUMNS($F$7:AC$7))))</f>
        <v>0</v>
      </c>
      <c r="AD237" s="1069" cm="1">
        <f t="array" ref="AD237">IF($D237&lt;COLUMNS($F$7:AD$7),"",INDEX(TableDiv[[GASB]:[GASB]],_xlfn.AGGREGATE(15,3,(TableDiv[[Agency]:[Agency]]=$E237)/(TableDiv[[Agency]:[Agency]]=$E237)*(ROW(TableDiv[Agency])-ROW(TableDiv[[#Headers],[Agency]])),COLUMNS($F$7:AD$7))))</f>
        <v>0</v>
      </c>
      <c r="AE237" s="1069" cm="1">
        <f t="array" ref="AE237">IF($D237&lt;COLUMNS($F$7:AE$7),"",INDEX(TableDiv[[GASB]:[GASB]],_xlfn.AGGREGATE(15,3,(TableDiv[[Agency]:[Agency]]=$E237)/(TableDiv[[Agency]:[Agency]]=$E237)*(ROW(TableDiv[Agency])-ROW(TableDiv[[#Headers],[Agency]])),COLUMNS($F$7:AE$7))))</f>
        <v>0</v>
      </c>
      <c r="AF237" s="1069" cm="1">
        <f t="array" ref="AF237">IF($D237&lt;COLUMNS($F$7:AF$7),"",INDEX(TableDiv[[GASB]:[GASB]],_xlfn.AGGREGATE(15,3,(TableDiv[[Agency]:[Agency]]=$E237)/(TableDiv[[Agency]:[Agency]]=$E237)*(ROW(TableDiv[Agency])-ROW(TableDiv[[#Headers],[Agency]])),COLUMNS($F$7:AF$7))))</f>
        <v>0</v>
      </c>
      <c r="AG237" s="1069" cm="1">
        <f t="array" ref="AG237">IF($D237&lt;COLUMNS($F$7:AG$7),"",INDEX(TableDiv[[GASB]:[GASB]],_xlfn.AGGREGATE(15,3,(TableDiv[[Agency]:[Agency]]=$E237)/(TableDiv[[Agency]:[Agency]]=$E237)*(ROW(TableDiv[Agency])-ROW(TableDiv[[#Headers],[Agency]])),COLUMNS($F$7:AG$7))))</f>
        <v>0</v>
      </c>
      <c r="AH237" s="1069" cm="1">
        <f t="array" ref="AH237">IF($D237&lt;COLUMNS($F$7:AH$7),"",INDEX(TableDiv[[GASB]:[GASB]],_xlfn.AGGREGATE(15,3,(TableDiv[[Agency]:[Agency]]=$E237)/(TableDiv[[Agency]:[Agency]]=$E237)*(ROW(TableDiv[Agency])-ROW(TableDiv[[#Headers],[Agency]])),COLUMNS($F$7:AH$7))))</f>
        <v>0</v>
      </c>
      <c r="AI237" s="1069" cm="1">
        <f t="array" ref="AI237">IF($D237&lt;COLUMNS($F$7:AI$7),"",INDEX(TableDiv[[GASB]:[GASB]],_xlfn.AGGREGATE(15,3,(TableDiv[[Agency]:[Agency]]=$E237)/(TableDiv[[Agency]:[Agency]]=$E237)*(ROW(TableDiv[Agency])-ROW(TableDiv[[#Headers],[Agency]])),COLUMNS($F$7:AI$7))))</f>
        <v>0</v>
      </c>
      <c r="AJ237" s="1069" cm="1">
        <f t="array" ref="AJ237">IF($D237&lt;COLUMNS($F$7:AJ$7),"",INDEX(TableDiv[[GASB]:[GASB]],_xlfn.AGGREGATE(15,3,(TableDiv[[Agency]:[Agency]]=$E237)/(TableDiv[[Agency]:[Agency]]=$E237)*(ROW(TableDiv[Agency])-ROW(TableDiv[[#Headers],[Agency]])),COLUMNS($F$7:AJ$7))))</f>
        <v>0</v>
      </c>
      <c r="AK237" s="1069" t="str" cm="1">
        <f t="array" ref="AK237">IF($D237&lt;COLUMNS($F$7:AK$7),"",INDEX(TableDiv[[GASB]:[GASB]],_xlfn.AGGREGATE(15,3,(TableDiv[[Agency]:[Agency]]=$E237)/(TableDiv[[Agency]:[Agency]]=$E237)*(ROW(TableDiv[Agency])-ROW(TableDiv[[#Headers],[Agency]])),COLUMNS($F$7:AK$7))))</f>
        <v/>
      </c>
      <c r="AL237" s="1069" t="str" cm="1">
        <f t="array" ref="AL237">IF($D237&lt;COLUMNS($F$7:AL$7),"",INDEX(TableDiv[[GASB]:[GASB]],_xlfn.AGGREGATE(15,3,(TableDiv[[Agency]:[Agency]]=$E237)/(TableDiv[[Agency]:[Agency]]=$E237)*(ROW(TableDiv[Agency])-ROW(TableDiv[[#Headers],[Agency]])),COLUMNS($F$7:AL$7))))</f>
        <v/>
      </c>
      <c r="AM237" s="1069" t="str" cm="1">
        <f t="array" ref="AM237">IF($D237&lt;COLUMNS($F$7:AM$7),"",INDEX(TableDiv[[GASB]:[GASB]],_xlfn.AGGREGATE(15,3,(TableDiv[[Agency]:[Agency]]=$E237)/(TableDiv[[Agency]:[Agency]]=$E237)*(ROW(TableDiv[Agency])-ROW(TableDiv[[#Headers],[Agency]])),COLUMNS($F$7:AM$7))))</f>
        <v/>
      </c>
      <c r="AN237" s="1069"/>
      <c r="AO237" s="1069"/>
      <c r="AP237" s="1069"/>
      <c r="AQ237" s="1069"/>
      <c r="AR237" s="1069"/>
      <c r="AS237" s="1069"/>
    </row>
    <row r="238" spans="1:45" ht="15">
      <c r="A238" s="1073" t="s">
        <v>2371</v>
      </c>
      <c r="B238" s="1073" t="s">
        <v>2270</v>
      </c>
      <c r="C238" s="1069"/>
      <c r="D238" s="1069">
        <f>COUNTIF(TableDiv[Agency],E238)</f>
        <v>31</v>
      </c>
      <c r="E238" s="1078" t="str" cm="1">
        <f t="array" ref="E238">IFERROR(INDEX(TableDiv[Agency],MATCH(0,INDEX(COUNTIF($E$7:E237,TableDiv[Agency]),),0)),"")</f>
        <v/>
      </c>
      <c r="F238" s="1069" cm="1">
        <f t="array" ref="F238">IF($D238&lt;COLUMNS($F$7:F$7),"",INDEX(TableDiv[[GASB]:[GASB]],_xlfn.AGGREGATE(15,3,(TableDiv[[Agency]:[Agency]]=$E238)/(TableDiv[[Agency]:[Agency]]=$E238)*(ROW(TableDiv[Agency])-ROW(TableDiv[[#Headers],[Agency]])),COLUMNS($F$7:F$7))))</f>
        <v>0</v>
      </c>
      <c r="G238" s="1069" cm="1">
        <f t="array" ref="G238">IF($D238&lt;COLUMNS($F$7:G$7),"",INDEX(TableDiv[[GASB]:[GASB]],_xlfn.AGGREGATE(15,3,(TableDiv[[Agency]:[Agency]]=$E238)/(TableDiv[[Agency]:[Agency]]=$E238)*(ROW(TableDiv[Agency])-ROW(TableDiv[[#Headers],[Agency]])),COLUMNS($F$7:G$7))))</f>
        <v>0</v>
      </c>
      <c r="H238" s="1069" cm="1">
        <f t="array" ref="H238">IF($D238&lt;COLUMNS($F$7:H$7),"",INDEX(TableDiv[[GASB]:[GASB]],_xlfn.AGGREGATE(15,3,(TableDiv[[Agency]:[Agency]]=$E238)/(TableDiv[[Agency]:[Agency]]=$E238)*(ROW(TableDiv[Agency])-ROW(TableDiv[[#Headers],[Agency]])),COLUMNS($F$7:H$7))))</f>
        <v>0</v>
      </c>
      <c r="I238" s="1069" cm="1">
        <f t="array" ref="I238">IF($D238&lt;COLUMNS($F$7:I$7),"",INDEX(TableDiv[[GASB]:[GASB]],_xlfn.AGGREGATE(15,3,(TableDiv[[Agency]:[Agency]]=$E238)/(TableDiv[[Agency]:[Agency]]=$E238)*(ROW(TableDiv[Agency])-ROW(TableDiv[[#Headers],[Agency]])),COLUMNS($F$7:I$7))))</f>
        <v>0</v>
      </c>
      <c r="J238" s="1069" cm="1">
        <f t="array" ref="J238">IF($D238&lt;COLUMNS($F$7:J$7),"",INDEX(TableDiv[[GASB]:[GASB]],_xlfn.AGGREGATE(15,3,(TableDiv[[Agency]:[Agency]]=$E238)/(TableDiv[[Agency]:[Agency]]=$E238)*(ROW(TableDiv[Agency])-ROW(TableDiv[[#Headers],[Agency]])),COLUMNS($F$7:J$7))))</f>
        <v>0</v>
      </c>
      <c r="K238" s="1069" cm="1">
        <f t="array" ref="K238">IF($D238&lt;COLUMNS($F$7:K$7),"",INDEX(TableDiv[[GASB]:[GASB]],_xlfn.AGGREGATE(15,3,(TableDiv[[Agency]:[Agency]]=$E238)/(TableDiv[[Agency]:[Agency]]=$E238)*(ROW(TableDiv[Agency])-ROW(TableDiv[[#Headers],[Agency]])),COLUMNS($F$7:K$7))))</f>
        <v>0</v>
      </c>
      <c r="L238" s="1069" cm="1">
        <f t="array" ref="L238">IF($D238&lt;COLUMNS($F$7:L$7),"",INDEX(TableDiv[[GASB]:[GASB]],_xlfn.AGGREGATE(15,3,(TableDiv[[Agency]:[Agency]]=$E238)/(TableDiv[[Agency]:[Agency]]=$E238)*(ROW(TableDiv[Agency])-ROW(TableDiv[[#Headers],[Agency]])),COLUMNS($F$7:L$7))))</f>
        <v>0</v>
      </c>
      <c r="M238" s="1069" cm="1">
        <f t="array" ref="M238">IF($D238&lt;COLUMNS($F$7:M$7),"",INDEX(TableDiv[[GASB]:[GASB]],_xlfn.AGGREGATE(15,3,(TableDiv[[Agency]:[Agency]]=$E238)/(TableDiv[[Agency]:[Agency]]=$E238)*(ROW(TableDiv[Agency])-ROW(TableDiv[[#Headers],[Agency]])),COLUMNS($F$7:M$7))))</f>
        <v>0</v>
      </c>
      <c r="N238" s="1069" cm="1">
        <f t="array" ref="N238">IF($D238&lt;COLUMNS($F$7:N$7),"",INDEX(TableDiv[[GASB]:[GASB]],_xlfn.AGGREGATE(15,3,(TableDiv[[Agency]:[Agency]]=$E238)/(TableDiv[[Agency]:[Agency]]=$E238)*(ROW(TableDiv[Agency])-ROW(TableDiv[[#Headers],[Agency]])),COLUMNS($F$7:N$7))))</f>
        <v>0</v>
      </c>
      <c r="O238" s="1069" cm="1">
        <f t="array" ref="O238">IF($D238&lt;COLUMNS($F$7:O$7),"",INDEX(TableDiv[[GASB]:[GASB]],_xlfn.AGGREGATE(15,3,(TableDiv[[Agency]:[Agency]]=$E238)/(TableDiv[[Agency]:[Agency]]=$E238)*(ROW(TableDiv[Agency])-ROW(TableDiv[[#Headers],[Agency]])),COLUMNS($F$7:O$7))))</f>
        <v>0</v>
      </c>
      <c r="P238" s="1069" cm="1">
        <f t="array" ref="P238">IF($D238&lt;COLUMNS($F$7:P$7),"",INDEX(TableDiv[[GASB]:[GASB]],_xlfn.AGGREGATE(15,3,(TableDiv[[Agency]:[Agency]]=$E238)/(TableDiv[[Agency]:[Agency]]=$E238)*(ROW(TableDiv[Agency])-ROW(TableDiv[[#Headers],[Agency]])),COLUMNS($F$7:P$7))))</f>
        <v>0</v>
      </c>
      <c r="Q238" s="1069" cm="1">
        <f t="array" ref="Q238">IF($D238&lt;COLUMNS($F$7:Q$7),"",INDEX(TableDiv[[GASB]:[GASB]],_xlfn.AGGREGATE(15,3,(TableDiv[[Agency]:[Agency]]=$E238)/(TableDiv[[Agency]:[Agency]]=$E238)*(ROW(TableDiv[Agency])-ROW(TableDiv[[#Headers],[Agency]])),COLUMNS($F$7:Q$7))))</f>
        <v>0</v>
      </c>
      <c r="R238" s="1069" cm="1">
        <f t="array" ref="R238">IF($D238&lt;COLUMNS($F$7:R$7),"",INDEX(TableDiv[[GASB]:[GASB]],_xlfn.AGGREGATE(15,3,(TableDiv[[Agency]:[Agency]]=$E238)/(TableDiv[[Agency]:[Agency]]=$E238)*(ROW(TableDiv[Agency])-ROW(TableDiv[[#Headers],[Agency]])),COLUMNS($F$7:R$7))))</f>
        <v>0</v>
      </c>
      <c r="S238" s="1069" cm="1">
        <f t="array" ref="S238">IF($D238&lt;COLUMNS($F$7:S$7),"",INDEX(TableDiv[[GASB]:[GASB]],_xlfn.AGGREGATE(15,3,(TableDiv[[Agency]:[Agency]]=$E238)/(TableDiv[[Agency]:[Agency]]=$E238)*(ROW(TableDiv[Agency])-ROW(TableDiv[[#Headers],[Agency]])),COLUMNS($F$7:S$7))))</f>
        <v>0</v>
      </c>
      <c r="T238" s="1069" cm="1">
        <f t="array" ref="T238">IF($D238&lt;COLUMNS($F$7:T$7),"",INDEX(TableDiv[[GASB]:[GASB]],_xlfn.AGGREGATE(15,3,(TableDiv[[Agency]:[Agency]]=$E238)/(TableDiv[[Agency]:[Agency]]=$E238)*(ROW(TableDiv[Agency])-ROW(TableDiv[[#Headers],[Agency]])),COLUMNS($F$7:T$7))))</f>
        <v>0</v>
      </c>
      <c r="U238" s="1069" cm="1">
        <f t="array" ref="U238">IF($D238&lt;COLUMNS($F$7:U$7),"",INDEX(TableDiv[[GASB]:[GASB]],_xlfn.AGGREGATE(15,3,(TableDiv[[Agency]:[Agency]]=$E238)/(TableDiv[[Agency]:[Agency]]=$E238)*(ROW(TableDiv[Agency])-ROW(TableDiv[[#Headers],[Agency]])),COLUMNS($F$7:U$7))))</f>
        <v>0</v>
      </c>
      <c r="V238" s="1069" cm="1">
        <f t="array" ref="V238">IF($D238&lt;COLUMNS($F$7:V$7),"",INDEX(TableDiv[[GASB]:[GASB]],_xlfn.AGGREGATE(15,3,(TableDiv[[Agency]:[Agency]]=$E238)/(TableDiv[[Agency]:[Agency]]=$E238)*(ROW(TableDiv[Agency])-ROW(TableDiv[[#Headers],[Agency]])),COLUMNS($F$7:V$7))))</f>
        <v>0</v>
      </c>
      <c r="W238" s="1069" cm="1">
        <f t="array" ref="W238">IF($D238&lt;COLUMNS($F$7:W$7),"",INDEX(TableDiv[[GASB]:[GASB]],_xlfn.AGGREGATE(15,3,(TableDiv[[Agency]:[Agency]]=$E238)/(TableDiv[[Agency]:[Agency]]=$E238)*(ROW(TableDiv[Agency])-ROW(TableDiv[[#Headers],[Agency]])),COLUMNS($F$7:W$7))))</f>
        <v>0</v>
      </c>
      <c r="X238" s="1069" cm="1">
        <f t="array" ref="X238">IF($D238&lt;COLUMNS($F$7:X$7),"",INDEX(TableDiv[[GASB]:[GASB]],_xlfn.AGGREGATE(15,3,(TableDiv[[Agency]:[Agency]]=$E238)/(TableDiv[[Agency]:[Agency]]=$E238)*(ROW(TableDiv[Agency])-ROW(TableDiv[[#Headers],[Agency]])),COLUMNS($F$7:X$7))))</f>
        <v>0</v>
      </c>
      <c r="Y238" s="1069" cm="1">
        <f t="array" ref="Y238">IF($D238&lt;COLUMNS($F$7:Y$7),"",INDEX(TableDiv[[GASB]:[GASB]],_xlfn.AGGREGATE(15,3,(TableDiv[[Agency]:[Agency]]=$E238)/(TableDiv[[Agency]:[Agency]]=$E238)*(ROW(TableDiv[Agency])-ROW(TableDiv[[#Headers],[Agency]])),COLUMNS($F$7:Y$7))))</f>
        <v>0</v>
      </c>
      <c r="Z238" s="1069" cm="1">
        <f t="array" ref="Z238">IF($D238&lt;COLUMNS($F$7:Z$7),"",INDEX(TableDiv[[GASB]:[GASB]],_xlfn.AGGREGATE(15,3,(TableDiv[[Agency]:[Agency]]=$E238)/(TableDiv[[Agency]:[Agency]]=$E238)*(ROW(TableDiv[Agency])-ROW(TableDiv[[#Headers],[Agency]])),COLUMNS($F$7:Z$7))))</f>
        <v>0</v>
      </c>
      <c r="AA238" s="1069" cm="1">
        <f t="array" ref="AA238">IF($D238&lt;COLUMNS($F$7:AA$7),"",INDEX(TableDiv[[GASB]:[GASB]],_xlfn.AGGREGATE(15,3,(TableDiv[[Agency]:[Agency]]=$E238)/(TableDiv[[Agency]:[Agency]]=$E238)*(ROW(TableDiv[Agency])-ROW(TableDiv[[#Headers],[Agency]])),COLUMNS($F$7:AA$7))))</f>
        <v>0</v>
      </c>
      <c r="AB238" s="1069" cm="1">
        <f t="array" ref="AB238">IF($D238&lt;COLUMNS($F$7:AB$7),"",INDEX(TableDiv[[GASB]:[GASB]],_xlfn.AGGREGATE(15,3,(TableDiv[[Agency]:[Agency]]=$E238)/(TableDiv[[Agency]:[Agency]]=$E238)*(ROW(TableDiv[Agency])-ROW(TableDiv[[#Headers],[Agency]])),COLUMNS($F$7:AB$7))))</f>
        <v>0</v>
      </c>
      <c r="AC238" s="1069" cm="1">
        <f t="array" ref="AC238">IF($D238&lt;COLUMNS($F$7:AC$7),"",INDEX(TableDiv[[GASB]:[GASB]],_xlfn.AGGREGATE(15,3,(TableDiv[[Agency]:[Agency]]=$E238)/(TableDiv[[Agency]:[Agency]]=$E238)*(ROW(TableDiv[Agency])-ROW(TableDiv[[#Headers],[Agency]])),COLUMNS($F$7:AC$7))))</f>
        <v>0</v>
      </c>
      <c r="AD238" s="1069" cm="1">
        <f t="array" ref="AD238">IF($D238&lt;COLUMNS($F$7:AD$7),"",INDEX(TableDiv[[GASB]:[GASB]],_xlfn.AGGREGATE(15,3,(TableDiv[[Agency]:[Agency]]=$E238)/(TableDiv[[Agency]:[Agency]]=$E238)*(ROW(TableDiv[Agency])-ROW(TableDiv[[#Headers],[Agency]])),COLUMNS($F$7:AD$7))))</f>
        <v>0</v>
      </c>
      <c r="AE238" s="1069" cm="1">
        <f t="array" ref="AE238">IF($D238&lt;COLUMNS($F$7:AE$7),"",INDEX(TableDiv[[GASB]:[GASB]],_xlfn.AGGREGATE(15,3,(TableDiv[[Agency]:[Agency]]=$E238)/(TableDiv[[Agency]:[Agency]]=$E238)*(ROW(TableDiv[Agency])-ROW(TableDiv[[#Headers],[Agency]])),COLUMNS($F$7:AE$7))))</f>
        <v>0</v>
      </c>
      <c r="AF238" s="1069" cm="1">
        <f t="array" ref="AF238">IF($D238&lt;COLUMNS($F$7:AF$7),"",INDEX(TableDiv[[GASB]:[GASB]],_xlfn.AGGREGATE(15,3,(TableDiv[[Agency]:[Agency]]=$E238)/(TableDiv[[Agency]:[Agency]]=$E238)*(ROW(TableDiv[Agency])-ROW(TableDiv[[#Headers],[Agency]])),COLUMNS($F$7:AF$7))))</f>
        <v>0</v>
      </c>
      <c r="AG238" s="1069" cm="1">
        <f t="array" ref="AG238">IF($D238&lt;COLUMNS($F$7:AG$7),"",INDEX(TableDiv[[GASB]:[GASB]],_xlfn.AGGREGATE(15,3,(TableDiv[[Agency]:[Agency]]=$E238)/(TableDiv[[Agency]:[Agency]]=$E238)*(ROW(TableDiv[Agency])-ROW(TableDiv[[#Headers],[Agency]])),COLUMNS($F$7:AG$7))))</f>
        <v>0</v>
      </c>
      <c r="AH238" s="1069" cm="1">
        <f t="array" ref="AH238">IF($D238&lt;COLUMNS($F$7:AH$7),"",INDEX(TableDiv[[GASB]:[GASB]],_xlfn.AGGREGATE(15,3,(TableDiv[[Agency]:[Agency]]=$E238)/(TableDiv[[Agency]:[Agency]]=$E238)*(ROW(TableDiv[Agency])-ROW(TableDiv[[#Headers],[Agency]])),COLUMNS($F$7:AH$7))))</f>
        <v>0</v>
      </c>
      <c r="AI238" s="1069" cm="1">
        <f t="array" ref="AI238">IF($D238&lt;COLUMNS($F$7:AI$7),"",INDEX(TableDiv[[GASB]:[GASB]],_xlfn.AGGREGATE(15,3,(TableDiv[[Agency]:[Agency]]=$E238)/(TableDiv[[Agency]:[Agency]]=$E238)*(ROW(TableDiv[Agency])-ROW(TableDiv[[#Headers],[Agency]])),COLUMNS($F$7:AI$7))))</f>
        <v>0</v>
      </c>
      <c r="AJ238" s="1069" cm="1">
        <f t="array" ref="AJ238">IF($D238&lt;COLUMNS($F$7:AJ$7),"",INDEX(TableDiv[[GASB]:[GASB]],_xlfn.AGGREGATE(15,3,(TableDiv[[Agency]:[Agency]]=$E238)/(TableDiv[[Agency]:[Agency]]=$E238)*(ROW(TableDiv[Agency])-ROW(TableDiv[[#Headers],[Agency]])),COLUMNS($F$7:AJ$7))))</f>
        <v>0</v>
      </c>
      <c r="AK238" s="1069" t="str" cm="1">
        <f t="array" ref="AK238">IF($D238&lt;COLUMNS($F$7:AK$7),"",INDEX(TableDiv[[GASB]:[GASB]],_xlfn.AGGREGATE(15,3,(TableDiv[[Agency]:[Agency]]=$E238)/(TableDiv[[Agency]:[Agency]]=$E238)*(ROW(TableDiv[Agency])-ROW(TableDiv[[#Headers],[Agency]])),COLUMNS($F$7:AK$7))))</f>
        <v/>
      </c>
      <c r="AL238" s="1069" t="str" cm="1">
        <f t="array" ref="AL238">IF($D238&lt;COLUMNS($F$7:AL$7),"",INDEX(TableDiv[[GASB]:[GASB]],_xlfn.AGGREGATE(15,3,(TableDiv[[Agency]:[Agency]]=$E238)/(TableDiv[[Agency]:[Agency]]=$E238)*(ROW(TableDiv[Agency])-ROW(TableDiv[[#Headers],[Agency]])),COLUMNS($F$7:AL$7))))</f>
        <v/>
      </c>
      <c r="AM238" s="1069" t="str" cm="1">
        <f t="array" ref="AM238">IF($D238&lt;COLUMNS($F$7:AM$7),"",INDEX(TableDiv[[GASB]:[GASB]],_xlfn.AGGREGATE(15,3,(TableDiv[[Agency]:[Agency]]=$E238)/(TableDiv[[Agency]:[Agency]]=$E238)*(ROW(TableDiv[Agency])-ROW(TableDiv[[#Headers],[Agency]])),COLUMNS($F$7:AM$7))))</f>
        <v/>
      </c>
      <c r="AN238" s="1069"/>
      <c r="AO238" s="1069"/>
      <c r="AP238" s="1069"/>
      <c r="AQ238" s="1069"/>
      <c r="AR238" s="1069"/>
      <c r="AS238" s="1069"/>
    </row>
    <row r="239" spans="1:45" ht="15">
      <c r="A239" s="1073" t="s">
        <v>2371</v>
      </c>
      <c r="B239" s="1073" t="s">
        <v>2267</v>
      </c>
      <c r="C239" s="1069"/>
      <c r="D239" s="1069">
        <f>COUNTIF(TableDiv[Agency],E239)</f>
        <v>31</v>
      </c>
      <c r="E239" s="1078" t="str" cm="1">
        <f t="array" ref="E239">IFERROR(INDEX(TableDiv[Agency],MATCH(0,INDEX(COUNTIF($E$7:E238,TableDiv[Agency]),),0)),"")</f>
        <v/>
      </c>
      <c r="F239" s="1069" cm="1">
        <f t="array" ref="F239">IF($D239&lt;COLUMNS($F$7:F$7),"",INDEX(TableDiv[[GASB]:[GASB]],_xlfn.AGGREGATE(15,3,(TableDiv[[Agency]:[Agency]]=$E239)/(TableDiv[[Agency]:[Agency]]=$E239)*(ROW(TableDiv[Agency])-ROW(TableDiv[[#Headers],[Agency]])),COLUMNS($F$7:F$7))))</f>
        <v>0</v>
      </c>
      <c r="G239" s="1069" cm="1">
        <f t="array" ref="G239">IF($D239&lt;COLUMNS($F$7:G$7),"",INDEX(TableDiv[[GASB]:[GASB]],_xlfn.AGGREGATE(15,3,(TableDiv[[Agency]:[Agency]]=$E239)/(TableDiv[[Agency]:[Agency]]=$E239)*(ROW(TableDiv[Agency])-ROW(TableDiv[[#Headers],[Agency]])),COLUMNS($F$7:G$7))))</f>
        <v>0</v>
      </c>
      <c r="H239" s="1069" cm="1">
        <f t="array" ref="H239">IF($D239&lt;COLUMNS($F$7:H$7),"",INDEX(TableDiv[[GASB]:[GASB]],_xlfn.AGGREGATE(15,3,(TableDiv[[Agency]:[Agency]]=$E239)/(TableDiv[[Agency]:[Agency]]=$E239)*(ROW(TableDiv[Agency])-ROW(TableDiv[[#Headers],[Agency]])),COLUMNS($F$7:H$7))))</f>
        <v>0</v>
      </c>
      <c r="I239" s="1069" cm="1">
        <f t="array" ref="I239">IF($D239&lt;COLUMNS($F$7:I$7),"",INDEX(TableDiv[[GASB]:[GASB]],_xlfn.AGGREGATE(15,3,(TableDiv[[Agency]:[Agency]]=$E239)/(TableDiv[[Agency]:[Agency]]=$E239)*(ROW(TableDiv[Agency])-ROW(TableDiv[[#Headers],[Agency]])),COLUMNS($F$7:I$7))))</f>
        <v>0</v>
      </c>
      <c r="J239" s="1069" cm="1">
        <f t="array" ref="J239">IF($D239&lt;COLUMNS($F$7:J$7),"",INDEX(TableDiv[[GASB]:[GASB]],_xlfn.AGGREGATE(15,3,(TableDiv[[Agency]:[Agency]]=$E239)/(TableDiv[[Agency]:[Agency]]=$E239)*(ROW(TableDiv[Agency])-ROW(TableDiv[[#Headers],[Agency]])),COLUMNS($F$7:J$7))))</f>
        <v>0</v>
      </c>
      <c r="K239" s="1069" cm="1">
        <f t="array" ref="K239">IF($D239&lt;COLUMNS($F$7:K$7),"",INDEX(TableDiv[[GASB]:[GASB]],_xlfn.AGGREGATE(15,3,(TableDiv[[Agency]:[Agency]]=$E239)/(TableDiv[[Agency]:[Agency]]=$E239)*(ROW(TableDiv[Agency])-ROW(TableDiv[[#Headers],[Agency]])),COLUMNS($F$7:K$7))))</f>
        <v>0</v>
      </c>
      <c r="L239" s="1069" cm="1">
        <f t="array" ref="L239">IF($D239&lt;COLUMNS($F$7:L$7),"",INDEX(TableDiv[[GASB]:[GASB]],_xlfn.AGGREGATE(15,3,(TableDiv[[Agency]:[Agency]]=$E239)/(TableDiv[[Agency]:[Agency]]=$E239)*(ROW(TableDiv[Agency])-ROW(TableDiv[[#Headers],[Agency]])),COLUMNS($F$7:L$7))))</f>
        <v>0</v>
      </c>
      <c r="M239" s="1069" cm="1">
        <f t="array" ref="M239">IF($D239&lt;COLUMNS($F$7:M$7),"",INDEX(TableDiv[[GASB]:[GASB]],_xlfn.AGGREGATE(15,3,(TableDiv[[Agency]:[Agency]]=$E239)/(TableDiv[[Agency]:[Agency]]=$E239)*(ROW(TableDiv[Agency])-ROW(TableDiv[[#Headers],[Agency]])),COLUMNS($F$7:M$7))))</f>
        <v>0</v>
      </c>
      <c r="N239" s="1069" cm="1">
        <f t="array" ref="N239">IF($D239&lt;COLUMNS($F$7:N$7),"",INDEX(TableDiv[[GASB]:[GASB]],_xlfn.AGGREGATE(15,3,(TableDiv[[Agency]:[Agency]]=$E239)/(TableDiv[[Agency]:[Agency]]=$E239)*(ROW(TableDiv[Agency])-ROW(TableDiv[[#Headers],[Agency]])),COLUMNS($F$7:N$7))))</f>
        <v>0</v>
      </c>
      <c r="O239" s="1069" cm="1">
        <f t="array" ref="O239">IF($D239&lt;COLUMNS($F$7:O$7),"",INDEX(TableDiv[[GASB]:[GASB]],_xlfn.AGGREGATE(15,3,(TableDiv[[Agency]:[Agency]]=$E239)/(TableDiv[[Agency]:[Agency]]=$E239)*(ROW(TableDiv[Agency])-ROW(TableDiv[[#Headers],[Agency]])),COLUMNS($F$7:O$7))))</f>
        <v>0</v>
      </c>
      <c r="P239" s="1069" cm="1">
        <f t="array" ref="P239">IF($D239&lt;COLUMNS($F$7:P$7),"",INDEX(TableDiv[[GASB]:[GASB]],_xlfn.AGGREGATE(15,3,(TableDiv[[Agency]:[Agency]]=$E239)/(TableDiv[[Agency]:[Agency]]=$E239)*(ROW(TableDiv[Agency])-ROW(TableDiv[[#Headers],[Agency]])),COLUMNS($F$7:P$7))))</f>
        <v>0</v>
      </c>
      <c r="Q239" s="1069" cm="1">
        <f t="array" ref="Q239">IF($D239&lt;COLUMNS($F$7:Q$7),"",INDEX(TableDiv[[GASB]:[GASB]],_xlfn.AGGREGATE(15,3,(TableDiv[[Agency]:[Agency]]=$E239)/(TableDiv[[Agency]:[Agency]]=$E239)*(ROW(TableDiv[Agency])-ROW(TableDiv[[#Headers],[Agency]])),COLUMNS($F$7:Q$7))))</f>
        <v>0</v>
      </c>
      <c r="R239" s="1069" cm="1">
        <f t="array" ref="R239">IF($D239&lt;COLUMNS($F$7:R$7),"",INDEX(TableDiv[[GASB]:[GASB]],_xlfn.AGGREGATE(15,3,(TableDiv[[Agency]:[Agency]]=$E239)/(TableDiv[[Agency]:[Agency]]=$E239)*(ROW(TableDiv[Agency])-ROW(TableDiv[[#Headers],[Agency]])),COLUMNS($F$7:R$7))))</f>
        <v>0</v>
      </c>
      <c r="S239" s="1069" cm="1">
        <f t="array" ref="S239">IF($D239&lt;COLUMNS($F$7:S$7),"",INDEX(TableDiv[[GASB]:[GASB]],_xlfn.AGGREGATE(15,3,(TableDiv[[Agency]:[Agency]]=$E239)/(TableDiv[[Agency]:[Agency]]=$E239)*(ROW(TableDiv[Agency])-ROW(TableDiv[[#Headers],[Agency]])),COLUMNS($F$7:S$7))))</f>
        <v>0</v>
      </c>
      <c r="T239" s="1069" cm="1">
        <f t="array" ref="T239">IF($D239&lt;COLUMNS($F$7:T$7),"",INDEX(TableDiv[[GASB]:[GASB]],_xlfn.AGGREGATE(15,3,(TableDiv[[Agency]:[Agency]]=$E239)/(TableDiv[[Agency]:[Agency]]=$E239)*(ROW(TableDiv[Agency])-ROW(TableDiv[[#Headers],[Agency]])),COLUMNS($F$7:T$7))))</f>
        <v>0</v>
      </c>
      <c r="U239" s="1069" cm="1">
        <f t="array" ref="U239">IF($D239&lt;COLUMNS($F$7:U$7),"",INDEX(TableDiv[[GASB]:[GASB]],_xlfn.AGGREGATE(15,3,(TableDiv[[Agency]:[Agency]]=$E239)/(TableDiv[[Agency]:[Agency]]=$E239)*(ROW(TableDiv[Agency])-ROW(TableDiv[[#Headers],[Agency]])),COLUMNS($F$7:U$7))))</f>
        <v>0</v>
      </c>
      <c r="V239" s="1069" cm="1">
        <f t="array" ref="V239">IF($D239&lt;COLUMNS($F$7:V$7),"",INDEX(TableDiv[[GASB]:[GASB]],_xlfn.AGGREGATE(15,3,(TableDiv[[Agency]:[Agency]]=$E239)/(TableDiv[[Agency]:[Agency]]=$E239)*(ROW(TableDiv[Agency])-ROW(TableDiv[[#Headers],[Agency]])),COLUMNS($F$7:V$7))))</f>
        <v>0</v>
      </c>
      <c r="W239" s="1069" cm="1">
        <f t="array" ref="W239">IF($D239&lt;COLUMNS($F$7:W$7),"",INDEX(TableDiv[[GASB]:[GASB]],_xlfn.AGGREGATE(15,3,(TableDiv[[Agency]:[Agency]]=$E239)/(TableDiv[[Agency]:[Agency]]=$E239)*(ROW(TableDiv[Agency])-ROW(TableDiv[[#Headers],[Agency]])),COLUMNS($F$7:W$7))))</f>
        <v>0</v>
      </c>
      <c r="X239" s="1069" cm="1">
        <f t="array" ref="X239">IF($D239&lt;COLUMNS($F$7:X$7),"",INDEX(TableDiv[[GASB]:[GASB]],_xlfn.AGGREGATE(15,3,(TableDiv[[Agency]:[Agency]]=$E239)/(TableDiv[[Agency]:[Agency]]=$E239)*(ROW(TableDiv[Agency])-ROW(TableDiv[[#Headers],[Agency]])),COLUMNS($F$7:X$7))))</f>
        <v>0</v>
      </c>
      <c r="Y239" s="1069" cm="1">
        <f t="array" ref="Y239">IF($D239&lt;COLUMNS($F$7:Y$7),"",INDEX(TableDiv[[GASB]:[GASB]],_xlfn.AGGREGATE(15,3,(TableDiv[[Agency]:[Agency]]=$E239)/(TableDiv[[Agency]:[Agency]]=$E239)*(ROW(TableDiv[Agency])-ROW(TableDiv[[#Headers],[Agency]])),COLUMNS($F$7:Y$7))))</f>
        <v>0</v>
      </c>
      <c r="Z239" s="1069" cm="1">
        <f t="array" ref="Z239">IF($D239&lt;COLUMNS($F$7:Z$7),"",INDEX(TableDiv[[GASB]:[GASB]],_xlfn.AGGREGATE(15,3,(TableDiv[[Agency]:[Agency]]=$E239)/(TableDiv[[Agency]:[Agency]]=$E239)*(ROW(TableDiv[Agency])-ROW(TableDiv[[#Headers],[Agency]])),COLUMNS($F$7:Z$7))))</f>
        <v>0</v>
      </c>
      <c r="AA239" s="1069" cm="1">
        <f t="array" ref="AA239">IF($D239&lt;COLUMNS($F$7:AA$7),"",INDEX(TableDiv[[GASB]:[GASB]],_xlfn.AGGREGATE(15,3,(TableDiv[[Agency]:[Agency]]=$E239)/(TableDiv[[Agency]:[Agency]]=$E239)*(ROW(TableDiv[Agency])-ROW(TableDiv[[#Headers],[Agency]])),COLUMNS($F$7:AA$7))))</f>
        <v>0</v>
      </c>
      <c r="AB239" s="1069" cm="1">
        <f t="array" ref="AB239">IF($D239&lt;COLUMNS($F$7:AB$7),"",INDEX(TableDiv[[GASB]:[GASB]],_xlfn.AGGREGATE(15,3,(TableDiv[[Agency]:[Agency]]=$E239)/(TableDiv[[Agency]:[Agency]]=$E239)*(ROW(TableDiv[Agency])-ROW(TableDiv[[#Headers],[Agency]])),COLUMNS($F$7:AB$7))))</f>
        <v>0</v>
      </c>
      <c r="AC239" s="1069" cm="1">
        <f t="array" ref="AC239">IF($D239&lt;COLUMNS($F$7:AC$7),"",INDEX(TableDiv[[GASB]:[GASB]],_xlfn.AGGREGATE(15,3,(TableDiv[[Agency]:[Agency]]=$E239)/(TableDiv[[Agency]:[Agency]]=$E239)*(ROW(TableDiv[Agency])-ROW(TableDiv[[#Headers],[Agency]])),COLUMNS($F$7:AC$7))))</f>
        <v>0</v>
      </c>
      <c r="AD239" s="1069" cm="1">
        <f t="array" ref="AD239">IF($D239&lt;COLUMNS($F$7:AD$7),"",INDEX(TableDiv[[GASB]:[GASB]],_xlfn.AGGREGATE(15,3,(TableDiv[[Agency]:[Agency]]=$E239)/(TableDiv[[Agency]:[Agency]]=$E239)*(ROW(TableDiv[Agency])-ROW(TableDiv[[#Headers],[Agency]])),COLUMNS($F$7:AD$7))))</f>
        <v>0</v>
      </c>
      <c r="AE239" s="1069" cm="1">
        <f t="array" ref="AE239">IF($D239&lt;COLUMNS($F$7:AE$7),"",INDEX(TableDiv[[GASB]:[GASB]],_xlfn.AGGREGATE(15,3,(TableDiv[[Agency]:[Agency]]=$E239)/(TableDiv[[Agency]:[Agency]]=$E239)*(ROW(TableDiv[Agency])-ROW(TableDiv[[#Headers],[Agency]])),COLUMNS($F$7:AE$7))))</f>
        <v>0</v>
      </c>
      <c r="AF239" s="1069" cm="1">
        <f t="array" ref="AF239">IF($D239&lt;COLUMNS($F$7:AF$7),"",INDEX(TableDiv[[GASB]:[GASB]],_xlfn.AGGREGATE(15,3,(TableDiv[[Agency]:[Agency]]=$E239)/(TableDiv[[Agency]:[Agency]]=$E239)*(ROW(TableDiv[Agency])-ROW(TableDiv[[#Headers],[Agency]])),COLUMNS($F$7:AF$7))))</f>
        <v>0</v>
      </c>
      <c r="AG239" s="1069" cm="1">
        <f t="array" ref="AG239">IF($D239&lt;COLUMNS($F$7:AG$7),"",INDEX(TableDiv[[GASB]:[GASB]],_xlfn.AGGREGATE(15,3,(TableDiv[[Agency]:[Agency]]=$E239)/(TableDiv[[Agency]:[Agency]]=$E239)*(ROW(TableDiv[Agency])-ROW(TableDiv[[#Headers],[Agency]])),COLUMNS($F$7:AG$7))))</f>
        <v>0</v>
      </c>
      <c r="AH239" s="1069" cm="1">
        <f t="array" ref="AH239">IF($D239&lt;COLUMNS($F$7:AH$7),"",INDEX(TableDiv[[GASB]:[GASB]],_xlfn.AGGREGATE(15,3,(TableDiv[[Agency]:[Agency]]=$E239)/(TableDiv[[Agency]:[Agency]]=$E239)*(ROW(TableDiv[Agency])-ROW(TableDiv[[#Headers],[Agency]])),COLUMNS($F$7:AH$7))))</f>
        <v>0</v>
      </c>
      <c r="AI239" s="1069" cm="1">
        <f t="array" ref="AI239">IF($D239&lt;COLUMNS($F$7:AI$7),"",INDEX(TableDiv[[GASB]:[GASB]],_xlfn.AGGREGATE(15,3,(TableDiv[[Agency]:[Agency]]=$E239)/(TableDiv[[Agency]:[Agency]]=$E239)*(ROW(TableDiv[Agency])-ROW(TableDiv[[#Headers],[Agency]])),COLUMNS($F$7:AI$7))))</f>
        <v>0</v>
      </c>
      <c r="AJ239" s="1069" cm="1">
        <f t="array" ref="AJ239">IF($D239&lt;COLUMNS($F$7:AJ$7),"",INDEX(TableDiv[[GASB]:[GASB]],_xlfn.AGGREGATE(15,3,(TableDiv[[Agency]:[Agency]]=$E239)/(TableDiv[[Agency]:[Agency]]=$E239)*(ROW(TableDiv[Agency])-ROW(TableDiv[[#Headers],[Agency]])),COLUMNS($F$7:AJ$7))))</f>
        <v>0</v>
      </c>
      <c r="AK239" s="1069" t="str" cm="1">
        <f t="array" ref="AK239">IF($D239&lt;COLUMNS($F$7:AK$7),"",INDEX(TableDiv[[GASB]:[GASB]],_xlfn.AGGREGATE(15,3,(TableDiv[[Agency]:[Agency]]=$E239)/(TableDiv[[Agency]:[Agency]]=$E239)*(ROW(TableDiv[Agency])-ROW(TableDiv[[#Headers],[Agency]])),COLUMNS($F$7:AK$7))))</f>
        <v/>
      </c>
      <c r="AL239" s="1069" t="str" cm="1">
        <f t="array" ref="AL239">IF($D239&lt;COLUMNS($F$7:AL$7),"",INDEX(TableDiv[[GASB]:[GASB]],_xlfn.AGGREGATE(15,3,(TableDiv[[Agency]:[Agency]]=$E239)/(TableDiv[[Agency]:[Agency]]=$E239)*(ROW(TableDiv[Agency])-ROW(TableDiv[[#Headers],[Agency]])),COLUMNS($F$7:AL$7))))</f>
        <v/>
      </c>
      <c r="AM239" s="1069" t="str" cm="1">
        <f t="array" ref="AM239">IF($D239&lt;COLUMNS($F$7:AM$7),"",INDEX(TableDiv[[GASB]:[GASB]],_xlfn.AGGREGATE(15,3,(TableDiv[[Agency]:[Agency]]=$E239)/(TableDiv[[Agency]:[Agency]]=$E239)*(ROW(TableDiv[Agency])-ROW(TableDiv[[#Headers],[Agency]])),COLUMNS($F$7:AM$7))))</f>
        <v/>
      </c>
      <c r="AN239" s="1069"/>
      <c r="AO239" s="1069"/>
      <c r="AP239" s="1069"/>
      <c r="AQ239" s="1069"/>
      <c r="AR239" s="1069"/>
      <c r="AS239" s="1069"/>
    </row>
    <row r="240" spans="1:45" ht="15">
      <c r="A240" s="1073" t="s">
        <v>2371</v>
      </c>
      <c r="B240" s="1073" t="s">
        <v>2311</v>
      </c>
      <c r="C240" s="1069"/>
      <c r="D240" s="1069">
        <f>COUNTIF(TableDiv[Agency],E240)</f>
        <v>31</v>
      </c>
      <c r="E240" s="1078" t="str" cm="1">
        <f t="array" ref="E240">IFERROR(INDEX(TableDiv[Agency],MATCH(0,INDEX(COUNTIF($E$7:E239,TableDiv[Agency]),),0)),"")</f>
        <v/>
      </c>
      <c r="F240" s="1069" cm="1">
        <f t="array" ref="F240">IF($D240&lt;COLUMNS($F$7:F$7),"",INDEX(TableDiv[[GASB]:[GASB]],_xlfn.AGGREGATE(15,3,(TableDiv[[Agency]:[Agency]]=$E240)/(TableDiv[[Agency]:[Agency]]=$E240)*(ROW(TableDiv[Agency])-ROW(TableDiv[[#Headers],[Agency]])),COLUMNS($F$7:F$7))))</f>
        <v>0</v>
      </c>
      <c r="G240" s="1069" cm="1">
        <f t="array" ref="G240">IF($D240&lt;COLUMNS($F$7:G$7),"",INDEX(TableDiv[[GASB]:[GASB]],_xlfn.AGGREGATE(15,3,(TableDiv[[Agency]:[Agency]]=$E240)/(TableDiv[[Agency]:[Agency]]=$E240)*(ROW(TableDiv[Agency])-ROW(TableDiv[[#Headers],[Agency]])),COLUMNS($F$7:G$7))))</f>
        <v>0</v>
      </c>
      <c r="H240" s="1069" cm="1">
        <f t="array" ref="H240">IF($D240&lt;COLUMNS($F$7:H$7),"",INDEX(TableDiv[[GASB]:[GASB]],_xlfn.AGGREGATE(15,3,(TableDiv[[Agency]:[Agency]]=$E240)/(TableDiv[[Agency]:[Agency]]=$E240)*(ROW(TableDiv[Agency])-ROW(TableDiv[[#Headers],[Agency]])),COLUMNS($F$7:H$7))))</f>
        <v>0</v>
      </c>
      <c r="I240" s="1069" cm="1">
        <f t="array" ref="I240">IF($D240&lt;COLUMNS($F$7:I$7),"",INDEX(TableDiv[[GASB]:[GASB]],_xlfn.AGGREGATE(15,3,(TableDiv[[Agency]:[Agency]]=$E240)/(TableDiv[[Agency]:[Agency]]=$E240)*(ROW(TableDiv[Agency])-ROW(TableDiv[[#Headers],[Agency]])),COLUMNS($F$7:I$7))))</f>
        <v>0</v>
      </c>
      <c r="J240" s="1069" cm="1">
        <f t="array" ref="J240">IF($D240&lt;COLUMNS($F$7:J$7),"",INDEX(TableDiv[[GASB]:[GASB]],_xlfn.AGGREGATE(15,3,(TableDiv[[Agency]:[Agency]]=$E240)/(TableDiv[[Agency]:[Agency]]=$E240)*(ROW(TableDiv[Agency])-ROW(TableDiv[[#Headers],[Agency]])),COLUMNS($F$7:J$7))))</f>
        <v>0</v>
      </c>
      <c r="K240" s="1069" cm="1">
        <f t="array" ref="K240">IF($D240&lt;COLUMNS($F$7:K$7),"",INDEX(TableDiv[[GASB]:[GASB]],_xlfn.AGGREGATE(15,3,(TableDiv[[Agency]:[Agency]]=$E240)/(TableDiv[[Agency]:[Agency]]=$E240)*(ROW(TableDiv[Agency])-ROW(TableDiv[[#Headers],[Agency]])),COLUMNS($F$7:K$7))))</f>
        <v>0</v>
      </c>
      <c r="L240" s="1069" cm="1">
        <f t="array" ref="L240">IF($D240&lt;COLUMNS($F$7:L$7),"",INDEX(TableDiv[[GASB]:[GASB]],_xlfn.AGGREGATE(15,3,(TableDiv[[Agency]:[Agency]]=$E240)/(TableDiv[[Agency]:[Agency]]=$E240)*(ROW(TableDiv[Agency])-ROW(TableDiv[[#Headers],[Agency]])),COLUMNS($F$7:L$7))))</f>
        <v>0</v>
      </c>
      <c r="M240" s="1069" cm="1">
        <f t="array" ref="M240">IF($D240&lt;COLUMNS($F$7:M$7),"",INDEX(TableDiv[[GASB]:[GASB]],_xlfn.AGGREGATE(15,3,(TableDiv[[Agency]:[Agency]]=$E240)/(TableDiv[[Agency]:[Agency]]=$E240)*(ROW(TableDiv[Agency])-ROW(TableDiv[[#Headers],[Agency]])),COLUMNS($F$7:M$7))))</f>
        <v>0</v>
      </c>
      <c r="N240" s="1069" cm="1">
        <f t="array" ref="N240">IF($D240&lt;COLUMNS($F$7:N$7),"",INDEX(TableDiv[[GASB]:[GASB]],_xlfn.AGGREGATE(15,3,(TableDiv[[Agency]:[Agency]]=$E240)/(TableDiv[[Agency]:[Agency]]=$E240)*(ROW(TableDiv[Agency])-ROW(TableDiv[[#Headers],[Agency]])),COLUMNS($F$7:N$7))))</f>
        <v>0</v>
      </c>
      <c r="O240" s="1069" cm="1">
        <f t="array" ref="O240">IF($D240&lt;COLUMNS($F$7:O$7),"",INDEX(TableDiv[[GASB]:[GASB]],_xlfn.AGGREGATE(15,3,(TableDiv[[Agency]:[Agency]]=$E240)/(TableDiv[[Agency]:[Agency]]=$E240)*(ROW(TableDiv[Agency])-ROW(TableDiv[[#Headers],[Agency]])),COLUMNS($F$7:O$7))))</f>
        <v>0</v>
      </c>
      <c r="P240" s="1069" cm="1">
        <f t="array" ref="P240">IF($D240&lt;COLUMNS($F$7:P$7),"",INDEX(TableDiv[[GASB]:[GASB]],_xlfn.AGGREGATE(15,3,(TableDiv[[Agency]:[Agency]]=$E240)/(TableDiv[[Agency]:[Agency]]=$E240)*(ROW(TableDiv[Agency])-ROW(TableDiv[[#Headers],[Agency]])),COLUMNS($F$7:P$7))))</f>
        <v>0</v>
      </c>
      <c r="Q240" s="1069" cm="1">
        <f t="array" ref="Q240">IF($D240&lt;COLUMNS($F$7:Q$7),"",INDEX(TableDiv[[GASB]:[GASB]],_xlfn.AGGREGATE(15,3,(TableDiv[[Agency]:[Agency]]=$E240)/(TableDiv[[Agency]:[Agency]]=$E240)*(ROW(TableDiv[Agency])-ROW(TableDiv[[#Headers],[Agency]])),COLUMNS($F$7:Q$7))))</f>
        <v>0</v>
      </c>
      <c r="R240" s="1069" cm="1">
        <f t="array" ref="R240">IF($D240&lt;COLUMNS($F$7:R$7),"",INDEX(TableDiv[[GASB]:[GASB]],_xlfn.AGGREGATE(15,3,(TableDiv[[Agency]:[Agency]]=$E240)/(TableDiv[[Agency]:[Agency]]=$E240)*(ROW(TableDiv[Agency])-ROW(TableDiv[[#Headers],[Agency]])),COLUMNS($F$7:R$7))))</f>
        <v>0</v>
      </c>
      <c r="S240" s="1069" cm="1">
        <f t="array" ref="S240">IF($D240&lt;COLUMNS($F$7:S$7),"",INDEX(TableDiv[[GASB]:[GASB]],_xlfn.AGGREGATE(15,3,(TableDiv[[Agency]:[Agency]]=$E240)/(TableDiv[[Agency]:[Agency]]=$E240)*(ROW(TableDiv[Agency])-ROW(TableDiv[[#Headers],[Agency]])),COLUMNS($F$7:S$7))))</f>
        <v>0</v>
      </c>
      <c r="T240" s="1069" cm="1">
        <f t="array" ref="T240">IF($D240&lt;COLUMNS($F$7:T$7),"",INDEX(TableDiv[[GASB]:[GASB]],_xlfn.AGGREGATE(15,3,(TableDiv[[Agency]:[Agency]]=$E240)/(TableDiv[[Agency]:[Agency]]=$E240)*(ROW(TableDiv[Agency])-ROW(TableDiv[[#Headers],[Agency]])),COLUMNS($F$7:T$7))))</f>
        <v>0</v>
      </c>
      <c r="U240" s="1069" cm="1">
        <f t="array" ref="U240">IF($D240&lt;COLUMNS($F$7:U$7),"",INDEX(TableDiv[[GASB]:[GASB]],_xlfn.AGGREGATE(15,3,(TableDiv[[Agency]:[Agency]]=$E240)/(TableDiv[[Agency]:[Agency]]=$E240)*(ROW(TableDiv[Agency])-ROW(TableDiv[[#Headers],[Agency]])),COLUMNS($F$7:U$7))))</f>
        <v>0</v>
      </c>
      <c r="V240" s="1069" cm="1">
        <f t="array" ref="V240">IF($D240&lt;COLUMNS($F$7:V$7),"",INDEX(TableDiv[[GASB]:[GASB]],_xlfn.AGGREGATE(15,3,(TableDiv[[Agency]:[Agency]]=$E240)/(TableDiv[[Agency]:[Agency]]=$E240)*(ROW(TableDiv[Agency])-ROW(TableDiv[[#Headers],[Agency]])),COLUMNS($F$7:V$7))))</f>
        <v>0</v>
      </c>
      <c r="W240" s="1069" cm="1">
        <f t="array" ref="W240">IF($D240&lt;COLUMNS($F$7:W$7),"",INDEX(TableDiv[[GASB]:[GASB]],_xlfn.AGGREGATE(15,3,(TableDiv[[Agency]:[Agency]]=$E240)/(TableDiv[[Agency]:[Agency]]=$E240)*(ROW(TableDiv[Agency])-ROW(TableDiv[[#Headers],[Agency]])),COLUMNS($F$7:W$7))))</f>
        <v>0</v>
      </c>
      <c r="X240" s="1069" cm="1">
        <f t="array" ref="X240">IF($D240&lt;COLUMNS($F$7:X$7),"",INDEX(TableDiv[[GASB]:[GASB]],_xlfn.AGGREGATE(15,3,(TableDiv[[Agency]:[Agency]]=$E240)/(TableDiv[[Agency]:[Agency]]=$E240)*(ROW(TableDiv[Agency])-ROW(TableDiv[[#Headers],[Agency]])),COLUMNS($F$7:X$7))))</f>
        <v>0</v>
      </c>
      <c r="Y240" s="1069" cm="1">
        <f t="array" ref="Y240">IF($D240&lt;COLUMNS($F$7:Y$7),"",INDEX(TableDiv[[GASB]:[GASB]],_xlfn.AGGREGATE(15,3,(TableDiv[[Agency]:[Agency]]=$E240)/(TableDiv[[Agency]:[Agency]]=$E240)*(ROW(TableDiv[Agency])-ROW(TableDiv[[#Headers],[Agency]])),COLUMNS($F$7:Y$7))))</f>
        <v>0</v>
      </c>
      <c r="Z240" s="1069" cm="1">
        <f t="array" ref="Z240">IF($D240&lt;COLUMNS($F$7:Z$7),"",INDEX(TableDiv[[GASB]:[GASB]],_xlfn.AGGREGATE(15,3,(TableDiv[[Agency]:[Agency]]=$E240)/(TableDiv[[Agency]:[Agency]]=$E240)*(ROW(TableDiv[Agency])-ROW(TableDiv[[#Headers],[Agency]])),COLUMNS($F$7:Z$7))))</f>
        <v>0</v>
      </c>
      <c r="AA240" s="1069" cm="1">
        <f t="array" ref="AA240">IF($D240&lt;COLUMNS($F$7:AA$7),"",INDEX(TableDiv[[GASB]:[GASB]],_xlfn.AGGREGATE(15,3,(TableDiv[[Agency]:[Agency]]=$E240)/(TableDiv[[Agency]:[Agency]]=$E240)*(ROW(TableDiv[Agency])-ROW(TableDiv[[#Headers],[Agency]])),COLUMNS($F$7:AA$7))))</f>
        <v>0</v>
      </c>
      <c r="AB240" s="1069" cm="1">
        <f t="array" ref="AB240">IF($D240&lt;COLUMNS($F$7:AB$7),"",INDEX(TableDiv[[GASB]:[GASB]],_xlfn.AGGREGATE(15,3,(TableDiv[[Agency]:[Agency]]=$E240)/(TableDiv[[Agency]:[Agency]]=$E240)*(ROW(TableDiv[Agency])-ROW(TableDiv[[#Headers],[Agency]])),COLUMNS($F$7:AB$7))))</f>
        <v>0</v>
      </c>
      <c r="AC240" s="1069" cm="1">
        <f t="array" ref="AC240">IF($D240&lt;COLUMNS($F$7:AC$7),"",INDEX(TableDiv[[GASB]:[GASB]],_xlfn.AGGREGATE(15,3,(TableDiv[[Agency]:[Agency]]=$E240)/(TableDiv[[Agency]:[Agency]]=$E240)*(ROW(TableDiv[Agency])-ROW(TableDiv[[#Headers],[Agency]])),COLUMNS($F$7:AC$7))))</f>
        <v>0</v>
      </c>
      <c r="AD240" s="1069" cm="1">
        <f t="array" ref="AD240">IF($D240&lt;COLUMNS($F$7:AD$7),"",INDEX(TableDiv[[GASB]:[GASB]],_xlfn.AGGREGATE(15,3,(TableDiv[[Agency]:[Agency]]=$E240)/(TableDiv[[Agency]:[Agency]]=$E240)*(ROW(TableDiv[Agency])-ROW(TableDiv[[#Headers],[Agency]])),COLUMNS($F$7:AD$7))))</f>
        <v>0</v>
      </c>
      <c r="AE240" s="1069" cm="1">
        <f t="array" ref="AE240">IF($D240&lt;COLUMNS($F$7:AE$7),"",INDEX(TableDiv[[GASB]:[GASB]],_xlfn.AGGREGATE(15,3,(TableDiv[[Agency]:[Agency]]=$E240)/(TableDiv[[Agency]:[Agency]]=$E240)*(ROW(TableDiv[Agency])-ROW(TableDiv[[#Headers],[Agency]])),COLUMNS($F$7:AE$7))))</f>
        <v>0</v>
      </c>
      <c r="AF240" s="1069" cm="1">
        <f t="array" ref="AF240">IF($D240&lt;COLUMNS($F$7:AF$7),"",INDEX(TableDiv[[GASB]:[GASB]],_xlfn.AGGREGATE(15,3,(TableDiv[[Agency]:[Agency]]=$E240)/(TableDiv[[Agency]:[Agency]]=$E240)*(ROW(TableDiv[Agency])-ROW(TableDiv[[#Headers],[Agency]])),COLUMNS($F$7:AF$7))))</f>
        <v>0</v>
      </c>
      <c r="AG240" s="1069" cm="1">
        <f t="array" ref="AG240">IF($D240&lt;COLUMNS($F$7:AG$7),"",INDEX(TableDiv[[GASB]:[GASB]],_xlfn.AGGREGATE(15,3,(TableDiv[[Agency]:[Agency]]=$E240)/(TableDiv[[Agency]:[Agency]]=$E240)*(ROW(TableDiv[Agency])-ROW(TableDiv[[#Headers],[Agency]])),COLUMNS($F$7:AG$7))))</f>
        <v>0</v>
      </c>
      <c r="AH240" s="1069" cm="1">
        <f t="array" ref="AH240">IF($D240&lt;COLUMNS($F$7:AH$7),"",INDEX(TableDiv[[GASB]:[GASB]],_xlfn.AGGREGATE(15,3,(TableDiv[[Agency]:[Agency]]=$E240)/(TableDiv[[Agency]:[Agency]]=$E240)*(ROW(TableDiv[Agency])-ROW(TableDiv[[#Headers],[Agency]])),COLUMNS($F$7:AH$7))))</f>
        <v>0</v>
      </c>
      <c r="AI240" s="1069" cm="1">
        <f t="array" ref="AI240">IF($D240&lt;COLUMNS($F$7:AI$7),"",INDEX(TableDiv[[GASB]:[GASB]],_xlfn.AGGREGATE(15,3,(TableDiv[[Agency]:[Agency]]=$E240)/(TableDiv[[Agency]:[Agency]]=$E240)*(ROW(TableDiv[Agency])-ROW(TableDiv[[#Headers],[Agency]])),COLUMNS($F$7:AI$7))))</f>
        <v>0</v>
      </c>
      <c r="AJ240" s="1069" cm="1">
        <f t="array" ref="AJ240">IF($D240&lt;COLUMNS($F$7:AJ$7),"",INDEX(TableDiv[[GASB]:[GASB]],_xlfn.AGGREGATE(15,3,(TableDiv[[Agency]:[Agency]]=$E240)/(TableDiv[[Agency]:[Agency]]=$E240)*(ROW(TableDiv[Agency])-ROW(TableDiv[[#Headers],[Agency]])),COLUMNS($F$7:AJ$7))))</f>
        <v>0</v>
      </c>
      <c r="AK240" s="1069" t="str" cm="1">
        <f t="array" ref="AK240">IF($D240&lt;COLUMNS($F$7:AK$7),"",INDEX(TableDiv[[GASB]:[GASB]],_xlfn.AGGREGATE(15,3,(TableDiv[[Agency]:[Agency]]=$E240)/(TableDiv[[Agency]:[Agency]]=$E240)*(ROW(TableDiv[Agency])-ROW(TableDiv[[#Headers],[Agency]])),COLUMNS($F$7:AK$7))))</f>
        <v/>
      </c>
      <c r="AL240" s="1069" t="str" cm="1">
        <f t="array" ref="AL240">IF($D240&lt;COLUMNS($F$7:AL$7),"",INDEX(TableDiv[[GASB]:[GASB]],_xlfn.AGGREGATE(15,3,(TableDiv[[Agency]:[Agency]]=$E240)/(TableDiv[[Agency]:[Agency]]=$E240)*(ROW(TableDiv[Agency])-ROW(TableDiv[[#Headers],[Agency]])),COLUMNS($F$7:AL$7))))</f>
        <v/>
      </c>
      <c r="AM240" s="1069" t="str" cm="1">
        <f t="array" ref="AM240">IF($D240&lt;COLUMNS($F$7:AM$7),"",INDEX(TableDiv[[GASB]:[GASB]],_xlfn.AGGREGATE(15,3,(TableDiv[[Agency]:[Agency]]=$E240)/(TableDiv[[Agency]:[Agency]]=$E240)*(ROW(TableDiv[Agency])-ROW(TableDiv[[#Headers],[Agency]])),COLUMNS($F$7:AM$7))))</f>
        <v/>
      </c>
      <c r="AN240" s="1069"/>
      <c r="AO240" s="1069"/>
      <c r="AP240" s="1069"/>
      <c r="AQ240" s="1069"/>
      <c r="AR240" s="1069"/>
      <c r="AS240" s="1069"/>
    </row>
    <row r="241" spans="1:45" ht="15">
      <c r="A241" s="1073" t="s">
        <v>2371</v>
      </c>
      <c r="B241" s="1073" t="s">
        <v>2302</v>
      </c>
      <c r="C241" s="1069"/>
      <c r="D241" s="1069">
        <f>COUNTIF(TableDiv[Agency],E241)</f>
        <v>31</v>
      </c>
      <c r="E241" s="1078" t="str" cm="1">
        <f t="array" ref="E241">IFERROR(INDEX(TableDiv[Agency],MATCH(0,INDEX(COUNTIF($E$7:E240,TableDiv[Agency]),),0)),"")</f>
        <v/>
      </c>
      <c r="F241" s="1069" cm="1">
        <f t="array" ref="F241">IF($D241&lt;COLUMNS($F$7:F$7),"",INDEX(TableDiv[[GASB]:[GASB]],_xlfn.AGGREGATE(15,3,(TableDiv[[Agency]:[Agency]]=$E241)/(TableDiv[[Agency]:[Agency]]=$E241)*(ROW(TableDiv[Agency])-ROW(TableDiv[[#Headers],[Agency]])),COLUMNS($F$7:F$7))))</f>
        <v>0</v>
      </c>
      <c r="G241" s="1069" cm="1">
        <f t="array" ref="G241">IF($D241&lt;COLUMNS($F$7:G$7),"",INDEX(TableDiv[[GASB]:[GASB]],_xlfn.AGGREGATE(15,3,(TableDiv[[Agency]:[Agency]]=$E241)/(TableDiv[[Agency]:[Agency]]=$E241)*(ROW(TableDiv[Agency])-ROW(TableDiv[[#Headers],[Agency]])),COLUMNS($F$7:G$7))))</f>
        <v>0</v>
      </c>
      <c r="H241" s="1069" cm="1">
        <f t="array" ref="H241">IF($D241&lt;COLUMNS($F$7:H$7),"",INDEX(TableDiv[[GASB]:[GASB]],_xlfn.AGGREGATE(15,3,(TableDiv[[Agency]:[Agency]]=$E241)/(TableDiv[[Agency]:[Agency]]=$E241)*(ROW(TableDiv[Agency])-ROW(TableDiv[[#Headers],[Agency]])),COLUMNS($F$7:H$7))))</f>
        <v>0</v>
      </c>
      <c r="I241" s="1069" cm="1">
        <f t="array" ref="I241">IF($D241&lt;COLUMNS($F$7:I$7),"",INDEX(TableDiv[[GASB]:[GASB]],_xlfn.AGGREGATE(15,3,(TableDiv[[Agency]:[Agency]]=$E241)/(TableDiv[[Agency]:[Agency]]=$E241)*(ROW(TableDiv[Agency])-ROW(TableDiv[[#Headers],[Agency]])),COLUMNS($F$7:I$7))))</f>
        <v>0</v>
      </c>
      <c r="J241" s="1069" cm="1">
        <f t="array" ref="J241">IF($D241&lt;COLUMNS($F$7:J$7),"",INDEX(TableDiv[[GASB]:[GASB]],_xlfn.AGGREGATE(15,3,(TableDiv[[Agency]:[Agency]]=$E241)/(TableDiv[[Agency]:[Agency]]=$E241)*(ROW(TableDiv[Agency])-ROW(TableDiv[[#Headers],[Agency]])),COLUMNS($F$7:J$7))))</f>
        <v>0</v>
      </c>
      <c r="K241" s="1069" cm="1">
        <f t="array" ref="K241">IF($D241&lt;COLUMNS($F$7:K$7),"",INDEX(TableDiv[[GASB]:[GASB]],_xlfn.AGGREGATE(15,3,(TableDiv[[Agency]:[Agency]]=$E241)/(TableDiv[[Agency]:[Agency]]=$E241)*(ROW(TableDiv[Agency])-ROW(TableDiv[[#Headers],[Agency]])),COLUMNS($F$7:K$7))))</f>
        <v>0</v>
      </c>
      <c r="L241" s="1069" cm="1">
        <f t="array" ref="L241">IF($D241&lt;COLUMNS($F$7:L$7),"",INDEX(TableDiv[[GASB]:[GASB]],_xlfn.AGGREGATE(15,3,(TableDiv[[Agency]:[Agency]]=$E241)/(TableDiv[[Agency]:[Agency]]=$E241)*(ROW(TableDiv[Agency])-ROW(TableDiv[[#Headers],[Agency]])),COLUMNS($F$7:L$7))))</f>
        <v>0</v>
      </c>
      <c r="M241" s="1069" cm="1">
        <f t="array" ref="M241">IF($D241&lt;COLUMNS($F$7:M$7),"",INDEX(TableDiv[[GASB]:[GASB]],_xlfn.AGGREGATE(15,3,(TableDiv[[Agency]:[Agency]]=$E241)/(TableDiv[[Agency]:[Agency]]=$E241)*(ROW(TableDiv[Agency])-ROW(TableDiv[[#Headers],[Agency]])),COLUMNS($F$7:M$7))))</f>
        <v>0</v>
      </c>
      <c r="N241" s="1069" cm="1">
        <f t="array" ref="N241">IF($D241&lt;COLUMNS($F$7:N$7),"",INDEX(TableDiv[[GASB]:[GASB]],_xlfn.AGGREGATE(15,3,(TableDiv[[Agency]:[Agency]]=$E241)/(TableDiv[[Agency]:[Agency]]=$E241)*(ROW(TableDiv[Agency])-ROW(TableDiv[[#Headers],[Agency]])),COLUMNS($F$7:N$7))))</f>
        <v>0</v>
      </c>
      <c r="O241" s="1069" cm="1">
        <f t="array" ref="O241">IF($D241&lt;COLUMNS($F$7:O$7),"",INDEX(TableDiv[[GASB]:[GASB]],_xlfn.AGGREGATE(15,3,(TableDiv[[Agency]:[Agency]]=$E241)/(TableDiv[[Agency]:[Agency]]=$E241)*(ROW(TableDiv[Agency])-ROW(TableDiv[[#Headers],[Agency]])),COLUMNS($F$7:O$7))))</f>
        <v>0</v>
      </c>
      <c r="P241" s="1069" cm="1">
        <f t="array" ref="P241">IF($D241&lt;COLUMNS($F$7:P$7),"",INDEX(TableDiv[[GASB]:[GASB]],_xlfn.AGGREGATE(15,3,(TableDiv[[Agency]:[Agency]]=$E241)/(TableDiv[[Agency]:[Agency]]=$E241)*(ROW(TableDiv[Agency])-ROW(TableDiv[[#Headers],[Agency]])),COLUMNS($F$7:P$7))))</f>
        <v>0</v>
      </c>
      <c r="Q241" s="1069" cm="1">
        <f t="array" ref="Q241">IF($D241&lt;COLUMNS($F$7:Q$7),"",INDEX(TableDiv[[GASB]:[GASB]],_xlfn.AGGREGATE(15,3,(TableDiv[[Agency]:[Agency]]=$E241)/(TableDiv[[Agency]:[Agency]]=$E241)*(ROW(TableDiv[Agency])-ROW(TableDiv[[#Headers],[Agency]])),COLUMNS($F$7:Q$7))))</f>
        <v>0</v>
      </c>
      <c r="R241" s="1069" cm="1">
        <f t="array" ref="R241">IF($D241&lt;COLUMNS($F$7:R$7),"",INDEX(TableDiv[[GASB]:[GASB]],_xlfn.AGGREGATE(15,3,(TableDiv[[Agency]:[Agency]]=$E241)/(TableDiv[[Agency]:[Agency]]=$E241)*(ROW(TableDiv[Agency])-ROW(TableDiv[[#Headers],[Agency]])),COLUMNS($F$7:R$7))))</f>
        <v>0</v>
      </c>
      <c r="S241" s="1069" cm="1">
        <f t="array" ref="S241">IF($D241&lt;COLUMNS($F$7:S$7),"",INDEX(TableDiv[[GASB]:[GASB]],_xlfn.AGGREGATE(15,3,(TableDiv[[Agency]:[Agency]]=$E241)/(TableDiv[[Agency]:[Agency]]=$E241)*(ROW(TableDiv[Agency])-ROW(TableDiv[[#Headers],[Agency]])),COLUMNS($F$7:S$7))))</f>
        <v>0</v>
      </c>
      <c r="T241" s="1069" cm="1">
        <f t="array" ref="T241">IF($D241&lt;COLUMNS($F$7:T$7),"",INDEX(TableDiv[[GASB]:[GASB]],_xlfn.AGGREGATE(15,3,(TableDiv[[Agency]:[Agency]]=$E241)/(TableDiv[[Agency]:[Agency]]=$E241)*(ROW(TableDiv[Agency])-ROW(TableDiv[[#Headers],[Agency]])),COLUMNS($F$7:T$7))))</f>
        <v>0</v>
      </c>
      <c r="U241" s="1069" cm="1">
        <f t="array" ref="U241">IF($D241&lt;COLUMNS($F$7:U$7),"",INDEX(TableDiv[[GASB]:[GASB]],_xlfn.AGGREGATE(15,3,(TableDiv[[Agency]:[Agency]]=$E241)/(TableDiv[[Agency]:[Agency]]=$E241)*(ROW(TableDiv[Agency])-ROW(TableDiv[[#Headers],[Agency]])),COLUMNS($F$7:U$7))))</f>
        <v>0</v>
      </c>
      <c r="V241" s="1069" cm="1">
        <f t="array" ref="V241">IF($D241&lt;COLUMNS($F$7:V$7),"",INDEX(TableDiv[[GASB]:[GASB]],_xlfn.AGGREGATE(15,3,(TableDiv[[Agency]:[Agency]]=$E241)/(TableDiv[[Agency]:[Agency]]=$E241)*(ROW(TableDiv[Agency])-ROW(TableDiv[[#Headers],[Agency]])),COLUMNS($F$7:V$7))))</f>
        <v>0</v>
      </c>
      <c r="W241" s="1069" cm="1">
        <f t="array" ref="W241">IF($D241&lt;COLUMNS($F$7:W$7),"",INDEX(TableDiv[[GASB]:[GASB]],_xlfn.AGGREGATE(15,3,(TableDiv[[Agency]:[Agency]]=$E241)/(TableDiv[[Agency]:[Agency]]=$E241)*(ROW(TableDiv[Agency])-ROW(TableDiv[[#Headers],[Agency]])),COLUMNS($F$7:W$7))))</f>
        <v>0</v>
      </c>
      <c r="X241" s="1069" cm="1">
        <f t="array" ref="X241">IF($D241&lt;COLUMNS($F$7:X$7),"",INDEX(TableDiv[[GASB]:[GASB]],_xlfn.AGGREGATE(15,3,(TableDiv[[Agency]:[Agency]]=$E241)/(TableDiv[[Agency]:[Agency]]=$E241)*(ROW(TableDiv[Agency])-ROW(TableDiv[[#Headers],[Agency]])),COLUMNS($F$7:X$7))))</f>
        <v>0</v>
      </c>
      <c r="Y241" s="1069" cm="1">
        <f t="array" ref="Y241">IF($D241&lt;COLUMNS($F$7:Y$7),"",INDEX(TableDiv[[GASB]:[GASB]],_xlfn.AGGREGATE(15,3,(TableDiv[[Agency]:[Agency]]=$E241)/(TableDiv[[Agency]:[Agency]]=$E241)*(ROW(TableDiv[Agency])-ROW(TableDiv[[#Headers],[Agency]])),COLUMNS($F$7:Y$7))))</f>
        <v>0</v>
      </c>
      <c r="Z241" s="1069" cm="1">
        <f t="array" ref="Z241">IF($D241&lt;COLUMNS($F$7:Z$7),"",INDEX(TableDiv[[GASB]:[GASB]],_xlfn.AGGREGATE(15,3,(TableDiv[[Agency]:[Agency]]=$E241)/(TableDiv[[Agency]:[Agency]]=$E241)*(ROW(TableDiv[Agency])-ROW(TableDiv[[#Headers],[Agency]])),COLUMNS($F$7:Z$7))))</f>
        <v>0</v>
      </c>
      <c r="AA241" s="1069" cm="1">
        <f t="array" ref="AA241">IF($D241&lt;COLUMNS($F$7:AA$7),"",INDEX(TableDiv[[GASB]:[GASB]],_xlfn.AGGREGATE(15,3,(TableDiv[[Agency]:[Agency]]=$E241)/(TableDiv[[Agency]:[Agency]]=$E241)*(ROW(TableDiv[Agency])-ROW(TableDiv[[#Headers],[Agency]])),COLUMNS($F$7:AA$7))))</f>
        <v>0</v>
      </c>
      <c r="AB241" s="1069" cm="1">
        <f t="array" ref="AB241">IF($D241&lt;COLUMNS($F$7:AB$7),"",INDEX(TableDiv[[GASB]:[GASB]],_xlfn.AGGREGATE(15,3,(TableDiv[[Agency]:[Agency]]=$E241)/(TableDiv[[Agency]:[Agency]]=$E241)*(ROW(TableDiv[Agency])-ROW(TableDiv[[#Headers],[Agency]])),COLUMNS($F$7:AB$7))))</f>
        <v>0</v>
      </c>
      <c r="AC241" s="1069" cm="1">
        <f t="array" ref="AC241">IF($D241&lt;COLUMNS($F$7:AC$7),"",INDEX(TableDiv[[GASB]:[GASB]],_xlfn.AGGREGATE(15,3,(TableDiv[[Agency]:[Agency]]=$E241)/(TableDiv[[Agency]:[Agency]]=$E241)*(ROW(TableDiv[Agency])-ROW(TableDiv[[#Headers],[Agency]])),COLUMNS($F$7:AC$7))))</f>
        <v>0</v>
      </c>
      <c r="AD241" s="1069" cm="1">
        <f t="array" ref="AD241">IF($D241&lt;COLUMNS($F$7:AD$7),"",INDEX(TableDiv[[GASB]:[GASB]],_xlfn.AGGREGATE(15,3,(TableDiv[[Agency]:[Agency]]=$E241)/(TableDiv[[Agency]:[Agency]]=$E241)*(ROW(TableDiv[Agency])-ROW(TableDiv[[#Headers],[Agency]])),COLUMNS($F$7:AD$7))))</f>
        <v>0</v>
      </c>
      <c r="AE241" s="1069" cm="1">
        <f t="array" ref="AE241">IF($D241&lt;COLUMNS($F$7:AE$7),"",INDEX(TableDiv[[GASB]:[GASB]],_xlfn.AGGREGATE(15,3,(TableDiv[[Agency]:[Agency]]=$E241)/(TableDiv[[Agency]:[Agency]]=$E241)*(ROW(TableDiv[Agency])-ROW(TableDiv[[#Headers],[Agency]])),COLUMNS($F$7:AE$7))))</f>
        <v>0</v>
      </c>
      <c r="AF241" s="1069" cm="1">
        <f t="array" ref="AF241">IF($D241&lt;COLUMNS($F$7:AF$7),"",INDEX(TableDiv[[GASB]:[GASB]],_xlfn.AGGREGATE(15,3,(TableDiv[[Agency]:[Agency]]=$E241)/(TableDiv[[Agency]:[Agency]]=$E241)*(ROW(TableDiv[Agency])-ROW(TableDiv[[#Headers],[Agency]])),COLUMNS($F$7:AF$7))))</f>
        <v>0</v>
      </c>
      <c r="AG241" s="1069" cm="1">
        <f t="array" ref="AG241">IF($D241&lt;COLUMNS($F$7:AG$7),"",INDEX(TableDiv[[GASB]:[GASB]],_xlfn.AGGREGATE(15,3,(TableDiv[[Agency]:[Agency]]=$E241)/(TableDiv[[Agency]:[Agency]]=$E241)*(ROW(TableDiv[Agency])-ROW(TableDiv[[#Headers],[Agency]])),COLUMNS($F$7:AG$7))))</f>
        <v>0</v>
      </c>
      <c r="AH241" s="1069" cm="1">
        <f t="array" ref="AH241">IF($D241&lt;COLUMNS($F$7:AH$7),"",INDEX(TableDiv[[GASB]:[GASB]],_xlfn.AGGREGATE(15,3,(TableDiv[[Agency]:[Agency]]=$E241)/(TableDiv[[Agency]:[Agency]]=$E241)*(ROW(TableDiv[Agency])-ROW(TableDiv[[#Headers],[Agency]])),COLUMNS($F$7:AH$7))))</f>
        <v>0</v>
      </c>
      <c r="AI241" s="1069" cm="1">
        <f t="array" ref="AI241">IF($D241&lt;COLUMNS($F$7:AI$7),"",INDEX(TableDiv[[GASB]:[GASB]],_xlfn.AGGREGATE(15,3,(TableDiv[[Agency]:[Agency]]=$E241)/(TableDiv[[Agency]:[Agency]]=$E241)*(ROW(TableDiv[Agency])-ROW(TableDiv[[#Headers],[Agency]])),COLUMNS($F$7:AI$7))))</f>
        <v>0</v>
      </c>
      <c r="AJ241" s="1069" cm="1">
        <f t="array" ref="AJ241">IF($D241&lt;COLUMNS($F$7:AJ$7),"",INDEX(TableDiv[[GASB]:[GASB]],_xlfn.AGGREGATE(15,3,(TableDiv[[Agency]:[Agency]]=$E241)/(TableDiv[[Agency]:[Agency]]=$E241)*(ROW(TableDiv[Agency])-ROW(TableDiv[[#Headers],[Agency]])),COLUMNS($F$7:AJ$7))))</f>
        <v>0</v>
      </c>
      <c r="AK241" s="1069" t="str" cm="1">
        <f t="array" ref="AK241">IF($D241&lt;COLUMNS($F$7:AK$7),"",INDEX(TableDiv[[GASB]:[GASB]],_xlfn.AGGREGATE(15,3,(TableDiv[[Agency]:[Agency]]=$E241)/(TableDiv[[Agency]:[Agency]]=$E241)*(ROW(TableDiv[Agency])-ROW(TableDiv[[#Headers],[Agency]])),COLUMNS($F$7:AK$7))))</f>
        <v/>
      </c>
      <c r="AL241" s="1069" t="str" cm="1">
        <f t="array" ref="AL241">IF($D241&lt;COLUMNS($F$7:AL$7),"",INDEX(TableDiv[[GASB]:[GASB]],_xlfn.AGGREGATE(15,3,(TableDiv[[Agency]:[Agency]]=$E241)/(TableDiv[[Agency]:[Agency]]=$E241)*(ROW(TableDiv[Agency])-ROW(TableDiv[[#Headers],[Agency]])),COLUMNS($F$7:AL$7))))</f>
        <v/>
      </c>
      <c r="AM241" s="1069" t="str" cm="1">
        <f t="array" ref="AM241">IF($D241&lt;COLUMNS($F$7:AM$7),"",INDEX(TableDiv[[GASB]:[GASB]],_xlfn.AGGREGATE(15,3,(TableDiv[[Agency]:[Agency]]=$E241)/(TableDiv[[Agency]:[Agency]]=$E241)*(ROW(TableDiv[Agency])-ROW(TableDiv[[#Headers],[Agency]])),COLUMNS($F$7:AM$7))))</f>
        <v/>
      </c>
      <c r="AN241" s="1069"/>
      <c r="AO241" s="1069"/>
      <c r="AP241" s="1069"/>
      <c r="AQ241" s="1069"/>
      <c r="AR241" s="1069"/>
      <c r="AS241" s="1069"/>
    </row>
    <row r="242" spans="1:45" ht="15">
      <c r="A242" s="1073" t="s">
        <v>2372</v>
      </c>
      <c r="B242" s="1073" t="s">
        <v>2270</v>
      </c>
      <c r="C242" s="1069"/>
      <c r="D242" s="1069">
        <f>COUNTIF(TableDiv[Agency],E242)</f>
        <v>31</v>
      </c>
      <c r="E242" s="1078" t="str" cm="1">
        <f t="array" ref="E242">IFERROR(INDEX(TableDiv[Agency],MATCH(0,INDEX(COUNTIF($E$7:E241,TableDiv[Agency]),),0)),"")</f>
        <v/>
      </c>
      <c r="F242" s="1069" cm="1">
        <f t="array" ref="F242">IF($D242&lt;COLUMNS($F$7:F$7),"",INDEX(TableDiv[[GASB]:[GASB]],_xlfn.AGGREGATE(15,3,(TableDiv[[Agency]:[Agency]]=$E242)/(TableDiv[[Agency]:[Agency]]=$E242)*(ROW(TableDiv[Agency])-ROW(TableDiv[[#Headers],[Agency]])),COLUMNS($F$7:F$7))))</f>
        <v>0</v>
      </c>
      <c r="G242" s="1069" cm="1">
        <f t="array" ref="G242">IF($D242&lt;COLUMNS($F$7:G$7),"",INDEX(TableDiv[[GASB]:[GASB]],_xlfn.AGGREGATE(15,3,(TableDiv[[Agency]:[Agency]]=$E242)/(TableDiv[[Agency]:[Agency]]=$E242)*(ROW(TableDiv[Agency])-ROW(TableDiv[[#Headers],[Agency]])),COLUMNS($F$7:G$7))))</f>
        <v>0</v>
      </c>
      <c r="H242" s="1069" cm="1">
        <f t="array" ref="H242">IF($D242&lt;COLUMNS($F$7:H$7),"",INDEX(TableDiv[[GASB]:[GASB]],_xlfn.AGGREGATE(15,3,(TableDiv[[Agency]:[Agency]]=$E242)/(TableDiv[[Agency]:[Agency]]=$E242)*(ROW(TableDiv[Agency])-ROW(TableDiv[[#Headers],[Agency]])),COLUMNS($F$7:H$7))))</f>
        <v>0</v>
      </c>
      <c r="I242" s="1069" cm="1">
        <f t="array" ref="I242">IF($D242&lt;COLUMNS($F$7:I$7),"",INDEX(TableDiv[[GASB]:[GASB]],_xlfn.AGGREGATE(15,3,(TableDiv[[Agency]:[Agency]]=$E242)/(TableDiv[[Agency]:[Agency]]=$E242)*(ROW(TableDiv[Agency])-ROW(TableDiv[[#Headers],[Agency]])),COLUMNS($F$7:I$7))))</f>
        <v>0</v>
      </c>
      <c r="J242" s="1069" cm="1">
        <f t="array" ref="J242">IF($D242&lt;COLUMNS($F$7:J$7),"",INDEX(TableDiv[[GASB]:[GASB]],_xlfn.AGGREGATE(15,3,(TableDiv[[Agency]:[Agency]]=$E242)/(TableDiv[[Agency]:[Agency]]=$E242)*(ROW(TableDiv[Agency])-ROW(TableDiv[[#Headers],[Agency]])),COLUMNS($F$7:J$7))))</f>
        <v>0</v>
      </c>
      <c r="K242" s="1069" cm="1">
        <f t="array" ref="K242">IF($D242&lt;COLUMNS($F$7:K$7),"",INDEX(TableDiv[[GASB]:[GASB]],_xlfn.AGGREGATE(15,3,(TableDiv[[Agency]:[Agency]]=$E242)/(TableDiv[[Agency]:[Agency]]=$E242)*(ROW(TableDiv[Agency])-ROW(TableDiv[[#Headers],[Agency]])),COLUMNS($F$7:K$7))))</f>
        <v>0</v>
      </c>
      <c r="L242" s="1069" cm="1">
        <f t="array" ref="L242">IF($D242&lt;COLUMNS($F$7:L$7),"",INDEX(TableDiv[[GASB]:[GASB]],_xlfn.AGGREGATE(15,3,(TableDiv[[Agency]:[Agency]]=$E242)/(TableDiv[[Agency]:[Agency]]=$E242)*(ROW(TableDiv[Agency])-ROW(TableDiv[[#Headers],[Agency]])),COLUMNS($F$7:L$7))))</f>
        <v>0</v>
      </c>
      <c r="M242" s="1069" cm="1">
        <f t="array" ref="M242">IF($D242&lt;COLUMNS($F$7:M$7),"",INDEX(TableDiv[[GASB]:[GASB]],_xlfn.AGGREGATE(15,3,(TableDiv[[Agency]:[Agency]]=$E242)/(TableDiv[[Agency]:[Agency]]=$E242)*(ROW(TableDiv[Agency])-ROW(TableDiv[[#Headers],[Agency]])),COLUMNS($F$7:M$7))))</f>
        <v>0</v>
      </c>
      <c r="N242" s="1069" cm="1">
        <f t="array" ref="N242">IF($D242&lt;COLUMNS($F$7:N$7),"",INDEX(TableDiv[[GASB]:[GASB]],_xlfn.AGGREGATE(15,3,(TableDiv[[Agency]:[Agency]]=$E242)/(TableDiv[[Agency]:[Agency]]=$E242)*(ROW(TableDiv[Agency])-ROW(TableDiv[[#Headers],[Agency]])),COLUMNS($F$7:N$7))))</f>
        <v>0</v>
      </c>
      <c r="O242" s="1069" cm="1">
        <f t="array" ref="O242">IF($D242&lt;COLUMNS($F$7:O$7),"",INDEX(TableDiv[[GASB]:[GASB]],_xlfn.AGGREGATE(15,3,(TableDiv[[Agency]:[Agency]]=$E242)/(TableDiv[[Agency]:[Agency]]=$E242)*(ROW(TableDiv[Agency])-ROW(TableDiv[[#Headers],[Agency]])),COLUMNS($F$7:O$7))))</f>
        <v>0</v>
      </c>
      <c r="P242" s="1069" cm="1">
        <f t="array" ref="P242">IF($D242&lt;COLUMNS($F$7:P$7),"",INDEX(TableDiv[[GASB]:[GASB]],_xlfn.AGGREGATE(15,3,(TableDiv[[Agency]:[Agency]]=$E242)/(TableDiv[[Agency]:[Agency]]=$E242)*(ROW(TableDiv[Agency])-ROW(TableDiv[[#Headers],[Agency]])),COLUMNS($F$7:P$7))))</f>
        <v>0</v>
      </c>
      <c r="Q242" s="1069" cm="1">
        <f t="array" ref="Q242">IF($D242&lt;COLUMNS($F$7:Q$7),"",INDEX(TableDiv[[GASB]:[GASB]],_xlfn.AGGREGATE(15,3,(TableDiv[[Agency]:[Agency]]=$E242)/(TableDiv[[Agency]:[Agency]]=$E242)*(ROW(TableDiv[Agency])-ROW(TableDiv[[#Headers],[Agency]])),COLUMNS($F$7:Q$7))))</f>
        <v>0</v>
      </c>
      <c r="R242" s="1069" cm="1">
        <f t="array" ref="R242">IF($D242&lt;COLUMNS($F$7:R$7),"",INDEX(TableDiv[[GASB]:[GASB]],_xlfn.AGGREGATE(15,3,(TableDiv[[Agency]:[Agency]]=$E242)/(TableDiv[[Agency]:[Agency]]=$E242)*(ROW(TableDiv[Agency])-ROW(TableDiv[[#Headers],[Agency]])),COLUMNS($F$7:R$7))))</f>
        <v>0</v>
      </c>
      <c r="S242" s="1069" cm="1">
        <f t="array" ref="S242">IF($D242&lt;COLUMNS($F$7:S$7),"",INDEX(TableDiv[[GASB]:[GASB]],_xlfn.AGGREGATE(15,3,(TableDiv[[Agency]:[Agency]]=$E242)/(TableDiv[[Agency]:[Agency]]=$E242)*(ROW(TableDiv[Agency])-ROW(TableDiv[[#Headers],[Agency]])),COLUMNS($F$7:S$7))))</f>
        <v>0</v>
      </c>
      <c r="T242" s="1069" cm="1">
        <f t="array" ref="T242">IF($D242&lt;COLUMNS($F$7:T$7),"",INDEX(TableDiv[[GASB]:[GASB]],_xlfn.AGGREGATE(15,3,(TableDiv[[Agency]:[Agency]]=$E242)/(TableDiv[[Agency]:[Agency]]=$E242)*(ROW(TableDiv[Agency])-ROW(TableDiv[[#Headers],[Agency]])),COLUMNS($F$7:T$7))))</f>
        <v>0</v>
      </c>
      <c r="U242" s="1069" cm="1">
        <f t="array" ref="U242">IF($D242&lt;COLUMNS($F$7:U$7),"",INDEX(TableDiv[[GASB]:[GASB]],_xlfn.AGGREGATE(15,3,(TableDiv[[Agency]:[Agency]]=$E242)/(TableDiv[[Agency]:[Agency]]=$E242)*(ROW(TableDiv[Agency])-ROW(TableDiv[[#Headers],[Agency]])),COLUMNS($F$7:U$7))))</f>
        <v>0</v>
      </c>
      <c r="V242" s="1069" cm="1">
        <f t="array" ref="V242">IF($D242&lt;COLUMNS($F$7:V$7),"",INDEX(TableDiv[[GASB]:[GASB]],_xlfn.AGGREGATE(15,3,(TableDiv[[Agency]:[Agency]]=$E242)/(TableDiv[[Agency]:[Agency]]=$E242)*(ROW(TableDiv[Agency])-ROW(TableDiv[[#Headers],[Agency]])),COLUMNS($F$7:V$7))))</f>
        <v>0</v>
      </c>
      <c r="W242" s="1069" cm="1">
        <f t="array" ref="W242">IF($D242&lt;COLUMNS($F$7:W$7),"",INDEX(TableDiv[[GASB]:[GASB]],_xlfn.AGGREGATE(15,3,(TableDiv[[Agency]:[Agency]]=$E242)/(TableDiv[[Agency]:[Agency]]=$E242)*(ROW(TableDiv[Agency])-ROW(TableDiv[[#Headers],[Agency]])),COLUMNS($F$7:W$7))))</f>
        <v>0</v>
      </c>
      <c r="X242" s="1069" cm="1">
        <f t="array" ref="X242">IF($D242&lt;COLUMNS($F$7:X$7),"",INDEX(TableDiv[[GASB]:[GASB]],_xlfn.AGGREGATE(15,3,(TableDiv[[Agency]:[Agency]]=$E242)/(TableDiv[[Agency]:[Agency]]=$E242)*(ROW(TableDiv[Agency])-ROW(TableDiv[[#Headers],[Agency]])),COLUMNS($F$7:X$7))))</f>
        <v>0</v>
      </c>
      <c r="Y242" s="1069" cm="1">
        <f t="array" ref="Y242">IF($D242&lt;COLUMNS($F$7:Y$7),"",INDEX(TableDiv[[GASB]:[GASB]],_xlfn.AGGREGATE(15,3,(TableDiv[[Agency]:[Agency]]=$E242)/(TableDiv[[Agency]:[Agency]]=$E242)*(ROW(TableDiv[Agency])-ROW(TableDiv[[#Headers],[Agency]])),COLUMNS($F$7:Y$7))))</f>
        <v>0</v>
      </c>
      <c r="Z242" s="1069" cm="1">
        <f t="array" ref="Z242">IF($D242&lt;COLUMNS($F$7:Z$7),"",INDEX(TableDiv[[GASB]:[GASB]],_xlfn.AGGREGATE(15,3,(TableDiv[[Agency]:[Agency]]=$E242)/(TableDiv[[Agency]:[Agency]]=$E242)*(ROW(TableDiv[Agency])-ROW(TableDiv[[#Headers],[Agency]])),COLUMNS($F$7:Z$7))))</f>
        <v>0</v>
      </c>
      <c r="AA242" s="1069" cm="1">
        <f t="array" ref="AA242">IF($D242&lt;COLUMNS($F$7:AA$7),"",INDEX(TableDiv[[GASB]:[GASB]],_xlfn.AGGREGATE(15,3,(TableDiv[[Agency]:[Agency]]=$E242)/(TableDiv[[Agency]:[Agency]]=$E242)*(ROW(TableDiv[Agency])-ROW(TableDiv[[#Headers],[Agency]])),COLUMNS($F$7:AA$7))))</f>
        <v>0</v>
      </c>
      <c r="AB242" s="1069" cm="1">
        <f t="array" ref="AB242">IF($D242&lt;COLUMNS($F$7:AB$7),"",INDEX(TableDiv[[GASB]:[GASB]],_xlfn.AGGREGATE(15,3,(TableDiv[[Agency]:[Agency]]=$E242)/(TableDiv[[Agency]:[Agency]]=$E242)*(ROW(TableDiv[Agency])-ROW(TableDiv[[#Headers],[Agency]])),COLUMNS($F$7:AB$7))))</f>
        <v>0</v>
      </c>
      <c r="AC242" s="1069" cm="1">
        <f t="array" ref="AC242">IF($D242&lt;COLUMNS($F$7:AC$7),"",INDEX(TableDiv[[GASB]:[GASB]],_xlfn.AGGREGATE(15,3,(TableDiv[[Agency]:[Agency]]=$E242)/(TableDiv[[Agency]:[Agency]]=$E242)*(ROW(TableDiv[Agency])-ROW(TableDiv[[#Headers],[Agency]])),COLUMNS($F$7:AC$7))))</f>
        <v>0</v>
      </c>
      <c r="AD242" s="1069" cm="1">
        <f t="array" ref="AD242">IF($D242&lt;COLUMNS($F$7:AD$7),"",INDEX(TableDiv[[GASB]:[GASB]],_xlfn.AGGREGATE(15,3,(TableDiv[[Agency]:[Agency]]=$E242)/(TableDiv[[Agency]:[Agency]]=$E242)*(ROW(TableDiv[Agency])-ROW(TableDiv[[#Headers],[Agency]])),COLUMNS($F$7:AD$7))))</f>
        <v>0</v>
      </c>
      <c r="AE242" s="1069" cm="1">
        <f t="array" ref="AE242">IF($D242&lt;COLUMNS($F$7:AE$7),"",INDEX(TableDiv[[GASB]:[GASB]],_xlfn.AGGREGATE(15,3,(TableDiv[[Agency]:[Agency]]=$E242)/(TableDiv[[Agency]:[Agency]]=$E242)*(ROW(TableDiv[Agency])-ROW(TableDiv[[#Headers],[Agency]])),COLUMNS($F$7:AE$7))))</f>
        <v>0</v>
      </c>
      <c r="AF242" s="1069" cm="1">
        <f t="array" ref="AF242">IF($D242&lt;COLUMNS($F$7:AF$7),"",INDEX(TableDiv[[GASB]:[GASB]],_xlfn.AGGREGATE(15,3,(TableDiv[[Agency]:[Agency]]=$E242)/(TableDiv[[Agency]:[Agency]]=$E242)*(ROW(TableDiv[Agency])-ROW(TableDiv[[#Headers],[Agency]])),COLUMNS($F$7:AF$7))))</f>
        <v>0</v>
      </c>
      <c r="AG242" s="1069" cm="1">
        <f t="array" ref="AG242">IF($D242&lt;COLUMNS($F$7:AG$7),"",INDEX(TableDiv[[GASB]:[GASB]],_xlfn.AGGREGATE(15,3,(TableDiv[[Agency]:[Agency]]=$E242)/(TableDiv[[Agency]:[Agency]]=$E242)*(ROW(TableDiv[Agency])-ROW(TableDiv[[#Headers],[Agency]])),COLUMNS($F$7:AG$7))))</f>
        <v>0</v>
      </c>
      <c r="AH242" s="1069" cm="1">
        <f t="array" ref="AH242">IF($D242&lt;COLUMNS($F$7:AH$7),"",INDEX(TableDiv[[GASB]:[GASB]],_xlfn.AGGREGATE(15,3,(TableDiv[[Agency]:[Agency]]=$E242)/(TableDiv[[Agency]:[Agency]]=$E242)*(ROW(TableDiv[Agency])-ROW(TableDiv[[#Headers],[Agency]])),COLUMNS($F$7:AH$7))))</f>
        <v>0</v>
      </c>
      <c r="AI242" s="1069" cm="1">
        <f t="array" ref="AI242">IF($D242&lt;COLUMNS($F$7:AI$7),"",INDEX(TableDiv[[GASB]:[GASB]],_xlfn.AGGREGATE(15,3,(TableDiv[[Agency]:[Agency]]=$E242)/(TableDiv[[Agency]:[Agency]]=$E242)*(ROW(TableDiv[Agency])-ROW(TableDiv[[#Headers],[Agency]])),COLUMNS($F$7:AI$7))))</f>
        <v>0</v>
      </c>
      <c r="AJ242" s="1069" cm="1">
        <f t="array" ref="AJ242">IF($D242&lt;COLUMNS($F$7:AJ$7),"",INDEX(TableDiv[[GASB]:[GASB]],_xlfn.AGGREGATE(15,3,(TableDiv[[Agency]:[Agency]]=$E242)/(TableDiv[[Agency]:[Agency]]=$E242)*(ROW(TableDiv[Agency])-ROW(TableDiv[[#Headers],[Agency]])),COLUMNS($F$7:AJ$7))))</f>
        <v>0</v>
      </c>
      <c r="AK242" s="1069" t="str" cm="1">
        <f t="array" ref="AK242">IF($D242&lt;COLUMNS($F$7:AK$7),"",INDEX(TableDiv[[GASB]:[GASB]],_xlfn.AGGREGATE(15,3,(TableDiv[[Agency]:[Agency]]=$E242)/(TableDiv[[Agency]:[Agency]]=$E242)*(ROW(TableDiv[Agency])-ROW(TableDiv[[#Headers],[Agency]])),COLUMNS($F$7:AK$7))))</f>
        <v/>
      </c>
      <c r="AL242" s="1069" t="str" cm="1">
        <f t="array" ref="AL242">IF($D242&lt;COLUMNS($F$7:AL$7),"",INDEX(TableDiv[[GASB]:[GASB]],_xlfn.AGGREGATE(15,3,(TableDiv[[Agency]:[Agency]]=$E242)/(TableDiv[[Agency]:[Agency]]=$E242)*(ROW(TableDiv[Agency])-ROW(TableDiv[[#Headers],[Agency]])),COLUMNS($F$7:AL$7))))</f>
        <v/>
      </c>
      <c r="AM242" s="1069" t="str" cm="1">
        <f t="array" ref="AM242">IF($D242&lt;COLUMNS($F$7:AM$7),"",INDEX(TableDiv[[GASB]:[GASB]],_xlfn.AGGREGATE(15,3,(TableDiv[[Agency]:[Agency]]=$E242)/(TableDiv[[Agency]:[Agency]]=$E242)*(ROW(TableDiv[Agency])-ROW(TableDiv[[#Headers],[Agency]])),COLUMNS($F$7:AM$7))))</f>
        <v/>
      </c>
      <c r="AN242" s="1069"/>
      <c r="AO242" s="1069"/>
      <c r="AP242" s="1069"/>
      <c r="AQ242" s="1069"/>
      <c r="AR242" s="1069"/>
      <c r="AS242" s="1069"/>
    </row>
    <row r="243" spans="1:45" ht="15">
      <c r="A243" s="1073" t="s">
        <v>2372</v>
      </c>
      <c r="B243" s="1073" t="s">
        <v>2267</v>
      </c>
      <c r="C243" s="1069"/>
      <c r="D243" s="1069">
        <f>COUNTIF(TableDiv[Agency],E243)</f>
        <v>31</v>
      </c>
      <c r="E243" s="1078" t="str" cm="1">
        <f t="array" ref="E243">IFERROR(INDEX(TableDiv[Agency],MATCH(0,INDEX(COUNTIF($E$7:E242,TableDiv[Agency]),),0)),"")</f>
        <v/>
      </c>
      <c r="F243" s="1069" cm="1">
        <f t="array" ref="F243">IF($D243&lt;COLUMNS($F$7:F$7),"",INDEX(TableDiv[[GASB]:[GASB]],_xlfn.AGGREGATE(15,3,(TableDiv[[Agency]:[Agency]]=$E243)/(TableDiv[[Agency]:[Agency]]=$E243)*(ROW(TableDiv[Agency])-ROW(TableDiv[[#Headers],[Agency]])),COLUMNS($F$7:F$7))))</f>
        <v>0</v>
      </c>
      <c r="G243" s="1069" cm="1">
        <f t="array" ref="G243">IF($D243&lt;COLUMNS($F$7:G$7),"",INDEX(TableDiv[[GASB]:[GASB]],_xlfn.AGGREGATE(15,3,(TableDiv[[Agency]:[Agency]]=$E243)/(TableDiv[[Agency]:[Agency]]=$E243)*(ROW(TableDiv[Agency])-ROW(TableDiv[[#Headers],[Agency]])),COLUMNS($F$7:G$7))))</f>
        <v>0</v>
      </c>
      <c r="H243" s="1069" cm="1">
        <f t="array" ref="H243">IF($D243&lt;COLUMNS($F$7:H$7),"",INDEX(TableDiv[[GASB]:[GASB]],_xlfn.AGGREGATE(15,3,(TableDiv[[Agency]:[Agency]]=$E243)/(TableDiv[[Agency]:[Agency]]=$E243)*(ROW(TableDiv[Agency])-ROW(TableDiv[[#Headers],[Agency]])),COLUMNS($F$7:H$7))))</f>
        <v>0</v>
      </c>
      <c r="I243" s="1069" cm="1">
        <f t="array" ref="I243">IF($D243&lt;COLUMNS($F$7:I$7),"",INDEX(TableDiv[[GASB]:[GASB]],_xlfn.AGGREGATE(15,3,(TableDiv[[Agency]:[Agency]]=$E243)/(TableDiv[[Agency]:[Agency]]=$E243)*(ROW(TableDiv[Agency])-ROW(TableDiv[[#Headers],[Agency]])),COLUMNS($F$7:I$7))))</f>
        <v>0</v>
      </c>
      <c r="J243" s="1069" cm="1">
        <f t="array" ref="J243">IF($D243&lt;COLUMNS($F$7:J$7),"",INDEX(TableDiv[[GASB]:[GASB]],_xlfn.AGGREGATE(15,3,(TableDiv[[Agency]:[Agency]]=$E243)/(TableDiv[[Agency]:[Agency]]=$E243)*(ROW(TableDiv[Agency])-ROW(TableDiv[[#Headers],[Agency]])),COLUMNS($F$7:J$7))))</f>
        <v>0</v>
      </c>
      <c r="K243" s="1069" cm="1">
        <f t="array" ref="K243">IF($D243&lt;COLUMNS($F$7:K$7),"",INDEX(TableDiv[[GASB]:[GASB]],_xlfn.AGGREGATE(15,3,(TableDiv[[Agency]:[Agency]]=$E243)/(TableDiv[[Agency]:[Agency]]=$E243)*(ROW(TableDiv[Agency])-ROW(TableDiv[[#Headers],[Agency]])),COLUMNS($F$7:K$7))))</f>
        <v>0</v>
      </c>
      <c r="L243" s="1069" cm="1">
        <f t="array" ref="L243">IF($D243&lt;COLUMNS($F$7:L$7),"",INDEX(TableDiv[[GASB]:[GASB]],_xlfn.AGGREGATE(15,3,(TableDiv[[Agency]:[Agency]]=$E243)/(TableDiv[[Agency]:[Agency]]=$E243)*(ROW(TableDiv[Agency])-ROW(TableDiv[[#Headers],[Agency]])),COLUMNS($F$7:L$7))))</f>
        <v>0</v>
      </c>
      <c r="M243" s="1069" cm="1">
        <f t="array" ref="M243">IF($D243&lt;COLUMNS($F$7:M$7),"",INDEX(TableDiv[[GASB]:[GASB]],_xlfn.AGGREGATE(15,3,(TableDiv[[Agency]:[Agency]]=$E243)/(TableDiv[[Agency]:[Agency]]=$E243)*(ROW(TableDiv[Agency])-ROW(TableDiv[[#Headers],[Agency]])),COLUMNS($F$7:M$7))))</f>
        <v>0</v>
      </c>
      <c r="N243" s="1069" cm="1">
        <f t="array" ref="N243">IF($D243&lt;COLUMNS($F$7:N$7),"",INDEX(TableDiv[[GASB]:[GASB]],_xlfn.AGGREGATE(15,3,(TableDiv[[Agency]:[Agency]]=$E243)/(TableDiv[[Agency]:[Agency]]=$E243)*(ROW(TableDiv[Agency])-ROW(TableDiv[[#Headers],[Agency]])),COLUMNS($F$7:N$7))))</f>
        <v>0</v>
      </c>
      <c r="O243" s="1069" cm="1">
        <f t="array" ref="O243">IF($D243&lt;COLUMNS($F$7:O$7),"",INDEX(TableDiv[[GASB]:[GASB]],_xlfn.AGGREGATE(15,3,(TableDiv[[Agency]:[Agency]]=$E243)/(TableDiv[[Agency]:[Agency]]=$E243)*(ROW(TableDiv[Agency])-ROW(TableDiv[[#Headers],[Agency]])),COLUMNS($F$7:O$7))))</f>
        <v>0</v>
      </c>
      <c r="P243" s="1069" cm="1">
        <f t="array" ref="P243">IF($D243&lt;COLUMNS($F$7:P$7),"",INDEX(TableDiv[[GASB]:[GASB]],_xlfn.AGGREGATE(15,3,(TableDiv[[Agency]:[Agency]]=$E243)/(TableDiv[[Agency]:[Agency]]=$E243)*(ROW(TableDiv[Agency])-ROW(TableDiv[[#Headers],[Agency]])),COLUMNS($F$7:P$7))))</f>
        <v>0</v>
      </c>
      <c r="Q243" s="1069" cm="1">
        <f t="array" ref="Q243">IF($D243&lt;COLUMNS($F$7:Q$7),"",INDEX(TableDiv[[GASB]:[GASB]],_xlfn.AGGREGATE(15,3,(TableDiv[[Agency]:[Agency]]=$E243)/(TableDiv[[Agency]:[Agency]]=$E243)*(ROW(TableDiv[Agency])-ROW(TableDiv[[#Headers],[Agency]])),COLUMNS($F$7:Q$7))))</f>
        <v>0</v>
      </c>
      <c r="R243" s="1069" cm="1">
        <f t="array" ref="R243">IF($D243&lt;COLUMNS($F$7:R$7),"",INDEX(TableDiv[[GASB]:[GASB]],_xlfn.AGGREGATE(15,3,(TableDiv[[Agency]:[Agency]]=$E243)/(TableDiv[[Agency]:[Agency]]=$E243)*(ROW(TableDiv[Agency])-ROW(TableDiv[[#Headers],[Agency]])),COLUMNS($F$7:R$7))))</f>
        <v>0</v>
      </c>
      <c r="S243" s="1069" cm="1">
        <f t="array" ref="S243">IF($D243&lt;COLUMNS($F$7:S$7),"",INDEX(TableDiv[[GASB]:[GASB]],_xlfn.AGGREGATE(15,3,(TableDiv[[Agency]:[Agency]]=$E243)/(TableDiv[[Agency]:[Agency]]=$E243)*(ROW(TableDiv[Agency])-ROW(TableDiv[[#Headers],[Agency]])),COLUMNS($F$7:S$7))))</f>
        <v>0</v>
      </c>
      <c r="T243" s="1069" cm="1">
        <f t="array" ref="T243">IF($D243&lt;COLUMNS($F$7:T$7),"",INDEX(TableDiv[[GASB]:[GASB]],_xlfn.AGGREGATE(15,3,(TableDiv[[Agency]:[Agency]]=$E243)/(TableDiv[[Agency]:[Agency]]=$E243)*(ROW(TableDiv[Agency])-ROW(TableDiv[[#Headers],[Agency]])),COLUMNS($F$7:T$7))))</f>
        <v>0</v>
      </c>
      <c r="U243" s="1069" cm="1">
        <f t="array" ref="U243">IF($D243&lt;COLUMNS($F$7:U$7),"",INDEX(TableDiv[[GASB]:[GASB]],_xlfn.AGGREGATE(15,3,(TableDiv[[Agency]:[Agency]]=$E243)/(TableDiv[[Agency]:[Agency]]=$E243)*(ROW(TableDiv[Agency])-ROW(TableDiv[[#Headers],[Agency]])),COLUMNS($F$7:U$7))))</f>
        <v>0</v>
      </c>
      <c r="V243" s="1069" cm="1">
        <f t="array" ref="V243">IF($D243&lt;COLUMNS($F$7:V$7),"",INDEX(TableDiv[[GASB]:[GASB]],_xlfn.AGGREGATE(15,3,(TableDiv[[Agency]:[Agency]]=$E243)/(TableDiv[[Agency]:[Agency]]=$E243)*(ROW(TableDiv[Agency])-ROW(TableDiv[[#Headers],[Agency]])),COLUMNS($F$7:V$7))))</f>
        <v>0</v>
      </c>
      <c r="W243" s="1069" cm="1">
        <f t="array" ref="W243">IF($D243&lt;COLUMNS($F$7:W$7),"",INDEX(TableDiv[[GASB]:[GASB]],_xlfn.AGGREGATE(15,3,(TableDiv[[Agency]:[Agency]]=$E243)/(TableDiv[[Agency]:[Agency]]=$E243)*(ROW(TableDiv[Agency])-ROW(TableDiv[[#Headers],[Agency]])),COLUMNS($F$7:W$7))))</f>
        <v>0</v>
      </c>
      <c r="X243" s="1069" cm="1">
        <f t="array" ref="X243">IF($D243&lt;COLUMNS($F$7:X$7),"",INDEX(TableDiv[[GASB]:[GASB]],_xlfn.AGGREGATE(15,3,(TableDiv[[Agency]:[Agency]]=$E243)/(TableDiv[[Agency]:[Agency]]=$E243)*(ROW(TableDiv[Agency])-ROW(TableDiv[[#Headers],[Agency]])),COLUMNS($F$7:X$7))))</f>
        <v>0</v>
      </c>
      <c r="Y243" s="1069" cm="1">
        <f t="array" ref="Y243">IF($D243&lt;COLUMNS($F$7:Y$7),"",INDEX(TableDiv[[GASB]:[GASB]],_xlfn.AGGREGATE(15,3,(TableDiv[[Agency]:[Agency]]=$E243)/(TableDiv[[Agency]:[Agency]]=$E243)*(ROW(TableDiv[Agency])-ROW(TableDiv[[#Headers],[Agency]])),COLUMNS($F$7:Y$7))))</f>
        <v>0</v>
      </c>
      <c r="Z243" s="1069" cm="1">
        <f t="array" ref="Z243">IF($D243&lt;COLUMNS($F$7:Z$7),"",INDEX(TableDiv[[GASB]:[GASB]],_xlfn.AGGREGATE(15,3,(TableDiv[[Agency]:[Agency]]=$E243)/(TableDiv[[Agency]:[Agency]]=$E243)*(ROW(TableDiv[Agency])-ROW(TableDiv[[#Headers],[Agency]])),COLUMNS($F$7:Z$7))))</f>
        <v>0</v>
      </c>
      <c r="AA243" s="1069" cm="1">
        <f t="array" ref="AA243">IF($D243&lt;COLUMNS($F$7:AA$7),"",INDEX(TableDiv[[GASB]:[GASB]],_xlfn.AGGREGATE(15,3,(TableDiv[[Agency]:[Agency]]=$E243)/(TableDiv[[Agency]:[Agency]]=$E243)*(ROW(TableDiv[Agency])-ROW(TableDiv[[#Headers],[Agency]])),COLUMNS($F$7:AA$7))))</f>
        <v>0</v>
      </c>
      <c r="AB243" s="1069" cm="1">
        <f t="array" ref="AB243">IF($D243&lt;COLUMNS($F$7:AB$7),"",INDEX(TableDiv[[GASB]:[GASB]],_xlfn.AGGREGATE(15,3,(TableDiv[[Agency]:[Agency]]=$E243)/(TableDiv[[Agency]:[Agency]]=$E243)*(ROW(TableDiv[Agency])-ROW(TableDiv[[#Headers],[Agency]])),COLUMNS($F$7:AB$7))))</f>
        <v>0</v>
      </c>
      <c r="AC243" s="1069" cm="1">
        <f t="array" ref="AC243">IF($D243&lt;COLUMNS($F$7:AC$7),"",INDEX(TableDiv[[GASB]:[GASB]],_xlfn.AGGREGATE(15,3,(TableDiv[[Agency]:[Agency]]=$E243)/(TableDiv[[Agency]:[Agency]]=$E243)*(ROW(TableDiv[Agency])-ROW(TableDiv[[#Headers],[Agency]])),COLUMNS($F$7:AC$7))))</f>
        <v>0</v>
      </c>
      <c r="AD243" s="1069" cm="1">
        <f t="array" ref="AD243">IF($D243&lt;COLUMNS($F$7:AD$7),"",INDEX(TableDiv[[GASB]:[GASB]],_xlfn.AGGREGATE(15,3,(TableDiv[[Agency]:[Agency]]=$E243)/(TableDiv[[Agency]:[Agency]]=$E243)*(ROW(TableDiv[Agency])-ROW(TableDiv[[#Headers],[Agency]])),COLUMNS($F$7:AD$7))))</f>
        <v>0</v>
      </c>
      <c r="AE243" s="1069" cm="1">
        <f t="array" ref="AE243">IF($D243&lt;COLUMNS($F$7:AE$7),"",INDEX(TableDiv[[GASB]:[GASB]],_xlfn.AGGREGATE(15,3,(TableDiv[[Agency]:[Agency]]=$E243)/(TableDiv[[Agency]:[Agency]]=$E243)*(ROW(TableDiv[Agency])-ROW(TableDiv[[#Headers],[Agency]])),COLUMNS($F$7:AE$7))))</f>
        <v>0</v>
      </c>
      <c r="AF243" s="1069" cm="1">
        <f t="array" ref="AF243">IF($D243&lt;COLUMNS($F$7:AF$7),"",INDEX(TableDiv[[GASB]:[GASB]],_xlfn.AGGREGATE(15,3,(TableDiv[[Agency]:[Agency]]=$E243)/(TableDiv[[Agency]:[Agency]]=$E243)*(ROW(TableDiv[Agency])-ROW(TableDiv[[#Headers],[Agency]])),COLUMNS($F$7:AF$7))))</f>
        <v>0</v>
      </c>
      <c r="AG243" s="1069" cm="1">
        <f t="array" ref="AG243">IF($D243&lt;COLUMNS($F$7:AG$7),"",INDEX(TableDiv[[GASB]:[GASB]],_xlfn.AGGREGATE(15,3,(TableDiv[[Agency]:[Agency]]=$E243)/(TableDiv[[Agency]:[Agency]]=$E243)*(ROW(TableDiv[Agency])-ROW(TableDiv[[#Headers],[Agency]])),COLUMNS($F$7:AG$7))))</f>
        <v>0</v>
      </c>
      <c r="AH243" s="1069" cm="1">
        <f t="array" ref="AH243">IF($D243&lt;COLUMNS($F$7:AH$7),"",INDEX(TableDiv[[GASB]:[GASB]],_xlfn.AGGREGATE(15,3,(TableDiv[[Agency]:[Agency]]=$E243)/(TableDiv[[Agency]:[Agency]]=$E243)*(ROW(TableDiv[Agency])-ROW(TableDiv[[#Headers],[Agency]])),COLUMNS($F$7:AH$7))))</f>
        <v>0</v>
      </c>
      <c r="AI243" s="1069" cm="1">
        <f t="array" ref="AI243">IF($D243&lt;COLUMNS($F$7:AI$7),"",INDEX(TableDiv[[GASB]:[GASB]],_xlfn.AGGREGATE(15,3,(TableDiv[[Agency]:[Agency]]=$E243)/(TableDiv[[Agency]:[Agency]]=$E243)*(ROW(TableDiv[Agency])-ROW(TableDiv[[#Headers],[Agency]])),COLUMNS($F$7:AI$7))))</f>
        <v>0</v>
      </c>
      <c r="AJ243" s="1069" cm="1">
        <f t="array" ref="AJ243">IF($D243&lt;COLUMNS($F$7:AJ$7),"",INDEX(TableDiv[[GASB]:[GASB]],_xlfn.AGGREGATE(15,3,(TableDiv[[Agency]:[Agency]]=$E243)/(TableDiv[[Agency]:[Agency]]=$E243)*(ROW(TableDiv[Agency])-ROW(TableDiv[[#Headers],[Agency]])),COLUMNS($F$7:AJ$7))))</f>
        <v>0</v>
      </c>
      <c r="AK243" s="1069" t="str" cm="1">
        <f t="array" ref="AK243">IF($D243&lt;COLUMNS($F$7:AK$7),"",INDEX(TableDiv[[GASB]:[GASB]],_xlfn.AGGREGATE(15,3,(TableDiv[[Agency]:[Agency]]=$E243)/(TableDiv[[Agency]:[Agency]]=$E243)*(ROW(TableDiv[Agency])-ROW(TableDiv[[#Headers],[Agency]])),COLUMNS($F$7:AK$7))))</f>
        <v/>
      </c>
      <c r="AL243" s="1069" t="str" cm="1">
        <f t="array" ref="AL243">IF($D243&lt;COLUMNS($F$7:AL$7),"",INDEX(TableDiv[[GASB]:[GASB]],_xlfn.AGGREGATE(15,3,(TableDiv[[Agency]:[Agency]]=$E243)/(TableDiv[[Agency]:[Agency]]=$E243)*(ROW(TableDiv[Agency])-ROW(TableDiv[[#Headers],[Agency]])),COLUMNS($F$7:AL$7))))</f>
        <v/>
      </c>
      <c r="AM243" s="1069" t="str" cm="1">
        <f t="array" ref="AM243">IF($D243&lt;COLUMNS($F$7:AM$7),"",INDEX(TableDiv[[GASB]:[GASB]],_xlfn.AGGREGATE(15,3,(TableDiv[[Agency]:[Agency]]=$E243)/(TableDiv[[Agency]:[Agency]]=$E243)*(ROW(TableDiv[Agency])-ROW(TableDiv[[#Headers],[Agency]])),COLUMNS($F$7:AM$7))))</f>
        <v/>
      </c>
      <c r="AN243" s="1069"/>
      <c r="AO243" s="1069"/>
      <c r="AP243" s="1069"/>
      <c r="AQ243" s="1069"/>
      <c r="AR243" s="1069"/>
      <c r="AS243" s="1069"/>
    </row>
    <row r="244" spans="1:45" ht="15">
      <c r="A244" s="1073" t="s">
        <v>2372</v>
      </c>
      <c r="B244" s="1073" t="s">
        <v>2311</v>
      </c>
      <c r="C244" s="1069"/>
      <c r="D244" s="1069">
        <f>COUNTIF(TableDiv[Agency],E244)</f>
        <v>31</v>
      </c>
      <c r="E244" s="1078" t="str" cm="1">
        <f t="array" ref="E244">IFERROR(INDEX(TableDiv[Agency],MATCH(0,INDEX(COUNTIF($E$7:E243,TableDiv[Agency]),),0)),"")</f>
        <v/>
      </c>
      <c r="F244" s="1069" cm="1">
        <f t="array" ref="F244">IF($D244&lt;COLUMNS($F$7:F$7),"",INDEX(TableDiv[[GASB]:[GASB]],_xlfn.AGGREGATE(15,3,(TableDiv[[Agency]:[Agency]]=$E244)/(TableDiv[[Agency]:[Agency]]=$E244)*(ROW(TableDiv[Agency])-ROW(TableDiv[[#Headers],[Agency]])),COLUMNS($F$7:F$7))))</f>
        <v>0</v>
      </c>
      <c r="G244" s="1069" cm="1">
        <f t="array" ref="G244">IF($D244&lt;COLUMNS($F$7:G$7),"",INDEX(TableDiv[[GASB]:[GASB]],_xlfn.AGGREGATE(15,3,(TableDiv[[Agency]:[Agency]]=$E244)/(TableDiv[[Agency]:[Agency]]=$E244)*(ROW(TableDiv[Agency])-ROW(TableDiv[[#Headers],[Agency]])),COLUMNS($F$7:G$7))))</f>
        <v>0</v>
      </c>
      <c r="H244" s="1069" cm="1">
        <f t="array" ref="H244">IF($D244&lt;COLUMNS($F$7:H$7),"",INDEX(TableDiv[[GASB]:[GASB]],_xlfn.AGGREGATE(15,3,(TableDiv[[Agency]:[Agency]]=$E244)/(TableDiv[[Agency]:[Agency]]=$E244)*(ROW(TableDiv[Agency])-ROW(TableDiv[[#Headers],[Agency]])),COLUMNS($F$7:H$7))))</f>
        <v>0</v>
      </c>
      <c r="I244" s="1069" cm="1">
        <f t="array" ref="I244">IF($D244&lt;COLUMNS($F$7:I$7),"",INDEX(TableDiv[[GASB]:[GASB]],_xlfn.AGGREGATE(15,3,(TableDiv[[Agency]:[Agency]]=$E244)/(TableDiv[[Agency]:[Agency]]=$E244)*(ROW(TableDiv[Agency])-ROW(TableDiv[[#Headers],[Agency]])),COLUMNS($F$7:I$7))))</f>
        <v>0</v>
      </c>
      <c r="J244" s="1069" cm="1">
        <f t="array" ref="J244">IF($D244&lt;COLUMNS($F$7:J$7),"",INDEX(TableDiv[[GASB]:[GASB]],_xlfn.AGGREGATE(15,3,(TableDiv[[Agency]:[Agency]]=$E244)/(TableDiv[[Agency]:[Agency]]=$E244)*(ROW(TableDiv[Agency])-ROW(TableDiv[[#Headers],[Agency]])),COLUMNS($F$7:J$7))))</f>
        <v>0</v>
      </c>
      <c r="K244" s="1069" cm="1">
        <f t="array" ref="K244">IF($D244&lt;COLUMNS($F$7:K$7),"",INDEX(TableDiv[[GASB]:[GASB]],_xlfn.AGGREGATE(15,3,(TableDiv[[Agency]:[Agency]]=$E244)/(TableDiv[[Agency]:[Agency]]=$E244)*(ROW(TableDiv[Agency])-ROW(TableDiv[[#Headers],[Agency]])),COLUMNS($F$7:K$7))))</f>
        <v>0</v>
      </c>
      <c r="L244" s="1069" cm="1">
        <f t="array" ref="L244">IF($D244&lt;COLUMNS($F$7:L$7),"",INDEX(TableDiv[[GASB]:[GASB]],_xlfn.AGGREGATE(15,3,(TableDiv[[Agency]:[Agency]]=$E244)/(TableDiv[[Agency]:[Agency]]=$E244)*(ROW(TableDiv[Agency])-ROW(TableDiv[[#Headers],[Agency]])),COLUMNS($F$7:L$7))))</f>
        <v>0</v>
      </c>
      <c r="M244" s="1069" cm="1">
        <f t="array" ref="M244">IF($D244&lt;COLUMNS($F$7:M$7),"",INDEX(TableDiv[[GASB]:[GASB]],_xlfn.AGGREGATE(15,3,(TableDiv[[Agency]:[Agency]]=$E244)/(TableDiv[[Agency]:[Agency]]=$E244)*(ROW(TableDiv[Agency])-ROW(TableDiv[[#Headers],[Agency]])),COLUMNS($F$7:M$7))))</f>
        <v>0</v>
      </c>
      <c r="N244" s="1069" cm="1">
        <f t="array" ref="N244">IF($D244&lt;COLUMNS($F$7:N$7),"",INDEX(TableDiv[[GASB]:[GASB]],_xlfn.AGGREGATE(15,3,(TableDiv[[Agency]:[Agency]]=$E244)/(TableDiv[[Agency]:[Agency]]=$E244)*(ROW(TableDiv[Agency])-ROW(TableDiv[[#Headers],[Agency]])),COLUMNS($F$7:N$7))))</f>
        <v>0</v>
      </c>
      <c r="O244" s="1069" cm="1">
        <f t="array" ref="O244">IF($D244&lt;COLUMNS($F$7:O$7),"",INDEX(TableDiv[[GASB]:[GASB]],_xlfn.AGGREGATE(15,3,(TableDiv[[Agency]:[Agency]]=$E244)/(TableDiv[[Agency]:[Agency]]=$E244)*(ROW(TableDiv[Agency])-ROW(TableDiv[[#Headers],[Agency]])),COLUMNS($F$7:O$7))))</f>
        <v>0</v>
      </c>
      <c r="P244" s="1069" cm="1">
        <f t="array" ref="P244">IF($D244&lt;COLUMNS($F$7:P$7),"",INDEX(TableDiv[[GASB]:[GASB]],_xlfn.AGGREGATE(15,3,(TableDiv[[Agency]:[Agency]]=$E244)/(TableDiv[[Agency]:[Agency]]=$E244)*(ROW(TableDiv[Agency])-ROW(TableDiv[[#Headers],[Agency]])),COLUMNS($F$7:P$7))))</f>
        <v>0</v>
      </c>
      <c r="Q244" s="1069" cm="1">
        <f t="array" ref="Q244">IF($D244&lt;COLUMNS($F$7:Q$7),"",INDEX(TableDiv[[GASB]:[GASB]],_xlfn.AGGREGATE(15,3,(TableDiv[[Agency]:[Agency]]=$E244)/(TableDiv[[Agency]:[Agency]]=$E244)*(ROW(TableDiv[Agency])-ROW(TableDiv[[#Headers],[Agency]])),COLUMNS($F$7:Q$7))))</f>
        <v>0</v>
      </c>
      <c r="R244" s="1069" cm="1">
        <f t="array" ref="R244">IF($D244&lt;COLUMNS($F$7:R$7),"",INDEX(TableDiv[[GASB]:[GASB]],_xlfn.AGGREGATE(15,3,(TableDiv[[Agency]:[Agency]]=$E244)/(TableDiv[[Agency]:[Agency]]=$E244)*(ROW(TableDiv[Agency])-ROW(TableDiv[[#Headers],[Agency]])),COLUMNS($F$7:R$7))))</f>
        <v>0</v>
      </c>
      <c r="S244" s="1069" cm="1">
        <f t="array" ref="S244">IF($D244&lt;COLUMNS($F$7:S$7),"",INDEX(TableDiv[[GASB]:[GASB]],_xlfn.AGGREGATE(15,3,(TableDiv[[Agency]:[Agency]]=$E244)/(TableDiv[[Agency]:[Agency]]=$E244)*(ROW(TableDiv[Agency])-ROW(TableDiv[[#Headers],[Agency]])),COLUMNS($F$7:S$7))))</f>
        <v>0</v>
      </c>
      <c r="T244" s="1069" cm="1">
        <f t="array" ref="T244">IF($D244&lt;COLUMNS($F$7:T$7),"",INDEX(TableDiv[[GASB]:[GASB]],_xlfn.AGGREGATE(15,3,(TableDiv[[Agency]:[Agency]]=$E244)/(TableDiv[[Agency]:[Agency]]=$E244)*(ROW(TableDiv[Agency])-ROW(TableDiv[[#Headers],[Agency]])),COLUMNS($F$7:T$7))))</f>
        <v>0</v>
      </c>
      <c r="U244" s="1069" cm="1">
        <f t="array" ref="U244">IF($D244&lt;COLUMNS($F$7:U$7),"",INDEX(TableDiv[[GASB]:[GASB]],_xlfn.AGGREGATE(15,3,(TableDiv[[Agency]:[Agency]]=$E244)/(TableDiv[[Agency]:[Agency]]=$E244)*(ROW(TableDiv[Agency])-ROW(TableDiv[[#Headers],[Agency]])),COLUMNS($F$7:U$7))))</f>
        <v>0</v>
      </c>
      <c r="V244" s="1069" cm="1">
        <f t="array" ref="V244">IF($D244&lt;COLUMNS($F$7:V$7),"",INDEX(TableDiv[[GASB]:[GASB]],_xlfn.AGGREGATE(15,3,(TableDiv[[Agency]:[Agency]]=$E244)/(TableDiv[[Agency]:[Agency]]=$E244)*(ROW(TableDiv[Agency])-ROW(TableDiv[[#Headers],[Agency]])),COLUMNS($F$7:V$7))))</f>
        <v>0</v>
      </c>
      <c r="W244" s="1069" cm="1">
        <f t="array" ref="W244">IF($D244&lt;COLUMNS($F$7:W$7),"",INDEX(TableDiv[[GASB]:[GASB]],_xlfn.AGGREGATE(15,3,(TableDiv[[Agency]:[Agency]]=$E244)/(TableDiv[[Agency]:[Agency]]=$E244)*(ROW(TableDiv[Agency])-ROW(TableDiv[[#Headers],[Agency]])),COLUMNS($F$7:W$7))))</f>
        <v>0</v>
      </c>
      <c r="X244" s="1069" cm="1">
        <f t="array" ref="X244">IF($D244&lt;COLUMNS($F$7:X$7),"",INDEX(TableDiv[[GASB]:[GASB]],_xlfn.AGGREGATE(15,3,(TableDiv[[Agency]:[Agency]]=$E244)/(TableDiv[[Agency]:[Agency]]=$E244)*(ROW(TableDiv[Agency])-ROW(TableDiv[[#Headers],[Agency]])),COLUMNS($F$7:X$7))))</f>
        <v>0</v>
      </c>
      <c r="Y244" s="1069" cm="1">
        <f t="array" ref="Y244">IF($D244&lt;COLUMNS($F$7:Y$7),"",INDEX(TableDiv[[GASB]:[GASB]],_xlfn.AGGREGATE(15,3,(TableDiv[[Agency]:[Agency]]=$E244)/(TableDiv[[Agency]:[Agency]]=$E244)*(ROW(TableDiv[Agency])-ROW(TableDiv[[#Headers],[Agency]])),COLUMNS($F$7:Y$7))))</f>
        <v>0</v>
      </c>
      <c r="Z244" s="1069" cm="1">
        <f t="array" ref="Z244">IF($D244&lt;COLUMNS($F$7:Z$7),"",INDEX(TableDiv[[GASB]:[GASB]],_xlfn.AGGREGATE(15,3,(TableDiv[[Agency]:[Agency]]=$E244)/(TableDiv[[Agency]:[Agency]]=$E244)*(ROW(TableDiv[Agency])-ROW(TableDiv[[#Headers],[Agency]])),COLUMNS($F$7:Z$7))))</f>
        <v>0</v>
      </c>
      <c r="AA244" s="1069" cm="1">
        <f t="array" ref="AA244">IF($D244&lt;COLUMNS($F$7:AA$7),"",INDEX(TableDiv[[GASB]:[GASB]],_xlfn.AGGREGATE(15,3,(TableDiv[[Agency]:[Agency]]=$E244)/(TableDiv[[Agency]:[Agency]]=$E244)*(ROW(TableDiv[Agency])-ROW(TableDiv[[#Headers],[Agency]])),COLUMNS($F$7:AA$7))))</f>
        <v>0</v>
      </c>
      <c r="AB244" s="1069" cm="1">
        <f t="array" ref="AB244">IF($D244&lt;COLUMNS($F$7:AB$7),"",INDEX(TableDiv[[GASB]:[GASB]],_xlfn.AGGREGATE(15,3,(TableDiv[[Agency]:[Agency]]=$E244)/(TableDiv[[Agency]:[Agency]]=$E244)*(ROW(TableDiv[Agency])-ROW(TableDiv[[#Headers],[Agency]])),COLUMNS($F$7:AB$7))))</f>
        <v>0</v>
      </c>
      <c r="AC244" s="1069" cm="1">
        <f t="array" ref="AC244">IF($D244&lt;COLUMNS($F$7:AC$7),"",INDEX(TableDiv[[GASB]:[GASB]],_xlfn.AGGREGATE(15,3,(TableDiv[[Agency]:[Agency]]=$E244)/(TableDiv[[Agency]:[Agency]]=$E244)*(ROW(TableDiv[Agency])-ROW(TableDiv[[#Headers],[Agency]])),COLUMNS($F$7:AC$7))))</f>
        <v>0</v>
      </c>
      <c r="AD244" s="1069" cm="1">
        <f t="array" ref="AD244">IF($D244&lt;COLUMNS($F$7:AD$7),"",INDEX(TableDiv[[GASB]:[GASB]],_xlfn.AGGREGATE(15,3,(TableDiv[[Agency]:[Agency]]=$E244)/(TableDiv[[Agency]:[Agency]]=$E244)*(ROW(TableDiv[Agency])-ROW(TableDiv[[#Headers],[Agency]])),COLUMNS($F$7:AD$7))))</f>
        <v>0</v>
      </c>
      <c r="AE244" s="1069" cm="1">
        <f t="array" ref="AE244">IF($D244&lt;COLUMNS($F$7:AE$7),"",INDEX(TableDiv[[GASB]:[GASB]],_xlfn.AGGREGATE(15,3,(TableDiv[[Agency]:[Agency]]=$E244)/(TableDiv[[Agency]:[Agency]]=$E244)*(ROW(TableDiv[Agency])-ROW(TableDiv[[#Headers],[Agency]])),COLUMNS($F$7:AE$7))))</f>
        <v>0</v>
      </c>
      <c r="AF244" s="1069" cm="1">
        <f t="array" ref="AF244">IF($D244&lt;COLUMNS($F$7:AF$7),"",INDEX(TableDiv[[GASB]:[GASB]],_xlfn.AGGREGATE(15,3,(TableDiv[[Agency]:[Agency]]=$E244)/(TableDiv[[Agency]:[Agency]]=$E244)*(ROW(TableDiv[Agency])-ROW(TableDiv[[#Headers],[Agency]])),COLUMNS($F$7:AF$7))))</f>
        <v>0</v>
      </c>
      <c r="AG244" s="1069" cm="1">
        <f t="array" ref="AG244">IF($D244&lt;COLUMNS($F$7:AG$7),"",INDEX(TableDiv[[GASB]:[GASB]],_xlfn.AGGREGATE(15,3,(TableDiv[[Agency]:[Agency]]=$E244)/(TableDiv[[Agency]:[Agency]]=$E244)*(ROW(TableDiv[Agency])-ROW(TableDiv[[#Headers],[Agency]])),COLUMNS($F$7:AG$7))))</f>
        <v>0</v>
      </c>
      <c r="AH244" s="1069" cm="1">
        <f t="array" ref="AH244">IF($D244&lt;COLUMNS($F$7:AH$7),"",INDEX(TableDiv[[GASB]:[GASB]],_xlfn.AGGREGATE(15,3,(TableDiv[[Agency]:[Agency]]=$E244)/(TableDiv[[Agency]:[Agency]]=$E244)*(ROW(TableDiv[Agency])-ROW(TableDiv[[#Headers],[Agency]])),COLUMNS($F$7:AH$7))))</f>
        <v>0</v>
      </c>
      <c r="AI244" s="1069" cm="1">
        <f t="array" ref="AI244">IF($D244&lt;COLUMNS($F$7:AI$7),"",INDEX(TableDiv[[GASB]:[GASB]],_xlfn.AGGREGATE(15,3,(TableDiv[[Agency]:[Agency]]=$E244)/(TableDiv[[Agency]:[Agency]]=$E244)*(ROW(TableDiv[Agency])-ROW(TableDiv[[#Headers],[Agency]])),COLUMNS($F$7:AI$7))))</f>
        <v>0</v>
      </c>
      <c r="AJ244" s="1069" cm="1">
        <f t="array" ref="AJ244">IF($D244&lt;COLUMNS($F$7:AJ$7),"",INDEX(TableDiv[[GASB]:[GASB]],_xlfn.AGGREGATE(15,3,(TableDiv[[Agency]:[Agency]]=$E244)/(TableDiv[[Agency]:[Agency]]=$E244)*(ROW(TableDiv[Agency])-ROW(TableDiv[[#Headers],[Agency]])),COLUMNS($F$7:AJ$7))))</f>
        <v>0</v>
      </c>
      <c r="AK244" s="1069" t="str" cm="1">
        <f t="array" ref="AK244">IF($D244&lt;COLUMNS($F$7:AK$7),"",INDEX(TableDiv[[GASB]:[GASB]],_xlfn.AGGREGATE(15,3,(TableDiv[[Agency]:[Agency]]=$E244)/(TableDiv[[Agency]:[Agency]]=$E244)*(ROW(TableDiv[Agency])-ROW(TableDiv[[#Headers],[Agency]])),COLUMNS($F$7:AK$7))))</f>
        <v/>
      </c>
      <c r="AL244" s="1069" t="str" cm="1">
        <f t="array" ref="AL244">IF($D244&lt;COLUMNS($F$7:AL$7),"",INDEX(TableDiv[[GASB]:[GASB]],_xlfn.AGGREGATE(15,3,(TableDiv[[Agency]:[Agency]]=$E244)/(TableDiv[[Agency]:[Agency]]=$E244)*(ROW(TableDiv[Agency])-ROW(TableDiv[[#Headers],[Agency]])),COLUMNS($F$7:AL$7))))</f>
        <v/>
      </c>
      <c r="AM244" s="1069" t="str" cm="1">
        <f t="array" ref="AM244">IF($D244&lt;COLUMNS($F$7:AM$7),"",INDEX(TableDiv[[GASB]:[GASB]],_xlfn.AGGREGATE(15,3,(TableDiv[[Agency]:[Agency]]=$E244)/(TableDiv[[Agency]:[Agency]]=$E244)*(ROW(TableDiv[Agency])-ROW(TableDiv[[#Headers],[Agency]])),COLUMNS($F$7:AM$7))))</f>
        <v/>
      </c>
      <c r="AN244" s="1069"/>
      <c r="AO244" s="1069"/>
      <c r="AP244" s="1069"/>
      <c r="AQ244" s="1069"/>
      <c r="AR244" s="1069"/>
      <c r="AS244" s="1069"/>
    </row>
    <row r="245" spans="1:45" ht="15">
      <c r="A245" s="1073" t="s">
        <v>2372</v>
      </c>
      <c r="B245" s="1073" t="s">
        <v>2302</v>
      </c>
      <c r="C245" s="1069"/>
      <c r="D245" s="1069">
        <f>COUNTIF(TableDiv[Agency],E245)</f>
        <v>31</v>
      </c>
      <c r="E245" s="1078" t="str" cm="1">
        <f t="array" ref="E245">IFERROR(INDEX(TableDiv[Agency],MATCH(0,INDEX(COUNTIF($E$7:E244,TableDiv[Agency]),),0)),"")</f>
        <v/>
      </c>
      <c r="F245" s="1069" cm="1">
        <f t="array" ref="F245">IF($D245&lt;COLUMNS($F$7:F$7),"",INDEX(TableDiv[[GASB]:[GASB]],_xlfn.AGGREGATE(15,3,(TableDiv[[Agency]:[Agency]]=$E245)/(TableDiv[[Agency]:[Agency]]=$E245)*(ROW(TableDiv[Agency])-ROW(TableDiv[[#Headers],[Agency]])),COLUMNS($F$7:F$7))))</f>
        <v>0</v>
      </c>
      <c r="G245" s="1069" cm="1">
        <f t="array" ref="G245">IF($D245&lt;COLUMNS($F$7:G$7),"",INDEX(TableDiv[[GASB]:[GASB]],_xlfn.AGGREGATE(15,3,(TableDiv[[Agency]:[Agency]]=$E245)/(TableDiv[[Agency]:[Agency]]=$E245)*(ROW(TableDiv[Agency])-ROW(TableDiv[[#Headers],[Agency]])),COLUMNS($F$7:G$7))))</f>
        <v>0</v>
      </c>
      <c r="H245" s="1069" cm="1">
        <f t="array" ref="H245">IF($D245&lt;COLUMNS($F$7:H$7),"",INDEX(TableDiv[[GASB]:[GASB]],_xlfn.AGGREGATE(15,3,(TableDiv[[Agency]:[Agency]]=$E245)/(TableDiv[[Agency]:[Agency]]=$E245)*(ROW(TableDiv[Agency])-ROW(TableDiv[[#Headers],[Agency]])),COLUMNS($F$7:H$7))))</f>
        <v>0</v>
      </c>
      <c r="I245" s="1069" cm="1">
        <f t="array" ref="I245">IF($D245&lt;COLUMNS($F$7:I$7),"",INDEX(TableDiv[[GASB]:[GASB]],_xlfn.AGGREGATE(15,3,(TableDiv[[Agency]:[Agency]]=$E245)/(TableDiv[[Agency]:[Agency]]=$E245)*(ROW(TableDiv[Agency])-ROW(TableDiv[[#Headers],[Agency]])),COLUMNS($F$7:I$7))))</f>
        <v>0</v>
      </c>
      <c r="J245" s="1069" cm="1">
        <f t="array" ref="J245">IF($D245&lt;COLUMNS($F$7:J$7),"",INDEX(TableDiv[[GASB]:[GASB]],_xlfn.AGGREGATE(15,3,(TableDiv[[Agency]:[Agency]]=$E245)/(TableDiv[[Agency]:[Agency]]=$E245)*(ROW(TableDiv[Agency])-ROW(TableDiv[[#Headers],[Agency]])),COLUMNS($F$7:J$7))))</f>
        <v>0</v>
      </c>
      <c r="K245" s="1069" cm="1">
        <f t="array" ref="K245">IF($D245&lt;COLUMNS($F$7:K$7),"",INDEX(TableDiv[[GASB]:[GASB]],_xlfn.AGGREGATE(15,3,(TableDiv[[Agency]:[Agency]]=$E245)/(TableDiv[[Agency]:[Agency]]=$E245)*(ROW(TableDiv[Agency])-ROW(TableDiv[[#Headers],[Agency]])),COLUMNS($F$7:K$7))))</f>
        <v>0</v>
      </c>
      <c r="L245" s="1069" cm="1">
        <f t="array" ref="L245">IF($D245&lt;COLUMNS($F$7:L$7),"",INDEX(TableDiv[[GASB]:[GASB]],_xlfn.AGGREGATE(15,3,(TableDiv[[Agency]:[Agency]]=$E245)/(TableDiv[[Agency]:[Agency]]=$E245)*(ROW(TableDiv[Agency])-ROW(TableDiv[[#Headers],[Agency]])),COLUMNS($F$7:L$7))))</f>
        <v>0</v>
      </c>
      <c r="M245" s="1069" cm="1">
        <f t="array" ref="M245">IF($D245&lt;COLUMNS($F$7:M$7),"",INDEX(TableDiv[[GASB]:[GASB]],_xlfn.AGGREGATE(15,3,(TableDiv[[Agency]:[Agency]]=$E245)/(TableDiv[[Agency]:[Agency]]=$E245)*(ROW(TableDiv[Agency])-ROW(TableDiv[[#Headers],[Agency]])),COLUMNS($F$7:M$7))))</f>
        <v>0</v>
      </c>
      <c r="N245" s="1069" cm="1">
        <f t="array" ref="N245">IF($D245&lt;COLUMNS($F$7:N$7),"",INDEX(TableDiv[[GASB]:[GASB]],_xlfn.AGGREGATE(15,3,(TableDiv[[Agency]:[Agency]]=$E245)/(TableDiv[[Agency]:[Agency]]=$E245)*(ROW(TableDiv[Agency])-ROW(TableDiv[[#Headers],[Agency]])),COLUMNS($F$7:N$7))))</f>
        <v>0</v>
      </c>
      <c r="O245" s="1069" cm="1">
        <f t="array" ref="O245">IF($D245&lt;COLUMNS($F$7:O$7),"",INDEX(TableDiv[[GASB]:[GASB]],_xlfn.AGGREGATE(15,3,(TableDiv[[Agency]:[Agency]]=$E245)/(TableDiv[[Agency]:[Agency]]=$E245)*(ROW(TableDiv[Agency])-ROW(TableDiv[[#Headers],[Agency]])),COLUMNS($F$7:O$7))))</f>
        <v>0</v>
      </c>
      <c r="P245" s="1069" cm="1">
        <f t="array" ref="P245">IF($D245&lt;COLUMNS($F$7:P$7),"",INDEX(TableDiv[[GASB]:[GASB]],_xlfn.AGGREGATE(15,3,(TableDiv[[Agency]:[Agency]]=$E245)/(TableDiv[[Agency]:[Agency]]=$E245)*(ROW(TableDiv[Agency])-ROW(TableDiv[[#Headers],[Agency]])),COLUMNS($F$7:P$7))))</f>
        <v>0</v>
      </c>
      <c r="Q245" s="1069" cm="1">
        <f t="array" ref="Q245">IF($D245&lt;COLUMNS($F$7:Q$7),"",INDEX(TableDiv[[GASB]:[GASB]],_xlfn.AGGREGATE(15,3,(TableDiv[[Agency]:[Agency]]=$E245)/(TableDiv[[Agency]:[Agency]]=$E245)*(ROW(TableDiv[Agency])-ROW(TableDiv[[#Headers],[Agency]])),COLUMNS($F$7:Q$7))))</f>
        <v>0</v>
      </c>
      <c r="R245" s="1069" cm="1">
        <f t="array" ref="R245">IF($D245&lt;COLUMNS($F$7:R$7),"",INDEX(TableDiv[[GASB]:[GASB]],_xlfn.AGGREGATE(15,3,(TableDiv[[Agency]:[Agency]]=$E245)/(TableDiv[[Agency]:[Agency]]=$E245)*(ROW(TableDiv[Agency])-ROW(TableDiv[[#Headers],[Agency]])),COLUMNS($F$7:R$7))))</f>
        <v>0</v>
      </c>
      <c r="S245" s="1069" cm="1">
        <f t="array" ref="S245">IF($D245&lt;COLUMNS($F$7:S$7),"",INDEX(TableDiv[[GASB]:[GASB]],_xlfn.AGGREGATE(15,3,(TableDiv[[Agency]:[Agency]]=$E245)/(TableDiv[[Agency]:[Agency]]=$E245)*(ROW(TableDiv[Agency])-ROW(TableDiv[[#Headers],[Agency]])),COLUMNS($F$7:S$7))))</f>
        <v>0</v>
      </c>
      <c r="T245" s="1069" cm="1">
        <f t="array" ref="T245">IF($D245&lt;COLUMNS($F$7:T$7),"",INDEX(TableDiv[[GASB]:[GASB]],_xlfn.AGGREGATE(15,3,(TableDiv[[Agency]:[Agency]]=$E245)/(TableDiv[[Agency]:[Agency]]=$E245)*(ROW(TableDiv[Agency])-ROW(TableDiv[[#Headers],[Agency]])),COLUMNS($F$7:T$7))))</f>
        <v>0</v>
      </c>
      <c r="U245" s="1069" cm="1">
        <f t="array" ref="U245">IF($D245&lt;COLUMNS($F$7:U$7),"",INDEX(TableDiv[[GASB]:[GASB]],_xlfn.AGGREGATE(15,3,(TableDiv[[Agency]:[Agency]]=$E245)/(TableDiv[[Agency]:[Agency]]=$E245)*(ROW(TableDiv[Agency])-ROW(TableDiv[[#Headers],[Agency]])),COLUMNS($F$7:U$7))))</f>
        <v>0</v>
      </c>
      <c r="V245" s="1069" cm="1">
        <f t="array" ref="V245">IF($D245&lt;COLUMNS($F$7:V$7),"",INDEX(TableDiv[[GASB]:[GASB]],_xlfn.AGGREGATE(15,3,(TableDiv[[Agency]:[Agency]]=$E245)/(TableDiv[[Agency]:[Agency]]=$E245)*(ROW(TableDiv[Agency])-ROW(TableDiv[[#Headers],[Agency]])),COLUMNS($F$7:V$7))))</f>
        <v>0</v>
      </c>
      <c r="W245" s="1069" cm="1">
        <f t="array" ref="W245">IF($D245&lt;COLUMNS($F$7:W$7),"",INDEX(TableDiv[[GASB]:[GASB]],_xlfn.AGGREGATE(15,3,(TableDiv[[Agency]:[Agency]]=$E245)/(TableDiv[[Agency]:[Agency]]=$E245)*(ROW(TableDiv[Agency])-ROW(TableDiv[[#Headers],[Agency]])),COLUMNS($F$7:W$7))))</f>
        <v>0</v>
      </c>
      <c r="X245" s="1069" cm="1">
        <f t="array" ref="X245">IF($D245&lt;COLUMNS($F$7:X$7),"",INDEX(TableDiv[[GASB]:[GASB]],_xlfn.AGGREGATE(15,3,(TableDiv[[Agency]:[Agency]]=$E245)/(TableDiv[[Agency]:[Agency]]=$E245)*(ROW(TableDiv[Agency])-ROW(TableDiv[[#Headers],[Agency]])),COLUMNS($F$7:X$7))))</f>
        <v>0</v>
      </c>
      <c r="Y245" s="1069" cm="1">
        <f t="array" ref="Y245">IF($D245&lt;COLUMNS($F$7:Y$7),"",INDEX(TableDiv[[GASB]:[GASB]],_xlfn.AGGREGATE(15,3,(TableDiv[[Agency]:[Agency]]=$E245)/(TableDiv[[Agency]:[Agency]]=$E245)*(ROW(TableDiv[Agency])-ROW(TableDiv[[#Headers],[Agency]])),COLUMNS($F$7:Y$7))))</f>
        <v>0</v>
      </c>
      <c r="Z245" s="1069" cm="1">
        <f t="array" ref="Z245">IF($D245&lt;COLUMNS($F$7:Z$7),"",INDEX(TableDiv[[GASB]:[GASB]],_xlfn.AGGREGATE(15,3,(TableDiv[[Agency]:[Agency]]=$E245)/(TableDiv[[Agency]:[Agency]]=$E245)*(ROW(TableDiv[Agency])-ROW(TableDiv[[#Headers],[Agency]])),COLUMNS($F$7:Z$7))))</f>
        <v>0</v>
      </c>
      <c r="AA245" s="1069" cm="1">
        <f t="array" ref="AA245">IF($D245&lt;COLUMNS($F$7:AA$7),"",INDEX(TableDiv[[GASB]:[GASB]],_xlfn.AGGREGATE(15,3,(TableDiv[[Agency]:[Agency]]=$E245)/(TableDiv[[Agency]:[Agency]]=$E245)*(ROW(TableDiv[Agency])-ROW(TableDiv[[#Headers],[Agency]])),COLUMNS($F$7:AA$7))))</f>
        <v>0</v>
      </c>
      <c r="AB245" s="1069" cm="1">
        <f t="array" ref="AB245">IF($D245&lt;COLUMNS($F$7:AB$7),"",INDEX(TableDiv[[GASB]:[GASB]],_xlfn.AGGREGATE(15,3,(TableDiv[[Agency]:[Agency]]=$E245)/(TableDiv[[Agency]:[Agency]]=$E245)*(ROW(TableDiv[Agency])-ROW(TableDiv[[#Headers],[Agency]])),COLUMNS($F$7:AB$7))))</f>
        <v>0</v>
      </c>
      <c r="AC245" s="1069" cm="1">
        <f t="array" ref="AC245">IF($D245&lt;COLUMNS($F$7:AC$7),"",INDEX(TableDiv[[GASB]:[GASB]],_xlfn.AGGREGATE(15,3,(TableDiv[[Agency]:[Agency]]=$E245)/(TableDiv[[Agency]:[Agency]]=$E245)*(ROW(TableDiv[Agency])-ROW(TableDiv[[#Headers],[Agency]])),COLUMNS($F$7:AC$7))))</f>
        <v>0</v>
      </c>
      <c r="AD245" s="1069" cm="1">
        <f t="array" ref="AD245">IF($D245&lt;COLUMNS($F$7:AD$7),"",INDEX(TableDiv[[GASB]:[GASB]],_xlfn.AGGREGATE(15,3,(TableDiv[[Agency]:[Agency]]=$E245)/(TableDiv[[Agency]:[Agency]]=$E245)*(ROW(TableDiv[Agency])-ROW(TableDiv[[#Headers],[Agency]])),COLUMNS($F$7:AD$7))))</f>
        <v>0</v>
      </c>
      <c r="AE245" s="1069" cm="1">
        <f t="array" ref="AE245">IF($D245&lt;COLUMNS($F$7:AE$7),"",INDEX(TableDiv[[GASB]:[GASB]],_xlfn.AGGREGATE(15,3,(TableDiv[[Agency]:[Agency]]=$E245)/(TableDiv[[Agency]:[Agency]]=$E245)*(ROW(TableDiv[Agency])-ROW(TableDiv[[#Headers],[Agency]])),COLUMNS($F$7:AE$7))))</f>
        <v>0</v>
      </c>
      <c r="AF245" s="1069" cm="1">
        <f t="array" ref="AF245">IF($D245&lt;COLUMNS($F$7:AF$7),"",INDEX(TableDiv[[GASB]:[GASB]],_xlfn.AGGREGATE(15,3,(TableDiv[[Agency]:[Agency]]=$E245)/(TableDiv[[Agency]:[Agency]]=$E245)*(ROW(TableDiv[Agency])-ROW(TableDiv[[#Headers],[Agency]])),COLUMNS($F$7:AF$7))))</f>
        <v>0</v>
      </c>
      <c r="AG245" s="1069" cm="1">
        <f t="array" ref="AG245">IF($D245&lt;COLUMNS($F$7:AG$7),"",INDEX(TableDiv[[GASB]:[GASB]],_xlfn.AGGREGATE(15,3,(TableDiv[[Agency]:[Agency]]=$E245)/(TableDiv[[Agency]:[Agency]]=$E245)*(ROW(TableDiv[Agency])-ROW(TableDiv[[#Headers],[Agency]])),COLUMNS($F$7:AG$7))))</f>
        <v>0</v>
      </c>
      <c r="AH245" s="1069" cm="1">
        <f t="array" ref="AH245">IF($D245&lt;COLUMNS($F$7:AH$7),"",INDEX(TableDiv[[GASB]:[GASB]],_xlfn.AGGREGATE(15,3,(TableDiv[[Agency]:[Agency]]=$E245)/(TableDiv[[Agency]:[Agency]]=$E245)*(ROW(TableDiv[Agency])-ROW(TableDiv[[#Headers],[Agency]])),COLUMNS($F$7:AH$7))))</f>
        <v>0</v>
      </c>
      <c r="AI245" s="1069" cm="1">
        <f t="array" ref="AI245">IF($D245&lt;COLUMNS($F$7:AI$7),"",INDEX(TableDiv[[GASB]:[GASB]],_xlfn.AGGREGATE(15,3,(TableDiv[[Agency]:[Agency]]=$E245)/(TableDiv[[Agency]:[Agency]]=$E245)*(ROW(TableDiv[Agency])-ROW(TableDiv[[#Headers],[Agency]])),COLUMNS($F$7:AI$7))))</f>
        <v>0</v>
      </c>
      <c r="AJ245" s="1069" cm="1">
        <f t="array" ref="AJ245">IF($D245&lt;COLUMNS($F$7:AJ$7),"",INDEX(TableDiv[[GASB]:[GASB]],_xlfn.AGGREGATE(15,3,(TableDiv[[Agency]:[Agency]]=$E245)/(TableDiv[[Agency]:[Agency]]=$E245)*(ROW(TableDiv[Agency])-ROW(TableDiv[[#Headers],[Agency]])),COLUMNS($F$7:AJ$7))))</f>
        <v>0</v>
      </c>
      <c r="AK245" s="1069" t="str" cm="1">
        <f t="array" ref="AK245">IF($D245&lt;COLUMNS($F$7:AK$7),"",INDEX(TableDiv[[GASB]:[GASB]],_xlfn.AGGREGATE(15,3,(TableDiv[[Agency]:[Agency]]=$E245)/(TableDiv[[Agency]:[Agency]]=$E245)*(ROW(TableDiv[Agency])-ROW(TableDiv[[#Headers],[Agency]])),COLUMNS($F$7:AK$7))))</f>
        <v/>
      </c>
      <c r="AL245" s="1069" t="str" cm="1">
        <f t="array" ref="AL245">IF($D245&lt;COLUMNS($F$7:AL$7),"",INDEX(TableDiv[[GASB]:[GASB]],_xlfn.AGGREGATE(15,3,(TableDiv[[Agency]:[Agency]]=$E245)/(TableDiv[[Agency]:[Agency]]=$E245)*(ROW(TableDiv[Agency])-ROW(TableDiv[[#Headers],[Agency]])),COLUMNS($F$7:AL$7))))</f>
        <v/>
      </c>
      <c r="AM245" s="1069" t="str" cm="1">
        <f t="array" ref="AM245">IF($D245&lt;COLUMNS($F$7:AM$7),"",INDEX(TableDiv[[GASB]:[GASB]],_xlfn.AGGREGATE(15,3,(TableDiv[[Agency]:[Agency]]=$E245)/(TableDiv[[Agency]:[Agency]]=$E245)*(ROW(TableDiv[Agency])-ROW(TableDiv[[#Headers],[Agency]])),COLUMNS($F$7:AM$7))))</f>
        <v/>
      </c>
      <c r="AN245" s="1069"/>
      <c r="AO245" s="1069"/>
      <c r="AP245" s="1069"/>
      <c r="AQ245" s="1069"/>
      <c r="AR245" s="1069"/>
      <c r="AS245" s="1069"/>
    </row>
    <row r="246" spans="1:45" ht="15">
      <c r="A246" s="1073" t="s">
        <v>2373</v>
      </c>
      <c r="B246" s="1073" t="s">
        <v>2267</v>
      </c>
      <c r="C246" s="1069"/>
      <c r="D246" s="1069">
        <f>COUNTIF(TableDiv[Agency],E246)</f>
        <v>31</v>
      </c>
      <c r="E246" s="1078" t="str" cm="1">
        <f t="array" ref="E246">IFERROR(INDEX(TableDiv[Agency],MATCH(0,INDEX(COUNTIF($E$7:E245,TableDiv[Agency]),),0)),"")</f>
        <v/>
      </c>
      <c r="F246" s="1069" cm="1">
        <f t="array" ref="F246">IF($D246&lt;COLUMNS($F$7:F$7),"",INDEX(TableDiv[[GASB]:[GASB]],_xlfn.AGGREGATE(15,3,(TableDiv[[Agency]:[Agency]]=$E246)/(TableDiv[[Agency]:[Agency]]=$E246)*(ROW(TableDiv[Agency])-ROW(TableDiv[[#Headers],[Agency]])),COLUMNS($F$7:F$7))))</f>
        <v>0</v>
      </c>
      <c r="G246" s="1069" cm="1">
        <f t="array" ref="G246">IF($D246&lt;COLUMNS($F$7:G$7),"",INDEX(TableDiv[[GASB]:[GASB]],_xlfn.AGGREGATE(15,3,(TableDiv[[Agency]:[Agency]]=$E246)/(TableDiv[[Agency]:[Agency]]=$E246)*(ROW(TableDiv[Agency])-ROW(TableDiv[[#Headers],[Agency]])),COLUMNS($F$7:G$7))))</f>
        <v>0</v>
      </c>
      <c r="H246" s="1069" cm="1">
        <f t="array" ref="H246">IF($D246&lt;COLUMNS($F$7:H$7),"",INDEX(TableDiv[[GASB]:[GASB]],_xlfn.AGGREGATE(15,3,(TableDiv[[Agency]:[Agency]]=$E246)/(TableDiv[[Agency]:[Agency]]=$E246)*(ROW(TableDiv[Agency])-ROW(TableDiv[[#Headers],[Agency]])),COLUMNS($F$7:H$7))))</f>
        <v>0</v>
      </c>
      <c r="I246" s="1069" cm="1">
        <f t="array" ref="I246">IF($D246&lt;COLUMNS($F$7:I$7),"",INDEX(TableDiv[[GASB]:[GASB]],_xlfn.AGGREGATE(15,3,(TableDiv[[Agency]:[Agency]]=$E246)/(TableDiv[[Agency]:[Agency]]=$E246)*(ROW(TableDiv[Agency])-ROW(TableDiv[[#Headers],[Agency]])),COLUMNS($F$7:I$7))))</f>
        <v>0</v>
      </c>
      <c r="J246" s="1069" cm="1">
        <f t="array" ref="J246">IF($D246&lt;COLUMNS($F$7:J$7),"",INDEX(TableDiv[[GASB]:[GASB]],_xlfn.AGGREGATE(15,3,(TableDiv[[Agency]:[Agency]]=$E246)/(TableDiv[[Agency]:[Agency]]=$E246)*(ROW(TableDiv[Agency])-ROW(TableDiv[[#Headers],[Agency]])),COLUMNS($F$7:J$7))))</f>
        <v>0</v>
      </c>
      <c r="K246" s="1069" cm="1">
        <f t="array" ref="K246">IF($D246&lt;COLUMNS($F$7:K$7),"",INDEX(TableDiv[[GASB]:[GASB]],_xlfn.AGGREGATE(15,3,(TableDiv[[Agency]:[Agency]]=$E246)/(TableDiv[[Agency]:[Agency]]=$E246)*(ROW(TableDiv[Agency])-ROW(TableDiv[[#Headers],[Agency]])),COLUMNS($F$7:K$7))))</f>
        <v>0</v>
      </c>
      <c r="L246" s="1069" cm="1">
        <f t="array" ref="L246">IF($D246&lt;COLUMNS($F$7:L$7),"",INDEX(TableDiv[[GASB]:[GASB]],_xlfn.AGGREGATE(15,3,(TableDiv[[Agency]:[Agency]]=$E246)/(TableDiv[[Agency]:[Agency]]=$E246)*(ROW(TableDiv[Agency])-ROW(TableDiv[[#Headers],[Agency]])),COLUMNS($F$7:L$7))))</f>
        <v>0</v>
      </c>
      <c r="M246" s="1069" cm="1">
        <f t="array" ref="M246">IF($D246&lt;COLUMNS($F$7:M$7),"",INDEX(TableDiv[[GASB]:[GASB]],_xlfn.AGGREGATE(15,3,(TableDiv[[Agency]:[Agency]]=$E246)/(TableDiv[[Agency]:[Agency]]=$E246)*(ROW(TableDiv[Agency])-ROW(TableDiv[[#Headers],[Agency]])),COLUMNS($F$7:M$7))))</f>
        <v>0</v>
      </c>
      <c r="N246" s="1069" cm="1">
        <f t="array" ref="N246">IF($D246&lt;COLUMNS($F$7:N$7),"",INDEX(TableDiv[[GASB]:[GASB]],_xlfn.AGGREGATE(15,3,(TableDiv[[Agency]:[Agency]]=$E246)/(TableDiv[[Agency]:[Agency]]=$E246)*(ROW(TableDiv[Agency])-ROW(TableDiv[[#Headers],[Agency]])),COLUMNS($F$7:N$7))))</f>
        <v>0</v>
      </c>
      <c r="O246" s="1069" cm="1">
        <f t="array" ref="O246">IF($D246&lt;COLUMNS($F$7:O$7),"",INDEX(TableDiv[[GASB]:[GASB]],_xlfn.AGGREGATE(15,3,(TableDiv[[Agency]:[Agency]]=$E246)/(TableDiv[[Agency]:[Agency]]=$E246)*(ROW(TableDiv[Agency])-ROW(TableDiv[[#Headers],[Agency]])),COLUMNS($F$7:O$7))))</f>
        <v>0</v>
      </c>
      <c r="P246" s="1069" cm="1">
        <f t="array" ref="P246">IF($D246&lt;COLUMNS($F$7:P$7),"",INDEX(TableDiv[[GASB]:[GASB]],_xlfn.AGGREGATE(15,3,(TableDiv[[Agency]:[Agency]]=$E246)/(TableDiv[[Agency]:[Agency]]=$E246)*(ROW(TableDiv[Agency])-ROW(TableDiv[[#Headers],[Agency]])),COLUMNS($F$7:P$7))))</f>
        <v>0</v>
      </c>
      <c r="Q246" s="1069" cm="1">
        <f t="array" ref="Q246">IF($D246&lt;COLUMNS($F$7:Q$7),"",INDEX(TableDiv[[GASB]:[GASB]],_xlfn.AGGREGATE(15,3,(TableDiv[[Agency]:[Agency]]=$E246)/(TableDiv[[Agency]:[Agency]]=$E246)*(ROW(TableDiv[Agency])-ROW(TableDiv[[#Headers],[Agency]])),COLUMNS($F$7:Q$7))))</f>
        <v>0</v>
      </c>
      <c r="R246" s="1069" cm="1">
        <f t="array" ref="R246">IF($D246&lt;COLUMNS($F$7:R$7),"",INDEX(TableDiv[[GASB]:[GASB]],_xlfn.AGGREGATE(15,3,(TableDiv[[Agency]:[Agency]]=$E246)/(TableDiv[[Agency]:[Agency]]=$E246)*(ROW(TableDiv[Agency])-ROW(TableDiv[[#Headers],[Agency]])),COLUMNS($F$7:R$7))))</f>
        <v>0</v>
      </c>
      <c r="S246" s="1069" cm="1">
        <f t="array" ref="S246">IF($D246&lt;COLUMNS($F$7:S$7),"",INDEX(TableDiv[[GASB]:[GASB]],_xlfn.AGGREGATE(15,3,(TableDiv[[Agency]:[Agency]]=$E246)/(TableDiv[[Agency]:[Agency]]=$E246)*(ROW(TableDiv[Agency])-ROW(TableDiv[[#Headers],[Agency]])),COLUMNS($F$7:S$7))))</f>
        <v>0</v>
      </c>
      <c r="T246" s="1069" cm="1">
        <f t="array" ref="T246">IF($D246&lt;COLUMNS($F$7:T$7),"",INDEX(TableDiv[[GASB]:[GASB]],_xlfn.AGGREGATE(15,3,(TableDiv[[Agency]:[Agency]]=$E246)/(TableDiv[[Agency]:[Agency]]=$E246)*(ROW(TableDiv[Agency])-ROW(TableDiv[[#Headers],[Agency]])),COLUMNS($F$7:T$7))))</f>
        <v>0</v>
      </c>
      <c r="U246" s="1069" cm="1">
        <f t="array" ref="U246">IF($D246&lt;COLUMNS($F$7:U$7),"",INDEX(TableDiv[[GASB]:[GASB]],_xlfn.AGGREGATE(15,3,(TableDiv[[Agency]:[Agency]]=$E246)/(TableDiv[[Agency]:[Agency]]=$E246)*(ROW(TableDiv[Agency])-ROW(TableDiv[[#Headers],[Agency]])),COLUMNS($F$7:U$7))))</f>
        <v>0</v>
      </c>
      <c r="V246" s="1069" cm="1">
        <f t="array" ref="V246">IF($D246&lt;COLUMNS($F$7:V$7),"",INDEX(TableDiv[[GASB]:[GASB]],_xlfn.AGGREGATE(15,3,(TableDiv[[Agency]:[Agency]]=$E246)/(TableDiv[[Agency]:[Agency]]=$E246)*(ROW(TableDiv[Agency])-ROW(TableDiv[[#Headers],[Agency]])),COLUMNS($F$7:V$7))))</f>
        <v>0</v>
      </c>
      <c r="W246" s="1069" cm="1">
        <f t="array" ref="W246">IF($D246&lt;COLUMNS($F$7:W$7),"",INDEX(TableDiv[[GASB]:[GASB]],_xlfn.AGGREGATE(15,3,(TableDiv[[Agency]:[Agency]]=$E246)/(TableDiv[[Agency]:[Agency]]=$E246)*(ROW(TableDiv[Agency])-ROW(TableDiv[[#Headers],[Agency]])),COLUMNS($F$7:W$7))))</f>
        <v>0</v>
      </c>
      <c r="X246" s="1069" cm="1">
        <f t="array" ref="X246">IF($D246&lt;COLUMNS($F$7:X$7),"",INDEX(TableDiv[[GASB]:[GASB]],_xlfn.AGGREGATE(15,3,(TableDiv[[Agency]:[Agency]]=$E246)/(TableDiv[[Agency]:[Agency]]=$E246)*(ROW(TableDiv[Agency])-ROW(TableDiv[[#Headers],[Agency]])),COLUMNS($F$7:X$7))))</f>
        <v>0</v>
      </c>
      <c r="Y246" s="1069" cm="1">
        <f t="array" ref="Y246">IF($D246&lt;COLUMNS($F$7:Y$7),"",INDEX(TableDiv[[GASB]:[GASB]],_xlfn.AGGREGATE(15,3,(TableDiv[[Agency]:[Agency]]=$E246)/(TableDiv[[Agency]:[Agency]]=$E246)*(ROW(TableDiv[Agency])-ROW(TableDiv[[#Headers],[Agency]])),COLUMNS($F$7:Y$7))))</f>
        <v>0</v>
      </c>
      <c r="Z246" s="1069" cm="1">
        <f t="array" ref="Z246">IF($D246&lt;COLUMNS($F$7:Z$7),"",INDEX(TableDiv[[GASB]:[GASB]],_xlfn.AGGREGATE(15,3,(TableDiv[[Agency]:[Agency]]=$E246)/(TableDiv[[Agency]:[Agency]]=$E246)*(ROW(TableDiv[Agency])-ROW(TableDiv[[#Headers],[Agency]])),COLUMNS($F$7:Z$7))))</f>
        <v>0</v>
      </c>
      <c r="AA246" s="1069" cm="1">
        <f t="array" ref="AA246">IF($D246&lt;COLUMNS($F$7:AA$7),"",INDEX(TableDiv[[GASB]:[GASB]],_xlfn.AGGREGATE(15,3,(TableDiv[[Agency]:[Agency]]=$E246)/(TableDiv[[Agency]:[Agency]]=$E246)*(ROW(TableDiv[Agency])-ROW(TableDiv[[#Headers],[Agency]])),COLUMNS($F$7:AA$7))))</f>
        <v>0</v>
      </c>
      <c r="AB246" s="1069" cm="1">
        <f t="array" ref="AB246">IF($D246&lt;COLUMNS($F$7:AB$7),"",INDEX(TableDiv[[GASB]:[GASB]],_xlfn.AGGREGATE(15,3,(TableDiv[[Agency]:[Agency]]=$E246)/(TableDiv[[Agency]:[Agency]]=$E246)*(ROW(TableDiv[Agency])-ROW(TableDiv[[#Headers],[Agency]])),COLUMNS($F$7:AB$7))))</f>
        <v>0</v>
      </c>
      <c r="AC246" s="1069" cm="1">
        <f t="array" ref="AC246">IF($D246&lt;COLUMNS($F$7:AC$7),"",INDEX(TableDiv[[GASB]:[GASB]],_xlfn.AGGREGATE(15,3,(TableDiv[[Agency]:[Agency]]=$E246)/(TableDiv[[Agency]:[Agency]]=$E246)*(ROW(TableDiv[Agency])-ROW(TableDiv[[#Headers],[Agency]])),COLUMNS($F$7:AC$7))))</f>
        <v>0</v>
      </c>
      <c r="AD246" s="1069" cm="1">
        <f t="array" ref="AD246">IF($D246&lt;COLUMNS($F$7:AD$7),"",INDEX(TableDiv[[GASB]:[GASB]],_xlfn.AGGREGATE(15,3,(TableDiv[[Agency]:[Agency]]=$E246)/(TableDiv[[Agency]:[Agency]]=$E246)*(ROW(TableDiv[Agency])-ROW(TableDiv[[#Headers],[Agency]])),COLUMNS($F$7:AD$7))))</f>
        <v>0</v>
      </c>
      <c r="AE246" s="1069" cm="1">
        <f t="array" ref="AE246">IF($D246&lt;COLUMNS($F$7:AE$7),"",INDEX(TableDiv[[GASB]:[GASB]],_xlfn.AGGREGATE(15,3,(TableDiv[[Agency]:[Agency]]=$E246)/(TableDiv[[Agency]:[Agency]]=$E246)*(ROW(TableDiv[Agency])-ROW(TableDiv[[#Headers],[Agency]])),COLUMNS($F$7:AE$7))))</f>
        <v>0</v>
      </c>
      <c r="AF246" s="1069" cm="1">
        <f t="array" ref="AF246">IF($D246&lt;COLUMNS($F$7:AF$7),"",INDEX(TableDiv[[GASB]:[GASB]],_xlfn.AGGREGATE(15,3,(TableDiv[[Agency]:[Agency]]=$E246)/(TableDiv[[Agency]:[Agency]]=$E246)*(ROW(TableDiv[Agency])-ROW(TableDiv[[#Headers],[Agency]])),COLUMNS($F$7:AF$7))))</f>
        <v>0</v>
      </c>
      <c r="AG246" s="1069" cm="1">
        <f t="array" ref="AG246">IF($D246&lt;COLUMNS($F$7:AG$7),"",INDEX(TableDiv[[GASB]:[GASB]],_xlfn.AGGREGATE(15,3,(TableDiv[[Agency]:[Agency]]=$E246)/(TableDiv[[Agency]:[Agency]]=$E246)*(ROW(TableDiv[Agency])-ROW(TableDiv[[#Headers],[Agency]])),COLUMNS($F$7:AG$7))))</f>
        <v>0</v>
      </c>
      <c r="AH246" s="1069" cm="1">
        <f t="array" ref="AH246">IF($D246&lt;COLUMNS($F$7:AH$7),"",INDEX(TableDiv[[GASB]:[GASB]],_xlfn.AGGREGATE(15,3,(TableDiv[[Agency]:[Agency]]=$E246)/(TableDiv[[Agency]:[Agency]]=$E246)*(ROW(TableDiv[Agency])-ROW(TableDiv[[#Headers],[Agency]])),COLUMNS($F$7:AH$7))))</f>
        <v>0</v>
      </c>
      <c r="AI246" s="1069" cm="1">
        <f t="array" ref="AI246">IF($D246&lt;COLUMNS($F$7:AI$7),"",INDEX(TableDiv[[GASB]:[GASB]],_xlfn.AGGREGATE(15,3,(TableDiv[[Agency]:[Agency]]=$E246)/(TableDiv[[Agency]:[Agency]]=$E246)*(ROW(TableDiv[Agency])-ROW(TableDiv[[#Headers],[Agency]])),COLUMNS($F$7:AI$7))))</f>
        <v>0</v>
      </c>
      <c r="AJ246" s="1069" cm="1">
        <f t="array" ref="AJ246">IF($D246&lt;COLUMNS($F$7:AJ$7),"",INDEX(TableDiv[[GASB]:[GASB]],_xlfn.AGGREGATE(15,3,(TableDiv[[Agency]:[Agency]]=$E246)/(TableDiv[[Agency]:[Agency]]=$E246)*(ROW(TableDiv[Agency])-ROW(TableDiv[[#Headers],[Agency]])),COLUMNS($F$7:AJ$7))))</f>
        <v>0</v>
      </c>
      <c r="AK246" s="1069" t="str" cm="1">
        <f t="array" ref="AK246">IF($D246&lt;COLUMNS($F$7:AK$7),"",INDEX(TableDiv[[GASB]:[GASB]],_xlfn.AGGREGATE(15,3,(TableDiv[[Agency]:[Agency]]=$E246)/(TableDiv[[Agency]:[Agency]]=$E246)*(ROW(TableDiv[Agency])-ROW(TableDiv[[#Headers],[Agency]])),COLUMNS($F$7:AK$7))))</f>
        <v/>
      </c>
      <c r="AL246" s="1069" t="str" cm="1">
        <f t="array" ref="AL246">IF($D246&lt;COLUMNS($F$7:AL$7),"",INDEX(TableDiv[[GASB]:[GASB]],_xlfn.AGGREGATE(15,3,(TableDiv[[Agency]:[Agency]]=$E246)/(TableDiv[[Agency]:[Agency]]=$E246)*(ROW(TableDiv[Agency])-ROW(TableDiv[[#Headers],[Agency]])),COLUMNS($F$7:AL$7))))</f>
        <v/>
      </c>
      <c r="AM246" s="1069" t="str" cm="1">
        <f t="array" ref="AM246">IF($D246&lt;COLUMNS($F$7:AM$7),"",INDEX(TableDiv[[GASB]:[GASB]],_xlfn.AGGREGATE(15,3,(TableDiv[[Agency]:[Agency]]=$E246)/(TableDiv[[Agency]:[Agency]]=$E246)*(ROW(TableDiv[Agency])-ROW(TableDiv[[#Headers],[Agency]])),COLUMNS($F$7:AM$7))))</f>
        <v/>
      </c>
      <c r="AN246" s="1069"/>
      <c r="AO246" s="1069"/>
      <c r="AP246" s="1069"/>
      <c r="AQ246" s="1069"/>
      <c r="AR246" s="1069"/>
      <c r="AS246" s="1069"/>
    </row>
    <row r="247" spans="1:45" ht="15">
      <c r="A247" s="1073" t="s">
        <v>2373</v>
      </c>
      <c r="B247" s="1073" t="s">
        <v>2311</v>
      </c>
      <c r="C247" s="1069"/>
      <c r="D247" s="1069">
        <f>COUNTIF(TableDiv[Agency],E247)</f>
        <v>31</v>
      </c>
      <c r="E247" s="1078" t="str" cm="1">
        <f t="array" ref="E247">IFERROR(INDEX(TableDiv[Agency],MATCH(0,INDEX(COUNTIF($E$7:E246,TableDiv[Agency]),),0)),"")</f>
        <v/>
      </c>
      <c r="F247" s="1069" cm="1">
        <f t="array" ref="F247">IF($D247&lt;COLUMNS($F$7:F$7),"",INDEX(TableDiv[[GASB]:[GASB]],_xlfn.AGGREGATE(15,3,(TableDiv[[Agency]:[Agency]]=$E247)/(TableDiv[[Agency]:[Agency]]=$E247)*(ROW(TableDiv[Agency])-ROW(TableDiv[[#Headers],[Agency]])),COLUMNS($F$7:F$7))))</f>
        <v>0</v>
      </c>
      <c r="G247" s="1069" cm="1">
        <f t="array" ref="G247">IF($D247&lt;COLUMNS($F$7:G$7),"",INDEX(TableDiv[[GASB]:[GASB]],_xlfn.AGGREGATE(15,3,(TableDiv[[Agency]:[Agency]]=$E247)/(TableDiv[[Agency]:[Agency]]=$E247)*(ROW(TableDiv[Agency])-ROW(TableDiv[[#Headers],[Agency]])),COLUMNS($F$7:G$7))))</f>
        <v>0</v>
      </c>
      <c r="H247" s="1069" cm="1">
        <f t="array" ref="H247">IF($D247&lt;COLUMNS($F$7:H$7),"",INDEX(TableDiv[[GASB]:[GASB]],_xlfn.AGGREGATE(15,3,(TableDiv[[Agency]:[Agency]]=$E247)/(TableDiv[[Agency]:[Agency]]=$E247)*(ROW(TableDiv[Agency])-ROW(TableDiv[[#Headers],[Agency]])),COLUMNS($F$7:H$7))))</f>
        <v>0</v>
      </c>
      <c r="I247" s="1069" cm="1">
        <f t="array" ref="I247">IF($D247&lt;COLUMNS($F$7:I$7),"",INDEX(TableDiv[[GASB]:[GASB]],_xlfn.AGGREGATE(15,3,(TableDiv[[Agency]:[Agency]]=$E247)/(TableDiv[[Agency]:[Agency]]=$E247)*(ROW(TableDiv[Agency])-ROW(TableDiv[[#Headers],[Agency]])),COLUMNS($F$7:I$7))))</f>
        <v>0</v>
      </c>
      <c r="J247" s="1069" cm="1">
        <f t="array" ref="J247">IF($D247&lt;COLUMNS($F$7:J$7),"",INDEX(TableDiv[[GASB]:[GASB]],_xlfn.AGGREGATE(15,3,(TableDiv[[Agency]:[Agency]]=$E247)/(TableDiv[[Agency]:[Agency]]=$E247)*(ROW(TableDiv[Agency])-ROW(TableDiv[[#Headers],[Agency]])),COLUMNS($F$7:J$7))))</f>
        <v>0</v>
      </c>
      <c r="K247" s="1069" cm="1">
        <f t="array" ref="K247">IF($D247&lt;COLUMNS($F$7:K$7),"",INDEX(TableDiv[[GASB]:[GASB]],_xlfn.AGGREGATE(15,3,(TableDiv[[Agency]:[Agency]]=$E247)/(TableDiv[[Agency]:[Agency]]=$E247)*(ROW(TableDiv[Agency])-ROW(TableDiv[[#Headers],[Agency]])),COLUMNS($F$7:K$7))))</f>
        <v>0</v>
      </c>
      <c r="L247" s="1069" cm="1">
        <f t="array" ref="L247">IF($D247&lt;COLUMNS($F$7:L$7),"",INDEX(TableDiv[[GASB]:[GASB]],_xlfn.AGGREGATE(15,3,(TableDiv[[Agency]:[Agency]]=$E247)/(TableDiv[[Agency]:[Agency]]=$E247)*(ROW(TableDiv[Agency])-ROW(TableDiv[[#Headers],[Agency]])),COLUMNS($F$7:L$7))))</f>
        <v>0</v>
      </c>
      <c r="M247" s="1069" cm="1">
        <f t="array" ref="M247">IF($D247&lt;COLUMNS($F$7:M$7),"",INDEX(TableDiv[[GASB]:[GASB]],_xlfn.AGGREGATE(15,3,(TableDiv[[Agency]:[Agency]]=$E247)/(TableDiv[[Agency]:[Agency]]=$E247)*(ROW(TableDiv[Agency])-ROW(TableDiv[[#Headers],[Agency]])),COLUMNS($F$7:M$7))))</f>
        <v>0</v>
      </c>
      <c r="N247" s="1069" cm="1">
        <f t="array" ref="N247">IF($D247&lt;COLUMNS($F$7:N$7),"",INDEX(TableDiv[[GASB]:[GASB]],_xlfn.AGGREGATE(15,3,(TableDiv[[Agency]:[Agency]]=$E247)/(TableDiv[[Agency]:[Agency]]=$E247)*(ROW(TableDiv[Agency])-ROW(TableDiv[[#Headers],[Agency]])),COLUMNS($F$7:N$7))))</f>
        <v>0</v>
      </c>
      <c r="O247" s="1069" cm="1">
        <f t="array" ref="O247">IF($D247&lt;COLUMNS($F$7:O$7),"",INDEX(TableDiv[[GASB]:[GASB]],_xlfn.AGGREGATE(15,3,(TableDiv[[Agency]:[Agency]]=$E247)/(TableDiv[[Agency]:[Agency]]=$E247)*(ROW(TableDiv[Agency])-ROW(TableDiv[[#Headers],[Agency]])),COLUMNS($F$7:O$7))))</f>
        <v>0</v>
      </c>
      <c r="P247" s="1069" cm="1">
        <f t="array" ref="P247">IF($D247&lt;COLUMNS($F$7:P$7),"",INDEX(TableDiv[[GASB]:[GASB]],_xlfn.AGGREGATE(15,3,(TableDiv[[Agency]:[Agency]]=$E247)/(TableDiv[[Agency]:[Agency]]=$E247)*(ROW(TableDiv[Agency])-ROW(TableDiv[[#Headers],[Agency]])),COLUMNS($F$7:P$7))))</f>
        <v>0</v>
      </c>
      <c r="Q247" s="1069" cm="1">
        <f t="array" ref="Q247">IF($D247&lt;COLUMNS($F$7:Q$7),"",INDEX(TableDiv[[GASB]:[GASB]],_xlfn.AGGREGATE(15,3,(TableDiv[[Agency]:[Agency]]=$E247)/(TableDiv[[Agency]:[Agency]]=$E247)*(ROW(TableDiv[Agency])-ROW(TableDiv[[#Headers],[Agency]])),COLUMNS($F$7:Q$7))))</f>
        <v>0</v>
      </c>
      <c r="R247" s="1069" cm="1">
        <f t="array" ref="R247">IF($D247&lt;COLUMNS($F$7:R$7),"",INDEX(TableDiv[[GASB]:[GASB]],_xlfn.AGGREGATE(15,3,(TableDiv[[Agency]:[Agency]]=$E247)/(TableDiv[[Agency]:[Agency]]=$E247)*(ROW(TableDiv[Agency])-ROW(TableDiv[[#Headers],[Agency]])),COLUMNS($F$7:R$7))))</f>
        <v>0</v>
      </c>
      <c r="S247" s="1069" cm="1">
        <f t="array" ref="S247">IF($D247&lt;COLUMNS($F$7:S$7),"",INDEX(TableDiv[[GASB]:[GASB]],_xlfn.AGGREGATE(15,3,(TableDiv[[Agency]:[Agency]]=$E247)/(TableDiv[[Agency]:[Agency]]=$E247)*(ROW(TableDiv[Agency])-ROW(TableDiv[[#Headers],[Agency]])),COLUMNS($F$7:S$7))))</f>
        <v>0</v>
      </c>
      <c r="T247" s="1069" cm="1">
        <f t="array" ref="T247">IF($D247&lt;COLUMNS($F$7:T$7),"",INDEX(TableDiv[[GASB]:[GASB]],_xlfn.AGGREGATE(15,3,(TableDiv[[Agency]:[Agency]]=$E247)/(TableDiv[[Agency]:[Agency]]=$E247)*(ROW(TableDiv[Agency])-ROW(TableDiv[[#Headers],[Agency]])),COLUMNS($F$7:T$7))))</f>
        <v>0</v>
      </c>
      <c r="U247" s="1069" cm="1">
        <f t="array" ref="U247">IF($D247&lt;COLUMNS($F$7:U$7),"",INDEX(TableDiv[[GASB]:[GASB]],_xlfn.AGGREGATE(15,3,(TableDiv[[Agency]:[Agency]]=$E247)/(TableDiv[[Agency]:[Agency]]=$E247)*(ROW(TableDiv[Agency])-ROW(TableDiv[[#Headers],[Agency]])),COLUMNS($F$7:U$7))))</f>
        <v>0</v>
      </c>
      <c r="V247" s="1069" cm="1">
        <f t="array" ref="V247">IF($D247&lt;COLUMNS($F$7:V$7),"",INDEX(TableDiv[[GASB]:[GASB]],_xlfn.AGGREGATE(15,3,(TableDiv[[Agency]:[Agency]]=$E247)/(TableDiv[[Agency]:[Agency]]=$E247)*(ROW(TableDiv[Agency])-ROW(TableDiv[[#Headers],[Agency]])),COLUMNS($F$7:V$7))))</f>
        <v>0</v>
      </c>
      <c r="W247" s="1069" cm="1">
        <f t="array" ref="W247">IF($D247&lt;COLUMNS($F$7:W$7),"",INDEX(TableDiv[[GASB]:[GASB]],_xlfn.AGGREGATE(15,3,(TableDiv[[Agency]:[Agency]]=$E247)/(TableDiv[[Agency]:[Agency]]=$E247)*(ROW(TableDiv[Agency])-ROW(TableDiv[[#Headers],[Agency]])),COLUMNS($F$7:W$7))))</f>
        <v>0</v>
      </c>
      <c r="X247" s="1069" cm="1">
        <f t="array" ref="X247">IF($D247&lt;COLUMNS($F$7:X$7),"",INDEX(TableDiv[[GASB]:[GASB]],_xlfn.AGGREGATE(15,3,(TableDiv[[Agency]:[Agency]]=$E247)/(TableDiv[[Agency]:[Agency]]=$E247)*(ROW(TableDiv[Agency])-ROW(TableDiv[[#Headers],[Agency]])),COLUMNS($F$7:X$7))))</f>
        <v>0</v>
      </c>
      <c r="Y247" s="1069" cm="1">
        <f t="array" ref="Y247">IF($D247&lt;COLUMNS($F$7:Y$7),"",INDEX(TableDiv[[GASB]:[GASB]],_xlfn.AGGREGATE(15,3,(TableDiv[[Agency]:[Agency]]=$E247)/(TableDiv[[Agency]:[Agency]]=$E247)*(ROW(TableDiv[Agency])-ROW(TableDiv[[#Headers],[Agency]])),COLUMNS($F$7:Y$7))))</f>
        <v>0</v>
      </c>
      <c r="Z247" s="1069" cm="1">
        <f t="array" ref="Z247">IF($D247&lt;COLUMNS($F$7:Z$7),"",INDEX(TableDiv[[GASB]:[GASB]],_xlfn.AGGREGATE(15,3,(TableDiv[[Agency]:[Agency]]=$E247)/(TableDiv[[Agency]:[Agency]]=$E247)*(ROW(TableDiv[Agency])-ROW(TableDiv[[#Headers],[Agency]])),COLUMNS($F$7:Z$7))))</f>
        <v>0</v>
      </c>
      <c r="AA247" s="1069" cm="1">
        <f t="array" ref="AA247">IF($D247&lt;COLUMNS($F$7:AA$7),"",INDEX(TableDiv[[GASB]:[GASB]],_xlfn.AGGREGATE(15,3,(TableDiv[[Agency]:[Agency]]=$E247)/(TableDiv[[Agency]:[Agency]]=$E247)*(ROW(TableDiv[Agency])-ROW(TableDiv[[#Headers],[Agency]])),COLUMNS($F$7:AA$7))))</f>
        <v>0</v>
      </c>
      <c r="AB247" s="1069" cm="1">
        <f t="array" ref="AB247">IF($D247&lt;COLUMNS($F$7:AB$7),"",INDEX(TableDiv[[GASB]:[GASB]],_xlfn.AGGREGATE(15,3,(TableDiv[[Agency]:[Agency]]=$E247)/(TableDiv[[Agency]:[Agency]]=$E247)*(ROW(TableDiv[Agency])-ROW(TableDiv[[#Headers],[Agency]])),COLUMNS($F$7:AB$7))))</f>
        <v>0</v>
      </c>
      <c r="AC247" s="1069" cm="1">
        <f t="array" ref="AC247">IF($D247&lt;COLUMNS($F$7:AC$7),"",INDEX(TableDiv[[GASB]:[GASB]],_xlfn.AGGREGATE(15,3,(TableDiv[[Agency]:[Agency]]=$E247)/(TableDiv[[Agency]:[Agency]]=$E247)*(ROW(TableDiv[Agency])-ROW(TableDiv[[#Headers],[Agency]])),COLUMNS($F$7:AC$7))))</f>
        <v>0</v>
      </c>
      <c r="AD247" s="1069" cm="1">
        <f t="array" ref="AD247">IF($D247&lt;COLUMNS($F$7:AD$7),"",INDEX(TableDiv[[GASB]:[GASB]],_xlfn.AGGREGATE(15,3,(TableDiv[[Agency]:[Agency]]=$E247)/(TableDiv[[Agency]:[Agency]]=$E247)*(ROW(TableDiv[Agency])-ROW(TableDiv[[#Headers],[Agency]])),COLUMNS($F$7:AD$7))))</f>
        <v>0</v>
      </c>
      <c r="AE247" s="1069" cm="1">
        <f t="array" ref="AE247">IF($D247&lt;COLUMNS($F$7:AE$7),"",INDEX(TableDiv[[GASB]:[GASB]],_xlfn.AGGREGATE(15,3,(TableDiv[[Agency]:[Agency]]=$E247)/(TableDiv[[Agency]:[Agency]]=$E247)*(ROW(TableDiv[Agency])-ROW(TableDiv[[#Headers],[Agency]])),COLUMNS($F$7:AE$7))))</f>
        <v>0</v>
      </c>
      <c r="AF247" s="1069" cm="1">
        <f t="array" ref="AF247">IF($D247&lt;COLUMNS($F$7:AF$7),"",INDEX(TableDiv[[GASB]:[GASB]],_xlfn.AGGREGATE(15,3,(TableDiv[[Agency]:[Agency]]=$E247)/(TableDiv[[Agency]:[Agency]]=$E247)*(ROW(TableDiv[Agency])-ROW(TableDiv[[#Headers],[Agency]])),COLUMNS($F$7:AF$7))))</f>
        <v>0</v>
      </c>
      <c r="AG247" s="1069" cm="1">
        <f t="array" ref="AG247">IF($D247&lt;COLUMNS($F$7:AG$7),"",INDEX(TableDiv[[GASB]:[GASB]],_xlfn.AGGREGATE(15,3,(TableDiv[[Agency]:[Agency]]=$E247)/(TableDiv[[Agency]:[Agency]]=$E247)*(ROW(TableDiv[Agency])-ROW(TableDiv[[#Headers],[Agency]])),COLUMNS($F$7:AG$7))))</f>
        <v>0</v>
      </c>
      <c r="AH247" s="1069" cm="1">
        <f t="array" ref="AH247">IF($D247&lt;COLUMNS($F$7:AH$7),"",INDEX(TableDiv[[GASB]:[GASB]],_xlfn.AGGREGATE(15,3,(TableDiv[[Agency]:[Agency]]=$E247)/(TableDiv[[Agency]:[Agency]]=$E247)*(ROW(TableDiv[Agency])-ROW(TableDiv[[#Headers],[Agency]])),COLUMNS($F$7:AH$7))))</f>
        <v>0</v>
      </c>
      <c r="AI247" s="1069" cm="1">
        <f t="array" ref="AI247">IF($D247&lt;COLUMNS($F$7:AI$7),"",INDEX(TableDiv[[GASB]:[GASB]],_xlfn.AGGREGATE(15,3,(TableDiv[[Agency]:[Agency]]=$E247)/(TableDiv[[Agency]:[Agency]]=$E247)*(ROW(TableDiv[Agency])-ROW(TableDiv[[#Headers],[Agency]])),COLUMNS($F$7:AI$7))))</f>
        <v>0</v>
      </c>
      <c r="AJ247" s="1069" cm="1">
        <f t="array" ref="AJ247">IF($D247&lt;COLUMNS($F$7:AJ$7),"",INDEX(TableDiv[[GASB]:[GASB]],_xlfn.AGGREGATE(15,3,(TableDiv[[Agency]:[Agency]]=$E247)/(TableDiv[[Agency]:[Agency]]=$E247)*(ROW(TableDiv[Agency])-ROW(TableDiv[[#Headers],[Agency]])),COLUMNS($F$7:AJ$7))))</f>
        <v>0</v>
      </c>
      <c r="AK247" s="1069" t="str" cm="1">
        <f t="array" ref="AK247">IF($D247&lt;COLUMNS($F$7:AK$7),"",INDEX(TableDiv[[GASB]:[GASB]],_xlfn.AGGREGATE(15,3,(TableDiv[[Agency]:[Agency]]=$E247)/(TableDiv[[Agency]:[Agency]]=$E247)*(ROW(TableDiv[Agency])-ROW(TableDiv[[#Headers],[Agency]])),COLUMNS($F$7:AK$7))))</f>
        <v/>
      </c>
      <c r="AL247" s="1069" t="str" cm="1">
        <f t="array" ref="AL247">IF($D247&lt;COLUMNS($F$7:AL$7),"",INDEX(TableDiv[[GASB]:[GASB]],_xlfn.AGGREGATE(15,3,(TableDiv[[Agency]:[Agency]]=$E247)/(TableDiv[[Agency]:[Agency]]=$E247)*(ROW(TableDiv[Agency])-ROW(TableDiv[[#Headers],[Agency]])),COLUMNS($F$7:AL$7))))</f>
        <v/>
      </c>
      <c r="AM247" s="1069" t="str" cm="1">
        <f t="array" ref="AM247">IF($D247&lt;COLUMNS($F$7:AM$7),"",INDEX(TableDiv[[GASB]:[GASB]],_xlfn.AGGREGATE(15,3,(TableDiv[[Agency]:[Agency]]=$E247)/(TableDiv[[Agency]:[Agency]]=$E247)*(ROW(TableDiv[Agency])-ROW(TableDiv[[#Headers],[Agency]])),COLUMNS($F$7:AM$7))))</f>
        <v/>
      </c>
      <c r="AN247" s="1069"/>
      <c r="AO247" s="1069"/>
      <c r="AP247" s="1069"/>
      <c r="AQ247" s="1069"/>
      <c r="AR247" s="1069"/>
      <c r="AS247" s="1069"/>
    </row>
    <row r="248" spans="1:45" ht="15">
      <c r="A248" s="1073" t="s">
        <v>2373</v>
      </c>
      <c r="B248" s="1073" t="s">
        <v>2302</v>
      </c>
      <c r="C248" s="1069"/>
      <c r="D248" s="1069">
        <f>COUNTIF(TableDiv[Agency],E248)</f>
        <v>31</v>
      </c>
      <c r="E248" s="1078" t="str" cm="1">
        <f t="array" ref="E248">IFERROR(INDEX(TableDiv[Agency],MATCH(0,INDEX(COUNTIF($E$7:E247,TableDiv[Agency]),),0)),"")</f>
        <v/>
      </c>
      <c r="F248" s="1069" cm="1">
        <f t="array" ref="F248">IF($D248&lt;COLUMNS($F$7:F$7),"",INDEX(TableDiv[[GASB]:[GASB]],_xlfn.AGGREGATE(15,3,(TableDiv[[Agency]:[Agency]]=$E248)/(TableDiv[[Agency]:[Agency]]=$E248)*(ROW(TableDiv[Agency])-ROW(TableDiv[[#Headers],[Agency]])),COLUMNS($F$7:F$7))))</f>
        <v>0</v>
      </c>
      <c r="G248" s="1069" cm="1">
        <f t="array" ref="G248">IF($D248&lt;COLUMNS($F$7:G$7),"",INDEX(TableDiv[[GASB]:[GASB]],_xlfn.AGGREGATE(15,3,(TableDiv[[Agency]:[Agency]]=$E248)/(TableDiv[[Agency]:[Agency]]=$E248)*(ROW(TableDiv[Agency])-ROW(TableDiv[[#Headers],[Agency]])),COLUMNS($F$7:G$7))))</f>
        <v>0</v>
      </c>
      <c r="H248" s="1069" cm="1">
        <f t="array" ref="H248">IF($D248&lt;COLUMNS($F$7:H$7),"",INDEX(TableDiv[[GASB]:[GASB]],_xlfn.AGGREGATE(15,3,(TableDiv[[Agency]:[Agency]]=$E248)/(TableDiv[[Agency]:[Agency]]=$E248)*(ROW(TableDiv[Agency])-ROW(TableDiv[[#Headers],[Agency]])),COLUMNS($F$7:H$7))))</f>
        <v>0</v>
      </c>
      <c r="I248" s="1069" cm="1">
        <f t="array" ref="I248">IF($D248&lt;COLUMNS($F$7:I$7),"",INDEX(TableDiv[[GASB]:[GASB]],_xlfn.AGGREGATE(15,3,(TableDiv[[Agency]:[Agency]]=$E248)/(TableDiv[[Agency]:[Agency]]=$E248)*(ROW(TableDiv[Agency])-ROW(TableDiv[[#Headers],[Agency]])),COLUMNS($F$7:I$7))))</f>
        <v>0</v>
      </c>
      <c r="J248" s="1069" cm="1">
        <f t="array" ref="J248">IF($D248&lt;COLUMNS($F$7:J$7),"",INDEX(TableDiv[[GASB]:[GASB]],_xlfn.AGGREGATE(15,3,(TableDiv[[Agency]:[Agency]]=$E248)/(TableDiv[[Agency]:[Agency]]=$E248)*(ROW(TableDiv[Agency])-ROW(TableDiv[[#Headers],[Agency]])),COLUMNS($F$7:J$7))))</f>
        <v>0</v>
      </c>
      <c r="K248" s="1069" cm="1">
        <f t="array" ref="K248">IF($D248&lt;COLUMNS($F$7:K$7),"",INDEX(TableDiv[[GASB]:[GASB]],_xlfn.AGGREGATE(15,3,(TableDiv[[Agency]:[Agency]]=$E248)/(TableDiv[[Agency]:[Agency]]=$E248)*(ROW(TableDiv[Agency])-ROW(TableDiv[[#Headers],[Agency]])),COLUMNS($F$7:K$7))))</f>
        <v>0</v>
      </c>
      <c r="L248" s="1069" cm="1">
        <f t="array" ref="L248">IF($D248&lt;COLUMNS($F$7:L$7),"",INDEX(TableDiv[[GASB]:[GASB]],_xlfn.AGGREGATE(15,3,(TableDiv[[Agency]:[Agency]]=$E248)/(TableDiv[[Agency]:[Agency]]=$E248)*(ROW(TableDiv[Agency])-ROW(TableDiv[[#Headers],[Agency]])),COLUMNS($F$7:L$7))))</f>
        <v>0</v>
      </c>
      <c r="M248" s="1069" cm="1">
        <f t="array" ref="M248">IF($D248&lt;COLUMNS($F$7:M$7),"",INDEX(TableDiv[[GASB]:[GASB]],_xlfn.AGGREGATE(15,3,(TableDiv[[Agency]:[Agency]]=$E248)/(TableDiv[[Agency]:[Agency]]=$E248)*(ROW(TableDiv[Agency])-ROW(TableDiv[[#Headers],[Agency]])),COLUMNS($F$7:M$7))))</f>
        <v>0</v>
      </c>
      <c r="N248" s="1069" cm="1">
        <f t="array" ref="N248">IF($D248&lt;COLUMNS($F$7:N$7),"",INDEX(TableDiv[[GASB]:[GASB]],_xlfn.AGGREGATE(15,3,(TableDiv[[Agency]:[Agency]]=$E248)/(TableDiv[[Agency]:[Agency]]=$E248)*(ROW(TableDiv[Agency])-ROW(TableDiv[[#Headers],[Agency]])),COLUMNS($F$7:N$7))))</f>
        <v>0</v>
      </c>
      <c r="O248" s="1069" cm="1">
        <f t="array" ref="O248">IF($D248&lt;COLUMNS($F$7:O$7),"",INDEX(TableDiv[[GASB]:[GASB]],_xlfn.AGGREGATE(15,3,(TableDiv[[Agency]:[Agency]]=$E248)/(TableDiv[[Agency]:[Agency]]=$E248)*(ROW(TableDiv[Agency])-ROW(TableDiv[[#Headers],[Agency]])),COLUMNS($F$7:O$7))))</f>
        <v>0</v>
      </c>
      <c r="P248" s="1069" cm="1">
        <f t="array" ref="P248">IF($D248&lt;COLUMNS($F$7:P$7),"",INDEX(TableDiv[[GASB]:[GASB]],_xlfn.AGGREGATE(15,3,(TableDiv[[Agency]:[Agency]]=$E248)/(TableDiv[[Agency]:[Agency]]=$E248)*(ROW(TableDiv[Agency])-ROW(TableDiv[[#Headers],[Agency]])),COLUMNS($F$7:P$7))))</f>
        <v>0</v>
      </c>
      <c r="Q248" s="1069" cm="1">
        <f t="array" ref="Q248">IF($D248&lt;COLUMNS($F$7:Q$7),"",INDEX(TableDiv[[GASB]:[GASB]],_xlfn.AGGREGATE(15,3,(TableDiv[[Agency]:[Agency]]=$E248)/(TableDiv[[Agency]:[Agency]]=$E248)*(ROW(TableDiv[Agency])-ROW(TableDiv[[#Headers],[Agency]])),COLUMNS($F$7:Q$7))))</f>
        <v>0</v>
      </c>
      <c r="R248" s="1069" cm="1">
        <f t="array" ref="R248">IF($D248&lt;COLUMNS($F$7:R$7),"",INDEX(TableDiv[[GASB]:[GASB]],_xlfn.AGGREGATE(15,3,(TableDiv[[Agency]:[Agency]]=$E248)/(TableDiv[[Agency]:[Agency]]=$E248)*(ROW(TableDiv[Agency])-ROW(TableDiv[[#Headers],[Agency]])),COLUMNS($F$7:R$7))))</f>
        <v>0</v>
      </c>
      <c r="S248" s="1069" cm="1">
        <f t="array" ref="S248">IF($D248&lt;COLUMNS($F$7:S$7),"",INDEX(TableDiv[[GASB]:[GASB]],_xlfn.AGGREGATE(15,3,(TableDiv[[Agency]:[Agency]]=$E248)/(TableDiv[[Agency]:[Agency]]=$E248)*(ROW(TableDiv[Agency])-ROW(TableDiv[[#Headers],[Agency]])),COLUMNS($F$7:S$7))))</f>
        <v>0</v>
      </c>
      <c r="T248" s="1069" cm="1">
        <f t="array" ref="T248">IF($D248&lt;COLUMNS($F$7:T$7),"",INDEX(TableDiv[[GASB]:[GASB]],_xlfn.AGGREGATE(15,3,(TableDiv[[Agency]:[Agency]]=$E248)/(TableDiv[[Agency]:[Agency]]=$E248)*(ROW(TableDiv[Agency])-ROW(TableDiv[[#Headers],[Agency]])),COLUMNS($F$7:T$7))))</f>
        <v>0</v>
      </c>
      <c r="U248" s="1069" cm="1">
        <f t="array" ref="U248">IF($D248&lt;COLUMNS($F$7:U$7),"",INDEX(TableDiv[[GASB]:[GASB]],_xlfn.AGGREGATE(15,3,(TableDiv[[Agency]:[Agency]]=$E248)/(TableDiv[[Agency]:[Agency]]=$E248)*(ROW(TableDiv[Agency])-ROW(TableDiv[[#Headers],[Agency]])),COLUMNS($F$7:U$7))))</f>
        <v>0</v>
      </c>
      <c r="V248" s="1069" cm="1">
        <f t="array" ref="V248">IF($D248&lt;COLUMNS($F$7:V$7),"",INDEX(TableDiv[[GASB]:[GASB]],_xlfn.AGGREGATE(15,3,(TableDiv[[Agency]:[Agency]]=$E248)/(TableDiv[[Agency]:[Agency]]=$E248)*(ROW(TableDiv[Agency])-ROW(TableDiv[[#Headers],[Agency]])),COLUMNS($F$7:V$7))))</f>
        <v>0</v>
      </c>
      <c r="W248" s="1069" cm="1">
        <f t="array" ref="W248">IF($D248&lt;COLUMNS($F$7:W$7),"",INDEX(TableDiv[[GASB]:[GASB]],_xlfn.AGGREGATE(15,3,(TableDiv[[Agency]:[Agency]]=$E248)/(TableDiv[[Agency]:[Agency]]=$E248)*(ROW(TableDiv[Agency])-ROW(TableDiv[[#Headers],[Agency]])),COLUMNS($F$7:W$7))))</f>
        <v>0</v>
      </c>
      <c r="X248" s="1069" cm="1">
        <f t="array" ref="X248">IF($D248&lt;COLUMNS($F$7:X$7),"",INDEX(TableDiv[[GASB]:[GASB]],_xlfn.AGGREGATE(15,3,(TableDiv[[Agency]:[Agency]]=$E248)/(TableDiv[[Agency]:[Agency]]=$E248)*(ROW(TableDiv[Agency])-ROW(TableDiv[[#Headers],[Agency]])),COLUMNS($F$7:X$7))))</f>
        <v>0</v>
      </c>
      <c r="Y248" s="1069" cm="1">
        <f t="array" ref="Y248">IF($D248&lt;COLUMNS($F$7:Y$7),"",INDEX(TableDiv[[GASB]:[GASB]],_xlfn.AGGREGATE(15,3,(TableDiv[[Agency]:[Agency]]=$E248)/(TableDiv[[Agency]:[Agency]]=$E248)*(ROW(TableDiv[Agency])-ROW(TableDiv[[#Headers],[Agency]])),COLUMNS($F$7:Y$7))))</f>
        <v>0</v>
      </c>
      <c r="Z248" s="1069" cm="1">
        <f t="array" ref="Z248">IF($D248&lt;COLUMNS($F$7:Z$7),"",INDEX(TableDiv[[GASB]:[GASB]],_xlfn.AGGREGATE(15,3,(TableDiv[[Agency]:[Agency]]=$E248)/(TableDiv[[Agency]:[Agency]]=$E248)*(ROW(TableDiv[Agency])-ROW(TableDiv[[#Headers],[Agency]])),COLUMNS($F$7:Z$7))))</f>
        <v>0</v>
      </c>
      <c r="AA248" s="1069" cm="1">
        <f t="array" ref="AA248">IF($D248&lt;COLUMNS($F$7:AA$7),"",INDEX(TableDiv[[GASB]:[GASB]],_xlfn.AGGREGATE(15,3,(TableDiv[[Agency]:[Agency]]=$E248)/(TableDiv[[Agency]:[Agency]]=$E248)*(ROW(TableDiv[Agency])-ROW(TableDiv[[#Headers],[Agency]])),COLUMNS($F$7:AA$7))))</f>
        <v>0</v>
      </c>
      <c r="AB248" s="1069" cm="1">
        <f t="array" ref="AB248">IF($D248&lt;COLUMNS($F$7:AB$7),"",INDEX(TableDiv[[GASB]:[GASB]],_xlfn.AGGREGATE(15,3,(TableDiv[[Agency]:[Agency]]=$E248)/(TableDiv[[Agency]:[Agency]]=$E248)*(ROW(TableDiv[Agency])-ROW(TableDiv[[#Headers],[Agency]])),COLUMNS($F$7:AB$7))))</f>
        <v>0</v>
      </c>
      <c r="AC248" s="1069" cm="1">
        <f t="array" ref="AC248">IF($D248&lt;COLUMNS($F$7:AC$7),"",INDEX(TableDiv[[GASB]:[GASB]],_xlfn.AGGREGATE(15,3,(TableDiv[[Agency]:[Agency]]=$E248)/(TableDiv[[Agency]:[Agency]]=$E248)*(ROW(TableDiv[Agency])-ROW(TableDiv[[#Headers],[Agency]])),COLUMNS($F$7:AC$7))))</f>
        <v>0</v>
      </c>
      <c r="AD248" s="1069" cm="1">
        <f t="array" ref="AD248">IF($D248&lt;COLUMNS($F$7:AD$7),"",INDEX(TableDiv[[GASB]:[GASB]],_xlfn.AGGREGATE(15,3,(TableDiv[[Agency]:[Agency]]=$E248)/(TableDiv[[Agency]:[Agency]]=$E248)*(ROW(TableDiv[Agency])-ROW(TableDiv[[#Headers],[Agency]])),COLUMNS($F$7:AD$7))))</f>
        <v>0</v>
      </c>
      <c r="AE248" s="1069" cm="1">
        <f t="array" ref="AE248">IF($D248&lt;COLUMNS($F$7:AE$7),"",INDEX(TableDiv[[GASB]:[GASB]],_xlfn.AGGREGATE(15,3,(TableDiv[[Agency]:[Agency]]=$E248)/(TableDiv[[Agency]:[Agency]]=$E248)*(ROW(TableDiv[Agency])-ROW(TableDiv[[#Headers],[Agency]])),COLUMNS($F$7:AE$7))))</f>
        <v>0</v>
      </c>
      <c r="AF248" s="1069" cm="1">
        <f t="array" ref="AF248">IF($D248&lt;COLUMNS($F$7:AF$7),"",INDEX(TableDiv[[GASB]:[GASB]],_xlfn.AGGREGATE(15,3,(TableDiv[[Agency]:[Agency]]=$E248)/(TableDiv[[Agency]:[Agency]]=$E248)*(ROW(TableDiv[Agency])-ROW(TableDiv[[#Headers],[Agency]])),COLUMNS($F$7:AF$7))))</f>
        <v>0</v>
      </c>
      <c r="AG248" s="1069" cm="1">
        <f t="array" ref="AG248">IF($D248&lt;COLUMNS($F$7:AG$7),"",INDEX(TableDiv[[GASB]:[GASB]],_xlfn.AGGREGATE(15,3,(TableDiv[[Agency]:[Agency]]=$E248)/(TableDiv[[Agency]:[Agency]]=$E248)*(ROW(TableDiv[Agency])-ROW(TableDiv[[#Headers],[Agency]])),COLUMNS($F$7:AG$7))))</f>
        <v>0</v>
      </c>
      <c r="AH248" s="1069" cm="1">
        <f t="array" ref="AH248">IF($D248&lt;COLUMNS($F$7:AH$7),"",INDEX(TableDiv[[GASB]:[GASB]],_xlfn.AGGREGATE(15,3,(TableDiv[[Agency]:[Agency]]=$E248)/(TableDiv[[Agency]:[Agency]]=$E248)*(ROW(TableDiv[Agency])-ROW(TableDiv[[#Headers],[Agency]])),COLUMNS($F$7:AH$7))))</f>
        <v>0</v>
      </c>
      <c r="AI248" s="1069" cm="1">
        <f t="array" ref="AI248">IF($D248&lt;COLUMNS($F$7:AI$7),"",INDEX(TableDiv[[GASB]:[GASB]],_xlfn.AGGREGATE(15,3,(TableDiv[[Agency]:[Agency]]=$E248)/(TableDiv[[Agency]:[Agency]]=$E248)*(ROW(TableDiv[Agency])-ROW(TableDiv[[#Headers],[Agency]])),COLUMNS($F$7:AI$7))))</f>
        <v>0</v>
      </c>
      <c r="AJ248" s="1069" cm="1">
        <f t="array" ref="AJ248">IF($D248&lt;COLUMNS($F$7:AJ$7),"",INDEX(TableDiv[[GASB]:[GASB]],_xlfn.AGGREGATE(15,3,(TableDiv[[Agency]:[Agency]]=$E248)/(TableDiv[[Agency]:[Agency]]=$E248)*(ROW(TableDiv[Agency])-ROW(TableDiv[[#Headers],[Agency]])),COLUMNS($F$7:AJ$7))))</f>
        <v>0</v>
      </c>
      <c r="AK248" s="1069" t="str" cm="1">
        <f t="array" ref="AK248">IF($D248&lt;COLUMNS($F$7:AK$7),"",INDEX(TableDiv[[GASB]:[GASB]],_xlfn.AGGREGATE(15,3,(TableDiv[[Agency]:[Agency]]=$E248)/(TableDiv[[Agency]:[Agency]]=$E248)*(ROW(TableDiv[Agency])-ROW(TableDiv[[#Headers],[Agency]])),COLUMNS($F$7:AK$7))))</f>
        <v/>
      </c>
      <c r="AL248" s="1069" t="str" cm="1">
        <f t="array" ref="AL248">IF($D248&lt;COLUMNS($F$7:AL$7),"",INDEX(TableDiv[[GASB]:[GASB]],_xlfn.AGGREGATE(15,3,(TableDiv[[Agency]:[Agency]]=$E248)/(TableDiv[[Agency]:[Agency]]=$E248)*(ROW(TableDiv[Agency])-ROW(TableDiv[[#Headers],[Agency]])),COLUMNS($F$7:AL$7))))</f>
        <v/>
      </c>
      <c r="AM248" s="1069" t="str" cm="1">
        <f t="array" ref="AM248">IF($D248&lt;COLUMNS($F$7:AM$7),"",INDEX(TableDiv[[GASB]:[GASB]],_xlfn.AGGREGATE(15,3,(TableDiv[[Agency]:[Agency]]=$E248)/(TableDiv[[Agency]:[Agency]]=$E248)*(ROW(TableDiv[Agency])-ROW(TableDiv[[#Headers],[Agency]])),COLUMNS($F$7:AM$7))))</f>
        <v/>
      </c>
      <c r="AN248" s="1069"/>
      <c r="AO248" s="1069"/>
      <c r="AP248" s="1069"/>
      <c r="AQ248" s="1069"/>
      <c r="AR248" s="1069"/>
      <c r="AS248" s="1069"/>
    </row>
    <row r="249" spans="1:45" ht="15">
      <c r="A249" s="1073" t="s">
        <v>2374</v>
      </c>
      <c r="B249" s="1073" t="s">
        <v>2270</v>
      </c>
      <c r="C249" s="1069"/>
      <c r="D249" s="1069">
        <f>COUNTIF(TableDiv[Agency],E249)</f>
        <v>31</v>
      </c>
      <c r="E249" s="1078" t="str" cm="1">
        <f t="array" ref="E249">IFERROR(INDEX(TableDiv[Agency],MATCH(0,INDEX(COUNTIF($E$7:E248,TableDiv[Agency]),),0)),"")</f>
        <v/>
      </c>
      <c r="F249" s="1069" cm="1">
        <f t="array" ref="F249">IF($D249&lt;COLUMNS($F$7:F$7),"",INDEX(TableDiv[[GASB]:[GASB]],_xlfn.AGGREGATE(15,3,(TableDiv[[Agency]:[Agency]]=$E249)/(TableDiv[[Agency]:[Agency]]=$E249)*(ROW(TableDiv[Agency])-ROW(TableDiv[[#Headers],[Agency]])),COLUMNS($F$7:F$7))))</f>
        <v>0</v>
      </c>
      <c r="G249" s="1069" cm="1">
        <f t="array" ref="G249">IF($D249&lt;COLUMNS($F$7:G$7),"",INDEX(TableDiv[[GASB]:[GASB]],_xlfn.AGGREGATE(15,3,(TableDiv[[Agency]:[Agency]]=$E249)/(TableDiv[[Agency]:[Agency]]=$E249)*(ROW(TableDiv[Agency])-ROW(TableDiv[[#Headers],[Agency]])),COLUMNS($F$7:G$7))))</f>
        <v>0</v>
      </c>
      <c r="H249" s="1069" cm="1">
        <f t="array" ref="H249">IF($D249&lt;COLUMNS($F$7:H$7),"",INDEX(TableDiv[[GASB]:[GASB]],_xlfn.AGGREGATE(15,3,(TableDiv[[Agency]:[Agency]]=$E249)/(TableDiv[[Agency]:[Agency]]=$E249)*(ROW(TableDiv[Agency])-ROW(TableDiv[[#Headers],[Agency]])),COLUMNS($F$7:H$7))))</f>
        <v>0</v>
      </c>
      <c r="I249" s="1069" cm="1">
        <f t="array" ref="I249">IF($D249&lt;COLUMNS($F$7:I$7),"",INDEX(TableDiv[[GASB]:[GASB]],_xlfn.AGGREGATE(15,3,(TableDiv[[Agency]:[Agency]]=$E249)/(TableDiv[[Agency]:[Agency]]=$E249)*(ROW(TableDiv[Agency])-ROW(TableDiv[[#Headers],[Agency]])),COLUMNS($F$7:I$7))))</f>
        <v>0</v>
      </c>
      <c r="J249" s="1069" cm="1">
        <f t="array" ref="J249">IF($D249&lt;COLUMNS($F$7:J$7),"",INDEX(TableDiv[[GASB]:[GASB]],_xlfn.AGGREGATE(15,3,(TableDiv[[Agency]:[Agency]]=$E249)/(TableDiv[[Agency]:[Agency]]=$E249)*(ROW(TableDiv[Agency])-ROW(TableDiv[[#Headers],[Agency]])),COLUMNS($F$7:J$7))))</f>
        <v>0</v>
      </c>
      <c r="K249" s="1069" cm="1">
        <f t="array" ref="K249">IF($D249&lt;COLUMNS($F$7:K$7),"",INDEX(TableDiv[[GASB]:[GASB]],_xlfn.AGGREGATE(15,3,(TableDiv[[Agency]:[Agency]]=$E249)/(TableDiv[[Agency]:[Agency]]=$E249)*(ROW(TableDiv[Agency])-ROW(TableDiv[[#Headers],[Agency]])),COLUMNS($F$7:K$7))))</f>
        <v>0</v>
      </c>
      <c r="L249" s="1069" cm="1">
        <f t="array" ref="L249">IF($D249&lt;COLUMNS($F$7:L$7),"",INDEX(TableDiv[[GASB]:[GASB]],_xlfn.AGGREGATE(15,3,(TableDiv[[Agency]:[Agency]]=$E249)/(TableDiv[[Agency]:[Agency]]=$E249)*(ROW(TableDiv[Agency])-ROW(TableDiv[[#Headers],[Agency]])),COLUMNS($F$7:L$7))))</f>
        <v>0</v>
      </c>
      <c r="M249" s="1069" cm="1">
        <f t="array" ref="M249">IF($D249&lt;COLUMNS($F$7:M$7),"",INDEX(TableDiv[[GASB]:[GASB]],_xlfn.AGGREGATE(15,3,(TableDiv[[Agency]:[Agency]]=$E249)/(TableDiv[[Agency]:[Agency]]=$E249)*(ROW(TableDiv[Agency])-ROW(TableDiv[[#Headers],[Agency]])),COLUMNS($F$7:M$7))))</f>
        <v>0</v>
      </c>
      <c r="N249" s="1069" cm="1">
        <f t="array" ref="N249">IF($D249&lt;COLUMNS($F$7:N$7),"",INDEX(TableDiv[[GASB]:[GASB]],_xlfn.AGGREGATE(15,3,(TableDiv[[Agency]:[Agency]]=$E249)/(TableDiv[[Agency]:[Agency]]=$E249)*(ROW(TableDiv[Agency])-ROW(TableDiv[[#Headers],[Agency]])),COLUMNS($F$7:N$7))))</f>
        <v>0</v>
      </c>
      <c r="O249" s="1069" cm="1">
        <f t="array" ref="O249">IF($D249&lt;COLUMNS($F$7:O$7),"",INDEX(TableDiv[[GASB]:[GASB]],_xlfn.AGGREGATE(15,3,(TableDiv[[Agency]:[Agency]]=$E249)/(TableDiv[[Agency]:[Agency]]=$E249)*(ROW(TableDiv[Agency])-ROW(TableDiv[[#Headers],[Agency]])),COLUMNS($F$7:O$7))))</f>
        <v>0</v>
      </c>
      <c r="P249" s="1069" cm="1">
        <f t="array" ref="P249">IF($D249&lt;COLUMNS($F$7:P$7),"",INDEX(TableDiv[[GASB]:[GASB]],_xlfn.AGGREGATE(15,3,(TableDiv[[Agency]:[Agency]]=$E249)/(TableDiv[[Agency]:[Agency]]=$E249)*(ROW(TableDiv[Agency])-ROW(TableDiv[[#Headers],[Agency]])),COLUMNS($F$7:P$7))))</f>
        <v>0</v>
      </c>
      <c r="Q249" s="1069" cm="1">
        <f t="array" ref="Q249">IF($D249&lt;COLUMNS($F$7:Q$7),"",INDEX(TableDiv[[GASB]:[GASB]],_xlfn.AGGREGATE(15,3,(TableDiv[[Agency]:[Agency]]=$E249)/(TableDiv[[Agency]:[Agency]]=$E249)*(ROW(TableDiv[Agency])-ROW(TableDiv[[#Headers],[Agency]])),COLUMNS($F$7:Q$7))))</f>
        <v>0</v>
      </c>
      <c r="R249" s="1069" cm="1">
        <f t="array" ref="R249">IF($D249&lt;COLUMNS($F$7:R$7),"",INDEX(TableDiv[[GASB]:[GASB]],_xlfn.AGGREGATE(15,3,(TableDiv[[Agency]:[Agency]]=$E249)/(TableDiv[[Agency]:[Agency]]=$E249)*(ROW(TableDiv[Agency])-ROW(TableDiv[[#Headers],[Agency]])),COLUMNS($F$7:R$7))))</f>
        <v>0</v>
      </c>
      <c r="S249" s="1069" cm="1">
        <f t="array" ref="S249">IF($D249&lt;COLUMNS($F$7:S$7),"",INDEX(TableDiv[[GASB]:[GASB]],_xlfn.AGGREGATE(15,3,(TableDiv[[Agency]:[Agency]]=$E249)/(TableDiv[[Agency]:[Agency]]=$E249)*(ROW(TableDiv[Agency])-ROW(TableDiv[[#Headers],[Agency]])),COLUMNS($F$7:S$7))))</f>
        <v>0</v>
      </c>
      <c r="T249" s="1069" cm="1">
        <f t="array" ref="T249">IF($D249&lt;COLUMNS($F$7:T$7),"",INDEX(TableDiv[[GASB]:[GASB]],_xlfn.AGGREGATE(15,3,(TableDiv[[Agency]:[Agency]]=$E249)/(TableDiv[[Agency]:[Agency]]=$E249)*(ROW(TableDiv[Agency])-ROW(TableDiv[[#Headers],[Agency]])),COLUMNS($F$7:T$7))))</f>
        <v>0</v>
      </c>
      <c r="U249" s="1069" cm="1">
        <f t="array" ref="U249">IF($D249&lt;COLUMNS($F$7:U$7),"",INDEX(TableDiv[[GASB]:[GASB]],_xlfn.AGGREGATE(15,3,(TableDiv[[Agency]:[Agency]]=$E249)/(TableDiv[[Agency]:[Agency]]=$E249)*(ROW(TableDiv[Agency])-ROW(TableDiv[[#Headers],[Agency]])),COLUMNS($F$7:U$7))))</f>
        <v>0</v>
      </c>
      <c r="V249" s="1069" cm="1">
        <f t="array" ref="V249">IF($D249&lt;COLUMNS($F$7:V$7),"",INDEX(TableDiv[[GASB]:[GASB]],_xlfn.AGGREGATE(15,3,(TableDiv[[Agency]:[Agency]]=$E249)/(TableDiv[[Agency]:[Agency]]=$E249)*(ROW(TableDiv[Agency])-ROW(TableDiv[[#Headers],[Agency]])),COLUMNS($F$7:V$7))))</f>
        <v>0</v>
      </c>
      <c r="W249" s="1069" cm="1">
        <f t="array" ref="W249">IF($D249&lt;COLUMNS($F$7:W$7),"",INDEX(TableDiv[[GASB]:[GASB]],_xlfn.AGGREGATE(15,3,(TableDiv[[Agency]:[Agency]]=$E249)/(TableDiv[[Agency]:[Agency]]=$E249)*(ROW(TableDiv[Agency])-ROW(TableDiv[[#Headers],[Agency]])),COLUMNS($F$7:W$7))))</f>
        <v>0</v>
      </c>
      <c r="X249" s="1069" cm="1">
        <f t="array" ref="X249">IF($D249&lt;COLUMNS($F$7:X$7),"",INDEX(TableDiv[[GASB]:[GASB]],_xlfn.AGGREGATE(15,3,(TableDiv[[Agency]:[Agency]]=$E249)/(TableDiv[[Agency]:[Agency]]=$E249)*(ROW(TableDiv[Agency])-ROW(TableDiv[[#Headers],[Agency]])),COLUMNS($F$7:X$7))))</f>
        <v>0</v>
      </c>
      <c r="Y249" s="1069" cm="1">
        <f t="array" ref="Y249">IF($D249&lt;COLUMNS($F$7:Y$7),"",INDEX(TableDiv[[GASB]:[GASB]],_xlfn.AGGREGATE(15,3,(TableDiv[[Agency]:[Agency]]=$E249)/(TableDiv[[Agency]:[Agency]]=$E249)*(ROW(TableDiv[Agency])-ROW(TableDiv[[#Headers],[Agency]])),COLUMNS($F$7:Y$7))))</f>
        <v>0</v>
      </c>
      <c r="Z249" s="1069" cm="1">
        <f t="array" ref="Z249">IF($D249&lt;COLUMNS($F$7:Z$7),"",INDEX(TableDiv[[GASB]:[GASB]],_xlfn.AGGREGATE(15,3,(TableDiv[[Agency]:[Agency]]=$E249)/(TableDiv[[Agency]:[Agency]]=$E249)*(ROW(TableDiv[Agency])-ROW(TableDiv[[#Headers],[Agency]])),COLUMNS($F$7:Z$7))))</f>
        <v>0</v>
      </c>
      <c r="AA249" s="1069" cm="1">
        <f t="array" ref="AA249">IF($D249&lt;COLUMNS($F$7:AA$7),"",INDEX(TableDiv[[GASB]:[GASB]],_xlfn.AGGREGATE(15,3,(TableDiv[[Agency]:[Agency]]=$E249)/(TableDiv[[Agency]:[Agency]]=$E249)*(ROW(TableDiv[Agency])-ROW(TableDiv[[#Headers],[Agency]])),COLUMNS($F$7:AA$7))))</f>
        <v>0</v>
      </c>
      <c r="AB249" s="1069" cm="1">
        <f t="array" ref="AB249">IF($D249&lt;COLUMNS($F$7:AB$7),"",INDEX(TableDiv[[GASB]:[GASB]],_xlfn.AGGREGATE(15,3,(TableDiv[[Agency]:[Agency]]=$E249)/(TableDiv[[Agency]:[Agency]]=$E249)*(ROW(TableDiv[Agency])-ROW(TableDiv[[#Headers],[Agency]])),COLUMNS($F$7:AB$7))))</f>
        <v>0</v>
      </c>
      <c r="AC249" s="1069" cm="1">
        <f t="array" ref="AC249">IF($D249&lt;COLUMNS($F$7:AC$7),"",INDEX(TableDiv[[GASB]:[GASB]],_xlfn.AGGREGATE(15,3,(TableDiv[[Agency]:[Agency]]=$E249)/(TableDiv[[Agency]:[Agency]]=$E249)*(ROW(TableDiv[Agency])-ROW(TableDiv[[#Headers],[Agency]])),COLUMNS($F$7:AC$7))))</f>
        <v>0</v>
      </c>
      <c r="AD249" s="1069" cm="1">
        <f t="array" ref="AD249">IF($D249&lt;COLUMNS($F$7:AD$7),"",INDEX(TableDiv[[GASB]:[GASB]],_xlfn.AGGREGATE(15,3,(TableDiv[[Agency]:[Agency]]=$E249)/(TableDiv[[Agency]:[Agency]]=$E249)*(ROW(TableDiv[Agency])-ROW(TableDiv[[#Headers],[Agency]])),COLUMNS($F$7:AD$7))))</f>
        <v>0</v>
      </c>
      <c r="AE249" s="1069" cm="1">
        <f t="array" ref="AE249">IF($D249&lt;COLUMNS($F$7:AE$7),"",INDEX(TableDiv[[GASB]:[GASB]],_xlfn.AGGREGATE(15,3,(TableDiv[[Agency]:[Agency]]=$E249)/(TableDiv[[Agency]:[Agency]]=$E249)*(ROW(TableDiv[Agency])-ROW(TableDiv[[#Headers],[Agency]])),COLUMNS($F$7:AE$7))))</f>
        <v>0</v>
      </c>
      <c r="AF249" s="1069" cm="1">
        <f t="array" ref="AF249">IF($D249&lt;COLUMNS($F$7:AF$7),"",INDEX(TableDiv[[GASB]:[GASB]],_xlfn.AGGREGATE(15,3,(TableDiv[[Agency]:[Agency]]=$E249)/(TableDiv[[Agency]:[Agency]]=$E249)*(ROW(TableDiv[Agency])-ROW(TableDiv[[#Headers],[Agency]])),COLUMNS($F$7:AF$7))))</f>
        <v>0</v>
      </c>
      <c r="AG249" s="1069" cm="1">
        <f t="array" ref="AG249">IF($D249&lt;COLUMNS($F$7:AG$7),"",INDEX(TableDiv[[GASB]:[GASB]],_xlfn.AGGREGATE(15,3,(TableDiv[[Agency]:[Agency]]=$E249)/(TableDiv[[Agency]:[Agency]]=$E249)*(ROW(TableDiv[Agency])-ROW(TableDiv[[#Headers],[Agency]])),COLUMNS($F$7:AG$7))))</f>
        <v>0</v>
      </c>
      <c r="AH249" s="1069" cm="1">
        <f t="array" ref="AH249">IF($D249&lt;COLUMNS($F$7:AH$7),"",INDEX(TableDiv[[GASB]:[GASB]],_xlfn.AGGREGATE(15,3,(TableDiv[[Agency]:[Agency]]=$E249)/(TableDiv[[Agency]:[Agency]]=$E249)*(ROW(TableDiv[Agency])-ROW(TableDiv[[#Headers],[Agency]])),COLUMNS($F$7:AH$7))))</f>
        <v>0</v>
      </c>
      <c r="AI249" s="1069" cm="1">
        <f t="array" ref="AI249">IF($D249&lt;COLUMNS($F$7:AI$7),"",INDEX(TableDiv[[GASB]:[GASB]],_xlfn.AGGREGATE(15,3,(TableDiv[[Agency]:[Agency]]=$E249)/(TableDiv[[Agency]:[Agency]]=$E249)*(ROW(TableDiv[Agency])-ROW(TableDiv[[#Headers],[Agency]])),COLUMNS($F$7:AI$7))))</f>
        <v>0</v>
      </c>
      <c r="AJ249" s="1069" cm="1">
        <f t="array" ref="AJ249">IF($D249&lt;COLUMNS($F$7:AJ$7),"",INDEX(TableDiv[[GASB]:[GASB]],_xlfn.AGGREGATE(15,3,(TableDiv[[Agency]:[Agency]]=$E249)/(TableDiv[[Agency]:[Agency]]=$E249)*(ROW(TableDiv[Agency])-ROW(TableDiv[[#Headers],[Agency]])),COLUMNS($F$7:AJ$7))))</f>
        <v>0</v>
      </c>
      <c r="AK249" s="1069" t="str" cm="1">
        <f t="array" ref="AK249">IF($D249&lt;COLUMNS($F$7:AK$7),"",INDEX(TableDiv[[GASB]:[GASB]],_xlfn.AGGREGATE(15,3,(TableDiv[[Agency]:[Agency]]=$E249)/(TableDiv[[Agency]:[Agency]]=$E249)*(ROW(TableDiv[Agency])-ROW(TableDiv[[#Headers],[Agency]])),COLUMNS($F$7:AK$7))))</f>
        <v/>
      </c>
      <c r="AL249" s="1069" t="str" cm="1">
        <f t="array" ref="AL249">IF($D249&lt;COLUMNS($F$7:AL$7),"",INDEX(TableDiv[[GASB]:[GASB]],_xlfn.AGGREGATE(15,3,(TableDiv[[Agency]:[Agency]]=$E249)/(TableDiv[[Agency]:[Agency]]=$E249)*(ROW(TableDiv[Agency])-ROW(TableDiv[[#Headers],[Agency]])),COLUMNS($F$7:AL$7))))</f>
        <v/>
      </c>
      <c r="AM249" s="1069" t="str" cm="1">
        <f t="array" ref="AM249">IF($D249&lt;COLUMNS($F$7:AM$7),"",INDEX(TableDiv[[GASB]:[GASB]],_xlfn.AGGREGATE(15,3,(TableDiv[[Agency]:[Agency]]=$E249)/(TableDiv[[Agency]:[Agency]]=$E249)*(ROW(TableDiv[Agency])-ROW(TableDiv[[#Headers],[Agency]])),COLUMNS($F$7:AM$7))))</f>
        <v/>
      </c>
      <c r="AN249" s="1069"/>
      <c r="AO249" s="1069"/>
      <c r="AP249" s="1069"/>
      <c r="AQ249" s="1069"/>
      <c r="AR249" s="1069"/>
      <c r="AS249" s="1069"/>
    </row>
    <row r="250" spans="1:45" ht="15">
      <c r="A250" s="1073" t="s">
        <v>2374</v>
      </c>
      <c r="B250" s="1073" t="s">
        <v>2267</v>
      </c>
      <c r="C250" s="1069"/>
      <c r="D250" s="1069">
        <f>COUNTIF(TableDiv[Agency],E250)</f>
        <v>31</v>
      </c>
      <c r="E250" s="1078" t="str" cm="1">
        <f t="array" ref="E250">IFERROR(INDEX(TableDiv[Agency],MATCH(0,INDEX(COUNTIF($E$7:E249,TableDiv[Agency]),),0)),"")</f>
        <v/>
      </c>
      <c r="F250" s="1069" cm="1">
        <f t="array" ref="F250">IF($D250&lt;COLUMNS($F$7:F$7),"",INDEX(TableDiv[[GASB]:[GASB]],_xlfn.AGGREGATE(15,3,(TableDiv[[Agency]:[Agency]]=$E250)/(TableDiv[[Agency]:[Agency]]=$E250)*(ROW(TableDiv[Agency])-ROW(TableDiv[[#Headers],[Agency]])),COLUMNS($F$7:F$7))))</f>
        <v>0</v>
      </c>
      <c r="G250" s="1069" cm="1">
        <f t="array" ref="G250">IF($D250&lt;COLUMNS($F$7:G$7),"",INDEX(TableDiv[[GASB]:[GASB]],_xlfn.AGGREGATE(15,3,(TableDiv[[Agency]:[Agency]]=$E250)/(TableDiv[[Agency]:[Agency]]=$E250)*(ROW(TableDiv[Agency])-ROW(TableDiv[[#Headers],[Agency]])),COLUMNS($F$7:G$7))))</f>
        <v>0</v>
      </c>
      <c r="H250" s="1069" cm="1">
        <f t="array" ref="H250">IF($D250&lt;COLUMNS($F$7:H$7),"",INDEX(TableDiv[[GASB]:[GASB]],_xlfn.AGGREGATE(15,3,(TableDiv[[Agency]:[Agency]]=$E250)/(TableDiv[[Agency]:[Agency]]=$E250)*(ROW(TableDiv[Agency])-ROW(TableDiv[[#Headers],[Agency]])),COLUMNS($F$7:H$7))))</f>
        <v>0</v>
      </c>
      <c r="I250" s="1069" cm="1">
        <f t="array" ref="I250">IF($D250&lt;COLUMNS($F$7:I$7),"",INDEX(TableDiv[[GASB]:[GASB]],_xlfn.AGGREGATE(15,3,(TableDiv[[Agency]:[Agency]]=$E250)/(TableDiv[[Agency]:[Agency]]=$E250)*(ROW(TableDiv[Agency])-ROW(TableDiv[[#Headers],[Agency]])),COLUMNS($F$7:I$7))))</f>
        <v>0</v>
      </c>
      <c r="J250" s="1069" cm="1">
        <f t="array" ref="J250">IF($D250&lt;COLUMNS($F$7:J$7),"",INDEX(TableDiv[[GASB]:[GASB]],_xlfn.AGGREGATE(15,3,(TableDiv[[Agency]:[Agency]]=$E250)/(TableDiv[[Agency]:[Agency]]=$E250)*(ROW(TableDiv[Agency])-ROW(TableDiv[[#Headers],[Agency]])),COLUMNS($F$7:J$7))))</f>
        <v>0</v>
      </c>
      <c r="K250" s="1069" cm="1">
        <f t="array" ref="K250">IF($D250&lt;COLUMNS($F$7:K$7),"",INDEX(TableDiv[[GASB]:[GASB]],_xlfn.AGGREGATE(15,3,(TableDiv[[Agency]:[Agency]]=$E250)/(TableDiv[[Agency]:[Agency]]=$E250)*(ROW(TableDiv[Agency])-ROW(TableDiv[[#Headers],[Agency]])),COLUMNS($F$7:K$7))))</f>
        <v>0</v>
      </c>
      <c r="L250" s="1069" cm="1">
        <f t="array" ref="L250">IF($D250&lt;COLUMNS($F$7:L$7),"",INDEX(TableDiv[[GASB]:[GASB]],_xlfn.AGGREGATE(15,3,(TableDiv[[Agency]:[Agency]]=$E250)/(TableDiv[[Agency]:[Agency]]=$E250)*(ROW(TableDiv[Agency])-ROW(TableDiv[[#Headers],[Agency]])),COLUMNS($F$7:L$7))))</f>
        <v>0</v>
      </c>
      <c r="M250" s="1069" cm="1">
        <f t="array" ref="M250">IF($D250&lt;COLUMNS($F$7:M$7),"",INDEX(TableDiv[[GASB]:[GASB]],_xlfn.AGGREGATE(15,3,(TableDiv[[Agency]:[Agency]]=$E250)/(TableDiv[[Agency]:[Agency]]=$E250)*(ROW(TableDiv[Agency])-ROW(TableDiv[[#Headers],[Agency]])),COLUMNS($F$7:M$7))))</f>
        <v>0</v>
      </c>
      <c r="N250" s="1069" cm="1">
        <f t="array" ref="N250">IF($D250&lt;COLUMNS($F$7:N$7),"",INDEX(TableDiv[[GASB]:[GASB]],_xlfn.AGGREGATE(15,3,(TableDiv[[Agency]:[Agency]]=$E250)/(TableDiv[[Agency]:[Agency]]=$E250)*(ROW(TableDiv[Agency])-ROW(TableDiv[[#Headers],[Agency]])),COLUMNS($F$7:N$7))))</f>
        <v>0</v>
      </c>
      <c r="O250" s="1069" cm="1">
        <f t="array" ref="O250">IF($D250&lt;COLUMNS($F$7:O$7),"",INDEX(TableDiv[[GASB]:[GASB]],_xlfn.AGGREGATE(15,3,(TableDiv[[Agency]:[Agency]]=$E250)/(TableDiv[[Agency]:[Agency]]=$E250)*(ROW(TableDiv[Agency])-ROW(TableDiv[[#Headers],[Agency]])),COLUMNS($F$7:O$7))))</f>
        <v>0</v>
      </c>
      <c r="P250" s="1069" cm="1">
        <f t="array" ref="P250">IF($D250&lt;COLUMNS($F$7:P$7),"",INDEX(TableDiv[[GASB]:[GASB]],_xlfn.AGGREGATE(15,3,(TableDiv[[Agency]:[Agency]]=$E250)/(TableDiv[[Agency]:[Agency]]=$E250)*(ROW(TableDiv[Agency])-ROW(TableDiv[[#Headers],[Agency]])),COLUMNS($F$7:P$7))))</f>
        <v>0</v>
      </c>
      <c r="Q250" s="1069" cm="1">
        <f t="array" ref="Q250">IF($D250&lt;COLUMNS($F$7:Q$7),"",INDEX(TableDiv[[GASB]:[GASB]],_xlfn.AGGREGATE(15,3,(TableDiv[[Agency]:[Agency]]=$E250)/(TableDiv[[Agency]:[Agency]]=$E250)*(ROW(TableDiv[Agency])-ROW(TableDiv[[#Headers],[Agency]])),COLUMNS($F$7:Q$7))))</f>
        <v>0</v>
      </c>
      <c r="R250" s="1069" cm="1">
        <f t="array" ref="R250">IF($D250&lt;COLUMNS($F$7:R$7),"",INDEX(TableDiv[[GASB]:[GASB]],_xlfn.AGGREGATE(15,3,(TableDiv[[Agency]:[Agency]]=$E250)/(TableDiv[[Agency]:[Agency]]=$E250)*(ROW(TableDiv[Agency])-ROW(TableDiv[[#Headers],[Agency]])),COLUMNS($F$7:R$7))))</f>
        <v>0</v>
      </c>
      <c r="S250" s="1069" cm="1">
        <f t="array" ref="S250">IF($D250&lt;COLUMNS($F$7:S$7),"",INDEX(TableDiv[[GASB]:[GASB]],_xlfn.AGGREGATE(15,3,(TableDiv[[Agency]:[Agency]]=$E250)/(TableDiv[[Agency]:[Agency]]=$E250)*(ROW(TableDiv[Agency])-ROW(TableDiv[[#Headers],[Agency]])),COLUMNS($F$7:S$7))))</f>
        <v>0</v>
      </c>
      <c r="T250" s="1069" cm="1">
        <f t="array" ref="T250">IF($D250&lt;COLUMNS($F$7:T$7),"",INDEX(TableDiv[[GASB]:[GASB]],_xlfn.AGGREGATE(15,3,(TableDiv[[Agency]:[Agency]]=$E250)/(TableDiv[[Agency]:[Agency]]=$E250)*(ROW(TableDiv[Agency])-ROW(TableDiv[[#Headers],[Agency]])),COLUMNS($F$7:T$7))))</f>
        <v>0</v>
      </c>
      <c r="U250" s="1069" cm="1">
        <f t="array" ref="U250">IF($D250&lt;COLUMNS($F$7:U$7),"",INDEX(TableDiv[[GASB]:[GASB]],_xlfn.AGGREGATE(15,3,(TableDiv[[Agency]:[Agency]]=$E250)/(TableDiv[[Agency]:[Agency]]=$E250)*(ROW(TableDiv[Agency])-ROW(TableDiv[[#Headers],[Agency]])),COLUMNS($F$7:U$7))))</f>
        <v>0</v>
      </c>
      <c r="V250" s="1069" cm="1">
        <f t="array" ref="V250">IF($D250&lt;COLUMNS($F$7:V$7),"",INDEX(TableDiv[[GASB]:[GASB]],_xlfn.AGGREGATE(15,3,(TableDiv[[Agency]:[Agency]]=$E250)/(TableDiv[[Agency]:[Agency]]=$E250)*(ROW(TableDiv[Agency])-ROW(TableDiv[[#Headers],[Agency]])),COLUMNS($F$7:V$7))))</f>
        <v>0</v>
      </c>
      <c r="W250" s="1069" cm="1">
        <f t="array" ref="W250">IF($D250&lt;COLUMNS($F$7:W$7),"",INDEX(TableDiv[[GASB]:[GASB]],_xlfn.AGGREGATE(15,3,(TableDiv[[Agency]:[Agency]]=$E250)/(TableDiv[[Agency]:[Agency]]=$E250)*(ROW(TableDiv[Agency])-ROW(TableDiv[[#Headers],[Agency]])),COLUMNS($F$7:W$7))))</f>
        <v>0</v>
      </c>
      <c r="X250" s="1069" cm="1">
        <f t="array" ref="X250">IF($D250&lt;COLUMNS($F$7:X$7),"",INDEX(TableDiv[[GASB]:[GASB]],_xlfn.AGGREGATE(15,3,(TableDiv[[Agency]:[Agency]]=$E250)/(TableDiv[[Agency]:[Agency]]=$E250)*(ROW(TableDiv[Agency])-ROW(TableDiv[[#Headers],[Agency]])),COLUMNS($F$7:X$7))))</f>
        <v>0</v>
      </c>
      <c r="Y250" s="1069" cm="1">
        <f t="array" ref="Y250">IF($D250&lt;COLUMNS($F$7:Y$7),"",INDEX(TableDiv[[GASB]:[GASB]],_xlfn.AGGREGATE(15,3,(TableDiv[[Agency]:[Agency]]=$E250)/(TableDiv[[Agency]:[Agency]]=$E250)*(ROW(TableDiv[Agency])-ROW(TableDiv[[#Headers],[Agency]])),COLUMNS($F$7:Y$7))))</f>
        <v>0</v>
      </c>
      <c r="Z250" s="1069" cm="1">
        <f t="array" ref="Z250">IF($D250&lt;COLUMNS($F$7:Z$7),"",INDEX(TableDiv[[GASB]:[GASB]],_xlfn.AGGREGATE(15,3,(TableDiv[[Agency]:[Agency]]=$E250)/(TableDiv[[Agency]:[Agency]]=$E250)*(ROW(TableDiv[Agency])-ROW(TableDiv[[#Headers],[Agency]])),COLUMNS($F$7:Z$7))))</f>
        <v>0</v>
      </c>
      <c r="AA250" s="1069" cm="1">
        <f t="array" ref="AA250">IF($D250&lt;COLUMNS($F$7:AA$7),"",INDEX(TableDiv[[GASB]:[GASB]],_xlfn.AGGREGATE(15,3,(TableDiv[[Agency]:[Agency]]=$E250)/(TableDiv[[Agency]:[Agency]]=$E250)*(ROW(TableDiv[Agency])-ROW(TableDiv[[#Headers],[Agency]])),COLUMNS($F$7:AA$7))))</f>
        <v>0</v>
      </c>
      <c r="AB250" s="1069" cm="1">
        <f t="array" ref="AB250">IF($D250&lt;COLUMNS($F$7:AB$7),"",INDEX(TableDiv[[GASB]:[GASB]],_xlfn.AGGREGATE(15,3,(TableDiv[[Agency]:[Agency]]=$E250)/(TableDiv[[Agency]:[Agency]]=$E250)*(ROW(TableDiv[Agency])-ROW(TableDiv[[#Headers],[Agency]])),COLUMNS($F$7:AB$7))))</f>
        <v>0</v>
      </c>
      <c r="AC250" s="1069" cm="1">
        <f t="array" ref="AC250">IF($D250&lt;COLUMNS($F$7:AC$7),"",INDEX(TableDiv[[GASB]:[GASB]],_xlfn.AGGREGATE(15,3,(TableDiv[[Agency]:[Agency]]=$E250)/(TableDiv[[Agency]:[Agency]]=$E250)*(ROW(TableDiv[Agency])-ROW(TableDiv[[#Headers],[Agency]])),COLUMNS($F$7:AC$7))))</f>
        <v>0</v>
      </c>
      <c r="AD250" s="1069" cm="1">
        <f t="array" ref="AD250">IF($D250&lt;COLUMNS($F$7:AD$7),"",INDEX(TableDiv[[GASB]:[GASB]],_xlfn.AGGREGATE(15,3,(TableDiv[[Agency]:[Agency]]=$E250)/(TableDiv[[Agency]:[Agency]]=$E250)*(ROW(TableDiv[Agency])-ROW(TableDiv[[#Headers],[Agency]])),COLUMNS($F$7:AD$7))))</f>
        <v>0</v>
      </c>
      <c r="AE250" s="1069" cm="1">
        <f t="array" ref="AE250">IF($D250&lt;COLUMNS($F$7:AE$7),"",INDEX(TableDiv[[GASB]:[GASB]],_xlfn.AGGREGATE(15,3,(TableDiv[[Agency]:[Agency]]=$E250)/(TableDiv[[Agency]:[Agency]]=$E250)*(ROW(TableDiv[Agency])-ROW(TableDiv[[#Headers],[Agency]])),COLUMNS($F$7:AE$7))))</f>
        <v>0</v>
      </c>
      <c r="AF250" s="1069" cm="1">
        <f t="array" ref="AF250">IF($D250&lt;COLUMNS($F$7:AF$7),"",INDEX(TableDiv[[GASB]:[GASB]],_xlfn.AGGREGATE(15,3,(TableDiv[[Agency]:[Agency]]=$E250)/(TableDiv[[Agency]:[Agency]]=$E250)*(ROW(TableDiv[Agency])-ROW(TableDiv[[#Headers],[Agency]])),COLUMNS($F$7:AF$7))))</f>
        <v>0</v>
      </c>
      <c r="AG250" s="1069" cm="1">
        <f t="array" ref="AG250">IF($D250&lt;COLUMNS($F$7:AG$7),"",INDEX(TableDiv[[GASB]:[GASB]],_xlfn.AGGREGATE(15,3,(TableDiv[[Agency]:[Agency]]=$E250)/(TableDiv[[Agency]:[Agency]]=$E250)*(ROW(TableDiv[Agency])-ROW(TableDiv[[#Headers],[Agency]])),COLUMNS($F$7:AG$7))))</f>
        <v>0</v>
      </c>
      <c r="AH250" s="1069" cm="1">
        <f t="array" ref="AH250">IF($D250&lt;COLUMNS($F$7:AH$7),"",INDEX(TableDiv[[GASB]:[GASB]],_xlfn.AGGREGATE(15,3,(TableDiv[[Agency]:[Agency]]=$E250)/(TableDiv[[Agency]:[Agency]]=$E250)*(ROW(TableDiv[Agency])-ROW(TableDiv[[#Headers],[Agency]])),COLUMNS($F$7:AH$7))))</f>
        <v>0</v>
      </c>
      <c r="AI250" s="1069" cm="1">
        <f t="array" ref="AI250">IF($D250&lt;COLUMNS($F$7:AI$7),"",INDEX(TableDiv[[GASB]:[GASB]],_xlfn.AGGREGATE(15,3,(TableDiv[[Agency]:[Agency]]=$E250)/(TableDiv[[Agency]:[Agency]]=$E250)*(ROW(TableDiv[Agency])-ROW(TableDiv[[#Headers],[Agency]])),COLUMNS($F$7:AI$7))))</f>
        <v>0</v>
      </c>
      <c r="AJ250" s="1069" cm="1">
        <f t="array" ref="AJ250">IF($D250&lt;COLUMNS($F$7:AJ$7),"",INDEX(TableDiv[[GASB]:[GASB]],_xlfn.AGGREGATE(15,3,(TableDiv[[Agency]:[Agency]]=$E250)/(TableDiv[[Agency]:[Agency]]=$E250)*(ROW(TableDiv[Agency])-ROW(TableDiv[[#Headers],[Agency]])),COLUMNS($F$7:AJ$7))))</f>
        <v>0</v>
      </c>
      <c r="AK250" s="1069" t="str" cm="1">
        <f t="array" ref="AK250">IF($D250&lt;COLUMNS($F$7:AK$7),"",INDEX(TableDiv[[GASB]:[GASB]],_xlfn.AGGREGATE(15,3,(TableDiv[[Agency]:[Agency]]=$E250)/(TableDiv[[Agency]:[Agency]]=$E250)*(ROW(TableDiv[Agency])-ROW(TableDiv[[#Headers],[Agency]])),COLUMNS($F$7:AK$7))))</f>
        <v/>
      </c>
      <c r="AL250" s="1069" t="str" cm="1">
        <f t="array" ref="AL250">IF($D250&lt;COLUMNS($F$7:AL$7),"",INDEX(TableDiv[[GASB]:[GASB]],_xlfn.AGGREGATE(15,3,(TableDiv[[Agency]:[Agency]]=$E250)/(TableDiv[[Agency]:[Agency]]=$E250)*(ROW(TableDiv[Agency])-ROW(TableDiv[[#Headers],[Agency]])),COLUMNS($F$7:AL$7))))</f>
        <v/>
      </c>
      <c r="AM250" s="1069" t="str" cm="1">
        <f t="array" ref="AM250">IF($D250&lt;COLUMNS($F$7:AM$7),"",INDEX(TableDiv[[GASB]:[GASB]],_xlfn.AGGREGATE(15,3,(TableDiv[[Agency]:[Agency]]=$E250)/(TableDiv[[Agency]:[Agency]]=$E250)*(ROW(TableDiv[Agency])-ROW(TableDiv[[#Headers],[Agency]])),COLUMNS($F$7:AM$7))))</f>
        <v/>
      </c>
      <c r="AN250" s="1069"/>
      <c r="AO250" s="1069"/>
      <c r="AP250" s="1069"/>
      <c r="AQ250" s="1069"/>
      <c r="AR250" s="1069"/>
      <c r="AS250" s="1069"/>
    </row>
    <row r="251" spans="1:45" ht="15">
      <c r="A251" s="1073" t="s">
        <v>2374</v>
      </c>
      <c r="B251" s="1073" t="s">
        <v>2302</v>
      </c>
      <c r="C251" s="1069"/>
      <c r="D251" s="1069">
        <f>COUNTIF(TableDiv[Agency],E251)</f>
        <v>31</v>
      </c>
      <c r="E251" s="1078" t="str" cm="1">
        <f t="array" ref="E251">IFERROR(INDEX(TableDiv[Agency],MATCH(0,INDEX(COUNTIF($E$7:E250,TableDiv[Agency]),),0)),"")</f>
        <v/>
      </c>
      <c r="F251" s="1069" cm="1">
        <f t="array" ref="F251">IF($D251&lt;COLUMNS($F$7:F$7),"",INDEX(TableDiv[[GASB]:[GASB]],_xlfn.AGGREGATE(15,3,(TableDiv[[Agency]:[Agency]]=$E251)/(TableDiv[[Agency]:[Agency]]=$E251)*(ROW(TableDiv[Agency])-ROW(TableDiv[[#Headers],[Agency]])),COLUMNS($F$7:F$7))))</f>
        <v>0</v>
      </c>
      <c r="G251" s="1069" cm="1">
        <f t="array" ref="G251">IF($D251&lt;COLUMNS($F$7:G$7),"",INDEX(TableDiv[[GASB]:[GASB]],_xlfn.AGGREGATE(15,3,(TableDiv[[Agency]:[Agency]]=$E251)/(TableDiv[[Agency]:[Agency]]=$E251)*(ROW(TableDiv[Agency])-ROW(TableDiv[[#Headers],[Agency]])),COLUMNS($F$7:G$7))))</f>
        <v>0</v>
      </c>
      <c r="H251" s="1069" cm="1">
        <f t="array" ref="H251">IF($D251&lt;COLUMNS($F$7:H$7),"",INDEX(TableDiv[[GASB]:[GASB]],_xlfn.AGGREGATE(15,3,(TableDiv[[Agency]:[Agency]]=$E251)/(TableDiv[[Agency]:[Agency]]=$E251)*(ROW(TableDiv[Agency])-ROW(TableDiv[[#Headers],[Agency]])),COLUMNS($F$7:H$7))))</f>
        <v>0</v>
      </c>
      <c r="I251" s="1069" cm="1">
        <f t="array" ref="I251">IF($D251&lt;COLUMNS($F$7:I$7),"",INDEX(TableDiv[[GASB]:[GASB]],_xlfn.AGGREGATE(15,3,(TableDiv[[Agency]:[Agency]]=$E251)/(TableDiv[[Agency]:[Agency]]=$E251)*(ROW(TableDiv[Agency])-ROW(TableDiv[[#Headers],[Agency]])),COLUMNS($F$7:I$7))))</f>
        <v>0</v>
      </c>
      <c r="J251" s="1069" cm="1">
        <f t="array" ref="J251">IF($D251&lt;COLUMNS($F$7:J$7),"",INDEX(TableDiv[[GASB]:[GASB]],_xlfn.AGGREGATE(15,3,(TableDiv[[Agency]:[Agency]]=$E251)/(TableDiv[[Agency]:[Agency]]=$E251)*(ROW(TableDiv[Agency])-ROW(TableDiv[[#Headers],[Agency]])),COLUMNS($F$7:J$7))))</f>
        <v>0</v>
      </c>
      <c r="K251" s="1069" cm="1">
        <f t="array" ref="K251">IF($D251&lt;COLUMNS($F$7:K$7),"",INDEX(TableDiv[[GASB]:[GASB]],_xlfn.AGGREGATE(15,3,(TableDiv[[Agency]:[Agency]]=$E251)/(TableDiv[[Agency]:[Agency]]=$E251)*(ROW(TableDiv[Agency])-ROW(TableDiv[[#Headers],[Agency]])),COLUMNS($F$7:K$7))))</f>
        <v>0</v>
      </c>
      <c r="L251" s="1069" cm="1">
        <f t="array" ref="L251">IF($D251&lt;COLUMNS($F$7:L$7),"",INDEX(TableDiv[[GASB]:[GASB]],_xlfn.AGGREGATE(15,3,(TableDiv[[Agency]:[Agency]]=$E251)/(TableDiv[[Agency]:[Agency]]=$E251)*(ROW(TableDiv[Agency])-ROW(TableDiv[[#Headers],[Agency]])),COLUMNS($F$7:L$7))))</f>
        <v>0</v>
      </c>
      <c r="M251" s="1069" cm="1">
        <f t="array" ref="M251">IF($D251&lt;COLUMNS($F$7:M$7),"",INDEX(TableDiv[[GASB]:[GASB]],_xlfn.AGGREGATE(15,3,(TableDiv[[Agency]:[Agency]]=$E251)/(TableDiv[[Agency]:[Agency]]=$E251)*(ROW(TableDiv[Agency])-ROW(TableDiv[[#Headers],[Agency]])),COLUMNS($F$7:M$7))))</f>
        <v>0</v>
      </c>
      <c r="N251" s="1069" cm="1">
        <f t="array" ref="N251">IF($D251&lt;COLUMNS($F$7:N$7),"",INDEX(TableDiv[[GASB]:[GASB]],_xlfn.AGGREGATE(15,3,(TableDiv[[Agency]:[Agency]]=$E251)/(TableDiv[[Agency]:[Agency]]=$E251)*(ROW(TableDiv[Agency])-ROW(TableDiv[[#Headers],[Agency]])),COLUMNS($F$7:N$7))))</f>
        <v>0</v>
      </c>
      <c r="O251" s="1069" cm="1">
        <f t="array" ref="O251">IF($D251&lt;COLUMNS($F$7:O$7),"",INDEX(TableDiv[[GASB]:[GASB]],_xlfn.AGGREGATE(15,3,(TableDiv[[Agency]:[Agency]]=$E251)/(TableDiv[[Agency]:[Agency]]=$E251)*(ROW(TableDiv[Agency])-ROW(TableDiv[[#Headers],[Agency]])),COLUMNS($F$7:O$7))))</f>
        <v>0</v>
      </c>
      <c r="P251" s="1069" cm="1">
        <f t="array" ref="P251">IF($D251&lt;COLUMNS($F$7:P$7),"",INDEX(TableDiv[[GASB]:[GASB]],_xlfn.AGGREGATE(15,3,(TableDiv[[Agency]:[Agency]]=$E251)/(TableDiv[[Agency]:[Agency]]=$E251)*(ROW(TableDiv[Agency])-ROW(TableDiv[[#Headers],[Agency]])),COLUMNS($F$7:P$7))))</f>
        <v>0</v>
      </c>
      <c r="Q251" s="1069" cm="1">
        <f t="array" ref="Q251">IF($D251&lt;COLUMNS($F$7:Q$7),"",INDEX(TableDiv[[GASB]:[GASB]],_xlfn.AGGREGATE(15,3,(TableDiv[[Agency]:[Agency]]=$E251)/(TableDiv[[Agency]:[Agency]]=$E251)*(ROW(TableDiv[Agency])-ROW(TableDiv[[#Headers],[Agency]])),COLUMNS($F$7:Q$7))))</f>
        <v>0</v>
      </c>
      <c r="R251" s="1069" cm="1">
        <f t="array" ref="R251">IF($D251&lt;COLUMNS($F$7:R$7),"",INDEX(TableDiv[[GASB]:[GASB]],_xlfn.AGGREGATE(15,3,(TableDiv[[Agency]:[Agency]]=$E251)/(TableDiv[[Agency]:[Agency]]=$E251)*(ROW(TableDiv[Agency])-ROW(TableDiv[[#Headers],[Agency]])),COLUMNS($F$7:R$7))))</f>
        <v>0</v>
      </c>
      <c r="S251" s="1069" cm="1">
        <f t="array" ref="S251">IF($D251&lt;COLUMNS($F$7:S$7),"",INDEX(TableDiv[[GASB]:[GASB]],_xlfn.AGGREGATE(15,3,(TableDiv[[Agency]:[Agency]]=$E251)/(TableDiv[[Agency]:[Agency]]=$E251)*(ROW(TableDiv[Agency])-ROW(TableDiv[[#Headers],[Agency]])),COLUMNS($F$7:S$7))))</f>
        <v>0</v>
      </c>
      <c r="T251" s="1069" cm="1">
        <f t="array" ref="T251">IF($D251&lt;COLUMNS($F$7:T$7),"",INDEX(TableDiv[[GASB]:[GASB]],_xlfn.AGGREGATE(15,3,(TableDiv[[Agency]:[Agency]]=$E251)/(TableDiv[[Agency]:[Agency]]=$E251)*(ROW(TableDiv[Agency])-ROW(TableDiv[[#Headers],[Agency]])),COLUMNS($F$7:T$7))))</f>
        <v>0</v>
      </c>
      <c r="U251" s="1069" cm="1">
        <f t="array" ref="U251">IF($D251&lt;COLUMNS($F$7:U$7),"",INDEX(TableDiv[[GASB]:[GASB]],_xlfn.AGGREGATE(15,3,(TableDiv[[Agency]:[Agency]]=$E251)/(TableDiv[[Agency]:[Agency]]=$E251)*(ROW(TableDiv[Agency])-ROW(TableDiv[[#Headers],[Agency]])),COLUMNS($F$7:U$7))))</f>
        <v>0</v>
      </c>
      <c r="V251" s="1069" cm="1">
        <f t="array" ref="V251">IF($D251&lt;COLUMNS($F$7:V$7),"",INDEX(TableDiv[[GASB]:[GASB]],_xlfn.AGGREGATE(15,3,(TableDiv[[Agency]:[Agency]]=$E251)/(TableDiv[[Agency]:[Agency]]=$E251)*(ROW(TableDiv[Agency])-ROW(TableDiv[[#Headers],[Agency]])),COLUMNS($F$7:V$7))))</f>
        <v>0</v>
      </c>
      <c r="W251" s="1069" cm="1">
        <f t="array" ref="W251">IF($D251&lt;COLUMNS($F$7:W$7),"",INDEX(TableDiv[[GASB]:[GASB]],_xlfn.AGGREGATE(15,3,(TableDiv[[Agency]:[Agency]]=$E251)/(TableDiv[[Agency]:[Agency]]=$E251)*(ROW(TableDiv[Agency])-ROW(TableDiv[[#Headers],[Agency]])),COLUMNS($F$7:W$7))))</f>
        <v>0</v>
      </c>
      <c r="X251" s="1069" cm="1">
        <f t="array" ref="X251">IF($D251&lt;COLUMNS($F$7:X$7),"",INDEX(TableDiv[[GASB]:[GASB]],_xlfn.AGGREGATE(15,3,(TableDiv[[Agency]:[Agency]]=$E251)/(TableDiv[[Agency]:[Agency]]=$E251)*(ROW(TableDiv[Agency])-ROW(TableDiv[[#Headers],[Agency]])),COLUMNS($F$7:X$7))))</f>
        <v>0</v>
      </c>
      <c r="Y251" s="1069" cm="1">
        <f t="array" ref="Y251">IF($D251&lt;COLUMNS($F$7:Y$7),"",INDEX(TableDiv[[GASB]:[GASB]],_xlfn.AGGREGATE(15,3,(TableDiv[[Agency]:[Agency]]=$E251)/(TableDiv[[Agency]:[Agency]]=$E251)*(ROW(TableDiv[Agency])-ROW(TableDiv[[#Headers],[Agency]])),COLUMNS($F$7:Y$7))))</f>
        <v>0</v>
      </c>
      <c r="Z251" s="1069" cm="1">
        <f t="array" ref="Z251">IF($D251&lt;COLUMNS($F$7:Z$7),"",INDEX(TableDiv[[GASB]:[GASB]],_xlfn.AGGREGATE(15,3,(TableDiv[[Agency]:[Agency]]=$E251)/(TableDiv[[Agency]:[Agency]]=$E251)*(ROW(TableDiv[Agency])-ROW(TableDiv[[#Headers],[Agency]])),COLUMNS($F$7:Z$7))))</f>
        <v>0</v>
      </c>
      <c r="AA251" s="1069" cm="1">
        <f t="array" ref="AA251">IF($D251&lt;COLUMNS($F$7:AA$7),"",INDEX(TableDiv[[GASB]:[GASB]],_xlfn.AGGREGATE(15,3,(TableDiv[[Agency]:[Agency]]=$E251)/(TableDiv[[Agency]:[Agency]]=$E251)*(ROW(TableDiv[Agency])-ROW(TableDiv[[#Headers],[Agency]])),COLUMNS($F$7:AA$7))))</f>
        <v>0</v>
      </c>
      <c r="AB251" s="1069" cm="1">
        <f t="array" ref="AB251">IF($D251&lt;COLUMNS($F$7:AB$7),"",INDEX(TableDiv[[GASB]:[GASB]],_xlfn.AGGREGATE(15,3,(TableDiv[[Agency]:[Agency]]=$E251)/(TableDiv[[Agency]:[Agency]]=$E251)*(ROW(TableDiv[Agency])-ROW(TableDiv[[#Headers],[Agency]])),COLUMNS($F$7:AB$7))))</f>
        <v>0</v>
      </c>
      <c r="AC251" s="1069" cm="1">
        <f t="array" ref="AC251">IF($D251&lt;COLUMNS($F$7:AC$7),"",INDEX(TableDiv[[GASB]:[GASB]],_xlfn.AGGREGATE(15,3,(TableDiv[[Agency]:[Agency]]=$E251)/(TableDiv[[Agency]:[Agency]]=$E251)*(ROW(TableDiv[Agency])-ROW(TableDiv[[#Headers],[Agency]])),COLUMNS($F$7:AC$7))))</f>
        <v>0</v>
      </c>
      <c r="AD251" s="1069" cm="1">
        <f t="array" ref="AD251">IF($D251&lt;COLUMNS($F$7:AD$7),"",INDEX(TableDiv[[GASB]:[GASB]],_xlfn.AGGREGATE(15,3,(TableDiv[[Agency]:[Agency]]=$E251)/(TableDiv[[Agency]:[Agency]]=$E251)*(ROW(TableDiv[Agency])-ROW(TableDiv[[#Headers],[Agency]])),COLUMNS($F$7:AD$7))))</f>
        <v>0</v>
      </c>
      <c r="AE251" s="1069" cm="1">
        <f t="array" ref="AE251">IF($D251&lt;COLUMNS($F$7:AE$7),"",INDEX(TableDiv[[GASB]:[GASB]],_xlfn.AGGREGATE(15,3,(TableDiv[[Agency]:[Agency]]=$E251)/(TableDiv[[Agency]:[Agency]]=$E251)*(ROW(TableDiv[Agency])-ROW(TableDiv[[#Headers],[Agency]])),COLUMNS($F$7:AE$7))))</f>
        <v>0</v>
      </c>
      <c r="AF251" s="1069" cm="1">
        <f t="array" ref="AF251">IF($D251&lt;COLUMNS($F$7:AF$7),"",INDEX(TableDiv[[GASB]:[GASB]],_xlfn.AGGREGATE(15,3,(TableDiv[[Agency]:[Agency]]=$E251)/(TableDiv[[Agency]:[Agency]]=$E251)*(ROW(TableDiv[Agency])-ROW(TableDiv[[#Headers],[Agency]])),COLUMNS($F$7:AF$7))))</f>
        <v>0</v>
      </c>
      <c r="AG251" s="1069" cm="1">
        <f t="array" ref="AG251">IF($D251&lt;COLUMNS($F$7:AG$7),"",INDEX(TableDiv[[GASB]:[GASB]],_xlfn.AGGREGATE(15,3,(TableDiv[[Agency]:[Agency]]=$E251)/(TableDiv[[Agency]:[Agency]]=$E251)*(ROW(TableDiv[Agency])-ROW(TableDiv[[#Headers],[Agency]])),COLUMNS($F$7:AG$7))))</f>
        <v>0</v>
      </c>
      <c r="AH251" s="1069" cm="1">
        <f t="array" ref="AH251">IF($D251&lt;COLUMNS($F$7:AH$7),"",INDEX(TableDiv[[GASB]:[GASB]],_xlfn.AGGREGATE(15,3,(TableDiv[[Agency]:[Agency]]=$E251)/(TableDiv[[Agency]:[Agency]]=$E251)*(ROW(TableDiv[Agency])-ROW(TableDiv[[#Headers],[Agency]])),COLUMNS($F$7:AH$7))))</f>
        <v>0</v>
      </c>
      <c r="AI251" s="1069" cm="1">
        <f t="array" ref="AI251">IF($D251&lt;COLUMNS($F$7:AI$7),"",INDEX(TableDiv[[GASB]:[GASB]],_xlfn.AGGREGATE(15,3,(TableDiv[[Agency]:[Agency]]=$E251)/(TableDiv[[Agency]:[Agency]]=$E251)*(ROW(TableDiv[Agency])-ROW(TableDiv[[#Headers],[Agency]])),COLUMNS($F$7:AI$7))))</f>
        <v>0</v>
      </c>
      <c r="AJ251" s="1069" cm="1">
        <f t="array" ref="AJ251">IF($D251&lt;COLUMNS($F$7:AJ$7),"",INDEX(TableDiv[[GASB]:[GASB]],_xlfn.AGGREGATE(15,3,(TableDiv[[Agency]:[Agency]]=$E251)/(TableDiv[[Agency]:[Agency]]=$E251)*(ROW(TableDiv[Agency])-ROW(TableDiv[[#Headers],[Agency]])),COLUMNS($F$7:AJ$7))))</f>
        <v>0</v>
      </c>
      <c r="AK251" s="1069" t="str" cm="1">
        <f t="array" ref="AK251">IF($D251&lt;COLUMNS($F$7:AK$7),"",INDEX(TableDiv[[GASB]:[GASB]],_xlfn.AGGREGATE(15,3,(TableDiv[[Agency]:[Agency]]=$E251)/(TableDiv[[Agency]:[Agency]]=$E251)*(ROW(TableDiv[Agency])-ROW(TableDiv[[#Headers],[Agency]])),COLUMNS($F$7:AK$7))))</f>
        <v/>
      </c>
      <c r="AL251" s="1069" t="str" cm="1">
        <f t="array" ref="AL251">IF($D251&lt;COLUMNS($F$7:AL$7),"",INDEX(TableDiv[[GASB]:[GASB]],_xlfn.AGGREGATE(15,3,(TableDiv[[Agency]:[Agency]]=$E251)/(TableDiv[[Agency]:[Agency]]=$E251)*(ROW(TableDiv[Agency])-ROW(TableDiv[[#Headers],[Agency]])),COLUMNS($F$7:AL$7))))</f>
        <v/>
      </c>
      <c r="AM251" s="1069" t="str" cm="1">
        <f t="array" ref="AM251">IF($D251&lt;COLUMNS($F$7:AM$7),"",INDEX(TableDiv[[GASB]:[GASB]],_xlfn.AGGREGATE(15,3,(TableDiv[[Agency]:[Agency]]=$E251)/(TableDiv[[Agency]:[Agency]]=$E251)*(ROW(TableDiv[Agency])-ROW(TableDiv[[#Headers],[Agency]])),COLUMNS($F$7:AM$7))))</f>
        <v/>
      </c>
      <c r="AN251" s="1069"/>
      <c r="AO251" s="1069"/>
      <c r="AP251" s="1069"/>
      <c r="AQ251" s="1069"/>
      <c r="AR251" s="1069"/>
      <c r="AS251" s="1069"/>
    </row>
    <row r="252" spans="1:45" ht="15">
      <c r="A252" s="1073" t="s">
        <v>2375</v>
      </c>
      <c r="B252" s="1073" t="s">
        <v>2270</v>
      </c>
      <c r="C252" s="1069"/>
      <c r="D252" s="1069">
        <f>COUNTIF(TableDiv[Agency],E252)</f>
        <v>31</v>
      </c>
      <c r="E252" s="1078" t="str" cm="1">
        <f t="array" ref="E252">IFERROR(INDEX(TableDiv[Agency],MATCH(0,INDEX(COUNTIF($E$7:E251,TableDiv[Agency]),),0)),"")</f>
        <v/>
      </c>
      <c r="F252" s="1069" cm="1">
        <f t="array" ref="F252">IF($D252&lt;COLUMNS($F$7:F$7),"",INDEX(TableDiv[[GASB]:[GASB]],_xlfn.AGGREGATE(15,3,(TableDiv[[Agency]:[Agency]]=$E252)/(TableDiv[[Agency]:[Agency]]=$E252)*(ROW(TableDiv[Agency])-ROW(TableDiv[[#Headers],[Agency]])),COLUMNS($F$7:F$7))))</f>
        <v>0</v>
      </c>
      <c r="G252" s="1069" cm="1">
        <f t="array" ref="G252">IF($D252&lt;COLUMNS($F$7:G$7),"",INDEX(TableDiv[[GASB]:[GASB]],_xlfn.AGGREGATE(15,3,(TableDiv[[Agency]:[Agency]]=$E252)/(TableDiv[[Agency]:[Agency]]=$E252)*(ROW(TableDiv[Agency])-ROW(TableDiv[[#Headers],[Agency]])),COLUMNS($F$7:G$7))))</f>
        <v>0</v>
      </c>
      <c r="H252" s="1069" cm="1">
        <f t="array" ref="H252">IF($D252&lt;COLUMNS($F$7:H$7),"",INDEX(TableDiv[[GASB]:[GASB]],_xlfn.AGGREGATE(15,3,(TableDiv[[Agency]:[Agency]]=$E252)/(TableDiv[[Agency]:[Agency]]=$E252)*(ROW(TableDiv[Agency])-ROW(TableDiv[[#Headers],[Agency]])),COLUMNS($F$7:H$7))))</f>
        <v>0</v>
      </c>
      <c r="I252" s="1069" cm="1">
        <f t="array" ref="I252">IF($D252&lt;COLUMNS($F$7:I$7),"",INDEX(TableDiv[[GASB]:[GASB]],_xlfn.AGGREGATE(15,3,(TableDiv[[Agency]:[Agency]]=$E252)/(TableDiv[[Agency]:[Agency]]=$E252)*(ROW(TableDiv[Agency])-ROW(TableDiv[[#Headers],[Agency]])),COLUMNS($F$7:I$7))))</f>
        <v>0</v>
      </c>
      <c r="J252" s="1069" cm="1">
        <f t="array" ref="J252">IF($D252&lt;COLUMNS($F$7:J$7),"",INDEX(TableDiv[[GASB]:[GASB]],_xlfn.AGGREGATE(15,3,(TableDiv[[Agency]:[Agency]]=$E252)/(TableDiv[[Agency]:[Agency]]=$E252)*(ROW(TableDiv[Agency])-ROW(TableDiv[[#Headers],[Agency]])),COLUMNS($F$7:J$7))))</f>
        <v>0</v>
      </c>
      <c r="K252" s="1069" cm="1">
        <f t="array" ref="K252">IF($D252&lt;COLUMNS($F$7:K$7),"",INDEX(TableDiv[[GASB]:[GASB]],_xlfn.AGGREGATE(15,3,(TableDiv[[Agency]:[Agency]]=$E252)/(TableDiv[[Agency]:[Agency]]=$E252)*(ROW(TableDiv[Agency])-ROW(TableDiv[[#Headers],[Agency]])),COLUMNS($F$7:K$7))))</f>
        <v>0</v>
      </c>
      <c r="L252" s="1069" cm="1">
        <f t="array" ref="L252">IF($D252&lt;COLUMNS($F$7:L$7),"",INDEX(TableDiv[[GASB]:[GASB]],_xlfn.AGGREGATE(15,3,(TableDiv[[Agency]:[Agency]]=$E252)/(TableDiv[[Agency]:[Agency]]=$E252)*(ROW(TableDiv[Agency])-ROW(TableDiv[[#Headers],[Agency]])),COLUMNS($F$7:L$7))))</f>
        <v>0</v>
      </c>
      <c r="M252" s="1069" cm="1">
        <f t="array" ref="M252">IF($D252&lt;COLUMNS($F$7:M$7),"",INDEX(TableDiv[[GASB]:[GASB]],_xlfn.AGGREGATE(15,3,(TableDiv[[Agency]:[Agency]]=$E252)/(TableDiv[[Agency]:[Agency]]=$E252)*(ROW(TableDiv[Agency])-ROW(TableDiv[[#Headers],[Agency]])),COLUMNS($F$7:M$7))))</f>
        <v>0</v>
      </c>
      <c r="N252" s="1069" cm="1">
        <f t="array" ref="N252">IF($D252&lt;COLUMNS($F$7:N$7),"",INDEX(TableDiv[[GASB]:[GASB]],_xlfn.AGGREGATE(15,3,(TableDiv[[Agency]:[Agency]]=$E252)/(TableDiv[[Agency]:[Agency]]=$E252)*(ROW(TableDiv[Agency])-ROW(TableDiv[[#Headers],[Agency]])),COLUMNS($F$7:N$7))))</f>
        <v>0</v>
      </c>
      <c r="O252" s="1069" cm="1">
        <f t="array" ref="O252">IF($D252&lt;COLUMNS($F$7:O$7),"",INDEX(TableDiv[[GASB]:[GASB]],_xlfn.AGGREGATE(15,3,(TableDiv[[Agency]:[Agency]]=$E252)/(TableDiv[[Agency]:[Agency]]=$E252)*(ROW(TableDiv[Agency])-ROW(TableDiv[[#Headers],[Agency]])),COLUMNS($F$7:O$7))))</f>
        <v>0</v>
      </c>
      <c r="P252" s="1069" cm="1">
        <f t="array" ref="P252">IF($D252&lt;COLUMNS($F$7:P$7),"",INDEX(TableDiv[[GASB]:[GASB]],_xlfn.AGGREGATE(15,3,(TableDiv[[Agency]:[Agency]]=$E252)/(TableDiv[[Agency]:[Agency]]=$E252)*(ROW(TableDiv[Agency])-ROW(TableDiv[[#Headers],[Agency]])),COLUMNS($F$7:P$7))))</f>
        <v>0</v>
      </c>
      <c r="Q252" s="1069" cm="1">
        <f t="array" ref="Q252">IF($D252&lt;COLUMNS($F$7:Q$7),"",INDEX(TableDiv[[GASB]:[GASB]],_xlfn.AGGREGATE(15,3,(TableDiv[[Agency]:[Agency]]=$E252)/(TableDiv[[Agency]:[Agency]]=$E252)*(ROW(TableDiv[Agency])-ROW(TableDiv[[#Headers],[Agency]])),COLUMNS($F$7:Q$7))))</f>
        <v>0</v>
      </c>
      <c r="R252" s="1069" cm="1">
        <f t="array" ref="R252">IF($D252&lt;COLUMNS($F$7:R$7),"",INDEX(TableDiv[[GASB]:[GASB]],_xlfn.AGGREGATE(15,3,(TableDiv[[Agency]:[Agency]]=$E252)/(TableDiv[[Agency]:[Agency]]=$E252)*(ROW(TableDiv[Agency])-ROW(TableDiv[[#Headers],[Agency]])),COLUMNS($F$7:R$7))))</f>
        <v>0</v>
      </c>
      <c r="S252" s="1069" cm="1">
        <f t="array" ref="S252">IF($D252&lt;COLUMNS($F$7:S$7),"",INDEX(TableDiv[[GASB]:[GASB]],_xlfn.AGGREGATE(15,3,(TableDiv[[Agency]:[Agency]]=$E252)/(TableDiv[[Agency]:[Agency]]=$E252)*(ROW(TableDiv[Agency])-ROW(TableDiv[[#Headers],[Agency]])),COLUMNS($F$7:S$7))))</f>
        <v>0</v>
      </c>
      <c r="T252" s="1069" cm="1">
        <f t="array" ref="T252">IF($D252&lt;COLUMNS($F$7:T$7),"",INDEX(TableDiv[[GASB]:[GASB]],_xlfn.AGGREGATE(15,3,(TableDiv[[Agency]:[Agency]]=$E252)/(TableDiv[[Agency]:[Agency]]=$E252)*(ROW(TableDiv[Agency])-ROW(TableDiv[[#Headers],[Agency]])),COLUMNS($F$7:T$7))))</f>
        <v>0</v>
      </c>
      <c r="U252" s="1069" cm="1">
        <f t="array" ref="U252">IF($D252&lt;COLUMNS($F$7:U$7),"",INDEX(TableDiv[[GASB]:[GASB]],_xlfn.AGGREGATE(15,3,(TableDiv[[Agency]:[Agency]]=$E252)/(TableDiv[[Agency]:[Agency]]=$E252)*(ROW(TableDiv[Agency])-ROW(TableDiv[[#Headers],[Agency]])),COLUMNS($F$7:U$7))))</f>
        <v>0</v>
      </c>
      <c r="V252" s="1069" cm="1">
        <f t="array" ref="V252">IF($D252&lt;COLUMNS($F$7:V$7),"",INDEX(TableDiv[[GASB]:[GASB]],_xlfn.AGGREGATE(15,3,(TableDiv[[Agency]:[Agency]]=$E252)/(TableDiv[[Agency]:[Agency]]=$E252)*(ROW(TableDiv[Agency])-ROW(TableDiv[[#Headers],[Agency]])),COLUMNS($F$7:V$7))))</f>
        <v>0</v>
      </c>
      <c r="W252" s="1069" cm="1">
        <f t="array" ref="W252">IF($D252&lt;COLUMNS($F$7:W$7),"",INDEX(TableDiv[[GASB]:[GASB]],_xlfn.AGGREGATE(15,3,(TableDiv[[Agency]:[Agency]]=$E252)/(TableDiv[[Agency]:[Agency]]=$E252)*(ROW(TableDiv[Agency])-ROW(TableDiv[[#Headers],[Agency]])),COLUMNS($F$7:W$7))))</f>
        <v>0</v>
      </c>
      <c r="X252" s="1069" cm="1">
        <f t="array" ref="X252">IF($D252&lt;COLUMNS($F$7:X$7),"",INDEX(TableDiv[[GASB]:[GASB]],_xlfn.AGGREGATE(15,3,(TableDiv[[Agency]:[Agency]]=$E252)/(TableDiv[[Agency]:[Agency]]=$E252)*(ROW(TableDiv[Agency])-ROW(TableDiv[[#Headers],[Agency]])),COLUMNS($F$7:X$7))))</f>
        <v>0</v>
      </c>
      <c r="Y252" s="1069" cm="1">
        <f t="array" ref="Y252">IF($D252&lt;COLUMNS($F$7:Y$7),"",INDEX(TableDiv[[GASB]:[GASB]],_xlfn.AGGREGATE(15,3,(TableDiv[[Agency]:[Agency]]=$E252)/(TableDiv[[Agency]:[Agency]]=$E252)*(ROW(TableDiv[Agency])-ROW(TableDiv[[#Headers],[Agency]])),COLUMNS($F$7:Y$7))))</f>
        <v>0</v>
      </c>
      <c r="Z252" s="1069" cm="1">
        <f t="array" ref="Z252">IF($D252&lt;COLUMNS($F$7:Z$7),"",INDEX(TableDiv[[GASB]:[GASB]],_xlfn.AGGREGATE(15,3,(TableDiv[[Agency]:[Agency]]=$E252)/(TableDiv[[Agency]:[Agency]]=$E252)*(ROW(TableDiv[Agency])-ROW(TableDiv[[#Headers],[Agency]])),COLUMNS($F$7:Z$7))))</f>
        <v>0</v>
      </c>
      <c r="AA252" s="1069" cm="1">
        <f t="array" ref="AA252">IF($D252&lt;COLUMNS($F$7:AA$7),"",INDEX(TableDiv[[GASB]:[GASB]],_xlfn.AGGREGATE(15,3,(TableDiv[[Agency]:[Agency]]=$E252)/(TableDiv[[Agency]:[Agency]]=$E252)*(ROW(TableDiv[Agency])-ROW(TableDiv[[#Headers],[Agency]])),COLUMNS($F$7:AA$7))))</f>
        <v>0</v>
      </c>
      <c r="AB252" s="1069" cm="1">
        <f t="array" ref="AB252">IF($D252&lt;COLUMNS($F$7:AB$7),"",INDEX(TableDiv[[GASB]:[GASB]],_xlfn.AGGREGATE(15,3,(TableDiv[[Agency]:[Agency]]=$E252)/(TableDiv[[Agency]:[Agency]]=$E252)*(ROW(TableDiv[Agency])-ROW(TableDiv[[#Headers],[Agency]])),COLUMNS($F$7:AB$7))))</f>
        <v>0</v>
      </c>
      <c r="AC252" s="1069" cm="1">
        <f t="array" ref="AC252">IF($D252&lt;COLUMNS($F$7:AC$7),"",INDEX(TableDiv[[GASB]:[GASB]],_xlfn.AGGREGATE(15,3,(TableDiv[[Agency]:[Agency]]=$E252)/(TableDiv[[Agency]:[Agency]]=$E252)*(ROW(TableDiv[Agency])-ROW(TableDiv[[#Headers],[Agency]])),COLUMNS($F$7:AC$7))))</f>
        <v>0</v>
      </c>
      <c r="AD252" s="1069" cm="1">
        <f t="array" ref="AD252">IF($D252&lt;COLUMNS($F$7:AD$7),"",INDEX(TableDiv[[GASB]:[GASB]],_xlfn.AGGREGATE(15,3,(TableDiv[[Agency]:[Agency]]=$E252)/(TableDiv[[Agency]:[Agency]]=$E252)*(ROW(TableDiv[Agency])-ROW(TableDiv[[#Headers],[Agency]])),COLUMNS($F$7:AD$7))))</f>
        <v>0</v>
      </c>
      <c r="AE252" s="1069" cm="1">
        <f t="array" ref="AE252">IF($D252&lt;COLUMNS($F$7:AE$7),"",INDEX(TableDiv[[GASB]:[GASB]],_xlfn.AGGREGATE(15,3,(TableDiv[[Agency]:[Agency]]=$E252)/(TableDiv[[Agency]:[Agency]]=$E252)*(ROW(TableDiv[Agency])-ROW(TableDiv[[#Headers],[Agency]])),COLUMNS($F$7:AE$7))))</f>
        <v>0</v>
      </c>
      <c r="AF252" s="1069" cm="1">
        <f t="array" ref="AF252">IF($D252&lt;COLUMNS($F$7:AF$7),"",INDEX(TableDiv[[GASB]:[GASB]],_xlfn.AGGREGATE(15,3,(TableDiv[[Agency]:[Agency]]=$E252)/(TableDiv[[Agency]:[Agency]]=$E252)*(ROW(TableDiv[Agency])-ROW(TableDiv[[#Headers],[Agency]])),COLUMNS($F$7:AF$7))))</f>
        <v>0</v>
      </c>
      <c r="AG252" s="1069" cm="1">
        <f t="array" ref="AG252">IF($D252&lt;COLUMNS($F$7:AG$7),"",INDEX(TableDiv[[GASB]:[GASB]],_xlfn.AGGREGATE(15,3,(TableDiv[[Agency]:[Agency]]=$E252)/(TableDiv[[Agency]:[Agency]]=$E252)*(ROW(TableDiv[Agency])-ROW(TableDiv[[#Headers],[Agency]])),COLUMNS($F$7:AG$7))))</f>
        <v>0</v>
      </c>
      <c r="AH252" s="1069" cm="1">
        <f t="array" ref="AH252">IF($D252&lt;COLUMNS($F$7:AH$7),"",INDEX(TableDiv[[GASB]:[GASB]],_xlfn.AGGREGATE(15,3,(TableDiv[[Agency]:[Agency]]=$E252)/(TableDiv[[Agency]:[Agency]]=$E252)*(ROW(TableDiv[Agency])-ROW(TableDiv[[#Headers],[Agency]])),COLUMNS($F$7:AH$7))))</f>
        <v>0</v>
      </c>
      <c r="AI252" s="1069" cm="1">
        <f t="array" ref="AI252">IF($D252&lt;COLUMNS($F$7:AI$7),"",INDEX(TableDiv[[GASB]:[GASB]],_xlfn.AGGREGATE(15,3,(TableDiv[[Agency]:[Agency]]=$E252)/(TableDiv[[Agency]:[Agency]]=$E252)*(ROW(TableDiv[Agency])-ROW(TableDiv[[#Headers],[Agency]])),COLUMNS($F$7:AI$7))))</f>
        <v>0</v>
      </c>
      <c r="AJ252" s="1069" cm="1">
        <f t="array" ref="AJ252">IF($D252&lt;COLUMNS($F$7:AJ$7),"",INDEX(TableDiv[[GASB]:[GASB]],_xlfn.AGGREGATE(15,3,(TableDiv[[Agency]:[Agency]]=$E252)/(TableDiv[[Agency]:[Agency]]=$E252)*(ROW(TableDiv[Agency])-ROW(TableDiv[[#Headers],[Agency]])),COLUMNS($F$7:AJ$7))))</f>
        <v>0</v>
      </c>
      <c r="AK252" s="1069" t="str" cm="1">
        <f t="array" ref="AK252">IF($D252&lt;COLUMNS($F$7:AK$7),"",INDEX(TableDiv[[GASB]:[GASB]],_xlfn.AGGREGATE(15,3,(TableDiv[[Agency]:[Agency]]=$E252)/(TableDiv[[Agency]:[Agency]]=$E252)*(ROW(TableDiv[Agency])-ROW(TableDiv[[#Headers],[Agency]])),COLUMNS($F$7:AK$7))))</f>
        <v/>
      </c>
      <c r="AL252" s="1069" t="str" cm="1">
        <f t="array" ref="AL252">IF($D252&lt;COLUMNS($F$7:AL$7),"",INDEX(TableDiv[[GASB]:[GASB]],_xlfn.AGGREGATE(15,3,(TableDiv[[Agency]:[Agency]]=$E252)/(TableDiv[[Agency]:[Agency]]=$E252)*(ROW(TableDiv[Agency])-ROW(TableDiv[[#Headers],[Agency]])),COLUMNS($F$7:AL$7))))</f>
        <v/>
      </c>
      <c r="AM252" s="1069" t="str" cm="1">
        <f t="array" ref="AM252">IF($D252&lt;COLUMNS($F$7:AM$7),"",INDEX(TableDiv[[GASB]:[GASB]],_xlfn.AGGREGATE(15,3,(TableDiv[[Agency]:[Agency]]=$E252)/(TableDiv[[Agency]:[Agency]]=$E252)*(ROW(TableDiv[Agency])-ROW(TableDiv[[#Headers],[Agency]])),COLUMNS($F$7:AM$7))))</f>
        <v/>
      </c>
      <c r="AN252" s="1069"/>
      <c r="AO252" s="1069"/>
      <c r="AP252" s="1069"/>
      <c r="AQ252" s="1069"/>
      <c r="AR252" s="1069"/>
      <c r="AS252" s="1069"/>
    </row>
    <row r="253" spans="1:45" ht="15">
      <c r="A253" s="1073" t="s">
        <v>2375</v>
      </c>
      <c r="B253" s="1073" t="s">
        <v>2267</v>
      </c>
      <c r="C253" s="1069"/>
      <c r="D253" s="1069">
        <f>COUNTIF(TableDiv[Agency],E253)</f>
        <v>31</v>
      </c>
      <c r="E253" s="1078" t="str" cm="1">
        <f t="array" ref="E253">IFERROR(INDEX(TableDiv[Agency],MATCH(0,INDEX(COUNTIF($E$7:E252,TableDiv[Agency]),),0)),"")</f>
        <v/>
      </c>
      <c r="F253" s="1069" cm="1">
        <f t="array" ref="F253">IF($D253&lt;COLUMNS($F$7:F$7),"",INDEX(TableDiv[[GASB]:[GASB]],_xlfn.AGGREGATE(15,3,(TableDiv[[Agency]:[Agency]]=$E253)/(TableDiv[[Agency]:[Agency]]=$E253)*(ROW(TableDiv[Agency])-ROW(TableDiv[[#Headers],[Agency]])),COLUMNS($F$7:F$7))))</f>
        <v>0</v>
      </c>
      <c r="G253" s="1069" cm="1">
        <f t="array" ref="G253">IF($D253&lt;COLUMNS($F$7:G$7),"",INDEX(TableDiv[[GASB]:[GASB]],_xlfn.AGGREGATE(15,3,(TableDiv[[Agency]:[Agency]]=$E253)/(TableDiv[[Agency]:[Agency]]=$E253)*(ROW(TableDiv[Agency])-ROW(TableDiv[[#Headers],[Agency]])),COLUMNS($F$7:G$7))))</f>
        <v>0</v>
      </c>
      <c r="H253" s="1069" cm="1">
        <f t="array" ref="H253">IF($D253&lt;COLUMNS($F$7:H$7),"",INDEX(TableDiv[[GASB]:[GASB]],_xlfn.AGGREGATE(15,3,(TableDiv[[Agency]:[Agency]]=$E253)/(TableDiv[[Agency]:[Agency]]=$E253)*(ROW(TableDiv[Agency])-ROW(TableDiv[[#Headers],[Agency]])),COLUMNS($F$7:H$7))))</f>
        <v>0</v>
      </c>
      <c r="I253" s="1069" cm="1">
        <f t="array" ref="I253">IF($D253&lt;COLUMNS($F$7:I$7),"",INDEX(TableDiv[[GASB]:[GASB]],_xlfn.AGGREGATE(15,3,(TableDiv[[Agency]:[Agency]]=$E253)/(TableDiv[[Agency]:[Agency]]=$E253)*(ROW(TableDiv[Agency])-ROW(TableDiv[[#Headers],[Agency]])),COLUMNS($F$7:I$7))))</f>
        <v>0</v>
      </c>
      <c r="J253" s="1069" cm="1">
        <f t="array" ref="J253">IF($D253&lt;COLUMNS($F$7:J$7),"",INDEX(TableDiv[[GASB]:[GASB]],_xlfn.AGGREGATE(15,3,(TableDiv[[Agency]:[Agency]]=$E253)/(TableDiv[[Agency]:[Agency]]=$E253)*(ROW(TableDiv[Agency])-ROW(TableDiv[[#Headers],[Agency]])),COLUMNS($F$7:J$7))))</f>
        <v>0</v>
      </c>
      <c r="K253" s="1069" cm="1">
        <f t="array" ref="K253">IF($D253&lt;COLUMNS($F$7:K$7),"",INDEX(TableDiv[[GASB]:[GASB]],_xlfn.AGGREGATE(15,3,(TableDiv[[Agency]:[Agency]]=$E253)/(TableDiv[[Agency]:[Agency]]=$E253)*(ROW(TableDiv[Agency])-ROW(TableDiv[[#Headers],[Agency]])),COLUMNS($F$7:K$7))))</f>
        <v>0</v>
      </c>
      <c r="L253" s="1069" cm="1">
        <f t="array" ref="L253">IF($D253&lt;COLUMNS($F$7:L$7),"",INDEX(TableDiv[[GASB]:[GASB]],_xlfn.AGGREGATE(15,3,(TableDiv[[Agency]:[Agency]]=$E253)/(TableDiv[[Agency]:[Agency]]=$E253)*(ROW(TableDiv[Agency])-ROW(TableDiv[[#Headers],[Agency]])),COLUMNS($F$7:L$7))))</f>
        <v>0</v>
      </c>
      <c r="M253" s="1069" cm="1">
        <f t="array" ref="M253">IF($D253&lt;COLUMNS($F$7:M$7),"",INDEX(TableDiv[[GASB]:[GASB]],_xlfn.AGGREGATE(15,3,(TableDiv[[Agency]:[Agency]]=$E253)/(TableDiv[[Agency]:[Agency]]=$E253)*(ROW(TableDiv[Agency])-ROW(TableDiv[[#Headers],[Agency]])),COLUMNS($F$7:M$7))))</f>
        <v>0</v>
      </c>
      <c r="N253" s="1069" cm="1">
        <f t="array" ref="N253">IF($D253&lt;COLUMNS($F$7:N$7),"",INDEX(TableDiv[[GASB]:[GASB]],_xlfn.AGGREGATE(15,3,(TableDiv[[Agency]:[Agency]]=$E253)/(TableDiv[[Agency]:[Agency]]=$E253)*(ROW(TableDiv[Agency])-ROW(TableDiv[[#Headers],[Agency]])),COLUMNS($F$7:N$7))))</f>
        <v>0</v>
      </c>
      <c r="O253" s="1069" cm="1">
        <f t="array" ref="O253">IF($D253&lt;COLUMNS($F$7:O$7),"",INDEX(TableDiv[[GASB]:[GASB]],_xlfn.AGGREGATE(15,3,(TableDiv[[Agency]:[Agency]]=$E253)/(TableDiv[[Agency]:[Agency]]=$E253)*(ROW(TableDiv[Agency])-ROW(TableDiv[[#Headers],[Agency]])),COLUMNS($F$7:O$7))))</f>
        <v>0</v>
      </c>
      <c r="P253" s="1069" cm="1">
        <f t="array" ref="P253">IF($D253&lt;COLUMNS($F$7:P$7),"",INDEX(TableDiv[[GASB]:[GASB]],_xlfn.AGGREGATE(15,3,(TableDiv[[Agency]:[Agency]]=$E253)/(TableDiv[[Agency]:[Agency]]=$E253)*(ROW(TableDiv[Agency])-ROW(TableDiv[[#Headers],[Agency]])),COLUMNS($F$7:P$7))))</f>
        <v>0</v>
      </c>
      <c r="Q253" s="1069" cm="1">
        <f t="array" ref="Q253">IF($D253&lt;COLUMNS($F$7:Q$7),"",INDEX(TableDiv[[GASB]:[GASB]],_xlfn.AGGREGATE(15,3,(TableDiv[[Agency]:[Agency]]=$E253)/(TableDiv[[Agency]:[Agency]]=$E253)*(ROW(TableDiv[Agency])-ROW(TableDiv[[#Headers],[Agency]])),COLUMNS($F$7:Q$7))))</f>
        <v>0</v>
      </c>
      <c r="R253" s="1069" cm="1">
        <f t="array" ref="R253">IF($D253&lt;COLUMNS($F$7:R$7),"",INDEX(TableDiv[[GASB]:[GASB]],_xlfn.AGGREGATE(15,3,(TableDiv[[Agency]:[Agency]]=$E253)/(TableDiv[[Agency]:[Agency]]=$E253)*(ROW(TableDiv[Agency])-ROW(TableDiv[[#Headers],[Agency]])),COLUMNS($F$7:R$7))))</f>
        <v>0</v>
      </c>
      <c r="S253" s="1069" cm="1">
        <f t="array" ref="S253">IF($D253&lt;COLUMNS($F$7:S$7),"",INDEX(TableDiv[[GASB]:[GASB]],_xlfn.AGGREGATE(15,3,(TableDiv[[Agency]:[Agency]]=$E253)/(TableDiv[[Agency]:[Agency]]=$E253)*(ROW(TableDiv[Agency])-ROW(TableDiv[[#Headers],[Agency]])),COLUMNS($F$7:S$7))))</f>
        <v>0</v>
      </c>
      <c r="T253" s="1069" cm="1">
        <f t="array" ref="T253">IF($D253&lt;COLUMNS($F$7:T$7),"",INDEX(TableDiv[[GASB]:[GASB]],_xlfn.AGGREGATE(15,3,(TableDiv[[Agency]:[Agency]]=$E253)/(TableDiv[[Agency]:[Agency]]=$E253)*(ROW(TableDiv[Agency])-ROW(TableDiv[[#Headers],[Agency]])),COLUMNS($F$7:T$7))))</f>
        <v>0</v>
      </c>
      <c r="U253" s="1069" cm="1">
        <f t="array" ref="U253">IF($D253&lt;COLUMNS($F$7:U$7),"",INDEX(TableDiv[[GASB]:[GASB]],_xlfn.AGGREGATE(15,3,(TableDiv[[Agency]:[Agency]]=$E253)/(TableDiv[[Agency]:[Agency]]=$E253)*(ROW(TableDiv[Agency])-ROW(TableDiv[[#Headers],[Agency]])),COLUMNS($F$7:U$7))))</f>
        <v>0</v>
      </c>
      <c r="V253" s="1069" cm="1">
        <f t="array" ref="V253">IF($D253&lt;COLUMNS($F$7:V$7),"",INDEX(TableDiv[[GASB]:[GASB]],_xlfn.AGGREGATE(15,3,(TableDiv[[Agency]:[Agency]]=$E253)/(TableDiv[[Agency]:[Agency]]=$E253)*(ROW(TableDiv[Agency])-ROW(TableDiv[[#Headers],[Agency]])),COLUMNS($F$7:V$7))))</f>
        <v>0</v>
      </c>
      <c r="W253" s="1069" cm="1">
        <f t="array" ref="W253">IF($D253&lt;COLUMNS($F$7:W$7),"",INDEX(TableDiv[[GASB]:[GASB]],_xlfn.AGGREGATE(15,3,(TableDiv[[Agency]:[Agency]]=$E253)/(TableDiv[[Agency]:[Agency]]=$E253)*(ROW(TableDiv[Agency])-ROW(TableDiv[[#Headers],[Agency]])),COLUMNS($F$7:W$7))))</f>
        <v>0</v>
      </c>
      <c r="X253" s="1069" cm="1">
        <f t="array" ref="X253">IF($D253&lt;COLUMNS($F$7:X$7),"",INDEX(TableDiv[[GASB]:[GASB]],_xlfn.AGGREGATE(15,3,(TableDiv[[Agency]:[Agency]]=$E253)/(TableDiv[[Agency]:[Agency]]=$E253)*(ROW(TableDiv[Agency])-ROW(TableDiv[[#Headers],[Agency]])),COLUMNS($F$7:X$7))))</f>
        <v>0</v>
      </c>
      <c r="Y253" s="1069" cm="1">
        <f t="array" ref="Y253">IF($D253&lt;COLUMNS($F$7:Y$7),"",INDEX(TableDiv[[GASB]:[GASB]],_xlfn.AGGREGATE(15,3,(TableDiv[[Agency]:[Agency]]=$E253)/(TableDiv[[Agency]:[Agency]]=$E253)*(ROW(TableDiv[Agency])-ROW(TableDiv[[#Headers],[Agency]])),COLUMNS($F$7:Y$7))))</f>
        <v>0</v>
      </c>
      <c r="Z253" s="1069" cm="1">
        <f t="array" ref="Z253">IF($D253&lt;COLUMNS($F$7:Z$7),"",INDEX(TableDiv[[GASB]:[GASB]],_xlfn.AGGREGATE(15,3,(TableDiv[[Agency]:[Agency]]=$E253)/(TableDiv[[Agency]:[Agency]]=$E253)*(ROW(TableDiv[Agency])-ROW(TableDiv[[#Headers],[Agency]])),COLUMNS($F$7:Z$7))))</f>
        <v>0</v>
      </c>
      <c r="AA253" s="1069" cm="1">
        <f t="array" ref="AA253">IF($D253&lt;COLUMNS($F$7:AA$7),"",INDEX(TableDiv[[GASB]:[GASB]],_xlfn.AGGREGATE(15,3,(TableDiv[[Agency]:[Agency]]=$E253)/(TableDiv[[Agency]:[Agency]]=$E253)*(ROW(TableDiv[Agency])-ROW(TableDiv[[#Headers],[Agency]])),COLUMNS($F$7:AA$7))))</f>
        <v>0</v>
      </c>
      <c r="AB253" s="1069" cm="1">
        <f t="array" ref="AB253">IF($D253&lt;COLUMNS($F$7:AB$7),"",INDEX(TableDiv[[GASB]:[GASB]],_xlfn.AGGREGATE(15,3,(TableDiv[[Agency]:[Agency]]=$E253)/(TableDiv[[Agency]:[Agency]]=$E253)*(ROW(TableDiv[Agency])-ROW(TableDiv[[#Headers],[Agency]])),COLUMNS($F$7:AB$7))))</f>
        <v>0</v>
      </c>
      <c r="AC253" s="1069" cm="1">
        <f t="array" ref="AC253">IF($D253&lt;COLUMNS($F$7:AC$7),"",INDEX(TableDiv[[GASB]:[GASB]],_xlfn.AGGREGATE(15,3,(TableDiv[[Agency]:[Agency]]=$E253)/(TableDiv[[Agency]:[Agency]]=$E253)*(ROW(TableDiv[Agency])-ROW(TableDiv[[#Headers],[Agency]])),COLUMNS($F$7:AC$7))))</f>
        <v>0</v>
      </c>
      <c r="AD253" s="1069" cm="1">
        <f t="array" ref="AD253">IF($D253&lt;COLUMNS($F$7:AD$7),"",INDEX(TableDiv[[GASB]:[GASB]],_xlfn.AGGREGATE(15,3,(TableDiv[[Agency]:[Agency]]=$E253)/(TableDiv[[Agency]:[Agency]]=$E253)*(ROW(TableDiv[Agency])-ROW(TableDiv[[#Headers],[Agency]])),COLUMNS($F$7:AD$7))))</f>
        <v>0</v>
      </c>
      <c r="AE253" s="1069" cm="1">
        <f t="array" ref="AE253">IF($D253&lt;COLUMNS($F$7:AE$7),"",INDEX(TableDiv[[GASB]:[GASB]],_xlfn.AGGREGATE(15,3,(TableDiv[[Agency]:[Agency]]=$E253)/(TableDiv[[Agency]:[Agency]]=$E253)*(ROW(TableDiv[Agency])-ROW(TableDiv[[#Headers],[Agency]])),COLUMNS($F$7:AE$7))))</f>
        <v>0</v>
      </c>
      <c r="AF253" s="1069" cm="1">
        <f t="array" ref="AF253">IF($D253&lt;COLUMNS($F$7:AF$7),"",INDEX(TableDiv[[GASB]:[GASB]],_xlfn.AGGREGATE(15,3,(TableDiv[[Agency]:[Agency]]=$E253)/(TableDiv[[Agency]:[Agency]]=$E253)*(ROW(TableDiv[Agency])-ROW(TableDiv[[#Headers],[Agency]])),COLUMNS($F$7:AF$7))))</f>
        <v>0</v>
      </c>
      <c r="AG253" s="1069" cm="1">
        <f t="array" ref="AG253">IF($D253&lt;COLUMNS($F$7:AG$7),"",INDEX(TableDiv[[GASB]:[GASB]],_xlfn.AGGREGATE(15,3,(TableDiv[[Agency]:[Agency]]=$E253)/(TableDiv[[Agency]:[Agency]]=$E253)*(ROW(TableDiv[Agency])-ROW(TableDiv[[#Headers],[Agency]])),COLUMNS($F$7:AG$7))))</f>
        <v>0</v>
      </c>
      <c r="AH253" s="1069" cm="1">
        <f t="array" ref="AH253">IF($D253&lt;COLUMNS($F$7:AH$7),"",INDEX(TableDiv[[GASB]:[GASB]],_xlfn.AGGREGATE(15,3,(TableDiv[[Agency]:[Agency]]=$E253)/(TableDiv[[Agency]:[Agency]]=$E253)*(ROW(TableDiv[Agency])-ROW(TableDiv[[#Headers],[Agency]])),COLUMNS($F$7:AH$7))))</f>
        <v>0</v>
      </c>
      <c r="AI253" s="1069" cm="1">
        <f t="array" ref="AI253">IF($D253&lt;COLUMNS($F$7:AI$7),"",INDEX(TableDiv[[GASB]:[GASB]],_xlfn.AGGREGATE(15,3,(TableDiv[[Agency]:[Agency]]=$E253)/(TableDiv[[Agency]:[Agency]]=$E253)*(ROW(TableDiv[Agency])-ROW(TableDiv[[#Headers],[Agency]])),COLUMNS($F$7:AI$7))))</f>
        <v>0</v>
      </c>
      <c r="AJ253" s="1069" cm="1">
        <f t="array" ref="AJ253">IF($D253&lt;COLUMNS($F$7:AJ$7),"",INDEX(TableDiv[[GASB]:[GASB]],_xlfn.AGGREGATE(15,3,(TableDiv[[Agency]:[Agency]]=$E253)/(TableDiv[[Agency]:[Agency]]=$E253)*(ROW(TableDiv[Agency])-ROW(TableDiv[[#Headers],[Agency]])),COLUMNS($F$7:AJ$7))))</f>
        <v>0</v>
      </c>
      <c r="AK253" s="1069" t="str" cm="1">
        <f t="array" ref="AK253">IF($D253&lt;COLUMNS($F$7:AK$7),"",INDEX(TableDiv[[GASB]:[GASB]],_xlfn.AGGREGATE(15,3,(TableDiv[[Agency]:[Agency]]=$E253)/(TableDiv[[Agency]:[Agency]]=$E253)*(ROW(TableDiv[Agency])-ROW(TableDiv[[#Headers],[Agency]])),COLUMNS($F$7:AK$7))))</f>
        <v/>
      </c>
      <c r="AL253" s="1069" t="str" cm="1">
        <f t="array" ref="AL253">IF($D253&lt;COLUMNS($F$7:AL$7),"",INDEX(TableDiv[[GASB]:[GASB]],_xlfn.AGGREGATE(15,3,(TableDiv[[Agency]:[Agency]]=$E253)/(TableDiv[[Agency]:[Agency]]=$E253)*(ROW(TableDiv[Agency])-ROW(TableDiv[[#Headers],[Agency]])),COLUMNS($F$7:AL$7))))</f>
        <v/>
      </c>
      <c r="AM253" s="1069" t="str" cm="1">
        <f t="array" ref="AM253">IF($D253&lt;COLUMNS($F$7:AM$7),"",INDEX(TableDiv[[GASB]:[GASB]],_xlfn.AGGREGATE(15,3,(TableDiv[[Agency]:[Agency]]=$E253)/(TableDiv[[Agency]:[Agency]]=$E253)*(ROW(TableDiv[Agency])-ROW(TableDiv[[#Headers],[Agency]])),COLUMNS($F$7:AM$7))))</f>
        <v/>
      </c>
      <c r="AN253" s="1069"/>
      <c r="AO253" s="1069"/>
      <c r="AP253" s="1069"/>
      <c r="AQ253" s="1069"/>
      <c r="AR253" s="1069"/>
      <c r="AS253" s="1069"/>
    </row>
    <row r="254" spans="1:45" ht="15">
      <c r="A254" s="1073" t="s">
        <v>2375</v>
      </c>
      <c r="B254" s="1073" t="s">
        <v>2302</v>
      </c>
      <c r="C254" s="1069"/>
      <c r="D254" s="1069">
        <f>COUNTIF(TableDiv[Agency],E254)</f>
        <v>31</v>
      </c>
      <c r="E254" s="1078" t="str" cm="1">
        <f t="array" ref="E254">IFERROR(INDEX(TableDiv[Agency],MATCH(0,INDEX(COUNTIF($E$7:E253,TableDiv[Agency]),),0)),"")</f>
        <v/>
      </c>
      <c r="F254" s="1069" cm="1">
        <f t="array" ref="F254">IF($D254&lt;COLUMNS($F$7:F$7),"",INDEX(TableDiv[[GASB]:[GASB]],_xlfn.AGGREGATE(15,3,(TableDiv[[Agency]:[Agency]]=$E254)/(TableDiv[[Agency]:[Agency]]=$E254)*(ROW(TableDiv[Agency])-ROW(TableDiv[[#Headers],[Agency]])),COLUMNS($F$7:F$7))))</f>
        <v>0</v>
      </c>
      <c r="G254" s="1069" cm="1">
        <f t="array" ref="G254">IF($D254&lt;COLUMNS($F$7:G$7),"",INDEX(TableDiv[[GASB]:[GASB]],_xlfn.AGGREGATE(15,3,(TableDiv[[Agency]:[Agency]]=$E254)/(TableDiv[[Agency]:[Agency]]=$E254)*(ROW(TableDiv[Agency])-ROW(TableDiv[[#Headers],[Agency]])),COLUMNS($F$7:G$7))))</f>
        <v>0</v>
      </c>
      <c r="H254" s="1069" cm="1">
        <f t="array" ref="H254">IF($D254&lt;COLUMNS($F$7:H$7),"",INDEX(TableDiv[[GASB]:[GASB]],_xlfn.AGGREGATE(15,3,(TableDiv[[Agency]:[Agency]]=$E254)/(TableDiv[[Agency]:[Agency]]=$E254)*(ROW(TableDiv[Agency])-ROW(TableDiv[[#Headers],[Agency]])),COLUMNS($F$7:H$7))))</f>
        <v>0</v>
      </c>
      <c r="I254" s="1069" cm="1">
        <f t="array" ref="I254">IF($D254&lt;COLUMNS($F$7:I$7),"",INDEX(TableDiv[[GASB]:[GASB]],_xlfn.AGGREGATE(15,3,(TableDiv[[Agency]:[Agency]]=$E254)/(TableDiv[[Agency]:[Agency]]=$E254)*(ROW(TableDiv[Agency])-ROW(TableDiv[[#Headers],[Agency]])),COLUMNS($F$7:I$7))))</f>
        <v>0</v>
      </c>
      <c r="J254" s="1069" cm="1">
        <f t="array" ref="J254">IF($D254&lt;COLUMNS($F$7:J$7),"",INDEX(TableDiv[[GASB]:[GASB]],_xlfn.AGGREGATE(15,3,(TableDiv[[Agency]:[Agency]]=$E254)/(TableDiv[[Agency]:[Agency]]=$E254)*(ROW(TableDiv[Agency])-ROW(TableDiv[[#Headers],[Agency]])),COLUMNS($F$7:J$7))))</f>
        <v>0</v>
      </c>
      <c r="K254" s="1069" cm="1">
        <f t="array" ref="K254">IF($D254&lt;COLUMNS($F$7:K$7),"",INDEX(TableDiv[[GASB]:[GASB]],_xlfn.AGGREGATE(15,3,(TableDiv[[Agency]:[Agency]]=$E254)/(TableDiv[[Agency]:[Agency]]=$E254)*(ROW(TableDiv[Agency])-ROW(TableDiv[[#Headers],[Agency]])),COLUMNS($F$7:K$7))))</f>
        <v>0</v>
      </c>
      <c r="L254" s="1069" cm="1">
        <f t="array" ref="L254">IF($D254&lt;COLUMNS($F$7:L$7),"",INDEX(TableDiv[[GASB]:[GASB]],_xlfn.AGGREGATE(15,3,(TableDiv[[Agency]:[Agency]]=$E254)/(TableDiv[[Agency]:[Agency]]=$E254)*(ROW(TableDiv[Agency])-ROW(TableDiv[[#Headers],[Agency]])),COLUMNS($F$7:L$7))))</f>
        <v>0</v>
      </c>
      <c r="M254" s="1069" cm="1">
        <f t="array" ref="M254">IF($D254&lt;COLUMNS($F$7:M$7),"",INDEX(TableDiv[[GASB]:[GASB]],_xlfn.AGGREGATE(15,3,(TableDiv[[Agency]:[Agency]]=$E254)/(TableDiv[[Agency]:[Agency]]=$E254)*(ROW(TableDiv[Agency])-ROW(TableDiv[[#Headers],[Agency]])),COLUMNS($F$7:M$7))))</f>
        <v>0</v>
      </c>
      <c r="N254" s="1069" cm="1">
        <f t="array" ref="N254">IF($D254&lt;COLUMNS($F$7:N$7),"",INDEX(TableDiv[[GASB]:[GASB]],_xlfn.AGGREGATE(15,3,(TableDiv[[Agency]:[Agency]]=$E254)/(TableDiv[[Agency]:[Agency]]=$E254)*(ROW(TableDiv[Agency])-ROW(TableDiv[[#Headers],[Agency]])),COLUMNS($F$7:N$7))))</f>
        <v>0</v>
      </c>
      <c r="O254" s="1069" cm="1">
        <f t="array" ref="O254">IF($D254&lt;COLUMNS($F$7:O$7),"",INDEX(TableDiv[[GASB]:[GASB]],_xlfn.AGGREGATE(15,3,(TableDiv[[Agency]:[Agency]]=$E254)/(TableDiv[[Agency]:[Agency]]=$E254)*(ROW(TableDiv[Agency])-ROW(TableDiv[[#Headers],[Agency]])),COLUMNS($F$7:O$7))))</f>
        <v>0</v>
      </c>
      <c r="P254" s="1069" cm="1">
        <f t="array" ref="P254">IF($D254&lt;COLUMNS($F$7:P$7),"",INDEX(TableDiv[[GASB]:[GASB]],_xlfn.AGGREGATE(15,3,(TableDiv[[Agency]:[Agency]]=$E254)/(TableDiv[[Agency]:[Agency]]=$E254)*(ROW(TableDiv[Agency])-ROW(TableDiv[[#Headers],[Agency]])),COLUMNS($F$7:P$7))))</f>
        <v>0</v>
      </c>
      <c r="Q254" s="1069" cm="1">
        <f t="array" ref="Q254">IF($D254&lt;COLUMNS($F$7:Q$7),"",INDEX(TableDiv[[GASB]:[GASB]],_xlfn.AGGREGATE(15,3,(TableDiv[[Agency]:[Agency]]=$E254)/(TableDiv[[Agency]:[Agency]]=$E254)*(ROW(TableDiv[Agency])-ROW(TableDiv[[#Headers],[Agency]])),COLUMNS($F$7:Q$7))))</f>
        <v>0</v>
      </c>
      <c r="R254" s="1069" cm="1">
        <f t="array" ref="R254">IF($D254&lt;COLUMNS($F$7:R$7),"",INDEX(TableDiv[[GASB]:[GASB]],_xlfn.AGGREGATE(15,3,(TableDiv[[Agency]:[Agency]]=$E254)/(TableDiv[[Agency]:[Agency]]=$E254)*(ROW(TableDiv[Agency])-ROW(TableDiv[[#Headers],[Agency]])),COLUMNS($F$7:R$7))))</f>
        <v>0</v>
      </c>
      <c r="S254" s="1069" cm="1">
        <f t="array" ref="S254">IF($D254&lt;COLUMNS($F$7:S$7),"",INDEX(TableDiv[[GASB]:[GASB]],_xlfn.AGGREGATE(15,3,(TableDiv[[Agency]:[Agency]]=$E254)/(TableDiv[[Agency]:[Agency]]=$E254)*(ROW(TableDiv[Agency])-ROW(TableDiv[[#Headers],[Agency]])),COLUMNS($F$7:S$7))))</f>
        <v>0</v>
      </c>
      <c r="T254" s="1069" cm="1">
        <f t="array" ref="T254">IF($D254&lt;COLUMNS($F$7:T$7),"",INDEX(TableDiv[[GASB]:[GASB]],_xlfn.AGGREGATE(15,3,(TableDiv[[Agency]:[Agency]]=$E254)/(TableDiv[[Agency]:[Agency]]=$E254)*(ROW(TableDiv[Agency])-ROW(TableDiv[[#Headers],[Agency]])),COLUMNS($F$7:T$7))))</f>
        <v>0</v>
      </c>
      <c r="U254" s="1069" cm="1">
        <f t="array" ref="U254">IF($D254&lt;COLUMNS($F$7:U$7),"",INDEX(TableDiv[[GASB]:[GASB]],_xlfn.AGGREGATE(15,3,(TableDiv[[Agency]:[Agency]]=$E254)/(TableDiv[[Agency]:[Agency]]=$E254)*(ROW(TableDiv[Agency])-ROW(TableDiv[[#Headers],[Agency]])),COLUMNS($F$7:U$7))))</f>
        <v>0</v>
      </c>
      <c r="V254" s="1069" cm="1">
        <f t="array" ref="V254">IF($D254&lt;COLUMNS($F$7:V$7),"",INDEX(TableDiv[[GASB]:[GASB]],_xlfn.AGGREGATE(15,3,(TableDiv[[Agency]:[Agency]]=$E254)/(TableDiv[[Agency]:[Agency]]=$E254)*(ROW(TableDiv[Agency])-ROW(TableDiv[[#Headers],[Agency]])),COLUMNS($F$7:V$7))))</f>
        <v>0</v>
      </c>
      <c r="W254" s="1069" cm="1">
        <f t="array" ref="W254">IF($D254&lt;COLUMNS($F$7:W$7),"",INDEX(TableDiv[[GASB]:[GASB]],_xlfn.AGGREGATE(15,3,(TableDiv[[Agency]:[Agency]]=$E254)/(TableDiv[[Agency]:[Agency]]=$E254)*(ROW(TableDiv[Agency])-ROW(TableDiv[[#Headers],[Agency]])),COLUMNS($F$7:W$7))))</f>
        <v>0</v>
      </c>
      <c r="X254" s="1069" cm="1">
        <f t="array" ref="X254">IF($D254&lt;COLUMNS($F$7:X$7),"",INDEX(TableDiv[[GASB]:[GASB]],_xlfn.AGGREGATE(15,3,(TableDiv[[Agency]:[Agency]]=$E254)/(TableDiv[[Agency]:[Agency]]=$E254)*(ROW(TableDiv[Agency])-ROW(TableDiv[[#Headers],[Agency]])),COLUMNS($F$7:X$7))))</f>
        <v>0</v>
      </c>
      <c r="Y254" s="1069" cm="1">
        <f t="array" ref="Y254">IF($D254&lt;COLUMNS($F$7:Y$7),"",INDEX(TableDiv[[GASB]:[GASB]],_xlfn.AGGREGATE(15,3,(TableDiv[[Agency]:[Agency]]=$E254)/(TableDiv[[Agency]:[Agency]]=$E254)*(ROW(TableDiv[Agency])-ROW(TableDiv[[#Headers],[Agency]])),COLUMNS($F$7:Y$7))))</f>
        <v>0</v>
      </c>
      <c r="Z254" s="1069" cm="1">
        <f t="array" ref="Z254">IF($D254&lt;COLUMNS($F$7:Z$7),"",INDEX(TableDiv[[GASB]:[GASB]],_xlfn.AGGREGATE(15,3,(TableDiv[[Agency]:[Agency]]=$E254)/(TableDiv[[Agency]:[Agency]]=$E254)*(ROW(TableDiv[Agency])-ROW(TableDiv[[#Headers],[Agency]])),COLUMNS($F$7:Z$7))))</f>
        <v>0</v>
      </c>
      <c r="AA254" s="1069" cm="1">
        <f t="array" ref="AA254">IF($D254&lt;COLUMNS($F$7:AA$7),"",INDEX(TableDiv[[GASB]:[GASB]],_xlfn.AGGREGATE(15,3,(TableDiv[[Agency]:[Agency]]=$E254)/(TableDiv[[Agency]:[Agency]]=$E254)*(ROW(TableDiv[Agency])-ROW(TableDiv[[#Headers],[Agency]])),COLUMNS($F$7:AA$7))))</f>
        <v>0</v>
      </c>
      <c r="AB254" s="1069" cm="1">
        <f t="array" ref="AB254">IF($D254&lt;COLUMNS($F$7:AB$7),"",INDEX(TableDiv[[GASB]:[GASB]],_xlfn.AGGREGATE(15,3,(TableDiv[[Agency]:[Agency]]=$E254)/(TableDiv[[Agency]:[Agency]]=$E254)*(ROW(TableDiv[Agency])-ROW(TableDiv[[#Headers],[Agency]])),COLUMNS($F$7:AB$7))))</f>
        <v>0</v>
      </c>
      <c r="AC254" s="1069" cm="1">
        <f t="array" ref="AC254">IF($D254&lt;COLUMNS($F$7:AC$7),"",INDEX(TableDiv[[GASB]:[GASB]],_xlfn.AGGREGATE(15,3,(TableDiv[[Agency]:[Agency]]=$E254)/(TableDiv[[Agency]:[Agency]]=$E254)*(ROW(TableDiv[Agency])-ROW(TableDiv[[#Headers],[Agency]])),COLUMNS($F$7:AC$7))))</f>
        <v>0</v>
      </c>
      <c r="AD254" s="1069" cm="1">
        <f t="array" ref="AD254">IF($D254&lt;COLUMNS($F$7:AD$7),"",INDEX(TableDiv[[GASB]:[GASB]],_xlfn.AGGREGATE(15,3,(TableDiv[[Agency]:[Agency]]=$E254)/(TableDiv[[Agency]:[Agency]]=$E254)*(ROW(TableDiv[Agency])-ROW(TableDiv[[#Headers],[Agency]])),COLUMNS($F$7:AD$7))))</f>
        <v>0</v>
      </c>
      <c r="AE254" s="1069" cm="1">
        <f t="array" ref="AE254">IF($D254&lt;COLUMNS($F$7:AE$7),"",INDEX(TableDiv[[GASB]:[GASB]],_xlfn.AGGREGATE(15,3,(TableDiv[[Agency]:[Agency]]=$E254)/(TableDiv[[Agency]:[Agency]]=$E254)*(ROW(TableDiv[Agency])-ROW(TableDiv[[#Headers],[Agency]])),COLUMNS($F$7:AE$7))))</f>
        <v>0</v>
      </c>
      <c r="AF254" s="1069" cm="1">
        <f t="array" ref="AF254">IF($D254&lt;COLUMNS($F$7:AF$7),"",INDEX(TableDiv[[GASB]:[GASB]],_xlfn.AGGREGATE(15,3,(TableDiv[[Agency]:[Agency]]=$E254)/(TableDiv[[Agency]:[Agency]]=$E254)*(ROW(TableDiv[Agency])-ROW(TableDiv[[#Headers],[Agency]])),COLUMNS($F$7:AF$7))))</f>
        <v>0</v>
      </c>
      <c r="AG254" s="1069" cm="1">
        <f t="array" ref="AG254">IF($D254&lt;COLUMNS($F$7:AG$7),"",INDEX(TableDiv[[GASB]:[GASB]],_xlfn.AGGREGATE(15,3,(TableDiv[[Agency]:[Agency]]=$E254)/(TableDiv[[Agency]:[Agency]]=$E254)*(ROW(TableDiv[Agency])-ROW(TableDiv[[#Headers],[Agency]])),COLUMNS($F$7:AG$7))))</f>
        <v>0</v>
      </c>
      <c r="AH254" s="1069" cm="1">
        <f t="array" ref="AH254">IF($D254&lt;COLUMNS($F$7:AH$7),"",INDEX(TableDiv[[GASB]:[GASB]],_xlfn.AGGREGATE(15,3,(TableDiv[[Agency]:[Agency]]=$E254)/(TableDiv[[Agency]:[Agency]]=$E254)*(ROW(TableDiv[Agency])-ROW(TableDiv[[#Headers],[Agency]])),COLUMNS($F$7:AH$7))))</f>
        <v>0</v>
      </c>
      <c r="AI254" s="1069" cm="1">
        <f t="array" ref="AI254">IF($D254&lt;COLUMNS($F$7:AI$7),"",INDEX(TableDiv[[GASB]:[GASB]],_xlfn.AGGREGATE(15,3,(TableDiv[[Agency]:[Agency]]=$E254)/(TableDiv[[Agency]:[Agency]]=$E254)*(ROW(TableDiv[Agency])-ROW(TableDiv[[#Headers],[Agency]])),COLUMNS($F$7:AI$7))))</f>
        <v>0</v>
      </c>
      <c r="AJ254" s="1069" cm="1">
        <f t="array" ref="AJ254">IF($D254&lt;COLUMNS($F$7:AJ$7),"",INDEX(TableDiv[[GASB]:[GASB]],_xlfn.AGGREGATE(15,3,(TableDiv[[Agency]:[Agency]]=$E254)/(TableDiv[[Agency]:[Agency]]=$E254)*(ROW(TableDiv[Agency])-ROW(TableDiv[[#Headers],[Agency]])),COLUMNS($F$7:AJ$7))))</f>
        <v>0</v>
      </c>
      <c r="AK254" s="1069" t="str" cm="1">
        <f t="array" ref="AK254">IF($D254&lt;COLUMNS($F$7:AK$7),"",INDEX(TableDiv[[GASB]:[GASB]],_xlfn.AGGREGATE(15,3,(TableDiv[[Agency]:[Agency]]=$E254)/(TableDiv[[Agency]:[Agency]]=$E254)*(ROW(TableDiv[Agency])-ROW(TableDiv[[#Headers],[Agency]])),COLUMNS($F$7:AK$7))))</f>
        <v/>
      </c>
      <c r="AL254" s="1069" t="str" cm="1">
        <f t="array" ref="AL254">IF($D254&lt;COLUMNS($F$7:AL$7),"",INDEX(TableDiv[[GASB]:[GASB]],_xlfn.AGGREGATE(15,3,(TableDiv[[Agency]:[Agency]]=$E254)/(TableDiv[[Agency]:[Agency]]=$E254)*(ROW(TableDiv[Agency])-ROW(TableDiv[[#Headers],[Agency]])),COLUMNS($F$7:AL$7))))</f>
        <v/>
      </c>
      <c r="AM254" s="1069" t="str" cm="1">
        <f t="array" ref="AM254">IF($D254&lt;COLUMNS($F$7:AM$7),"",INDEX(TableDiv[[GASB]:[GASB]],_xlfn.AGGREGATE(15,3,(TableDiv[[Agency]:[Agency]]=$E254)/(TableDiv[[Agency]:[Agency]]=$E254)*(ROW(TableDiv[Agency])-ROW(TableDiv[[#Headers],[Agency]])),COLUMNS($F$7:AM$7))))</f>
        <v/>
      </c>
      <c r="AN254" s="1069"/>
      <c r="AO254" s="1069"/>
      <c r="AP254" s="1069"/>
      <c r="AQ254" s="1069"/>
      <c r="AR254" s="1069"/>
      <c r="AS254" s="1069"/>
    </row>
    <row r="255" spans="1:45" ht="15">
      <c r="A255" s="1073" t="s">
        <v>1457</v>
      </c>
      <c r="B255" s="1073" t="s">
        <v>2265</v>
      </c>
      <c r="C255" s="1069"/>
      <c r="D255" s="1069">
        <f>COUNTIF(TableDiv[Agency],E255)</f>
        <v>31</v>
      </c>
      <c r="E255" s="1078" t="str" cm="1">
        <f t="array" ref="E255">IFERROR(INDEX(TableDiv[Agency],MATCH(0,INDEX(COUNTIF($E$7:E254,TableDiv[Agency]),),0)),"")</f>
        <v/>
      </c>
      <c r="F255" s="1069" cm="1">
        <f t="array" ref="F255">IF($D255&lt;COLUMNS($F$7:F$7),"",INDEX(TableDiv[[GASB]:[GASB]],_xlfn.AGGREGATE(15,3,(TableDiv[[Agency]:[Agency]]=$E255)/(TableDiv[[Agency]:[Agency]]=$E255)*(ROW(TableDiv[Agency])-ROW(TableDiv[[#Headers],[Agency]])),COLUMNS($F$7:F$7))))</f>
        <v>0</v>
      </c>
      <c r="G255" s="1069" cm="1">
        <f t="array" ref="G255">IF($D255&lt;COLUMNS($F$7:G$7),"",INDEX(TableDiv[[GASB]:[GASB]],_xlfn.AGGREGATE(15,3,(TableDiv[[Agency]:[Agency]]=$E255)/(TableDiv[[Agency]:[Agency]]=$E255)*(ROW(TableDiv[Agency])-ROW(TableDiv[[#Headers],[Agency]])),COLUMNS($F$7:G$7))))</f>
        <v>0</v>
      </c>
      <c r="H255" s="1069" cm="1">
        <f t="array" ref="H255">IF($D255&lt;COLUMNS($F$7:H$7),"",INDEX(TableDiv[[GASB]:[GASB]],_xlfn.AGGREGATE(15,3,(TableDiv[[Agency]:[Agency]]=$E255)/(TableDiv[[Agency]:[Agency]]=$E255)*(ROW(TableDiv[Agency])-ROW(TableDiv[[#Headers],[Agency]])),COLUMNS($F$7:H$7))))</f>
        <v>0</v>
      </c>
      <c r="I255" s="1069" cm="1">
        <f t="array" ref="I255">IF($D255&lt;COLUMNS($F$7:I$7),"",INDEX(TableDiv[[GASB]:[GASB]],_xlfn.AGGREGATE(15,3,(TableDiv[[Agency]:[Agency]]=$E255)/(TableDiv[[Agency]:[Agency]]=$E255)*(ROW(TableDiv[Agency])-ROW(TableDiv[[#Headers],[Agency]])),COLUMNS($F$7:I$7))))</f>
        <v>0</v>
      </c>
      <c r="J255" s="1069" cm="1">
        <f t="array" ref="J255">IF($D255&lt;COLUMNS($F$7:J$7),"",INDEX(TableDiv[[GASB]:[GASB]],_xlfn.AGGREGATE(15,3,(TableDiv[[Agency]:[Agency]]=$E255)/(TableDiv[[Agency]:[Agency]]=$E255)*(ROW(TableDiv[Agency])-ROW(TableDiv[[#Headers],[Agency]])),COLUMNS($F$7:J$7))))</f>
        <v>0</v>
      </c>
      <c r="K255" s="1069" cm="1">
        <f t="array" ref="K255">IF($D255&lt;COLUMNS($F$7:K$7),"",INDEX(TableDiv[[GASB]:[GASB]],_xlfn.AGGREGATE(15,3,(TableDiv[[Agency]:[Agency]]=$E255)/(TableDiv[[Agency]:[Agency]]=$E255)*(ROW(TableDiv[Agency])-ROW(TableDiv[[#Headers],[Agency]])),COLUMNS($F$7:K$7))))</f>
        <v>0</v>
      </c>
      <c r="L255" s="1069" cm="1">
        <f t="array" ref="L255">IF($D255&lt;COLUMNS($F$7:L$7),"",INDEX(TableDiv[[GASB]:[GASB]],_xlfn.AGGREGATE(15,3,(TableDiv[[Agency]:[Agency]]=$E255)/(TableDiv[[Agency]:[Agency]]=$E255)*(ROW(TableDiv[Agency])-ROW(TableDiv[[#Headers],[Agency]])),COLUMNS($F$7:L$7))))</f>
        <v>0</v>
      </c>
      <c r="M255" s="1069" cm="1">
        <f t="array" ref="M255">IF($D255&lt;COLUMNS($F$7:M$7),"",INDEX(TableDiv[[GASB]:[GASB]],_xlfn.AGGREGATE(15,3,(TableDiv[[Agency]:[Agency]]=$E255)/(TableDiv[[Agency]:[Agency]]=$E255)*(ROW(TableDiv[Agency])-ROW(TableDiv[[#Headers],[Agency]])),COLUMNS($F$7:M$7))))</f>
        <v>0</v>
      </c>
      <c r="N255" s="1069" cm="1">
        <f t="array" ref="N255">IF($D255&lt;COLUMNS($F$7:N$7),"",INDEX(TableDiv[[GASB]:[GASB]],_xlfn.AGGREGATE(15,3,(TableDiv[[Agency]:[Agency]]=$E255)/(TableDiv[[Agency]:[Agency]]=$E255)*(ROW(TableDiv[Agency])-ROW(TableDiv[[#Headers],[Agency]])),COLUMNS($F$7:N$7))))</f>
        <v>0</v>
      </c>
      <c r="O255" s="1069" cm="1">
        <f t="array" ref="O255">IF($D255&lt;COLUMNS($F$7:O$7),"",INDEX(TableDiv[[GASB]:[GASB]],_xlfn.AGGREGATE(15,3,(TableDiv[[Agency]:[Agency]]=$E255)/(TableDiv[[Agency]:[Agency]]=$E255)*(ROW(TableDiv[Agency])-ROW(TableDiv[[#Headers],[Agency]])),COLUMNS($F$7:O$7))))</f>
        <v>0</v>
      </c>
      <c r="P255" s="1069" cm="1">
        <f t="array" ref="P255">IF($D255&lt;COLUMNS($F$7:P$7),"",INDEX(TableDiv[[GASB]:[GASB]],_xlfn.AGGREGATE(15,3,(TableDiv[[Agency]:[Agency]]=$E255)/(TableDiv[[Agency]:[Agency]]=$E255)*(ROW(TableDiv[Agency])-ROW(TableDiv[[#Headers],[Agency]])),COLUMNS($F$7:P$7))))</f>
        <v>0</v>
      </c>
      <c r="Q255" s="1069" cm="1">
        <f t="array" ref="Q255">IF($D255&lt;COLUMNS($F$7:Q$7),"",INDEX(TableDiv[[GASB]:[GASB]],_xlfn.AGGREGATE(15,3,(TableDiv[[Agency]:[Agency]]=$E255)/(TableDiv[[Agency]:[Agency]]=$E255)*(ROW(TableDiv[Agency])-ROW(TableDiv[[#Headers],[Agency]])),COLUMNS($F$7:Q$7))))</f>
        <v>0</v>
      </c>
      <c r="R255" s="1069" cm="1">
        <f t="array" ref="R255">IF($D255&lt;COLUMNS($F$7:R$7),"",INDEX(TableDiv[[GASB]:[GASB]],_xlfn.AGGREGATE(15,3,(TableDiv[[Agency]:[Agency]]=$E255)/(TableDiv[[Agency]:[Agency]]=$E255)*(ROW(TableDiv[Agency])-ROW(TableDiv[[#Headers],[Agency]])),COLUMNS($F$7:R$7))))</f>
        <v>0</v>
      </c>
      <c r="S255" s="1069" cm="1">
        <f t="array" ref="S255">IF($D255&lt;COLUMNS($F$7:S$7),"",INDEX(TableDiv[[GASB]:[GASB]],_xlfn.AGGREGATE(15,3,(TableDiv[[Agency]:[Agency]]=$E255)/(TableDiv[[Agency]:[Agency]]=$E255)*(ROW(TableDiv[Agency])-ROW(TableDiv[[#Headers],[Agency]])),COLUMNS($F$7:S$7))))</f>
        <v>0</v>
      </c>
      <c r="T255" s="1069" cm="1">
        <f t="array" ref="T255">IF($D255&lt;COLUMNS($F$7:T$7),"",INDEX(TableDiv[[GASB]:[GASB]],_xlfn.AGGREGATE(15,3,(TableDiv[[Agency]:[Agency]]=$E255)/(TableDiv[[Agency]:[Agency]]=$E255)*(ROW(TableDiv[Agency])-ROW(TableDiv[[#Headers],[Agency]])),COLUMNS($F$7:T$7))))</f>
        <v>0</v>
      </c>
      <c r="U255" s="1069" cm="1">
        <f t="array" ref="U255">IF($D255&lt;COLUMNS($F$7:U$7),"",INDEX(TableDiv[[GASB]:[GASB]],_xlfn.AGGREGATE(15,3,(TableDiv[[Agency]:[Agency]]=$E255)/(TableDiv[[Agency]:[Agency]]=$E255)*(ROW(TableDiv[Agency])-ROW(TableDiv[[#Headers],[Agency]])),COLUMNS($F$7:U$7))))</f>
        <v>0</v>
      </c>
      <c r="V255" s="1069" cm="1">
        <f t="array" ref="V255">IF($D255&lt;COLUMNS($F$7:V$7),"",INDEX(TableDiv[[GASB]:[GASB]],_xlfn.AGGREGATE(15,3,(TableDiv[[Agency]:[Agency]]=$E255)/(TableDiv[[Agency]:[Agency]]=$E255)*(ROW(TableDiv[Agency])-ROW(TableDiv[[#Headers],[Agency]])),COLUMNS($F$7:V$7))))</f>
        <v>0</v>
      </c>
      <c r="W255" s="1069" cm="1">
        <f t="array" ref="W255">IF($D255&lt;COLUMNS($F$7:W$7),"",INDEX(TableDiv[[GASB]:[GASB]],_xlfn.AGGREGATE(15,3,(TableDiv[[Agency]:[Agency]]=$E255)/(TableDiv[[Agency]:[Agency]]=$E255)*(ROW(TableDiv[Agency])-ROW(TableDiv[[#Headers],[Agency]])),COLUMNS($F$7:W$7))))</f>
        <v>0</v>
      </c>
      <c r="X255" s="1069" cm="1">
        <f t="array" ref="X255">IF($D255&lt;COLUMNS($F$7:X$7),"",INDEX(TableDiv[[GASB]:[GASB]],_xlfn.AGGREGATE(15,3,(TableDiv[[Agency]:[Agency]]=$E255)/(TableDiv[[Agency]:[Agency]]=$E255)*(ROW(TableDiv[Agency])-ROW(TableDiv[[#Headers],[Agency]])),COLUMNS($F$7:X$7))))</f>
        <v>0</v>
      </c>
      <c r="Y255" s="1069" cm="1">
        <f t="array" ref="Y255">IF($D255&lt;COLUMNS($F$7:Y$7),"",INDEX(TableDiv[[GASB]:[GASB]],_xlfn.AGGREGATE(15,3,(TableDiv[[Agency]:[Agency]]=$E255)/(TableDiv[[Agency]:[Agency]]=$E255)*(ROW(TableDiv[Agency])-ROW(TableDiv[[#Headers],[Agency]])),COLUMNS($F$7:Y$7))))</f>
        <v>0</v>
      </c>
      <c r="Z255" s="1069" cm="1">
        <f t="array" ref="Z255">IF($D255&lt;COLUMNS($F$7:Z$7),"",INDEX(TableDiv[[GASB]:[GASB]],_xlfn.AGGREGATE(15,3,(TableDiv[[Agency]:[Agency]]=$E255)/(TableDiv[[Agency]:[Agency]]=$E255)*(ROW(TableDiv[Agency])-ROW(TableDiv[[#Headers],[Agency]])),COLUMNS($F$7:Z$7))))</f>
        <v>0</v>
      </c>
      <c r="AA255" s="1069" cm="1">
        <f t="array" ref="AA255">IF($D255&lt;COLUMNS($F$7:AA$7),"",INDEX(TableDiv[[GASB]:[GASB]],_xlfn.AGGREGATE(15,3,(TableDiv[[Agency]:[Agency]]=$E255)/(TableDiv[[Agency]:[Agency]]=$E255)*(ROW(TableDiv[Agency])-ROW(TableDiv[[#Headers],[Agency]])),COLUMNS($F$7:AA$7))))</f>
        <v>0</v>
      </c>
      <c r="AB255" s="1069" cm="1">
        <f t="array" ref="AB255">IF($D255&lt;COLUMNS($F$7:AB$7),"",INDEX(TableDiv[[GASB]:[GASB]],_xlfn.AGGREGATE(15,3,(TableDiv[[Agency]:[Agency]]=$E255)/(TableDiv[[Agency]:[Agency]]=$E255)*(ROW(TableDiv[Agency])-ROW(TableDiv[[#Headers],[Agency]])),COLUMNS($F$7:AB$7))))</f>
        <v>0</v>
      </c>
      <c r="AC255" s="1069" cm="1">
        <f t="array" ref="AC255">IF($D255&lt;COLUMNS($F$7:AC$7),"",INDEX(TableDiv[[GASB]:[GASB]],_xlfn.AGGREGATE(15,3,(TableDiv[[Agency]:[Agency]]=$E255)/(TableDiv[[Agency]:[Agency]]=$E255)*(ROW(TableDiv[Agency])-ROW(TableDiv[[#Headers],[Agency]])),COLUMNS($F$7:AC$7))))</f>
        <v>0</v>
      </c>
      <c r="AD255" s="1069" cm="1">
        <f t="array" ref="AD255">IF($D255&lt;COLUMNS($F$7:AD$7),"",INDEX(TableDiv[[GASB]:[GASB]],_xlfn.AGGREGATE(15,3,(TableDiv[[Agency]:[Agency]]=$E255)/(TableDiv[[Agency]:[Agency]]=$E255)*(ROW(TableDiv[Agency])-ROW(TableDiv[[#Headers],[Agency]])),COLUMNS($F$7:AD$7))))</f>
        <v>0</v>
      </c>
      <c r="AE255" s="1069" cm="1">
        <f t="array" ref="AE255">IF($D255&lt;COLUMNS($F$7:AE$7),"",INDEX(TableDiv[[GASB]:[GASB]],_xlfn.AGGREGATE(15,3,(TableDiv[[Agency]:[Agency]]=$E255)/(TableDiv[[Agency]:[Agency]]=$E255)*(ROW(TableDiv[Agency])-ROW(TableDiv[[#Headers],[Agency]])),COLUMNS($F$7:AE$7))))</f>
        <v>0</v>
      </c>
      <c r="AF255" s="1069" cm="1">
        <f t="array" ref="AF255">IF($D255&lt;COLUMNS($F$7:AF$7),"",INDEX(TableDiv[[GASB]:[GASB]],_xlfn.AGGREGATE(15,3,(TableDiv[[Agency]:[Agency]]=$E255)/(TableDiv[[Agency]:[Agency]]=$E255)*(ROW(TableDiv[Agency])-ROW(TableDiv[[#Headers],[Agency]])),COLUMNS($F$7:AF$7))))</f>
        <v>0</v>
      </c>
      <c r="AG255" s="1069" cm="1">
        <f t="array" ref="AG255">IF($D255&lt;COLUMNS($F$7:AG$7),"",INDEX(TableDiv[[GASB]:[GASB]],_xlfn.AGGREGATE(15,3,(TableDiv[[Agency]:[Agency]]=$E255)/(TableDiv[[Agency]:[Agency]]=$E255)*(ROW(TableDiv[Agency])-ROW(TableDiv[[#Headers],[Agency]])),COLUMNS($F$7:AG$7))))</f>
        <v>0</v>
      </c>
      <c r="AH255" s="1069" cm="1">
        <f t="array" ref="AH255">IF($D255&lt;COLUMNS($F$7:AH$7),"",INDEX(TableDiv[[GASB]:[GASB]],_xlfn.AGGREGATE(15,3,(TableDiv[[Agency]:[Agency]]=$E255)/(TableDiv[[Agency]:[Agency]]=$E255)*(ROW(TableDiv[Agency])-ROW(TableDiv[[#Headers],[Agency]])),COLUMNS($F$7:AH$7))))</f>
        <v>0</v>
      </c>
      <c r="AI255" s="1069" cm="1">
        <f t="array" ref="AI255">IF($D255&lt;COLUMNS($F$7:AI$7),"",INDEX(TableDiv[[GASB]:[GASB]],_xlfn.AGGREGATE(15,3,(TableDiv[[Agency]:[Agency]]=$E255)/(TableDiv[[Agency]:[Agency]]=$E255)*(ROW(TableDiv[Agency])-ROW(TableDiv[[#Headers],[Agency]])),COLUMNS($F$7:AI$7))))</f>
        <v>0</v>
      </c>
      <c r="AJ255" s="1069" cm="1">
        <f t="array" ref="AJ255">IF($D255&lt;COLUMNS($F$7:AJ$7),"",INDEX(TableDiv[[GASB]:[GASB]],_xlfn.AGGREGATE(15,3,(TableDiv[[Agency]:[Agency]]=$E255)/(TableDiv[[Agency]:[Agency]]=$E255)*(ROW(TableDiv[Agency])-ROW(TableDiv[[#Headers],[Agency]])),COLUMNS($F$7:AJ$7))))</f>
        <v>0</v>
      </c>
      <c r="AK255" s="1069" t="str" cm="1">
        <f t="array" ref="AK255">IF($D255&lt;COLUMNS($F$7:AK$7),"",INDEX(TableDiv[[GASB]:[GASB]],_xlfn.AGGREGATE(15,3,(TableDiv[[Agency]:[Agency]]=$E255)/(TableDiv[[Agency]:[Agency]]=$E255)*(ROW(TableDiv[Agency])-ROW(TableDiv[[#Headers],[Agency]])),COLUMNS($F$7:AK$7))))</f>
        <v/>
      </c>
      <c r="AL255" s="1069" t="str" cm="1">
        <f t="array" ref="AL255">IF($D255&lt;COLUMNS($F$7:AL$7),"",INDEX(TableDiv[[GASB]:[GASB]],_xlfn.AGGREGATE(15,3,(TableDiv[[Agency]:[Agency]]=$E255)/(TableDiv[[Agency]:[Agency]]=$E255)*(ROW(TableDiv[Agency])-ROW(TableDiv[[#Headers],[Agency]])),COLUMNS($F$7:AL$7))))</f>
        <v/>
      </c>
      <c r="AM255" s="1069" t="str" cm="1">
        <f t="array" ref="AM255">IF($D255&lt;COLUMNS($F$7:AM$7),"",INDEX(TableDiv[[GASB]:[GASB]],_xlfn.AGGREGATE(15,3,(TableDiv[[Agency]:[Agency]]=$E255)/(TableDiv[[Agency]:[Agency]]=$E255)*(ROW(TableDiv[Agency])-ROW(TableDiv[[#Headers],[Agency]])),COLUMNS($F$7:AM$7))))</f>
        <v/>
      </c>
      <c r="AN255" s="1069"/>
      <c r="AO255" s="1069"/>
      <c r="AP255" s="1069"/>
      <c r="AQ255" s="1069"/>
      <c r="AR255" s="1069"/>
      <c r="AS255" s="1069"/>
    </row>
    <row r="256" spans="1:45" ht="15">
      <c r="A256" s="1073" t="s">
        <v>1457</v>
      </c>
      <c r="B256" s="1073" t="s">
        <v>2266</v>
      </c>
      <c r="C256" s="1069"/>
      <c r="D256" s="1069">
        <f>COUNTIF(TableDiv[Agency],E256)</f>
        <v>31</v>
      </c>
      <c r="E256" s="1078" t="str" cm="1">
        <f t="array" ref="E256">IFERROR(INDEX(TableDiv[Agency],MATCH(0,INDEX(COUNTIF($E$7:E255,TableDiv[Agency]),),0)),"")</f>
        <v/>
      </c>
      <c r="F256" s="1069" cm="1">
        <f t="array" ref="F256">IF($D256&lt;COLUMNS($F$7:F$7),"",INDEX(TableDiv[[GASB]:[GASB]],_xlfn.AGGREGATE(15,3,(TableDiv[[Agency]:[Agency]]=$E256)/(TableDiv[[Agency]:[Agency]]=$E256)*(ROW(TableDiv[Agency])-ROW(TableDiv[[#Headers],[Agency]])),COLUMNS($F$7:F$7))))</f>
        <v>0</v>
      </c>
      <c r="G256" s="1069" cm="1">
        <f t="array" ref="G256">IF($D256&lt;COLUMNS($F$7:G$7),"",INDEX(TableDiv[[GASB]:[GASB]],_xlfn.AGGREGATE(15,3,(TableDiv[[Agency]:[Agency]]=$E256)/(TableDiv[[Agency]:[Agency]]=$E256)*(ROW(TableDiv[Agency])-ROW(TableDiv[[#Headers],[Agency]])),COLUMNS($F$7:G$7))))</f>
        <v>0</v>
      </c>
      <c r="H256" s="1069" cm="1">
        <f t="array" ref="H256">IF($D256&lt;COLUMNS($F$7:H$7),"",INDEX(TableDiv[[GASB]:[GASB]],_xlfn.AGGREGATE(15,3,(TableDiv[[Agency]:[Agency]]=$E256)/(TableDiv[[Agency]:[Agency]]=$E256)*(ROW(TableDiv[Agency])-ROW(TableDiv[[#Headers],[Agency]])),COLUMNS($F$7:H$7))))</f>
        <v>0</v>
      </c>
      <c r="I256" s="1069" cm="1">
        <f t="array" ref="I256">IF($D256&lt;COLUMNS($F$7:I$7),"",INDEX(TableDiv[[GASB]:[GASB]],_xlfn.AGGREGATE(15,3,(TableDiv[[Agency]:[Agency]]=$E256)/(TableDiv[[Agency]:[Agency]]=$E256)*(ROW(TableDiv[Agency])-ROW(TableDiv[[#Headers],[Agency]])),COLUMNS($F$7:I$7))))</f>
        <v>0</v>
      </c>
      <c r="J256" s="1069" cm="1">
        <f t="array" ref="J256">IF($D256&lt;COLUMNS($F$7:J$7),"",INDEX(TableDiv[[GASB]:[GASB]],_xlfn.AGGREGATE(15,3,(TableDiv[[Agency]:[Agency]]=$E256)/(TableDiv[[Agency]:[Agency]]=$E256)*(ROW(TableDiv[Agency])-ROW(TableDiv[[#Headers],[Agency]])),COLUMNS($F$7:J$7))))</f>
        <v>0</v>
      </c>
      <c r="K256" s="1069" cm="1">
        <f t="array" ref="K256">IF($D256&lt;COLUMNS($F$7:K$7),"",INDEX(TableDiv[[GASB]:[GASB]],_xlfn.AGGREGATE(15,3,(TableDiv[[Agency]:[Agency]]=$E256)/(TableDiv[[Agency]:[Agency]]=$E256)*(ROW(TableDiv[Agency])-ROW(TableDiv[[#Headers],[Agency]])),COLUMNS($F$7:K$7))))</f>
        <v>0</v>
      </c>
      <c r="L256" s="1069" cm="1">
        <f t="array" ref="L256">IF($D256&lt;COLUMNS($F$7:L$7),"",INDEX(TableDiv[[GASB]:[GASB]],_xlfn.AGGREGATE(15,3,(TableDiv[[Agency]:[Agency]]=$E256)/(TableDiv[[Agency]:[Agency]]=$E256)*(ROW(TableDiv[Agency])-ROW(TableDiv[[#Headers],[Agency]])),COLUMNS($F$7:L$7))))</f>
        <v>0</v>
      </c>
      <c r="M256" s="1069" cm="1">
        <f t="array" ref="M256">IF($D256&lt;COLUMNS($F$7:M$7),"",INDEX(TableDiv[[GASB]:[GASB]],_xlfn.AGGREGATE(15,3,(TableDiv[[Agency]:[Agency]]=$E256)/(TableDiv[[Agency]:[Agency]]=$E256)*(ROW(TableDiv[Agency])-ROW(TableDiv[[#Headers],[Agency]])),COLUMNS($F$7:M$7))))</f>
        <v>0</v>
      </c>
      <c r="N256" s="1069" cm="1">
        <f t="array" ref="N256">IF($D256&lt;COLUMNS($F$7:N$7),"",INDEX(TableDiv[[GASB]:[GASB]],_xlfn.AGGREGATE(15,3,(TableDiv[[Agency]:[Agency]]=$E256)/(TableDiv[[Agency]:[Agency]]=$E256)*(ROW(TableDiv[Agency])-ROW(TableDiv[[#Headers],[Agency]])),COLUMNS($F$7:N$7))))</f>
        <v>0</v>
      </c>
      <c r="O256" s="1069" cm="1">
        <f t="array" ref="O256">IF($D256&lt;COLUMNS($F$7:O$7),"",INDEX(TableDiv[[GASB]:[GASB]],_xlfn.AGGREGATE(15,3,(TableDiv[[Agency]:[Agency]]=$E256)/(TableDiv[[Agency]:[Agency]]=$E256)*(ROW(TableDiv[Agency])-ROW(TableDiv[[#Headers],[Agency]])),COLUMNS($F$7:O$7))))</f>
        <v>0</v>
      </c>
      <c r="P256" s="1069" cm="1">
        <f t="array" ref="P256">IF($D256&lt;COLUMNS($F$7:P$7),"",INDEX(TableDiv[[GASB]:[GASB]],_xlfn.AGGREGATE(15,3,(TableDiv[[Agency]:[Agency]]=$E256)/(TableDiv[[Agency]:[Agency]]=$E256)*(ROW(TableDiv[Agency])-ROW(TableDiv[[#Headers],[Agency]])),COLUMNS($F$7:P$7))))</f>
        <v>0</v>
      </c>
      <c r="Q256" s="1069" cm="1">
        <f t="array" ref="Q256">IF($D256&lt;COLUMNS($F$7:Q$7),"",INDEX(TableDiv[[GASB]:[GASB]],_xlfn.AGGREGATE(15,3,(TableDiv[[Agency]:[Agency]]=$E256)/(TableDiv[[Agency]:[Agency]]=$E256)*(ROW(TableDiv[Agency])-ROW(TableDiv[[#Headers],[Agency]])),COLUMNS($F$7:Q$7))))</f>
        <v>0</v>
      </c>
      <c r="R256" s="1069" cm="1">
        <f t="array" ref="R256">IF($D256&lt;COLUMNS($F$7:R$7),"",INDEX(TableDiv[[GASB]:[GASB]],_xlfn.AGGREGATE(15,3,(TableDiv[[Agency]:[Agency]]=$E256)/(TableDiv[[Agency]:[Agency]]=$E256)*(ROW(TableDiv[Agency])-ROW(TableDiv[[#Headers],[Agency]])),COLUMNS($F$7:R$7))))</f>
        <v>0</v>
      </c>
      <c r="S256" s="1069" cm="1">
        <f t="array" ref="S256">IF($D256&lt;COLUMNS($F$7:S$7),"",INDEX(TableDiv[[GASB]:[GASB]],_xlfn.AGGREGATE(15,3,(TableDiv[[Agency]:[Agency]]=$E256)/(TableDiv[[Agency]:[Agency]]=$E256)*(ROW(TableDiv[Agency])-ROW(TableDiv[[#Headers],[Agency]])),COLUMNS($F$7:S$7))))</f>
        <v>0</v>
      </c>
      <c r="T256" s="1069" cm="1">
        <f t="array" ref="T256">IF($D256&lt;COLUMNS($F$7:T$7),"",INDEX(TableDiv[[GASB]:[GASB]],_xlfn.AGGREGATE(15,3,(TableDiv[[Agency]:[Agency]]=$E256)/(TableDiv[[Agency]:[Agency]]=$E256)*(ROW(TableDiv[Agency])-ROW(TableDiv[[#Headers],[Agency]])),COLUMNS($F$7:T$7))))</f>
        <v>0</v>
      </c>
      <c r="U256" s="1069" cm="1">
        <f t="array" ref="U256">IF($D256&lt;COLUMNS($F$7:U$7),"",INDEX(TableDiv[[GASB]:[GASB]],_xlfn.AGGREGATE(15,3,(TableDiv[[Agency]:[Agency]]=$E256)/(TableDiv[[Agency]:[Agency]]=$E256)*(ROW(TableDiv[Agency])-ROW(TableDiv[[#Headers],[Agency]])),COLUMNS($F$7:U$7))))</f>
        <v>0</v>
      </c>
      <c r="V256" s="1069" cm="1">
        <f t="array" ref="V256">IF($D256&lt;COLUMNS($F$7:V$7),"",INDEX(TableDiv[[GASB]:[GASB]],_xlfn.AGGREGATE(15,3,(TableDiv[[Agency]:[Agency]]=$E256)/(TableDiv[[Agency]:[Agency]]=$E256)*(ROW(TableDiv[Agency])-ROW(TableDiv[[#Headers],[Agency]])),COLUMNS($F$7:V$7))))</f>
        <v>0</v>
      </c>
      <c r="W256" s="1069" cm="1">
        <f t="array" ref="W256">IF($D256&lt;COLUMNS($F$7:W$7),"",INDEX(TableDiv[[GASB]:[GASB]],_xlfn.AGGREGATE(15,3,(TableDiv[[Agency]:[Agency]]=$E256)/(TableDiv[[Agency]:[Agency]]=$E256)*(ROW(TableDiv[Agency])-ROW(TableDiv[[#Headers],[Agency]])),COLUMNS($F$7:W$7))))</f>
        <v>0</v>
      </c>
      <c r="X256" s="1069" cm="1">
        <f t="array" ref="X256">IF($D256&lt;COLUMNS($F$7:X$7),"",INDEX(TableDiv[[GASB]:[GASB]],_xlfn.AGGREGATE(15,3,(TableDiv[[Agency]:[Agency]]=$E256)/(TableDiv[[Agency]:[Agency]]=$E256)*(ROW(TableDiv[Agency])-ROW(TableDiv[[#Headers],[Agency]])),COLUMNS($F$7:X$7))))</f>
        <v>0</v>
      </c>
      <c r="Y256" s="1069" cm="1">
        <f t="array" ref="Y256">IF($D256&lt;COLUMNS($F$7:Y$7),"",INDEX(TableDiv[[GASB]:[GASB]],_xlfn.AGGREGATE(15,3,(TableDiv[[Agency]:[Agency]]=$E256)/(TableDiv[[Agency]:[Agency]]=$E256)*(ROW(TableDiv[Agency])-ROW(TableDiv[[#Headers],[Agency]])),COLUMNS($F$7:Y$7))))</f>
        <v>0</v>
      </c>
      <c r="Z256" s="1069" cm="1">
        <f t="array" ref="Z256">IF($D256&lt;COLUMNS($F$7:Z$7),"",INDEX(TableDiv[[GASB]:[GASB]],_xlfn.AGGREGATE(15,3,(TableDiv[[Agency]:[Agency]]=$E256)/(TableDiv[[Agency]:[Agency]]=$E256)*(ROW(TableDiv[Agency])-ROW(TableDiv[[#Headers],[Agency]])),COLUMNS($F$7:Z$7))))</f>
        <v>0</v>
      </c>
      <c r="AA256" s="1069" cm="1">
        <f t="array" ref="AA256">IF($D256&lt;COLUMNS($F$7:AA$7),"",INDEX(TableDiv[[GASB]:[GASB]],_xlfn.AGGREGATE(15,3,(TableDiv[[Agency]:[Agency]]=$E256)/(TableDiv[[Agency]:[Agency]]=$E256)*(ROW(TableDiv[Agency])-ROW(TableDiv[[#Headers],[Agency]])),COLUMNS($F$7:AA$7))))</f>
        <v>0</v>
      </c>
      <c r="AB256" s="1069" cm="1">
        <f t="array" ref="AB256">IF($D256&lt;COLUMNS($F$7:AB$7),"",INDEX(TableDiv[[GASB]:[GASB]],_xlfn.AGGREGATE(15,3,(TableDiv[[Agency]:[Agency]]=$E256)/(TableDiv[[Agency]:[Agency]]=$E256)*(ROW(TableDiv[Agency])-ROW(TableDiv[[#Headers],[Agency]])),COLUMNS($F$7:AB$7))))</f>
        <v>0</v>
      </c>
      <c r="AC256" s="1069" cm="1">
        <f t="array" ref="AC256">IF($D256&lt;COLUMNS($F$7:AC$7),"",INDEX(TableDiv[[GASB]:[GASB]],_xlfn.AGGREGATE(15,3,(TableDiv[[Agency]:[Agency]]=$E256)/(TableDiv[[Agency]:[Agency]]=$E256)*(ROW(TableDiv[Agency])-ROW(TableDiv[[#Headers],[Agency]])),COLUMNS($F$7:AC$7))))</f>
        <v>0</v>
      </c>
      <c r="AD256" s="1069" cm="1">
        <f t="array" ref="AD256">IF($D256&lt;COLUMNS($F$7:AD$7),"",INDEX(TableDiv[[GASB]:[GASB]],_xlfn.AGGREGATE(15,3,(TableDiv[[Agency]:[Agency]]=$E256)/(TableDiv[[Agency]:[Agency]]=$E256)*(ROW(TableDiv[Agency])-ROW(TableDiv[[#Headers],[Agency]])),COLUMNS($F$7:AD$7))))</f>
        <v>0</v>
      </c>
      <c r="AE256" s="1069" cm="1">
        <f t="array" ref="AE256">IF($D256&lt;COLUMNS($F$7:AE$7),"",INDEX(TableDiv[[GASB]:[GASB]],_xlfn.AGGREGATE(15,3,(TableDiv[[Agency]:[Agency]]=$E256)/(TableDiv[[Agency]:[Agency]]=$E256)*(ROW(TableDiv[Agency])-ROW(TableDiv[[#Headers],[Agency]])),COLUMNS($F$7:AE$7))))</f>
        <v>0</v>
      </c>
      <c r="AF256" s="1069" cm="1">
        <f t="array" ref="AF256">IF($D256&lt;COLUMNS($F$7:AF$7),"",INDEX(TableDiv[[GASB]:[GASB]],_xlfn.AGGREGATE(15,3,(TableDiv[[Agency]:[Agency]]=$E256)/(TableDiv[[Agency]:[Agency]]=$E256)*(ROW(TableDiv[Agency])-ROW(TableDiv[[#Headers],[Agency]])),COLUMNS($F$7:AF$7))))</f>
        <v>0</v>
      </c>
      <c r="AG256" s="1069" cm="1">
        <f t="array" ref="AG256">IF($D256&lt;COLUMNS($F$7:AG$7),"",INDEX(TableDiv[[GASB]:[GASB]],_xlfn.AGGREGATE(15,3,(TableDiv[[Agency]:[Agency]]=$E256)/(TableDiv[[Agency]:[Agency]]=$E256)*(ROW(TableDiv[Agency])-ROW(TableDiv[[#Headers],[Agency]])),COLUMNS($F$7:AG$7))))</f>
        <v>0</v>
      </c>
      <c r="AH256" s="1069" cm="1">
        <f t="array" ref="AH256">IF($D256&lt;COLUMNS($F$7:AH$7),"",INDEX(TableDiv[[GASB]:[GASB]],_xlfn.AGGREGATE(15,3,(TableDiv[[Agency]:[Agency]]=$E256)/(TableDiv[[Agency]:[Agency]]=$E256)*(ROW(TableDiv[Agency])-ROW(TableDiv[[#Headers],[Agency]])),COLUMNS($F$7:AH$7))))</f>
        <v>0</v>
      </c>
      <c r="AI256" s="1069" cm="1">
        <f t="array" ref="AI256">IF($D256&lt;COLUMNS($F$7:AI$7),"",INDEX(TableDiv[[GASB]:[GASB]],_xlfn.AGGREGATE(15,3,(TableDiv[[Agency]:[Agency]]=$E256)/(TableDiv[[Agency]:[Agency]]=$E256)*(ROW(TableDiv[Agency])-ROW(TableDiv[[#Headers],[Agency]])),COLUMNS($F$7:AI$7))))</f>
        <v>0</v>
      </c>
      <c r="AJ256" s="1069" cm="1">
        <f t="array" ref="AJ256">IF($D256&lt;COLUMNS($F$7:AJ$7),"",INDEX(TableDiv[[GASB]:[GASB]],_xlfn.AGGREGATE(15,3,(TableDiv[[Agency]:[Agency]]=$E256)/(TableDiv[[Agency]:[Agency]]=$E256)*(ROW(TableDiv[Agency])-ROW(TableDiv[[#Headers],[Agency]])),COLUMNS($F$7:AJ$7))))</f>
        <v>0</v>
      </c>
      <c r="AK256" s="1069" t="str" cm="1">
        <f t="array" ref="AK256">IF($D256&lt;COLUMNS($F$7:AK$7),"",INDEX(TableDiv[[GASB]:[GASB]],_xlfn.AGGREGATE(15,3,(TableDiv[[Agency]:[Agency]]=$E256)/(TableDiv[[Agency]:[Agency]]=$E256)*(ROW(TableDiv[Agency])-ROW(TableDiv[[#Headers],[Agency]])),COLUMNS($F$7:AK$7))))</f>
        <v/>
      </c>
      <c r="AL256" s="1069" t="str" cm="1">
        <f t="array" ref="AL256">IF($D256&lt;COLUMNS($F$7:AL$7),"",INDEX(TableDiv[[GASB]:[GASB]],_xlfn.AGGREGATE(15,3,(TableDiv[[Agency]:[Agency]]=$E256)/(TableDiv[[Agency]:[Agency]]=$E256)*(ROW(TableDiv[Agency])-ROW(TableDiv[[#Headers],[Agency]])),COLUMNS($F$7:AL$7))))</f>
        <v/>
      </c>
      <c r="AM256" s="1069" t="str" cm="1">
        <f t="array" ref="AM256">IF($D256&lt;COLUMNS($F$7:AM$7),"",INDEX(TableDiv[[GASB]:[GASB]],_xlfn.AGGREGATE(15,3,(TableDiv[[Agency]:[Agency]]=$E256)/(TableDiv[[Agency]:[Agency]]=$E256)*(ROW(TableDiv[Agency])-ROW(TableDiv[[#Headers],[Agency]])),COLUMNS($F$7:AM$7))))</f>
        <v/>
      </c>
      <c r="AN256" s="1069"/>
      <c r="AO256" s="1069"/>
      <c r="AP256" s="1069"/>
      <c r="AQ256" s="1069"/>
      <c r="AR256" s="1069"/>
      <c r="AS256" s="1069"/>
    </row>
    <row r="257" spans="1:45" ht="15">
      <c r="A257" s="1073" t="s">
        <v>1457</v>
      </c>
      <c r="B257" s="1073" t="s">
        <v>2325</v>
      </c>
      <c r="C257" s="1069"/>
      <c r="D257" s="1069">
        <f>COUNTIF(TableDiv[Agency],E257)</f>
        <v>31</v>
      </c>
      <c r="E257" s="1078" t="str" cm="1">
        <f t="array" ref="E257">IFERROR(INDEX(TableDiv[Agency],MATCH(0,INDEX(COUNTIF($E$7:E256,TableDiv[Agency]),),0)),"")</f>
        <v/>
      </c>
      <c r="F257" s="1069" cm="1">
        <f t="array" ref="F257">IF($D257&lt;COLUMNS($F$7:F$7),"",INDEX(TableDiv[[GASB]:[GASB]],_xlfn.AGGREGATE(15,3,(TableDiv[[Agency]:[Agency]]=$E257)/(TableDiv[[Agency]:[Agency]]=$E257)*(ROW(TableDiv[Agency])-ROW(TableDiv[[#Headers],[Agency]])),COLUMNS($F$7:F$7))))</f>
        <v>0</v>
      </c>
      <c r="G257" s="1069" cm="1">
        <f t="array" ref="G257">IF($D257&lt;COLUMNS($F$7:G$7),"",INDEX(TableDiv[[GASB]:[GASB]],_xlfn.AGGREGATE(15,3,(TableDiv[[Agency]:[Agency]]=$E257)/(TableDiv[[Agency]:[Agency]]=$E257)*(ROW(TableDiv[Agency])-ROW(TableDiv[[#Headers],[Agency]])),COLUMNS($F$7:G$7))))</f>
        <v>0</v>
      </c>
      <c r="H257" s="1069" cm="1">
        <f t="array" ref="H257">IF($D257&lt;COLUMNS($F$7:H$7),"",INDEX(TableDiv[[GASB]:[GASB]],_xlfn.AGGREGATE(15,3,(TableDiv[[Agency]:[Agency]]=$E257)/(TableDiv[[Agency]:[Agency]]=$E257)*(ROW(TableDiv[Agency])-ROW(TableDiv[[#Headers],[Agency]])),COLUMNS($F$7:H$7))))</f>
        <v>0</v>
      </c>
      <c r="I257" s="1069" cm="1">
        <f t="array" ref="I257">IF($D257&lt;COLUMNS($F$7:I$7),"",INDEX(TableDiv[[GASB]:[GASB]],_xlfn.AGGREGATE(15,3,(TableDiv[[Agency]:[Agency]]=$E257)/(TableDiv[[Agency]:[Agency]]=$E257)*(ROW(TableDiv[Agency])-ROW(TableDiv[[#Headers],[Agency]])),COLUMNS($F$7:I$7))))</f>
        <v>0</v>
      </c>
      <c r="J257" s="1069" cm="1">
        <f t="array" ref="J257">IF($D257&lt;COLUMNS($F$7:J$7),"",INDEX(TableDiv[[GASB]:[GASB]],_xlfn.AGGREGATE(15,3,(TableDiv[[Agency]:[Agency]]=$E257)/(TableDiv[[Agency]:[Agency]]=$E257)*(ROW(TableDiv[Agency])-ROW(TableDiv[[#Headers],[Agency]])),COLUMNS($F$7:J$7))))</f>
        <v>0</v>
      </c>
      <c r="K257" s="1069" cm="1">
        <f t="array" ref="K257">IF($D257&lt;COLUMNS($F$7:K$7),"",INDEX(TableDiv[[GASB]:[GASB]],_xlfn.AGGREGATE(15,3,(TableDiv[[Agency]:[Agency]]=$E257)/(TableDiv[[Agency]:[Agency]]=$E257)*(ROW(TableDiv[Agency])-ROW(TableDiv[[#Headers],[Agency]])),COLUMNS($F$7:K$7))))</f>
        <v>0</v>
      </c>
      <c r="L257" s="1069" cm="1">
        <f t="array" ref="L257">IF($D257&lt;COLUMNS($F$7:L$7),"",INDEX(TableDiv[[GASB]:[GASB]],_xlfn.AGGREGATE(15,3,(TableDiv[[Agency]:[Agency]]=$E257)/(TableDiv[[Agency]:[Agency]]=$E257)*(ROW(TableDiv[Agency])-ROW(TableDiv[[#Headers],[Agency]])),COLUMNS($F$7:L$7))))</f>
        <v>0</v>
      </c>
      <c r="M257" s="1069" cm="1">
        <f t="array" ref="M257">IF($D257&lt;COLUMNS($F$7:M$7),"",INDEX(TableDiv[[GASB]:[GASB]],_xlfn.AGGREGATE(15,3,(TableDiv[[Agency]:[Agency]]=$E257)/(TableDiv[[Agency]:[Agency]]=$E257)*(ROW(TableDiv[Agency])-ROW(TableDiv[[#Headers],[Agency]])),COLUMNS($F$7:M$7))))</f>
        <v>0</v>
      </c>
      <c r="N257" s="1069" cm="1">
        <f t="array" ref="N257">IF($D257&lt;COLUMNS($F$7:N$7),"",INDEX(TableDiv[[GASB]:[GASB]],_xlfn.AGGREGATE(15,3,(TableDiv[[Agency]:[Agency]]=$E257)/(TableDiv[[Agency]:[Agency]]=$E257)*(ROW(TableDiv[Agency])-ROW(TableDiv[[#Headers],[Agency]])),COLUMNS($F$7:N$7))))</f>
        <v>0</v>
      </c>
      <c r="O257" s="1069" cm="1">
        <f t="array" ref="O257">IF($D257&lt;COLUMNS($F$7:O$7),"",INDEX(TableDiv[[GASB]:[GASB]],_xlfn.AGGREGATE(15,3,(TableDiv[[Agency]:[Agency]]=$E257)/(TableDiv[[Agency]:[Agency]]=$E257)*(ROW(TableDiv[Agency])-ROW(TableDiv[[#Headers],[Agency]])),COLUMNS($F$7:O$7))))</f>
        <v>0</v>
      </c>
      <c r="P257" s="1069" cm="1">
        <f t="array" ref="P257">IF($D257&lt;COLUMNS($F$7:P$7),"",INDEX(TableDiv[[GASB]:[GASB]],_xlfn.AGGREGATE(15,3,(TableDiv[[Agency]:[Agency]]=$E257)/(TableDiv[[Agency]:[Agency]]=$E257)*(ROW(TableDiv[Agency])-ROW(TableDiv[[#Headers],[Agency]])),COLUMNS($F$7:P$7))))</f>
        <v>0</v>
      </c>
      <c r="Q257" s="1069" cm="1">
        <f t="array" ref="Q257">IF($D257&lt;COLUMNS($F$7:Q$7),"",INDEX(TableDiv[[GASB]:[GASB]],_xlfn.AGGREGATE(15,3,(TableDiv[[Agency]:[Agency]]=$E257)/(TableDiv[[Agency]:[Agency]]=$E257)*(ROW(TableDiv[Agency])-ROW(TableDiv[[#Headers],[Agency]])),COLUMNS($F$7:Q$7))))</f>
        <v>0</v>
      </c>
      <c r="R257" s="1069" cm="1">
        <f t="array" ref="R257">IF($D257&lt;COLUMNS($F$7:R$7),"",INDEX(TableDiv[[GASB]:[GASB]],_xlfn.AGGREGATE(15,3,(TableDiv[[Agency]:[Agency]]=$E257)/(TableDiv[[Agency]:[Agency]]=$E257)*(ROW(TableDiv[Agency])-ROW(TableDiv[[#Headers],[Agency]])),COLUMNS($F$7:R$7))))</f>
        <v>0</v>
      </c>
      <c r="S257" s="1069" cm="1">
        <f t="array" ref="S257">IF($D257&lt;COLUMNS($F$7:S$7),"",INDEX(TableDiv[[GASB]:[GASB]],_xlfn.AGGREGATE(15,3,(TableDiv[[Agency]:[Agency]]=$E257)/(TableDiv[[Agency]:[Agency]]=$E257)*(ROW(TableDiv[Agency])-ROW(TableDiv[[#Headers],[Agency]])),COLUMNS($F$7:S$7))))</f>
        <v>0</v>
      </c>
      <c r="T257" s="1069" cm="1">
        <f t="array" ref="T257">IF($D257&lt;COLUMNS($F$7:T$7),"",INDEX(TableDiv[[GASB]:[GASB]],_xlfn.AGGREGATE(15,3,(TableDiv[[Agency]:[Agency]]=$E257)/(TableDiv[[Agency]:[Agency]]=$E257)*(ROW(TableDiv[Agency])-ROW(TableDiv[[#Headers],[Agency]])),COLUMNS($F$7:T$7))))</f>
        <v>0</v>
      </c>
      <c r="U257" s="1069" cm="1">
        <f t="array" ref="U257">IF($D257&lt;COLUMNS($F$7:U$7),"",INDEX(TableDiv[[GASB]:[GASB]],_xlfn.AGGREGATE(15,3,(TableDiv[[Agency]:[Agency]]=$E257)/(TableDiv[[Agency]:[Agency]]=$E257)*(ROW(TableDiv[Agency])-ROW(TableDiv[[#Headers],[Agency]])),COLUMNS($F$7:U$7))))</f>
        <v>0</v>
      </c>
      <c r="V257" s="1069" cm="1">
        <f t="array" ref="V257">IF($D257&lt;COLUMNS($F$7:V$7),"",INDEX(TableDiv[[GASB]:[GASB]],_xlfn.AGGREGATE(15,3,(TableDiv[[Agency]:[Agency]]=$E257)/(TableDiv[[Agency]:[Agency]]=$E257)*(ROW(TableDiv[Agency])-ROW(TableDiv[[#Headers],[Agency]])),COLUMNS($F$7:V$7))))</f>
        <v>0</v>
      </c>
      <c r="W257" s="1069" cm="1">
        <f t="array" ref="W257">IF($D257&lt;COLUMNS($F$7:W$7),"",INDEX(TableDiv[[GASB]:[GASB]],_xlfn.AGGREGATE(15,3,(TableDiv[[Agency]:[Agency]]=$E257)/(TableDiv[[Agency]:[Agency]]=$E257)*(ROW(TableDiv[Agency])-ROW(TableDiv[[#Headers],[Agency]])),COLUMNS($F$7:W$7))))</f>
        <v>0</v>
      </c>
      <c r="X257" s="1069" cm="1">
        <f t="array" ref="X257">IF($D257&lt;COLUMNS($F$7:X$7),"",INDEX(TableDiv[[GASB]:[GASB]],_xlfn.AGGREGATE(15,3,(TableDiv[[Agency]:[Agency]]=$E257)/(TableDiv[[Agency]:[Agency]]=$E257)*(ROW(TableDiv[Agency])-ROW(TableDiv[[#Headers],[Agency]])),COLUMNS($F$7:X$7))))</f>
        <v>0</v>
      </c>
      <c r="Y257" s="1069" cm="1">
        <f t="array" ref="Y257">IF($D257&lt;COLUMNS($F$7:Y$7),"",INDEX(TableDiv[[GASB]:[GASB]],_xlfn.AGGREGATE(15,3,(TableDiv[[Agency]:[Agency]]=$E257)/(TableDiv[[Agency]:[Agency]]=$E257)*(ROW(TableDiv[Agency])-ROW(TableDiv[[#Headers],[Agency]])),COLUMNS($F$7:Y$7))))</f>
        <v>0</v>
      </c>
      <c r="Z257" s="1069" cm="1">
        <f t="array" ref="Z257">IF($D257&lt;COLUMNS($F$7:Z$7),"",INDEX(TableDiv[[GASB]:[GASB]],_xlfn.AGGREGATE(15,3,(TableDiv[[Agency]:[Agency]]=$E257)/(TableDiv[[Agency]:[Agency]]=$E257)*(ROW(TableDiv[Agency])-ROW(TableDiv[[#Headers],[Agency]])),COLUMNS($F$7:Z$7))))</f>
        <v>0</v>
      </c>
      <c r="AA257" s="1069" cm="1">
        <f t="array" ref="AA257">IF($D257&lt;COLUMNS($F$7:AA$7),"",INDEX(TableDiv[[GASB]:[GASB]],_xlfn.AGGREGATE(15,3,(TableDiv[[Agency]:[Agency]]=$E257)/(TableDiv[[Agency]:[Agency]]=$E257)*(ROW(TableDiv[Agency])-ROW(TableDiv[[#Headers],[Agency]])),COLUMNS($F$7:AA$7))))</f>
        <v>0</v>
      </c>
      <c r="AB257" s="1069" cm="1">
        <f t="array" ref="AB257">IF($D257&lt;COLUMNS($F$7:AB$7),"",INDEX(TableDiv[[GASB]:[GASB]],_xlfn.AGGREGATE(15,3,(TableDiv[[Agency]:[Agency]]=$E257)/(TableDiv[[Agency]:[Agency]]=$E257)*(ROW(TableDiv[Agency])-ROW(TableDiv[[#Headers],[Agency]])),COLUMNS($F$7:AB$7))))</f>
        <v>0</v>
      </c>
      <c r="AC257" s="1069" cm="1">
        <f t="array" ref="AC257">IF($D257&lt;COLUMNS($F$7:AC$7),"",INDEX(TableDiv[[GASB]:[GASB]],_xlfn.AGGREGATE(15,3,(TableDiv[[Agency]:[Agency]]=$E257)/(TableDiv[[Agency]:[Agency]]=$E257)*(ROW(TableDiv[Agency])-ROW(TableDiv[[#Headers],[Agency]])),COLUMNS($F$7:AC$7))))</f>
        <v>0</v>
      </c>
      <c r="AD257" s="1069" cm="1">
        <f t="array" ref="AD257">IF($D257&lt;COLUMNS($F$7:AD$7),"",INDEX(TableDiv[[GASB]:[GASB]],_xlfn.AGGREGATE(15,3,(TableDiv[[Agency]:[Agency]]=$E257)/(TableDiv[[Agency]:[Agency]]=$E257)*(ROW(TableDiv[Agency])-ROW(TableDiv[[#Headers],[Agency]])),COLUMNS($F$7:AD$7))))</f>
        <v>0</v>
      </c>
      <c r="AE257" s="1069" cm="1">
        <f t="array" ref="AE257">IF($D257&lt;COLUMNS($F$7:AE$7),"",INDEX(TableDiv[[GASB]:[GASB]],_xlfn.AGGREGATE(15,3,(TableDiv[[Agency]:[Agency]]=$E257)/(TableDiv[[Agency]:[Agency]]=$E257)*(ROW(TableDiv[Agency])-ROW(TableDiv[[#Headers],[Agency]])),COLUMNS($F$7:AE$7))))</f>
        <v>0</v>
      </c>
      <c r="AF257" s="1069" cm="1">
        <f t="array" ref="AF257">IF($D257&lt;COLUMNS($F$7:AF$7),"",INDEX(TableDiv[[GASB]:[GASB]],_xlfn.AGGREGATE(15,3,(TableDiv[[Agency]:[Agency]]=$E257)/(TableDiv[[Agency]:[Agency]]=$E257)*(ROW(TableDiv[Agency])-ROW(TableDiv[[#Headers],[Agency]])),COLUMNS($F$7:AF$7))))</f>
        <v>0</v>
      </c>
      <c r="AG257" s="1069" cm="1">
        <f t="array" ref="AG257">IF($D257&lt;COLUMNS($F$7:AG$7),"",INDEX(TableDiv[[GASB]:[GASB]],_xlfn.AGGREGATE(15,3,(TableDiv[[Agency]:[Agency]]=$E257)/(TableDiv[[Agency]:[Agency]]=$E257)*(ROW(TableDiv[Agency])-ROW(TableDiv[[#Headers],[Agency]])),COLUMNS($F$7:AG$7))))</f>
        <v>0</v>
      </c>
      <c r="AH257" s="1069" cm="1">
        <f t="array" ref="AH257">IF($D257&lt;COLUMNS($F$7:AH$7),"",INDEX(TableDiv[[GASB]:[GASB]],_xlfn.AGGREGATE(15,3,(TableDiv[[Agency]:[Agency]]=$E257)/(TableDiv[[Agency]:[Agency]]=$E257)*(ROW(TableDiv[Agency])-ROW(TableDiv[[#Headers],[Agency]])),COLUMNS($F$7:AH$7))))</f>
        <v>0</v>
      </c>
      <c r="AI257" s="1069" cm="1">
        <f t="array" ref="AI257">IF($D257&lt;COLUMNS($F$7:AI$7),"",INDEX(TableDiv[[GASB]:[GASB]],_xlfn.AGGREGATE(15,3,(TableDiv[[Agency]:[Agency]]=$E257)/(TableDiv[[Agency]:[Agency]]=$E257)*(ROW(TableDiv[Agency])-ROW(TableDiv[[#Headers],[Agency]])),COLUMNS($F$7:AI$7))))</f>
        <v>0</v>
      </c>
      <c r="AJ257" s="1069" cm="1">
        <f t="array" ref="AJ257">IF($D257&lt;COLUMNS($F$7:AJ$7),"",INDEX(TableDiv[[GASB]:[GASB]],_xlfn.AGGREGATE(15,3,(TableDiv[[Agency]:[Agency]]=$E257)/(TableDiv[[Agency]:[Agency]]=$E257)*(ROW(TableDiv[Agency])-ROW(TableDiv[[#Headers],[Agency]])),COLUMNS($F$7:AJ$7))))</f>
        <v>0</v>
      </c>
      <c r="AK257" s="1069" t="str" cm="1">
        <f t="array" ref="AK257">IF($D257&lt;COLUMNS($F$7:AK$7),"",INDEX(TableDiv[[GASB]:[GASB]],_xlfn.AGGREGATE(15,3,(TableDiv[[Agency]:[Agency]]=$E257)/(TableDiv[[Agency]:[Agency]]=$E257)*(ROW(TableDiv[Agency])-ROW(TableDiv[[#Headers],[Agency]])),COLUMNS($F$7:AK$7))))</f>
        <v/>
      </c>
      <c r="AL257" s="1069" t="str" cm="1">
        <f t="array" ref="AL257">IF($D257&lt;COLUMNS($F$7:AL$7),"",INDEX(TableDiv[[GASB]:[GASB]],_xlfn.AGGREGATE(15,3,(TableDiv[[Agency]:[Agency]]=$E257)/(TableDiv[[Agency]:[Agency]]=$E257)*(ROW(TableDiv[Agency])-ROW(TableDiv[[#Headers],[Agency]])),COLUMNS($F$7:AL$7))))</f>
        <v/>
      </c>
      <c r="AM257" s="1069" t="str" cm="1">
        <f t="array" ref="AM257">IF($D257&lt;COLUMNS($F$7:AM$7),"",INDEX(TableDiv[[GASB]:[GASB]],_xlfn.AGGREGATE(15,3,(TableDiv[[Agency]:[Agency]]=$E257)/(TableDiv[[Agency]:[Agency]]=$E257)*(ROW(TableDiv[Agency])-ROW(TableDiv[[#Headers],[Agency]])),COLUMNS($F$7:AM$7))))</f>
        <v/>
      </c>
      <c r="AN257" s="1069"/>
      <c r="AO257" s="1069"/>
      <c r="AP257" s="1069"/>
      <c r="AQ257" s="1069"/>
      <c r="AR257" s="1069"/>
      <c r="AS257" s="1069"/>
    </row>
    <row r="258" spans="1:45" ht="15">
      <c r="A258" s="1073" t="s">
        <v>1457</v>
      </c>
      <c r="B258" s="1073" t="s">
        <v>2270</v>
      </c>
      <c r="C258" s="1069"/>
      <c r="D258" s="1069">
        <f>COUNTIF(TableDiv[Agency],E258)</f>
        <v>31</v>
      </c>
      <c r="E258" s="1078" t="str" cm="1">
        <f t="array" ref="E258">IFERROR(INDEX(TableDiv[Agency],MATCH(0,INDEX(COUNTIF($E$7:E257,TableDiv[Agency]),),0)),"")</f>
        <v/>
      </c>
      <c r="F258" s="1069" cm="1">
        <f t="array" ref="F258">IF($D258&lt;COLUMNS($F$7:F$7),"",INDEX(TableDiv[[GASB]:[GASB]],_xlfn.AGGREGATE(15,3,(TableDiv[[Agency]:[Agency]]=$E258)/(TableDiv[[Agency]:[Agency]]=$E258)*(ROW(TableDiv[Agency])-ROW(TableDiv[[#Headers],[Agency]])),COLUMNS($F$7:F$7))))</f>
        <v>0</v>
      </c>
      <c r="G258" s="1069" cm="1">
        <f t="array" ref="G258">IF($D258&lt;COLUMNS($F$7:G$7),"",INDEX(TableDiv[[GASB]:[GASB]],_xlfn.AGGREGATE(15,3,(TableDiv[[Agency]:[Agency]]=$E258)/(TableDiv[[Agency]:[Agency]]=$E258)*(ROW(TableDiv[Agency])-ROW(TableDiv[[#Headers],[Agency]])),COLUMNS($F$7:G$7))))</f>
        <v>0</v>
      </c>
      <c r="H258" s="1069" cm="1">
        <f t="array" ref="H258">IF($D258&lt;COLUMNS($F$7:H$7),"",INDEX(TableDiv[[GASB]:[GASB]],_xlfn.AGGREGATE(15,3,(TableDiv[[Agency]:[Agency]]=$E258)/(TableDiv[[Agency]:[Agency]]=$E258)*(ROW(TableDiv[Agency])-ROW(TableDiv[[#Headers],[Agency]])),COLUMNS($F$7:H$7))))</f>
        <v>0</v>
      </c>
      <c r="I258" s="1069" cm="1">
        <f t="array" ref="I258">IF($D258&lt;COLUMNS($F$7:I$7),"",INDEX(TableDiv[[GASB]:[GASB]],_xlfn.AGGREGATE(15,3,(TableDiv[[Agency]:[Agency]]=$E258)/(TableDiv[[Agency]:[Agency]]=$E258)*(ROW(TableDiv[Agency])-ROW(TableDiv[[#Headers],[Agency]])),COLUMNS($F$7:I$7))))</f>
        <v>0</v>
      </c>
      <c r="J258" s="1069" cm="1">
        <f t="array" ref="J258">IF($D258&lt;COLUMNS($F$7:J$7),"",INDEX(TableDiv[[GASB]:[GASB]],_xlfn.AGGREGATE(15,3,(TableDiv[[Agency]:[Agency]]=$E258)/(TableDiv[[Agency]:[Agency]]=$E258)*(ROW(TableDiv[Agency])-ROW(TableDiv[[#Headers],[Agency]])),COLUMNS($F$7:J$7))))</f>
        <v>0</v>
      </c>
      <c r="K258" s="1069" cm="1">
        <f t="array" ref="K258">IF($D258&lt;COLUMNS($F$7:K$7),"",INDEX(TableDiv[[GASB]:[GASB]],_xlfn.AGGREGATE(15,3,(TableDiv[[Agency]:[Agency]]=$E258)/(TableDiv[[Agency]:[Agency]]=$E258)*(ROW(TableDiv[Agency])-ROW(TableDiv[[#Headers],[Agency]])),COLUMNS($F$7:K$7))))</f>
        <v>0</v>
      </c>
      <c r="L258" s="1069" cm="1">
        <f t="array" ref="L258">IF($D258&lt;COLUMNS($F$7:L$7),"",INDEX(TableDiv[[GASB]:[GASB]],_xlfn.AGGREGATE(15,3,(TableDiv[[Agency]:[Agency]]=$E258)/(TableDiv[[Agency]:[Agency]]=$E258)*(ROW(TableDiv[Agency])-ROW(TableDiv[[#Headers],[Agency]])),COLUMNS($F$7:L$7))))</f>
        <v>0</v>
      </c>
      <c r="M258" s="1069" cm="1">
        <f t="array" ref="M258">IF($D258&lt;COLUMNS($F$7:M$7),"",INDEX(TableDiv[[GASB]:[GASB]],_xlfn.AGGREGATE(15,3,(TableDiv[[Agency]:[Agency]]=$E258)/(TableDiv[[Agency]:[Agency]]=$E258)*(ROW(TableDiv[Agency])-ROW(TableDiv[[#Headers],[Agency]])),COLUMNS($F$7:M$7))))</f>
        <v>0</v>
      </c>
      <c r="N258" s="1069" cm="1">
        <f t="array" ref="N258">IF($D258&lt;COLUMNS($F$7:N$7),"",INDEX(TableDiv[[GASB]:[GASB]],_xlfn.AGGREGATE(15,3,(TableDiv[[Agency]:[Agency]]=$E258)/(TableDiv[[Agency]:[Agency]]=$E258)*(ROW(TableDiv[Agency])-ROW(TableDiv[[#Headers],[Agency]])),COLUMNS($F$7:N$7))))</f>
        <v>0</v>
      </c>
      <c r="O258" s="1069" cm="1">
        <f t="array" ref="O258">IF($D258&lt;COLUMNS($F$7:O$7),"",INDEX(TableDiv[[GASB]:[GASB]],_xlfn.AGGREGATE(15,3,(TableDiv[[Agency]:[Agency]]=$E258)/(TableDiv[[Agency]:[Agency]]=$E258)*(ROW(TableDiv[Agency])-ROW(TableDiv[[#Headers],[Agency]])),COLUMNS($F$7:O$7))))</f>
        <v>0</v>
      </c>
      <c r="P258" s="1069" cm="1">
        <f t="array" ref="P258">IF($D258&lt;COLUMNS($F$7:P$7),"",INDEX(TableDiv[[GASB]:[GASB]],_xlfn.AGGREGATE(15,3,(TableDiv[[Agency]:[Agency]]=$E258)/(TableDiv[[Agency]:[Agency]]=$E258)*(ROW(TableDiv[Agency])-ROW(TableDiv[[#Headers],[Agency]])),COLUMNS($F$7:P$7))))</f>
        <v>0</v>
      </c>
      <c r="Q258" s="1069" cm="1">
        <f t="array" ref="Q258">IF($D258&lt;COLUMNS($F$7:Q$7),"",INDEX(TableDiv[[GASB]:[GASB]],_xlfn.AGGREGATE(15,3,(TableDiv[[Agency]:[Agency]]=$E258)/(TableDiv[[Agency]:[Agency]]=$E258)*(ROW(TableDiv[Agency])-ROW(TableDiv[[#Headers],[Agency]])),COLUMNS($F$7:Q$7))))</f>
        <v>0</v>
      </c>
      <c r="R258" s="1069" cm="1">
        <f t="array" ref="R258">IF($D258&lt;COLUMNS($F$7:R$7),"",INDEX(TableDiv[[GASB]:[GASB]],_xlfn.AGGREGATE(15,3,(TableDiv[[Agency]:[Agency]]=$E258)/(TableDiv[[Agency]:[Agency]]=$E258)*(ROW(TableDiv[Agency])-ROW(TableDiv[[#Headers],[Agency]])),COLUMNS($F$7:R$7))))</f>
        <v>0</v>
      </c>
      <c r="S258" s="1069" cm="1">
        <f t="array" ref="S258">IF($D258&lt;COLUMNS($F$7:S$7),"",INDEX(TableDiv[[GASB]:[GASB]],_xlfn.AGGREGATE(15,3,(TableDiv[[Agency]:[Agency]]=$E258)/(TableDiv[[Agency]:[Agency]]=$E258)*(ROW(TableDiv[Agency])-ROW(TableDiv[[#Headers],[Agency]])),COLUMNS($F$7:S$7))))</f>
        <v>0</v>
      </c>
      <c r="T258" s="1069" cm="1">
        <f t="array" ref="T258">IF($D258&lt;COLUMNS($F$7:T$7),"",INDEX(TableDiv[[GASB]:[GASB]],_xlfn.AGGREGATE(15,3,(TableDiv[[Agency]:[Agency]]=$E258)/(TableDiv[[Agency]:[Agency]]=$E258)*(ROW(TableDiv[Agency])-ROW(TableDiv[[#Headers],[Agency]])),COLUMNS($F$7:T$7))))</f>
        <v>0</v>
      </c>
      <c r="U258" s="1069" cm="1">
        <f t="array" ref="U258">IF($D258&lt;COLUMNS($F$7:U$7),"",INDEX(TableDiv[[GASB]:[GASB]],_xlfn.AGGREGATE(15,3,(TableDiv[[Agency]:[Agency]]=$E258)/(TableDiv[[Agency]:[Agency]]=$E258)*(ROW(TableDiv[Agency])-ROW(TableDiv[[#Headers],[Agency]])),COLUMNS($F$7:U$7))))</f>
        <v>0</v>
      </c>
      <c r="V258" s="1069" cm="1">
        <f t="array" ref="V258">IF($D258&lt;COLUMNS($F$7:V$7),"",INDEX(TableDiv[[GASB]:[GASB]],_xlfn.AGGREGATE(15,3,(TableDiv[[Agency]:[Agency]]=$E258)/(TableDiv[[Agency]:[Agency]]=$E258)*(ROW(TableDiv[Agency])-ROW(TableDiv[[#Headers],[Agency]])),COLUMNS($F$7:V$7))))</f>
        <v>0</v>
      </c>
      <c r="W258" s="1069" cm="1">
        <f t="array" ref="W258">IF($D258&lt;COLUMNS($F$7:W$7),"",INDEX(TableDiv[[GASB]:[GASB]],_xlfn.AGGREGATE(15,3,(TableDiv[[Agency]:[Agency]]=$E258)/(TableDiv[[Agency]:[Agency]]=$E258)*(ROW(TableDiv[Agency])-ROW(TableDiv[[#Headers],[Agency]])),COLUMNS($F$7:W$7))))</f>
        <v>0</v>
      </c>
      <c r="X258" s="1069" cm="1">
        <f t="array" ref="X258">IF($D258&lt;COLUMNS($F$7:X$7),"",INDEX(TableDiv[[GASB]:[GASB]],_xlfn.AGGREGATE(15,3,(TableDiv[[Agency]:[Agency]]=$E258)/(TableDiv[[Agency]:[Agency]]=$E258)*(ROW(TableDiv[Agency])-ROW(TableDiv[[#Headers],[Agency]])),COLUMNS($F$7:X$7))))</f>
        <v>0</v>
      </c>
      <c r="Y258" s="1069" cm="1">
        <f t="array" ref="Y258">IF($D258&lt;COLUMNS($F$7:Y$7),"",INDEX(TableDiv[[GASB]:[GASB]],_xlfn.AGGREGATE(15,3,(TableDiv[[Agency]:[Agency]]=$E258)/(TableDiv[[Agency]:[Agency]]=$E258)*(ROW(TableDiv[Agency])-ROW(TableDiv[[#Headers],[Agency]])),COLUMNS($F$7:Y$7))))</f>
        <v>0</v>
      </c>
      <c r="Z258" s="1069" cm="1">
        <f t="array" ref="Z258">IF($D258&lt;COLUMNS($F$7:Z$7),"",INDEX(TableDiv[[GASB]:[GASB]],_xlfn.AGGREGATE(15,3,(TableDiv[[Agency]:[Agency]]=$E258)/(TableDiv[[Agency]:[Agency]]=$E258)*(ROW(TableDiv[Agency])-ROW(TableDiv[[#Headers],[Agency]])),COLUMNS($F$7:Z$7))))</f>
        <v>0</v>
      </c>
      <c r="AA258" s="1069" cm="1">
        <f t="array" ref="AA258">IF($D258&lt;COLUMNS($F$7:AA$7),"",INDEX(TableDiv[[GASB]:[GASB]],_xlfn.AGGREGATE(15,3,(TableDiv[[Agency]:[Agency]]=$E258)/(TableDiv[[Agency]:[Agency]]=$E258)*(ROW(TableDiv[Agency])-ROW(TableDiv[[#Headers],[Agency]])),COLUMNS($F$7:AA$7))))</f>
        <v>0</v>
      </c>
      <c r="AB258" s="1069" cm="1">
        <f t="array" ref="AB258">IF($D258&lt;COLUMNS($F$7:AB$7),"",INDEX(TableDiv[[GASB]:[GASB]],_xlfn.AGGREGATE(15,3,(TableDiv[[Agency]:[Agency]]=$E258)/(TableDiv[[Agency]:[Agency]]=$E258)*(ROW(TableDiv[Agency])-ROW(TableDiv[[#Headers],[Agency]])),COLUMNS($F$7:AB$7))))</f>
        <v>0</v>
      </c>
      <c r="AC258" s="1069" cm="1">
        <f t="array" ref="AC258">IF($D258&lt;COLUMNS($F$7:AC$7),"",INDEX(TableDiv[[GASB]:[GASB]],_xlfn.AGGREGATE(15,3,(TableDiv[[Agency]:[Agency]]=$E258)/(TableDiv[[Agency]:[Agency]]=$E258)*(ROW(TableDiv[Agency])-ROW(TableDiv[[#Headers],[Agency]])),COLUMNS($F$7:AC$7))))</f>
        <v>0</v>
      </c>
      <c r="AD258" s="1069" cm="1">
        <f t="array" ref="AD258">IF($D258&lt;COLUMNS($F$7:AD$7),"",INDEX(TableDiv[[GASB]:[GASB]],_xlfn.AGGREGATE(15,3,(TableDiv[[Agency]:[Agency]]=$E258)/(TableDiv[[Agency]:[Agency]]=$E258)*(ROW(TableDiv[Agency])-ROW(TableDiv[[#Headers],[Agency]])),COLUMNS($F$7:AD$7))))</f>
        <v>0</v>
      </c>
      <c r="AE258" s="1069" cm="1">
        <f t="array" ref="AE258">IF($D258&lt;COLUMNS($F$7:AE$7),"",INDEX(TableDiv[[GASB]:[GASB]],_xlfn.AGGREGATE(15,3,(TableDiv[[Agency]:[Agency]]=$E258)/(TableDiv[[Agency]:[Agency]]=$E258)*(ROW(TableDiv[Agency])-ROW(TableDiv[[#Headers],[Agency]])),COLUMNS($F$7:AE$7))))</f>
        <v>0</v>
      </c>
      <c r="AF258" s="1069" cm="1">
        <f t="array" ref="AF258">IF($D258&lt;COLUMNS($F$7:AF$7),"",INDEX(TableDiv[[GASB]:[GASB]],_xlfn.AGGREGATE(15,3,(TableDiv[[Agency]:[Agency]]=$E258)/(TableDiv[[Agency]:[Agency]]=$E258)*(ROW(TableDiv[Agency])-ROW(TableDiv[[#Headers],[Agency]])),COLUMNS($F$7:AF$7))))</f>
        <v>0</v>
      </c>
      <c r="AG258" s="1069" cm="1">
        <f t="array" ref="AG258">IF($D258&lt;COLUMNS($F$7:AG$7),"",INDEX(TableDiv[[GASB]:[GASB]],_xlfn.AGGREGATE(15,3,(TableDiv[[Agency]:[Agency]]=$E258)/(TableDiv[[Agency]:[Agency]]=$E258)*(ROW(TableDiv[Agency])-ROW(TableDiv[[#Headers],[Agency]])),COLUMNS($F$7:AG$7))))</f>
        <v>0</v>
      </c>
      <c r="AH258" s="1069" cm="1">
        <f t="array" ref="AH258">IF($D258&lt;COLUMNS($F$7:AH$7),"",INDEX(TableDiv[[GASB]:[GASB]],_xlfn.AGGREGATE(15,3,(TableDiv[[Agency]:[Agency]]=$E258)/(TableDiv[[Agency]:[Agency]]=$E258)*(ROW(TableDiv[Agency])-ROW(TableDiv[[#Headers],[Agency]])),COLUMNS($F$7:AH$7))))</f>
        <v>0</v>
      </c>
      <c r="AI258" s="1069" cm="1">
        <f t="array" ref="AI258">IF($D258&lt;COLUMNS($F$7:AI$7),"",INDEX(TableDiv[[GASB]:[GASB]],_xlfn.AGGREGATE(15,3,(TableDiv[[Agency]:[Agency]]=$E258)/(TableDiv[[Agency]:[Agency]]=$E258)*(ROW(TableDiv[Agency])-ROW(TableDiv[[#Headers],[Agency]])),COLUMNS($F$7:AI$7))))</f>
        <v>0</v>
      </c>
      <c r="AJ258" s="1069" cm="1">
        <f t="array" ref="AJ258">IF($D258&lt;COLUMNS($F$7:AJ$7),"",INDEX(TableDiv[[GASB]:[GASB]],_xlfn.AGGREGATE(15,3,(TableDiv[[Agency]:[Agency]]=$E258)/(TableDiv[[Agency]:[Agency]]=$E258)*(ROW(TableDiv[Agency])-ROW(TableDiv[[#Headers],[Agency]])),COLUMNS($F$7:AJ$7))))</f>
        <v>0</v>
      </c>
      <c r="AK258" s="1069" t="str" cm="1">
        <f t="array" ref="AK258">IF($D258&lt;COLUMNS($F$7:AK$7),"",INDEX(TableDiv[[GASB]:[GASB]],_xlfn.AGGREGATE(15,3,(TableDiv[[Agency]:[Agency]]=$E258)/(TableDiv[[Agency]:[Agency]]=$E258)*(ROW(TableDiv[Agency])-ROW(TableDiv[[#Headers],[Agency]])),COLUMNS($F$7:AK$7))))</f>
        <v/>
      </c>
      <c r="AL258" s="1069" t="str" cm="1">
        <f t="array" ref="AL258">IF($D258&lt;COLUMNS($F$7:AL$7),"",INDEX(TableDiv[[GASB]:[GASB]],_xlfn.AGGREGATE(15,3,(TableDiv[[Agency]:[Agency]]=$E258)/(TableDiv[[Agency]:[Agency]]=$E258)*(ROW(TableDiv[Agency])-ROW(TableDiv[[#Headers],[Agency]])),COLUMNS($F$7:AL$7))))</f>
        <v/>
      </c>
      <c r="AM258" s="1069" t="str" cm="1">
        <f t="array" ref="AM258">IF($D258&lt;COLUMNS($F$7:AM$7),"",INDEX(TableDiv[[GASB]:[GASB]],_xlfn.AGGREGATE(15,3,(TableDiv[[Agency]:[Agency]]=$E258)/(TableDiv[[Agency]:[Agency]]=$E258)*(ROW(TableDiv[Agency])-ROW(TableDiv[[#Headers],[Agency]])),COLUMNS($F$7:AM$7))))</f>
        <v/>
      </c>
      <c r="AN258" s="1069"/>
      <c r="AO258" s="1069"/>
      <c r="AP258" s="1069"/>
      <c r="AQ258" s="1069"/>
      <c r="AR258" s="1069"/>
      <c r="AS258" s="1069"/>
    </row>
    <row r="259" spans="1:45" ht="15">
      <c r="A259" s="1073" t="s">
        <v>1457</v>
      </c>
      <c r="B259" s="1073" t="s">
        <v>2267</v>
      </c>
      <c r="C259" s="1069"/>
      <c r="D259" s="1069">
        <f>COUNTIF(TableDiv[Agency],E259)</f>
        <v>31</v>
      </c>
      <c r="E259" s="1078" t="str" cm="1">
        <f t="array" ref="E259">IFERROR(INDEX(TableDiv[Agency],MATCH(0,INDEX(COUNTIF($E$7:E258,TableDiv[Agency]),),0)),"")</f>
        <v/>
      </c>
      <c r="F259" s="1069" cm="1">
        <f t="array" ref="F259">IF($D259&lt;COLUMNS($F$7:F$7),"",INDEX(TableDiv[[GASB]:[GASB]],_xlfn.AGGREGATE(15,3,(TableDiv[[Agency]:[Agency]]=$E259)/(TableDiv[[Agency]:[Agency]]=$E259)*(ROW(TableDiv[Agency])-ROW(TableDiv[[#Headers],[Agency]])),COLUMNS($F$7:F$7))))</f>
        <v>0</v>
      </c>
      <c r="G259" s="1069" cm="1">
        <f t="array" ref="G259">IF($D259&lt;COLUMNS($F$7:G$7),"",INDEX(TableDiv[[GASB]:[GASB]],_xlfn.AGGREGATE(15,3,(TableDiv[[Agency]:[Agency]]=$E259)/(TableDiv[[Agency]:[Agency]]=$E259)*(ROW(TableDiv[Agency])-ROW(TableDiv[[#Headers],[Agency]])),COLUMNS($F$7:G$7))))</f>
        <v>0</v>
      </c>
      <c r="H259" s="1069" cm="1">
        <f t="array" ref="H259">IF($D259&lt;COLUMNS($F$7:H$7),"",INDEX(TableDiv[[GASB]:[GASB]],_xlfn.AGGREGATE(15,3,(TableDiv[[Agency]:[Agency]]=$E259)/(TableDiv[[Agency]:[Agency]]=$E259)*(ROW(TableDiv[Agency])-ROW(TableDiv[[#Headers],[Agency]])),COLUMNS($F$7:H$7))))</f>
        <v>0</v>
      </c>
      <c r="I259" s="1069" cm="1">
        <f t="array" ref="I259">IF($D259&lt;COLUMNS($F$7:I$7),"",INDEX(TableDiv[[GASB]:[GASB]],_xlfn.AGGREGATE(15,3,(TableDiv[[Agency]:[Agency]]=$E259)/(TableDiv[[Agency]:[Agency]]=$E259)*(ROW(TableDiv[Agency])-ROW(TableDiv[[#Headers],[Agency]])),COLUMNS($F$7:I$7))))</f>
        <v>0</v>
      </c>
      <c r="J259" s="1069" cm="1">
        <f t="array" ref="J259">IF($D259&lt;COLUMNS($F$7:J$7),"",INDEX(TableDiv[[GASB]:[GASB]],_xlfn.AGGREGATE(15,3,(TableDiv[[Agency]:[Agency]]=$E259)/(TableDiv[[Agency]:[Agency]]=$E259)*(ROW(TableDiv[Agency])-ROW(TableDiv[[#Headers],[Agency]])),COLUMNS($F$7:J$7))))</f>
        <v>0</v>
      </c>
      <c r="K259" s="1069" cm="1">
        <f t="array" ref="K259">IF($D259&lt;COLUMNS($F$7:K$7),"",INDEX(TableDiv[[GASB]:[GASB]],_xlfn.AGGREGATE(15,3,(TableDiv[[Agency]:[Agency]]=$E259)/(TableDiv[[Agency]:[Agency]]=$E259)*(ROW(TableDiv[Agency])-ROW(TableDiv[[#Headers],[Agency]])),COLUMNS($F$7:K$7))))</f>
        <v>0</v>
      </c>
      <c r="L259" s="1069" cm="1">
        <f t="array" ref="L259">IF($D259&lt;COLUMNS($F$7:L$7),"",INDEX(TableDiv[[GASB]:[GASB]],_xlfn.AGGREGATE(15,3,(TableDiv[[Agency]:[Agency]]=$E259)/(TableDiv[[Agency]:[Agency]]=$E259)*(ROW(TableDiv[Agency])-ROW(TableDiv[[#Headers],[Agency]])),COLUMNS($F$7:L$7))))</f>
        <v>0</v>
      </c>
      <c r="M259" s="1069" cm="1">
        <f t="array" ref="M259">IF($D259&lt;COLUMNS($F$7:M$7),"",INDEX(TableDiv[[GASB]:[GASB]],_xlfn.AGGREGATE(15,3,(TableDiv[[Agency]:[Agency]]=$E259)/(TableDiv[[Agency]:[Agency]]=$E259)*(ROW(TableDiv[Agency])-ROW(TableDiv[[#Headers],[Agency]])),COLUMNS($F$7:M$7))))</f>
        <v>0</v>
      </c>
      <c r="N259" s="1069" cm="1">
        <f t="array" ref="N259">IF($D259&lt;COLUMNS($F$7:N$7),"",INDEX(TableDiv[[GASB]:[GASB]],_xlfn.AGGREGATE(15,3,(TableDiv[[Agency]:[Agency]]=$E259)/(TableDiv[[Agency]:[Agency]]=$E259)*(ROW(TableDiv[Agency])-ROW(TableDiv[[#Headers],[Agency]])),COLUMNS($F$7:N$7))))</f>
        <v>0</v>
      </c>
      <c r="O259" s="1069" cm="1">
        <f t="array" ref="O259">IF($D259&lt;COLUMNS($F$7:O$7),"",INDEX(TableDiv[[GASB]:[GASB]],_xlfn.AGGREGATE(15,3,(TableDiv[[Agency]:[Agency]]=$E259)/(TableDiv[[Agency]:[Agency]]=$E259)*(ROW(TableDiv[Agency])-ROW(TableDiv[[#Headers],[Agency]])),COLUMNS($F$7:O$7))))</f>
        <v>0</v>
      </c>
      <c r="P259" s="1069" cm="1">
        <f t="array" ref="P259">IF($D259&lt;COLUMNS($F$7:P$7),"",INDEX(TableDiv[[GASB]:[GASB]],_xlfn.AGGREGATE(15,3,(TableDiv[[Agency]:[Agency]]=$E259)/(TableDiv[[Agency]:[Agency]]=$E259)*(ROW(TableDiv[Agency])-ROW(TableDiv[[#Headers],[Agency]])),COLUMNS($F$7:P$7))))</f>
        <v>0</v>
      </c>
      <c r="Q259" s="1069" cm="1">
        <f t="array" ref="Q259">IF($D259&lt;COLUMNS($F$7:Q$7),"",INDEX(TableDiv[[GASB]:[GASB]],_xlfn.AGGREGATE(15,3,(TableDiv[[Agency]:[Agency]]=$E259)/(TableDiv[[Agency]:[Agency]]=$E259)*(ROW(TableDiv[Agency])-ROW(TableDiv[[#Headers],[Agency]])),COLUMNS($F$7:Q$7))))</f>
        <v>0</v>
      </c>
      <c r="R259" s="1069" cm="1">
        <f t="array" ref="R259">IF($D259&lt;COLUMNS($F$7:R$7),"",INDEX(TableDiv[[GASB]:[GASB]],_xlfn.AGGREGATE(15,3,(TableDiv[[Agency]:[Agency]]=$E259)/(TableDiv[[Agency]:[Agency]]=$E259)*(ROW(TableDiv[Agency])-ROW(TableDiv[[#Headers],[Agency]])),COLUMNS($F$7:R$7))))</f>
        <v>0</v>
      </c>
      <c r="S259" s="1069" cm="1">
        <f t="array" ref="S259">IF($D259&lt;COLUMNS($F$7:S$7),"",INDEX(TableDiv[[GASB]:[GASB]],_xlfn.AGGREGATE(15,3,(TableDiv[[Agency]:[Agency]]=$E259)/(TableDiv[[Agency]:[Agency]]=$E259)*(ROW(TableDiv[Agency])-ROW(TableDiv[[#Headers],[Agency]])),COLUMNS($F$7:S$7))))</f>
        <v>0</v>
      </c>
      <c r="T259" s="1069" cm="1">
        <f t="array" ref="T259">IF($D259&lt;COLUMNS($F$7:T$7),"",INDEX(TableDiv[[GASB]:[GASB]],_xlfn.AGGREGATE(15,3,(TableDiv[[Agency]:[Agency]]=$E259)/(TableDiv[[Agency]:[Agency]]=$E259)*(ROW(TableDiv[Agency])-ROW(TableDiv[[#Headers],[Agency]])),COLUMNS($F$7:T$7))))</f>
        <v>0</v>
      </c>
      <c r="U259" s="1069" cm="1">
        <f t="array" ref="U259">IF($D259&lt;COLUMNS($F$7:U$7),"",INDEX(TableDiv[[GASB]:[GASB]],_xlfn.AGGREGATE(15,3,(TableDiv[[Agency]:[Agency]]=$E259)/(TableDiv[[Agency]:[Agency]]=$E259)*(ROW(TableDiv[Agency])-ROW(TableDiv[[#Headers],[Agency]])),COLUMNS($F$7:U$7))))</f>
        <v>0</v>
      </c>
      <c r="V259" s="1069" cm="1">
        <f t="array" ref="V259">IF($D259&lt;COLUMNS($F$7:V$7),"",INDEX(TableDiv[[GASB]:[GASB]],_xlfn.AGGREGATE(15,3,(TableDiv[[Agency]:[Agency]]=$E259)/(TableDiv[[Agency]:[Agency]]=$E259)*(ROW(TableDiv[Agency])-ROW(TableDiv[[#Headers],[Agency]])),COLUMNS($F$7:V$7))))</f>
        <v>0</v>
      </c>
      <c r="W259" s="1069" cm="1">
        <f t="array" ref="W259">IF($D259&lt;COLUMNS($F$7:W$7),"",INDEX(TableDiv[[GASB]:[GASB]],_xlfn.AGGREGATE(15,3,(TableDiv[[Agency]:[Agency]]=$E259)/(TableDiv[[Agency]:[Agency]]=$E259)*(ROW(TableDiv[Agency])-ROW(TableDiv[[#Headers],[Agency]])),COLUMNS($F$7:W$7))))</f>
        <v>0</v>
      </c>
      <c r="X259" s="1069" cm="1">
        <f t="array" ref="X259">IF($D259&lt;COLUMNS($F$7:X$7),"",INDEX(TableDiv[[GASB]:[GASB]],_xlfn.AGGREGATE(15,3,(TableDiv[[Agency]:[Agency]]=$E259)/(TableDiv[[Agency]:[Agency]]=$E259)*(ROW(TableDiv[Agency])-ROW(TableDiv[[#Headers],[Agency]])),COLUMNS($F$7:X$7))))</f>
        <v>0</v>
      </c>
      <c r="Y259" s="1069" cm="1">
        <f t="array" ref="Y259">IF($D259&lt;COLUMNS($F$7:Y$7),"",INDEX(TableDiv[[GASB]:[GASB]],_xlfn.AGGREGATE(15,3,(TableDiv[[Agency]:[Agency]]=$E259)/(TableDiv[[Agency]:[Agency]]=$E259)*(ROW(TableDiv[Agency])-ROW(TableDiv[[#Headers],[Agency]])),COLUMNS($F$7:Y$7))))</f>
        <v>0</v>
      </c>
      <c r="Z259" s="1069" cm="1">
        <f t="array" ref="Z259">IF($D259&lt;COLUMNS($F$7:Z$7),"",INDEX(TableDiv[[GASB]:[GASB]],_xlfn.AGGREGATE(15,3,(TableDiv[[Agency]:[Agency]]=$E259)/(TableDiv[[Agency]:[Agency]]=$E259)*(ROW(TableDiv[Agency])-ROW(TableDiv[[#Headers],[Agency]])),COLUMNS($F$7:Z$7))))</f>
        <v>0</v>
      </c>
      <c r="AA259" s="1069" cm="1">
        <f t="array" ref="AA259">IF($D259&lt;COLUMNS($F$7:AA$7),"",INDEX(TableDiv[[GASB]:[GASB]],_xlfn.AGGREGATE(15,3,(TableDiv[[Agency]:[Agency]]=$E259)/(TableDiv[[Agency]:[Agency]]=$E259)*(ROW(TableDiv[Agency])-ROW(TableDiv[[#Headers],[Agency]])),COLUMNS($F$7:AA$7))))</f>
        <v>0</v>
      </c>
      <c r="AB259" s="1069" cm="1">
        <f t="array" ref="AB259">IF($D259&lt;COLUMNS($F$7:AB$7),"",INDEX(TableDiv[[GASB]:[GASB]],_xlfn.AGGREGATE(15,3,(TableDiv[[Agency]:[Agency]]=$E259)/(TableDiv[[Agency]:[Agency]]=$E259)*(ROW(TableDiv[Agency])-ROW(TableDiv[[#Headers],[Agency]])),COLUMNS($F$7:AB$7))))</f>
        <v>0</v>
      </c>
      <c r="AC259" s="1069" cm="1">
        <f t="array" ref="AC259">IF($D259&lt;COLUMNS($F$7:AC$7),"",INDEX(TableDiv[[GASB]:[GASB]],_xlfn.AGGREGATE(15,3,(TableDiv[[Agency]:[Agency]]=$E259)/(TableDiv[[Agency]:[Agency]]=$E259)*(ROW(TableDiv[Agency])-ROW(TableDiv[[#Headers],[Agency]])),COLUMNS($F$7:AC$7))))</f>
        <v>0</v>
      </c>
      <c r="AD259" s="1069" cm="1">
        <f t="array" ref="AD259">IF($D259&lt;COLUMNS($F$7:AD$7),"",INDEX(TableDiv[[GASB]:[GASB]],_xlfn.AGGREGATE(15,3,(TableDiv[[Agency]:[Agency]]=$E259)/(TableDiv[[Agency]:[Agency]]=$E259)*(ROW(TableDiv[Agency])-ROW(TableDiv[[#Headers],[Agency]])),COLUMNS($F$7:AD$7))))</f>
        <v>0</v>
      </c>
      <c r="AE259" s="1069" cm="1">
        <f t="array" ref="AE259">IF($D259&lt;COLUMNS($F$7:AE$7),"",INDEX(TableDiv[[GASB]:[GASB]],_xlfn.AGGREGATE(15,3,(TableDiv[[Agency]:[Agency]]=$E259)/(TableDiv[[Agency]:[Agency]]=$E259)*(ROW(TableDiv[Agency])-ROW(TableDiv[[#Headers],[Agency]])),COLUMNS($F$7:AE$7))))</f>
        <v>0</v>
      </c>
      <c r="AF259" s="1069" cm="1">
        <f t="array" ref="AF259">IF($D259&lt;COLUMNS($F$7:AF$7),"",INDEX(TableDiv[[GASB]:[GASB]],_xlfn.AGGREGATE(15,3,(TableDiv[[Agency]:[Agency]]=$E259)/(TableDiv[[Agency]:[Agency]]=$E259)*(ROW(TableDiv[Agency])-ROW(TableDiv[[#Headers],[Agency]])),COLUMNS($F$7:AF$7))))</f>
        <v>0</v>
      </c>
      <c r="AG259" s="1069" cm="1">
        <f t="array" ref="AG259">IF($D259&lt;COLUMNS($F$7:AG$7),"",INDEX(TableDiv[[GASB]:[GASB]],_xlfn.AGGREGATE(15,3,(TableDiv[[Agency]:[Agency]]=$E259)/(TableDiv[[Agency]:[Agency]]=$E259)*(ROW(TableDiv[Agency])-ROW(TableDiv[[#Headers],[Agency]])),COLUMNS($F$7:AG$7))))</f>
        <v>0</v>
      </c>
      <c r="AH259" s="1069" cm="1">
        <f t="array" ref="AH259">IF($D259&lt;COLUMNS($F$7:AH$7),"",INDEX(TableDiv[[GASB]:[GASB]],_xlfn.AGGREGATE(15,3,(TableDiv[[Agency]:[Agency]]=$E259)/(TableDiv[[Agency]:[Agency]]=$E259)*(ROW(TableDiv[Agency])-ROW(TableDiv[[#Headers],[Agency]])),COLUMNS($F$7:AH$7))))</f>
        <v>0</v>
      </c>
      <c r="AI259" s="1069" cm="1">
        <f t="array" ref="AI259">IF($D259&lt;COLUMNS($F$7:AI$7),"",INDEX(TableDiv[[GASB]:[GASB]],_xlfn.AGGREGATE(15,3,(TableDiv[[Agency]:[Agency]]=$E259)/(TableDiv[[Agency]:[Agency]]=$E259)*(ROW(TableDiv[Agency])-ROW(TableDiv[[#Headers],[Agency]])),COLUMNS($F$7:AI$7))))</f>
        <v>0</v>
      </c>
      <c r="AJ259" s="1069" cm="1">
        <f t="array" ref="AJ259">IF($D259&lt;COLUMNS($F$7:AJ$7),"",INDEX(TableDiv[[GASB]:[GASB]],_xlfn.AGGREGATE(15,3,(TableDiv[[Agency]:[Agency]]=$E259)/(TableDiv[[Agency]:[Agency]]=$E259)*(ROW(TableDiv[Agency])-ROW(TableDiv[[#Headers],[Agency]])),COLUMNS($F$7:AJ$7))))</f>
        <v>0</v>
      </c>
      <c r="AK259" s="1069" t="str" cm="1">
        <f t="array" ref="AK259">IF($D259&lt;COLUMNS($F$7:AK$7),"",INDEX(TableDiv[[GASB]:[GASB]],_xlfn.AGGREGATE(15,3,(TableDiv[[Agency]:[Agency]]=$E259)/(TableDiv[[Agency]:[Agency]]=$E259)*(ROW(TableDiv[Agency])-ROW(TableDiv[[#Headers],[Agency]])),COLUMNS($F$7:AK$7))))</f>
        <v/>
      </c>
      <c r="AL259" s="1069" t="str" cm="1">
        <f t="array" ref="AL259">IF($D259&lt;COLUMNS($F$7:AL$7),"",INDEX(TableDiv[[GASB]:[GASB]],_xlfn.AGGREGATE(15,3,(TableDiv[[Agency]:[Agency]]=$E259)/(TableDiv[[Agency]:[Agency]]=$E259)*(ROW(TableDiv[Agency])-ROW(TableDiv[[#Headers],[Agency]])),COLUMNS($F$7:AL$7))))</f>
        <v/>
      </c>
      <c r="AM259" s="1069" t="str" cm="1">
        <f t="array" ref="AM259">IF($D259&lt;COLUMNS($F$7:AM$7),"",INDEX(TableDiv[[GASB]:[GASB]],_xlfn.AGGREGATE(15,3,(TableDiv[[Agency]:[Agency]]=$E259)/(TableDiv[[Agency]:[Agency]]=$E259)*(ROW(TableDiv[Agency])-ROW(TableDiv[[#Headers],[Agency]])),COLUMNS($F$7:AM$7))))</f>
        <v/>
      </c>
      <c r="AN259" s="1069"/>
      <c r="AO259" s="1069"/>
      <c r="AP259" s="1069"/>
      <c r="AQ259" s="1069"/>
      <c r="AR259" s="1069"/>
      <c r="AS259" s="1069"/>
    </row>
    <row r="260" spans="1:45" ht="15">
      <c r="A260" s="1073" t="s">
        <v>1457</v>
      </c>
      <c r="B260" s="1073" t="s">
        <v>2311</v>
      </c>
      <c r="C260" s="1069"/>
      <c r="D260" s="1069">
        <f>COUNTIF(TableDiv[Agency],E260)</f>
        <v>31</v>
      </c>
      <c r="E260" s="1078" t="str" cm="1">
        <f t="array" ref="E260">IFERROR(INDEX(TableDiv[Agency],MATCH(0,INDEX(COUNTIF($E$7:E259,TableDiv[Agency]),),0)),"")</f>
        <v/>
      </c>
      <c r="F260" s="1069" cm="1">
        <f t="array" ref="F260">IF($D260&lt;COLUMNS($F$7:F$7),"",INDEX(TableDiv[[GASB]:[GASB]],_xlfn.AGGREGATE(15,3,(TableDiv[[Agency]:[Agency]]=$E260)/(TableDiv[[Agency]:[Agency]]=$E260)*(ROW(TableDiv[Agency])-ROW(TableDiv[[#Headers],[Agency]])),COLUMNS($F$7:F$7))))</f>
        <v>0</v>
      </c>
      <c r="G260" s="1069" cm="1">
        <f t="array" ref="G260">IF($D260&lt;COLUMNS($F$7:G$7),"",INDEX(TableDiv[[GASB]:[GASB]],_xlfn.AGGREGATE(15,3,(TableDiv[[Agency]:[Agency]]=$E260)/(TableDiv[[Agency]:[Agency]]=$E260)*(ROW(TableDiv[Agency])-ROW(TableDiv[[#Headers],[Agency]])),COLUMNS($F$7:G$7))))</f>
        <v>0</v>
      </c>
      <c r="H260" s="1069" cm="1">
        <f t="array" ref="H260">IF($D260&lt;COLUMNS($F$7:H$7),"",INDEX(TableDiv[[GASB]:[GASB]],_xlfn.AGGREGATE(15,3,(TableDiv[[Agency]:[Agency]]=$E260)/(TableDiv[[Agency]:[Agency]]=$E260)*(ROW(TableDiv[Agency])-ROW(TableDiv[[#Headers],[Agency]])),COLUMNS($F$7:H$7))))</f>
        <v>0</v>
      </c>
      <c r="I260" s="1069" cm="1">
        <f t="array" ref="I260">IF($D260&lt;COLUMNS($F$7:I$7),"",INDEX(TableDiv[[GASB]:[GASB]],_xlfn.AGGREGATE(15,3,(TableDiv[[Agency]:[Agency]]=$E260)/(TableDiv[[Agency]:[Agency]]=$E260)*(ROW(TableDiv[Agency])-ROW(TableDiv[[#Headers],[Agency]])),COLUMNS($F$7:I$7))))</f>
        <v>0</v>
      </c>
      <c r="J260" s="1069" cm="1">
        <f t="array" ref="J260">IF($D260&lt;COLUMNS($F$7:J$7),"",INDEX(TableDiv[[GASB]:[GASB]],_xlfn.AGGREGATE(15,3,(TableDiv[[Agency]:[Agency]]=$E260)/(TableDiv[[Agency]:[Agency]]=$E260)*(ROW(TableDiv[Agency])-ROW(TableDiv[[#Headers],[Agency]])),COLUMNS($F$7:J$7))))</f>
        <v>0</v>
      </c>
      <c r="K260" s="1069" cm="1">
        <f t="array" ref="K260">IF($D260&lt;COLUMNS($F$7:K$7),"",INDEX(TableDiv[[GASB]:[GASB]],_xlfn.AGGREGATE(15,3,(TableDiv[[Agency]:[Agency]]=$E260)/(TableDiv[[Agency]:[Agency]]=$E260)*(ROW(TableDiv[Agency])-ROW(TableDiv[[#Headers],[Agency]])),COLUMNS($F$7:K$7))))</f>
        <v>0</v>
      </c>
      <c r="L260" s="1069" cm="1">
        <f t="array" ref="L260">IF($D260&lt;COLUMNS($F$7:L$7),"",INDEX(TableDiv[[GASB]:[GASB]],_xlfn.AGGREGATE(15,3,(TableDiv[[Agency]:[Agency]]=$E260)/(TableDiv[[Agency]:[Agency]]=$E260)*(ROW(TableDiv[Agency])-ROW(TableDiv[[#Headers],[Agency]])),COLUMNS($F$7:L$7))))</f>
        <v>0</v>
      </c>
      <c r="M260" s="1069" cm="1">
        <f t="array" ref="M260">IF($D260&lt;COLUMNS($F$7:M$7),"",INDEX(TableDiv[[GASB]:[GASB]],_xlfn.AGGREGATE(15,3,(TableDiv[[Agency]:[Agency]]=$E260)/(TableDiv[[Agency]:[Agency]]=$E260)*(ROW(TableDiv[Agency])-ROW(TableDiv[[#Headers],[Agency]])),COLUMNS($F$7:M$7))))</f>
        <v>0</v>
      </c>
      <c r="N260" s="1069" cm="1">
        <f t="array" ref="N260">IF($D260&lt;COLUMNS($F$7:N$7),"",INDEX(TableDiv[[GASB]:[GASB]],_xlfn.AGGREGATE(15,3,(TableDiv[[Agency]:[Agency]]=$E260)/(TableDiv[[Agency]:[Agency]]=$E260)*(ROW(TableDiv[Agency])-ROW(TableDiv[[#Headers],[Agency]])),COLUMNS($F$7:N$7))))</f>
        <v>0</v>
      </c>
      <c r="O260" s="1069" cm="1">
        <f t="array" ref="O260">IF($D260&lt;COLUMNS($F$7:O$7),"",INDEX(TableDiv[[GASB]:[GASB]],_xlfn.AGGREGATE(15,3,(TableDiv[[Agency]:[Agency]]=$E260)/(TableDiv[[Agency]:[Agency]]=$E260)*(ROW(TableDiv[Agency])-ROW(TableDiv[[#Headers],[Agency]])),COLUMNS($F$7:O$7))))</f>
        <v>0</v>
      </c>
      <c r="P260" s="1069" cm="1">
        <f t="array" ref="P260">IF($D260&lt;COLUMNS($F$7:P$7),"",INDEX(TableDiv[[GASB]:[GASB]],_xlfn.AGGREGATE(15,3,(TableDiv[[Agency]:[Agency]]=$E260)/(TableDiv[[Agency]:[Agency]]=$E260)*(ROW(TableDiv[Agency])-ROW(TableDiv[[#Headers],[Agency]])),COLUMNS($F$7:P$7))))</f>
        <v>0</v>
      </c>
      <c r="Q260" s="1069" cm="1">
        <f t="array" ref="Q260">IF($D260&lt;COLUMNS($F$7:Q$7),"",INDEX(TableDiv[[GASB]:[GASB]],_xlfn.AGGREGATE(15,3,(TableDiv[[Agency]:[Agency]]=$E260)/(TableDiv[[Agency]:[Agency]]=$E260)*(ROW(TableDiv[Agency])-ROW(TableDiv[[#Headers],[Agency]])),COLUMNS($F$7:Q$7))))</f>
        <v>0</v>
      </c>
      <c r="R260" s="1069" cm="1">
        <f t="array" ref="R260">IF($D260&lt;COLUMNS($F$7:R$7),"",INDEX(TableDiv[[GASB]:[GASB]],_xlfn.AGGREGATE(15,3,(TableDiv[[Agency]:[Agency]]=$E260)/(TableDiv[[Agency]:[Agency]]=$E260)*(ROW(TableDiv[Agency])-ROW(TableDiv[[#Headers],[Agency]])),COLUMNS($F$7:R$7))))</f>
        <v>0</v>
      </c>
      <c r="S260" s="1069" cm="1">
        <f t="array" ref="S260">IF($D260&lt;COLUMNS($F$7:S$7),"",INDEX(TableDiv[[GASB]:[GASB]],_xlfn.AGGREGATE(15,3,(TableDiv[[Agency]:[Agency]]=$E260)/(TableDiv[[Agency]:[Agency]]=$E260)*(ROW(TableDiv[Agency])-ROW(TableDiv[[#Headers],[Agency]])),COLUMNS($F$7:S$7))))</f>
        <v>0</v>
      </c>
      <c r="T260" s="1069" cm="1">
        <f t="array" ref="T260">IF($D260&lt;COLUMNS($F$7:T$7),"",INDEX(TableDiv[[GASB]:[GASB]],_xlfn.AGGREGATE(15,3,(TableDiv[[Agency]:[Agency]]=$E260)/(TableDiv[[Agency]:[Agency]]=$E260)*(ROW(TableDiv[Agency])-ROW(TableDiv[[#Headers],[Agency]])),COLUMNS($F$7:T$7))))</f>
        <v>0</v>
      </c>
      <c r="U260" s="1069" cm="1">
        <f t="array" ref="U260">IF($D260&lt;COLUMNS($F$7:U$7),"",INDEX(TableDiv[[GASB]:[GASB]],_xlfn.AGGREGATE(15,3,(TableDiv[[Agency]:[Agency]]=$E260)/(TableDiv[[Agency]:[Agency]]=$E260)*(ROW(TableDiv[Agency])-ROW(TableDiv[[#Headers],[Agency]])),COLUMNS($F$7:U$7))))</f>
        <v>0</v>
      </c>
      <c r="V260" s="1069" cm="1">
        <f t="array" ref="V260">IF($D260&lt;COLUMNS($F$7:V$7),"",INDEX(TableDiv[[GASB]:[GASB]],_xlfn.AGGREGATE(15,3,(TableDiv[[Agency]:[Agency]]=$E260)/(TableDiv[[Agency]:[Agency]]=$E260)*(ROW(TableDiv[Agency])-ROW(TableDiv[[#Headers],[Agency]])),COLUMNS($F$7:V$7))))</f>
        <v>0</v>
      </c>
      <c r="W260" s="1069" cm="1">
        <f t="array" ref="W260">IF($D260&lt;COLUMNS($F$7:W$7),"",INDEX(TableDiv[[GASB]:[GASB]],_xlfn.AGGREGATE(15,3,(TableDiv[[Agency]:[Agency]]=$E260)/(TableDiv[[Agency]:[Agency]]=$E260)*(ROW(TableDiv[Agency])-ROW(TableDiv[[#Headers],[Agency]])),COLUMNS($F$7:W$7))))</f>
        <v>0</v>
      </c>
      <c r="X260" s="1069" cm="1">
        <f t="array" ref="X260">IF($D260&lt;COLUMNS($F$7:X$7),"",INDEX(TableDiv[[GASB]:[GASB]],_xlfn.AGGREGATE(15,3,(TableDiv[[Agency]:[Agency]]=$E260)/(TableDiv[[Agency]:[Agency]]=$E260)*(ROW(TableDiv[Agency])-ROW(TableDiv[[#Headers],[Agency]])),COLUMNS($F$7:X$7))))</f>
        <v>0</v>
      </c>
      <c r="Y260" s="1069" cm="1">
        <f t="array" ref="Y260">IF($D260&lt;COLUMNS($F$7:Y$7),"",INDEX(TableDiv[[GASB]:[GASB]],_xlfn.AGGREGATE(15,3,(TableDiv[[Agency]:[Agency]]=$E260)/(TableDiv[[Agency]:[Agency]]=$E260)*(ROW(TableDiv[Agency])-ROW(TableDiv[[#Headers],[Agency]])),COLUMNS($F$7:Y$7))))</f>
        <v>0</v>
      </c>
      <c r="Z260" s="1069" cm="1">
        <f t="array" ref="Z260">IF($D260&lt;COLUMNS($F$7:Z$7),"",INDEX(TableDiv[[GASB]:[GASB]],_xlfn.AGGREGATE(15,3,(TableDiv[[Agency]:[Agency]]=$E260)/(TableDiv[[Agency]:[Agency]]=$E260)*(ROW(TableDiv[Agency])-ROW(TableDiv[[#Headers],[Agency]])),COLUMNS($F$7:Z$7))))</f>
        <v>0</v>
      </c>
      <c r="AA260" s="1069" cm="1">
        <f t="array" ref="AA260">IF($D260&lt;COLUMNS($F$7:AA$7),"",INDEX(TableDiv[[GASB]:[GASB]],_xlfn.AGGREGATE(15,3,(TableDiv[[Agency]:[Agency]]=$E260)/(TableDiv[[Agency]:[Agency]]=$E260)*(ROW(TableDiv[Agency])-ROW(TableDiv[[#Headers],[Agency]])),COLUMNS($F$7:AA$7))))</f>
        <v>0</v>
      </c>
      <c r="AB260" s="1069" cm="1">
        <f t="array" ref="AB260">IF($D260&lt;COLUMNS($F$7:AB$7),"",INDEX(TableDiv[[GASB]:[GASB]],_xlfn.AGGREGATE(15,3,(TableDiv[[Agency]:[Agency]]=$E260)/(TableDiv[[Agency]:[Agency]]=$E260)*(ROW(TableDiv[Agency])-ROW(TableDiv[[#Headers],[Agency]])),COLUMNS($F$7:AB$7))))</f>
        <v>0</v>
      </c>
      <c r="AC260" s="1069" cm="1">
        <f t="array" ref="AC260">IF($D260&lt;COLUMNS($F$7:AC$7),"",INDEX(TableDiv[[GASB]:[GASB]],_xlfn.AGGREGATE(15,3,(TableDiv[[Agency]:[Agency]]=$E260)/(TableDiv[[Agency]:[Agency]]=$E260)*(ROW(TableDiv[Agency])-ROW(TableDiv[[#Headers],[Agency]])),COLUMNS($F$7:AC$7))))</f>
        <v>0</v>
      </c>
      <c r="AD260" s="1069" cm="1">
        <f t="array" ref="AD260">IF($D260&lt;COLUMNS($F$7:AD$7),"",INDEX(TableDiv[[GASB]:[GASB]],_xlfn.AGGREGATE(15,3,(TableDiv[[Agency]:[Agency]]=$E260)/(TableDiv[[Agency]:[Agency]]=$E260)*(ROW(TableDiv[Agency])-ROW(TableDiv[[#Headers],[Agency]])),COLUMNS($F$7:AD$7))))</f>
        <v>0</v>
      </c>
      <c r="AE260" s="1069" cm="1">
        <f t="array" ref="AE260">IF($D260&lt;COLUMNS($F$7:AE$7),"",INDEX(TableDiv[[GASB]:[GASB]],_xlfn.AGGREGATE(15,3,(TableDiv[[Agency]:[Agency]]=$E260)/(TableDiv[[Agency]:[Agency]]=$E260)*(ROW(TableDiv[Agency])-ROW(TableDiv[[#Headers],[Agency]])),COLUMNS($F$7:AE$7))))</f>
        <v>0</v>
      </c>
      <c r="AF260" s="1069" cm="1">
        <f t="array" ref="AF260">IF($D260&lt;COLUMNS($F$7:AF$7),"",INDEX(TableDiv[[GASB]:[GASB]],_xlfn.AGGREGATE(15,3,(TableDiv[[Agency]:[Agency]]=$E260)/(TableDiv[[Agency]:[Agency]]=$E260)*(ROW(TableDiv[Agency])-ROW(TableDiv[[#Headers],[Agency]])),COLUMNS($F$7:AF$7))))</f>
        <v>0</v>
      </c>
      <c r="AG260" s="1069" cm="1">
        <f t="array" ref="AG260">IF($D260&lt;COLUMNS($F$7:AG$7),"",INDEX(TableDiv[[GASB]:[GASB]],_xlfn.AGGREGATE(15,3,(TableDiv[[Agency]:[Agency]]=$E260)/(TableDiv[[Agency]:[Agency]]=$E260)*(ROW(TableDiv[Agency])-ROW(TableDiv[[#Headers],[Agency]])),COLUMNS($F$7:AG$7))))</f>
        <v>0</v>
      </c>
      <c r="AH260" s="1069" cm="1">
        <f t="array" ref="AH260">IF($D260&lt;COLUMNS($F$7:AH$7),"",INDEX(TableDiv[[GASB]:[GASB]],_xlfn.AGGREGATE(15,3,(TableDiv[[Agency]:[Agency]]=$E260)/(TableDiv[[Agency]:[Agency]]=$E260)*(ROW(TableDiv[Agency])-ROW(TableDiv[[#Headers],[Agency]])),COLUMNS($F$7:AH$7))))</f>
        <v>0</v>
      </c>
      <c r="AI260" s="1069" cm="1">
        <f t="array" ref="AI260">IF($D260&lt;COLUMNS($F$7:AI$7),"",INDEX(TableDiv[[GASB]:[GASB]],_xlfn.AGGREGATE(15,3,(TableDiv[[Agency]:[Agency]]=$E260)/(TableDiv[[Agency]:[Agency]]=$E260)*(ROW(TableDiv[Agency])-ROW(TableDiv[[#Headers],[Agency]])),COLUMNS($F$7:AI$7))))</f>
        <v>0</v>
      </c>
      <c r="AJ260" s="1069" cm="1">
        <f t="array" ref="AJ260">IF($D260&lt;COLUMNS($F$7:AJ$7),"",INDEX(TableDiv[[GASB]:[GASB]],_xlfn.AGGREGATE(15,3,(TableDiv[[Agency]:[Agency]]=$E260)/(TableDiv[[Agency]:[Agency]]=$E260)*(ROW(TableDiv[Agency])-ROW(TableDiv[[#Headers],[Agency]])),COLUMNS($F$7:AJ$7))))</f>
        <v>0</v>
      </c>
      <c r="AK260" s="1069" t="str" cm="1">
        <f t="array" ref="AK260">IF($D260&lt;COLUMNS($F$7:AK$7),"",INDEX(TableDiv[[GASB]:[GASB]],_xlfn.AGGREGATE(15,3,(TableDiv[[Agency]:[Agency]]=$E260)/(TableDiv[[Agency]:[Agency]]=$E260)*(ROW(TableDiv[Agency])-ROW(TableDiv[[#Headers],[Agency]])),COLUMNS($F$7:AK$7))))</f>
        <v/>
      </c>
      <c r="AL260" s="1069" t="str" cm="1">
        <f t="array" ref="AL260">IF($D260&lt;COLUMNS($F$7:AL$7),"",INDEX(TableDiv[[GASB]:[GASB]],_xlfn.AGGREGATE(15,3,(TableDiv[[Agency]:[Agency]]=$E260)/(TableDiv[[Agency]:[Agency]]=$E260)*(ROW(TableDiv[Agency])-ROW(TableDiv[[#Headers],[Agency]])),COLUMNS($F$7:AL$7))))</f>
        <v/>
      </c>
      <c r="AM260" s="1069" t="str" cm="1">
        <f t="array" ref="AM260">IF($D260&lt;COLUMNS($F$7:AM$7),"",INDEX(TableDiv[[GASB]:[GASB]],_xlfn.AGGREGATE(15,3,(TableDiv[[Agency]:[Agency]]=$E260)/(TableDiv[[Agency]:[Agency]]=$E260)*(ROW(TableDiv[Agency])-ROW(TableDiv[[#Headers],[Agency]])),COLUMNS($F$7:AM$7))))</f>
        <v/>
      </c>
      <c r="AN260" s="1069"/>
      <c r="AO260" s="1069"/>
      <c r="AP260" s="1069"/>
      <c r="AQ260" s="1069"/>
      <c r="AR260" s="1069"/>
      <c r="AS260" s="1069"/>
    </row>
    <row r="261" spans="1:45" ht="15">
      <c r="A261" s="1073" t="s">
        <v>1462</v>
      </c>
      <c r="B261" s="1073" t="s">
        <v>2265</v>
      </c>
      <c r="C261" s="1069"/>
      <c r="D261" s="1069">
        <f>COUNTIF(TableDiv[Agency],E261)</f>
        <v>31</v>
      </c>
      <c r="E261" s="1078" t="str" cm="1">
        <f t="array" ref="E261">IFERROR(INDEX(TableDiv[Agency],MATCH(0,INDEX(COUNTIF($E$7:E260,TableDiv[Agency]),),0)),"")</f>
        <v/>
      </c>
      <c r="F261" s="1069" cm="1">
        <f t="array" ref="F261">IF($D261&lt;COLUMNS($F$7:F$7),"",INDEX(TableDiv[[GASB]:[GASB]],_xlfn.AGGREGATE(15,3,(TableDiv[[Agency]:[Agency]]=$E261)/(TableDiv[[Agency]:[Agency]]=$E261)*(ROW(TableDiv[Agency])-ROW(TableDiv[[#Headers],[Agency]])),COLUMNS($F$7:F$7))))</f>
        <v>0</v>
      </c>
      <c r="G261" s="1069" cm="1">
        <f t="array" ref="G261">IF($D261&lt;COLUMNS($F$7:G$7),"",INDEX(TableDiv[[GASB]:[GASB]],_xlfn.AGGREGATE(15,3,(TableDiv[[Agency]:[Agency]]=$E261)/(TableDiv[[Agency]:[Agency]]=$E261)*(ROW(TableDiv[Agency])-ROW(TableDiv[[#Headers],[Agency]])),COLUMNS($F$7:G$7))))</f>
        <v>0</v>
      </c>
      <c r="H261" s="1069" cm="1">
        <f t="array" ref="H261">IF($D261&lt;COLUMNS($F$7:H$7),"",INDEX(TableDiv[[GASB]:[GASB]],_xlfn.AGGREGATE(15,3,(TableDiv[[Agency]:[Agency]]=$E261)/(TableDiv[[Agency]:[Agency]]=$E261)*(ROW(TableDiv[Agency])-ROW(TableDiv[[#Headers],[Agency]])),COLUMNS($F$7:H$7))))</f>
        <v>0</v>
      </c>
      <c r="I261" s="1069" cm="1">
        <f t="array" ref="I261">IF($D261&lt;COLUMNS($F$7:I$7),"",INDEX(TableDiv[[GASB]:[GASB]],_xlfn.AGGREGATE(15,3,(TableDiv[[Agency]:[Agency]]=$E261)/(TableDiv[[Agency]:[Agency]]=$E261)*(ROW(TableDiv[Agency])-ROW(TableDiv[[#Headers],[Agency]])),COLUMNS($F$7:I$7))))</f>
        <v>0</v>
      </c>
      <c r="J261" s="1069" cm="1">
        <f t="array" ref="J261">IF($D261&lt;COLUMNS($F$7:J$7),"",INDEX(TableDiv[[GASB]:[GASB]],_xlfn.AGGREGATE(15,3,(TableDiv[[Agency]:[Agency]]=$E261)/(TableDiv[[Agency]:[Agency]]=$E261)*(ROW(TableDiv[Agency])-ROW(TableDiv[[#Headers],[Agency]])),COLUMNS($F$7:J$7))))</f>
        <v>0</v>
      </c>
      <c r="K261" s="1069" cm="1">
        <f t="array" ref="K261">IF($D261&lt;COLUMNS($F$7:K$7),"",INDEX(TableDiv[[GASB]:[GASB]],_xlfn.AGGREGATE(15,3,(TableDiv[[Agency]:[Agency]]=$E261)/(TableDiv[[Agency]:[Agency]]=$E261)*(ROW(TableDiv[Agency])-ROW(TableDiv[[#Headers],[Agency]])),COLUMNS($F$7:K$7))))</f>
        <v>0</v>
      </c>
      <c r="L261" s="1069" cm="1">
        <f t="array" ref="L261">IF($D261&lt;COLUMNS($F$7:L$7),"",INDEX(TableDiv[[GASB]:[GASB]],_xlfn.AGGREGATE(15,3,(TableDiv[[Agency]:[Agency]]=$E261)/(TableDiv[[Agency]:[Agency]]=$E261)*(ROW(TableDiv[Agency])-ROW(TableDiv[[#Headers],[Agency]])),COLUMNS($F$7:L$7))))</f>
        <v>0</v>
      </c>
      <c r="M261" s="1069" cm="1">
        <f t="array" ref="M261">IF($D261&lt;COLUMNS($F$7:M$7),"",INDEX(TableDiv[[GASB]:[GASB]],_xlfn.AGGREGATE(15,3,(TableDiv[[Agency]:[Agency]]=$E261)/(TableDiv[[Agency]:[Agency]]=$E261)*(ROW(TableDiv[Agency])-ROW(TableDiv[[#Headers],[Agency]])),COLUMNS($F$7:M$7))))</f>
        <v>0</v>
      </c>
      <c r="N261" s="1069" cm="1">
        <f t="array" ref="N261">IF($D261&lt;COLUMNS($F$7:N$7),"",INDEX(TableDiv[[GASB]:[GASB]],_xlfn.AGGREGATE(15,3,(TableDiv[[Agency]:[Agency]]=$E261)/(TableDiv[[Agency]:[Agency]]=$E261)*(ROW(TableDiv[Agency])-ROW(TableDiv[[#Headers],[Agency]])),COLUMNS($F$7:N$7))))</f>
        <v>0</v>
      </c>
      <c r="O261" s="1069" cm="1">
        <f t="array" ref="O261">IF($D261&lt;COLUMNS($F$7:O$7),"",INDEX(TableDiv[[GASB]:[GASB]],_xlfn.AGGREGATE(15,3,(TableDiv[[Agency]:[Agency]]=$E261)/(TableDiv[[Agency]:[Agency]]=$E261)*(ROW(TableDiv[Agency])-ROW(TableDiv[[#Headers],[Agency]])),COLUMNS($F$7:O$7))))</f>
        <v>0</v>
      </c>
      <c r="P261" s="1069" cm="1">
        <f t="array" ref="P261">IF($D261&lt;COLUMNS($F$7:P$7),"",INDEX(TableDiv[[GASB]:[GASB]],_xlfn.AGGREGATE(15,3,(TableDiv[[Agency]:[Agency]]=$E261)/(TableDiv[[Agency]:[Agency]]=$E261)*(ROW(TableDiv[Agency])-ROW(TableDiv[[#Headers],[Agency]])),COLUMNS($F$7:P$7))))</f>
        <v>0</v>
      </c>
      <c r="Q261" s="1069" cm="1">
        <f t="array" ref="Q261">IF($D261&lt;COLUMNS($F$7:Q$7),"",INDEX(TableDiv[[GASB]:[GASB]],_xlfn.AGGREGATE(15,3,(TableDiv[[Agency]:[Agency]]=$E261)/(TableDiv[[Agency]:[Agency]]=$E261)*(ROW(TableDiv[Agency])-ROW(TableDiv[[#Headers],[Agency]])),COLUMNS($F$7:Q$7))))</f>
        <v>0</v>
      </c>
      <c r="R261" s="1069" cm="1">
        <f t="array" ref="R261">IF($D261&lt;COLUMNS($F$7:R$7),"",INDEX(TableDiv[[GASB]:[GASB]],_xlfn.AGGREGATE(15,3,(TableDiv[[Agency]:[Agency]]=$E261)/(TableDiv[[Agency]:[Agency]]=$E261)*(ROW(TableDiv[Agency])-ROW(TableDiv[[#Headers],[Agency]])),COLUMNS($F$7:R$7))))</f>
        <v>0</v>
      </c>
      <c r="S261" s="1069" cm="1">
        <f t="array" ref="S261">IF($D261&lt;COLUMNS($F$7:S$7),"",INDEX(TableDiv[[GASB]:[GASB]],_xlfn.AGGREGATE(15,3,(TableDiv[[Agency]:[Agency]]=$E261)/(TableDiv[[Agency]:[Agency]]=$E261)*(ROW(TableDiv[Agency])-ROW(TableDiv[[#Headers],[Agency]])),COLUMNS($F$7:S$7))))</f>
        <v>0</v>
      </c>
      <c r="T261" s="1069" cm="1">
        <f t="array" ref="T261">IF($D261&lt;COLUMNS($F$7:T$7),"",INDEX(TableDiv[[GASB]:[GASB]],_xlfn.AGGREGATE(15,3,(TableDiv[[Agency]:[Agency]]=$E261)/(TableDiv[[Agency]:[Agency]]=$E261)*(ROW(TableDiv[Agency])-ROW(TableDiv[[#Headers],[Agency]])),COLUMNS($F$7:T$7))))</f>
        <v>0</v>
      </c>
      <c r="U261" s="1069" cm="1">
        <f t="array" ref="U261">IF($D261&lt;COLUMNS($F$7:U$7),"",INDEX(TableDiv[[GASB]:[GASB]],_xlfn.AGGREGATE(15,3,(TableDiv[[Agency]:[Agency]]=$E261)/(TableDiv[[Agency]:[Agency]]=$E261)*(ROW(TableDiv[Agency])-ROW(TableDiv[[#Headers],[Agency]])),COLUMNS($F$7:U$7))))</f>
        <v>0</v>
      </c>
      <c r="V261" s="1069" cm="1">
        <f t="array" ref="V261">IF($D261&lt;COLUMNS($F$7:V$7),"",INDEX(TableDiv[[GASB]:[GASB]],_xlfn.AGGREGATE(15,3,(TableDiv[[Agency]:[Agency]]=$E261)/(TableDiv[[Agency]:[Agency]]=$E261)*(ROW(TableDiv[Agency])-ROW(TableDiv[[#Headers],[Agency]])),COLUMNS($F$7:V$7))))</f>
        <v>0</v>
      </c>
      <c r="W261" s="1069" cm="1">
        <f t="array" ref="W261">IF($D261&lt;COLUMNS($F$7:W$7),"",INDEX(TableDiv[[GASB]:[GASB]],_xlfn.AGGREGATE(15,3,(TableDiv[[Agency]:[Agency]]=$E261)/(TableDiv[[Agency]:[Agency]]=$E261)*(ROW(TableDiv[Agency])-ROW(TableDiv[[#Headers],[Agency]])),COLUMNS($F$7:W$7))))</f>
        <v>0</v>
      </c>
      <c r="X261" s="1069" cm="1">
        <f t="array" ref="X261">IF($D261&lt;COLUMNS($F$7:X$7),"",INDEX(TableDiv[[GASB]:[GASB]],_xlfn.AGGREGATE(15,3,(TableDiv[[Agency]:[Agency]]=$E261)/(TableDiv[[Agency]:[Agency]]=$E261)*(ROW(TableDiv[Agency])-ROW(TableDiv[[#Headers],[Agency]])),COLUMNS($F$7:X$7))))</f>
        <v>0</v>
      </c>
      <c r="Y261" s="1069" cm="1">
        <f t="array" ref="Y261">IF($D261&lt;COLUMNS($F$7:Y$7),"",INDEX(TableDiv[[GASB]:[GASB]],_xlfn.AGGREGATE(15,3,(TableDiv[[Agency]:[Agency]]=$E261)/(TableDiv[[Agency]:[Agency]]=$E261)*(ROW(TableDiv[Agency])-ROW(TableDiv[[#Headers],[Agency]])),COLUMNS($F$7:Y$7))))</f>
        <v>0</v>
      </c>
      <c r="Z261" s="1069" cm="1">
        <f t="array" ref="Z261">IF($D261&lt;COLUMNS($F$7:Z$7),"",INDEX(TableDiv[[GASB]:[GASB]],_xlfn.AGGREGATE(15,3,(TableDiv[[Agency]:[Agency]]=$E261)/(TableDiv[[Agency]:[Agency]]=$E261)*(ROW(TableDiv[Agency])-ROW(TableDiv[[#Headers],[Agency]])),COLUMNS($F$7:Z$7))))</f>
        <v>0</v>
      </c>
      <c r="AA261" s="1069" cm="1">
        <f t="array" ref="AA261">IF($D261&lt;COLUMNS($F$7:AA$7),"",INDEX(TableDiv[[GASB]:[GASB]],_xlfn.AGGREGATE(15,3,(TableDiv[[Agency]:[Agency]]=$E261)/(TableDiv[[Agency]:[Agency]]=$E261)*(ROW(TableDiv[Agency])-ROW(TableDiv[[#Headers],[Agency]])),COLUMNS($F$7:AA$7))))</f>
        <v>0</v>
      </c>
      <c r="AB261" s="1069" cm="1">
        <f t="array" ref="AB261">IF($D261&lt;COLUMNS($F$7:AB$7),"",INDEX(TableDiv[[GASB]:[GASB]],_xlfn.AGGREGATE(15,3,(TableDiv[[Agency]:[Agency]]=$E261)/(TableDiv[[Agency]:[Agency]]=$E261)*(ROW(TableDiv[Agency])-ROW(TableDiv[[#Headers],[Agency]])),COLUMNS($F$7:AB$7))))</f>
        <v>0</v>
      </c>
      <c r="AC261" s="1069" cm="1">
        <f t="array" ref="AC261">IF($D261&lt;COLUMNS($F$7:AC$7),"",INDEX(TableDiv[[GASB]:[GASB]],_xlfn.AGGREGATE(15,3,(TableDiv[[Agency]:[Agency]]=$E261)/(TableDiv[[Agency]:[Agency]]=$E261)*(ROW(TableDiv[Agency])-ROW(TableDiv[[#Headers],[Agency]])),COLUMNS($F$7:AC$7))))</f>
        <v>0</v>
      </c>
      <c r="AD261" s="1069" cm="1">
        <f t="array" ref="AD261">IF($D261&lt;COLUMNS($F$7:AD$7),"",INDEX(TableDiv[[GASB]:[GASB]],_xlfn.AGGREGATE(15,3,(TableDiv[[Agency]:[Agency]]=$E261)/(TableDiv[[Agency]:[Agency]]=$E261)*(ROW(TableDiv[Agency])-ROW(TableDiv[[#Headers],[Agency]])),COLUMNS($F$7:AD$7))))</f>
        <v>0</v>
      </c>
      <c r="AE261" s="1069" cm="1">
        <f t="array" ref="AE261">IF($D261&lt;COLUMNS($F$7:AE$7),"",INDEX(TableDiv[[GASB]:[GASB]],_xlfn.AGGREGATE(15,3,(TableDiv[[Agency]:[Agency]]=$E261)/(TableDiv[[Agency]:[Agency]]=$E261)*(ROW(TableDiv[Agency])-ROW(TableDiv[[#Headers],[Agency]])),COLUMNS($F$7:AE$7))))</f>
        <v>0</v>
      </c>
      <c r="AF261" s="1069" cm="1">
        <f t="array" ref="AF261">IF($D261&lt;COLUMNS($F$7:AF$7),"",INDEX(TableDiv[[GASB]:[GASB]],_xlfn.AGGREGATE(15,3,(TableDiv[[Agency]:[Agency]]=$E261)/(TableDiv[[Agency]:[Agency]]=$E261)*(ROW(TableDiv[Agency])-ROW(TableDiv[[#Headers],[Agency]])),COLUMNS($F$7:AF$7))))</f>
        <v>0</v>
      </c>
      <c r="AG261" s="1069" cm="1">
        <f t="array" ref="AG261">IF($D261&lt;COLUMNS($F$7:AG$7),"",INDEX(TableDiv[[GASB]:[GASB]],_xlfn.AGGREGATE(15,3,(TableDiv[[Agency]:[Agency]]=$E261)/(TableDiv[[Agency]:[Agency]]=$E261)*(ROW(TableDiv[Agency])-ROW(TableDiv[[#Headers],[Agency]])),COLUMNS($F$7:AG$7))))</f>
        <v>0</v>
      </c>
      <c r="AH261" s="1069" cm="1">
        <f t="array" ref="AH261">IF($D261&lt;COLUMNS($F$7:AH$7),"",INDEX(TableDiv[[GASB]:[GASB]],_xlfn.AGGREGATE(15,3,(TableDiv[[Agency]:[Agency]]=$E261)/(TableDiv[[Agency]:[Agency]]=$E261)*(ROW(TableDiv[Agency])-ROW(TableDiv[[#Headers],[Agency]])),COLUMNS($F$7:AH$7))))</f>
        <v>0</v>
      </c>
      <c r="AI261" s="1069" cm="1">
        <f t="array" ref="AI261">IF($D261&lt;COLUMNS($F$7:AI$7),"",INDEX(TableDiv[[GASB]:[GASB]],_xlfn.AGGREGATE(15,3,(TableDiv[[Agency]:[Agency]]=$E261)/(TableDiv[[Agency]:[Agency]]=$E261)*(ROW(TableDiv[Agency])-ROW(TableDiv[[#Headers],[Agency]])),COLUMNS($F$7:AI$7))))</f>
        <v>0</v>
      </c>
      <c r="AJ261" s="1069" cm="1">
        <f t="array" ref="AJ261">IF($D261&lt;COLUMNS($F$7:AJ$7),"",INDEX(TableDiv[[GASB]:[GASB]],_xlfn.AGGREGATE(15,3,(TableDiv[[Agency]:[Agency]]=$E261)/(TableDiv[[Agency]:[Agency]]=$E261)*(ROW(TableDiv[Agency])-ROW(TableDiv[[#Headers],[Agency]])),COLUMNS($F$7:AJ$7))))</f>
        <v>0</v>
      </c>
      <c r="AK261" s="1069" t="str" cm="1">
        <f t="array" ref="AK261">IF($D261&lt;COLUMNS($F$7:AK$7),"",INDEX(TableDiv[[GASB]:[GASB]],_xlfn.AGGREGATE(15,3,(TableDiv[[Agency]:[Agency]]=$E261)/(TableDiv[[Agency]:[Agency]]=$E261)*(ROW(TableDiv[Agency])-ROW(TableDiv[[#Headers],[Agency]])),COLUMNS($F$7:AK$7))))</f>
        <v/>
      </c>
      <c r="AL261" s="1069" t="str" cm="1">
        <f t="array" ref="AL261">IF($D261&lt;COLUMNS($F$7:AL$7),"",INDEX(TableDiv[[GASB]:[GASB]],_xlfn.AGGREGATE(15,3,(TableDiv[[Agency]:[Agency]]=$E261)/(TableDiv[[Agency]:[Agency]]=$E261)*(ROW(TableDiv[Agency])-ROW(TableDiv[[#Headers],[Agency]])),COLUMNS($F$7:AL$7))))</f>
        <v/>
      </c>
      <c r="AM261" s="1069" t="str" cm="1">
        <f t="array" ref="AM261">IF($D261&lt;COLUMNS($F$7:AM$7),"",INDEX(TableDiv[[GASB]:[GASB]],_xlfn.AGGREGATE(15,3,(TableDiv[[Agency]:[Agency]]=$E261)/(TableDiv[[Agency]:[Agency]]=$E261)*(ROW(TableDiv[Agency])-ROW(TableDiv[[#Headers],[Agency]])),COLUMNS($F$7:AM$7))))</f>
        <v/>
      </c>
      <c r="AN261" s="1069"/>
      <c r="AO261" s="1069"/>
      <c r="AP261" s="1069"/>
      <c r="AQ261" s="1069"/>
      <c r="AR261" s="1069"/>
      <c r="AS261" s="1069"/>
    </row>
    <row r="262" spans="1:45" ht="15">
      <c r="A262" s="1073" t="s">
        <v>1462</v>
      </c>
      <c r="B262" s="1073" t="s">
        <v>2376</v>
      </c>
      <c r="C262" s="1069"/>
      <c r="D262" s="1069">
        <f>COUNTIF(TableDiv[Agency],E262)</f>
        <v>31</v>
      </c>
      <c r="E262" s="1078" t="str" cm="1">
        <f t="array" ref="E262">IFERROR(INDEX(TableDiv[Agency],MATCH(0,INDEX(COUNTIF($E$7:E261,TableDiv[Agency]),),0)),"")</f>
        <v/>
      </c>
      <c r="F262" s="1069" cm="1">
        <f t="array" ref="F262">IF($D262&lt;COLUMNS($F$7:F$7),"",INDEX(TableDiv[[GASB]:[GASB]],_xlfn.AGGREGATE(15,3,(TableDiv[[Agency]:[Agency]]=$E262)/(TableDiv[[Agency]:[Agency]]=$E262)*(ROW(TableDiv[Agency])-ROW(TableDiv[[#Headers],[Agency]])),COLUMNS($F$7:F$7))))</f>
        <v>0</v>
      </c>
      <c r="G262" s="1069" cm="1">
        <f t="array" ref="G262">IF($D262&lt;COLUMNS($F$7:G$7),"",INDEX(TableDiv[[GASB]:[GASB]],_xlfn.AGGREGATE(15,3,(TableDiv[[Agency]:[Agency]]=$E262)/(TableDiv[[Agency]:[Agency]]=$E262)*(ROW(TableDiv[Agency])-ROW(TableDiv[[#Headers],[Agency]])),COLUMNS($F$7:G$7))))</f>
        <v>0</v>
      </c>
      <c r="H262" s="1069" cm="1">
        <f t="array" ref="H262">IF($D262&lt;COLUMNS($F$7:H$7),"",INDEX(TableDiv[[GASB]:[GASB]],_xlfn.AGGREGATE(15,3,(TableDiv[[Agency]:[Agency]]=$E262)/(TableDiv[[Agency]:[Agency]]=$E262)*(ROW(TableDiv[Agency])-ROW(TableDiv[[#Headers],[Agency]])),COLUMNS($F$7:H$7))))</f>
        <v>0</v>
      </c>
      <c r="I262" s="1069" cm="1">
        <f t="array" ref="I262">IF($D262&lt;COLUMNS($F$7:I$7),"",INDEX(TableDiv[[GASB]:[GASB]],_xlfn.AGGREGATE(15,3,(TableDiv[[Agency]:[Agency]]=$E262)/(TableDiv[[Agency]:[Agency]]=$E262)*(ROW(TableDiv[Agency])-ROW(TableDiv[[#Headers],[Agency]])),COLUMNS($F$7:I$7))))</f>
        <v>0</v>
      </c>
      <c r="J262" s="1069" cm="1">
        <f t="array" ref="J262">IF($D262&lt;COLUMNS($F$7:J$7),"",INDEX(TableDiv[[GASB]:[GASB]],_xlfn.AGGREGATE(15,3,(TableDiv[[Agency]:[Agency]]=$E262)/(TableDiv[[Agency]:[Agency]]=$E262)*(ROW(TableDiv[Agency])-ROW(TableDiv[[#Headers],[Agency]])),COLUMNS($F$7:J$7))))</f>
        <v>0</v>
      </c>
      <c r="K262" s="1069" cm="1">
        <f t="array" ref="K262">IF($D262&lt;COLUMNS($F$7:K$7),"",INDEX(TableDiv[[GASB]:[GASB]],_xlfn.AGGREGATE(15,3,(TableDiv[[Agency]:[Agency]]=$E262)/(TableDiv[[Agency]:[Agency]]=$E262)*(ROW(TableDiv[Agency])-ROW(TableDiv[[#Headers],[Agency]])),COLUMNS($F$7:K$7))))</f>
        <v>0</v>
      </c>
      <c r="L262" s="1069" cm="1">
        <f t="array" ref="L262">IF($D262&lt;COLUMNS($F$7:L$7),"",INDEX(TableDiv[[GASB]:[GASB]],_xlfn.AGGREGATE(15,3,(TableDiv[[Agency]:[Agency]]=$E262)/(TableDiv[[Agency]:[Agency]]=$E262)*(ROW(TableDiv[Agency])-ROW(TableDiv[[#Headers],[Agency]])),COLUMNS($F$7:L$7))))</f>
        <v>0</v>
      </c>
      <c r="M262" s="1069" cm="1">
        <f t="array" ref="M262">IF($D262&lt;COLUMNS($F$7:M$7),"",INDEX(TableDiv[[GASB]:[GASB]],_xlfn.AGGREGATE(15,3,(TableDiv[[Agency]:[Agency]]=$E262)/(TableDiv[[Agency]:[Agency]]=$E262)*(ROW(TableDiv[Agency])-ROW(TableDiv[[#Headers],[Agency]])),COLUMNS($F$7:M$7))))</f>
        <v>0</v>
      </c>
      <c r="N262" s="1069" cm="1">
        <f t="array" ref="N262">IF($D262&lt;COLUMNS($F$7:N$7),"",INDEX(TableDiv[[GASB]:[GASB]],_xlfn.AGGREGATE(15,3,(TableDiv[[Agency]:[Agency]]=$E262)/(TableDiv[[Agency]:[Agency]]=$E262)*(ROW(TableDiv[Agency])-ROW(TableDiv[[#Headers],[Agency]])),COLUMNS($F$7:N$7))))</f>
        <v>0</v>
      </c>
      <c r="O262" s="1069" cm="1">
        <f t="array" ref="O262">IF($D262&lt;COLUMNS($F$7:O$7),"",INDEX(TableDiv[[GASB]:[GASB]],_xlfn.AGGREGATE(15,3,(TableDiv[[Agency]:[Agency]]=$E262)/(TableDiv[[Agency]:[Agency]]=$E262)*(ROW(TableDiv[Agency])-ROW(TableDiv[[#Headers],[Agency]])),COLUMNS($F$7:O$7))))</f>
        <v>0</v>
      </c>
      <c r="P262" s="1069" cm="1">
        <f t="array" ref="P262">IF($D262&lt;COLUMNS($F$7:P$7),"",INDEX(TableDiv[[GASB]:[GASB]],_xlfn.AGGREGATE(15,3,(TableDiv[[Agency]:[Agency]]=$E262)/(TableDiv[[Agency]:[Agency]]=$E262)*(ROW(TableDiv[Agency])-ROW(TableDiv[[#Headers],[Agency]])),COLUMNS($F$7:P$7))))</f>
        <v>0</v>
      </c>
      <c r="Q262" s="1069" cm="1">
        <f t="array" ref="Q262">IF($D262&lt;COLUMNS($F$7:Q$7),"",INDEX(TableDiv[[GASB]:[GASB]],_xlfn.AGGREGATE(15,3,(TableDiv[[Agency]:[Agency]]=$E262)/(TableDiv[[Agency]:[Agency]]=$E262)*(ROW(TableDiv[Agency])-ROW(TableDiv[[#Headers],[Agency]])),COLUMNS($F$7:Q$7))))</f>
        <v>0</v>
      </c>
      <c r="R262" s="1069" cm="1">
        <f t="array" ref="R262">IF($D262&lt;COLUMNS($F$7:R$7),"",INDEX(TableDiv[[GASB]:[GASB]],_xlfn.AGGREGATE(15,3,(TableDiv[[Agency]:[Agency]]=$E262)/(TableDiv[[Agency]:[Agency]]=$E262)*(ROW(TableDiv[Agency])-ROW(TableDiv[[#Headers],[Agency]])),COLUMNS($F$7:R$7))))</f>
        <v>0</v>
      </c>
      <c r="S262" s="1069" cm="1">
        <f t="array" ref="S262">IF($D262&lt;COLUMNS($F$7:S$7),"",INDEX(TableDiv[[GASB]:[GASB]],_xlfn.AGGREGATE(15,3,(TableDiv[[Agency]:[Agency]]=$E262)/(TableDiv[[Agency]:[Agency]]=$E262)*(ROW(TableDiv[Agency])-ROW(TableDiv[[#Headers],[Agency]])),COLUMNS($F$7:S$7))))</f>
        <v>0</v>
      </c>
      <c r="T262" s="1069" cm="1">
        <f t="array" ref="T262">IF($D262&lt;COLUMNS($F$7:T$7),"",INDEX(TableDiv[[GASB]:[GASB]],_xlfn.AGGREGATE(15,3,(TableDiv[[Agency]:[Agency]]=$E262)/(TableDiv[[Agency]:[Agency]]=$E262)*(ROW(TableDiv[Agency])-ROW(TableDiv[[#Headers],[Agency]])),COLUMNS($F$7:T$7))))</f>
        <v>0</v>
      </c>
      <c r="U262" s="1069" cm="1">
        <f t="array" ref="U262">IF($D262&lt;COLUMNS($F$7:U$7),"",INDEX(TableDiv[[GASB]:[GASB]],_xlfn.AGGREGATE(15,3,(TableDiv[[Agency]:[Agency]]=$E262)/(TableDiv[[Agency]:[Agency]]=$E262)*(ROW(TableDiv[Agency])-ROW(TableDiv[[#Headers],[Agency]])),COLUMNS($F$7:U$7))))</f>
        <v>0</v>
      </c>
      <c r="V262" s="1069" cm="1">
        <f t="array" ref="V262">IF($D262&lt;COLUMNS($F$7:V$7),"",INDEX(TableDiv[[GASB]:[GASB]],_xlfn.AGGREGATE(15,3,(TableDiv[[Agency]:[Agency]]=$E262)/(TableDiv[[Agency]:[Agency]]=$E262)*(ROW(TableDiv[Agency])-ROW(TableDiv[[#Headers],[Agency]])),COLUMNS($F$7:V$7))))</f>
        <v>0</v>
      </c>
      <c r="W262" s="1069" cm="1">
        <f t="array" ref="W262">IF($D262&lt;COLUMNS($F$7:W$7),"",INDEX(TableDiv[[GASB]:[GASB]],_xlfn.AGGREGATE(15,3,(TableDiv[[Agency]:[Agency]]=$E262)/(TableDiv[[Agency]:[Agency]]=$E262)*(ROW(TableDiv[Agency])-ROW(TableDiv[[#Headers],[Agency]])),COLUMNS($F$7:W$7))))</f>
        <v>0</v>
      </c>
      <c r="X262" s="1069" cm="1">
        <f t="array" ref="X262">IF($D262&lt;COLUMNS($F$7:X$7),"",INDEX(TableDiv[[GASB]:[GASB]],_xlfn.AGGREGATE(15,3,(TableDiv[[Agency]:[Agency]]=$E262)/(TableDiv[[Agency]:[Agency]]=$E262)*(ROW(TableDiv[Agency])-ROW(TableDiv[[#Headers],[Agency]])),COLUMNS($F$7:X$7))))</f>
        <v>0</v>
      </c>
      <c r="Y262" s="1069" cm="1">
        <f t="array" ref="Y262">IF($D262&lt;COLUMNS($F$7:Y$7),"",INDEX(TableDiv[[GASB]:[GASB]],_xlfn.AGGREGATE(15,3,(TableDiv[[Agency]:[Agency]]=$E262)/(TableDiv[[Agency]:[Agency]]=$E262)*(ROW(TableDiv[Agency])-ROW(TableDiv[[#Headers],[Agency]])),COLUMNS($F$7:Y$7))))</f>
        <v>0</v>
      </c>
      <c r="Z262" s="1069" cm="1">
        <f t="array" ref="Z262">IF($D262&lt;COLUMNS($F$7:Z$7),"",INDEX(TableDiv[[GASB]:[GASB]],_xlfn.AGGREGATE(15,3,(TableDiv[[Agency]:[Agency]]=$E262)/(TableDiv[[Agency]:[Agency]]=$E262)*(ROW(TableDiv[Agency])-ROW(TableDiv[[#Headers],[Agency]])),COLUMNS($F$7:Z$7))))</f>
        <v>0</v>
      </c>
      <c r="AA262" s="1069" cm="1">
        <f t="array" ref="AA262">IF($D262&lt;COLUMNS($F$7:AA$7),"",INDEX(TableDiv[[GASB]:[GASB]],_xlfn.AGGREGATE(15,3,(TableDiv[[Agency]:[Agency]]=$E262)/(TableDiv[[Agency]:[Agency]]=$E262)*(ROW(TableDiv[Agency])-ROW(TableDiv[[#Headers],[Agency]])),COLUMNS($F$7:AA$7))))</f>
        <v>0</v>
      </c>
      <c r="AB262" s="1069" cm="1">
        <f t="array" ref="AB262">IF($D262&lt;COLUMNS($F$7:AB$7),"",INDEX(TableDiv[[GASB]:[GASB]],_xlfn.AGGREGATE(15,3,(TableDiv[[Agency]:[Agency]]=$E262)/(TableDiv[[Agency]:[Agency]]=$E262)*(ROW(TableDiv[Agency])-ROW(TableDiv[[#Headers],[Agency]])),COLUMNS($F$7:AB$7))))</f>
        <v>0</v>
      </c>
      <c r="AC262" s="1069" cm="1">
        <f t="array" ref="AC262">IF($D262&lt;COLUMNS($F$7:AC$7),"",INDEX(TableDiv[[GASB]:[GASB]],_xlfn.AGGREGATE(15,3,(TableDiv[[Agency]:[Agency]]=$E262)/(TableDiv[[Agency]:[Agency]]=$E262)*(ROW(TableDiv[Agency])-ROW(TableDiv[[#Headers],[Agency]])),COLUMNS($F$7:AC$7))))</f>
        <v>0</v>
      </c>
      <c r="AD262" s="1069" cm="1">
        <f t="array" ref="AD262">IF($D262&lt;COLUMNS($F$7:AD$7),"",INDEX(TableDiv[[GASB]:[GASB]],_xlfn.AGGREGATE(15,3,(TableDiv[[Agency]:[Agency]]=$E262)/(TableDiv[[Agency]:[Agency]]=$E262)*(ROW(TableDiv[Agency])-ROW(TableDiv[[#Headers],[Agency]])),COLUMNS($F$7:AD$7))))</f>
        <v>0</v>
      </c>
      <c r="AE262" s="1069" cm="1">
        <f t="array" ref="AE262">IF($D262&lt;COLUMNS($F$7:AE$7),"",INDEX(TableDiv[[GASB]:[GASB]],_xlfn.AGGREGATE(15,3,(TableDiv[[Agency]:[Agency]]=$E262)/(TableDiv[[Agency]:[Agency]]=$E262)*(ROW(TableDiv[Agency])-ROW(TableDiv[[#Headers],[Agency]])),COLUMNS($F$7:AE$7))))</f>
        <v>0</v>
      </c>
      <c r="AF262" s="1069" cm="1">
        <f t="array" ref="AF262">IF($D262&lt;COLUMNS($F$7:AF$7),"",INDEX(TableDiv[[GASB]:[GASB]],_xlfn.AGGREGATE(15,3,(TableDiv[[Agency]:[Agency]]=$E262)/(TableDiv[[Agency]:[Agency]]=$E262)*(ROW(TableDiv[Agency])-ROW(TableDiv[[#Headers],[Agency]])),COLUMNS($F$7:AF$7))))</f>
        <v>0</v>
      </c>
      <c r="AG262" s="1069" cm="1">
        <f t="array" ref="AG262">IF($D262&lt;COLUMNS($F$7:AG$7),"",INDEX(TableDiv[[GASB]:[GASB]],_xlfn.AGGREGATE(15,3,(TableDiv[[Agency]:[Agency]]=$E262)/(TableDiv[[Agency]:[Agency]]=$E262)*(ROW(TableDiv[Agency])-ROW(TableDiv[[#Headers],[Agency]])),COLUMNS($F$7:AG$7))))</f>
        <v>0</v>
      </c>
      <c r="AH262" s="1069" cm="1">
        <f t="array" ref="AH262">IF($D262&lt;COLUMNS($F$7:AH$7),"",INDEX(TableDiv[[GASB]:[GASB]],_xlfn.AGGREGATE(15,3,(TableDiv[[Agency]:[Agency]]=$E262)/(TableDiv[[Agency]:[Agency]]=$E262)*(ROW(TableDiv[Agency])-ROW(TableDiv[[#Headers],[Agency]])),COLUMNS($F$7:AH$7))))</f>
        <v>0</v>
      </c>
      <c r="AI262" s="1069" cm="1">
        <f t="array" ref="AI262">IF($D262&lt;COLUMNS($F$7:AI$7),"",INDEX(TableDiv[[GASB]:[GASB]],_xlfn.AGGREGATE(15,3,(TableDiv[[Agency]:[Agency]]=$E262)/(TableDiv[[Agency]:[Agency]]=$E262)*(ROW(TableDiv[Agency])-ROW(TableDiv[[#Headers],[Agency]])),COLUMNS($F$7:AI$7))))</f>
        <v>0</v>
      </c>
      <c r="AJ262" s="1069" cm="1">
        <f t="array" ref="AJ262">IF($D262&lt;COLUMNS($F$7:AJ$7),"",INDEX(TableDiv[[GASB]:[GASB]],_xlfn.AGGREGATE(15,3,(TableDiv[[Agency]:[Agency]]=$E262)/(TableDiv[[Agency]:[Agency]]=$E262)*(ROW(TableDiv[Agency])-ROW(TableDiv[[#Headers],[Agency]])),COLUMNS($F$7:AJ$7))))</f>
        <v>0</v>
      </c>
      <c r="AK262" s="1069" t="str" cm="1">
        <f t="array" ref="AK262">IF($D262&lt;COLUMNS($F$7:AK$7),"",INDEX(TableDiv[[GASB]:[GASB]],_xlfn.AGGREGATE(15,3,(TableDiv[[Agency]:[Agency]]=$E262)/(TableDiv[[Agency]:[Agency]]=$E262)*(ROW(TableDiv[Agency])-ROW(TableDiv[[#Headers],[Agency]])),COLUMNS($F$7:AK$7))))</f>
        <v/>
      </c>
      <c r="AL262" s="1069" t="str" cm="1">
        <f t="array" ref="AL262">IF($D262&lt;COLUMNS($F$7:AL$7),"",INDEX(TableDiv[[GASB]:[GASB]],_xlfn.AGGREGATE(15,3,(TableDiv[[Agency]:[Agency]]=$E262)/(TableDiv[[Agency]:[Agency]]=$E262)*(ROW(TableDiv[Agency])-ROW(TableDiv[[#Headers],[Agency]])),COLUMNS($F$7:AL$7))))</f>
        <v/>
      </c>
      <c r="AM262" s="1069" t="str" cm="1">
        <f t="array" ref="AM262">IF($D262&lt;COLUMNS($F$7:AM$7),"",INDEX(TableDiv[[GASB]:[GASB]],_xlfn.AGGREGATE(15,3,(TableDiv[[Agency]:[Agency]]=$E262)/(TableDiv[[Agency]:[Agency]]=$E262)*(ROW(TableDiv[Agency])-ROW(TableDiv[[#Headers],[Agency]])),COLUMNS($F$7:AM$7))))</f>
        <v/>
      </c>
      <c r="AN262" s="1069"/>
      <c r="AO262" s="1069"/>
      <c r="AP262" s="1069"/>
      <c r="AQ262" s="1069"/>
      <c r="AR262" s="1069"/>
      <c r="AS262" s="1069"/>
    </row>
    <row r="263" spans="1:45" ht="15">
      <c r="A263" s="1073" t="s">
        <v>1462</v>
      </c>
      <c r="B263" s="1073" t="s">
        <v>2270</v>
      </c>
      <c r="C263" s="1069"/>
      <c r="D263" s="1069">
        <f>COUNTIF(TableDiv[Agency],E263)</f>
        <v>31</v>
      </c>
      <c r="E263" s="1078" t="str" cm="1">
        <f t="array" ref="E263">IFERROR(INDEX(TableDiv[Agency],MATCH(0,INDEX(COUNTIF($E$7:E262,TableDiv[Agency]),),0)),"")</f>
        <v/>
      </c>
      <c r="F263" s="1069" cm="1">
        <f t="array" ref="F263">IF($D263&lt;COLUMNS($F$7:F$7),"",INDEX(TableDiv[[GASB]:[GASB]],_xlfn.AGGREGATE(15,3,(TableDiv[[Agency]:[Agency]]=$E263)/(TableDiv[[Agency]:[Agency]]=$E263)*(ROW(TableDiv[Agency])-ROW(TableDiv[[#Headers],[Agency]])),COLUMNS($F$7:F$7))))</f>
        <v>0</v>
      </c>
      <c r="G263" s="1069" cm="1">
        <f t="array" ref="G263">IF($D263&lt;COLUMNS($F$7:G$7),"",INDEX(TableDiv[[GASB]:[GASB]],_xlfn.AGGREGATE(15,3,(TableDiv[[Agency]:[Agency]]=$E263)/(TableDiv[[Agency]:[Agency]]=$E263)*(ROW(TableDiv[Agency])-ROW(TableDiv[[#Headers],[Agency]])),COLUMNS($F$7:G$7))))</f>
        <v>0</v>
      </c>
      <c r="H263" s="1069" cm="1">
        <f t="array" ref="H263">IF($D263&lt;COLUMNS($F$7:H$7),"",INDEX(TableDiv[[GASB]:[GASB]],_xlfn.AGGREGATE(15,3,(TableDiv[[Agency]:[Agency]]=$E263)/(TableDiv[[Agency]:[Agency]]=$E263)*(ROW(TableDiv[Agency])-ROW(TableDiv[[#Headers],[Agency]])),COLUMNS($F$7:H$7))))</f>
        <v>0</v>
      </c>
      <c r="I263" s="1069" cm="1">
        <f t="array" ref="I263">IF($D263&lt;COLUMNS($F$7:I$7),"",INDEX(TableDiv[[GASB]:[GASB]],_xlfn.AGGREGATE(15,3,(TableDiv[[Agency]:[Agency]]=$E263)/(TableDiv[[Agency]:[Agency]]=$E263)*(ROW(TableDiv[Agency])-ROW(TableDiv[[#Headers],[Agency]])),COLUMNS($F$7:I$7))))</f>
        <v>0</v>
      </c>
      <c r="J263" s="1069" cm="1">
        <f t="array" ref="J263">IF($D263&lt;COLUMNS($F$7:J$7),"",INDEX(TableDiv[[GASB]:[GASB]],_xlfn.AGGREGATE(15,3,(TableDiv[[Agency]:[Agency]]=$E263)/(TableDiv[[Agency]:[Agency]]=$E263)*(ROW(TableDiv[Agency])-ROW(TableDiv[[#Headers],[Agency]])),COLUMNS($F$7:J$7))))</f>
        <v>0</v>
      </c>
      <c r="K263" s="1069" cm="1">
        <f t="array" ref="K263">IF($D263&lt;COLUMNS($F$7:K$7),"",INDEX(TableDiv[[GASB]:[GASB]],_xlfn.AGGREGATE(15,3,(TableDiv[[Agency]:[Agency]]=$E263)/(TableDiv[[Agency]:[Agency]]=$E263)*(ROW(TableDiv[Agency])-ROW(TableDiv[[#Headers],[Agency]])),COLUMNS($F$7:K$7))))</f>
        <v>0</v>
      </c>
      <c r="L263" s="1069" cm="1">
        <f t="array" ref="L263">IF($D263&lt;COLUMNS($F$7:L$7),"",INDEX(TableDiv[[GASB]:[GASB]],_xlfn.AGGREGATE(15,3,(TableDiv[[Agency]:[Agency]]=$E263)/(TableDiv[[Agency]:[Agency]]=$E263)*(ROW(TableDiv[Agency])-ROW(TableDiv[[#Headers],[Agency]])),COLUMNS($F$7:L$7))))</f>
        <v>0</v>
      </c>
      <c r="M263" s="1069" cm="1">
        <f t="array" ref="M263">IF($D263&lt;COLUMNS($F$7:M$7),"",INDEX(TableDiv[[GASB]:[GASB]],_xlfn.AGGREGATE(15,3,(TableDiv[[Agency]:[Agency]]=$E263)/(TableDiv[[Agency]:[Agency]]=$E263)*(ROW(TableDiv[Agency])-ROW(TableDiv[[#Headers],[Agency]])),COLUMNS($F$7:M$7))))</f>
        <v>0</v>
      </c>
      <c r="N263" s="1069" cm="1">
        <f t="array" ref="N263">IF($D263&lt;COLUMNS($F$7:N$7),"",INDEX(TableDiv[[GASB]:[GASB]],_xlfn.AGGREGATE(15,3,(TableDiv[[Agency]:[Agency]]=$E263)/(TableDiv[[Agency]:[Agency]]=$E263)*(ROW(TableDiv[Agency])-ROW(TableDiv[[#Headers],[Agency]])),COLUMNS($F$7:N$7))))</f>
        <v>0</v>
      </c>
      <c r="O263" s="1069" cm="1">
        <f t="array" ref="O263">IF($D263&lt;COLUMNS($F$7:O$7),"",INDEX(TableDiv[[GASB]:[GASB]],_xlfn.AGGREGATE(15,3,(TableDiv[[Agency]:[Agency]]=$E263)/(TableDiv[[Agency]:[Agency]]=$E263)*(ROW(TableDiv[Agency])-ROW(TableDiv[[#Headers],[Agency]])),COLUMNS($F$7:O$7))))</f>
        <v>0</v>
      </c>
      <c r="P263" s="1069" cm="1">
        <f t="array" ref="P263">IF($D263&lt;COLUMNS($F$7:P$7),"",INDEX(TableDiv[[GASB]:[GASB]],_xlfn.AGGREGATE(15,3,(TableDiv[[Agency]:[Agency]]=$E263)/(TableDiv[[Agency]:[Agency]]=$E263)*(ROW(TableDiv[Agency])-ROW(TableDiv[[#Headers],[Agency]])),COLUMNS($F$7:P$7))))</f>
        <v>0</v>
      </c>
      <c r="Q263" s="1069" cm="1">
        <f t="array" ref="Q263">IF($D263&lt;COLUMNS($F$7:Q$7),"",INDEX(TableDiv[[GASB]:[GASB]],_xlfn.AGGREGATE(15,3,(TableDiv[[Agency]:[Agency]]=$E263)/(TableDiv[[Agency]:[Agency]]=$E263)*(ROW(TableDiv[Agency])-ROW(TableDiv[[#Headers],[Agency]])),COLUMNS($F$7:Q$7))))</f>
        <v>0</v>
      </c>
      <c r="R263" s="1069" cm="1">
        <f t="array" ref="R263">IF($D263&lt;COLUMNS($F$7:R$7),"",INDEX(TableDiv[[GASB]:[GASB]],_xlfn.AGGREGATE(15,3,(TableDiv[[Agency]:[Agency]]=$E263)/(TableDiv[[Agency]:[Agency]]=$E263)*(ROW(TableDiv[Agency])-ROW(TableDiv[[#Headers],[Agency]])),COLUMNS($F$7:R$7))))</f>
        <v>0</v>
      </c>
      <c r="S263" s="1069" cm="1">
        <f t="array" ref="S263">IF($D263&lt;COLUMNS($F$7:S$7),"",INDEX(TableDiv[[GASB]:[GASB]],_xlfn.AGGREGATE(15,3,(TableDiv[[Agency]:[Agency]]=$E263)/(TableDiv[[Agency]:[Agency]]=$E263)*(ROW(TableDiv[Agency])-ROW(TableDiv[[#Headers],[Agency]])),COLUMNS($F$7:S$7))))</f>
        <v>0</v>
      </c>
      <c r="T263" s="1069" cm="1">
        <f t="array" ref="T263">IF($D263&lt;COLUMNS($F$7:T$7),"",INDEX(TableDiv[[GASB]:[GASB]],_xlfn.AGGREGATE(15,3,(TableDiv[[Agency]:[Agency]]=$E263)/(TableDiv[[Agency]:[Agency]]=$E263)*(ROW(TableDiv[Agency])-ROW(TableDiv[[#Headers],[Agency]])),COLUMNS($F$7:T$7))))</f>
        <v>0</v>
      </c>
      <c r="U263" s="1069" cm="1">
        <f t="array" ref="U263">IF($D263&lt;COLUMNS($F$7:U$7),"",INDEX(TableDiv[[GASB]:[GASB]],_xlfn.AGGREGATE(15,3,(TableDiv[[Agency]:[Agency]]=$E263)/(TableDiv[[Agency]:[Agency]]=$E263)*(ROW(TableDiv[Agency])-ROW(TableDiv[[#Headers],[Agency]])),COLUMNS($F$7:U$7))))</f>
        <v>0</v>
      </c>
      <c r="V263" s="1069" cm="1">
        <f t="array" ref="V263">IF($D263&lt;COLUMNS($F$7:V$7),"",INDEX(TableDiv[[GASB]:[GASB]],_xlfn.AGGREGATE(15,3,(TableDiv[[Agency]:[Agency]]=$E263)/(TableDiv[[Agency]:[Agency]]=$E263)*(ROW(TableDiv[Agency])-ROW(TableDiv[[#Headers],[Agency]])),COLUMNS($F$7:V$7))))</f>
        <v>0</v>
      </c>
      <c r="W263" s="1069" cm="1">
        <f t="array" ref="W263">IF($D263&lt;COLUMNS($F$7:W$7),"",INDEX(TableDiv[[GASB]:[GASB]],_xlfn.AGGREGATE(15,3,(TableDiv[[Agency]:[Agency]]=$E263)/(TableDiv[[Agency]:[Agency]]=$E263)*(ROW(TableDiv[Agency])-ROW(TableDiv[[#Headers],[Agency]])),COLUMNS($F$7:W$7))))</f>
        <v>0</v>
      </c>
      <c r="X263" s="1069" cm="1">
        <f t="array" ref="X263">IF($D263&lt;COLUMNS($F$7:X$7),"",INDEX(TableDiv[[GASB]:[GASB]],_xlfn.AGGREGATE(15,3,(TableDiv[[Agency]:[Agency]]=$E263)/(TableDiv[[Agency]:[Agency]]=$E263)*(ROW(TableDiv[Agency])-ROW(TableDiv[[#Headers],[Agency]])),COLUMNS($F$7:X$7))))</f>
        <v>0</v>
      </c>
      <c r="Y263" s="1069" cm="1">
        <f t="array" ref="Y263">IF($D263&lt;COLUMNS($F$7:Y$7),"",INDEX(TableDiv[[GASB]:[GASB]],_xlfn.AGGREGATE(15,3,(TableDiv[[Agency]:[Agency]]=$E263)/(TableDiv[[Agency]:[Agency]]=$E263)*(ROW(TableDiv[Agency])-ROW(TableDiv[[#Headers],[Agency]])),COLUMNS($F$7:Y$7))))</f>
        <v>0</v>
      </c>
      <c r="Z263" s="1069" cm="1">
        <f t="array" ref="Z263">IF($D263&lt;COLUMNS($F$7:Z$7),"",INDEX(TableDiv[[GASB]:[GASB]],_xlfn.AGGREGATE(15,3,(TableDiv[[Agency]:[Agency]]=$E263)/(TableDiv[[Agency]:[Agency]]=$E263)*(ROW(TableDiv[Agency])-ROW(TableDiv[[#Headers],[Agency]])),COLUMNS($F$7:Z$7))))</f>
        <v>0</v>
      </c>
      <c r="AA263" s="1069" cm="1">
        <f t="array" ref="AA263">IF($D263&lt;COLUMNS($F$7:AA$7),"",INDEX(TableDiv[[GASB]:[GASB]],_xlfn.AGGREGATE(15,3,(TableDiv[[Agency]:[Agency]]=$E263)/(TableDiv[[Agency]:[Agency]]=$E263)*(ROW(TableDiv[Agency])-ROW(TableDiv[[#Headers],[Agency]])),COLUMNS($F$7:AA$7))))</f>
        <v>0</v>
      </c>
      <c r="AB263" s="1069" cm="1">
        <f t="array" ref="AB263">IF($D263&lt;COLUMNS($F$7:AB$7),"",INDEX(TableDiv[[GASB]:[GASB]],_xlfn.AGGREGATE(15,3,(TableDiv[[Agency]:[Agency]]=$E263)/(TableDiv[[Agency]:[Agency]]=$E263)*(ROW(TableDiv[Agency])-ROW(TableDiv[[#Headers],[Agency]])),COLUMNS($F$7:AB$7))))</f>
        <v>0</v>
      </c>
      <c r="AC263" s="1069" cm="1">
        <f t="array" ref="AC263">IF($D263&lt;COLUMNS($F$7:AC$7),"",INDEX(TableDiv[[GASB]:[GASB]],_xlfn.AGGREGATE(15,3,(TableDiv[[Agency]:[Agency]]=$E263)/(TableDiv[[Agency]:[Agency]]=$E263)*(ROW(TableDiv[Agency])-ROW(TableDiv[[#Headers],[Agency]])),COLUMNS($F$7:AC$7))))</f>
        <v>0</v>
      </c>
      <c r="AD263" s="1069" cm="1">
        <f t="array" ref="AD263">IF($D263&lt;COLUMNS($F$7:AD$7),"",INDEX(TableDiv[[GASB]:[GASB]],_xlfn.AGGREGATE(15,3,(TableDiv[[Agency]:[Agency]]=$E263)/(TableDiv[[Agency]:[Agency]]=$E263)*(ROW(TableDiv[Agency])-ROW(TableDiv[[#Headers],[Agency]])),COLUMNS($F$7:AD$7))))</f>
        <v>0</v>
      </c>
      <c r="AE263" s="1069" cm="1">
        <f t="array" ref="AE263">IF($D263&lt;COLUMNS($F$7:AE$7),"",INDEX(TableDiv[[GASB]:[GASB]],_xlfn.AGGREGATE(15,3,(TableDiv[[Agency]:[Agency]]=$E263)/(TableDiv[[Agency]:[Agency]]=$E263)*(ROW(TableDiv[Agency])-ROW(TableDiv[[#Headers],[Agency]])),COLUMNS($F$7:AE$7))))</f>
        <v>0</v>
      </c>
      <c r="AF263" s="1069" cm="1">
        <f t="array" ref="AF263">IF($D263&lt;COLUMNS($F$7:AF$7),"",INDEX(TableDiv[[GASB]:[GASB]],_xlfn.AGGREGATE(15,3,(TableDiv[[Agency]:[Agency]]=$E263)/(TableDiv[[Agency]:[Agency]]=$E263)*(ROW(TableDiv[Agency])-ROW(TableDiv[[#Headers],[Agency]])),COLUMNS($F$7:AF$7))))</f>
        <v>0</v>
      </c>
      <c r="AG263" s="1069" cm="1">
        <f t="array" ref="AG263">IF($D263&lt;COLUMNS($F$7:AG$7),"",INDEX(TableDiv[[GASB]:[GASB]],_xlfn.AGGREGATE(15,3,(TableDiv[[Agency]:[Agency]]=$E263)/(TableDiv[[Agency]:[Agency]]=$E263)*(ROW(TableDiv[Agency])-ROW(TableDiv[[#Headers],[Agency]])),COLUMNS($F$7:AG$7))))</f>
        <v>0</v>
      </c>
      <c r="AH263" s="1069" cm="1">
        <f t="array" ref="AH263">IF($D263&lt;COLUMNS($F$7:AH$7),"",INDEX(TableDiv[[GASB]:[GASB]],_xlfn.AGGREGATE(15,3,(TableDiv[[Agency]:[Agency]]=$E263)/(TableDiv[[Agency]:[Agency]]=$E263)*(ROW(TableDiv[Agency])-ROW(TableDiv[[#Headers],[Agency]])),COLUMNS($F$7:AH$7))))</f>
        <v>0</v>
      </c>
      <c r="AI263" s="1069" cm="1">
        <f t="array" ref="AI263">IF($D263&lt;COLUMNS($F$7:AI$7),"",INDEX(TableDiv[[GASB]:[GASB]],_xlfn.AGGREGATE(15,3,(TableDiv[[Agency]:[Agency]]=$E263)/(TableDiv[[Agency]:[Agency]]=$E263)*(ROW(TableDiv[Agency])-ROW(TableDiv[[#Headers],[Agency]])),COLUMNS($F$7:AI$7))))</f>
        <v>0</v>
      </c>
      <c r="AJ263" s="1069" cm="1">
        <f t="array" ref="AJ263">IF($D263&lt;COLUMNS($F$7:AJ$7),"",INDEX(TableDiv[[GASB]:[GASB]],_xlfn.AGGREGATE(15,3,(TableDiv[[Agency]:[Agency]]=$E263)/(TableDiv[[Agency]:[Agency]]=$E263)*(ROW(TableDiv[Agency])-ROW(TableDiv[[#Headers],[Agency]])),COLUMNS($F$7:AJ$7))))</f>
        <v>0</v>
      </c>
      <c r="AK263" s="1069" t="str" cm="1">
        <f t="array" ref="AK263">IF($D263&lt;COLUMNS($F$7:AK$7),"",INDEX(TableDiv[[GASB]:[GASB]],_xlfn.AGGREGATE(15,3,(TableDiv[[Agency]:[Agency]]=$E263)/(TableDiv[[Agency]:[Agency]]=$E263)*(ROW(TableDiv[Agency])-ROW(TableDiv[[#Headers],[Agency]])),COLUMNS($F$7:AK$7))))</f>
        <v/>
      </c>
      <c r="AL263" s="1069" t="str" cm="1">
        <f t="array" ref="AL263">IF($D263&lt;COLUMNS($F$7:AL$7),"",INDEX(TableDiv[[GASB]:[GASB]],_xlfn.AGGREGATE(15,3,(TableDiv[[Agency]:[Agency]]=$E263)/(TableDiv[[Agency]:[Agency]]=$E263)*(ROW(TableDiv[Agency])-ROW(TableDiv[[#Headers],[Agency]])),COLUMNS($F$7:AL$7))))</f>
        <v/>
      </c>
      <c r="AM263" s="1069" t="str" cm="1">
        <f t="array" ref="AM263">IF($D263&lt;COLUMNS($F$7:AM$7),"",INDEX(TableDiv[[GASB]:[GASB]],_xlfn.AGGREGATE(15,3,(TableDiv[[Agency]:[Agency]]=$E263)/(TableDiv[[Agency]:[Agency]]=$E263)*(ROW(TableDiv[Agency])-ROW(TableDiv[[#Headers],[Agency]])),COLUMNS($F$7:AM$7))))</f>
        <v/>
      </c>
      <c r="AN263" s="1069"/>
      <c r="AO263" s="1069"/>
      <c r="AP263" s="1069"/>
      <c r="AQ263" s="1069"/>
      <c r="AR263" s="1069"/>
      <c r="AS263" s="1069"/>
    </row>
    <row r="264" spans="1:45" ht="15">
      <c r="A264" s="1073" t="s">
        <v>1462</v>
      </c>
      <c r="B264" s="1073" t="s">
        <v>2355</v>
      </c>
      <c r="C264" s="1069"/>
      <c r="D264" s="1069">
        <f>COUNTIF(TableDiv[Agency],E264)</f>
        <v>31</v>
      </c>
      <c r="E264" s="1078" t="str" cm="1">
        <f t="array" ref="E264">IFERROR(INDEX(TableDiv[Agency],MATCH(0,INDEX(COUNTIF($E$7:E263,TableDiv[Agency]),),0)),"")</f>
        <v/>
      </c>
      <c r="F264" s="1069" cm="1">
        <f t="array" ref="F264">IF($D264&lt;COLUMNS($F$7:F$7),"",INDEX(TableDiv[[GASB]:[GASB]],_xlfn.AGGREGATE(15,3,(TableDiv[[Agency]:[Agency]]=$E264)/(TableDiv[[Agency]:[Agency]]=$E264)*(ROW(TableDiv[Agency])-ROW(TableDiv[[#Headers],[Agency]])),COLUMNS($F$7:F$7))))</f>
        <v>0</v>
      </c>
      <c r="G264" s="1069" cm="1">
        <f t="array" ref="G264">IF($D264&lt;COLUMNS($F$7:G$7),"",INDEX(TableDiv[[GASB]:[GASB]],_xlfn.AGGREGATE(15,3,(TableDiv[[Agency]:[Agency]]=$E264)/(TableDiv[[Agency]:[Agency]]=$E264)*(ROW(TableDiv[Agency])-ROW(TableDiv[[#Headers],[Agency]])),COLUMNS($F$7:G$7))))</f>
        <v>0</v>
      </c>
      <c r="H264" s="1069" cm="1">
        <f t="array" ref="H264">IF($D264&lt;COLUMNS($F$7:H$7),"",INDEX(TableDiv[[GASB]:[GASB]],_xlfn.AGGREGATE(15,3,(TableDiv[[Agency]:[Agency]]=$E264)/(TableDiv[[Agency]:[Agency]]=$E264)*(ROW(TableDiv[Agency])-ROW(TableDiv[[#Headers],[Agency]])),COLUMNS($F$7:H$7))))</f>
        <v>0</v>
      </c>
      <c r="I264" s="1069" cm="1">
        <f t="array" ref="I264">IF($D264&lt;COLUMNS($F$7:I$7),"",INDEX(TableDiv[[GASB]:[GASB]],_xlfn.AGGREGATE(15,3,(TableDiv[[Agency]:[Agency]]=$E264)/(TableDiv[[Agency]:[Agency]]=$E264)*(ROW(TableDiv[Agency])-ROW(TableDiv[[#Headers],[Agency]])),COLUMNS($F$7:I$7))))</f>
        <v>0</v>
      </c>
      <c r="J264" s="1069" cm="1">
        <f t="array" ref="J264">IF($D264&lt;COLUMNS($F$7:J$7),"",INDEX(TableDiv[[GASB]:[GASB]],_xlfn.AGGREGATE(15,3,(TableDiv[[Agency]:[Agency]]=$E264)/(TableDiv[[Agency]:[Agency]]=$E264)*(ROW(TableDiv[Agency])-ROW(TableDiv[[#Headers],[Agency]])),COLUMNS($F$7:J$7))))</f>
        <v>0</v>
      </c>
      <c r="K264" s="1069" cm="1">
        <f t="array" ref="K264">IF($D264&lt;COLUMNS($F$7:K$7),"",INDEX(TableDiv[[GASB]:[GASB]],_xlfn.AGGREGATE(15,3,(TableDiv[[Agency]:[Agency]]=$E264)/(TableDiv[[Agency]:[Agency]]=$E264)*(ROW(TableDiv[Agency])-ROW(TableDiv[[#Headers],[Agency]])),COLUMNS($F$7:K$7))))</f>
        <v>0</v>
      </c>
      <c r="L264" s="1069" cm="1">
        <f t="array" ref="L264">IF($D264&lt;COLUMNS($F$7:L$7),"",INDEX(TableDiv[[GASB]:[GASB]],_xlfn.AGGREGATE(15,3,(TableDiv[[Agency]:[Agency]]=$E264)/(TableDiv[[Agency]:[Agency]]=$E264)*(ROW(TableDiv[Agency])-ROW(TableDiv[[#Headers],[Agency]])),COLUMNS($F$7:L$7))))</f>
        <v>0</v>
      </c>
      <c r="M264" s="1069" cm="1">
        <f t="array" ref="M264">IF($D264&lt;COLUMNS($F$7:M$7),"",INDEX(TableDiv[[GASB]:[GASB]],_xlfn.AGGREGATE(15,3,(TableDiv[[Agency]:[Agency]]=$E264)/(TableDiv[[Agency]:[Agency]]=$E264)*(ROW(TableDiv[Agency])-ROW(TableDiv[[#Headers],[Agency]])),COLUMNS($F$7:M$7))))</f>
        <v>0</v>
      </c>
      <c r="N264" s="1069" cm="1">
        <f t="array" ref="N264">IF($D264&lt;COLUMNS($F$7:N$7),"",INDEX(TableDiv[[GASB]:[GASB]],_xlfn.AGGREGATE(15,3,(TableDiv[[Agency]:[Agency]]=$E264)/(TableDiv[[Agency]:[Agency]]=$E264)*(ROW(TableDiv[Agency])-ROW(TableDiv[[#Headers],[Agency]])),COLUMNS($F$7:N$7))))</f>
        <v>0</v>
      </c>
      <c r="O264" s="1069" cm="1">
        <f t="array" ref="O264">IF($D264&lt;COLUMNS($F$7:O$7),"",INDEX(TableDiv[[GASB]:[GASB]],_xlfn.AGGREGATE(15,3,(TableDiv[[Agency]:[Agency]]=$E264)/(TableDiv[[Agency]:[Agency]]=$E264)*(ROW(TableDiv[Agency])-ROW(TableDiv[[#Headers],[Agency]])),COLUMNS($F$7:O$7))))</f>
        <v>0</v>
      </c>
      <c r="P264" s="1069" cm="1">
        <f t="array" ref="P264">IF($D264&lt;COLUMNS($F$7:P$7),"",INDEX(TableDiv[[GASB]:[GASB]],_xlfn.AGGREGATE(15,3,(TableDiv[[Agency]:[Agency]]=$E264)/(TableDiv[[Agency]:[Agency]]=$E264)*(ROW(TableDiv[Agency])-ROW(TableDiv[[#Headers],[Agency]])),COLUMNS($F$7:P$7))))</f>
        <v>0</v>
      </c>
      <c r="Q264" s="1069" cm="1">
        <f t="array" ref="Q264">IF($D264&lt;COLUMNS($F$7:Q$7),"",INDEX(TableDiv[[GASB]:[GASB]],_xlfn.AGGREGATE(15,3,(TableDiv[[Agency]:[Agency]]=$E264)/(TableDiv[[Agency]:[Agency]]=$E264)*(ROW(TableDiv[Agency])-ROW(TableDiv[[#Headers],[Agency]])),COLUMNS($F$7:Q$7))))</f>
        <v>0</v>
      </c>
      <c r="R264" s="1069" cm="1">
        <f t="array" ref="R264">IF($D264&lt;COLUMNS($F$7:R$7),"",INDEX(TableDiv[[GASB]:[GASB]],_xlfn.AGGREGATE(15,3,(TableDiv[[Agency]:[Agency]]=$E264)/(TableDiv[[Agency]:[Agency]]=$E264)*(ROW(TableDiv[Agency])-ROW(TableDiv[[#Headers],[Agency]])),COLUMNS($F$7:R$7))))</f>
        <v>0</v>
      </c>
      <c r="S264" s="1069" cm="1">
        <f t="array" ref="S264">IF($D264&lt;COLUMNS($F$7:S$7),"",INDEX(TableDiv[[GASB]:[GASB]],_xlfn.AGGREGATE(15,3,(TableDiv[[Agency]:[Agency]]=$E264)/(TableDiv[[Agency]:[Agency]]=$E264)*(ROW(TableDiv[Agency])-ROW(TableDiv[[#Headers],[Agency]])),COLUMNS($F$7:S$7))))</f>
        <v>0</v>
      </c>
      <c r="T264" s="1069" cm="1">
        <f t="array" ref="T264">IF($D264&lt;COLUMNS($F$7:T$7),"",INDEX(TableDiv[[GASB]:[GASB]],_xlfn.AGGREGATE(15,3,(TableDiv[[Agency]:[Agency]]=$E264)/(TableDiv[[Agency]:[Agency]]=$E264)*(ROW(TableDiv[Agency])-ROW(TableDiv[[#Headers],[Agency]])),COLUMNS($F$7:T$7))))</f>
        <v>0</v>
      </c>
      <c r="U264" s="1069" cm="1">
        <f t="array" ref="U264">IF($D264&lt;COLUMNS($F$7:U$7),"",INDEX(TableDiv[[GASB]:[GASB]],_xlfn.AGGREGATE(15,3,(TableDiv[[Agency]:[Agency]]=$E264)/(TableDiv[[Agency]:[Agency]]=$E264)*(ROW(TableDiv[Agency])-ROW(TableDiv[[#Headers],[Agency]])),COLUMNS($F$7:U$7))))</f>
        <v>0</v>
      </c>
      <c r="V264" s="1069" cm="1">
        <f t="array" ref="V264">IF($D264&lt;COLUMNS($F$7:V$7),"",INDEX(TableDiv[[GASB]:[GASB]],_xlfn.AGGREGATE(15,3,(TableDiv[[Agency]:[Agency]]=$E264)/(TableDiv[[Agency]:[Agency]]=$E264)*(ROW(TableDiv[Agency])-ROW(TableDiv[[#Headers],[Agency]])),COLUMNS($F$7:V$7))))</f>
        <v>0</v>
      </c>
      <c r="W264" s="1069" cm="1">
        <f t="array" ref="W264">IF($D264&lt;COLUMNS($F$7:W$7),"",INDEX(TableDiv[[GASB]:[GASB]],_xlfn.AGGREGATE(15,3,(TableDiv[[Agency]:[Agency]]=$E264)/(TableDiv[[Agency]:[Agency]]=$E264)*(ROW(TableDiv[Agency])-ROW(TableDiv[[#Headers],[Agency]])),COLUMNS($F$7:W$7))))</f>
        <v>0</v>
      </c>
      <c r="X264" s="1069" cm="1">
        <f t="array" ref="X264">IF($D264&lt;COLUMNS($F$7:X$7),"",INDEX(TableDiv[[GASB]:[GASB]],_xlfn.AGGREGATE(15,3,(TableDiv[[Agency]:[Agency]]=$E264)/(TableDiv[[Agency]:[Agency]]=$E264)*(ROW(TableDiv[Agency])-ROW(TableDiv[[#Headers],[Agency]])),COLUMNS($F$7:X$7))))</f>
        <v>0</v>
      </c>
      <c r="Y264" s="1069" cm="1">
        <f t="array" ref="Y264">IF($D264&lt;COLUMNS($F$7:Y$7),"",INDEX(TableDiv[[GASB]:[GASB]],_xlfn.AGGREGATE(15,3,(TableDiv[[Agency]:[Agency]]=$E264)/(TableDiv[[Agency]:[Agency]]=$E264)*(ROW(TableDiv[Agency])-ROW(TableDiv[[#Headers],[Agency]])),COLUMNS($F$7:Y$7))))</f>
        <v>0</v>
      </c>
      <c r="Z264" s="1069" cm="1">
        <f t="array" ref="Z264">IF($D264&lt;COLUMNS($F$7:Z$7),"",INDEX(TableDiv[[GASB]:[GASB]],_xlfn.AGGREGATE(15,3,(TableDiv[[Agency]:[Agency]]=$E264)/(TableDiv[[Agency]:[Agency]]=$E264)*(ROW(TableDiv[Agency])-ROW(TableDiv[[#Headers],[Agency]])),COLUMNS($F$7:Z$7))))</f>
        <v>0</v>
      </c>
      <c r="AA264" s="1069" cm="1">
        <f t="array" ref="AA264">IF($D264&lt;COLUMNS($F$7:AA$7),"",INDEX(TableDiv[[GASB]:[GASB]],_xlfn.AGGREGATE(15,3,(TableDiv[[Agency]:[Agency]]=$E264)/(TableDiv[[Agency]:[Agency]]=$E264)*(ROW(TableDiv[Agency])-ROW(TableDiv[[#Headers],[Agency]])),COLUMNS($F$7:AA$7))))</f>
        <v>0</v>
      </c>
      <c r="AB264" s="1069" cm="1">
        <f t="array" ref="AB264">IF($D264&lt;COLUMNS($F$7:AB$7),"",INDEX(TableDiv[[GASB]:[GASB]],_xlfn.AGGREGATE(15,3,(TableDiv[[Agency]:[Agency]]=$E264)/(TableDiv[[Agency]:[Agency]]=$E264)*(ROW(TableDiv[Agency])-ROW(TableDiv[[#Headers],[Agency]])),COLUMNS($F$7:AB$7))))</f>
        <v>0</v>
      </c>
      <c r="AC264" s="1069" cm="1">
        <f t="array" ref="AC264">IF($D264&lt;COLUMNS($F$7:AC$7),"",INDEX(TableDiv[[GASB]:[GASB]],_xlfn.AGGREGATE(15,3,(TableDiv[[Agency]:[Agency]]=$E264)/(TableDiv[[Agency]:[Agency]]=$E264)*(ROW(TableDiv[Agency])-ROW(TableDiv[[#Headers],[Agency]])),COLUMNS($F$7:AC$7))))</f>
        <v>0</v>
      </c>
      <c r="AD264" s="1069" cm="1">
        <f t="array" ref="AD264">IF($D264&lt;COLUMNS($F$7:AD$7),"",INDEX(TableDiv[[GASB]:[GASB]],_xlfn.AGGREGATE(15,3,(TableDiv[[Agency]:[Agency]]=$E264)/(TableDiv[[Agency]:[Agency]]=$E264)*(ROW(TableDiv[Agency])-ROW(TableDiv[[#Headers],[Agency]])),COLUMNS($F$7:AD$7))))</f>
        <v>0</v>
      </c>
      <c r="AE264" s="1069" cm="1">
        <f t="array" ref="AE264">IF($D264&lt;COLUMNS($F$7:AE$7),"",INDEX(TableDiv[[GASB]:[GASB]],_xlfn.AGGREGATE(15,3,(TableDiv[[Agency]:[Agency]]=$E264)/(TableDiv[[Agency]:[Agency]]=$E264)*(ROW(TableDiv[Agency])-ROW(TableDiv[[#Headers],[Agency]])),COLUMNS($F$7:AE$7))))</f>
        <v>0</v>
      </c>
      <c r="AF264" s="1069" cm="1">
        <f t="array" ref="AF264">IF($D264&lt;COLUMNS($F$7:AF$7),"",INDEX(TableDiv[[GASB]:[GASB]],_xlfn.AGGREGATE(15,3,(TableDiv[[Agency]:[Agency]]=$E264)/(TableDiv[[Agency]:[Agency]]=$E264)*(ROW(TableDiv[Agency])-ROW(TableDiv[[#Headers],[Agency]])),COLUMNS($F$7:AF$7))))</f>
        <v>0</v>
      </c>
      <c r="AG264" s="1069" cm="1">
        <f t="array" ref="AG264">IF($D264&lt;COLUMNS($F$7:AG$7),"",INDEX(TableDiv[[GASB]:[GASB]],_xlfn.AGGREGATE(15,3,(TableDiv[[Agency]:[Agency]]=$E264)/(TableDiv[[Agency]:[Agency]]=$E264)*(ROW(TableDiv[Agency])-ROW(TableDiv[[#Headers],[Agency]])),COLUMNS($F$7:AG$7))))</f>
        <v>0</v>
      </c>
      <c r="AH264" s="1069" cm="1">
        <f t="array" ref="AH264">IF($D264&lt;COLUMNS($F$7:AH$7),"",INDEX(TableDiv[[GASB]:[GASB]],_xlfn.AGGREGATE(15,3,(TableDiv[[Agency]:[Agency]]=$E264)/(TableDiv[[Agency]:[Agency]]=$E264)*(ROW(TableDiv[Agency])-ROW(TableDiv[[#Headers],[Agency]])),COLUMNS($F$7:AH$7))))</f>
        <v>0</v>
      </c>
      <c r="AI264" s="1069" cm="1">
        <f t="array" ref="AI264">IF($D264&lt;COLUMNS($F$7:AI$7),"",INDEX(TableDiv[[GASB]:[GASB]],_xlfn.AGGREGATE(15,3,(TableDiv[[Agency]:[Agency]]=$E264)/(TableDiv[[Agency]:[Agency]]=$E264)*(ROW(TableDiv[Agency])-ROW(TableDiv[[#Headers],[Agency]])),COLUMNS($F$7:AI$7))))</f>
        <v>0</v>
      </c>
      <c r="AJ264" s="1069" cm="1">
        <f t="array" ref="AJ264">IF($D264&lt;COLUMNS($F$7:AJ$7),"",INDEX(TableDiv[[GASB]:[GASB]],_xlfn.AGGREGATE(15,3,(TableDiv[[Agency]:[Agency]]=$E264)/(TableDiv[[Agency]:[Agency]]=$E264)*(ROW(TableDiv[Agency])-ROW(TableDiv[[#Headers],[Agency]])),COLUMNS($F$7:AJ$7))))</f>
        <v>0</v>
      </c>
      <c r="AK264" s="1069" t="str" cm="1">
        <f t="array" ref="AK264">IF($D264&lt;COLUMNS($F$7:AK$7),"",INDEX(TableDiv[[GASB]:[GASB]],_xlfn.AGGREGATE(15,3,(TableDiv[[Agency]:[Agency]]=$E264)/(TableDiv[[Agency]:[Agency]]=$E264)*(ROW(TableDiv[Agency])-ROW(TableDiv[[#Headers],[Agency]])),COLUMNS($F$7:AK$7))))</f>
        <v/>
      </c>
      <c r="AL264" s="1069" t="str" cm="1">
        <f t="array" ref="AL264">IF($D264&lt;COLUMNS($F$7:AL$7),"",INDEX(TableDiv[[GASB]:[GASB]],_xlfn.AGGREGATE(15,3,(TableDiv[[Agency]:[Agency]]=$E264)/(TableDiv[[Agency]:[Agency]]=$E264)*(ROW(TableDiv[Agency])-ROW(TableDiv[[#Headers],[Agency]])),COLUMNS($F$7:AL$7))))</f>
        <v/>
      </c>
      <c r="AM264" s="1069" t="str" cm="1">
        <f t="array" ref="AM264">IF($D264&lt;COLUMNS($F$7:AM$7),"",INDEX(TableDiv[[GASB]:[GASB]],_xlfn.AGGREGATE(15,3,(TableDiv[[Agency]:[Agency]]=$E264)/(TableDiv[[Agency]:[Agency]]=$E264)*(ROW(TableDiv[Agency])-ROW(TableDiv[[#Headers],[Agency]])),COLUMNS($F$7:AM$7))))</f>
        <v/>
      </c>
      <c r="AN264" s="1069"/>
      <c r="AO264" s="1069"/>
      <c r="AP264" s="1069"/>
      <c r="AQ264" s="1069"/>
      <c r="AR264" s="1069"/>
      <c r="AS264" s="1069"/>
    </row>
    <row r="265" spans="1:45" ht="15">
      <c r="A265" s="1073" t="s">
        <v>1462</v>
      </c>
      <c r="B265" s="1073" t="s">
        <v>2377</v>
      </c>
      <c r="C265" s="1069"/>
      <c r="D265" s="1069">
        <f>COUNTIF(TableDiv[Agency],E265)</f>
        <v>31</v>
      </c>
      <c r="E265" s="1078" t="str" cm="1">
        <f t="array" ref="E265">IFERROR(INDEX(TableDiv[Agency],MATCH(0,INDEX(COUNTIF($E$7:E264,TableDiv[Agency]),),0)),"")</f>
        <v/>
      </c>
      <c r="F265" s="1069" cm="1">
        <f t="array" ref="F265">IF($D265&lt;COLUMNS($F$7:F$7),"",INDEX(TableDiv[[GASB]:[GASB]],_xlfn.AGGREGATE(15,3,(TableDiv[[Agency]:[Agency]]=$E265)/(TableDiv[[Agency]:[Agency]]=$E265)*(ROW(TableDiv[Agency])-ROW(TableDiv[[#Headers],[Agency]])),COLUMNS($F$7:F$7))))</f>
        <v>0</v>
      </c>
      <c r="G265" s="1069" cm="1">
        <f t="array" ref="G265">IF($D265&lt;COLUMNS($F$7:G$7),"",INDEX(TableDiv[[GASB]:[GASB]],_xlfn.AGGREGATE(15,3,(TableDiv[[Agency]:[Agency]]=$E265)/(TableDiv[[Agency]:[Agency]]=$E265)*(ROW(TableDiv[Agency])-ROW(TableDiv[[#Headers],[Agency]])),COLUMNS($F$7:G$7))))</f>
        <v>0</v>
      </c>
      <c r="H265" s="1069" cm="1">
        <f t="array" ref="H265">IF($D265&lt;COLUMNS($F$7:H$7),"",INDEX(TableDiv[[GASB]:[GASB]],_xlfn.AGGREGATE(15,3,(TableDiv[[Agency]:[Agency]]=$E265)/(TableDiv[[Agency]:[Agency]]=$E265)*(ROW(TableDiv[Agency])-ROW(TableDiv[[#Headers],[Agency]])),COLUMNS($F$7:H$7))))</f>
        <v>0</v>
      </c>
      <c r="I265" s="1069" cm="1">
        <f t="array" ref="I265">IF($D265&lt;COLUMNS($F$7:I$7),"",INDEX(TableDiv[[GASB]:[GASB]],_xlfn.AGGREGATE(15,3,(TableDiv[[Agency]:[Agency]]=$E265)/(TableDiv[[Agency]:[Agency]]=$E265)*(ROW(TableDiv[Agency])-ROW(TableDiv[[#Headers],[Agency]])),COLUMNS($F$7:I$7))))</f>
        <v>0</v>
      </c>
      <c r="J265" s="1069" cm="1">
        <f t="array" ref="J265">IF($D265&lt;COLUMNS($F$7:J$7),"",INDEX(TableDiv[[GASB]:[GASB]],_xlfn.AGGREGATE(15,3,(TableDiv[[Agency]:[Agency]]=$E265)/(TableDiv[[Agency]:[Agency]]=$E265)*(ROW(TableDiv[Agency])-ROW(TableDiv[[#Headers],[Agency]])),COLUMNS($F$7:J$7))))</f>
        <v>0</v>
      </c>
      <c r="K265" s="1069" cm="1">
        <f t="array" ref="K265">IF($D265&lt;COLUMNS($F$7:K$7),"",INDEX(TableDiv[[GASB]:[GASB]],_xlfn.AGGREGATE(15,3,(TableDiv[[Agency]:[Agency]]=$E265)/(TableDiv[[Agency]:[Agency]]=$E265)*(ROW(TableDiv[Agency])-ROW(TableDiv[[#Headers],[Agency]])),COLUMNS($F$7:K$7))))</f>
        <v>0</v>
      </c>
      <c r="L265" s="1069" cm="1">
        <f t="array" ref="L265">IF($D265&lt;COLUMNS($F$7:L$7),"",INDEX(TableDiv[[GASB]:[GASB]],_xlfn.AGGREGATE(15,3,(TableDiv[[Agency]:[Agency]]=$E265)/(TableDiv[[Agency]:[Agency]]=$E265)*(ROW(TableDiv[Agency])-ROW(TableDiv[[#Headers],[Agency]])),COLUMNS($F$7:L$7))))</f>
        <v>0</v>
      </c>
      <c r="M265" s="1069" cm="1">
        <f t="array" ref="M265">IF($D265&lt;COLUMNS($F$7:M$7),"",INDEX(TableDiv[[GASB]:[GASB]],_xlfn.AGGREGATE(15,3,(TableDiv[[Agency]:[Agency]]=$E265)/(TableDiv[[Agency]:[Agency]]=$E265)*(ROW(TableDiv[Agency])-ROW(TableDiv[[#Headers],[Agency]])),COLUMNS($F$7:M$7))))</f>
        <v>0</v>
      </c>
      <c r="N265" s="1069" cm="1">
        <f t="array" ref="N265">IF($D265&lt;COLUMNS($F$7:N$7),"",INDEX(TableDiv[[GASB]:[GASB]],_xlfn.AGGREGATE(15,3,(TableDiv[[Agency]:[Agency]]=$E265)/(TableDiv[[Agency]:[Agency]]=$E265)*(ROW(TableDiv[Agency])-ROW(TableDiv[[#Headers],[Agency]])),COLUMNS($F$7:N$7))))</f>
        <v>0</v>
      </c>
      <c r="O265" s="1069" cm="1">
        <f t="array" ref="O265">IF($D265&lt;COLUMNS($F$7:O$7),"",INDEX(TableDiv[[GASB]:[GASB]],_xlfn.AGGREGATE(15,3,(TableDiv[[Agency]:[Agency]]=$E265)/(TableDiv[[Agency]:[Agency]]=$E265)*(ROW(TableDiv[Agency])-ROW(TableDiv[[#Headers],[Agency]])),COLUMNS($F$7:O$7))))</f>
        <v>0</v>
      </c>
      <c r="P265" s="1069" cm="1">
        <f t="array" ref="P265">IF($D265&lt;COLUMNS($F$7:P$7),"",INDEX(TableDiv[[GASB]:[GASB]],_xlfn.AGGREGATE(15,3,(TableDiv[[Agency]:[Agency]]=$E265)/(TableDiv[[Agency]:[Agency]]=$E265)*(ROW(TableDiv[Agency])-ROW(TableDiv[[#Headers],[Agency]])),COLUMNS($F$7:P$7))))</f>
        <v>0</v>
      </c>
      <c r="Q265" s="1069" cm="1">
        <f t="array" ref="Q265">IF($D265&lt;COLUMNS($F$7:Q$7),"",INDEX(TableDiv[[GASB]:[GASB]],_xlfn.AGGREGATE(15,3,(TableDiv[[Agency]:[Agency]]=$E265)/(TableDiv[[Agency]:[Agency]]=$E265)*(ROW(TableDiv[Agency])-ROW(TableDiv[[#Headers],[Agency]])),COLUMNS($F$7:Q$7))))</f>
        <v>0</v>
      </c>
      <c r="R265" s="1069" cm="1">
        <f t="array" ref="R265">IF($D265&lt;COLUMNS($F$7:R$7),"",INDEX(TableDiv[[GASB]:[GASB]],_xlfn.AGGREGATE(15,3,(TableDiv[[Agency]:[Agency]]=$E265)/(TableDiv[[Agency]:[Agency]]=$E265)*(ROW(TableDiv[Agency])-ROW(TableDiv[[#Headers],[Agency]])),COLUMNS($F$7:R$7))))</f>
        <v>0</v>
      </c>
      <c r="S265" s="1069" cm="1">
        <f t="array" ref="S265">IF($D265&lt;COLUMNS($F$7:S$7),"",INDEX(TableDiv[[GASB]:[GASB]],_xlfn.AGGREGATE(15,3,(TableDiv[[Agency]:[Agency]]=$E265)/(TableDiv[[Agency]:[Agency]]=$E265)*(ROW(TableDiv[Agency])-ROW(TableDiv[[#Headers],[Agency]])),COLUMNS($F$7:S$7))))</f>
        <v>0</v>
      </c>
      <c r="T265" s="1069" cm="1">
        <f t="array" ref="T265">IF($D265&lt;COLUMNS($F$7:T$7),"",INDEX(TableDiv[[GASB]:[GASB]],_xlfn.AGGREGATE(15,3,(TableDiv[[Agency]:[Agency]]=$E265)/(TableDiv[[Agency]:[Agency]]=$E265)*(ROW(TableDiv[Agency])-ROW(TableDiv[[#Headers],[Agency]])),COLUMNS($F$7:T$7))))</f>
        <v>0</v>
      </c>
      <c r="U265" s="1069" cm="1">
        <f t="array" ref="U265">IF($D265&lt;COLUMNS($F$7:U$7),"",INDEX(TableDiv[[GASB]:[GASB]],_xlfn.AGGREGATE(15,3,(TableDiv[[Agency]:[Agency]]=$E265)/(TableDiv[[Agency]:[Agency]]=$E265)*(ROW(TableDiv[Agency])-ROW(TableDiv[[#Headers],[Agency]])),COLUMNS($F$7:U$7))))</f>
        <v>0</v>
      </c>
      <c r="V265" s="1069" cm="1">
        <f t="array" ref="V265">IF($D265&lt;COLUMNS($F$7:V$7),"",INDEX(TableDiv[[GASB]:[GASB]],_xlfn.AGGREGATE(15,3,(TableDiv[[Agency]:[Agency]]=$E265)/(TableDiv[[Agency]:[Agency]]=$E265)*(ROW(TableDiv[Agency])-ROW(TableDiv[[#Headers],[Agency]])),COLUMNS($F$7:V$7))))</f>
        <v>0</v>
      </c>
      <c r="W265" s="1069" cm="1">
        <f t="array" ref="W265">IF($D265&lt;COLUMNS($F$7:W$7),"",INDEX(TableDiv[[GASB]:[GASB]],_xlfn.AGGREGATE(15,3,(TableDiv[[Agency]:[Agency]]=$E265)/(TableDiv[[Agency]:[Agency]]=$E265)*(ROW(TableDiv[Agency])-ROW(TableDiv[[#Headers],[Agency]])),COLUMNS($F$7:W$7))))</f>
        <v>0</v>
      </c>
      <c r="X265" s="1069" cm="1">
        <f t="array" ref="X265">IF($D265&lt;COLUMNS($F$7:X$7),"",INDEX(TableDiv[[GASB]:[GASB]],_xlfn.AGGREGATE(15,3,(TableDiv[[Agency]:[Agency]]=$E265)/(TableDiv[[Agency]:[Agency]]=$E265)*(ROW(TableDiv[Agency])-ROW(TableDiv[[#Headers],[Agency]])),COLUMNS($F$7:X$7))))</f>
        <v>0</v>
      </c>
      <c r="Y265" s="1069" cm="1">
        <f t="array" ref="Y265">IF($D265&lt;COLUMNS($F$7:Y$7),"",INDEX(TableDiv[[GASB]:[GASB]],_xlfn.AGGREGATE(15,3,(TableDiv[[Agency]:[Agency]]=$E265)/(TableDiv[[Agency]:[Agency]]=$E265)*(ROW(TableDiv[Agency])-ROW(TableDiv[[#Headers],[Agency]])),COLUMNS($F$7:Y$7))))</f>
        <v>0</v>
      </c>
      <c r="Z265" s="1069" cm="1">
        <f t="array" ref="Z265">IF($D265&lt;COLUMNS($F$7:Z$7),"",INDEX(TableDiv[[GASB]:[GASB]],_xlfn.AGGREGATE(15,3,(TableDiv[[Agency]:[Agency]]=$E265)/(TableDiv[[Agency]:[Agency]]=$E265)*(ROW(TableDiv[Agency])-ROW(TableDiv[[#Headers],[Agency]])),COLUMNS($F$7:Z$7))))</f>
        <v>0</v>
      </c>
      <c r="AA265" s="1069" cm="1">
        <f t="array" ref="AA265">IF($D265&lt;COLUMNS($F$7:AA$7),"",INDEX(TableDiv[[GASB]:[GASB]],_xlfn.AGGREGATE(15,3,(TableDiv[[Agency]:[Agency]]=$E265)/(TableDiv[[Agency]:[Agency]]=$E265)*(ROW(TableDiv[Agency])-ROW(TableDiv[[#Headers],[Agency]])),COLUMNS($F$7:AA$7))))</f>
        <v>0</v>
      </c>
      <c r="AB265" s="1069" cm="1">
        <f t="array" ref="AB265">IF($D265&lt;COLUMNS($F$7:AB$7),"",INDEX(TableDiv[[GASB]:[GASB]],_xlfn.AGGREGATE(15,3,(TableDiv[[Agency]:[Agency]]=$E265)/(TableDiv[[Agency]:[Agency]]=$E265)*(ROW(TableDiv[Agency])-ROW(TableDiv[[#Headers],[Agency]])),COLUMNS($F$7:AB$7))))</f>
        <v>0</v>
      </c>
      <c r="AC265" s="1069" cm="1">
        <f t="array" ref="AC265">IF($D265&lt;COLUMNS($F$7:AC$7),"",INDEX(TableDiv[[GASB]:[GASB]],_xlfn.AGGREGATE(15,3,(TableDiv[[Agency]:[Agency]]=$E265)/(TableDiv[[Agency]:[Agency]]=$E265)*(ROW(TableDiv[Agency])-ROW(TableDiv[[#Headers],[Agency]])),COLUMNS($F$7:AC$7))))</f>
        <v>0</v>
      </c>
      <c r="AD265" s="1069" cm="1">
        <f t="array" ref="AD265">IF($D265&lt;COLUMNS($F$7:AD$7),"",INDEX(TableDiv[[GASB]:[GASB]],_xlfn.AGGREGATE(15,3,(TableDiv[[Agency]:[Agency]]=$E265)/(TableDiv[[Agency]:[Agency]]=$E265)*(ROW(TableDiv[Agency])-ROW(TableDiv[[#Headers],[Agency]])),COLUMNS($F$7:AD$7))))</f>
        <v>0</v>
      </c>
      <c r="AE265" s="1069" cm="1">
        <f t="array" ref="AE265">IF($D265&lt;COLUMNS($F$7:AE$7),"",INDEX(TableDiv[[GASB]:[GASB]],_xlfn.AGGREGATE(15,3,(TableDiv[[Agency]:[Agency]]=$E265)/(TableDiv[[Agency]:[Agency]]=$E265)*(ROW(TableDiv[Agency])-ROW(TableDiv[[#Headers],[Agency]])),COLUMNS($F$7:AE$7))))</f>
        <v>0</v>
      </c>
      <c r="AF265" s="1069" cm="1">
        <f t="array" ref="AF265">IF($D265&lt;COLUMNS($F$7:AF$7),"",INDEX(TableDiv[[GASB]:[GASB]],_xlfn.AGGREGATE(15,3,(TableDiv[[Agency]:[Agency]]=$E265)/(TableDiv[[Agency]:[Agency]]=$E265)*(ROW(TableDiv[Agency])-ROW(TableDiv[[#Headers],[Agency]])),COLUMNS($F$7:AF$7))))</f>
        <v>0</v>
      </c>
      <c r="AG265" s="1069" cm="1">
        <f t="array" ref="AG265">IF($D265&lt;COLUMNS($F$7:AG$7),"",INDEX(TableDiv[[GASB]:[GASB]],_xlfn.AGGREGATE(15,3,(TableDiv[[Agency]:[Agency]]=$E265)/(TableDiv[[Agency]:[Agency]]=$E265)*(ROW(TableDiv[Agency])-ROW(TableDiv[[#Headers],[Agency]])),COLUMNS($F$7:AG$7))))</f>
        <v>0</v>
      </c>
      <c r="AH265" s="1069" cm="1">
        <f t="array" ref="AH265">IF($D265&lt;COLUMNS($F$7:AH$7),"",INDEX(TableDiv[[GASB]:[GASB]],_xlfn.AGGREGATE(15,3,(TableDiv[[Agency]:[Agency]]=$E265)/(TableDiv[[Agency]:[Agency]]=$E265)*(ROW(TableDiv[Agency])-ROW(TableDiv[[#Headers],[Agency]])),COLUMNS($F$7:AH$7))))</f>
        <v>0</v>
      </c>
      <c r="AI265" s="1069" cm="1">
        <f t="array" ref="AI265">IF($D265&lt;COLUMNS($F$7:AI$7),"",INDEX(TableDiv[[GASB]:[GASB]],_xlfn.AGGREGATE(15,3,(TableDiv[[Agency]:[Agency]]=$E265)/(TableDiv[[Agency]:[Agency]]=$E265)*(ROW(TableDiv[Agency])-ROW(TableDiv[[#Headers],[Agency]])),COLUMNS($F$7:AI$7))))</f>
        <v>0</v>
      </c>
      <c r="AJ265" s="1069" cm="1">
        <f t="array" ref="AJ265">IF($D265&lt;COLUMNS($F$7:AJ$7),"",INDEX(TableDiv[[GASB]:[GASB]],_xlfn.AGGREGATE(15,3,(TableDiv[[Agency]:[Agency]]=$E265)/(TableDiv[[Agency]:[Agency]]=$E265)*(ROW(TableDiv[Agency])-ROW(TableDiv[[#Headers],[Agency]])),COLUMNS($F$7:AJ$7))))</f>
        <v>0</v>
      </c>
      <c r="AK265" s="1069" t="str" cm="1">
        <f t="array" ref="AK265">IF($D265&lt;COLUMNS($F$7:AK$7),"",INDEX(TableDiv[[GASB]:[GASB]],_xlfn.AGGREGATE(15,3,(TableDiv[[Agency]:[Agency]]=$E265)/(TableDiv[[Agency]:[Agency]]=$E265)*(ROW(TableDiv[Agency])-ROW(TableDiv[[#Headers],[Agency]])),COLUMNS($F$7:AK$7))))</f>
        <v/>
      </c>
      <c r="AL265" s="1069" t="str" cm="1">
        <f t="array" ref="AL265">IF($D265&lt;COLUMNS($F$7:AL$7),"",INDEX(TableDiv[[GASB]:[GASB]],_xlfn.AGGREGATE(15,3,(TableDiv[[Agency]:[Agency]]=$E265)/(TableDiv[[Agency]:[Agency]]=$E265)*(ROW(TableDiv[Agency])-ROW(TableDiv[[#Headers],[Agency]])),COLUMNS($F$7:AL$7))))</f>
        <v/>
      </c>
      <c r="AM265" s="1069" t="str" cm="1">
        <f t="array" ref="AM265">IF($D265&lt;COLUMNS($F$7:AM$7),"",INDEX(TableDiv[[GASB]:[GASB]],_xlfn.AGGREGATE(15,3,(TableDiv[[Agency]:[Agency]]=$E265)/(TableDiv[[Agency]:[Agency]]=$E265)*(ROW(TableDiv[Agency])-ROW(TableDiv[[#Headers],[Agency]])),COLUMNS($F$7:AM$7))))</f>
        <v/>
      </c>
      <c r="AN265" s="1069"/>
      <c r="AO265" s="1069"/>
      <c r="AP265" s="1069"/>
      <c r="AQ265" s="1069"/>
      <c r="AR265" s="1069"/>
      <c r="AS265" s="1069"/>
    </row>
    <row r="266" spans="1:45" ht="15">
      <c r="A266" s="1073" t="s">
        <v>1462</v>
      </c>
      <c r="B266" s="1073" t="s">
        <v>2267</v>
      </c>
      <c r="C266" s="1069"/>
      <c r="D266" s="1069">
        <f>COUNTIF(TableDiv[Agency],E266)</f>
        <v>31</v>
      </c>
      <c r="E266" s="1078" t="str" cm="1">
        <f t="array" ref="E266">IFERROR(INDEX(TableDiv[Agency],MATCH(0,INDEX(COUNTIF($E$7:E265,TableDiv[Agency]),),0)),"")</f>
        <v/>
      </c>
      <c r="F266" s="1069" cm="1">
        <f t="array" ref="F266">IF($D266&lt;COLUMNS($F$7:F$7),"",INDEX(TableDiv[[GASB]:[GASB]],_xlfn.AGGREGATE(15,3,(TableDiv[[Agency]:[Agency]]=$E266)/(TableDiv[[Agency]:[Agency]]=$E266)*(ROW(TableDiv[Agency])-ROW(TableDiv[[#Headers],[Agency]])),COLUMNS($F$7:F$7))))</f>
        <v>0</v>
      </c>
      <c r="G266" s="1069" cm="1">
        <f t="array" ref="G266">IF($D266&lt;COLUMNS($F$7:G$7),"",INDEX(TableDiv[[GASB]:[GASB]],_xlfn.AGGREGATE(15,3,(TableDiv[[Agency]:[Agency]]=$E266)/(TableDiv[[Agency]:[Agency]]=$E266)*(ROW(TableDiv[Agency])-ROW(TableDiv[[#Headers],[Agency]])),COLUMNS($F$7:G$7))))</f>
        <v>0</v>
      </c>
      <c r="H266" s="1069" cm="1">
        <f t="array" ref="H266">IF($D266&lt;COLUMNS($F$7:H$7),"",INDEX(TableDiv[[GASB]:[GASB]],_xlfn.AGGREGATE(15,3,(TableDiv[[Agency]:[Agency]]=$E266)/(TableDiv[[Agency]:[Agency]]=$E266)*(ROW(TableDiv[Agency])-ROW(TableDiv[[#Headers],[Agency]])),COLUMNS($F$7:H$7))))</f>
        <v>0</v>
      </c>
      <c r="I266" s="1069" cm="1">
        <f t="array" ref="I266">IF($D266&lt;COLUMNS($F$7:I$7),"",INDEX(TableDiv[[GASB]:[GASB]],_xlfn.AGGREGATE(15,3,(TableDiv[[Agency]:[Agency]]=$E266)/(TableDiv[[Agency]:[Agency]]=$E266)*(ROW(TableDiv[Agency])-ROW(TableDiv[[#Headers],[Agency]])),COLUMNS($F$7:I$7))))</f>
        <v>0</v>
      </c>
      <c r="J266" s="1069" cm="1">
        <f t="array" ref="J266">IF($D266&lt;COLUMNS($F$7:J$7),"",INDEX(TableDiv[[GASB]:[GASB]],_xlfn.AGGREGATE(15,3,(TableDiv[[Agency]:[Agency]]=$E266)/(TableDiv[[Agency]:[Agency]]=$E266)*(ROW(TableDiv[Agency])-ROW(TableDiv[[#Headers],[Agency]])),COLUMNS($F$7:J$7))))</f>
        <v>0</v>
      </c>
      <c r="K266" s="1069" cm="1">
        <f t="array" ref="K266">IF($D266&lt;COLUMNS($F$7:K$7),"",INDEX(TableDiv[[GASB]:[GASB]],_xlfn.AGGREGATE(15,3,(TableDiv[[Agency]:[Agency]]=$E266)/(TableDiv[[Agency]:[Agency]]=$E266)*(ROW(TableDiv[Agency])-ROW(TableDiv[[#Headers],[Agency]])),COLUMNS($F$7:K$7))))</f>
        <v>0</v>
      </c>
      <c r="L266" s="1069" cm="1">
        <f t="array" ref="L266">IF($D266&lt;COLUMNS($F$7:L$7),"",INDEX(TableDiv[[GASB]:[GASB]],_xlfn.AGGREGATE(15,3,(TableDiv[[Agency]:[Agency]]=$E266)/(TableDiv[[Agency]:[Agency]]=$E266)*(ROW(TableDiv[Agency])-ROW(TableDiv[[#Headers],[Agency]])),COLUMNS($F$7:L$7))))</f>
        <v>0</v>
      </c>
      <c r="M266" s="1069" cm="1">
        <f t="array" ref="M266">IF($D266&lt;COLUMNS($F$7:M$7),"",INDEX(TableDiv[[GASB]:[GASB]],_xlfn.AGGREGATE(15,3,(TableDiv[[Agency]:[Agency]]=$E266)/(TableDiv[[Agency]:[Agency]]=$E266)*(ROW(TableDiv[Agency])-ROW(TableDiv[[#Headers],[Agency]])),COLUMNS($F$7:M$7))))</f>
        <v>0</v>
      </c>
      <c r="N266" s="1069" cm="1">
        <f t="array" ref="N266">IF($D266&lt;COLUMNS($F$7:N$7),"",INDEX(TableDiv[[GASB]:[GASB]],_xlfn.AGGREGATE(15,3,(TableDiv[[Agency]:[Agency]]=$E266)/(TableDiv[[Agency]:[Agency]]=$E266)*(ROW(TableDiv[Agency])-ROW(TableDiv[[#Headers],[Agency]])),COLUMNS($F$7:N$7))))</f>
        <v>0</v>
      </c>
      <c r="O266" s="1069" cm="1">
        <f t="array" ref="O266">IF($D266&lt;COLUMNS($F$7:O$7),"",INDEX(TableDiv[[GASB]:[GASB]],_xlfn.AGGREGATE(15,3,(TableDiv[[Agency]:[Agency]]=$E266)/(TableDiv[[Agency]:[Agency]]=$E266)*(ROW(TableDiv[Agency])-ROW(TableDiv[[#Headers],[Agency]])),COLUMNS($F$7:O$7))))</f>
        <v>0</v>
      </c>
      <c r="P266" s="1069" cm="1">
        <f t="array" ref="P266">IF($D266&lt;COLUMNS($F$7:P$7),"",INDEX(TableDiv[[GASB]:[GASB]],_xlfn.AGGREGATE(15,3,(TableDiv[[Agency]:[Agency]]=$E266)/(TableDiv[[Agency]:[Agency]]=$E266)*(ROW(TableDiv[Agency])-ROW(TableDiv[[#Headers],[Agency]])),COLUMNS($F$7:P$7))))</f>
        <v>0</v>
      </c>
      <c r="Q266" s="1069" cm="1">
        <f t="array" ref="Q266">IF($D266&lt;COLUMNS($F$7:Q$7),"",INDEX(TableDiv[[GASB]:[GASB]],_xlfn.AGGREGATE(15,3,(TableDiv[[Agency]:[Agency]]=$E266)/(TableDiv[[Agency]:[Agency]]=$E266)*(ROW(TableDiv[Agency])-ROW(TableDiv[[#Headers],[Agency]])),COLUMNS($F$7:Q$7))))</f>
        <v>0</v>
      </c>
      <c r="R266" s="1069" cm="1">
        <f t="array" ref="R266">IF($D266&lt;COLUMNS($F$7:R$7),"",INDEX(TableDiv[[GASB]:[GASB]],_xlfn.AGGREGATE(15,3,(TableDiv[[Agency]:[Agency]]=$E266)/(TableDiv[[Agency]:[Agency]]=$E266)*(ROW(TableDiv[Agency])-ROW(TableDiv[[#Headers],[Agency]])),COLUMNS($F$7:R$7))))</f>
        <v>0</v>
      </c>
      <c r="S266" s="1069" cm="1">
        <f t="array" ref="S266">IF($D266&lt;COLUMNS($F$7:S$7),"",INDEX(TableDiv[[GASB]:[GASB]],_xlfn.AGGREGATE(15,3,(TableDiv[[Agency]:[Agency]]=$E266)/(TableDiv[[Agency]:[Agency]]=$E266)*(ROW(TableDiv[Agency])-ROW(TableDiv[[#Headers],[Agency]])),COLUMNS($F$7:S$7))))</f>
        <v>0</v>
      </c>
      <c r="T266" s="1069" cm="1">
        <f t="array" ref="T266">IF($D266&lt;COLUMNS($F$7:T$7),"",INDEX(TableDiv[[GASB]:[GASB]],_xlfn.AGGREGATE(15,3,(TableDiv[[Agency]:[Agency]]=$E266)/(TableDiv[[Agency]:[Agency]]=$E266)*(ROW(TableDiv[Agency])-ROW(TableDiv[[#Headers],[Agency]])),COLUMNS($F$7:T$7))))</f>
        <v>0</v>
      </c>
      <c r="U266" s="1069" cm="1">
        <f t="array" ref="U266">IF($D266&lt;COLUMNS($F$7:U$7),"",INDEX(TableDiv[[GASB]:[GASB]],_xlfn.AGGREGATE(15,3,(TableDiv[[Agency]:[Agency]]=$E266)/(TableDiv[[Agency]:[Agency]]=$E266)*(ROW(TableDiv[Agency])-ROW(TableDiv[[#Headers],[Agency]])),COLUMNS($F$7:U$7))))</f>
        <v>0</v>
      </c>
      <c r="V266" s="1069" cm="1">
        <f t="array" ref="V266">IF($D266&lt;COLUMNS($F$7:V$7),"",INDEX(TableDiv[[GASB]:[GASB]],_xlfn.AGGREGATE(15,3,(TableDiv[[Agency]:[Agency]]=$E266)/(TableDiv[[Agency]:[Agency]]=$E266)*(ROW(TableDiv[Agency])-ROW(TableDiv[[#Headers],[Agency]])),COLUMNS($F$7:V$7))))</f>
        <v>0</v>
      </c>
      <c r="W266" s="1069" cm="1">
        <f t="array" ref="W266">IF($D266&lt;COLUMNS($F$7:W$7),"",INDEX(TableDiv[[GASB]:[GASB]],_xlfn.AGGREGATE(15,3,(TableDiv[[Agency]:[Agency]]=$E266)/(TableDiv[[Agency]:[Agency]]=$E266)*(ROW(TableDiv[Agency])-ROW(TableDiv[[#Headers],[Agency]])),COLUMNS($F$7:W$7))))</f>
        <v>0</v>
      </c>
      <c r="X266" s="1069" cm="1">
        <f t="array" ref="X266">IF($D266&lt;COLUMNS($F$7:X$7),"",INDEX(TableDiv[[GASB]:[GASB]],_xlfn.AGGREGATE(15,3,(TableDiv[[Agency]:[Agency]]=$E266)/(TableDiv[[Agency]:[Agency]]=$E266)*(ROW(TableDiv[Agency])-ROW(TableDiv[[#Headers],[Agency]])),COLUMNS($F$7:X$7))))</f>
        <v>0</v>
      </c>
      <c r="Y266" s="1069" cm="1">
        <f t="array" ref="Y266">IF($D266&lt;COLUMNS($F$7:Y$7),"",INDEX(TableDiv[[GASB]:[GASB]],_xlfn.AGGREGATE(15,3,(TableDiv[[Agency]:[Agency]]=$E266)/(TableDiv[[Agency]:[Agency]]=$E266)*(ROW(TableDiv[Agency])-ROW(TableDiv[[#Headers],[Agency]])),COLUMNS($F$7:Y$7))))</f>
        <v>0</v>
      </c>
      <c r="Z266" s="1069" cm="1">
        <f t="array" ref="Z266">IF($D266&lt;COLUMNS($F$7:Z$7),"",INDEX(TableDiv[[GASB]:[GASB]],_xlfn.AGGREGATE(15,3,(TableDiv[[Agency]:[Agency]]=$E266)/(TableDiv[[Agency]:[Agency]]=$E266)*(ROW(TableDiv[Agency])-ROW(TableDiv[[#Headers],[Agency]])),COLUMNS($F$7:Z$7))))</f>
        <v>0</v>
      </c>
      <c r="AA266" s="1069" cm="1">
        <f t="array" ref="AA266">IF($D266&lt;COLUMNS($F$7:AA$7),"",INDEX(TableDiv[[GASB]:[GASB]],_xlfn.AGGREGATE(15,3,(TableDiv[[Agency]:[Agency]]=$E266)/(TableDiv[[Agency]:[Agency]]=$E266)*(ROW(TableDiv[Agency])-ROW(TableDiv[[#Headers],[Agency]])),COLUMNS($F$7:AA$7))))</f>
        <v>0</v>
      </c>
      <c r="AB266" s="1069" cm="1">
        <f t="array" ref="AB266">IF($D266&lt;COLUMNS($F$7:AB$7),"",INDEX(TableDiv[[GASB]:[GASB]],_xlfn.AGGREGATE(15,3,(TableDiv[[Agency]:[Agency]]=$E266)/(TableDiv[[Agency]:[Agency]]=$E266)*(ROW(TableDiv[Agency])-ROW(TableDiv[[#Headers],[Agency]])),COLUMNS($F$7:AB$7))))</f>
        <v>0</v>
      </c>
      <c r="AC266" s="1069" cm="1">
        <f t="array" ref="AC266">IF($D266&lt;COLUMNS($F$7:AC$7),"",INDEX(TableDiv[[GASB]:[GASB]],_xlfn.AGGREGATE(15,3,(TableDiv[[Agency]:[Agency]]=$E266)/(TableDiv[[Agency]:[Agency]]=$E266)*(ROW(TableDiv[Agency])-ROW(TableDiv[[#Headers],[Agency]])),COLUMNS($F$7:AC$7))))</f>
        <v>0</v>
      </c>
      <c r="AD266" s="1069" cm="1">
        <f t="array" ref="AD266">IF($D266&lt;COLUMNS($F$7:AD$7),"",INDEX(TableDiv[[GASB]:[GASB]],_xlfn.AGGREGATE(15,3,(TableDiv[[Agency]:[Agency]]=$E266)/(TableDiv[[Agency]:[Agency]]=$E266)*(ROW(TableDiv[Agency])-ROW(TableDiv[[#Headers],[Agency]])),COLUMNS($F$7:AD$7))))</f>
        <v>0</v>
      </c>
      <c r="AE266" s="1069" cm="1">
        <f t="array" ref="AE266">IF($D266&lt;COLUMNS($F$7:AE$7),"",INDEX(TableDiv[[GASB]:[GASB]],_xlfn.AGGREGATE(15,3,(TableDiv[[Agency]:[Agency]]=$E266)/(TableDiv[[Agency]:[Agency]]=$E266)*(ROW(TableDiv[Agency])-ROW(TableDiv[[#Headers],[Agency]])),COLUMNS($F$7:AE$7))))</f>
        <v>0</v>
      </c>
      <c r="AF266" s="1069" cm="1">
        <f t="array" ref="AF266">IF($D266&lt;COLUMNS($F$7:AF$7),"",INDEX(TableDiv[[GASB]:[GASB]],_xlfn.AGGREGATE(15,3,(TableDiv[[Agency]:[Agency]]=$E266)/(TableDiv[[Agency]:[Agency]]=$E266)*(ROW(TableDiv[Agency])-ROW(TableDiv[[#Headers],[Agency]])),COLUMNS($F$7:AF$7))))</f>
        <v>0</v>
      </c>
      <c r="AG266" s="1069" cm="1">
        <f t="array" ref="AG266">IF($D266&lt;COLUMNS($F$7:AG$7),"",INDEX(TableDiv[[GASB]:[GASB]],_xlfn.AGGREGATE(15,3,(TableDiv[[Agency]:[Agency]]=$E266)/(TableDiv[[Agency]:[Agency]]=$E266)*(ROW(TableDiv[Agency])-ROW(TableDiv[[#Headers],[Agency]])),COLUMNS($F$7:AG$7))))</f>
        <v>0</v>
      </c>
      <c r="AH266" s="1069" cm="1">
        <f t="array" ref="AH266">IF($D266&lt;COLUMNS($F$7:AH$7),"",INDEX(TableDiv[[GASB]:[GASB]],_xlfn.AGGREGATE(15,3,(TableDiv[[Agency]:[Agency]]=$E266)/(TableDiv[[Agency]:[Agency]]=$E266)*(ROW(TableDiv[Agency])-ROW(TableDiv[[#Headers],[Agency]])),COLUMNS($F$7:AH$7))))</f>
        <v>0</v>
      </c>
      <c r="AI266" s="1069" cm="1">
        <f t="array" ref="AI266">IF($D266&lt;COLUMNS($F$7:AI$7),"",INDEX(TableDiv[[GASB]:[GASB]],_xlfn.AGGREGATE(15,3,(TableDiv[[Agency]:[Agency]]=$E266)/(TableDiv[[Agency]:[Agency]]=$E266)*(ROW(TableDiv[Agency])-ROW(TableDiv[[#Headers],[Agency]])),COLUMNS($F$7:AI$7))))</f>
        <v>0</v>
      </c>
      <c r="AJ266" s="1069" cm="1">
        <f t="array" ref="AJ266">IF($D266&lt;COLUMNS($F$7:AJ$7),"",INDEX(TableDiv[[GASB]:[GASB]],_xlfn.AGGREGATE(15,3,(TableDiv[[Agency]:[Agency]]=$E266)/(TableDiv[[Agency]:[Agency]]=$E266)*(ROW(TableDiv[Agency])-ROW(TableDiv[[#Headers],[Agency]])),COLUMNS($F$7:AJ$7))))</f>
        <v>0</v>
      </c>
      <c r="AK266" s="1069" t="str" cm="1">
        <f t="array" ref="AK266">IF($D266&lt;COLUMNS($F$7:AK$7),"",INDEX(TableDiv[[GASB]:[GASB]],_xlfn.AGGREGATE(15,3,(TableDiv[[Agency]:[Agency]]=$E266)/(TableDiv[[Agency]:[Agency]]=$E266)*(ROW(TableDiv[Agency])-ROW(TableDiv[[#Headers],[Agency]])),COLUMNS($F$7:AK$7))))</f>
        <v/>
      </c>
      <c r="AL266" s="1069" t="str" cm="1">
        <f t="array" ref="AL266">IF($D266&lt;COLUMNS($F$7:AL$7),"",INDEX(TableDiv[[GASB]:[GASB]],_xlfn.AGGREGATE(15,3,(TableDiv[[Agency]:[Agency]]=$E266)/(TableDiv[[Agency]:[Agency]]=$E266)*(ROW(TableDiv[Agency])-ROW(TableDiv[[#Headers],[Agency]])),COLUMNS($F$7:AL$7))))</f>
        <v/>
      </c>
      <c r="AM266" s="1069" t="str" cm="1">
        <f t="array" ref="AM266">IF($D266&lt;COLUMNS($F$7:AM$7),"",INDEX(TableDiv[[GASB]:[GASB]],_xlfn.AGGREGATE(15,3,(TableDiv[[Agency]:[Agency]]=$E266)/(TableDiv[[Agency]:[Agency]]=$E266)*(ROW(TableDiv[Agency])-ROW(TableDiv[[#Headers],[Agency]])),COLUMNS($F$7:AM$7))))</f>
        <v/>
      </c>
      <c r="AN266" s="1069"/>
      <c r="AO266" s="1069"/>
      <c r="AP266" s="1069"/>
      <c r="AQ266" s="1069"/>
      <c r="AR266" s="1069"/>
      <c r="AS266" s="1069"/>
    </row>
    <row r="267" spans="1:45" ht="15">
      <c r="A267" s="1073" t="s">
        <v>1462</v>
      </c>
      <c r="B267" s="1073" t="s">
        <v>2378</v>
      </c>
      <c r="C267" s="1069"/>
      <c r="D267" s="1069">
        <f>COUNTIF(TableDiv[Agency],E267)</f>
        <v>31</v>
      </c>
      <c r="E267" s="1078" t="str" cm="1">
        <f t="array" ref="E267">IFERROR(INDEX(TableDiv[Agency],MATCH(0,INDEX(COUNTIF($E$7:E266,TableDiv[Agency]),),0)),"")</f>
        <v/>
      </c>
      <c r="F267" s="1069" cm="1">
        <f t="array" ref="F267">IF($D267&lt;COLUMNS($F$7:F$7),"",INDEX(TableDiv[[GASB]:[GASB]],_xlfn.AGGREGATE(15,3,(TableDiv[[Agency]:[Agency]]=$E267)/(TableDiv[[Agency]:[Agency]]=$E267)*(ROW(TableDiv[Agency])-ROW(TableDiv[[#Headers],[Agency]])),COLUMNS($F$7:F$7))))</f>
        <v>0</v>
      </c>
      <c r="G267" s="1069" cm="1">
        <f t="array" ref="G267">IF($D267&lt;COLUMNS($F$7:G$7),"",INDEX(TableDiv[[GASB]:[GASB]],_xlfn.AGGREGATE(15,3,(TableDiv[[Agency]:[Agency]]=$E267)/(TableDiv[[Agency]:[Agency]]=$E267)*(ROW(TableDiv[Agency])-ROW(TableDiv[[#Headers],[Agency]])),COLUMNS($F$7:G$7))))</f>
        <v>0</v>
      </c>
      <c r="H267" s="1069" cm="1">
        <f t="array" ref="H267">IF($D267&lt;COLUMNS($F$7:H$7),"",INDEX(TableDiv[[GASB]:[GASB]],_xlfn.AGGREGATE(15,3,(TableDiv[[Agency]:[Agency]]=$E267)/(TableDiv[[Agency]:[Agency]]=$E267)*(ROW(TableDiv[Agency])-ROW(TableDiv[[#Headers],[Agency]])),COLUMNS($F$7:H$7))))</f>
        <v>0</v>
      </c>
      <c r="I267" s="1069" cm="1">
        <f t="array" ref="I267">IF($D267&lt;COLUMNS($F$7:I$7),"",INDEX(TableDiv[[GASB]:[GASB]],_xlfn.AGGREGATE(15,3,(TableDiv[[Agency]:[Agency]]=$E267)/(TableDiv[[Agency]:[Agency]]=$E267)*(ROW(TableDiv[Agency])-ROW(TableDiv[[#Headers],[Agency]])),COLUMNS($F$7:I$7))))</f>
        <v>0</v>
      </c>
      <c r="J267" s="1069" cm="1">
        <f t="array" ref="J267">IF($D267&lt;COLUMNS($F$7:J$7),"",INDEX(TableDiv[[GASB]:[GASB]],_xlfn.AGGREGATE(15,3,(TableDiv[[Agency]:[Agency]]=$E267)/(TableDiv[[Agency]:[Agency]]=$E267)*(ROW(TableDiv[Agency])-ROW(TableDiv[[#Headers],[Agency]])),COLUMNS($F$7:J$7))))</f>
        <v>0</v>
      </c>
      <c r="K267" s="1069" cm="1">
        <f t="array" ref="K267">IF($D267&lt;COLUMNS($F$7:K$7),"",INDEX(TableDiv[[GASB]:[GASB]],_xlfn.AGGREGATE(15,3,(TableDiv[[Agency]:[Agency]]=$E267)/(TableDiv[[Agency]:[Agency]]=$E267)*(ROW(TableDiv[Agency])-ROW(TableDiv[[#Headers],[Agency]])),COLUMNS($F$7:K$7))))</f>
        <v>0</v>
      </c>
      <c r="L267" s="1069" cm="1">
        <f t="array" ref="L267">IF($D267&lt;COLUMNS($F$7:L$7),"",INDEX(TableDiv[[GASB]:[GASB]],_xlfn.AGGREGATE(15,3,(TableDiv[[Agency]:[Agency]]=$E267)/(TableDiv[[Agency]:[Agency]]=$E267)*(ROW(TableDiv[Agency])-ROW(TableDiv[[#Headers],[Agency]])),COLUMNS($F$7:L$7))))</f>
        <v>0</v>
      </c>
      <c r="M267" s="1069" cm="1">
        <f t="array" ref="M267">IF($D267&lt;COLUMNS($F$7:M$7),"",INDEX(TableDiv[[GASB]:[GASB]],_xlfn.AGGREGATE(15,3,(TableDiv[[Agency]:[Agency]]=$E267)/(TableDiv[[Agency]:[Agency]]=$E267)*(ROW(TableDiv[Agency])-ROW(TableDiv[[#Headers],[Agency]])),COLUMNS($F$7:M$7))))</f>
        <v>0</v>
      </c>
      <c r="N267" s="1069" cm="1">
        <f t="array" ref="N267">IF($D267&lt;COLUMNS($F$7:N$7),"",INDEX(TableDiv[[GASB]:[GASB]],_xlfn.AGGREGATE(15,3,(TableDiv[[Agency]:[Agency]]=$E267)/(TableDiv[[Agency]:[Agency]]=$E267)*(ROW(TableDiv[Agency])-ROW(TableDiv[[#Headers],[Agency]])),COLUMNS($F$7:N$7))))</f>
        <v>0</v>
      </c>
      <c r="O267" s="1069" cm="1">
        <f t="array" ref="O267">IF($D267&lt;COLUMNS($F$7:O$7),"",INDEX(TableDiv[[GASB]:[GASB]],_xlfn.AGGREGATE(15,3,(TableDiv[[Agency]:[Agency]]=$E267)/(TableDiv[[Agency]:[Agency]]=$E267)*(ROW(TableDiv[Agency])-ROW(TableDiv[[#Headers],[Agency]])),COLUMNS($F$7:O$7))))</f>
        <v>0</v>
      </c>
      <c r="P267" s="1069" cm="1">
        <f t="array" ref="P267">IF($D267&lt;COLUMNS($F$7:P$7),"",INDEX(TableDiv[[GASB]:[GASB]],_xlfn.AGGREGATE(15,3,(TableDiv[[Agency]:[Agency]]=$E267)/(TableDiv[[Agency]:[Agency]]=$E267)*(ROW(TableDiv[Agency])-ROW(TableDiv[[#Headers],[Agency]])),COLUMNS($F$7:P$7))))</f>
        <v>0</v>
      </c>
      <c r="Q267" s="1069" cm="1">
        <f t="array" ref="Q267">IF($D267&lt;COLUMNS($F$7:Q$7),"",INDEX(TableDiv[[GASB]:[GASB]],_xlfn.AGGREGATE(15,3,(TableDiv[[Agency]:[Agency]]=$E267)/(TableDiv[[Agency]:[Agency]]=$E267)*(ROW(TableDiv[Agency])-ROW(TableDiv[[#Headers],[Agency]])),COLUMNS($F$7:Q$7))))</f>
        <v>0</v>
      </c>
      <c r="R267" s="1069" cm="1">
        <f t="array" ref="R267">IF($D267&lt;COLUMNS($F$7:R$7),"",INDEX(TableDiv[[GASB]:[GASB]],_xlfn.AGGREGATE(15,3,(TableDiv[[Agency]:[Agency]]=$E267)/(TableDiv[[Agency]:[Agency]]=$E267)*(ROW(TableDiv[Agency])-ROW(TableDiv[[#Headers],[Agency]])),COLUMNS($F$7:R$7))))</f>
        <v>0</v>
      </c>
      <c r="S267" s="1069" cm="1">
        <f t="array" ref="S267">IF($D267&lt;COLUMNS($F$7:S$7),"",INDEX(TableDiv[[GASB]:[GASB]],_xlfn.AGGREGATE(15,3,(TableDiv[[Agency]:[Agency]]=$E267)/(TableDiv[[Agency]:[Agency]]=$E267)*(ROW(TableDiv[Agency])-ROW(TableDiv[[#Headers],[Agency]])),COLUMNS($F$7:S$7))))</f>
        <v>0</v>
      </c>
      <c r="T267" s="1069" cm="1">
        <f t="array" ref="T267">IF($D267&lt;COLUMNS($F$7:T$7),"",INDEX(TableDiv[[GASB]:[GASB]],_xlfn.AGGREGATE(15,3,(TableDiv[[Agency]:[Agency]]=$E267)/(TableDiv[[Agency]:[Agency]]=$E267)*(ROW(TableDiv[Agency])-ROW(TableDiv[[#Headers],[Agency]])),COLUMNS($F$7:T$7))))</f>
        <v>0</v>
      </c>
      <c r="U267" s="1069" cm="1">
        <f t="array" ref="U267">IF($D267&lt;COLUMNS($F$7:U$7),"",INDEX(TableDiv[[GASB]:[GASB]],_xlfn.AGGREGATE(15,3,(TableDiv[[Agency]:[Agency]]=$E267)/(TableDiv[[Agency]:[Agency]]=$E267)*(ROW(TableDiv[Agency])-ROW(TableDiv[[#Headers],[Agency]])),COLUMNS($F$7:U$7))))</f>
        <v>0</v>
      </c>
      <c r="V267" s="1069" cm="1">
        <f t="array" ref="V267">IF($D267&lt;COLUMNS($F$7:V$7),"",INDEX(TableDiv[[GASB]:[GASB]],_xlfn.AGGREGATE(15,3,(TableDiv[[Agency]:[Agency]]=$E267)/(TableDiv[[Agency]:[Agency]]=$E267)*(ROW(TableDiv[Agency])-ROW(TableDiv[[#Headers],[Agency]])),COLUMNS($F$7:V$7))))</f>
        <v>0</v>
      </c>
      <c r="W267" s="1069" cm="1">
        <f t="array" ref="W267">IF($D267&lt;COLUMNS($F$7:W$7),"",INDEX(TableDiv[[GASB]:[GASB]],_xlfn.AGGREGATE(15,3,(TableDiv[[Agency]:[Agency]]=$E267)/(TableDiv[[Agency]:[Agency]]=$E267)*(ROW(TableDiv[Agency])-ROW(TableDiv[[#Headers],[Agency]])),COLUMNS($F$7:W$7))))</f>
        <v>0</v>
      </c>
      <c r="X267" s="1069" cm="1">
        <f t="array" ref="X267">IF($D267&lt;COLUMNS($F$7:X$7),"",INDEX(TableDiv[[GASB]:[GASB]],_xlfn.AGGREGATE(15,3,(TableDiv[[Agency]:[Agency]]=$E267)/(TableDiv[[Agency]:[Agency]]=$E267)*(ROW(TableDiv[Agency])-ROW(TableDiv[[#Headers],[Agency]])),COLUMNS($F$7:X$7))))</f>
        <v>0</v>
      </c>
      <c r="Y267" s="1069" cm="1">
        <f t="array" ref="Y267">IF($D267&lt;COLUMNS($F$7:Y$7),"",INDEX(TableDiv[[GASB]:[GASB]],_xlfn.AGGREGATE(15,3,(TableDiv[[Agency]:[Agency]]=$E267)/(TableDiv[[Agency]:[Agency]]=$E267)*(ROW(TableDiv[Agency])-ROW(TableDiv[[#Headers],[Agency]])),COLUMNS($F$7:Y$7))))</f>
        <v>0</v>
      </c>
      <c r="Z267" s="1069" cm="1">
        <f t="array" ref="Z267">IF($D267&lt;COLUMNS($F$7:Z$7),"",INDEX(TableDiv[[GASB]:[GASB]],_xlfn.AGGREGATE(15,3,(TableDiv[[Agency]:[Agency]]=$E267)/(TableDiv[[Agency]:[Agency]]=$E267)*(ROW(TableDiv[Agency])-ROW(TableDiv[[#Headers],[Agency]])),COLUMNS($F$7:Z$7))))</f>
        <v>0</v>
      </c>
      <c r="AA267" s="1069" cm="1">
        <f t="array" ref="AA267">IF($D267&lt;COLUMNS($F$7:AA$7),"",INDEX(TableDiv[[GASB]:[GASB]],_xlfn.AGGREGATE(15,3,(TableDiv[[Agency]:[Agency]]=$E267)/(TableDiv[[Agency]:[Agency]]=$E267)*(ROW(TableDiv[Agency])-ROW(TableDiv[[#Headers],[Agency]])),COLUMNS($F$7:AA$7))))</f>
        <v>0</v>
      </c>
      <c r="AB267" s="1069" cm="1">
        <f t="array" ref="AB267">IF($D267&lt;COLUMNS($F$7:AB$7),"",INDEX(TableDiv[[GASB]:[GASB]],_xlfn.AGGREGATE(15,3,(TableDiv[[Agency]:[Agency]]=$E267)/(TableDiv[[Agency]:[Agency]]=$E267)*(ROW(TableDiv[Agency])-ROW(TableDiv[[#Headers],[Agency]])),COLUMNS($F$7:AB$7))))</f>
        <v>0</v>
      </c>
      <c r="AC267" s="1069" cm="1">
        <f t="array" ref="AC267">IF($D267&lt;COLUMNS($F$7:AC$7),"",INDEX(TableDiv[[GASB]:[GASB]],_xlfn.AGGREGATE(15,3,(TableDiv[[Agency]:[Agency]]=$E267)/(TableDiv[[Agency]:[Agency]]=$E267)*(ROW(TableDiv[Agency])-ROW(TableDiv[[#Headers],[Agency]])),COLUMNS($F$7:AC$7))))</f>
        <v>0</v>
      </c>
      <c r="AD267" s="1069" cm="1">
        <f t="array" ref="AD267">IF($D267&lt;COLUMNS($F$7:AD$7),"",INDEX(TableDiv[[GASB]:[GASB]],_xlfn.AGGREGATE(15,3,(TableDiv[[Agency]:[Agency]]=$E267)/(TableDiv[[Agency]:[Agency]]=$E267)*(ROW(TableDiv[Agency])-ROW(TableDiv[[#Headers],[Agency]])),COLUMNS($F$7:AD$7))))</f>
        <v>0</v>
      </c>
      <c r="AE267" s="1069" cm="1">
        <f t="array" ref="AE267">IF($D267&lt;COLUMNS($F$7:AE$7),"",INDEX(TableDiv[[GASB]:[GASB]],_xlfn.AGGREGATE(15,3,(TableDiv[[Agency]:[Agency]]=$E267)/(TableDiv[[Agency]:[Agency]]=$E267)*(ROW(TableDiv[Agency])-ROW(TableDiv[[#Headers],[Agency]])),COLUMNS($F$7:AE$7))))</f>
        <v>0</v>
      </c>
      <c r="AF267" s="1069" cm="1">
        <f t="array" ref="AF267">IF($D267&lt;COLUMNS($F$7:AF$7),"",INDEX(TableDiv[[GASB]:[GASB]],_xlfn.AGGREGATE(15,3,(TableDiv[[Agency]:[Agency]]=$E267)/(TableDiv[[Agency]:[Agency]]=$E267)*(ROW(TableDiv[Agency])-ROW(TableDiv[[#Headers],[Agency]])),COLUMNS($F$7:AF$7))))</f>
        <v>0</v>
      </c>
      <c r="AG267" s="1069" cm="1">
        <f t="array" ref="AG267">IF($D267&lt;COLUMNS($F$7:AG$7),"",INDEX(TableDiv[[GASB]:[GASB]],_xlfn.AGGREGATE(15,3,(TableDiv[[Agency]:[Agency]]=$E267)/(TableDiv[[Agency]:[Agency]]=$E267)*(ROW(TableDiv[Agency])-ROW(TableDiv[[#Headers],[Agency]])),COLUMNS($F$7:AG$7))))</f>
        <v>0</v>
      </c>
      <c r="AH267" s="1069" cm="1">
        <f t="array" ref="AH267">IF($D267&lt;COLUMNS($F$7:AH$7),"",INDEX(TableDiv[[GASB]:[GASB]],_xlfn.AGGREGATE(15,3,(TableDiv[[Agency]:[Agency]]=$E267)/(TableDiv[[Agency]:[Agency]]=$E267)*(ROW(TableDiv[Agency])-ROW(TableDiv[[#Headers],[Agency]])),COLUMNS($F$7:AH$7))))</f>
        <v>0</v>
      </c>
      <c r="AI267" s="1069" cm="1">
        <f t="array" ref="AI267">IF($D267&lt;COLUMNS($F$7:AI$7),"",INDEX(TableDiv[[GASB]:[GASB]],_xlfn.AGGREGATE(15,3,(TableDiv[[Agency]:[Agency]]=$E267)/(TableDiv[[Agency]:[Agency]]=$E267)*(ROW(TableDiv[Agency])-ROW(TableDiv[[#Headers],[Agency]])),COLUMNS($F$7:AI$7))))</f>
        <v>0</v>
      </c>
      <c r="AJ267" s="1069" cm="1">
        <f t="array" ref="AJ267">IF($D267&lt;COLUMNS($F$7:AJ$7),"",INDEX(TableDiv[[GASB]:[GASB]],_xlfn.AGGREGATE(15,3,(TableDiv[[Agency]:[Agency]]=$E267)/(TableDiv[[Agency]:[Agency]]=$E267)*(ROW(TableDiv[Agency])-ROW(TableDiv[[#Headers],[Agency]])),COLUMNS($F$7:AJ$7))))</f>
        <v>0</v>
      </c>
      <c r="AK267" s="1069" t="str" cm="1">
        <f t="array" ref="AK267">IF($D267&lt;COLUMNS($F$7:AK$7),"",INDEX(TableDiv[[GASB]:[GASB]],_xlfn.AGGREGATE(15,3,(TableDiv[[Agency]:[Agency]]=$E267)/(TableDiv[[Agency]:[Agency]]=$E267)*(ROW(TableDiv[Agency])-ROW(TableDiv[[#Headers],[Agency]])),COLUMNS($F$7:AK$7))))</f>
        <v/>
      </c>
      <c r="AL267" s="1069" t="str" cm="1">
        <f t="array" ref="AL267">IF($D267&lt;COLUMNS($F$7:AL$7),"",INDEX(TableDiv[[GASB]:[GASB]],_xlfn.AGGREGATE(15,3,(TableDiv[[Agency]:[Agency]]=$E267)/(TableDiv[[Agency]:[Agency]]=$E267)*(ROW(TableDiv[Agency])-ROW(TableDiv[[#Headers],[Agency]])),COLUMNS($F$7:AL$7))))</f>
        <v/>
      </c>
      <c r="AM267" s="1069" t="str" cm="1">
        <f t="array" ref="AM267">IF($D267&lt;COLUMNS($F$7:AM$7),"",INDEX(TableDiv[[GASB]:[GASB]],_xlfn.AGGREGATE(15,3,(TableDiv[[Agency]:[Agency]]=$E267)/(TableDiv[[Agency]:[Agency]]=$E267)*(ROW(TableDiv[Agency])-ROW(TableDiv[[#Headers],[Agency]])),COLUMNS($F$7:AM$7))))</f>
        <v/>
      </c>
      <c r="AN267" s="1069"/>
      <c r="AO267" s="1069"/>
      <c r="AP267" s="1069"/>
      <c r="AQ267" s="1069"/>
      <c r="AR267" s="1069"/>
      <c r="AS267" s="1069"/>
    </row>
    <row r="268" spans="1:45" ht="15">
      <c r="A268" s="1073" t="s">
        <v>1462</v>
      </c>
      <c r="B268" s="1073" t="s">
        <v>2379</v>
      </c>
      <c r="C268" s="1069"/>
      <c r="D268" s="1069">
        <f>COUNTIF(TableDiv[Agency],E268)</f>
        <v>31</v>
      </c>
      <c r="E268" s="1078" t="str" cm="1">
        <f t="array" ref="E268">IFERROR(INDEX(TableDiv[Agency],MATCH(0,INDEX(COUNTIF($E$7:E267,TableDiv[Agency]),),0)),"")</f>
        <v/>
      </c>
      <c r="F268" s="1069" cm="1">
        <f t="array" ref="F268">IF($D268&lt;COLUMNS($F$7:F$7),"",INDEX(TableDiv[[GASB]:[GASB]],_xlfn.AGGREGATE(15,3,(TableDiv[[Agency]:[Agency]]=$E268)/(TableDiv[[Agency]:[Agency]]=$E268)*(ROW(TableDiv[Agency])-ROW(TableDiv[[#Headers],[Agency]])),COLUMNS($F$7:F$7))))</f>
        <v>0</v>
      </c>
      <c r="G268" s="1069" cm="1">
        <f t="array" ref="G268">IF($D268&lt;COLUMNS($F$7:G$7),"",INDEX(TableDiv[[GASB]:[GASB]],_xlfn.AGGREGATE(15,3,(TableDiv[[Agency]:[Agency]]=$E268)/(TableDiv[[Agency]:[Agency]]=$E268)*(ROW(TableDiv[Agency])-ROW(TableDiv[[#Headers],[Agency]])),COLUMNS($F$7:G$7))))</f>
        <v>0</v>
      </c>
      <c r="H268" s="1069" cm="1">
        <f t="array" ref="H268">IF($D268&lt;COLUMNS($F$7:H$7),"",INDEX(TableDiv[[GASB]:[GASB]],_xlfn.AGGREGATE(15,3,(TableDiv[[Agency]:[Agency]]=$E268)/(TableDiv[[Agency]:[Agency]]=$E268)*(ROW(TableDiv[Agency])-ROW(TableDiv[[#Headers],[Agency]])),COLUMNS($F$7:H$7))))</f>
        <v>0</v>
      </c>
      <c r="I268" s="1069" cm="1">
        <f t="array" ref="I268">IF($D268&lt;COLUMNS($F$7:I$7),"",INDEX(TableDiv[[GASB]:[GASB]],_xlfn.AGGREGATE(15,3,(TableDiv[[Agency]:[Agency]]=$E268)/(TableDiv[[Agency]:[Agency]]=$E268)*(ROW(TableDiv[Agency])-ROW(TableDiv[[#Headers],[Agency]])),COLUMNS($F$7:I$7))))</f>
        <v>0</v>
      </c>
      <c r="J268" s="1069" cm="1">
        <f t="array" ref="J268">IF($D268&lt;COLUMNS($F$7:J$7),"",INDEX(TableDiv[[GASB]:[GASB]],_xlfn.AGGREGATE(15,3,(TableDiv[[Agency]:[Agency]]=$E268)/(TableDiv[[Agency]:[Agency]]=$E268)*(ROW(TableDiv[Agency])-ROW(TableDiv[[#Headers],[Agency]])),COLUMNS($F$7:J$7))))</f>
        <v>0</v>
      </c>
      <c r="K268" s="1069" cm="1">
        <f t="array" ref="K268">IF($D268&lt;COLUMNS($F$7:K$7),"",INDEX(TableDiv[[GASB]:[GASB]],_xlfn.AGGREGATE(15,3,(TableDiv[[Agency]:[Agency]]=$E268)/(TableDiv[[Agency]:[Agency]]=$E268)*(ROW(TableDiv[Agency])-ROW(TableDiv[[#Headers],[Agency]])),COLUMNS($F$7:K$7))))</f>
        <v>0</v>
      </c>
      <c r="L268" s="1069" cm="1">
        <f t="array" ref="L268">IF($D268&lt;COLUMNS($F$7:L$7),"",INDEX(TableDiv[[GASB]:[GASB]],_xlfn.AGGREGATE(15,3,(TableDiv[[Agency]:[Agency]]=$E268)/(TableDiv[[Agency]:[Agency]]=$E268)*(ROW(TableDiv[Agency])-ROW(TableDiv[[#Headers],[Agency]])),COLUMNS($F$7:L$7))))</f>
        <v>0</v>
      </c>
      <c r="M268" s="1069" cm="1">
        <f t="array" ref="M268">IF($D268&lt;COLUMNS($F$7:M$7),"",INDEX(TableDiv[[GASB]:[GASB]],_xlfn.AGGREGATE(15,3,(TableDiv[[Agency]:[Agency]]=$E268)/(TableDiv[[Agency]:[Agency]]=$E268)*(ROW(TableDiv[Agency])-ROW(TableDiv[[#Headers],[Agency]])),COLUMNS($F$7:M$7))))</f>
        <v>0</v>
      </c>
      <c r="N268" s="1069" cm="1">
        <f t="array" ref="N268">IF($D268&lt;COLUMNS($F$7:N$7),"",INDEX(TableDiv[[GASB]:[GASB]],_xlfn.AGGREGATE(15,3,(TableDiv[[Agency]:[Agency]]=$E268)/(TableDiv[[Agency]:[Agency]]=$E268)*(ROW(TableDiv[Agency])-ROW(TableDiv[[#Headers],[Agency]])),COLUMNS($F$7:N$7))))</f>
        <v>0</v>
      </c>
      <c r="O268" s="1069" cm="1">
        <f t="array" ref="O268">IF($D268&lt;COLUMNS($F$7:O$7),"",INDEX(TableDiv[[GASB]:[GASB]],_xlfn.AGGREGATE(15,3,(TableDiv[[Agency]:[Agency]]=$E268)/(TableDiv[[Agency]:[Agency]]=$E268)*(ROW(TableDiv[Agency])-ROW(TableDiv[[#Headers],[Agency]])),COLUMNS($F$7:O$7))))</f>
        <v>0</v>
      </c>
      <c r="P268" s="1069" cm="1">
        <f t="array" ref="P268">IF($D268&lt;COLUMNS($F$7:P$7),"",INDEX(TableDiv[[GASB]:[GASB]],_xlfn.AGGREGATE(15,3,(TableDiv[[Agency]:[Agency]]=$E268)/(TableDiv[[Agency]:[Agency]]=$E268)*(ROW(TableDiv[Agency])-ROW(TableDiv[[#Headers],[Agency]])),COLUMNS($F$7:P$7))))</f>
        <v>0</v>
      </c>
      <c r="Q268" s="1069" cm="1">
        <f t="array" ref="Q268">IF($D268&lt;COLUMNS($F$7:Q$7),"",INDEX(TableDiv[[GASB]:[GASB]],_xlfn.AGGREGATE(15,3,(TableDiv[[Agency]:[Agency]]=$E268)/(TableDiv[[Agency]:[Agency]]=$E268)*(ROW(TableDiv[Agency])-ROW(TableDiv[[#Headers],[Agency]])),COLUMNS($F$7:Q$7))))</f>
        <v>0</v>
      </c>
      <c r="R268" s="1069" cm="1">
        <f t="array" ref="R268">IF($D268&lt;COLUMNS($F$7:R$7),"",INDEX(TableDiv[[GASB]:[GASB]],_xlfn.AGGREGATE(15,3,(TableDiv[[Agency]:[Agency]]=$E268)/(TableDiv[[Agency]:[Agency]]=$E268)*(ROW(TableDiv[Agency])-ROW(TableDiv[[#Headers],[Agency]])),COLUMNS($F$7:R$7))))</f>
        <v>0</v>
      </c>
      <c r="S268" s="1069" cm="1">
        <f t="array" ref="S268">IF($D268&lt;COLUMNS($F$7:S$7),"",INDEX(TableDiv[[GASB]:[GASB]],_xlfn.AGGREGATE(15,3,(TableDiv[[Agency]:[Agency]]=$E268)/(TableDiv[[Agency]:[Agency]]=$E268)*(ROW(TableDiv[Agency])-ROW(TableDiv[[#Headers],[Agency]])),COLUMNS($F$7:S$7))))</f>
        <v>0</v>
      </c>
      <c r="T268" s="1069" cm="1">
        <f t="array" ref="T268">IF($D268&lt;COLUMNS($F$7:T$7),"",INDEX(TableDiv[[GASB]:[GASB]],_xlfn.AGGREGATE(15,3,(TableDiv[[Agency]:[Agency]]=$E268)/(TableDiv[[Agency]:[Agency]]=$E268)*(ROW(TableDiv[Agency])-ROW(TableDiv[[#Headers],[Agency]])),COLUMNS($F$7:T$7))))</f>
        <v>0</v>
      </c>
      <c r="U268" s="1069" cm="1">
        <f t="array" ref="U268">IF($D268&lt;COLUMNS($F$7:U$7),"",INDEX(TableDiv[[GASB]:[GASB]],_xlfn.AGGREGATE(15,3,(TableDiv[[Agency]:[Agency]]=$E268)/(TableDiv[[Agency]:[Agency]]=$E268)*(ROW(TableDiv[Agency])-ROW(TableDiv[[#Headers],[Agency]])),COLUMNS($F$7:U$7))))</f>
        <v>0</v>
      </c>
      <c r="V268" s="1069" cm="1">
        <f t="array" ref="V268">IF($D268&lt;COLUMNS($F$7:V$7),"",INDEX(TableDiv[[GASB]:[GASB]],_xlfn.AGGREGATE(15,3,(TableDiv[[Agency]:[Agency]]=$E268)/(TableDiv[[Agency]:[Agency]]=$E268)*(ROW(TableDiv[Agency])-ROW(TableDiv[[#Headers],[Agency]])),COLUMNS($F$7:V$7))))</f>
        <v>0</v>
      </c>
      <c r="W268" s="1069" cm="1">
        <f t="array" ref="W268">IF($D268&lt;COLUMNS($F$7:W$7),"",INDEX(TableDiv[[GASB]:[GASB]],_xlfn.AGGREGATE(15,3,(TableDiv[[Agency]:[Agency]]=$E268)/(TableDiv[[Agency]:[Agency]]=$E268)*(ROW(TableDiv[Agency])-ROW(TableDiv[[#Headers],[Agency]])),COLUMNS($F$7:W$7))))</f>
        <v>0</v>
      </c>
      <c r="X268" s="1069" cm="1">
        <f t="array" ref="X268">IF($D268&lt;COLUMNS($F$7:X$7),"",INDEX(TableDiv[[GASB]:[GASB]],_xlfn.AGGREGATE(15,3,(TableDiv[[Agency]:[Agency]]=$E268)/(TableDiv[[Agency]:[Agency]]=$E268)*(ROW(TableDiv[Agency])-ROW(TableDiv[[#Headers],[Agency]])),COLUMNS($F$7:X$7))))</f>
        <v>0</v>
      </c>
      <c r="Y268" s="1069" cm="1">
        <f t="array" ref="Y268">IF($D268&lt;COLUMNS($F$7:Y$7),"",INDEX(TableDiv[[GASB]:[GASB]],_xlfn.AGGREGATE(15,3,(TableDiv[[Agency]:[Agency]]=$E268)/(TableDiv[[Agency]:[Agency]]=$E268)*(ROW(TableDiv[Agency])-ROW(TableDiv[[#Headers],[Agency]])),COLUMNS($F$7:Y$7))))</f>
        <v>0</v>
      </c>
      <c r="Z268" s="1069" cm="1">
        <f t="array" ref="Z268">IF($D268&lt;COLUMNS($F$7:Z$7),"",INDEX(TableDiv[[GASB]:[GASB]],_xlfn.AGGREGATE(15,3,(TableDiv[[Agency]:[Agency]]=$E268)/(TableDiv[[Agency]:[Agency]]=$E268)*(ROW(TableDiv[Agency])-ROW(TableDiv[[#Headers],[Agency]])),COLUMNS($F$7:Z$7))))</f>
        <v>0</v>
      </c>
      <c r="AA268" s="1069" cm="1">
        <f t="array" ref="AA268">IF($D268&lt;COLUMNS($F$7:AA$7),"",INDEX(TableDiv[[GASB]:[GASB]],_xlfn.AGGREGATE(15,3,(TableDiv[[Agency]:[Agency]]=$E268)/(TableDiv[[Agency]:[Agency]]=$E268)*(ROW(TableDiv[Agency])-ROW(TableDiv[[#Headers],[Agency]])),COLUMNS($F$7:AA$7))))</f>
        <v>0</v>
      </c>
      <c r="AB268" s="1069" cm="1">
        <f t="array" ref="AB268">IF($D268&lt;COLUMNS($F$7:AB$7),"",INDEX(TableDiv[[GASB]:[GASB]],_xlfn.AGGREGATE(15,3,(TableDiv[[Agency]:[Agency]]=$E268)/(TableDiv[[Agency]:[Agency]]=$E268)*(ROW(TableDiv[Agency])-ROW(TableDiv[[#Headers],[Agency]])),COLUMNS($F$7:AB$7))))</f>
        <v>0</v>
      </c>
      <c r="AC268" s="1069" cm="1">
        <f t="array" ref="AC268">IF($D268&lt;COLUMNS($F$7:AC$7),"",INDEX(TableDiv[[GASB]:[GASB]],_xlfn.AGGREGATE(15,3,(TableDiv[[Agency]:[Agency]]=$E268)/(TableDiv[[Agency]:[Agency]]=$E268)*(ROW(TableDiv[Agency])-ROW(TableDiv[[#Headers],[Agency]])),COLUMNS($F$7:AC$7))))</f>
        <v>0</v>
      </c>
      <c r="AD268" s="1069" cm="1">
        <f t="array" ref="AD268">IF($D268&lt;COLUMNS($F$7:AD$7),"",INDEX(TableDiv[[GASB]:[GASB]],_xlfn.AGGREGATE(15,3,(TableDiv[[Agency]:[Agency]]=$E268)/(TableDiv[[Agency]:[Agency]]=$E268)*(ROW(TableDiv[Agency])-ROW(TableDiv[[#Headers],[Agency]])),COLUMNS($F$7:AD$7))))</f>
        <v>0</v>
      </c>
      <c r="AE268" s="1069" cm="1">
        <f t="array" ref="AE268">IF($D268&lt;COLUMNS($F$7:AE$7),"",INDEX(TableDiv[[GASB]:[GASB]],_xlfn.AGGREGATE(15,3,(TableDiv[[Agency]:[Agency]]=$E268)/(TableDiv[[Agency]:[Agency]]=$E268)*(ROW(TableDiv[Agency])-ROW(TableDiv[[#Headers],[Agency]])),COLUMNS($F$7:AE$7))))</f>
        <v>0</v>
      </c>
      <c r="AF268" s="1069" cm="1">
        <f t="array" ref="AF268">IF($D268&lt;COLUMNS($F$7:AF$7),"",INDEX(TableDiv[[GASB]:[GASB]],_xlfn.AGGREGATE(15,3,(TableDiv[[Agency]:[Agency]]=$E268)/(TableDiv[[Agency]:[Agency]]=$E268)*(ROW(TableDiv[Agency])-ROW(TableDiv[[#Headers],[Agency]])),COLUMNS($F$7:AF$7))))</f>
        <v>0</v>
      </c>
      <c r="AG268" s="1069" cm="1">
        <f t="array" ref="AG268">IF($D268&lt;COLUMNS($F$7:AG$7),"",INDEX(TableDiv[[GASB]:[GASB]],_xlfn.AGGREGATE(15,3,(TableDiv[[Agency]:[Agency]]=$E268)/(TableDiv[[Agency]:[Agency]]=$E268)*(ROW(TableDiv[Agency])-ROW(TableDiv[[#Headers],[Agency]])),COLUMNS($F$7:AG$7))))</f>
        <v>0</v>
      </c>
      <c r="AH268" s="1069" cm="1">
        <f t="array" ref="AH268">IF($D268&lt;COLUMNS($F$7:AH$7),"",INDEX(TableDiv[[GASB]:[GASB]],_xlfn.AGGREGATE(15,3,(TableDiv[[Agency]:[Agency]]=$E268)/(TableDiv[[Agency]:[Agency]]=$E268)*(ROW(TableDiv[Agency])-ROW(TableDiv[[#Headers],[Agency]])),COLUMNS($F$7:AH$7))))</f>
        <v>0</v>
      </c>
      <c r="AI268" s="1069" cm="1">
        <f t="array" ref="AI268">IF($D268&lt;COLUMNS($F$7:AI$7),"",INDEX(TableDiv[[GASB]:[GASB]],_xlfn.AGGREGATE(15,3,(TableDiv[[Agency]:[Agency]]=$E268)/(TableDiv[[Agency]:[Agency]]=$E268)*(ROW(TableDiv[Agency])-ROW(TableDiv[[#Headers],[Agency]])),COLUMNS($F$7:AI$7))))</f>
        <v>0</v>
      </c>
      <c r="AJ268" s="1069" cm="1">
        <f t="array" ref="AJ268">IF($D268&lt;COLUMNS($F$7:AJ$7),"",INDEX(TableDiv[[GASB]:[GASB]],_xlfn.AGGREGATE(15,3,(TableDiv[[Agency]:[Agency]]=$E268)/(TableDiv[[Agency]:[Agency]]=$E268)*(ROW(TableDiv[Agency])-ROW(TableDiv[[#Headers],[Agency]])),COLUMNS($F$7:AJ$7))))</f>
        <v>0</v>
      </c>
      <c r="AK268" s="1069" t="str" cm="1">
        <f t="array" ref="AK268">IF($D268&lt;COLUMNS($F$7:AK$7),"",INDEX(TableDiv[[GASB]:[GASB]],_xlfn.AGGREGATE(15,3,(TableDiv[[Agency]:[Agency]]=$E268)/(TableDiv[[Agency]:[Agency]]=$E268)*(ROW(TableDiv[Agency])-ROW(TableDiv[[#Headers],[Agency]])),COLUMNS($F$7:AK$7))))</f>
        <v/>
      </c>
      <c r="AL268" s="1069" t="str" cm="1">
        <f t="array" ref="AL268">IF($D268&lt;COLUMNS($F$7:AL$7),"",INDEX(TableDiv[[GASB]:[GASB]],_xlfn.AGGREGATE(15,3,(TableDiv[[Agency]:[Agency]]=$E268)/(TableDiv[[Agency]:[Agency]]=$E268)*(ROW(TableDiv[Agency])-ROW(TableDiv[[#Headers],[Agency]])),COLUMNS($F$7:AL$7))))</f>
        <v/>
      </c>
      <c r="AM268" s="1069" t="str" cm="1">
        <f t="array" ref="AM268">IF($D268&lt;COLUMNS($F$7:AM$7),"",INDEX(TableDiv[[GASB]:[GASB]],_xlfn.AGGREGATE(15,3,(TableDiv[[Agency]:[Agency]]=$E268)/(TableDiv[[Agency]:[Agency]]=$E268)*(ROW(TableDiv[Agency])-ROW(TableDiv[[#Headers],[Agency]])),COLUMNS($F$7:AM$7))))</f>
        <v/>
      </c>
      <c r="AN268" s="1069"/>
      <c r="AO268" s="1069"/>
      <c r="AP268" s="1069"/>
      <c r="AQ268" s="1069"/>
      <c r="AR268" s="1069"/>
      <c r="AS268" s="1069"/>
    </row>
    <row r="269" spans="1:45" ht="15">
      <c r="A269" s="1073" t="s">
        <v>1467</v>
      </c>
      <c r="B269" s="1073" t="s">
        <v>2265</v>
      </c>
      <c r="C269" s="1069"/>
      <c r="D269" s="1069">
        <f>COUNTIF(TableDiv[Agency],E269)</f>
        <v>31</v>
      </c>
      <c r="E269" s="1078" t="str" cm="1">
        <f t="array" ref="E269">IFERROR(INDEX(TableDiv[Agency],MATCH(0,INDEX(COUNTIF($E$7:E268,TableDiv[Agency]),),0)),"")</f>
        <v/>
      </c>
      <c r="F269" s="1069" cm="1">
        <f t="array" ref="F269">IF($D269&lt;COLUMNS($F$7:F$7),"",INDEX(TableDiv[[GASB]:[GASB]],_xlfn.AGGREGATE(15,3,(TableDiv[[Agency]:[Agency]]=$E269)/(TableDiv[[Agency]:[Agency]]=$E269)*(ROW(TableDiv[Agency])-ROW(TableDiv[[#Headers],[Agency]])),COLUMNS($F$7:F$7))))</f>
        <v>0</v>
      </c>
      <c r="G269" s="1069" cm="1">
        <f t="array" ref="G269">IF($D269&lt;COLUMNS($F$7:G$7),"",INDEX(TableDiv[[GASB]:[GASB]],_xlfn.AGGREGATE(15,3,(TableDiv[[Agency]:[Agency]]=$E269)/(TableDiv[[Agency]:[Agency]]=$E269)*(ROW(TableDiv[Agency])-ROW(TableDiv[[#Headers],[Agency]])),COLUMNS($F$7:G$7))))</f>
        <v>0</v>
      </c>
      <c r="H269" s="1069" cm="1">
        <f t="array" ref="H269">IF($D269&lt;COLUMNS($F$7:H$7),"",INDEX(TableDiv[[GASB]:[GASB]],_xlfn.AGGREGATE(15,3,(TableDiv[[Agency]:[Agency]]=$E269)/(TableDiv[[Agency]:[Agency]]=$E269)*(ROW(TableDiv[Agency])-ROW(TableDiv[[#Headers],[Agency]])),COLUMNS($F$7:H$7))))</f>
        <v>0</v>
      </c>
      <c r="I269" s="1069" cm="1">
        <f t="array" ref="I269">IF($D269&lt;COLUMNS($F$7:I$7),"",INDEX(TableDiv[[GASB]:[GASB]],_xlfn.AGGREGATE(15,3,(TableDiv[[Agency]:[Agency]]=$E269)/(TableDiv[[Agency]:[Agency]]=$E269)*(ROW(TableDiv[Agency])-ROW(TableDiv[[#Headers],[Agency]])),COLUMNS($F$7:I$7))))</f>
        <v>0</v>
      </c>
      <c r="J269" s="1069" cm="1">
        <f t="array" ref="J269">IF($D269&lt;COLUMNS($F$7:J$7),"",INDEX(TableDiv[[GASB]:[GASB]],_xlfn.AGGREGATE(15,3,(TableDiv[[Agency]:[Agency]]=$E269)/(TableDiv[[Agency]:[Agency]]=$E269)*(ROW(TableDiv[Agency])-ROW(TableDiv[[#Headers],[Agency]])),COLUMNS($F$7:J$7))))</f>
        <v>0</v>
      </c>
      <c r="K269" s="1069" cm="1">
        <f t="array" ref="K269">IF($D269&lt;COLUMNS($F$7:K$7),"",INDEX(TableDiv[[GASB]:[GASB]],_xlfn.AGGREGATE(15,3,(TableDiv[[Agency]:[Agency]]=$E269)/(TableDiv[[Agency]:[Agency]]=$E269)*(ROW(TableDiv[Agency])-ROW(TableDiv[[#Headers],[Agency]])),COLUMNS($F$7:K$7))))</f>
        <v>0</v>
      </c>
      <c r="L269" s="1069" cm="1">
        <f t="array" ref="L269">IF($D269&lt;COLUMNS($F$7:L$7),"",INDEX(TableDiv[[GASB]:[GASB]],_xlfn.AGGREGATE(15,3,(TableDiv[[Agency]:[Agency]]=$E269)/(TableDiv[[Agency]:[Agency]]=$E269)*(ROW(TableDiv[Agency])-ROW(TableDiv[[#Headers],[Agency]])),COLUMNS($F$7:L$7))))</f>
        <v>0</v>
      </c>
      <c r="M269" s="1069" cm="1">
        <f t="array" ref="M269">IF($D269&lt;COLUMNS($F$7:M$7),"",INDEX(TableDiv[[GASB]:[GASB]],_xlfn.AGGREGATE(15,3,(TableDiv[[Agency]:[Agency]]=$E269)/(TableDiv[[Agency]:[Agency]]=$E269)*(ROW(TableDiv[Agency])-ROW(TableDiv[[#Headers],[Agency]])),COLUMNS($F$7:M$7))))</f>
        <v>0</v>
      </c>
      <c r="N269" s="1069" cm="1">
        <f t="array" ref="N269">IF($D269&lt;COLUMNS($F$7:N$7),"",INDEX(TableDiv[[GASB]:[GASB]],_xlfn.AGGREGATE(15,3,(TableDiv[[Agency]:[Agency]]=$E269)/(TableDiv[[Agency]:[Agency]]=$E269)*(ROW(TableDiv[Agency])-ROW(TableDiv[[#Headers],[Agency]])),COLUMNS($F$7:N$7))))</f>
        <v>0</v>
      </c>
      <c r="O269" s="1069" cm="1">
        <f t="array" ref="O269">IF($D269&lt;COLUMNS($F$7:O$7),"",INDEX(TableDiv[[GASB]:[GASB]],_xlfn.AGGREGATE(15,3,(TableDiv[[Agency]:[Agency]]=$E269)/(TableDiv[[Agency]:[Agency]]=$E269)*(ROW(TableDiv[Agency])-ROW(TableDiv[[#Headers],[Agency]])),COLUMNS($F$7:O$7))))</f>
        <v>0</v>
      </c>
      <c r="P269" s="1069" cm="1">
        <f t="array" ref="P269">IF($D269&lt;COLUMNS($F$7:P$7),"",INDEX(TableDiv[[GASB]:[GASB]],_xlfn.AGGREGATE(15,3,(TableDiv[[Agency]:[Agency]]=$E269)/(TableDiv[[Agency]:[Agency]]=$E269)*(ROW(TableDiv[Agency])-ROW(TableDiv[[#Headers],[Agency]])),COLUMNS($F$7:P$7))))</f>
        <v>0</v>
      </c>
      <c r="Q269" s="1069" cm="1">
        <f t="array" ref="Q269">IF($D269&lt;COLUMNS($F$7:Q$7),"",INDEX(TableDiv[[GASB]:[GASB]],_xlfn.AGGREGATE(15,3,(TableDiv[[Agency]:[Agency]]=$E269)/(TableDiv[[Agency]:[Agency]]=$E269)*(ROW(TableDiv[Agency])-ROW(TableDiv[[#Headers],[Agency]])),COLUMNS($F$7:Q$7))))</f>
        <v>0</v>
      </c>
      <c r="R269" s="1069" cm="1">
        <f t="array" ref="R269">IF($D269&lt;COLUMNS($F$7:R$7),"",INDEX(TableDiv[[GASB]:[GASB]],_xlfn.AGGREGATE(15,3,(TableDiv[[Agency]:[Agency]]=$E269)/(TableDiv[[Agency]:[Agency]]=$E269)*(ROW(TableDiv[Agency])-ROW(TableDiv[[#Headers],[Agency]])),COLUMNS($F$7:R$7))))</f>
        <v>0</v>
      </c>
      <c r="S269" s="1069" cm="1">
        <f t="array" ref="S269">IF($D269&lt;COLUMNS($F$7:S$7),"",INDEX(TableDiv[[GASB]:[GASB]],_xlfn.AGGREGATE(15,3,(TableDiv[[Agency]:[Agency]]=$E269)/(TableDiv[[Agency]:[Agency]]=$E269)*(ROW(TableDiv[Agency])-ROW(TableDiv[[#Headers],[Agency]])),COLUMNS($F$7:S$7))))</f>
        <v>0</v>
      </c>
      <c r="T269" s="1069" cm="1">
        <f t="array" ref="T269">IF($D269&lt;COLUMNS($F$7:T$7),"",INDEX(TableDiv[[GASB]:[GASB]],_xlfn.AGGREGATE(15,3,(TableDiv[[Agency]:[Agency]]=$E269)/(TableDiv[[Agency]:[Agency]]=$E269)*(ROW(TableDiv[Agency])-ROW(TableDiv[[#Headers],[Agency]])),COLUMNS($F$7:T$7))))</f>
        <v>0</v>
      </c>
      <c r="U269" s="1069" cm="1">
        <f t="array" ref="U269">IF($D269&lt;COLUMNS($F$7:U$7),"",INDEX(TableDiv[[GASB]:[GASB]],_xlfn.AGGREGATE(15,3,(TableDiv[[Agency]:[Agency]]=$E269)/(TableDiv[[Agency]:[Agency]]=$E269)*(ROW(TableDiv[Agency])-ROW(TableDiv[[#Headers],[Agency]])),COLUMNS($F$7:U$7))))</f>
        <v>0</v>
      </c>
      <c r="V269" s="1069" cm="1">
        <f t="array" ref="V269">IF($D269&lt;COLUMNS($F$7:V$7),"",INDEX(TableDiv[[GASB]:[GASB]],_xlfn.AGGREGATE(15,3,(TableDiv[[Agency]:[Agency]]=$E269)/(TableDiv[[Agency]:[Agency]]=$E269)*(ROW(TableDiv[Agency])-ROW(TableDiv[[#Headers],[Agency]])),COLUMNS($F$7:V$7))))</f>
        <v>0</v>
      </c>
      <c r="W269" s="1069" cm="1">
        <f t="array" ref="W269">IF($D269&lt;COLUMNS($F$7:W$7),"",INDEX(TableDiv[[GASB]:[GASB]],_xlfn.AGGREGATE(15,3,(TableDiv[[Agency]:[Agency]]=$E269)/(TableDiv[[Agency]:[Agency]]=$E269)*(ROW(TableDiv[Agency])-ROW(TableDiv[[#Headers],[Agency]])),COLUMNS($F$7:W$7))))</f>
        <v>0</v>
      </c>
      <c r="X269" s="1069" cm="1">
        <f t="array" ref="X269">IF($D269&lt;COLUMNS($F$7:X$7),"",INDEX(TableDiv[[GASB]:[GASB]],_xlfn.AGGREGATE(15,3,(TableDiv[[Agency]:[Agency]]=$E269)/(TableDiv[[Agency]:[Agency]]=$E269)*(ROW(TableDiv[Agency])-ROW(TableDiv[[#Headers],[Agency]])),COLUMNS($F$7:X$7))))</f>
        <v>0</v>
      </c>
      <c r="Y269" s="1069" cm="1">
        <f t="array" ref="Y269">IF($D269&lt;COLUMNS($F$7:Y$7),"",INDEX(TableDiv[[GASB]:[GASB]],_xlfn.AGGREGATE(15,3,(TableDiv[[Agency]:[Agency]]=$E269)/(TableDiv[[Agency]:[Agency]]=$E269)*(ROW(TableDiv[Agency])-ROW(TableDiv[[#Headers],[Agency]])),COLUMNS($F$7:Y$7))))</f>
        <v>0</v>
      </c>
      <c r="Z269" s="1069" cm="1">
        <f t="array" ref="Z269">IF($D269&lt;COLUMNS($F$7:Z$7),"",INDEX(TableDiv[[GASB]:[GASB]],_xlfn.AGGREGATE(15,3,(TableDiv[[Agency]:[Agency]]=$E269)/(TableDiv[[Agency]:[Agency]]=$E269)*(ROW(TableDiv[Agency])-ROW(TableDiv[[#Headers],[Agency]])),COLUMNS($F$7:Z$7))))</f>
        <v>0</v>
      </c>
      <c r="AA269" s="1069" cm="1">
        <f t="array" ref="AA269">IF($D269&lt;COLUMNS($F$7:AA$7),"",INDEX(TableDiv[[GASB]:[GASB]],_xlfn.AGGREGATE(15,3,(TableDiv[[Agency]:[Agency]]=$E269)/(TableDiv[[Agency]:[Agency]]=$E269)*(ROW(TableDiv[Agency])-ROW(TableDiv[[#Headers],[Agency]])),COLUMNS($F$7:AA$7))))</f>
        <v>0</v>
      </c>
      <c r="AB269" s="1069" cm="1">
        <f t="array" ref="AB269">IF($D269&lt;COLUMNS($F$7:AB$7),"",INDEX(TableDiv[[GASB]:[GASB]],_xlfn.AGGREGATE(15,3,(TableDiv[[Agency]:[Agency]]=$E269)/(TableDiv[[Agency]:[Agency]]=$E269)*(ROW(TableDiv[Agency])-ROW(TableDiv[[#Headers],[Agency]])),COLUMNS($F$7:AB$7))))</f>
        <v>0</v>
      </c>
      <c r="AC269" s="1069" cm="1">
        <f t="array" ref="AC269">IF($D269&lt;COLUMNS($F$7:AC$7),"",INDEX(TableDiv[[GASB]:[GASB]],_xlfn.AGGREGATE(15,3,(TableDiv[[Agency]:[Agency]]=$E269)/(TableDiv[[Agency]:[Agency]]=$E269)*(ROW(TableDiv[Agency])-ROW(TableDiv[[#Headers],[Agency]])),COLUMNS($F$7:AC$7))))</f>
        <v>0</v>
      </c>
      <c r="AD269" s="1069" cm="1">
        <f t="array" ref="AD269">IF($D269&lt;COLUMNS($F$7:AD$7),"",INDEX(TableDiv[[GASB]:[GASB]],_xlfn.AGGREGATE(15,3,(TableDiv[[Agency]:[Agency]]=$E269)/(TableDiv[[Agency]:[Agency]]=$E269)*(ROW(TableDiv[Agency])-ROW(TableDiv[[#Headers],[Agency]])),COLUMNS($F$7:AD$7))))</f>
        <v>0</v>
      </c>
      <c r="AE269" s="1069" cm="1">
        <f t="array" ref="AE269">IF($D269&lt;COLUMNS($F$7:AE$7),"",INDEX(TableDiv[[GASB]:[GASB]],_xlfn.AGGREGATE(15,3,(TableDiv[[Agency]:[Agency]]=$E269)/(TableDiv[[Agency]:[Agency]]=$E269)*(ROW(TableDiv[Agency])-ROW(TableDiv[[#Headers],[Agency]])),COLUMNS($F$7:AE$7))))</f>
        <v>0</v>
      </c>
      <c r="AF269" s="1069" cm="1">
        <f t="array" ref="AF269">IF($D269&lt;COLUMNS($F$7:AF$7),"",INDEX(TableDiv[[GASB]:[GASB]],_xlfn.AGGREGATE(15,3,(TableDiv[[Agency]:[Agency]]=$E269)/(TableDiv[[Agency]:[Agency]]=$E269)*(ROW(TableDiv[Agency])-ROW(TableDiv[[#Headers],[Agency]])),COLUMNS($F$7:AF$7))))</f>
        <v>0</v>
      </c>
      <c r="AG269" s="1069" cm="1">
        <f t="array" ref="AG269">IF($D269&lt;COLUMNS($F$7:AG$7),"",INDEX(TableDiv[[GASB]:[GASB]],_xlfn.AGGREGATE(15,3,(TableDiv[[Agency]:[Agency]]=$E269)/(TableDiv[[Agency]:[Agency]]=$E269)*(ROW(TableDiv[Agency])-ROW(TableDiv[[#Headers],[Agency]])),COLUMNS($F$7:AG$7))))</f>
        <v>0</v>
      </c>
      <c r="AH269" s="1069" cm="1">
        <f t="array" ref="AH269">IF($D269&lt;COLUMNS($F$7:AH$7),"",INDEX(TableDiv[[GASB]:[GASB]],_xlfn.AGGREGATE(15,3,(TableDiv[[Agency]:[Agency]]=$E269)/(TableDiv[[Agency]:[Agency]]=$E269)*(ROW(TableDiv[Agency])-ROW(TableDiv[[#Headers],[Agency]])),COLUMNS($F$7:AH$7))))</f>
        <v>0</v>
      </c>
      <c r="AI269" s="1069" cm="1">
        <f t="array" ref="AI269">IF($D269&lt;COLUMNS($F$7:AI$7),"",INDEX(TableDiv[[GASB]:[GASB]],_xlfn.AGGREGATE(15,3,(TableDiv[[Agency]:[Agency]]=$E269)/(TableDiv[[Agency]:[Agency]]=$E269)*(ROW(TableDiv[Agency])-ROW(TableDiv[[#Headers],[Agency]])),COLUMNS($F$7:AI$7))))</f>
        <v>0</v>
      </c>
      <c r="AJ269" s="1069" cm="1">
        <f t="array" ref="AJ269">IF($D269&lt;COLUMNS($F$7:AJ$7),"",INDEX(TableDiv[[GASB]:[GASB]],_xlfn.AGGREGATE(15,3,(TableDiv[[Agency]:[Agency]]=$E269)/(TableDiv[[Agency]:[Agency]]=$E269)*(ROW(TableDiv[Agency])-ROW(TableDiv[[#Headers],[Agency]])),COLUMNS($F$7:AJ$7))))</f>
        <v>0</v>
      </c>
      <c r="AK269" s="1069" t="str" cm="1">
        <f t="array" ref="AK269">IF($D269&lt;COLUMNS($F$7:AK$7),"",INDEX(TableDiv[[GASB]:[GASB]],_xlfn.AGGREGATE(15,3,(TableDiv[[Agency]:[Agency]]=$E269)/(TableDiv[[Agency]:[Agency]]=$E269)*(ROW(TableDiv[Agency])-ROW(TableDiv[[#Headers],[Agency]])),COLUMNS($F$7:AK$7))))</f>
        <v/>
      </c>
      <c r="AL269" s="1069" t="str" cm="1">
        <f t="array" ref="AL269">IF($D269&lt;COLUMNS($F$7:AL$7),"",INDEX(TableDiv[[GASB]:[GASB]],_xlfn.AGGREGATE(15,3,(TableDiv[[Agency]:[Agency]]=$E269)/(TableDiv[[Agency]:[Agency]]=$E269)*(ROW(TableDiv[Agency])-ROW(TableDiv[[#Headers],[Agency]])),COLUMNS($F$7:AL$7))))</f>
        <v/>
      </c>
      <c r="AM269" s="1069" t="str" cm="1">
        <f t="array" ref="AM269">IF($D269&lt;COLUMNS($F$7:AM$7),"",INDEX(TableDiv[[GASB]:[GASB]],_xlfn.AGGREGATE(15,3,(TableDiv[[Agency]:[Agency]]=$E269)/(TableDiv[[Agency]:[Agency]]=$E269)*(ROW(TableDiv[Agency])-ROW(TableDiv[[#Headers],[Agency]])),COLUMNS($F$7:AM$7))))</f>
        <v/>
      </c>
      <c r="AN269" s="1069"/>
      <c r="AO269" s="1069"/>
      <c r="AP269" s="1069"/>
      <c r="AQ269" s="1069"/>
      <c r="AR269" s="1069"/>
      <c r="AS269" s="1069"/>
    </row>
    <row r="270" spans="1:45" ht="15">
      <c r="A270" s="1073" t="s">
        <v>1467</v>
      </c>
      <c r="B270" s="1073" t="s">
        <v>2266</v>
      </c>
      <c r="C270" s="1069"/>
      <c r="D270" s="1069">
        <f>COUNTIF(TableDiv[Agency],E270)</f>
        <v>31</v>
      </c>
      <c r="E270" s="1078" t="str" cm="1">
        <f t="array" ref="E270">IFERROR(INDEX(TableDiv[Agency],MATCH(0,INDEX(COUNTIF($E$7:E269,TableDiv[Agency]),),0)),"")</f>
        <v/>
      </c>
      <c r="F270" s="1069" cm="1">
        <f t="array" ref="F270">IF($D270&lt;COLUMNS($F$7:F$7),"",INDEX(TableDiv[[GASB]:[GASB]],_xlfn.AGGREGATE(15,3,(TableDiv[[Agency]:[Agency]]=$E270)/(TableDiv[[Agency]:[Agency]]=$E270)*(ROW(TableDiv[Agency])-ROW(TableDiv[[#Headers],[Agency]])),COLUMNS($F$7:F$7))))</f>
        <v>0</v>
      </c>
      <c r="G270" s="1069" cm="1">
        <f t="array" ref="G270">IF($D270&lt;COLUMNS($F$7:G$7),"",INDEX(TableDiv[[GASB]:[GASB]],_xlfn.AGGREGATE(15,3,(TableDiv[[Agency]:[Agency]]=$E270)/(TableDiv[[Agency]:[Agency]]=$E270)*(ROW(TableDiv[Agency])-ROW(TableDiv[[#Headers],[Agency]])),COLUMNS($F$7:G$7))))</f>
        <v>0</v>
      </c>
      <c r="H270" s="1069" cm="1">
        <f t="array" ref="H270">IF($D270&lt;COLUMNS($F$7:H$7),"",INDEX(TableDiv[[GASB]:[GASB]],_xlfn.AGGREGATE(15,3,(TableDiv[[Agency]:[Agency]]=$E270)/(TableDiv[[Agency]:[Agency]]=$E270)*(ROW(TableDiv[Agency])-ROW(TableDiv[[#Headers],[Agency]])),COLUMNS($F$7:H$7))))</f>
        <v>0</v>
      </c>
      <c r="I270" s="1069" cm="1">
        <f t="array" ref="I270">IF($D270&lt;COLUMNS($F$7:I$7),"",INDEX(TableDiv[[GASB]:[GASB]],_xlfn.AGGREGATE(15,3,(TableDiv[[Agency]:[Agency]]=$E270)/(TableDiv[[Agency]:[Agency]]=$E270)*(ROW(TableDiv[Agency])-ROW(TableDiv[[#Headers],[Agency]])),COLUMNS($F$7:I$7))))</f>
        <v>0</v>
      </c>
      <c r="J270" s="1069" cm="1">
        <f t="array" ref="J270">IF($D270&lt;COLUMNS($F$7:J$7),"",INDEX(TableDiv[[GASB]:[GASB]],_xlfn.AGGREGATE(15,3,(TableDiv[[Agency]:[Agency]]=$E270)/(TableDiv[[Agency]:[Agency]]=$E270)*(ROW(TableDiv[Agency])-ROW(TableDiv[[#Headers],[Agency]])),COLUMNS($F$7:J$7))))</f>
        <v>0</v>
      </c>
      <c r="K270" s="1069" cm="1">
        <f t="array" ref="K270">IF($D270&lt;COLUMNS($F$7:K$7),"",INDEX(TableDiv[[GASB]:[GASB]],_xlfn.AGGREGATE(15,3,(TableDiv[[Agency]:[Agency]]=$E270)/(TableDiv[[Agency]:[Agency]]=$E270)*(ROW(TableDiv[Agency])-ROW(TableDiv[[#Headers],[Agency]])),COLUMNS($F$7:K$7))))</f>
        <v>0</v>
      </c>
      <c r="L270" s="1069" cm="1">
        <f t="array" ref="L270">IF($D270&lt;COLUMNS($F$7:L$7),"",INDEX(TableDiv[[GASB]:[GASB]],_xlfn.AGGREGATE(15,3,(TableDiv[[Agency]:[Agency]]=$E270)/(TableDiv[[Agency]:[Agency]]=$E270)*(ROW(TableDiv[Agency])-ROW(TableDiv[[#Headers],[Agency]])),COLUMNS($F$7:L$7))))</f>
        <v>0</v>
      </c>
      <c r="M270" s="1069" cm="1">
        <f t="array" ref="M270">IF($D270&lt;COLUMNS($F$7:M$7),"",INDEX(TableDiv[[GASB]:[GASB]],_xlfn.AGGREGATE(15,3,(TableDiv[[Agency]:[Agency]]=$E270)/(TableDiv[[Agency]:[Agency]]=$E270)*(ROW(TableDiv[Agency])-ROW(TableDiv[[#Headers],[Agency]])),COLUMNS($F$7:M$7))))</f>
        <v>0</v>
      </c>
      <c r="N270" s="1069" cm="1">
        <f t="array" ref="N270">IF($D270&lt;COLUMNS($F$7:N$7),"",INDEX(TableDiv[[GASB]:[GASB]],_xlfn.AGGREGATE(15,3,(TableDiv[[Agency]:[Agency]]=$E270)/(TableDiv[[Agency]:[Agency]]=$E270)*(ROW(TableDiv[Agency])-ROW(TableDiv[[#Headers],[Agency]])),COLUMNS($F$7:N$7))))</f>
        <v>0</v>
      </c>
      <c r="O270" s="1069" cm="1">
        <f t="array" ref="O270">IF($D270&lt;COLUMNS($F$7:O$7),"",INDEX(TableDiv[[GASB]:[GASB]],_xlfn.AGGREGATE(15,3,(TableDiv[[Agency]:[Agency]]=$E270)/(TableDiv[[Agency]:[Agency]]=$E270)*(ROW(TableDiv[Agency])-ROW(TableDiv[[#Headers],[Agency]])),COLUMNS($F$7:O$7))))</f>
        <v>0</v>
      </c>
      <c r="P270" s="1069" cm="1">
        <f t="array" ref="P270">IF($D270&lt;COLUMNS($F$7:P$7),"",INDEX(TableDiv[[GASB]:[GASB]],_xlfn.AGGREGATE(15,3,(TableDiv[[Agency]:[Agency]]=$E270)/(TableDiv[[Agency]:[Agency]]=$E270)*(ROW(TableDiv[Agency])-ROW(TableDiv[[#Headers],[Agency]])),COLUMNS($F$7:P$7))))</f>
        <v>0</v>
      </c>
      <c r="Q270" s="1069" cm="1">
        <f t="array" ref="Q270">IF($D270&lt;COLUMNS($F$7:Q$7),"",INDEX(TableDiv[[GASB]:[GASB]],_xlfn.AGGREGATE(15,3,(TableDiv[[Agency]:[Agency]]=$E270)/(TableDiv[[Agency]:[Agency]]=$E270)*(ROW(TableDiv[Agency])-ROW(TableDiv[[#Headers],[Agency]])),COLUMNS($F$7:Q$7))))</f>
        <v>0</v>
      </c>
      <c r="R270" s="1069" cm="1">
        <f t="array" ref="R270">IF($D270&lt;COLUMNS($F$7:R$7),"",INDEX(TableDiv[[GASB]:[GASB]],_xlfn.AGGREGATE(15,3,(TableDiv[[Agency]:[Agency]]=$E270)/(TableDiv[[Agency]:[Agency]]=$E270)*(ROW(TableDiv[Agency])-ROW(TableDiv[[#Headers],[Agency]])),COLUMNS($F$7:R$7))))</f>
        <v>0</v>
      </c>
      <c r="S270" s="1069" cm="1">
        <f t="array" ref="S270">IF($D270&lt;COLUMNS($F$7:S$7),"",INDEX(TableDiv[[GASB]:[GASB]],_xlfn.AGGREGATE(15,3,(TableDiv[[Agency]:[Agency]]=$E270)/(TableDiv[[Agency]:[Agency]]=$E270)*(ROW(TableDiv[Agency])-ROW(TableDiv[[#Headers],[Agency]])),COLUMNS($F$7:S$7))))</f>
        <v>0</v>
      </c>
      <c r="T270" s="1069" cm="1">
        <f t="array" ref="T270">IF($D270&lt;COLUMNS($F$7:T$7),"",INDEX(TableDiv[[GASB]:[GASB]],_xlfn.AGGREGATE(15,3,(TableDiv[[Agency]:[Agency]]=$E270)/(TableDiv[[Agency]:[Agency]]=$E270)*(ROW(TableDiv[Agency])-ROW(TableDiv[[#Headers],[Agency]])),COLUMNS($F$7:T$7))))</f>
        <v>0</v>
      </c>
      <c r="U270" s="1069" cm="1">
        <f t="array" ref="U270">IF($D270&lt;COLUMNS($F$7:U$7),"",INDEX(TableDiv[[GASB]:[GASB]],_xlfn.AGGREGATE(15,3,(TableDiv[[Agency]:[Agency]]=$E270)/(TableDiv[[Agency]:[Agency]]=$E270)*(ROW(TableDiv[Agency])-ROW(TableDiv[[#Headers],[Agency]])),COLUMNS($F$7:U$7))))</f>
        <v>0</v>
      </c>
      <c r="V270" s="1069" cm="1">
        <f t="array" ref="V270">IF($D270&lt;COLUMNS($F$7:V$7),"",INDEX(TableDiv[[GASB]:[GASB]],_xlfn.AGGREGATE(15,3,(TableDiv[[Agency]:[Agency]]=$E270)/(TableDiv[[Agency]:[Agency]]=$E270)*(ROW(TableDiv[Agency])-ROW(TableDiv[[#Headers],[Agency]])),COLUMNS($F$7:V$7))))</f>
        <v>0</v>
      </c>
      <c r="W270" s="1069" cm="1">
        <f t="array" ref="W270">IF($D270&lt;COLUMNS($F$7:W$7),"",INDEX(TableDiv[[GASB]:[GASB]],_xlfn.AGGREGATE(15,3,(TableDiv[[Agency]:[Agency]]=$E270)/(TableDiv[[Agency]:[Agency]]=$E270)*(ROW(TableDiv[Agency])-ROW(TableDiv[[#Headers],[Agency]])),COLUMNS($F$7:W$7))))</f>
        <v>0</v>
      </c>
      <c r="X270" s="1069" cm="1">
        <f t="array" ref="X270">IF($D270&lt;COLUMNS($F$7:X$7),"",INDEX(TableDiv[[GASB]:[GASB]],_xlfn.AGGREGATE(15,3,(TableDiv[[Agency]:[Agency]]=$E270)/(TableDiv[[Agency]:[Agency]]=$E270)*(ROW(TableDiv[Agency])-ROW(TableDiv[[#Headers],[Agency]])),COLUMNS($F$7:X$7))))</f>
        <v>0</v>
      </c>
      <c r="Y270" s="1069" cm="1">
        <f t="array" ref="Y270">IF($D270&lt;COLUMNS($F$7:Y$7),"",INDEX(TableDiv[[GASB]:[GASB]],_xlfn.AGGREGATE(15,3,(TableDiv[[Agency]:[Agency]]=$E270)/(TableDiv[[Agency]:[Agency]]=$E270)*(ROW(TableDiv[Agency])-ROW(TableDiv[[#Headers],[Agency]])),COLUMNS($F$7:Y$7))))</f>
        <v>0</v>
      </c>
      <c r="Z270" s="1069" cm="1">
        <f t="array" ref="Z270">IF($D270&lt;COLUMNS($F$7:Z$7),"",INDEX(TableDiv[[GASB]:[GASB]],_xlfn.AGGREGATE(15,3,(TableDiv[[Agency]:[Agency]]=$E270)/(TableDiv[[Agency]:[Agency]]=$E270)*(ROW(TableDiv[Agency])-ROW(TableDiv[[#Headers],[Agency]])),COLUMNS($F$7:Z$7))))</f>
        <v>0</v>
      </c>
      <c r="AA270" s="1069" cm="1">
        <f t="array" ref="AA270">IF($D270&lt;COLUMNS($F$7:AA$7),"",INDEX(TableDiv[[GASB]:[GASB]],_xlfn.AGGREGATE(15,3,(TableDiv[[Agency]:[Agency]]=$E270)/(TableDiv[[Agency]:[Agency]]=$E270)*(ROW(TableDiv[Agency])-ROW(TableDiv[[#Headers],[Agency]])),COLUMNS($F$7:AA$7))))</f>
        <v>0</v>
      </c>
      <c r="AB270" s="1069" cm="1">
        <f t="array" ref="AB270">IF($D270&lt;COLUMNS($F$7:AB$7),"",INDEX(TableDiv[[GASB]:[GASB]],_xlfn.AGGREGATE(15,3,(TableDiv[[Agency]:[Agency]]=$E270)/(TableDiv[[Agency]:[Agency]]=$E270)*(ROW(TableDiv[Agency])-ROW(TableDiv[[#Headers],[Agency]])),COLUMNS($F$7:AB$7))))</f>
        <v>0</v>
      </c>
      <c r="AC270" s="1069" cm="1">
        <f t="array" ref="AC270">IF($D270&lt;COLUMNS($F$7:AC$7),"",INDEX(TableDiv[[GASB]:[GASB]],_xlfn.AGGREGATE(15,3,(TableDiv[[Agency]:[Agency]]=$E270)/(TableDiv[[Agency]:[Agency]]=$E270)*(ROW(TableDiv[Agency])-ROW(TableDiv[[#Headers],[Agency]])),COLUMNS($F$7:AC$7))))</f>
        <v>0</v>
      </c>
      <c r="AD270" s="1069" cm="1">
        <f t="array" ref="AD270">IF($D270&lt;COLUMNS($F$7:AD$7),"",INDEX(TableDiv[[GASB]:[GASB]],_xlfn.AGGREGATE(15,3,(TableDiv[[Agency]:[Agency]]=$E270)/(TableDiv[[Agency]:[Agency]]=$E270)*(ROW(TableDiv[Agency])-ROW(TableDiv[[#Headers],[Agency]])),COLUMNS($F$7:AD$7))))</f>
        <v>0</v>
      </c>
      <c r="AE270" s="1069" cm="1">
        <f t="array" ref="AE270">IF($D270&lt;COLUMNS($F$7:AE$7),"",INDEX(TableDiv[[GASB]:[GASB]],_xlfn.AGGREGATE(15,3,(TableDiv[[Agency]:[Agency]]=$E270)/(TableDiv[[Agency]:[Agency]]=$E270)*(ROW(TableDiv[Agency])-ROW(TableDiv[[#Headers],[Agency]])),COLUMNS($F$7:AE$7))))</f>
        <v>0</v>
      </c>
      <c r="AF270" s="1069" cm="1">
        <f t="array" ref="AF270">IF($D270&lt;COLUMNS($F$7:AF$7),"",INDEX(TableDiv[[GASB]:[GASB]],_xlfn.AGGREGATE(15,3,(TableDiv[[Agency]:[Agency]]=$E270)/(TableDiv[[Agency]:[Agency]]=$E270)*(ROW(TableDiv[Agency])-ROW(TableDiv[[#Headers],[Agency]])),COLUMNS($F$7:AF$7))))</f>
        <v>0</v>
      </c>
      <c r="AG270" s="1069" cm="1">
        <f t="array" ref="AG270">IF($D270&lt;COLUMNS($F$7:AG$7),"",INDEX(TableDiv[[GASB]:[GASB]],_xlfn.AGGREGATE(15,3,(TableDiv[[Agency]:[Agency]]=$E270)/(TableDiv[[Agency]:[Agency]]=$E270)*(ROW(TableDiv[Agency])-ROW(TableDiv[[#Headers],[Agency]])),COLUMNS($F$7:AG$7))))</f>
        <v>0</v>
      </c>
      <c r="AH270" s="1069" cm="1">
        <f t="array" ref="AH270">IF($D270&lt;COLUMNS($F$7:AH$7),"",INDEX(TableDiv[[GASB]:[GASB]],_xlfn.AGGREGATE(15,3,(TableDiv[[Agency]:[Agency]]=$E270)/(TableDiv[[Agency]:[Agency]]=$E270)*(ROW(TableDiv[Agency])-ROW(TableDiv[[#Headers],[Agency]])),COLUMNS($F$7:AH$7))))</f>
        <v>0</v>
      </c>
      <c r="AI270" s="1069" cm="1">
        <f t="array" ref="AI270">IF($D270&lt;COLUMNS($F$7:AI$7),"",INDEX(TableDiv[[GASB]:[GASB]],_xlfn.AGGREGATE(15,3,(TableDiv[[Agency]:[Agency]]=$E270)/(TableDiv[[Agency]:[Agency]]=$E270)*(ROW(TableDiv[Agency])-ROW(TableDiv[[#Headers],[Agency]])),COLUMNS($F$7:AI$7))))</f>
        <v>0</v>
      </c>
      <c r="AJ270" s="1069" cm="1">
        <f t="array" ref="AJ270">IF($D270&lt;COLUMNS($F$7:AJ$7),"",INDEX(TableDiv[[GASB]:[GASB]],_xlfn.AGGREGATE(15,3,(TableDiv[[Agency]:[Agency]]=$E270)/(TableDiv[[Agency]:[Agency]]=$E270)*(ROW(TableDiv[Agency])-ROW(TableDiv[[#Headers],[Agency]])),COLUMNS($F$7:AJ$7))))</f>
        <v>0</v>
      </c>
      <c r="AK270" s="1069" t="str" cm="1">
        <f t="array" ref="AK270">IF($D270&lt;COLUMNS($F$7:AK$7),"",INDEX(TableDiv[[GASB]:[GASB]],_xlfn.AGGREGATE(15,3,(TableDiv[[Agency]:[Agency]]=$E270)/(TableDiv[[Agency]:[Agency]]=$E270)*(ROW(TableDiv[Agency])-ROW(TableDiv[[#Headers],[Agency]])),COLUMNS($F$7:AK$7))))</f>
        <v/>
      </c>
      <c r="AL270" s="1069" t="str" cm="1">
        <f t="array" ref="AL270">IF($D270&lt;COLUMNS($F$7:AL$7),"",INDEX(TableDiv[[GASB]:[GASB]],_xlfn.AGGREGATE(15,3,(TableDiv[[Agency]:[Agency]]=$E270)/(TableDiv[[Agency]:[Agency]]=$E270)*(ROW(TableDiv[Agency])-ROW(TableDiv[[#Headers],[Agency]])),COLUMNS($F$7:AL$7))))</f>
        <v/>
      </c>
      <c r="AM270" s="1069" t="str" cm="1">
        <f t="array" ref="AM270">IF($D270&lt;COLUMNS($F$7:AM$7),"",INDEX(TableDiv[[GASB]:[GASB]],_xlfn.AGGREGATE(15,3,(TableDiv[[Agency]:[Agency]]=$E270)/(TableDiv[[Agency]:[Agency]]=$E270)*(ROW(TableDiv[Agency])-ROW(TableDiv[[#Headers],[Agency]])),COLUMNS($F$7:AM$7))))</f>
        <v/>
      </c>
      <c r="AN270" s="1069"/>
      <c r="AO270" s="1069"/>
      <c r="AP270" s="1069"/>
      <c r="AQ270" s="1069"/>
      <c r="AR270" s="1069"/>
      <c r="AS270" s="1069"/>
    </row>
    <row r="271" spans="1:45" ht="15">
      <c r="A271" s="1073" t="s">
        <v>1467</v>
      </c>
      <c r="B271" s="1073" t="s">
        <v>2274</v>
      </c>
      <c r="C271" s="1069"/>
      <c r="D271" s="1069">
        <f>COUNTIF(TableDiv[Agency],E271)</f>
        <v>31</v>
      </c>
      <c r="E271" s="1078" t="str" cm="1">
        <f t="array" ref="E271">IFERROR(INDEX(TableDiv[Agency],MATCH(0,INDEX(COUNTIF($E$7:E270,TableDiv[Agency]),),0)),"")</f>
        <v/>
      </c>
      <c r="F271" s="1069" cm="1">
        <f t="array" ref="F271">IF($D271&lt;COLUMNS($F$7:F$7),"",INDEX(TableDiv[[GASB]:[GASB]],_xlfn.AGGREGATE(15,3,(TableDiv[[Agency]:[Agency]]=$E271)/(TableDiv[[Agency]:[Agency]]=$E271)*(ROW(TableDiv[Agency])-ROW(TableDiv[[#Headers],[Agency]])),COLUMNS($F$7:F$7))))</f>
        <v>0</v>
      </c>
      <c r="G271" s="1069" cm="1">
        <f t="array" ref="G271">IF($D271&lt;COLUMNS($F$7:G$7),"",INDEX(TableDiv[[GASB]:[GASB]],_xlfn.AGGREGATE(15,3,(TableDiv[[Agency]:[Agency]]=$E271)/(TableDiv[[Agency]:[Agency]]=$E271)*(ROW(TableDiv[Agency])-ROW(TableDiv[[#Headers],[Agency]])),COLUMNS($F$7:G$7))))</f>
        <v>0</v>
      </c>
      <c r="H271" s="1069" cm="1">
        <f t="array" ref="H271">IF($D271&lt;COLUMNS($F$7:H$7),"",INDEX(TableDiv[[GASB]:[GASB]],_xlfn.AGGREGATE(15,3,(TableDiv[[Agency]:[Agency]]=$E271)/(TableDiv[[Agency]:[Agency]]=$E271)*(ROW(TableDiv[Agency])-ROW(TableDiv[[#Headers],[Agency]])),COLUMNS($F$7:H$7))))</f>
        <v>0</v>
      </c>
      <c r="I271" s="1069" cm="1">
        <f t="array" ref="I271">IF($D271&lt;COLUMNS($F$7:I$7),"",INDEX(TableDiv[[GASB]:[GASB]],_xlfn.AGGREGATE(15,3,(TableDiv[[Agency]:[Agency]]=$E271)/(TableDiv[[Agency]:[Agency]]=$E271)*(ROW(TableDiv[Agency])-ROW(TableDiv[[#Headers],[Agency]])),COLUMNS($F$7:I$7))))</f>
        <v>0</v>
      </c>
      <c r="J271" s="1069" cm="1">
        <f t="array" ref="J271">IF($D271&lt;COLUMNS($F$7:J$7),"",INDEX(TableDiv[[GASB]:[GASB]],_xlfn.AGGREGATE(15,3,(TableDiv[[Agency]:[Agency]]=$E271)/(TableDiv[[Agency]:[Agency]]=$E271)*(ROW(TableDiv[Agency])-ROW(TableDiv[[#Headers],[Agency]])),COLUMNS($F$7:J$7))))</f>
        <v>0</v>
      </c>
      <c r="K271" s="1069" cm="1">
        <f t="array" ref="K271">IF($D271&lt;COLUMNS($F$7:K$7),"",INDEX(TableDiv[[GASB]:[GASB]],_xlfn.AGGREGATE(15,3,(TableDiv[[Agency]:[Agency]]=$E271)/(TableDiv[[Agency]:[Agency]]=$E271)*(ROW(TableDiv[Agency])-ROW(TableDiv[[#Headers],[Agency]])),COLUMNS($F$7:K$7))))</f>
        <v>0</v>
      </c>
      <c r="L271" s="1069" cm="1">
        <f t="array" ref="L271">IF($D271&lt;COLUMNS($F$7:L$7),"",INDEX(TableDiv[[GASB]:[GASB]],_xlfn.AGGREGATE(15,3,(TableDiv[[Agency]:[Agency]]=$E271)/(TableDiv[[Agency]:[Agency]]=$E271)*(ROW(TableDiv[Agency])-ROW(TableDiv[[#Headers],[Agency]])),COLUMNS($F$7:L$7))))</f>
        <v>0</v>
      </c>
      <c r="M271" s="1069" cm="1">
        <f t="array" ref="M271">IF($D271&lt;COLUMNS($F$7:M$7),"",INDEX(TableDiv[[GASB]:[GASB]],_xlfn.AGGREGATE(15,3,(TableDiv[[Agency]:[Agency]]=$E271)/(TableDiv[[Agency]:[Agency]]=$E271)*(ROW(TableDiv[Agency])-ROW(TableDiv[[#Headers],[Agency]])),COLUMNS($F$7:M$7))))</f>
        <v>0</v>
      </c>
      <c r="N271" s="1069" cm="1">
        <f t="array" ref="N271">IF($D271&lt;COLUMNS($F$7:N$7),"",INDEX(TableDiv[[GASB]:[GASB]],_xlfn.AGGREGATE(15,3,(TableDiv[[Agency]:[Agency]]=$E271)/(TableDiv[[Agency]:[Agency]]=$E271)*(ROW(TableDiv[Agency])-ROW(TableDiv[[#Headers],[Agency]])),COLUMNS($F$7:N$7))))</f>
        <v>0</v>
      </c>
      <c r="O271" s="1069" cm="1">
        <f t="array" ref="O271">IF($D271&lt;COLUMNS($F$7:O$7),"",INDEX(TableDiv[[GASB]:[GASB]],_xlfn.AGGREGATE(15,3,(TableDiv[[Agency]:[Agency]]=$E271)/(TableDiv[[Agency]:[Agency]]=$E271)*(ROW(TableDiv[Agency])-ROW(TableDiv[[#Headers],[Agency]])),COLUMNS($F$7:O$7))))</f>
        <v>0</v>
      </c>
      <c r="P271" s="1069" cm="1">
        <f t="array" ref="P271">IF($D271&lt;COLUMNS($F$7:P$7),"",INDEX(TableDiv[[GASB]:[GASB]],_xlfn.AGGREGATE(15,3,(TableDiv[[Agency]:[Agency]]=$E271)/(TableDiv[[Agency]:[Agency]]=$E271)*(ROW(TableDiv[Agency])-ROW(TableDiv[[#Headers],[Agency]])),COLUMNS($F$7:P$7))))</f>
        <v>0</v>
      </c>
      <c r="Q271" s="1069" cm="1">
        <f t="array" ref="Q271">IF($D271&lt;COLUMNS($F$7:Q$7),"",INDEX(TableDiv[[GASB]:[GASB]],_xlfn.AGGREGATE(15,3,(TableDiv[[Agency]:[Agency]]=$E271)/(TableDiv[[Agency]:[Agency]]=$E271)*(ROW(TableDiv[Agency])-ROW(TableDiv[[#Headers],[Agency]])),COLUMNS($F$7:Q$7))))</f>
        <v>0</v>
      </c>
      <c r="R271" s="1069" cm="1">
        <f t="array" ref="R271">IF($D271&lt;COLUMNS($F$7:R$7),"",INDEX(TableDiv[[GASB]:[GASB]],_xlfn.AGGREGATE(15,3,(TableDiv[[Agency]:[Agency]]=$E271)/(TableDiv[[Agency]:[Agency]]=$E271)*(ROW(TableDiv[Agency])-ROW(TableDiv[[#Headers],[Agency]])),COLUMNS($F$7:R$7))))</f>
        <v>0</v>
      </c>
      <c r="S271" s="1069" cm="1">
        <f t="array" ref="S271">IF($D271&lt;COLUMNS($F$7:S$7),"",INDEX(TableDiv[[GASB]:[GASB]],_xlfn.AGGREGATE(15,3,(TableDiv[[Agency]:[Agency]]=$E271)/(TableDiv[[Agency]:[Agency]]=$E271)*(ROW(TableDiv[Agency])-ROW(TableDiv[[#Headers],[Agency]])),COLUMNS($F$7:S$7))))</f>
        <v>0</v>
      </c>
      <c r="T271" s="1069" cm="1">
        <f t="array" ref="T271">IF($D271&lt;COLUMNS($F$7:T$7),"",INDEX(TableDiv[[GASB]:[GASB]],_xlfn.AGGREGATE(15,3,(TableDiv[[Agency]:[Agency]]=$E271)/(TableDiv[[Agency]:[Agency]]=$E271)*(ROW(TableDiv[Agency])-ROW(TableDiv[[#Headers],[Agency]])),COLUMNS($F$7:T$7))))</f>
        <v>0</v>
      </c>
      <c r="U271" s="1069" cm="1">
        <f t="array" ref="U271">IF($D271&lt;COLUMNS($F$7:U$7),"",INDEX(TableDiv[[GASB]:[GASB]],_xlfn.AGGREGATE(15,3,(TableDiv[[Agency]:[Agency]]=$E271)/(TableDiv[[Agency]:[Agency]]=$E271)*(ROW(TableDiv[Agency])-ROW(TableDiv[[#Headers],[Agency]])),COLUMNS($F$7:U$7))))</f>
        <v>0</v>
      </c>
      <c r="V271" s="1069" cm="1">
        <f t="array" ref="V271">IF($D271&lt;COLUMNS($F$7:V$7),"",INDEX(TableDiv[[GASB]:[GASB]],_xlfn.AGGREGATE(15,3,(TableDiv[[Agency]:[Agency]]=$E271)/(TableDiv[[Agency]:[Agency]]=$E271)*(ROW(TableDiv[Agency])-ROW(TableDiv[[#Headers],[Agency]])),COLUMNS($F$7:V$7))))</f>
        <v>0</v>
      </c>
      <c r="W271" s="1069" cm="1">
        <f t="array" ref="W271">IF($D271&lt;COLUMNS($F$7:W$7),"",INDEX(TableDiv[[GASB]:[GASB]],_xlfn.AGGREGATE(15,3,(TableDiv[[Agency]:[Agency]]=$E271)/(TableDiv[[Agency]:[Agency]]=$E271)*(ROW(TableDiv[Agency])-ROW(TableDiv[[#Headers],[Agency]])),COLUMNS($F$7:W$7))))</f>
        <v>0</v>
      </c>
      <c r="X271" s="1069" cm="1">
        <f t="array" ref="X271">IF($D271&lt;COLUMNS($F$7:X$7),"",INDEX(TableDiv[[GASB]:[GASB]],_xlfn.AGGREGATE(15,3,(TableDiv[[Agency]:[Agency]]=$E271)/(TableDiv[[Agency]:[Agency]]=$E271)*(ROW(TableDiv[Agency])-ROW(TableDiv[[#Headers],[Agency]])),COLUMNS($F$7:X$7))))</f>
        <v>0</v>
      </c>
      <c r="Y271" s="1069" cm="1">
        <f t="array" ref="Y271">IF($D271&lt;COLUMNS($F$7:Y$7),"",INDEX(TableDiv[[GASB]:[GASB]],_xlfn.AGGREGATE(15,3,(TableDiv[[Agency]:[Agency]]=$E271)/(TableDiv[[Agency]:[Agency]]=$E271)*(ROW(TableDiv[Agency])-ROW(TableDiv[[#Headers],[Agency]])),COLUMNS($F$7:Y$7))))</f>
        <v>0</v>
      </c>
      <c r="Z271" s="1069" cm="1">
        <f t="array" ref="Z271">IF($D271&lt;COLUMNS($F$7:Z$7),"",INDEX(TableDiv[[GASB]:[GASB]],_xlfn.AGGREGATE(15,3,(TableDiv[[Agency]:[Agency]]=$E271)/(TableDiv[[Agency]:[Agency]]=$E271)*(ROW(TableDiv[Agency])-ROW(TableDiv[[#Headers],[Agency]])),COLUMNS($F$7:Z$7))))</f>
        <v>0</v>
      </c>
      <c r="AA271" s="1069" cm="1">
        <f t="array" ref="AA271">IF($D271&lt;COLUMNS($F$7:AA$7),"",INDEX(TableDiv[[GASB]:[GASB]],_xlfn.AGGREGATE(15,3,(TableDiv[[Agency]:[Agency]]=$E271)/(TableDiv[[Agency]:[Agency]]=$E271)*(ROW(TableDiv[Agency])-ROW(TableDiv[[#Headers],[Agency]])),COLUMNS($F$7:AA$7))))</f>
        <v>0</v>
      </c>
      <c r="AB271" s="1069" cm="1">
        <f t="array" ref="AB271">IF($D271&lt;COLUMNS($F$7:AB$7),"",INDEX(TableDiv[[GASB]:[GASB]],_xlfn.AGGREGATE(15,3,(TableDiv[[Agency]:[Agency]]=$E271)/(TableDiv[[Agency]:[Agency]]=$E271)*(ROW(TableDiv[Agency])-ROW(TableDiv[[#Headers],[Agency]])),COLUMNS($F$7:AB$7))))</f>
        <v>0</v>
      </c>
      <c r="AC271" s="1069" cm="1">
        <f t="array" ref="AC271">IF($D271&lt;COLUMNS($F$7:AC$7),"",INDEX(TableDiv[[GASB]:[GASB]],_xlfn.AGGREGATE(15,3,(TableDiv[[Agency]:[Agency]]=$E271)/(TableDiv[[Agency]:[Agency]]=$E271)*(ROW(TableDiv[Agency])-ROW(TableDiv[[#Headers],[Agency]])),COLUMNS($F$7:AC$7))))</f>
        <v>0</v>
      </c>
      <c r="AD271" s="1069" cm="1">
        <f t="array" ref="AD271">IF($D271&lt;COLUMNS($F$7:AD$7),"",INDEX(TableDiv[[GASB]:[GASB]],_xlfn.AGGREGATE(15,3,(TableDiv[[Agency]:[Agency]]=$E271)/(TableDiv[[Agency]:[Agency]]=$E271)*(ROW(TableDiv[Agency])-ROW(TableDiv[[#Headers],[Agency]])),COLUMNS($F$7:AD$7))))</f>
        <v>0</v>
      </c>
      <c r="AE271" s="1069" cm="1">
        <f t="array" ref="AE271">IF($D271&lt;COLUMNS($F$7:AE$7),"",INDEX(TableDiv[[GASB]:[GASB]],_xlfn.AGGREGATE(15,3,(TableDiv[[Agency]:[Agency]]=$E271)/(TableDiv[[Agency]:[Agency]]=$E271)*(ROW(TableDiv[Agency])-ROW(TableDiv[[#Headers],[Agency]])),COLUMNS($F$7:AE$7))))</f>
        <v>0</v>
      </c>
      <c r="AF271" s="1069" cm="1">
        <f t="array" ref="AF271">IF($D271&lt;COLUMNS($F$7:AF$7),"",INDEX(TableDiv[[GASB]:[GASB]],_xlfn.AGGREGATE(15,3,(TableDiv[[Agency]:[Agency]]=$E271)/(TableDiv[[Agency]:[Agency]]=$E271)*(ROW(TableDiv[Agency])-ROW(TableDiv[[#Headers],[Agency]])),COLUMNS($F$7:AF$7))))</f>
        <v>0</v>
      </c>
      <c r="AG271" s="1069" cm="1">
        <f t="array" ref="AG271">IF($D271&lt;COLUMNS($F$7:AG$7),"",INDEX(TableDiv[[GASB]:[GASB]],_xlfn.AGGREGATE(15,3,(TableDiv[[Agency]:[Agency]]=$E271)/(TableDiv[[Agency]:[Agency]]=$E271)*(ROW(TableDiv[Agency])-ROW(TableDiv[[#Headers],[Agency]])),COLUMNS($F$7:AG$7))))</f>
        <v>0</v>
      </c>
      <c r="AH271" s="1069" cm="1">
        <f t="array" ref="AH271">IF($D271&lt;COLUMNS($F$7:AH$7),"",INDEX(TableDiv[[GASB]:[GASB]],_xlfn.AGGREGATE(15,3,(TableDiv[[Agency]:[Agency]]=$E271)/(TableDiv[[Agency]:[Agency]]=$E271)*(ROW(TableDiv[Agency])-ROW(TableDiv[[#Headers],[Agency]])),COLUMNS($F$7:AH$7))))</f>
        <v>0</v>
      </c>
      <c r="AI271" s="1069" cm="1">
        <f t="array" ref="AI271">IF($D271&lt;COLUMNS($F$7:AI$7),"",INDEX(TableDiv[[GASB]:[GASB]],_xlfn.AGGREGATE(15,3,(TableDiv[[Agency]:[Agency]]=$E271)/(TableDiv[[Agency]:[Agency]]=$E271)*(ROW(TableDiv[Agency])-ROW(TableDiv[[#Headers],[Agency]])),COLUMNS($F$7:AI$7))))</f>
        <v>0</v>
      </c>
      <c r="AJ271" s="1069" cm="1">
        <f t="array" ref="AJ271">IF($D271&lt;COLUMNS($F$7:AJ$7),"",INDEX(TableDiv[[GASB]:[GASB]],_xlfn.AGGREGATE(15,3,(TableDiv[[Agency]:[Agency]]=$E271)/(TableDiv[[Agency]:[Agency]]=$E271)*(ROW(TableDiv[Agency])-ROW(TableDiv[[#Headers],[Agency]])),COLUMNS($F$7:AJ$7))))</f>
        <v>0</v>
      </c>
      <c r="AK271" s="1069" t="str" cm="1">
        <f t="array" ref="AK271">IF($D271&lt;COLUMNS($F$7:AK$7),"",INDEX(TableDiv[[GASB]:[GASB]],_xlfn.AGGREGATE(15,3,(TableDiv[[Agency]:[Agency]]=$E271)/(TableDiv[[Agency]:[Agency]]=$E271)*(ROW(TableDiv[Agency])-ROW(TableDiv[[#Headers],[Agency]])),COLUMNS($F$7:AK$7))))</f>
        <v/>
      </c>
      <c r="AL271" s="1069" t="str" cm="1">
        <f t="array" ref="AL271">IF($D271&lt;COLUMNS($F$7:AL$7),"",INDEX(TableDiv[[GASB]:[GASB]],_xlfn.AGGREGATE(15,3,(TableDiv[[Agency]:[Agency]]=$E271)/(TableDiv[[Agency]:[Agency]]=$E271)*(ROW(TableDiv[Agency])-ROW(TableDiv[[#Headers],[Agency]])),COLUMNS($F$7:AL$7))))</f>
        <v/>
      </c>
      <c r="AM271" s="1069" t="str" cm="1">
        <f t="array" ref="AM271">IF($D271&lt;COLUMNS($F$7:AM$7),"",INDEX(TableDiv[[GASB]:[GASB]],_xlfn.AGGREGATE(15,3,(TableDiv[[Agency]:[Agency]]=$E271)/(TableDiv[[Agency]:[Agency]]=$E271)*(ROW(TableDiv[Agency])-ROW(TableDiv[[#Headers],[Agency]])),COLUMNS($F$7:AM$7))))</f>
        <v/>
      </c>
      <c r="AN271" s="1069"/>
      <c r="AO271" s="1069"/>
      <c r="AP271" s="1069"/>
      <c r="AQ271" s="1069"/>
      <c r="AR271" s="1069"/>
      <c r="AS271" s="1069"/>
    </row>
    <row r="272" spans="1:45" ht="15">
      <c r="A272" s="1073" t="s">
        <v>1467</v>
      </c>
      <c r="B272" s="1073" t="s">
        <v>2281</v>
      </c>
      <c r="C272" s="1069"/>
      <c r="D272" s="1069">
        <f>COUNTIF(TableDiv[Agency],E272)</f>
        <v>31</v>
      </c>
      <c r="E272" s="1078" t="str" cm="1">
        <f t="array" ref="E272">IFERROR(INDEX(TableDiv[Agency],MATCH(0,INDEX(COUNTIF($E$7:E271,TableDiv[Agency]),),0)),"")</f>
        <v/>
      </c>
      <c r="F272" s="1069" cm="1">
        <f t="array" ref="F272">IF($D272&lt;COLUMNS($F$7:F$7),"",INDEX(TableDiv[[GASB]:[GASB]],_xlfn.AGGREGATE(15,3,(TableDiv[[Agency]:[Agency]]=$E272)/(TableDiv[[Agency]:[Agency]]=$E272)*(ROW(TableDiv[Agency])-ROW(TableDiv[[#Headers],[Agency]])),COLUMNS($F$7:F$7))))</f>
        <v>0</v>
      </c>
      <c r="G272" s="1069" cm="1">
        <f t="array" ref="G272">IF($D272&lt;COLUMNS($F$7:G$7),"",INDEX(TableDiv[[GASB]:[GASB]],_xlfn.AGGREGATE(15,3,(TableDiv[[Agency]:[Agency]]=$E272)/(TableDiv[[Agency]:[Agency]]=$E272)*(ROW(TableDiv[Agency])-ROW(TableDiv[[#Headers],[Agency]])),COLUMNS($F$7:G$7))))</f>
        <v>0</v>
      </c>
      <c r="H272" s="1069" cm="1">
        <f t="array" ref="H272">IF($D272&lt;COLUMNS($F$7:H$7),"",INDEX(TableDiv[[GASB]:[GASB]],_xlfn.AGGREGATE(15,3,(TableDiv[[Agency]:[Agency]]=$E272)/(TableDiv[[Agency]:[Agency]]=$E272)*(ROW(TableDiv[Agency])-ROW(TableDiv[[#Headers],[Agency]])),COLUMNS($F$7:H$7))))</f>
        <v>0</v>
      </c>
      <c r="I272" s="1069" cm="1">
        <f t="array" ref="I272">IF($D272&lt;COLUMNS($F$7:I$7),"",INDEX(TableDiv[[GASB]:[GASB]],_xlfn.AGGREGATE(15,3,(TableDiv[[Agency]:[Agency]]=$E272)/(TableDiv[[Agency]:[Agency]]=$E272)*(ROW(TableDiv[Agency])-ROW(TableDiv[[#Headers],[Agency]])),COLUMNS($F$7:I$7))))</f>
        <v>0</v>
      </c>
      <c r="J272" s="1069" cm="1">
        <f t="array" ref="J272">IF($D272&lt;COLUMNS($F$7:J$7),"",INDEX(TableDiv[[GASB]:[GASB]],_xlfn.AGGREGATE(15,3,(TableDiv[[Agency]:[Agency]]=$E272)/(TableDiv[[Agency]:[Agency]]=$E272)*(ROW(TableDiv[Agency])-ROW(TableDiv[[#Headers],[Agency]])),COLUMNS($F$7:J$7))))</f>
        <v>0</v>
      </c>
      <c r="K272" s="1069" cm="1">
        <f t="array" ref="K272">IF($D272&lt;COLUMNS($F$7:K$7),"",INDEX(TableDiv[[GASB]:[GASB]],_xlfn.AGGREGATE(15,3,(TableDiv[[Agency]:[Agency]]=$E272)/(TableDiv[[Agency]:[Agency]]=$E272)*(ROW(TableDiv[Agency])-ROW(TableDiv[[#Headers],[Agency]])),COLUMNS($F$7:K$7))))</f>
        <v>0</v>
      </c>
      <c r="L272" s="1069" cm="1">
        <f t="array" ref="L272">IF($D272&lt;COLUMNS($F$7:L$7),"",INDEX(TableDiv[[GASB]:[GASB]],_xlfn.AGGREGATE(15,3,(TableDiv[[Agency]:[Agency]]=$E272)/(TableDiv[[Agency]:[Agency]]=$E272)*(ROW(TableDiv[Agency])-ROW(TableDiv[[#Headers],[Agency]])),COLUMNS($F$7:L$7))))</f>
        <v>0</v>
      </c>
      <c r="M272" s="1069" cm="1">
        <f t="array" ref="M272">IF($D272&lt;COLUMNS($F$7:M$7),"",INDEX(TableDiv[[GASB]:[GASB]],_xlfn.AGGREGATE(15,3,(TableDiv[[Agency]:[Agency]]=$E272)/(TableDiv[[Agency]:[Agency]]=$E272)*(ROW(TableDiv[Agency])-ROW(TableDiv[[#Headers],[Agency]])),COLUMNS($F$7:M$7))))</f>
        <v>0</v>
      </c>
      <c r="N272" s="1069" cm="1">
        <f t="array" ref="N272">IF($D272&lt;COLUMNS($F$7:N$7),"",INDEX(TableDiv[[GASB]:[GASB]],_xlfn.AGGREGATE(15,3,(TableDiv[[Agency]:[Agency]]=$E272)/(TableDiv[[Agency]:[Agency]]=$E272)*(ROW(TableDiv[Agency])-ROW(TableDiv[[#Headers],[Agency]])),COLUMNS($F$7:N$7))))</f>
        <v>0</v>
      </c>
      <c r="O272" s="1069" cm="1">
        <f t="array" ref="O272">IF($D272&lt;COLUMNS($F$7:O$7),"",INDEX(TableDiv[[GASB]:[GASB]],_xlfn.AGGREGATE(15,3,(TableDiv[[Agency]:[Agency]]=$E272)/(TableDiv[[Agency]:[Agency]]=$E272)*(ROW(TableDiv[Agency])-ROW(TableDiv[[#Headers],[Agency]])),COLUMNS($F$7:O$7))))</f>
        <v>0</v>
      </c>
      <c r="P272" s="1069" cm="1">
        <f t="array" ref="P272">IF($D272&lt;COLUMNS($F$7:P$7),"",INDEX(TableDiv[[GASB]:[GASB]],_xlfn.AGGREGATE(15,3,(TableDiv[[Agency]:[Agency]]=$E272)/(TableDiv[[Agency]:[Agency]]=$E272)*(ROW(TableDiv[Agency])-ROW(TableDiv[[#Headers],[Agency]])),COLUMNS($F$7:P$7))))</f>
        <v>0</v>
      </c>
      <c r="Q272" s="1069" cm="1">
        <f t="array" ref="Q272">IF($D272&lt;COLUMNS($F$7:Q$7),"",INDEX(TableDiv[[GASB]:[GASB]],_xlfn.AGGREGATE(15,3,(TableDiv[[Agency]:[Agency]]=$E272)/(TableDiv[[Agency]:[Agency]]=$E272)*(ROW(TableDiv[Agency])-ROW(TableDiv[[#Headers],[Agency]])),COLUMNS($F$7:Q$7))))</f>
        <v>0</v>
      </c>
      <c r="R272" s="1069" cm="1">
        <f t="array" ref="R272">IF($D272&lt;COLUMNS($F$7:R$7),"",INDEX(TableDiv[[GASB]:[GASB]],_xlfn.AGGREGATE(15,3,(TableDiv[[Agency]:[Agency]]=$E272)/(TableDiv[[Agency]:[Agency]]=$E272)*(ROW(TableDiv[Agency])-ROW(TableDiv[[#Headers],[Agency]])),COLUMNS($F$7:R$7))))</f>
        <v>0</v>
      </c>
      <c r="S272" s="1069" cm="1">
        <f t="array" ref="S272">IF($D272&lt;COLUMNS($F$7:S$7),"",INDEX(TableDiv[[GASB]:[GASB]],_xlfn.AGGREGATE(15,3,(TableDiv[[Agency]:[Agency]]=$E272)/(TableDiv[[Agency]:[Agency]]=$E272)*(ROW(TableDiv[Agency])-ROW(TableDiv[[#Headers],[Agency]])),COLUMNS($F$7:S$7))))</f>
        <v>0</v>
      </c>
      <c r="T272" s="1069" cm="1">
        <f t="array" ref="T272">IF($D272&lt;COLUMNS($F$7:T$7),"",INDEX(TableDiv[[GASB]:[GASB]],_xlfn.AGGREGATE(15,3,(TableDiv[[Agency]:[Agency]]=$E272)/(TableDiv[[Agency]:[Agency]]=$E272)*(ROW(TableDiv[Agency])-ROW(TableDiv[[#Headers],[Agency]])),COLUMNS($F$7:T$7))))</f>
        <v>0</v>
      </c>
      <c r="U272" s="1069" cm="1">
        <f t="array" ref="U272">IF($D272&lt;COLUMNS($F$7:U$7),"",INDEX(TableDiv[[GASB]:[GASB]],_xlfn.AGGREGATE(15,3,(TableDiv[[Agency]:[Agency]]=$E272)/(TableDiv[[Agency]:[Agency]]=$E272)*(ROW(TableDiv[Agency])-ROW(TableDiv[[#Headers],[Agency]])),COLUMNS($F$7:U$7))))</f>
        <v>0</v>
      </c>
      <c r="V272" s="1069" cm="1">
        <f t="array" ref="V272">IF($D272&lt;COLUMNS($F$7:V$7),"",INDEX(TableDiv[[GASB]:[GASB]],_xlfn.AGGREGATE(15,3,(TableDiv[[Agency]:[Agency]]=$E272)/(TableDiv[[Agency]:[Agency]]=$E272)*(ROW(TableDiv[Agency])-ROW(TableDiv[[#Headers],[Agency]])),COLUMNS($F$7:V$7))))</f>
        <v>0</v>
      </c>
      <c r="W272" s="1069" cm="1">
        <f t="array" ref="W272">IF($D272&lt;COLUMNS($F$7:W$7),"",INDEX(TableDiv[[GASB]:[GASB]],_xlfn.AGGREGATE(15,3,(TableDiv[[Agency]:[Agency]]=$E272)/(TableDiv[[Agency]:[Agency]]=$E272)*(ROW(TableDiv[Agency])-ROW(TableDiv[[#Headers],[Agency]])),COLUMNS($F$7:W$7))))</f>
        <v>0</v>
      </c>
      <c r="X272" s="1069" cm="1">
        <f t="array" ref="X272">IF($D272&lt;COLUMNS($F$7:X$7),"",INDEX(TableDiv[[GASB]:[GASB]],_xlfn.AGGREGATE(15,3,(TableDiv[[Agency]:[Agency]]=$E272)/(TableDiv[[Agency]:[Agency]]=$E272)*(ROW(TableDiv[Agency])-ROW(TableDiv[[#Headers],[Agency]])),COLUMNS($F$7:X$7))))</f>
        <v>0</v>
      </c>
      <c r="Y272" s="1069" cm="1">
        <f t="array" ref="Y272">IF($D272&lt;COLUMNS($F$7:Y$7),"",INDEX(TableDiv[[GASB]:[GASB]],_xlfn.AGGREGATE(15,3,(TableDiv[[Agency]:[Agency]]=$E272)/(TableDiv[[Agency]:[Agency]]=$E272)*(ROW(TableDiv[Agency])-ROW(TableDiv[[#Headers],[Agency]])),COLUMNS($F$7:Y$7))))</f>
        <v>0</v>
      </c>
      <c r="Z272" s="1069" cm="1">
        <f t="array" ref="Z272">IF($D272&lt;COLUMNS($F$7:Z$7),"",INDEX(TableDiv[[GASB]:[GASB]],_xlfn.AGGREGATE(15,3,(TableDiv[[Agency]:[Agency]]=$E272)/(TableDiv[[Agency]:[Agency]]=$E272)*(ROW(TableDiv[Agency])-ROW(TableDiv[[#Headers],[Agency]])),COLUMNS($F$7:Z$7))))</f>
        <v>0</v>
      </c>
      <c r="AA272" s="1069" cm="1">
        <f t="array" ref="AA272">IF($D272&lt;COLUMNS($F$7:AA$7),"",INDEX(TableDiv[[GASB]:[GASB]],_xlfn.AGGREGATE(15,3,(TableDiv[[Agency]:[Agency]]=$E272)/(TableDiv[[Agency]:[Agency]]=$E272)*(ROW(TableDiv[Agency])-ROW(TableDiv[[#Headers],[Agency]])),COLUMNS($F$7:AA$7))))</f>
        <v>0</v>
      </c>
      <c r="AB272" s="1069" cm="1">
        <f t="array" ref="AB272">IF($D272&lt;COLUMNS($F$7:AB$7),"",INDEX(TableDiv[[GASB]:[GASB]],_xlfn.AGGREGATE(15,3,(TableDiv[[Agency]:[Agency]]=$E272)/(TableDiv[[Agency]:[Agency]]=$E272)*(ROW(TableDiv[Agency])-ROW(TableDiv[[#Headers],[Agency]])),COLUMNS($F$7:AB$7))))</f>
        <v>0</v>
      </c>
      <c r="AC272" s="1069" cm="1">
        <f t="array" ref="AC272">IF($D272&lt;COLUMNS($F$7:AC$7),"",INDEX(TableDiv[[GASB]:[GASB]],_xlfn.AGGREGATE(15,3,(TableDiv[[Agency]:[Agency]]=$E272)/(TableDiv[[Agency]:[Agency]]=$E272)*(ROW(TableDiv[Agency])-ROW(TableDiv[[#Headers],[Agency]])),COLUMNS($F$7:AC$7))))</f>
        <v>0</v>
      </c>
      <c r="AD272" s="1069" cm="1">
        <f t="array" ref="AD272">IF($D272&lt;COLUMNS($F$7:AD$7),"",INDEX(TableDiv[[GASB]:[GASB]],_xlfn.AGGREGATE(15,3,(TableDiv[[Agency]:[Agency]]=$E272)/(TableDiv[[Agency]:[Agency]]=$E272)*(ROW(TableDiv[Agency])-ROW(TableDiv[[#Headers],[Agency]])),COLUMNS($F$7:AD$7))))</f>
        <v>0</v>
      </c>
      <c r="AE272" s="1069" cm="1">
        <f t="array" ref="AE272">IF($D272&lt;COLUMNS($F$7:AE$7),"",INDEX(TableDiv[[GASB]:[GASB]],_xlfn.AGGREGATE(15,3,(TableDiv[[Agency]:[Agency]]=$E272)/(TableDiv[[Agency]:[Agency]]=$E272)*(ROW(TableDiv[Agency])-ROW(TableDiv[[#Headers],[Agency]])),COLUMNS($F$7:AE$7))))</f>
        <v>0</v>
      </c>
      <c r="AF272" s="1069" cm="1">
        <f t="array" ref="AF272">IF($D272&lt;COLUMNS($F$7:AF$7),"",INDEX(TableDiv[[GASB]:[GASB]],_xlfn.AGGREGATE(15,3,(TableDiv[[Agency]:[Agency]]=$E272)/(TableDiv[[Agency]:[Agency]]=$E272)*(ROW(TableDiv[Agency])-ROW(TableDiv[[#Headers],[Agency]])),COLUMNS($F$7:AF$7))))</f>
        <v>0</v>
      </c>
      <c r="AG272" s="1069" cm="1">
        <f t="array" ref="AG272">IF($D272&lt;COLUMNS($F$7:AG$7),"",INDEX(TableDiv[[GASB]:[GASB]],_xlfn.AGGREGATE(15,3,(TableDiv[[Agency]:[Agency]]=$E272)/(TableDiv[[Agency]:[Agency]]=$E272)*(ROW(TableDiv[Agency])-ROW(TableDiv[[#Headers],[Agency]])),COLUMNS($F$7:AG$7))))</f>
        <v>0</v>
      </c>
      <c r="AH272" s="1069" cm="1">
        <f t="array" ref="AH272">IF($D272&lt;COLUMNS($F$7:AH$7),"",INDEX(TableDiv[[GASB]:[GASB]],_xlfn.AGGREGATE(15,3,(TableDiv[[Agency]:[Agency]]=$E272)/(TableDiv[[Agency]:[Agency]]=$E272)*(ROW(TableDiv[Agency])-ROW(TableDiv[[#Headers],[Agency]])),COLUMNS($F$7:AH$7))))</f>
        <v>0</v>
      </c>
      <c r="AI272" s="1069" cm="1">
        <f t="array" ref="AI272">IF($D272&lt;COLUMNS($F$7:AI$7),"",INDEX(TableDiv[[GASB]:[GASB]],_xlfn.AGGREGATE(15,3,(TableDiv[[Agency]:[Agency]]=$E272)/(TableDiv[[Agency]:[Agency]]=$E272)*(ROW(TableDiv[Agency])-ROW(TableDiv[[#Headers],[Agency]])),COLUMNS($F$7:AI$7))))</f>
        <v>0</v>
      </c>
      <c r="AJ272" s="1069" cm="1">
        <f t="array" ref="AJ272">IF($D272&lt;COLUMNS($F$7:AJ$7),"",INDEX(TableDiv[[GASB]:[GASB]],_xlfn.AGGREGATE(15,3,(TableDiv[[Agency]:[Agency]]=$E272)/(TableDiv[[Agency]:[Agency]]=$E272)*(ROW(TableDiv[Agency])-ROW(TableDiv[[#Headers],[Agency]])),COLUMNS($F$7:AJ$7))))</f>
        <v>0</v>
      </c>
      <c r="AK272" s="1069" t="str" cm="1">
        <f t="array" ref="AK272">IF($D272&lt;COLUMNS($F$7:AK$7),"",INDEX(TableDiv[[GASB]:[GASB]],_xlfn.AGGREGATE(15,3,(TableDiv[[Agency]:[Agency]]=$E272)/(TableDiv[[Agency]:[Agency]]=$E272)*(ROW(TableDiv[Agency])-ROW(TableDiv[[#Headers],[Agency]])),COLUMNS($F$7:AK$7))))</f>
        <v/>
      </c>
      <c r="AL272" s="1069" t="str" cm="1">
        <f t="array" ref="AL272">IF($D272&lt;COLUMNS($F$7:AL$7),"",INDEX(TableDiv[[GASB]:[GASB]],_xlfn.AGGREGATE(15,3,(TableDiv[[Agency]:[Agency]]=$E272)/(TableDiv[[Agency]:[Agency]]=$E272)*(ROW(TableDiv[Agency])-ROW(TableDiv[[#Headers],[Agency]])),COLUMNS($F$7:AL$7))))</f>
        <v/>
      </c>
      <c r="AM272" s="1069" t="str" cm="1">
        <f t="array" ref="AM272">IF($D272&lt;COLUMNS($F$7:AM$7),"",INDEX(TableDiv[[GASB]:[GASB]],_xlfn.AGGREGATE(15,3,(TableDiv[[Agency]:[Agency]]=$E272)/(TableDiv[[Agency]:[Agency]]=$E272)*(ROW(TableDiv[Agency])-ROW(TableDiv[[#Headers],[Agency]])),COLUMNS($F$7:AM$7))))</f>
        <v/>
      </c>
      <c r="AN272" s="1069"/>
      <c r="AO272" s="1069"/>
      <c r="AP272" s="1069"/>
      <c r="AQ272" s="1069"/>
      <c r="AR272" s="1069"/>
      <c r="AS272" s="1069"/>
    </row>
    <row r="273" spans="1:45" ht="15">
      <c r="A273" s="1073" t="s">
        <v>1467</v>
      </c>
      <c r="B273" s="1073" t="s">
        <v>2270</v>
      </c>
      <c r="C273" s="1069"/>
      <c r="D273" s="1069">
        <f>COUNTIF(TableDiv[Agency],E273)</f>
        <v>31</v>
      </c>
      <c r="E273" s="1078" t="str" cm="1">
        <f t="array" ref="E273">IFERROR(INDEX(TableDiv[Agency],MATCH(0,INDEX(COUNTIF($E$7:E272,TableDiv[Agency]),),0)),"")</f>
        <v/>
      </c>
      <c r="F273" s="1069" cm="1">
        <f t="array" ref="F273">IF($D273&lt;COLUMNS($F$7:F$7),"",INDEX(TableDiv[[GASB]:[GASB]],_xlfn.AGGREGATE(15,3,(TableDiv[[Agency]:[Agency]]=$E273)/(TableDiv[[Agency]:[Agency]]=$E273)*(ROW(TableDiv[Agency])-ROW(TableDiv[[#Headers],[Agency]])),COLUMNS($F$7:F$7))))</f>
        <v>0</v>
      </c>
      <c r="G273" s="1069" cm="1">
        <f t="array" ref="G273">IF($D273&lt;COLUMNS($F$7:G$7),"",INDEX(TableDiv[[GASB]:[GASB]],_xlfn.AGGREGATE(15,3,(TableDiv[[Agency]:[Agency]]=$E273)/(TableDiv[[Agency]:[Agency]]=$E273)*(ROW(TableDiv[Agency])-ROW(TableDiv[[#Headers],[Agency]])),COLUMNS($F$7:G$7))))</f>
        <v>0</v>
      </c>
      <c r="H273" s="1069" cm="1">
        <f t="array" ref="H273">IF($D273&lt;COLUMNS($F$7:H$7),"",INDEX(TableDiv[[GASB]:[GASB]],_xlfn.AGGREGATE(15,3,(TableDiv[[Agency]:[Agency]]=$E273)/(TableDiv[[Agency]:[Agency]]=$E273)*(ROW(TableDiv[Agency])-ROW(TableDiv[[#Headers],[Agency]])),COLUMNS($F$7:H$7))))</f>
        <v>0</v>
      </c>
      <c r="I273" s="1069" cm="1">
        <f t="array" ref="I273">IF($D273&lt;COLUMNS($F$7:I$7),"",INDEX(TableDiv[[GASB]:[GASB]],_xlfn.AGGREGATE(15,3,(TableDiv[[Agency]:[Agency]]=$E273)/(TableDiv[[Agency]:[Agency]]=$E273)*(ROW(TableDiv[Agency])-ROW(TableDiv[[#Headers],[Agency]])),COLUMNS($F$7:I$7))))</f>
        <v>0</v>
      </c>
      <c r="J273" s="1069" cm="1">
        <f t="array" ref="J273">IF($D273&lt;COLUMNS($F$7:J$7),"",INDEX(TableDiv[[GASB]:[GASB]],_xlfn.AGGREGATE(15,3,(TableDiv[[Agency]:[Agency]]=$E273)/(TableDiv[[Agency]:[Agency]]=$E273)*(ROW(TableDiv[Agency])-ROW(TableDiv[[#Headers],[Agency]])),COLUMNS($F$7:J$7))))</f>
        <v>0</v>
      </c>
      <c r="K273" s="1069" cm="1">
        <f t="array" ref="K273">IF($D273&lt;COLUMNS($F$7:K$7),"",INDEX(TableDiv[[GASB]:[GASB]],_xlfn.AGGREGATE(15,3,(TableDiv[[Agency]:[Agency]]=$E273)/(TableDiv[[Agency]:[Agency]]=$E273)*(ROW(TableDiv[Agency])-ROW(TableDiv[[#Headers],[Agency]])),COLUMNS($F$7:K$7))))</f>
        <v>0</v>
      </c>
      <c r="L273" s="1069" cm="1">
        <f t="array" ref="L273">IF($D273&lt;COLUMNS($F$7:L$7),"",INDEX(TableDiv[[GASB]:[GASB]],_xlfn.AGGREGATE(15,3,(TableDiv[[Agency]:[Agency]]=$E273)/(TableDiv[[Agency]:[Agency]]=$E273)*(ROW(TableDiv[Agency])-ROW(TableDiv[[#Headers],[Agency]])),COLUMNS($F$7:L$7))))</f>
        <v>0</v>
      </c>
      <c r="M273" s="1069" cm="1">
        <f t="array" ref="M273">IF($D273&lt;COLUMNS($F$7:M$7),"",INDEX(TableDiv[[GASB]:[GASB]],_xlfn.AGGREGATE(15,3,(TableDiv[[Agency]:[Agency]]=$E273)/(TableDiv[[Agency]:[Agency]]=$E273)*(ROW(TableDiv[Agency])-ROW(TableDiv[[#Headers],[Agency]])),COLUMNS($F$7:M$7))))</f>
        <v>0</v>
      </c>
      <c r="N273" s="1069" cm="1">
        <f t="array" ref="N273">IF($D273&lt;COLUMNS($F$7:N$7),"",INDEX(TableDiv[[GASB]:[GASB]],_xlfn.AGGREGATE(15,3,(TableDiv[[Agency]:[Agency]]=$E273)/(TableDiv[[Agency]:[Agency]]=$E273)*(ROW(TableDiv[Agency])-ROW(TableDiv[[#Headers],[Agency]])),COLUMNS($F$7:N$7))))</f>
        <v>0</v>
      </c>
      <c r="O273" s="1069" cm="1">
        <f t="array" ref="O273">IF($D273&lt;COLUMNS($F$7:O$7),"",INDEX(TableDiv[[GASB]:[GASB]],_xlfn.AGGREGATE(15,3,(TableDiv[[Agency]:[Agency]]=$E273)/(TableDiv[[Agency]:[Agency]]=$E273)*(ROW(TableDiv[Agency])-ROW(TableDiv[[#Headers],[Agency]])),COLUMNS($F$7:O$7))))</f>
        <v>0</v>
      </c>
      <c r="P273" s="1069" cm="1">
        <f t="array" ref="P273">IF($D273&lt;COLUMNS($F$7:P$7),"",INDEX(TableDiv[[GASB]:[GASB]],_xlfn.AGGREGATE(15,3,(TableDiv[[Agency]:[Agency]]=$E273)/(TableDiv[[Agency]:[Agency]]=$E273)*(ROW(TableDiv[Agency])-ROW(TableDiv[[#Headers],[Agency]])),COLUMNS($F$7:P$7))))</f>
        <v>0</v>
      </c>
      <c r="Q273" s="1069" cm="1">
        <f t="array" ref="Q273">IF($D273&lt;COLUMNS($F$7:Q$7),"",INDEX(TableDiv[[GASB]:[GASB]],_xlfn.AGGREGATE(15,3,(TableDiv[[Agency]:[Agency]]=$E273)/(TableDiv[[Agency]:[Agency]]=$E273)*(ROW(TableDiv[Agency])-ROW(TableDiv[[#Headers],[Agency]])),COLUMNS($F$7:Q$7))))</f>
        <v>0</v>
      </c>
      <c r="R273" s="1069" cm="1">
        <f t="array" ref="R273">IF($D273&lt;COLUMNS($F$7:R$7),"",INDEX(TableDiv[[GASB]:[GASB]],_xlfn.AGGREGATE(15,3,(TableDiv[[Agency]:[Agency]]=$E273)/(TableDiv[[Agency]:[Agency]]=$E273)*(ROW(TableDiv[Agency])-ROW(TableDiv[[#Headers],[Agency]])),COLUMNS($F$7:R$7))))</f>
        <v>0</v>
      </c>
      <c r="S273" s="1069" cm="1">
        <f t="array" ref="S273">IF($D273&lt;COLUMNS($F$7:S$7),"",INDEX(TableDiv[[GASB]:[GASB]],_xlfn.AGGREGATE(15,3,(TableDiv[[Agency]:[Agency]]=$E273)/(TableDiv[[Agency]:[Agency]]=$E273)*(ROW(TableDiv[Agency])-ROW(TableDiv[[#Headers],[Agency]])),COLUMNS($F$7:S$7))))</f>
        <v>0</v>
      </c>
      <c r="T273" s="1069" cm="1">
        <f t="array" ref="T273">IF($D273&lt;COLUMNS($F$7:T$7),"",INDEX(TableDiv[[GASB]:[GASB]],_xlfn.AGGREGATE(15,3,(TableDiv[[Agency]:[Agency]]=$E273)/(TableDiv[[Agency]:[Agency]]=$E273)*(ROW(TableDiv[Agency])-ROW(TableDiv[[#Headers],[Agency]])),COLUMNS($F$7:T$7))))</f>
        <v>0</v>
      </c>
      <c r="U273" s="1069" cm="1">
        <f t="array" ref="U273">IF($D273&lt;COLUMNS($F$7:U$7),"",INDEX(TableDiv[[GASB]:[GASB]],_xlfn.AGGREGATE(15,3,(TableDiv[[Agency]:[Agency]]=$E273)/(TableDiv[[Agency]:[Agency]]=$E273)*(ROW(TableDiv[Agency])-ROW(TableDiv[[#Headers],[Agency]])),COLUMNS($F$7:U$7))))</f>
        <v>0</v>
      </c>
      <c r="V273" s="1069" cm="1">
        <f t="array" ref="V273">IF($D273&lt;COLUMNS($F$7:V$7),"",INDEX(TableDiv[[GASB]:[GASB]],_xlfn.AGGREGATE(15,3,(TableDiv[[Agency]:[Agency]]=$E273)/(TableDiv[[Agency]:[Agency]]=$E273)*(ROW(TableDiv[Agency])-ROW(TableDiv[[#Headers],[Agency]])),COLUMNS($F$7:V$7))))</f>
        <v>0</v>
      </c>
      <c r="W273" s="1069" cm="1">
        <f t="array" ref="W273">IF($D273&lt;COLUMNS($F$7:W$7),"",INDEX(TableDiv[[GASB]:[GASB]],_xlfn.AGGREGATE(15,3,(TableDiv[[Agency]:[Agency]]=$E273)/(TableDiv[[Agency]:[Agency]]=$E273)*(ROW(TableDiv[Agency])-ROW(TableDiv[[#Headers],[Agency]])),COLUMNS($F$7:W$7))))</f>
        <v>0</v>
      </c>
      <c r="X273" s="1069" cm="1">
        <f t="array" ref="X273">IF($D273&lt;COLUMNS($F$7:X$7),"",INDEX(TableDiv[[GASB]:[GASB]],_xlfn.AGGREGATE(15,3,(TableDiv[[Agency]:[Agency]]=$E273)/(TableDiv[[Agency]:[Agency]]=$E273)*(ROW(TableDiv[Agency])-ROW(TableDiv[[#Headers],[Agency]])),COLUMNS($F$7:X$7))))</f>
        <v>0</v>
      </c>
      <c r="Y273" s="1069" cm="1">
        <f t="array" ref="Y273">IF($D273&lt;COLUMNS($F$7:Y$7),"",INDEX(TableDiv[[GASB]:[GASB]],_xlfn.AGGREGATE(15,3,(TableDiv[[Agency]:[Agency]]=$E273)/(TableDiv[[Agency]:[Agency]]=$E273)*(ROW(TableDiv[Agency])-ROW(TableDiv[[#Headers],[Agency]])),COLUMNS($F$7:Y$7))))</f>
        <v>0</v>
      </c>
      <c r="Z273" s="1069" cm="1">
        <f t="array" ref="Z273">IF($D273&lt;COLUMNS($F$7:Z$7),"",INDEX(TableDiv[[GASB]:[GASB]],_xlfn.AGGREGATE(15,3,(TableDiv[[Agency]:[Agency]]=$E273)/(TableDiv[[Agency]:[Agency]]=$E273)*(ROW(TableDiv[Agency])-ROW(TableDiv[[#Headers],[Agency]])),COLUMNS($F$7:Z$7))))</f>
        <v>0</v>
      </c>
      <c r="AA273" s="1069" cm="1">
        <f t="array" ref="AA273">IF($D273&lt;COLUMNS($F$7:AA$7),"",INDEX(TableDiv[[GASB]:[GASB]],_xlfn.AGGREGATE(15,3,(TableDiv[[Agency]:[Agency]]=$E273)/(TableDiv[[Agency]:[Agency]]=$E273)*(ROW(TableDiv[Agency])-ROW(TableDiv[[#Headers],[Agency]])),COLUMNS($F$7:AA$7))))</f>
        <v>0</v>
      </c>
      <c r="AB273" s="1069" cm="1">
        <f t="array" ref="AB273">IF($D273&lt;COLUMNS($F$7:AB$7),"",INDEX(TableDiv[[GASB]:[GASB]],_xlfn.AGGREGATE(15,3,(TableDiv[[Agency]:[Agency]]=$E273)/(TableDiv[[Agency]:[Agency]]=$E273)*(ROW(TableDiv[Agency])-ROW(TableDiv[[#Headers],[Agency]])),COLUMNS($F$7:AB$7))))</f>
        <v>0</v>
      </c>
      <c r="AC273" s="1069" cm="1">
        <f t="array" ref="AC273">IF($D273&lt;COLUMNS($F$7:AC$7),"",INDEX(TableDiv[[GASB]:[GASB]],_xlfn.AGGREGATE(15,3,(TableDiv[[Agency]:[Agency]]=$E273)/(TableDiv[[Agency]:[Agency]]=$E273)*(ROW(TableDiv[Agency])-ROW(TableDiv[[#Headers],[Agency]])),COLUMNS($F$7:AC$7))))</f>
        <v>0</v>
      </c>
      <c r="AD273" s="1069" cm="1">
        <f t="array" ref="AD273">IF($D273&lt;COLUMNS($F$7:AD$7),"",INDEX(TableDiv[[GASB]:[GASB]],_xlfn.AGGREGATE(15,3,(TableDiv[[Agency]:[Agency]]=$E273)/(TableDiv[[Agency]:[Agency]]=$E273)*(ROW(TableDiv[Agency])-ROW(TableDiv[[#Headers],[Agency]])),COLUMNS($F$7:AD$7))))</f>
        <v>0</v>
      </c>
      <c r="AE273" s="1069" cm="1">
        <f t="array" ref="AE273">IF($D273&lt;COLUMNS($F$7:AE$7),"",INDEX(TableDiv[[GASB]:[GASB]],_xlfn.AGGREGATE(15,3,(TableDiv[[Agency]:[Agency]]=$E273)/(TableDiv[[Agency]:[Agency]]=$E273)*(ROW(TableDiv[Agency])-ROW(TableDiv[[#Headers],[Agency]])),COLUMNS($F$7:AE$7))))</f>
        <v>0</v>
      </c>
      <c r="AF273" s="1069" cm="1">
        <f t="array" ref="AF273">IF($D273&lt;COLUMNS($F$7:AF$7),"",INDEX(TableDiv[[GASB]:[GASB]],_xlfn.AGGREGATE(15,3,(TableDiv[[Agency]:[Agency]]=$E273)/(TableDiv[[Agency]:[Agency]]=$E273)*(ROW(TableDiv[Agency])-ROW(TableDiv[[#Headers],[Agency]])),COLUMNS($F$7:AF$7))))</f>
        <v>0</v>
      </c>
      <c r="AG273" s="1069" cm="1">
        <f t="array" ref="AG273">IF($D273&lt;COLUMNS($F$7:AG$7),"",INDEX(TableDiv[[GASB]:[GASB]],_xlfn.AGGREGATE(15,3,(TableDiv[[Agency]:[Agency]]=$E273)/(TableDiv[[Agency]:[Agency]]=$E273)*(ROW(TableDiv[Agency])-ROW(TableDiv[[#Headers],[Agency]])),COLUMNS($F$7:AG$7))))</f>
        <v>0</v>
      </c>
      <c r="AH273" s="1069" cm="1">
        <f t="array" ref="AH273">IF($D273&lt;COLUMNS($F$7:AH$7),"",INDEX(TableDiv[[GASB]:[GASB]],_xlfn.AGGREGATE(15,3,(TableDiv[[Agency]:[Agency]]=$E273)/(TableDiv[[Agency]:[Agency]]=$E273)*(ROW(TableDiv[Agency])-ROW(TableDiv[[#Headers],[Agency]])),COLUMNS($F$7:AH$7))))</f>
        <v>0</v>
      </c>
      <c r="AI273" s="1069" cm="1">
        <f t="array" ref="AI273">IF($D273&lt;COLUMNS($F$7:AI$7),"",INDEX(TableDiv[[GASB]:[GASB]],_xlfn.AGGREGATE(15,3,(TableDiv[[Agency]:[Agency]]=$E273)/(TableDiv[[Agency]:[Agency]]=$E273)*(ROW(TableDiv[Agency])-ROW(TableDiv[[#Headers],[Agency]])),COLUMNS($F$7:AI$7))))</f>
        <v>0</v>
      </c>
      <c r="AJ273" s="1069" cm="1">
        <f t="array" ref="AJ273">IF($D273&lt;COLUMNS($F$7:AJ$7),"",INDEX(TableDiv[[GASB]:[GASB]],_xlfn.AGGREGATE(15,3,(TableDiv[[Agency]:[Agency]]=$E273)/(TableDiv[[Agency]:[Agency]]=$E273)*(ROW(TableDiv[Agency])-ROW(TableDiv[[#Headers],[Agency]])),COLUMNS($F$7:AJ$7))))</f>
        <v>0</v>
      </c>
      <c r="AK273" s="1069" t="str" cm="1">
        <f t="array" ref="AK273">IF($D273&lt;COLUMNS($F$7:AK$7),"",INDEX(TableDiv[[GASB]:[GASB]],_xlfn.AGGREGATE(15,3,(TableDiv[[Agency]:[Agency]]=$E273)/(TableDiv[[Agency]:[Agency]]=$E273)*(ROW(TableDiv[Agency])-ROW(TableDiv[[#Headers],[Agency]])),COLUMNS($F$7:AK$7))))</f>
        <v/>
      </c>
      <c r="AL273" s="1069" t="str" cm="1">
        <f t="array" ref="AL273">IF($D273&lt;COLUMNS($F$7:AL$7),"",INDEX(TableDiv[[GASB]:[GASB]],_xlfn.AGGREGATE(15,3,(TableDiv[[Agency]:[Agency]]=$E273)/(TableDiv[[Agency]:[Agency]]=$E273)*(ROW(TableDiv[Agency])-ROW(TableDiv[[#Headers],[Agency]])),COLUMNS($F$7:AL$7))))</f>
        <v/>
      </c>
      <c r="AM273" s="1069" t="str" cm="1">
        <f t="array" ref="AM273">IF($D273&lt;COLUMNS($F$7:AM$7),"",INDEX(TableDiv[[GASB]:[GASB]],_xlfn.AGGREGATE(15,3,(TableDiv[[Agency]:[Agency]]=$E273)/(TableDiv[[Agency]:[Agency]]=$E273)*(ROW(TableDiv[Agency])-ROW(TableDiv[[#Headers],[Agency]])),COLUMNS($F$7:AM$7))))</f>
        <v/>
      </c>
      <c r="AN273" s="1069"/>
      <c r="AO273" s="1069"/>
      <c r="AP273" s="1069"/>
      <c r="AQ273" s="1069"/>
      <c r="AR273" s="1069"/>
      <c r="AS273" s="1069"/>
    </row>
    <row r="274" spans="1:45" ht="15">
      <c r="A274" s="1073" t="s">
        <v>1467</v>
      </c>
      <c r="B274" s="1073" t="s">
        <v>2380</v>
      </c>
      <c r="C274" s="1069"/>
      <c r="D274" s="1069">
        <f>COUNTIF(TableDiv[Agency],E274)</f>
        <v>31</v>
      </c>
      <c r="E274" s="1078" t="str" cm="1">
        <f t="array" ref="E274">IFERROR(INDEX(TableDiv[Agency],MATCH(0,INDEX(COUNTIF($E$7:E273,TableDiv[Agency]),),0)),"")</f>
        <v/>
      </c>
      <c r="F274" s="1069" cm="1">
        <f t="array" ref="F274">IF($D274&lt;COLUMNS($F$7:F$7),"",INDEX(TableDiv[[GASB]:[GASB]],_xlfn.AGGREGATE(15,3,(TableDiv[[Agency]:[Agency]]=$E274)/(TableDiv[[Agency]:[Agency]]=$E274)*(ROW(TableDiv[Agency])-ROW(TableDiv[[#Headers],[Agency]])),COLUMNS($F$7:F$7))))</f>
        <v>0</v>
      </c>
      <c r="G274" s="1069" cm="1">
        <f t="array" ref="G274">IF($D274&lt;COLUMNS($F$7:G$7),"",INDEX(TableDiv[[GASB]:[GASB]],_xlfn.AGGREGATE(15,3,(TableDiv[[Agency]:[Agency]]=$E274)/(TableDiv[[Agency]:[Agency]]=$E274)*(ROW(TableDiv[Agency])-ROW(TableDiv[[#Headers],[Agency]])),COLUMNS($F$7:G$7))))</f>
        <v>0</v>
      </c>
      <c r="H274" s="1069" cm="1">
        <f t="array" ref="H274">IF($D274&lt;COLUMNS($F$7:H$7),"",INDEX(TableDiv[[GASB]:[GASB]],_xlfn.AGGREGATE(15,3,(TableDiv[[Agency]:[Agency]]=$E274)/(TableDiv[[Agency]:[Agency]]=$E274)*(ROW(TableDiv[Agency])-ROW(TableDiv[[#Headers],[Agency]])),COLUMNS($F$7:H$7))))</f>
        <v>0</v>
      </c>
      <c r="I274" s="1069" cm="1">
        <f t="array" ref="I274">IF($D274&lt;COLUMNS($F$7:I$7),"",INDEX(TableDiv[[GASB]:[GASB]],_xlfn.AGGREGATE(15,3,(TableDiv[[Agency]:[Agency]]=$E274)/(TableDiv[[Agency]:[Agency]]=$E274)*(ROW(TableDiv[Agency])-ROW(TableDiv[[#Headers],[Agency]])),COLUMNS($F$7:I$7))))</f>
        <v>0</v>
      </c>
      <c r="J274" s="1069" cm="1">
        <f t="array" ref="J274">IF($D274&lt;COLUMNS($F$7:J$7),"",INDEX(TableDiv[[GASB]:[GASB]],_xlfn.AGGREGATE(15,3,(TableDiv[[Agency]:[Agency]]=$E274)/(TableDiv[[Agency]:[Agency]]=$E274)*(ROW(TableDiv[Agency])-ROW(TableDiv[[#Headers],[Agency]])),COLUMNS($F$7:J$7))))</f>
        <v>0</v>
      </c>
      <c r="K274" s="1069" cm="1">
        <f t="array" ref="K274">IF($D274&lt;COLUMNS($F$7:K$7),"",INDEX(TableDiv[[GASB]:[GASB]],_xlfn.AGGREGATE(15,3,(TableDiv[[Agency]:[Agency]]=$E274)/(TableDiv[[Agency]:[Agency]]=$E274)*(ROW(TableDiv[Agency])-ROW(TableDiv[[#Headers],[Agency]])),COLUMNS($F$7:K$7))))</f>
        <v>0</v>
      </c>
      <c r="L274" s="1069" cm="1">
        <f t="array" ref="L274">IF($D274&lt;COLUMNS($F$7:L$7),"",INDEX(TableDiv[[GASB]:[GASB]],_xlfn.AGGREGATE(15,3,(TableDiv[[Agency]:[Agency]]=$E274)/(TableDiv[[Agency]:[Agency]]=$E274)*(ROW(TableDiv[Agency])-ROW(TableDiv[[#Headers],[Agency]])),COLUMNS($F$7:L$7))))</f>
        <v>0</v>
      </c>
      <c r="M274" s="1069" cm="1">
        <f t="array" ref="M274">IF($D274&lt;COLUMNS($F$7:M$7),"",INDEX(TableDiv[[GASB]:[GASB]],_xlfn.AGGREGATE(15,3,(TableDiv[[Agency]:[Agency]]=$E274)/(TableDiv[[Agency]:[Agency]]=$E274)*(ROW(TableDiv[Agency])-ROW(TableDiv[[#Headers],[Agency]])),COLUMNS($F$7:M$7))))</f>
        <v>0</v>
      </c>
      <c r="N274" s="1069" cm="1">
        <f t="array" ref="N274">IF($D274&lt;COLUMNS($F$7:N$7),"",INDEX(TableDiv[[GASB]:[GASB]],_xlfn.AGGREGATE(15,3,(TableDiv[[Agency]:[Agency]]=$E274)/(TableDiv[[Agency]:[Agency]]=$E274)*(ROW(TableDiv[Agency])-ROW(TableDiv[[#Headers],[Agency]])),COLUMNS($F$7:N$7))))</f>
        <v>0</v>
      </c>
      <c r="O274" s="1069" cm="1">
        <f t="array" ref="O274">IF($D274&lt;COLUMNS($F$7:O$7),"",INDEX(TableDiv[[GASB]:[GASB]],_xlfn.AGGREGATE(15,3,(TableDiv[[Agency]:[Agency]]=$E274)/(TableDiv[[Agency]:[Agency]]=$E274)*(ROW(TableDiv[Agency])-ROW(TableDiv[[#Headers],[Agency]])),COLUMNS($F$7:O$7))))</f>
        <v>0</v>
      </c>
      <c r="P274" s="1069" cm="1">
        <f t="array" ref="P274">IF($D274&lt;COLUMNS($F$7:P$7),"",INDEX(TableDiv[[GASB]:[GASB]],_xlfn.AGGREGATE(15,3,(TableDiv[[Agency]:[Agency]]=$E274)/(TableDiv[[Agency]:[Agency]]=$E274)*(ROW(TableDiv[Agency])-ROW(TableDiv[[#Headers],[Agency]])),COLUMNS($F$7:P$7))))</f>
        <v>0</v>
      </c>
      <c r="Q274" s="1069" cm="1">
        <f t="array" ref="Q274">IF($D274&lt;COLUMNS($F$7:Q$7),"",INDEX(TableDiv[[GASB]:[GASB]],_xlfn.AGGREGATE(15,3,(TableDiv[[Agency]:[Agency]]=$E274)/(TableDiv[[Agency]:[Agency]]=$E274)*(ROW(TableDiv[Agency])-ROW(TableDiv[[#Headers],[Agency]])),COLUMNS($F$7:Q$7))))</f>
        <v>0</v>
      </c>
      <c r="R274" s="1069" cm="1">
        <f t="array" ref="R274">IF($D274&lt;COLUMNS($F$7:R$7),"",INDEX(TableDiv[[GASB]:[GASB]],_xlfn.AGGREGATE(15,3,(TableDiv[[Agency]:[Agency]]=$E274)/(TableDiv[[Agency]:[Agency]]=$E274)*(ROW(TableDiv[Agency])-ROW(TableDiv[[#Headers],[Agency]])),COLUMNS($F$7:R$7))))</f>
        <v>0</v>
      </c>
      <c r="S274" s="1069" cm="1">
        <f t="array" ref="S274">IF($D274&lt;COLUMNS($F$7:S$7),"",INDEX(TableDiv[[GASB]:[GASB]],_xlfn.AGGREGATE(15,3,(TableDiv[[Agency]:[Agency]]=$E274)/(TableDiv[[Agency]:[Agency]]=$E274)*(ROW(TableDiv[Agency])-ROW(TableDiv[[#Headers],[Agency]])),COLUMNS($F$7:S$7))))</f>
        <v>0</v>
      </c>
      <c r="T274" s="1069" cm="1">
        <f t="array" ref="T274">IF($D274&lt;COLUMNS($F$7:T$7),"",INDEX(TableDiv[[GASB]:[GASB]],_xlfn.AGGREGATE(15,3,(TableDiv[[Agency]:[Agency]]=$E274)/(TableDiv[[Agency]:[Agency]]=$E274)*(ROW(TableDiv[Agency])-ROW(TableDiv[[#Headers],[Agency]])),COLUMNS($F$7:T$7))))</f>
        <v>0</v>
      </c>
      <c r="U274" s="1069" cm="1">
        <f t="array" ref="U274">IF($D274&lt;COLUMNS($F$7:U$7),"",INDEX(TableDiv[[GASB]:[GASB]],_xlfn.AGGREGATE(15,3,(TableDiv[[Agency]:[Agency]]=$E274)/(TableDiv[[Agency]:[Agency]]=$E274)*(ROW(TableDiv[Agency])-ROW(TableDiv[[#Headers],[Agency]])),COLUMNS($F$7:U$7))))</f>
        <v>0</v>
      </c>
      <c r="V274" s="1069" cm="1">
        <f t="array" ref="V274">IF($D274&lt;COLUMNS($F$7:V$7),"",INDEX(TableDiv[[GASB]:[GASB]],_xlfn.AGGREGATE(15,3,(TableDiv[[Agency]:[Agency]]=$E274)/(TableDiv[[Agency]:[Agency]]=$E274)*(ROW(TableDiv[Agency])-ROW(TableDiv[[#Headers],[Agency]])),COLUMNS($F$7:V$7))))</f>
        <v>0</v>
      </c>
      <c r="W274" s="1069" cm="1">
        <f t="array" ref="W274">IF($D274&lt;COLUMNS($F$7:W$7),"",INDEX(TableDiv[[GASB]:[GASB]],_xlfn.AGGREGATE(15,3,(TableDiv[[Agency]:[Agency]]=$E274)/(TableDiv[[Agency]:[Agency]]=$E274)*(ROW(TableDiv[Agency])-ROW(TableDiv[[#Headers],[Agency]])),COLUMNS($F$7:W$7))))</f>
        <v>0</v>
      </c>
      <c r="X274" s="1069" cm="1">
        <f t="array" ref="X274">IF($D274&lt;COLUMNS($F$7:X$7),"",INDEX(TableDiv[[GASB]:[GASB]],_xlfn.AGGREGATE(15,3,(TableDiv[[Agency]:[Agency]]=$E274)/(TableDiv[[Agency]:[Agency]]=$E274)*(ROW(TableDiv[Agency])-ROW(TableDiv[[#Headers],[Agency]])),COLUMNS($F$7:X$7))))</f>
        <v>0</v>
      </c>
      <c r="Y274" s="1069" cm="1">
        <f t="array" ref="Y274">IF($D274&lt;COLUMNS($F$7:Y$7),"",INDEX(TableDiv[[GASB]:[GASB]],_xlfn.AGGREGATE(15,3,(TableDiv[[Agency]:[Agency]]=$E274)/(TableDiv[[Agency]:[Agency]]=$E274)*(ROW(TableDiv[Agency])-ROW(TableDiv[[#Headers],[Agency]])),COLUMNS($F$7:Y$7))))</f>
        <v>0</v>
      </c>
      <c r="Z274" s="1069" cm="1">
        <f t="array" ref="Z274">IF($D274&lt;COLUMNS($F$7:Z$7),"",INDEX(TableDiv[[GASB]:[GASB]],_xlfn.AGGREGATE(15,3,(TableDiv[[Agency]:[Agency]]=$E274)/(TableDiv[[Agency]:[Agency]]=$E274)*(ROW(TableDiv[Agency])-ROW(TableDiv[[#Headers],[Agency]])),COLUMNS($F$7:Z$7))))</f>
        <v>0</v>
      </c>
      <c r="AA274" s="1069" cm="1">
        <f t="array" ref="AA274">IF($D274&lt;COLUMNS($F$7:AA$7),"",INDEX(TableDiv[[GASB]:[GASB]],_xlfn.AGGREGATE(15,3,(TableDiv[[Agency]:[Agency]]=$E274)/(TableDiv[[Agency]:[Agency]]=$E274)*(ROW(TableDiv[Agency])-ROW(TableDiv[[#Headers],[Agency]])),COLUMNS($F$7:AA$7))))</f>
        <v>0</v>
      </c>
      <c r="AB274" s="1069" cm="1">
        <f t="array" ref="AB274">IF($D274&lt;COLUMNS($F$7:AB$7),"",INDEX(TableDiv[[GASB]:[GASB]],_xlfn.AGGREGATE(15,3,(TableDiv[[Agency]:[Agency]]=$E274)/(TableDiv[[Agency]:[Agency]]=$E274)*(ROW(TableDiv[Agency])-ROW(TableDiv[[#Headers],[Agency]])),COLUMNS($F$7:AB$7))))</f>
        <v>0</v>
      </c>
      <c r="AC274" s="1069" cm="1">
        <f t="array" ref="AC274">IF($D274&lt;COLUMNS($F$7:AC$7),"",INDEX(TableDiv[[GASB]:[GASB]],_xlfn.AGGREGATE(15,3,(TableDiv[[Agency]:[Agency]]=$E274)/(TableDiv[[Agency]:[Agency]]=$E274)*(ROW(TableDiv[Agency])-ROW(TableDiv[[#Headers],[Agency]])),COLUMNS($F$7:AC$7))))</f>
        <v>0</v>
      </c>
      <c r="AD274" s="1069" cm="1">
        <f t="array" ref="AD274">IF($D274&lt;COLUMNS($F$7:AD$7),"",INDEX(TableDiv[[GASB]:[GASB]],_xlfn.AGGREGATE(15,3,(TableDiv[[Agency]:[Agency]]=$E274)/(TableDiv[[Agency]:[Agency]]=$E274)*(ROW(TableDiv[Agency])-ROW(TableDiv[[#Headers],[Agency]])),COLUMNS($F$7:AD$7))))</f>
        <v>0</v>
      </c>
      <c r="AE274" s="1069" cm="1">
        <f t="array" ref="AE274">IF($D274&lt;COLUMNS($F$7:AE$7),"",INDEX(TableDiv[[GASB]:[GASB]],_xlfn.AGGREGATE(15,3,(TableDiv[[Agency]:[Agency]]=$E274)/(TableDiv[[Agency]:[Agency]]=$E274)*(ROW(TableDiv[Agency])-ROW(TableDiv[[#Headers],[Agency]])),COLUMNS($F$7:AE$7))))</f>
        <v>0</v>
      </c>
      <c r="AF274" s="1069" cm="1">
        <f t="array" ref="AF274">IF($D274&lt;COLUMNS($F$7:AF$7),"",INDEX(TableDiv[[GASB]:[GASB]],_xlfn.AGGREGATE(15,3,(TableDiv[[Agency]:[Agency]]=$E274)/(TableDiv[[Agency]:[Agency]]=$E274)*(ROW(TableDiv[Agency])-ROW(TableDiv[[#Headers],[Agency]])),COLUMNS($F$7:AF$7))))</f>
        <v>0</v>
      </c>
      <c r="AG274" s="1069" cm="1">
        <f t="array" ref="AG274">IF($D274&lt;COLUMNS($F$7:AG$7),"",INDEX(TableDiv[[GASB]:[GASB]],_xlfn.AGGREGATE(15,3,(TableDiv[[Agency]:[Agency]]=$E274)/(TableDiv[[Agency]:[Agency]]=$E274)*(ROW(TableDiv[Agency])-ROW(TableDiv[[#Headers],[Agency]])),COLUMNS($F$7:AG$7))))</f>
        <v>0</v>
      </c>
      <c r="AH274" s="1069" cm="1">
        <f t="array" ref="AH274">IF($D274&lt;COLUMNS($F$7:AH$7),"",INDEX(TableDiv[[GASB]:[GASB]],_xlfn.AGGREGATE(15,3,(TableDiv[[Agency]:[Agency]]=$E274)/(TableDiv[[Agency]:[Agency]]=$E274)*(ROW(TableDiv[Agency])-ROW(TableDiv[[#Headers],[Agency]])),COLUMNS($F$7:AH$7))))</f>
        <v>0</v>
      </c>
      <c r="AI274" s="1069" cm="1">
        <f t="array" ref="AI274">IF($D274&lt;COLUMNS($F$7:AI$7),"",INDEX(TableDiv[[GASB]:[GASB]],_xlfn.AGGREGATE(15,3,(TableDiv[[Agency]:[Agency]]=$E274)/(TableDiv[[Agency]:[Agency]]=$E274)*(ROW(TableDiv[Agency])-ROW(TableDiv[[#Headers],[Agency]])),COLUMNS($F$7:AI$7))))</f>
        <v>0</v>
      </c>
      <c r="AJ274" s="1069" cm="1">
        <f t="array" ref="AJ274">IF($D274&lt;COLUMNS($F$7:AJ$7),"",INDEX(TableDiv[[GASB]:[GASB]],_xlfn.AGGREGATE(15,3,(TableDiv[[Agency]:[Agency]]=$E274)/(TableDiv[[Agency]:[Agency]]=$E274)*(ROW(TableDiv[Agency])-ROW(TableDiv[[#Headers],[Agency]])),COLUMNS($F$7:AJ$7))))</f>
        <v>0</v>
      </c>
      <c r="AK274" s="1069" t="str" cm="1">
        <f t="array" ref="AK274">IF($D274&lt;COLUMNS($F$7:AK$7),"",INDEX(TableDiv[[GASB]:[GASB]],_xlfn.AGGREGATE(15,3,(TableDiv[[Agency]:[Agency]]=$E274)/(TableDiv[[Agency]:[Agency]]=$E274)*(ROW(TableDiv[Agency])-ROW(TableDiv[[#Headers],[Agency]])),COLUMNS($F$7:AK$7))))</f>
        <v/>
      </c>
      <c r="AL274" s="1069" t="str" cm="1">
        <f t="array" ref="AL274">IF($D274&lt;COLUMNS($F$7:AL$7),"",INDEX(TableDiv[[GASB]:[GASB]],_xlfn.AGGREGATE(15,3,(TableDiv[[Agency]:[Agency]]=$E274)/(TableDiv[[Agency]:[Agency]]=$E274)*(ROW(TableDiv[Agency])-ROW(TableDiv[[#Headers],[Agency]])),COLUMNS($F$7:AL$7))))</f>
        <v/>
      </c>
      <c r="AM274" s="1069" t="str" cm="1">
        <f t="array" ref="AM274">IF($D274&lt;COLUMNS($F$7:AM$7),"",INDEX(TableDiv[[GASB]:[GASB]],_xlfn.AGGREGATE(15,3,(TableDiv[[Agency]:[Agency]]=$E274)/(TableDiv[[Agency]:[Agency]]=$E274)*(ROW(TableDiv[Agency])-ROW(TableDiv[[#Headers],[Agency]])),COLUMNS($F$7:AM$7))))</f>
        <v/>
      </c>
      <c r="AN274" s="1069"/>
      <c r="AO274" s="1069"/>
      <c r="AP274" s="1069"/>
      <c r="AQ274" s="1069"/>
      <c r="AR274" s="1069"/>
      <c r="AS274" s="1069"/>
    </row>
    <row r="275" spans="1:45" ht="15">
      <c r="A275" s="1073" t="s">
        <v>1467</v>
      </c>
      <c r="B275" s="1073" t="s">
        <v>2381</v>
      </c>
      <c r="C275" s="1069"/>
      <c r="D275" s="1069">
        <f>COUNTIF(TableDiv[Agency],E275)</f>
        <v>31</v>
      </c>
      <c r="E275" s="1078" t="str" cm="1">
        <f t="array" ref="E275">IFERROR(INDEX(TableDiv[Agency],MATCH(0,INDEX(COUNTIF($E$7:E274,TableDiv[Agency]),),0)),"")</f>
        <v/>
      </c>
      <c r="F275" s="1069" cm="1">
        <f t="array" ref="F275">IF($D275&lt;COLUMNS($F$7:F$7),"",INDEX(TableDiv[[GASB]:[GASB]],_xlfn.AGGREGATE(15,3,(TableDiv[[Agency]:[Agency]]=$E275)/(TableDiv[[Agency]:[Agency]]=$E275)*(ROW(TableDiv[Agency])-ROW(TableDiv[[#Headers],[Agency]])),COLUMNS($F$7:F$7))))</f>
        <v>0</v>
      </c>
      <c r="G275" s="1069" cm="1">
        <f t="array" ref="G275">IF($D275&lt;COLUMNS($F$7:G$7),"",INDEX(TableDiv[[GASB]:[GASB]],_xlfn.AGGREGATE(15,3,(TableDiv[[Agency]:[Agency]]=$E275)/(TableDiv[[Agency]:[Agency]]=$E275)*(ROW(TableDiv[Agency])-ROW(TableDiv[[#Headers],[Agency]])),COLUMNS($F$7:G$7))))</f>
        <v>0</v>
      </c>
      <c r="H275" s="1069" cm="1">
        <f t="array" ref="H275">IF($D275&lt;COLUMNS($F$7:H$7),"",INDEX(TableDiv[[GASB]:[GASB]],_xlfn.AGGREGATE(15,3,(TableDiv[[Agency]:[Agency]]=$E275)/(TableDiv[[Agency]:[Agency]]=$E275)*(ROW(TableDiv[Agency])-ROW(TableDiv[[#Headers],[Agency]])),COLUMNS($F$7:H$7))))</f>
        <v>0</v>
      </c>
      <c r="I275" s="1069" cm="1">
        <f t="array" ref="I275">IF($D275&lt;COLUMNS($F$7:I$7),"",INDEX(TableDiv[[GASB]:[GASB]],_xlfn.AGGREGATE(15,3,(TableDiv[[Agency]:[Agency]]=$E275)/(TableDiv[[Agency]:[Agency]]=$E275)*(ROW(TableDiv[Agency])-ROW(TableDiv[[#Headers],[Agency]])),COLUMNS($F$7:I$7))))</f>
        <v>0</v>
      </c>
      <c r="J275" s="1069" cm="1">
        <f t="array" ref="J275">IF($D275&lt;COLUMNS($F$7:J$7),"",INDEX(TableDiv[[GASB]:[GASB]],_xlfn.AGGREGATE(15,3,(TableDiv[[Agency]:[Agency]]=$E275)/(TableDiv[[Agency]:[Agency]]=$E275)*(ROW(TableDiv[Agency])-ROW(TableDiv[[#Headers],[Agency]])),COLUMNS($F$7:J$7))))</f>
        <v>0</v>
      </c>
      <c r="K275" s="1069" cm="1">
        <f t="array" ref="K275">IF($D275&lt;COLUMNS($F$7:K$7),"",INDEX(TableDiv[[GASB]:[GASB]],_xlfn.AGGREGATE(15,3,(TableDiv[[Agency]:[Agency]]=$E275)/(TableDiv[[Agency]:[Agency]]=$E275)*(ROW(TableDiv[Agency])-ROW(TableDiv[[#Headers],[Agency]])),COLUMNS($F$7:K$7))))</f>
        <v>0</v>
      </c>
      <c r="L275" s="1069" cm="1">
        <f t="array" ref="L275">IF($D275&lt;COLUMNS($F$7:L$7),"",INDEX(TableDiv[[GASB]:[GASB]],_xlfn.AGGREGATE(15,3,(TableDiv[[Agency]:[Agency]]=$E275)/(TableDiv[[Agency]:[Agency]]=$E275)*(ROW(TableDiv[Agency])-ROW(TableDiv[[#Headers],[Agency]])),COLUMNS($F$7:L$7))))</f>
        <v>0</v>
      </c>
      <c r="M275" s="1069" cm="1">
        <f t="array" ref="M275">IF($D275&lt;COLUMNS($F$7:M$7),"",INDEX(TableDiv[[GASB]:[GASB]],_xlfn.AGGREGATE(15,3,(TableDiv[[Agency]:[Agency]]=$E275)/(TableDiv[[Agency]:[Agency]]=$E275)*(ROW(TableDiv[Agency])-ROW(TableDiv[[#Headers],[Agency]])),COLUMNS($F$7:M$7))))</f>
        <v>0</v>
      </c>
      <c r="N275" s="1069" cm="1">
        <f t="array" ref="N275">IF($D275&lt;COLUMNS($F$7:N$7),"",INDEX(TableDiv[[GASB]:[GASB]],_xlfn.AGGREGATE(15,3,(TableDiv[[Agency]:[Agency]]=$E275)/(TableDiv[[Agency]:[Agency]]=$E275)*(ROW(TableDiv[Agency])-ROW(TableDiv[[#Headers],[Agency]])),COLUMNS($F$7:N$7))))</f>
        <v>0</v>
      </c>
      <c r="O275" s="1069" cm="1">
        <f t="array" ref="O275">IF($D275&lt;COLUMNS($F$7:O$7),"",INDEX(TableDiv[[GASB]:[GASB]],_xlfn.AGGREGATE(15,3,(TableDiv[[Agency]:[Agency]]=$E275)/(TableDiv[[Agency]:[Agency]]=$E275)*(ROW(TableDiv[Agency])-ROW(TableDiv[[#Headers],[Agency]])),COLUMNS($F$7:O$7))))</f>
        <v>0</v>
      </c>
      <c r="P275" s="1069" cm="1">
        <f t="array" ref="P275">IF($D275&lt;COLUMNS($F$7:P$7),"",INDEX(TableDiv[[GASB]:[GASB]],_xlfn.AGGREGATE(15,3,(TableDiv[[Agency]:[Agency]]=$E275)/(TableDiv[[Agency]:[Agency]]=$E275)*(ROW(TableDiv[Agency])-ROW(TableDiv[[#Headers],[Agency]])),COLUMNS($F$7:P$7))))</f>
        <v>0</v>
      </c>
      <c r="Q275" s="1069" cm="1">
        <f t="array" ref="Q275">IF($D275&lt;COLUMNS($F$7:Q$7),"",INDEX(TableDiv[[GASB]:[GASB]],_xlfn.AGGREGATE(15,3,(TableDiv[[Agency]:[Agency]]=$E275)/(TableDiv[[Agency]:[Agency]]=$E275)*(ROW(TableDiv[Agency])-ROW(TableDiv[[#Headers],[Agency]])),COLUMNS($F$7:Q$7))))</f>
        <v>0</v>
      </c>
      <c r="R275" s="1069" cm="1">
        <f t="array" ref="R275">IF($D275&lt;COLUMNS($F$7:R$7),"",INDEX(TableDiv[[GASB]:[GASB]],_xlfn.AGGREGATE(15,3,(TableDiv[[Agency]:[Agency]]=$E275)/(TableDiv[[Agency]:[Agency]]=$E275)*(ROW(TableDiv[Agency])-ROW(TableDiv[[#Headers],[Agency]])),COLUMNS($F$7:R$7))))</f>
        <v>0</v>
      </c>
      <c r="S275" s="1069" cm="1">
        <f t="array" ref="S275">IF($D275&lt;COLUMNS($F$7:S$7),"",INDEX(TableDiv[[GASB]:[GASB]],_xlfn.AGGREGATE(15,3,(TableDiv[[Agency]:[Agency]]=$E275)/(TableDiv[[Agency]:[Agency]]=$E275)*(ROW(TableDiv[Agency])-ROW(TableDiv[[#Headers],[Agency]])),COLUMNS($F$7:S$7))))</f>
        <v>0</v>
      </c>
      <c r="T275" s="1069" cm="1">
        <f t="array" ref="T275">IF($D275&lt;COLUMNS($F$7:T$7),"",INDEX(TableDiv[[GASB]:[GASB]],_xlfn.AGGREGATE(15,3,(TableDiv[[Agency]:[Agency]]=$E275)/(TableDiv[[Agency]:[Agency]]=$E275)*(ROW(TableDiv[Agency])-ROW(TableDiv[[#Headers],[Agency]])),COLUMNS($F$7:T$7))))</f>
        <v>0</v>
      </c>
      <c r="U275" s="1069" cm="1">
        <f t="array" ref="U275">IF($D275&lt;COLUMNS($F$7:U$7),"",INDEX(TableDiv[[GASB]:[GASB]],_xlfn.AGGREGATE(15,3,(TableDiv[[Agency]:[Agency]]=$E275)/(TableDiv[[Agency]:[Agency]]=$E275)*(ROW(TableDiv[Agency])-ROW(TableDiv[[#Headers],[Agency]])),COLUMNS($F$7:U$7))))</f>
        <v>0</v>
      </c>
      <c r="V275" s="1069" cm="1">
        <f t="array" ref="V275">IF($D275&lt;COLUMNS($F$7:V$7),"",INDEX(TableDiv[[GASB]:[GASB]],_xlfn.AGGREGATE(15,3,(TableDiv[[Agency]:[Agency]]=$E275)/(TableDiv[[Agency]:[Agency]]=$E275)*(ROW(TableDiv[Agency])-ROW(TableDiv[[#Headers],[Agency]])),COLUMNS($F$7:V$7))))</f>
        <v>0</v>
      </c>
      <c r="W275" s="1069" cm="1">
        <f t="array" ref="W275">IF($D275&lt;COLUMNS($F$7:W$7),"",INDEX(TableDiv[[GASB]:[GASB]],_xlfn.AGGREGATE(15,3,(TableDiv[[Agency]:[Agency]]=$E275)/(TableDiv[[Agency]:[Agency]]=$E275)*(ROW(TableDiv[Agency])-ROW(TableDiv[[#Headers],[Agency]])),COLUMNS($F$7:W$7))))</f>
        <v>0</v>
      </c>
      <c r="X275" s="1069" cm="1">
        <f t="array" ref="X275">IF($D275&lt;COLUMNS($F$7:X$7),"",INDEX(TableDiv[[GASB]:[GASB]],_xlfn.AGGREGATE(15,3,(TableDiv[[Agency]:[Agency]]=$E275)/(TableDiv[[Agency]:[Agency]]=$E275)*(ROW(TableDiv[Agency])-ROW(TableDiv[[#Headers],[Agency]])),COLUMNS($F$7:X$7))))</f>
        <v>0</v>
      </c>
      <c r="Y275" s="1069" cm="1">
        <f t="array" ref="Y275">IF($D275&lt;COLUMNS($F$7:Y$7),"",INDEX(TableDiv[[GASB]:[GASB]],_xlfn.AGGREGATE(15,3,(TableDiv[[Agency]:[Agency]]=$E275)/(TableDiv[[Agency]:[Agency]]=$E275)*(ROW(TableDiv[Agency])-ROW(TableDiv[[#Headers],[Agency]])),COLUMNS($F$7:Y$7))))</f>
        <v>0</v>
      </c>
      <c r="Z275" s="1069" cm="1">
        <f t="array" ref="Z275">IF($D275&lt;COLUMNS($F$7:Z$7),"",INDEX(TableDiv[[GASB]:[GASB]],_xlfn.AGGREGATE(15,3,(TableDiv[[Agency]:[Agency]]=$E275)/(TableDiv[[Agency]:[Agency]]=$E275)*(ROW(TableDiv[Agency])-ROW(TableDiv[[#Headers],[Agency]])),COLUMNS($F$7:Z$7))))</f>
        <v>0</v>
      </c>
      <c r="AA275" s="1069" cm="1">
        <f t="array" ref="AA275">IF($D275&lt;COLUMNS($F$7:AA$7),"",INDEX(TableDiv[[GASB]:[GASB]],_xlfn.AGGREGATE(15,3,(TableDiv[[Agency]:[Agency]]=$E275)/(TableDiv[[Agency]:[Agency]]=$E275)*(ROW(TableDiv[Agency])-ROW(TableDiv[[#Headers],[Agency]])),COLUMNS($F$7:AA$7))))</f>
        <v>0</v>
      </c>
      <c r="AB275" s="1069" cm="1">
        <f t="array" ref="AB275">IF($D275&lt;COLUMNS($F$7:AB$7),"",INDEX(TableDiv[[GASB]:[GASB]],_xlfn.AGGREGATE(15,3,(TableDiv[[Agency]:[Agency]]=$E275)/(TableDiv[[Agency]:[Agency]]=$E275)*(ROW(TableDiv[Agency])-ROW(TableDiv[[#Headers],[Agency]])),COLUMNS($F$7:AB$7))))</f>
        <v>0</v>
      </c>
      <c r="AC275" s="1069" cm="1">
        <f t="array" ref="AC275">IF($D275&lt;COLUMNS($F$7:AC$7),"",INDEX(TableDiv[[GASB]:[GASB]],_xlfn.AGGREGATE(15,3,(TableDiv[[Agency]:[Agency]]=$E275)/(TableDiv[[Agency]:[Agency]]=$E275)*(ROW(TableDiv[Agency])-ROW(TableDiv[[#Headers],[Agency]])),COLUMNS($F$7:AC$7))))</f>
        <v>0</v>
      </c>
      <c r="AD275" s="1069" cm="1">
        <f t="array" ref="AD275">IF($D275&lt;COLUMNS($F$7:AD$7),"",INDEX(TableDiv[[GASB]:[GASB]],_xlfn.AGGREGATE(15,3,(TableDiv[[Agency]:[Agency]]=$E275)/(TableDiv[[Agency]:[Agency]]=$E275)*(ROW(TableDiv[Agency])-ROW(TableDiv[[#Headers],[Agency]])),COLUMNS($F$7:AD$7))))</f>
        <v>0</v>
      </c>
      <c r="AE275" s="1069" cm="1">
        <f t="array" ref="AE275">IF($D275&lt;COLUMNS($F$7:AE$7),"",INDEX(TableDiv[[GASB]:[GASB]],_xlfn.AGGREGATE(15,3,(TableDiv[[Agency]:[Agency]]=$E275)/(TableDiv[[Agency]:[Agency]]=$E275)*(ROW(TableDiv[Agency])-ROW(TableDiv[[#Headers],[Agency]])),COLUMNS($F$7:AE$7))))</f>
        <v>0</v>
      </c>
      <c r="AF275" s="1069" cm="1">
        <f t="array" ref="AF275">IF($D275&lt;COLUMNS($F$7:AF$7),"",INDEX(TableDiv[[GASB]:[GASB]],_xlfn.AGGREGATE(15,3,(TableDiv[[Agency]:[Agency]]=$E275)/(TableDiv[[Agency]:[Agency]]=$E275)*(ROW(TableDiv[Agency])-ROW(TableDiv[[#Headers],[Agency]])),COLUMNS($F$7:AF$7))))</f>
        <v>0</v>
      </c>
      <c r="AG275" s="1069" cm="1">
        <f t="array" ref="AG275">IF($D275&lt;COLUMNS($F$7:AG$7),"",INDEX(TableDiv[[GASB]:[GASB]],_xlfn.AGGREGATE(15,3,(TableDiv[[Agency]:[Agency]]=$E275)/(TableDiv[[Agency]:[Agency]]=$E275)*(ROW(TableDiv[Agency])-ROW(TableDiv[[#Headers],[Agency]])),COLUMNS($F$7:AG$7))))</f>
        <v>0</v>
      </c>
      <c r="AH275" s="1069" cm="1">
        <f t="array" ref="AH275">IF($D275&lt;COLUMNS($F$7:AH$7),"",INDEX(TableDiv[[GASB]:[GASB]],_xlfn.AGGREGATE(15,3,(TableDiv[[Agency]:[Agency]]=$E275)/(TableDiv[[Agency]:[Agency]]=$E275)*(ROW(TableDiv[Agency])-ROW(TableDiv[[#Headers],[Agency]])),COLUMNS($F$7:AH$7))))</f>
        <v>0</v>
      </c>
      <c r="AI275" s="1069" cm="1">
        <f t="array" ref="AI275">IF($D275&lt;COLUMNS($F$7:AI$7),"",INDEX(TableDiv[[GASB]:[GASB]],_xlfn.AGGREGATE(15,3,(TableDiv[[Agency]:[Agency]]=$E275)/(TableDiv[[Agency]:[Agency]]=$E275)*(ROW(TableDiv[Agency])-ROW(TableDiv[[#Headers],[Agency]])),COLUMNS($F$7:AI$7))))</f>
        <v>0</v>
      </c>
      <c r="AJ275" s="1069" cm="1">
        <f t="array" ref="AJ275">IF($D275&lt;COLUMNS($F$7:AJ$7),"",INDEX(TableDiv[[GASB]:[GASB]],_xlfn.AGGREGATE(15,3,(TableDiv[[Agency]:[Agency]]=$E275)/(TableDiv[[Agency]:[Agency]]=$E275)*(ROW(TableDiv[Agency])-ROW(TableDiv[[#Headers],[Agency]])),COLUMNS($F$7:AJ$7))))</f>
        <v>0</v>
      </c>
      <c r="AK275" s="1069" t="str" cm="1">
        <f t="array" ref="AK275">IF($D275&lt;COLUMNS($F$7:AK$7),"",INDEX(TableDiv[[GASB]:[GASB]],_xlfn.AGGREGATE(15,3,(TableDiv[[Agency]:[Agency]]=$E275)/(TableDiv[[Agency]:[Agency]]=$E275)*(ROW(TableDiv[Agency])-ROW(TableDiv[[#Headers],[Agency]])),COLUMNS($F$7:AK$7))))</f>
        <v/>
      </c>
      <c r="AL275" s="1069" t="str" cm="1">
        <f t="array" ref="AL275">IF($D275&lt;COLUMNS($F$7:AL$7),"",INDEX(TableDiv[[GASB]:[GASB]],_xlfn.AGGREGATE(15,3,(TableDiv[[Agency]:[Agency]]=$E275)/(TableDiv[[Agency]:[Agency]]=$E275)*(ROW(TableDiv[Agency])-ROW(TableDiv[[#Headers],[Agency]])),COLUMNS($F$7:AL$7))))</f>
        <v/>
      </c>
      <c r="AM275" s="1069" t="str" cm="1">
        <f t="array" ref="AM275">IF($D275&lt;COLUMNS($F$7:AM$7),"",INDEX(TableDiv[[GASB]:[GASB]],_xlfn.AGGREGATE(15,3,(TableDiv[[Agency]:[Agency]]=$E275)/(TableDiv[[Agency]:[Agency]]=$E275)*(ROW(TableDiv[Agency])-ROW(TableDiv[[#Headers],[Agency]])),COLUMNS($F$7:AM$7))))</f>
        <v/>
      </c>
      <c r="AN275" s="1069"/>
      <c r="AO275" s="1069"/>
      <c r="AP275" s="1069"/>
      <c r="AQ275" s="1069"/>
      <c r="AR275" s="1069"/>
      <c r="AS275" s="1069"/>
    </row>
    <row r="276" spans="1:45" ht="15">
      <c r="A276" s="1073" t="s">
        <v>1467</v>
      </c>
      <c r="B276" s="1073" t="s">
        <v>2267</v>
      </c>
      <c r="C276" s="1069"/>
      <c r="D276" s="1069">
        <f>COUNTIF(TableDiv[Agency],E276)</f>
        <v>31</v>
      </c>
      <c r="E276" s="1078" t="str" cm="1">
        <f t="array" ref="E276">IFERROR(INDEX(TableDiv[Agency],MATCH(0,INDEX(COUNTIF($E$7:E275,TableDiv[Agency]),),0)),"")</f>
        <v/>
      </c>
      <c r="F276" s="1069" cm="1">
        <f t="array" ref="F276">IF($D276&lt;COLUMNS($F$7:F$7),"",INDEX(TableDiv[[GASB]:[GASB]],_xlfn.AGGREGATE(15,3,(TableDiv[[Agency]:[Agency]]=$E276)/(TableDiv[[Agency]:[Agency]]=$E276)*(ROW(TableDiv[Agency])-ROW(TableDiv[[#Headers],[Agency]])),COLUMNS($F$7:F$7))))</f>
        <v>0</v>
      </c>
      <c r="G276" s="1069" cm="1">
        <f t="array" ref="G276">IF($D276&lt;COLUMNS($F$7:G$7),"",INDEX(TableDiv[[GASB]:[GASB]],_xlfn.AGGREGATE(15,3,(TableDiv[[Agency]:[Agency]]=$E276)/(TableDiv[[Agency]:[Agency]]=$E276)*(ROW(TableDiv[Agency])-ROW(TableDiv[[#Headers],[Agency]])),COLUMNS($F$7:G$7))))</f>
        <v>0</v>
      </c>
      <c r="H276" s="1069" cm="1">
        <f t="array" ref="H276">IF($D276&lt;COLUMNS($F$7:H$7),"",INDEX(TableDiv[[GASB]:[GASB]],_xlfn.AGGREGATE(15,3,(TableDiv[[Agency]:[Agency]]=$E276)/(TableDiv[[Agency]:[Agency]]=$E276)*(ROW(TableDiv[Agency])-ROW(TableDiv[[#Headers],[Agency]])),COLUMNS($F$7:H$7))))</f>
        <v>0</v>
      </c>
      <c r="I276" s="1069" cm="1">
        <f t="array" ref="I276">IF($D276&lt;COLUMNS($F$7:I$7),"",INDEX(TableDiv[[GASB]:[GASB]],_xlfn.AGGREGATE(15,3,(TableDiv[[Agency]:[Agency]]=$E276)/(TableDiv[[Agency]:[Agency]]=$E276)*(ROW(TableDiv[Agency])-ROW(TableDiv[[#Headers],[Agency]])),COLUMNS($F$7:I$7))))</f>
        <v>0</v>
      </c>
      <c r="J276" s="1069" cm="1">
        <f t="array" ref="J276">IF($D276&lt;COLUMNS($F$7:J$7),"",INDEX(TableDiv[[GASB]:[GASB]],_xlfn.AGGREGATE(15,3,(TableDiv[[Agency]:[Agency]]=$E276)/(TableDiv[[Agency]:[Agency]]=$E276)*(ROW(TableDiv[Agency])-ROW(TableDiv[[#Headers],[Agency]])),COLUMNS($F$7:J$7))))</f>
        <v>0</v>
      </c>
      <c r="K276" s="1069" cm="1">
        <f t="array" ref="K276">IF($D276&lt;COLUMNS($F$7:K$7),"",INDEX(TableDiv[[GASB]:[GASB]],_xlfn.AGGREGATE(15,3,(TableDiv[[Agency]:[Agency]]=$E276)/(TableDiv[[Agency]:[Agency]]=$E276)*(ROW(TableDiv[Agency])-ROW(TableDiv[[#Headers],[Agency]])),COLUMNS($F$7:K$7))))</f>
        <v>0</v>
      </c>
      <c r="L276" s="1069" cm="1">
        <f t="array" ref="L276">IF($D276&lt;COLUMNS($F$7:L$7),"",INDEX(TableDiv[[GASB]:[GASB]],_xlfn.AGGREGATE(15,3,(TableDiv[[Agency]:[Agency]]=$E276)/(TableDiv[[Agency]:[Agency]]=$E276)*(ROW(TableDiv[Agency])-ROW(TableDiv[[#Headers],[Agency]])),COLUMNS($F$7:L$7))))</f>
        <v>0</v>
      </c>
      <c r="M276" s="1069" cm="1">
        <f t="array" ref="M276">IF($D276&lt;COLUMNS($F$7:M$7),"",INDEX(TableDiv[[GASB]:[GASB]],_xlfn.AGGREGATE(15,3,(TableDiv[[Agency]:[Agency]]=$E276)/(TableDiv[[Agency]:[Agency]]=$E276)*(ROW(TableDiv[Agency])-ROW(TableDiv[[#Headers],[Agency]])),COLUMNS($F$7:M$7))))</f>
        <v>0</v>
      </c>
      <c r="N276" s="1069" cm="1">
        <f t="array" ref="N276">IF($D276&lt;COLUMNS($F$7:N$7),"",INDEX(TableDiv[[GASB]:[GASB]],_xlfn.AGGREGATE(15,3,(TableDiv[[Agency]:[Agency]]=$E276)/(TableDiv[[Agency]:[Agency]]=$E276)*(ROW(TableDiv[Agency])-ROW(TableDiv[[#Headers],[Agency]])),COLUMNS($F$7:N$7))))</f>
        <v>0</v>
      </c>
      <c r="O276" s="1069" cm="1">
        <f t="array" ref="O276">IF($D276&lt;COLUMNS($F$7:O$7),"",INDEX(TableDiv[[GASB]:[GASB]],_xlfn.AGGREGATE(15,3,(TableDiv[[Agency]:[Agency]]=$E276)/(TableDiv[[Agency]:[Agency]]=$E276)*(ROW(TableDiv[Agency])-ROW(TableDiv[[#Headers],[Agency]])),COLUMNS($F$7:O$7))))</f>
        <v>0</v>
      </c>
      <c r="P276" s="1069" cm="1">
        <f t="array" ref="P276">IF($D276&lt;COLUMNS($F$7:P$7),"",INDEX(TableDiv[[GASB]:[GASB]],_xlfn.AGGREGATE(15,3,(TableDiv[[Agency]:[Agency]]=$E276)/(TableDiv[[Agency]:[Agency]]=$E276)*(ROW(TableDiv[Agency])-ROW(TableDiv[[#Headers],[Agency]])),COLUMNS($F$7:P$7))))</f>
        <v>0</v>
      </c>
      <c r="Q276" s="1069" cm="1">
        <f t="array" ref="Q276">IF($D276&lt;COLUMNS($F$7:Q$7),"",INDEX(TableDiv[[GASB]:[GASB]],_xlfn.AGGREGATE(15,3,(TableDiv[[Agency]:[Agency]]=$E276)/(TableDiv[[Agency]:[Agency]]=$E276)*(ROW(TableDiv[Agency])-ROW(TableDiv[[#Headers],[Agency]])),COLUMNS($F$7:Q$7))))</f>
        <v>0</v>
      </c>
      <c r="R276" s="1069" cm="1">
        <f t="array" ref="R276">IF($D276&lt;COLUMNS($F$7:R$7),"",INDEX(TableDiv[[GASB]:[GASB]],_xlfn.AGGREGATE(15,3,(TableDiv[[Agency]:[Agency]]=$E276)/(TableDiv[[Agency]:[Agency]]=$E276)*(ROW(TableDiv[Agency])-ROW(TableDiv[[#Headers],[Agency]])),COLUMNS($F$7:R$7))))</f>
        <v>0</v>
      </c>
      <c r="S276" s="1069" cm="1">
        <f t="array" ref="S276">IF($D276&lt;COLUMNS($F$7:S$7),"",INDEX(TableDiv[[GASB]:[GASB]],_xlfn.AGGREGATE(15,3,(TableDiv[[Agency]:[Agency]]=$E276)/(TableDiv[[Agency]:[Agency]]=$E276)*(ROW(TableDiv[Agency])-ROW(TableDiv[[#Headers],[Agency]])),COLUMNS($F$7:S$7))))</f>
        <v>0</v>
      </c>
      <c r="T276" s="1069" cm="1">
        <f t="array" ref="T276">IF($D276&lt;COLUMNS($F$7:T$7),"",INDEX(TableDiv[[GASB]:[GASB]],_xlfn.AGGREGATE(15,3,(TableDiv[[Agency]:[Agency]]=$E276)/(TableDiv[[Agency]:[Agency]]=$E276)*(ROW(TableDiv[Agency])-ROW(TableDiv[[#Headers],[Agency]])),COLUMNS($F$7:T$7))))</f>
        <v>0</v>
      </c>
      <c r="U276" s="1069" cm="1">
        <f t="array" ref="U276">IF($D276&lt;COLUMNS($F$7:U$7),"",INDEX(TableDiv[[GASB]:[GASB]],_xlfn.AGGREGATE(15,3,(TableDiv[[Agency]:[Agency]]=$E276)/(TableDiv[[Agency]:[Agency]]=$E276)*(ROW(TableDiv[Agency])-ROW(TableDiv[[#Headers],[Agency]])),COLUMNS($F$7:U$7))))</f>
        <v>0</v>
      </c>
      <c r="V276" s="1069" cm="1">
        <f t="array" ref="V276">IF($D276&lt;COLUMNS($F$7:V$7),"",INDEX(TableDiv[[GASB]:[GASB]],_xlfn.AGGREGATE(15,3,(TableDiv[[Agency]:[Agency]]=$E276)/(TableDiv[[Agency]:[Agency]]=$E276)*(ROW(TableDiv[Agency])-ROW(TableDiv[[#Headers],[Agency]])),COLUMNS($F$7:V$7))))</f>
        <v>0</v>
      </c>
      <c r="W276" s="1069" cm="1">
        <f t="array" ref="W276">IF($D276&lt;COLUMNS($F$7:W$7),"",INDEX(TableDiv[[GASB]:[GASB]],_xlfn.AGGREGATE(15,3,(TableDiv[[Agency]:[Agency]]=$E276)/(TableDiv[[Agency]:[Agency]]=$E276)*(ROW(TableDiv[Agency])-ROW(TableDiv[[#Headers],[Agency]])),COLUMNS($F$7:W$7))))</f>
        <v>0</v>
      </c>
      <c r="X276" s="1069" cm="1">
        <f t="array" ref="X276">IF($D276&lt;COLUMNS($F$7:X$7),"",INDEX(TableDiv[[GASB]:[GASB]],_xlfn.AGGREGATE(15,3,(TableDiv[[Agency]:[Agency]]=$E276)/(TableDiv[[Agency]:[Agency]]=$E276)*(ROW(TableDiv[Agency])-ROW(TableDiv[[#Headers],[Agency]])),COLUMNS($F$7:X$7))))</f>
        <v>0</v>
      </c>
      <c r="Y276" s="1069" cm="1">
        <f t="array" ref="Y276">IF($D276&lt;COLUMNS($F$7:Y$7),"",INDEX(TableDiv[[GASB]:[GASB]],_xlfn.AGGREGATE(15,3,(TableDiv[[Agency]:[Agency]]=$E276)/(TableDiv[[Agency]:[Agency]]=$E276)*(ROW(TableDiv[Agency])-ROW(TableDiv[[#Headers],[Agency]])),COLUMNS($F$7:Y$7))))</f>
        <v>0</v>
      </c>
      <c r="Z276" s="1069" cm="1">
        <f t="array" ref="Z276">IF($D276&lt;COLUMNS($F$7:Z$7),"",INDEX(TableDiv[[GASB]:[GASB]],_xlfn.AGGREGATE(15,3,(TableDiv[[Agency]:[Agency]]=$E276)/(TableDiv[[Agency]:[Agency]]=$E276)*(ROW(TableDiv[Agency])-ROW(TableDiv[[#Headers],[Agency]])),COLUMNS($F$7:Z$7))))</f>
        <v>0</v>
      </c>
      <c r="AA276" s="1069" cm="1">
        <f t="array" ref="AA276">IF($D276&lt;COLUMNS($F$7:AA$7),"",INDEX(TableDiv[[GASB]:[GASB]],_xlfn.AGGREGATE(15,3,(TableDiv[[Agency]:[Agency]]=$E276)/(TableDiv[[Agency]:[Agency]]=$E276)*(ROW(TableDiv[Agency])-ROW(TableDiv[[#Headers],[Agency]])),COLUMNS($F$7:AA$7))))</f>
        <v>0</v>
      </c>
      <c r="AB276" s="1069" cm="1">
        <f t="array" ref="AB276">IF($D276&lt;COLUMNS($F$7:AB$7),"",INDEX(TableDiv[[GASB]:[GASB]],_xlfn.AGGREGATE(15,3,(TableDiv[[Agency]:[Agency]]=$E276)/(TableDiv[[Agency]:[Agency]]=$E276)*(ROW(TableDiv[Agency])-ROW(TableDiv[[#Headers],[Agency]])),COLUMNS($F$7:AB$7))))</f>
        <v>0</v>
      </c>
      <c r="AC276" s="1069" cm="1">
        <f t="array" ref="AC276">IF($D276&lt;COLUMNS($F$7:AC$7),"",INDEX(TableDiv[[GASB]:[GASB]],_xlfn.AGGREGATE(15,3,(TableDiv[[Agency]:[Agency]]=$E276)/(TableDiv[[Agency]:[Agency]]=$E276)*(ROW(TableDiv[Agency])-ROW(TableDiv[[#Headers],[Agency]])),COLUMNS($F$7:AC$7))))</f>
        <v>0</v>
      </c>
      <c r="AD276" s="1069" cm="1">
        <f t="array" ref="AD276">IF($D276&lt;COLUMNS($F$7:AD$7),"",INDEX(TableDiv[[GASB]:[GASB]],_xlfn.AGGREGATE(15,3,(TableDiv[[Agency]:[Agency]]=$E276)/(TableDiv[[Agency]:[Agency]]=$E276)*(ROW(TableDiv[Agency])-ROW(TableDiv[[#Headers],[Agency]])),COLUMNS($F$7:AD$7))))</f>
        <v>0</v>
      </c>
      <c r="AE276" s="1069" cm="1">
        <f t="array" ref="AE276">IF($D276&lt;COLUMNS($F$7:AE$7),"",INDEX(TableDiv[[GASB]:[GASB]],_xlfn.AGGREGATE(15,3,(TableDiv[[Agency]:[Agency]]=$E276)/(TableDiv[[Agency]:[Agency]]=$E276)*(ROW(TableDiv[Agency])-ROW(TableDiv[[#Headers],[Agency]])),COLUMNS($F$7:AE$7))))</f>
        <v>0</v>
      </c>
      <c r="AF276" s="1069" cm="1">
        <f t="array" ref="AF276">IF($D276&lt;COLUMNS($F$7:AF$7),"",INDEX(TableDiv[[GASB]:[GASB]],_xlfn.AGGREGATE(15,3,(TableDiv[[Agency]:[Agency]]=$E276)/(TableDiv[[Agency]:[Agency]]=$E276)*(ROW(TableDiv[Agency])-ROW(TableDiv[[#Headers],[Agency]])),COLUMNS($F$7:AF$7))))</f>
        <v>0</v>
      </c>
      <c r="AG276" s="1069" cm="1">
        <f t="array" ref="AG276">IF($D276&lt;COLUMNS($F$7:AG$7),"",INDEX(TableDiv[[GASB]:[GASB]],_xlfn.AGGREGATE(15,3,(TableDiv[[Agency]:[Agency]]=$E276)/(TableDiv[[Agency]:[Agency]]=$E276)*(ROW(TableDiv[Agency])-ROW(TableDiv[[#Headers],[Agency]])),COLUMNS($F$7:AG$7))))</f>
        <v>0</v>
      </c>
      <c r="AH276" s="1069" cm="1">
        <f t="array" ref="AH276">IF($D276&lt;COLUMNS($F$7:AH$7),"",INDEX(TableDiv[[GASB]:[GASB]],_xlfn.AGGREGATE(15,3,(TableDiv[[Agency]:[Agency]]=$E276)/(TableDiv[[Agency]:[Agency]]=$E276)*(ROW(TableDiv[Agency])-ROW(TableDiv[[#Headers],[Agency]])),COLUMNS($F$7:AH$7))))</f>
        <v>0</v>
      </c>
      <c r="AI276" s="1069" cm="1">
        <f t="array" ref="AI276">IF($D276&lt;COLUMNS($F$7:AI$7),"",INDEX(TableDiv[[GASB]:[GASB]],_xlfn.AGGREGATE(15,3,(TableDiv[[Agency]:[Agency]]=$E276)/(TableDiv[[Agency]:[Agency]]=$E276)*(ROW(TableDiv[Agency])-ROW(TableDiv[[#Headers],[Agency]])),COLUMNS($F$7:AI$7))))</f>
        <v>0</v>
      </c>
      <c r="AJ276" s="1069" cm="1">
        <f t="array" ref="AJ276">IF($D276&lt;COLUMNS($F$7:AJ$7),"",INDEX(TableDiv[[GASB]:[GASB]],_xlfn.AGGREGATE(15,3,(TableDiv[[Agency]:[Agency]]=$E276)/(TableDiv[[Agency]:[Agency]]=$E276)*(ROW(TableDiv[Agency])-ROW(TableDiv[[#Headers],[Agency]])),COLUMNS($F$7:AJ$7))))</f>
        <v>0</v>
      </c>
      <c r="AK276" s="1069" t="str" cm="1">
        <f t="array" ref="AK276">IF($D276&lt;COLUMNS($F$7:AK$7),"",INDEX(TableDiv[[GASB]:[GASB]],_xlfn.AGGREGATE(15,3,(TableDiv[[Agency]:[Agency]]=$E276)/(TableDiv[[Agency]:[Agency]]=$E276)*(ROW(TableDiv[Agency])-ROW(TableDiv[[#Headers],[Agency]])),COLUMNS($F$7:AK$7))))</f>
        <v/>
      </c>
      <c r="AL276" s="1069" t="str" cm="1">
        <f t="array" ref="AL276">IF($D276&lt;COLUMNS($F$7:AL$7),"",INDEX(TableDiv[[GASB]:[GASB]],_xlfn.AGGREGATE(15,3,(TableDiv[[Agency]:[Agency]]=$E276)/(TableDiv[[Agency]:[Agency]]=$E276)*(ROW(TableDiv[Agency])-ROW(TableDiv[[#Headers],[Agency]])),COLUMNS($F$7:AL$7))))</f>
        <v/>
      </c>
      <c r="AM276" s="1069" t="str" cm="1">
        <f t="array" ref="AM276">IF($D276&lt;COLUMNS($F$7:AM$7),"",INDEX(TableDiv[[GASB]:[GASB]],_xlfn.AGGREGATE(15,3,(TableDiv[[Agency]:[Agency]]=$E276)/(TableDiv[[Agency]:[Agency]]=$E276)*(ROW(TableDiv[Agency])-ROW(TableDiv[[#Headers],[Agency]])),COLUMNS($F$7:AM$7))))</f>
        <v/>
      </c>
      <c r="AN276" s="1069"/>
      <c r="AO276" s="1069"/>
      <c r="AP276" s="1069"/>
      <c r="AQ276" s="1069"/>
      <c r="AR276" s="1069"/>
      <c r="AS276" s="1069"/>
    </row>
    <row r="277" spans="1:45" ht="15">
      <c r="A277" s="1073" t="s">
        <v>1467</v>
      </c>
      <c r="B277" s="1073" t="s">
        <v>2277</v>
      </c>
      <c r="C277" s="1069"/>
      <c r="D277" s="1069">
        <f>COUNTIF(TableDiv[Agency],E277)</f>
        <v>31</v>
      </c>
      <c r="E277" s="1078" t="str" cm="1">
        <f t="array" ref="E277">IFERROR(INDEX(TableDiv[Agency],MATCH(0,INDEX(COUNTIF($E$7:E276,TableDiv[Agency]),),0)),"")</f>
        <v/>
      </c>
      <c r="F277" s="1069" cm="1">
        <f t="array" ref="F277">IF($D277&lt;COLUMNS($F$7:F$7),"",INDEX(TableDiv[[GASB]:[GASB]],_xlfn.AGGREGATE(15,3,(TableDiv[[Agency]:[Agency]]=$E277)/(TableDiv[[Agency]:[Agency]]=$E277)*(ROW(TableDiv[Agency])-ROW(TableDiv[[#Headers],[Agency]])),COLUMNS($F$7:F$7))))</f>
        <v>0</v>
      </c>
      <c r="G277" s="1069" cm="1">
        <f t="array" ref="G277">IF($D277&lt;COLUMNS($F$7:G$7),"",INDEX(TableDiv[[GASB]:[GASB]],_xlfn.AGGREGATE(15,3,(TableDiv[[Agency]:[Agency]]=$E277)/(TableDiv[[Agency]:[Agency]]=$E277)*(ROW(TableDiv[Agency])-ROW(TableDiv[[#Headers],[Agency]])),COLUMNS($F$7:G$7))))</f>
        <v>0</v>
      </c>
      <c r="H277" s="1069" cm="1">
        <f t="array" ref="H277">IF($D277&lt;COLUMNS($F$7:H$7),"",INDEX(TableDiv[[GASB]:[GASB]],_xlfn.AGGREGATE(15,3,(TableDiv[[Agency]:[Agency]]=$E277)/(TableDiv[[Agency]:[Agency]]=$E277)*(ROW(TableDiv[Agency])-ROW(TableDiv[[#Headers],[Agency]])),COLUMNS($F$7:H$7))))</f>
        <v>0</v>
      </c>
      <c r="I277" s="1069" cm="1">
        <f t="array" ref="I277">IF($D277&lt;COLUMNS($F$7:I$7),"",INDEX(TableDiv[[GASB]:[GASB]],_xlfn.AGGREGATE(15,3,(TableDiv[[Agency]:[Agency]]=$E277)/(TableDiv[[Agency]:[Agency]]=$E277)*(ROW(TableDiv[Agency])-ROW(TableDiv[[#Headers],[Agency]])),COLUMNS($F$7:I$7))))</f>
        <v>0</v>
      </c>
      <c r="J277" s="1069" cm="1">
        <f t="array" ref="J277">IF($D277&lt;COLUMNS($F$7:J$7),"",INDEX(TableDiv[[GASB]:[GASB]],_xlfn.AGGREGATE(15,3,(TableDiv[[Agency]:[Agency]]=$E277)/(TableDiv[[Agency]:[Agency]]=$E277)*(ROW(TableDiv[Agency])-ROW(TableDiv[[#Headers],[Agency]])),COLUMNS($F$7:J$7))))</f>
        <v>0</v>
      </c>
      <c r="K277" s="1069" cm="1">
        <f t="array" ref="K277">IF($D277&lt;COLUMNS($F$7:K$7),"",INDEX(TableDiv[[GASB]:[GASB]],_xlfn.AGGREGATE(15,3,(TableDiv[[Agency]:[Agency]]=$E277)/(TableDiv[[Agency]:[Agency]]=$E277)*(ROW(TableDiv[Agency])-ROW(TableDiv[[#Headers],[Agency]])),COLUMNS($F$7:K$7))))</f>
        <v>0</v>
      </c>
      <c r="L277" s="1069" cm="1">
        <f t="array" ref="L277">IF($D277&lt;COLUMNS($F$7:L$7),"",INDEX(TableDiv[[GASB]:[GASB]],_xlfn.AGGREGATE(15,3,(TableDiv[[Agency]:[Agency]]=$E277)/(TableDiv[[Agency]:[Agency]]=$E277)*(ROW(TableDiv[Agency])-ROW(TableDiv[[#Headers],[Agency]])),COLUMNS($F$7:L$7))))</f>
        <v>0</v>
      </c>
      <c r="M277" s="1069" cm="1">
        <f t="array" ref="M277">IF($D277&lt;COLUMNS($F$7:M$7),"",INDEX(TableDiv[[GASB]:[GASB]],_xlfn.AGGREGATE(15,3,(TableDiv[[Agency]:[Agency]]=$E277)/(TableDiv[[Agency]:[Agency]]=$E277)*(ROW(TableDiv[Agency])-ROW(TableDiv[[#Headers],[Agency]])),COLUMNS($F$7:M$7))))</f>
        <v>0</v>
      </c>
      <c r="N277" s="1069" cm="1">
        <f t="array" ref="N277">IF($D277&lt;COLUMNS($F$7:N$7),"",INDEX(TableDiv[[GASB]:[GASB]],_xlfn.AGGREGATE(15,3,(TableDiv[[Agency]:[Agency]]=$E277)/(TableDiv[[Agency]:[Agency]]=$E277)*(ROW(TableDiv[Agency])-ROW(TableDiv[[#Headers],[Agency]])),COLUMNS($F$7:N$7))))</f>
        <v>0</v>
      </c>
      <c r="O277" s="1069" cm="1">
        <f t="array" ref="O277">IF($D277&lt;COLUMNS($F$7:O$7),"",INDEX(TableDiv[[GASB]:[GASB]],_xlfn.AGGREGATE(15,3,(TableDiv[[Agency]:[Agency]]=$E277)/(TableDiv[[Agency]:[Agency]]=$E277)*(ROW(TableDiv[Agency])-ROW(TableDiv[[#Headers],[Agency]])),COLUMNS($F$7:O$7))))</f>
        <v>0</v>
      </c>
      <c r="P277" s="1069" cm="1">
        <f t="array" ref="P277">IF($D277&lt;COLUMNS($F$7:P$7),"",INDEX(TableDiv[[GASB]:[GASB]],_xlfn.AGGREGATE(15,3,(TableDiv[[Agency]:[Agency]]=$E277)/(TableDiv[[Agency]:[Agency]]=$E277)*(ROW(TableDiv[Agency])-ROW(TableDiv[[#Headers],[Agency]])),COLUMNS($F$7:P$7))))</f>
        <v>0</v>
      </c>
      <c r="Q277" s="1069" cm="1">
        <f t="array" ref="Q277">IF($D277&lt;COLUMNS($F$7:Q$7),"",INDEX(TableDiv[[GASB]:[GASB]],_xlfn.AGGREGATE(15,3,(TableDiv[[Agency]:[Agency]]=$E277)/(TableDiv[[Agency]:[Agency]]=$E277)*(ROW(TableDiv[Agency])-ROW(TableDiv[[#Headers],[Agency]])),COLUMNS($F$7:Q$7))))</f>
        <v>0</v>
      </c>
      <c r="R277" s="1069" cm="1">
        <f t="array" ref="R277">IF($D277&lt;COLUMNS($F$7:R$7),"",INDEX(TableDiv[[GASB]:[GASB]],_xlfn.AGGREGATE(15,3,(TableDiv[[Agency]:[Agency]]=$E277)/(TableDiv[[Agency]:[Agency]]=$E277)*(ROW(TableDiv[Agency])-ROW(TableDiv[[#Headers],[Agency]])),COLUMNS($F$7:R$7))))</f>
        <v>0</v>
      </c>
      <c r="S277" s="1069" cm="1">
        <f t="array" ref="S277">IF($D277&lt;COLUMNS($F$7:S$7),"",INDEX(TableDiv[[GASB]:[GASB]],_xlfn.AGGREGATE(15,3,(TableDiv[[Agency]:[Agency]]=$E277)/(TableDiv[[Agency]:[Agency]]=$E277)*(ROW(TableDiv[Agency])-ROW(TableDiv[[#Headers],[Agency]])),COLUMNS($F$7:S$7))))</f>
        <v>0</v>
      </c>
      <c r="T277" s="1069" cm="1">
        <f t="array" ref="T277">IF($D277&lt;COLUMNS($F$7:T$7),"",INDEX(TableDiv[[GASB]:[GASB]],_xlfn.AGGREGATE(15,3,(TableDiv[[Agency]:[Agency]]=$E277)/(TableDiv[[Agency]:[Agency]]=$E277)*(ROW(TableDiv[Agency])-ROW(TableDiv[[#Headers],[Agency]])),COLUMNS($F$7:T$7))))</f>
        <v>0</v>
      </c>
      <c r="U277" s="1069" cm="1">
        <f t="array" ref="U277">IF($D277&lt;COLUMNS($F$7:U$7),"",INDEX(TableDiv[[GASB]:[GASB]],_xlfn.AGGREGATE(15,3,(TableDiv[[Agency]:[Agency]]=$E277)/(TableDiv[[Agency]:[Agency]]=$E277)*(ROW(TableDiv[Agency])-ROW(TableDiv[[#Headers],[Agency]])),COLUMNS($F$7:U$7))))</f>
        <v>0</v>
      </c>
      <c r="V277" s="1069" cm="1">
        <f t="array" ref="V277">IF($D277&lt;COLUMNS($F$7:V$7),"",INDEX(TableDiv[[GASB]:[GASB]],_xlfn.AGGREGATE(15,3,(TableDiv[[Agency]:[Agency]]=$E277)/(TableDiv[[Agency]:[Agency]]=$E277)*(ROW(TableDiv[Agency])-ROW(TableDiv[[#Headers],[Agency]])),COLUMNS($F$7:V$7))))</f>
        <v>0</v>
      </c>
      <c r="W277" s="1069" cm="1">
        <f t="array" ref="W277">IF($D277&lt;COLUMNS($F$7:W$7),"",INDEX(TableDiv[[GASB]:[GASB]],_xlfn.AGGREGATE(15,3,(TableDiv[[Agency]:[Agency]]=$E277)/(TableDiv[[Agency]:[Agency]]=$E277)*(ROW(TableDiv[Agency])-ROW(TableDiv[[#Headers],[Agency]])),COLUMNS($F$7:W$7))))</f>
        <v>0</v>
      </c>
      <c r="X277" s="1069" cm="1">
        <f t="array" ref="X277">IF($D277&lt;COLUMNS($F$7:X$7),"",INDEX(TableDiv[[GASB]:[GASB]],_xlfn.AGGREGATE(15,3,(TableDiv[[Agency]:[Agency]]=$E277)/(TableDiv[[Agency]:[Agency]]=$E277)*(ROW(TableDiv[Agency])-ROW(TableDiv[[#Headers],[Agency]])),COLUMNS($F$7:X$7))))</f>
        <v>0</v>
      </c>
      <c r="Y277" s="1069" cm="1">
        <f t="array" ref="Y277">IF($D277&lt;COLUMNS($F$7:Y$7),"",INDEX(TableDiv[[GASB]:[GASB]],_xlfn.AGGREGATE(15,3,(TableDiv[[Agency]:[Agency]]=$E277)/(TableDiv[[Agency]:[Agency]]=$E277)*(ROW(TableDiv[Agency])-ROW(TableDiv[[#Headers],[Agency]])),COLUMNS($F$7:Y$7))))</f>
        <v>0</v>
      </c>
      <c r="Z277" s="1069" cm="1">
        <f t="array" ref="Z277">IF($D277&lt;COLUMNS($F$7:Z$7),"",INDEX(TableDiv[[GASB]:[GASB]],_xlfn.AGGREGATE(15,3,(TableDiv[[Agency]:[Agency]]=$E277)/(TableDiv[[Agency]:[Agency]]=$E277)*(ROW(TableDiv[Agency])-ROW(TableDiv[[#Headers],[Agency]])),COLUMNS($F$7:Z$7))))</f>
        <v>0</v>
      </c>
      <c r="AA277" s="1069" cm="1">
        <f t="array" ref="AA277">IF($D277&lt;COLUMNS($F$7:AA$7),"",INDEX(TableDiv[[GASB]:[GASB]],_xlfn.AGGREGATE(15,3,(TableDiv[[Agency]:[Agency]]=$E277)/(TableDiv[[Agency]:[Agency]]=$E277)*(ROW(TableDiv[Agency])-ROW(TableDiv[[#Headers],[Agency]])),COLUMNS($F$7:AA$7))))</f>
        <v>0</v>
      </c>
      <c r="AB277" s="1069" cm="1">
        <f t="array" ref="AB277">IF($D277&lt;COLUMNS($F$7:AB$7),"",INDEX(TableDiv[[GASB]:[GASB]],_xlfn.AGGREGATE(15,3,(TableDiv[[Agency]:[Agency]]=$E277)/(TableDiv[[Agency]:[Agency]]=$E277)*(ROW(TableDiv[Agency])-ROW(TableDiv[[#Headers],[Agency]])),COLUMNS($F$7:AB$7))))</f>
        <v>0</v>
      </c>
      <c r="AC277" s="1069" cm="1">
        <f t="array" ref="AC277">IF($D277&lt;COLUMNS($F$7:AC$7),"",INDEX(TableDiv[[GASB]:[GASB]],_xlfn.AGGREGATE(15,3,(TableDiv[[Agency]:[Agency]]=$E277)/(TableDiv[[Agency]:[Agency]]=$E277)*(ROW(TableDiv[Agency])-ROW(TableDiv[[#Headers],[Agency]])),COLUMNS($F$7:AC$7))))</f>
        <v>0</v>
      </c>
      <c r="AD277" s="1069" cm="1">
        <f t="array" ref="AD277">IF($D277&lt;COLUMNS($F$7:AD$7),"",INDEX(TableDiv[[GASB]:[GASB]],_xlfn.AGGREGATE(15,3,(TableDiv[[Agency]:[Agency]]=$E277)/(TableDiv[[Agency]:[Agency]]=$E277)*(ROW(TableDiv[Agency])-ROW(TableDiv[[#Headers],[Agency]])),COLUMNS($F$7:AD$7))))</f>
        <v>0</v>
      </c>
      <c r="AE277" s="1069" cm="1">
        <f t="array" ref="AE277">IF($D277&lt;COLUMNS($F$7:AE$7),"",INDEX(TableDiv[[GASB]:[GASB]],_xlfn.AGGREGATE(15,3,(TableDiv[[Agency]:[Agency]]=$E277)/(TableDiv[[Agency]:[Agency]]=$E277)*(ROW(TableDiv[Agency])-ROW(TableDiv[[#Headers],[Agency]])),COLUMNS($F$7:AE$7))))</f>
        <v>0</v>
      </c>
      <c r="AF277" s="1069" cm="1">
        <f t="array" ref="AF277">IF($D277&lt;COLUMNS($F$7:AF$7),"",INDEX(TableDiv[[GASB]:[GASB]],_xlfn.AGGREGATE(15,3,(TableDiv[[Agency]:[Agency]]=$E277)/(TableDiv[[Agency]:[Agency]]=$E277)*(ROW(TableDiv[Agency])-ROW(TableDiv[[#Headers],[Agency]])),COLUMNS($F$7:AF$7))))</f>
        <v>0</v>
      </c>
      <c r="AG277" s="1069" cm="1">
        <f t="array" ref="AG277">IF($D277&lt;COLUMNS($F$7:AG$7),"",INDEX(TableDiv[[GASB]:[GASB]],_xlfn.AGGREGATE(15,3,(TableDiv[[Agency]:[Agency]]=$E277)/(TableDiv[[Agency]:[Agency]]=$E277)*(ROW(TableDiv[Agency])-ROW(TableDiv[[#Headers],[Agency]])),COLUMNS($F$7:AG$7))))</f>
        <v>0</v>
      </c>
      <c r="AH277" s="1069" cm="1">
        <f t="array" ref="AH277">IF($D277&lt;COLUMNS($F$7:AH$7),"",INDEX(TableDiv[[GASB]:[GASB]],_xlfn.AGGREGATE(15,3,(TableDiv[[Agency]:[Agency]]=$E277)/(TableDiv[[Agency]:[Agency]]=$E277)*(ROW(TableDiv[Agency])-ROW(TableDiv[[#Headers],[Agency]])),COLUMNS($F$7:AH$7))))</f>
        <v>0</v>
      </c>
      <c r="AI277" s="1069" cm="1">
        <f t="array" ref="AI277">IF($D277&lt;COLUMNS($F$7:AI$7),"",INDEX(TableDiv[[GASB]:[GASB]],_xlfn.AGGREGATE(15,3,(TableDiv[[Agency]:[Agency]]=$E277)/(TableDiv[[Agency]:[Agency]]=$E277)*(ROW(TableDiv[Agency])-ROW(TableDiv[[#Headers],[Agency]])),COLUMNS($F$7:AI$7))))</f>
        <v>0</v>
      </c>
      <c r="AJ277" s="1069" cm="1">
        <f t="array" ref="AJ277">IF($D277&lt;COLUMNS($F$7:AJ$7),"",INDEX(TableDiv[[GASB]:[GASB]],_xlfn.AGGREGATE(15,3,(TableDiv[[Agency]:[Agency]]=$E277)/(TableDiv[[Agency]:[Agency]]=$E277)*(ROW(TableDiv[Agency])-ROW(TableDiv[[#Headers],[Agency]])),COLUMNS($F$7:AJ$7))))</f>
        <v>0</v>
      </c>
      <c r="AK277" s="1069" t="str" cm="1">
        <f t="array" ref="AK277">IF($D277&lt;COLUMNS($F$7:AK$7),"",INDEX(TableDiv[[GASB]:[GASB]],_xlfn.AGGREGATE(15,3,(TableDiv[[Agency]:[Agency]]=$E277)/(TableDiv[[Agency]:[Agency]]=$E277)*(ROW(TableDiv[Agency])-ROW(TableDiv[[#Headers],[Agency]])),COLUMNS($F$7:AK$7))))</f>
        <v/>
      </c>
      <c r="AL277" s="1069" t="str" cm="1">
        <f t="array" ref="AL277">IF($D277&lt;COLUMNS($F$7:AL$7),"",INDEX(TableDiv[[GASB]:[GASB]],_xlfn.AGGREGATE(15,3,(TableDiv[[Agency]:[Agency]]=$E277)/(TableDiv[[Agency]:[Agency]]=$E277)*(ROW(TableDiv[Agency])-ROW(TableDiv[[#Headers],[Agency]])),COLUMNS($F$7:AL$7))))</f>
        <v/>
      </c>
      <c r="AM277" s="1069" t="str" cm="1">
        <f t="array" ref="AM277">IF($D277&lt;COLUMNS($F$7:AM$7),"",INDEX(TableDiv[[GASB]:[GASB]],_xlfn.AGGREGATE(15,3,(TableDiv[[Agency]:[Agency]]=$E277)/(TableDiv[[Agency]:[Agency]]=$E277)*(ROW(TableDiv[Agency])-ROW(TableDiv[[#Headers],[Agency]])),COLUMNS($F$7:AM$7))))</f>
        <v/>
      </c>
      <c r="AN277" s="1069"/>
      <c r="AO277" s="1069"/>
      <c r="AP277" s="1069"/>
      <c r="AQ277" s="1069"/>
      <c r="AR277" s="1069"/>
      <c r="AS277" s="1069"/>
    </row>
    <row r="278" spans="1:45" ht="15">
      <c r="A278" s="1073" t="s">
        <v>1467</v>
      </c>
      <c r="B278" s="1073" t="s">
        <v>2311</v>
      </c>
      <c r="C278" s="1069"/>
      <c r="D278" s="1069">
        <f>COUNTIF(TableDiv[Agency],E278)</f>
        <v>31</v>
      </c>
      <c r="E278" s="1078" t="str" cm="1">
        <f t="array" ref="E278">IFERROR(INDEX(TableDiv[Agency],MATCH(0,INDEX(COUNTIF($E$7:E277,TableDiv[Agency]),),0)),"")</f>
        <v/>
      </c>
      <c r="F278" s="1069" cm="1">
        <f t="array" ref="F278">IF($D278&lt;COLUMNS($F$7:F$7),"",INDEX(TableDiv[[GASB]:[GASB]],_xlfn.AGGREGATE(15,3,(TableDiv[[Agency]:[Agency]]=$E278)/(TableDiv[[Agency]:[Agency]]=$E278)*(ROW(TableDiv[Agency])-ROW(TableDiv[[#Headers],[Agency]])),COLUMNS($F$7:F$7))))</f>
        <v>0</v>
      </c>
      <c r="G278" s="1069" cm="1">
        <f t="array" ref="G278">IF($D278&lt;COLUMNS($F$7:G$7),"",INDEX(TableDiv[[GASB]:[GASB]],_xlfn.AGGREGATE(15,3,(TableDiv[[Agency]:[Agency]]=$E278)/(TableDiv[[Agency]:[Agency]]=$E278)*(ROW(TableDiv[Agency])-ROW(TableDiv[[#Headers],[Agency]])),COLUMNS($F$7:G$7))))</f>
        <v>0</v>
      </c>
      <c r="H278" s="1069" cm="1">
        <f t="array" ref="H278">IF($D278&lt;COLUMNS($F$7:H$7),"",INDEX(TableDiv[[GASB]:[GASB]],_xlfn.AGGREGATE(15,3,(TableDiv[[Agency]:[Agency]]=$E278)/(TableDiv[[Agency]:[Agency]]=$E278)*(ROW(TableDiv[Agency])-ROW(TableDiv[[#Headers],[Agency]])),COLUMNS($F$7:H$7))))</f>
        <v>0</v>
      </c>
      <c r="I278" s="1069" cm="1">
        <f t="array" ref="I278">IF($D278&lt;COLUMNS($F$7:I$7),"",INDEX(TableDiv[[GASB]:[GASB]],_xlfn.AGGREGATE(15,3,(TableDiv[[Agency]:[Agency]]=$E278)/(TableDiv[[Agency]:[Agency]]=$E278)*(ROW(TableDiv[Agency])-ROW(TableDiv[[#Headers],[Agency]])),COLUMNS($F$7:I$7))))</f>
        <v>0</v>
      </c>
      <c r="J278" s="1069" cm="1">
        <f t="array" ref="J278">IF($D278&lt;COLUMNS($F$7:J$7),"",INDEX(TableDiv[[GASB]:[GASB]],_xlfn.AGGREGATE(15,3,(TableDiv[[Agency]:[Agency]]=$E278)/(TableDiv[[Agency]:[Agency]]=$E278)*(ROW(TableDiv[Agency])-ROW(TableDiv[[#Headers],[Agency]])),COLUMNS($F$7:J$7))))</f>
        <v>0</v>
      </c>
      <c r="K278" s="1069" cm="1">
        <f t="array" ref="K278">IF($D278&lt;COLUMNS($F$7:K$7),"",INDEX(TableDiv[[GASB]:[GASB]],_xlfn.AGGREGATE(15,3,(TableDiv[[Agency]:[Agency]]=$E278)/(TableDiv[[Agency]:[Agency]]=$E278)*(ROW(TableDiv[Agency])-ROW(TableDiv[[#Headers],[Agency]])),COLUMNS($F$7:K$7))))</f>
        <v>0</v>
      </c>
      <c r="L278" s="1069" cm="1">
        <f t="array" ref="L278">IF($D278&lt;COLUMNS($F$7:L$7),"",INDEX(TableDiv[[GASB]:[GASB]],_xlfn.AGGREGATE(15,3,(TableDiv[[Agency]:[Agency]]=$E278)/(TableDiv[[Agency]:[Agency]]=$E278)*(ROW(TableDiv[Agency])-ROW(TableDiv[[#Headers],[Agency]])),COLUMNS($F$7:L$7))))</f>
        <v>0</v>
      </c>
      <c r="M278" s="1069" cm="1">
        <f t="array" ref="M278">IF($D278&lt;COLUMNS($F$7:M$7),"",INDEX(TableDiv[[GASB]:[GASB]],_xlfn.AGGREGATE(15,3,(TableDiv[[Agency]:[Agency]]=$E278)/(TableDiv[[Agency]:[Agency]]=$E278)*(ROW(TableDiv[Agency])-ROW(TableDiv[[#Headers],[Agency]])),COLUMNS($F$7:M$7))))</f>
        <v>0</v>
      </c>
      <c r="N278" s="1069" cm="1">
        <f t="array" ref="N278">IF($D278&lt;COLUMNS($F$7:N$7),"",INDEX(TableDiv[[GASB]:[GASB]],_xlfn.AGGREGATE(15,3,(TableDiv[[Agency]:[Agency]]=$E278)/(TableDiv[[Agency]:[Agency]]=$E278)*(ROW(TableDiv[Agency])-ROW(TableDiv[[#Headers],[Agency]])),COLUMNS($F$7:N$7))))</f>
        <v>0</v>
      </c>
      <c r="O278" s="1069" cm="1">
        <f t="array" ref="O278">IF($D278&lt;COLUMNS($F$7:O$7),"",INDEX(TableDiv[[GASB]:[GASB]],_xlfn.AGGREGATE(15,3,(TableDiv[[Agency]:[Agency]]=$E278)/(TableDiv[[Agency]:[Agency]]=$E278)*(ROW(TableDiv[Agency])-ROW(TableDiv[[#Headers],[Agency]])),COLUMNS($F$7:O$7))))</f>
        <v>0</v>
      </c>
      <c r="P278" s="1069" cm="1">
        <f t="array" ref="P278">IF($D278&lt;COLUMNS($F$7:P$7),"",INDEX(TableDiv[[GASB]:[GASB]],_xlfn.AGGREGATE(15,3,(TableDiv[[Agency]:[Agency]]=$E278)/(TableDiv[[Agency]:[Agency]]=$E278)*(ROW(TableDiv[Agency])-ROW(TableDiv[[#Headers],[Agency]])),COLUMNS($F$7:P$7))))</f>
        <v>0</v>
      </c>
      <c r="Q278" s="1069" cm="1">
        <f t="array" ref="Q278">IF($D278&lt;COLUMNS($F$7:Q$7),"",INDEX(TableDiv[[GASB]:[GASB]],_xlfn.AGGREGATE(15,3,(TableDiv[[Agency]:[Agency]]=$E278)/(TableDiv[[Agency]:[Agency]]=$E278)*(ROW(TableDiv[Agency])-ROW(TableDiv[[#Headers],[Agency]])),COLUMNS($F$7:Q$7))))</f>
        <v>0</v>
      </c>
      <c r="R278" s="1069" cm="1">
        <f t="array" ref="R278">IF($D278&lt;COLUMNS($F$7:R$7),"",INDEX(TableDiv[[GASB]:[GASB]],_xlfn.AGGREGATE(15,3,(TableDiv[[Agency]:[Agency]]=$E278)/(TableDiv[[Agency]:[Agency]]=$E278)*(ROW(TableDiv[Agency])-ROW(TableDiv[[#Headers],[Agency]])),COLUMNS($F$7:R$7))))</f>
        <v>0</v>
      </c>
      <c r="S278" s="1069" cm="1">
        <f t="array" ref="S278">IF($D278&lt;COLUMNS($F$7:S$7),"",INDEX(TableDiv[[GASB]:[GASB]],_xlfn.AGGREGATE(15,3,(TableDiv[[Agency]:[Agency]]=$E278)/(TableDiv[[Agency]:[Agency]]=$E278)*(ROW(TableDiv[Agency])-ROW(TableDiv[[#Headers],[Agency]])),COLUMNS($F$7:S$7))))</f>
        <v>0</v>
      </c>
      <c r="T278" s="1069" cm="1">
        <f t="array" ref="T278">IF($D278&lt;COLUMNS($F$7:T$7),"",INDEX(TableDiv[[GASB]:[GASB]],_xlfn.AGGREGATE(15,3,(TableDiv[[Agency]:[Agency]]=$E278)/(TableDiv[[Agency]:[Agency]]=$E278)*(ROW(TableDiv[Agency])-ROW(TableDiv[[#Headers],[Agency]])),COLUMNS($F$7:T$7))))</f>
        <v>0</v>
      </c>
      <c r="U278" s="1069" cm="1">
        <f t="array" ref="U278">IF($D278&lt;COLUMNS($F$7:U$7),"",INDEX(TableDiv[[GASB]:[GASB]],_xlfn.AGGREGATE(15,3,(TableDiv[[Agency]:[Agency]]=$E278)/(TableDiv[[Agency]:[Agency]]=$E278)*(ROW(TableDiv[Agency])-ROW(TableDiv[[#Headers],[Agency]])),COLUMNS($F$7:U$7))))</f>
        <v>0</v>
      </c>
      <c r="V278" s="1069" cm="1">
        <f t="array" ref="V278">IF($D278&lt;COLUMNS($F$7:V$7),"",INDEX(TableDiv[[GASB]:[GASB]],_xlfn.AGGREGATE(15,3,(TableDiv[[Agency]:[Agency]]=$E278)/(TableDiv[[Agency]:[Agency]]=$E278)*(ROW(TableDiv[Agency])-ROW(TableDiv[[#Headers],[Agency]])),COLUMNS($F$7:V$7))))</f>
        <v>0</v>
      </c>
      <c r="W278" s="1069" cm="1">
        <f t="array" ref="W278">IF($D278&lt;COLUMNS($F$7:W$7),"",INDEX(TableDiv[[GASB]:[GASB]],_xlfn.AGGREGATE(15,3,(TableDiv[[Agency]:[Agency]]=$E278)/(TableDiv[[Agency]:[Agency]]=$E278)*(ROW(TableDiv[Agency])-ROW(TableDiv[[#Headers],[Agency]])),COLUMNS($F$7:W$7))))</f>
        <v>0</v>
      </c>
      <c r="X278" s="1069" cm="1">
        <f t="array" ref="X278">IF($D278&lt;COLUMNS($F$7:X$7),"",INDEX(TableDiv[[GASB]:[GASB]],_xlfn.AGGREGATE(15,3,(TableDiv[[Agency]:[Agency]]=$E278)/(TableDiv[[Agency]:[Agency]]=$E278)*(ROW(TableDiv[Agency])-ROW(TableDiv[[#Headers],[Agency]])),COLUMNS($F$7:X$7))))</f>
        <v>0</v>
      </c>
      <c r="Y278" s="1069" cm="1">
        <f t="array" ref="Y278">IF($D278&lt;COLUMNS($F$7:Y$7),"",INDEX(TableDiv[[GASB]:[GASB]],_xlfn.AGGREGATE(15,3,(TableDiv[[Agency]:[Agency]]=$E278)/(TableDiv[[Agency]:[Agency]]=$E278)*(ROW(TableDiv[Agency])-ROW(TableDiv[[#Headers],[Agency]])),COLUMNS($F$7:Y$7))))</f>
        <v>0</v>
      </c>
      <c r="Z278" s="1069" cm="1">
        <f t="array" ref="Z278">IF($D278&lt;COLUMNS($F$7:Z$7),"",INDEX(TableDiv[[GASB]:[GASB]],_xlfn.AGGREGATE(15,3,(TableDiv[[Agency]:[Agency]]=$E278)/(TableDiv[[Agency]:[Agency]]=$E278)*(ROW(TableDiv[Agency])-ROW(TableDiv[[#Headers],[Agency]])),COLUMNS($F$7:Z$7))))</f>
        <v>0</v>
      </c>
      <c r="AA278" s="1069" cm="1">
        <f t="array" ref="AA278">IF($D278&lt;COLUMNS($F$7:AA$7),"",INDEX(TableDiv[[GASB]:[GASB]],_xlfn.AGGREGATE(15,3,(TableDiv[[Agency]:[Agency]]=$E278)/(TableDiv[[Agency]:[Agency]]=$E278)*(ROW(TableDiv[Agency])-ROW(TableDiv[[#Headers],[Agency]])),COLUMNS($F$7:AA$7))))</f>
        <v>0</v>
      </c>
      <c r="AB278" s="1069" cm="1">
        <f t="array" ref="AB278">IF($D278&lt;COLUMNS($F$7:AB$7),"",INDEX(TableDiv[[GASB]:[GASB]],_xlfn.AGGREGATE(15,3,(TableDiv[[Agency]:[Agency]]=$E278)/(TableDiv[[Agency]:[Agency]]=$E278)*(ROW(TableDiv[Agency])-ROW(TableDiv[[#Headers],[Agency]])),COLUMNS($F$7:AB$7))))</f>
        <v>0</v>
      </c>
      <c r="AC278" s="1069" cm="1">
        <f t="array" ref="AC278">IF($D278&lt;COLUMNS($F$7:AC$7),"",INDEX(TableDiv[[GASB]:[GASB]],_xlfn.AGGREGATE(15,3,(TableDiv[[Agency]:[Agency]]=$E278)/(TableDiv[[Agency]:[Agency]]=$E278)*(ROW(TableDiv[Agency])-ROW(TableDiv[[#Headers],[Agency]])),COLUMNS($F$7:AC$7))))</f>
        <v>0</v>
      </c>
      <c r="AD278" s="1069" cm="1">
        <f t="array" ref="AD278">IF($D278&lt;COLUMNS($F$7:AD$7),"",INDEX(TableDiv[[GASB]:[GASB]],_xlfn.AGGREGATE(15,3,(TableDiv[[Agency]:[Agency]]=$E278)/(TableDiv[[Agency]:[Agency]]=$E278)*(ROW(TableDiv[Agency])-ROW(TableDiv[[#Headers],[Agency]])),COLUMNS($F$7:AD$7))))</f>
        <v>0</v>
      </c>
      <c r="AE278" s="1069" cm="1">
        <f t="array" ref="AE278">IF($D278&lt;COLUMNS($F$7:AE$7),"",INDEX(TableDiv[[GASB]:[GASB]],_xlfn.AGGREGATE(15,3,(TableDiv[[Agency]:[Agency]]=$E278)/(TableDiv[[Agency]:[Agency]]=$E278)*(ROW(TableDiv[Agency])-ROW(TableDiv[[#Headers],[Agency]])),COLUMNS($F$7:AE$7))))</f>
        <v>0</v>
      </c>
      <c r="AF278" s="1069" cm="1">
        <f t="array" ref="AF278">IF($D278&lt;COLUMNS($F$7:AF$7),"",INDEX(TableDiv[[GASB]:[GASB]],_xlfn.AGGREGATE(15,3,(TableDiv[[Agency]:[Agency]]=$E278)/(TableDiv[[Agency]:[Agency]]=$E278)*(ROW(TableDiv[Agency])-ROW(TableDiv[[#Headers],[Agency]])),COLUMNS($F$7:AF$7))))</f>
        <v>0</v>
      </c>
      <c r="AG278" s="1069" cm="1">
        <f t="array" ref="AG278">IF($D278&lt;COLUMNS($F$7:AG$7),"",INDEX(TableDiv[[GASB]:[GASB]],_xlfn.AGGREGATE(15,3,(TableDiv[[Agency]:[Agency]]=$E278)/(TableDiv[[Agency]:[Agency]]=$E278)*(ROW(TableDiv[Agency])-ROW(TableDiv[[#Headers],[Agency]])),COLUMNS($F$7:AG$7))))</f>
        <v>0</v>
      </c>
      <c r="AH278" s="1069" cm="1">
        <f t="array" ref="AH278">IF($D278&lt;COLUMNS($F$7:AH$7),"",INDEX(TableDiv[[GASB]:[GASB]],_xlfn.AGGREGATE(15,3,(TableDiv[[Agency]:[Agency]]=$E278)/(TableDiv[[Agency]:[Agency]]=$E278)*(ROW(TableDiv[Agency])-ROW(TableDiv[[#Headers],[Agency]])),COLUMNS($F$7:AH$7))))</f>
        <v>0</v>
      </c>
      <c r="AI278" s="1069" cm="1">
        <f t="array" ref="AI278">IF($D278&lt;COLUMNS($F$7:AI$7),"",INDEX(TableDiv[[GASB]:[GASB]],_xlfn.AGGREGATE(15,3,(TableDiv[[Agency]:[Agency]]=$E278)/(TableDiv[[Agency]:[Agency]]=$E278)*(ROW(TableDiv[Agency])-ROW(TableDiv[[#Headers],[Agency]])),COLUMNS($F$7:AI$7))))</f>
        <v>0</v>
      </c>
      <c r="AJ278" s="1069" cm="1">
        <f t="array" ref="AJ278">IF($D278&lt;COLUMNS($F$7:AJ$7),"",INDEX(TableDiv[[GASB]:[GASB]],_xlfn.AGGREGATE(15,3,(TableDiv[[Agency]:[Agency]]=$E278)/(TableDiv[[Agency]:[Agency]]=$E278)*(ROW(TableDiv[Agency])-ROW(TableDiv[[#Headers],[Agency]])),COLUMNS($F$7:AJ$7))))</f>
        <v>0</v>
      </c>
      <c r="AK278" s="1069" t="str" cm="1">
        <f t="array" ref="AK278">IF($D278&lt;COLUMNS($F$7:AK$7),"",INDEX(TableDiv[[GASB]:[GASB]],_xlfn.AGGREGATE(15,3,(TableDiv[[Agency]:[Agency]]=$E278)/(TableDiv[[Agency]:[Agency]]=$E278)*(ROW(TableDiv[Agency])-ROW(TableDiv[[#Headers],[Agency]])),COLUMNS($F$7:AK$7))))</f>
        <v/>
      </c>
      <c r="AL278" s="1069" t="str" cm="1">
        <f t="array" ref="AL278">IF($D278&lt;COLUMNS($F$7:AL$7),"",INDEX(TableDiv[[GASB]:[GASB]],_xlfn.AGGREGATE(15,3,(TableDiv[[Agency]:[Agency]]=$E278)/(TableDiv[[Agency]:[Agency]]=$E278)*(ROW(TableDiv[Agency])-ROW(TableDiv[[#Headers],[Agency]])),COLUMNS($F$7:AL$7))))</f>
        <v/>
      </c>
      <c r="AM278" s="1069" t="str" cm="1">
        <f t="array" ref="AM278">IF($D278&lt;COLUMNS($F$7:AM$7),"",INDEX(TableDiv[[GASB]:[GASB]],_xlfn.AGGREGATE(15,3,(TableDiv[[Agency]:[Agency]]=$E278)/(TableDiv[[Agency]:[Agency]]=$E278)*(ROW(TableDiv[Agency])-ROW(TableDiv[[#Headers],[Agency]])),COLUMNS($F$7:AM$7))))</f>
        <v/>
      </c>
      <c r="AN278" s="1069"/>
      <c r="AO278" s="1069"/>
      <c r="AP278" s="1069"/>
      <c r="AQ278" s="1069"/>
      <c r="AR278" s="1069"/>
      <c r="AS278" s="1069"/>
    </row>
    <row r="279" spans="1:45" ht="15">
      <c r="A279" s="1073" t="s">
        <v>1467</v>
      </c>
      <c r="B279" s="1073" t="s">
        <v>2278</v>
      </c>
      <c r="C279" s="1069"/>
      <c r="D279" s="1069">
        <f>COUNTIF(TableDiv[Agency],E279)</f>
        <v>31</v>
      </c>
      <c r="E279" s="1078" t="str" cm="1">
        <f t="array" ref="E279">IFERROR(INDEX(TableDiv[Agency],MATCH(0,INDEX(COUNTIF($E$7:E278,TableDiv[Agency]),),0)),"")</f>
        <v/>
      </c>
      <c r="F279" s="1069" cm="1">
        <f t="array" ref="F279">IF($D279&lt;COLUMNS($F$7:F$7),"",INDEX(TableDiv[[GASB]:[GASB]],_xlfn.AGGREGATE(15,3,(TableDiv[[Agency]:[Agency]]=$E279)/(TableDiv[[Agency]:[Agency]]=$E279)*(ROW(TableDiv[Agency])-ROW(TableDiv[[#Headers],[Agency]])),COLUMNS($F$7:F$7))))</f>
        <v>0</v>
      </c>
      <c r="G279" s="1069" cm="1">
        <f t="array" ref="G279">IF($D279&lt;COLUMNS($F$7:G$7),"",INDEX(TableDiv[[GASB]:[GASB]],_xlfn.AGGREGATE(15,3,(TableDiv[[Agency]:[Agency]]=$E279)/(TableDiv[[Agency]:[Agency]]=$E279)*(ROW(TableDiv[Agency])-ROW(TableDiv[[#Headers],[Agency]])),COLUMNS($F$7:G$7))))</f>
        <v>0</v>
      </c>
      <c r="H279" s="1069" cm="1">
        <f t="array" ref="H279">IF($D279&lt;COLUMNS($F$7:H$7),"",INDEX(TableDiv[[GASB]:[GASB]],_xlfn.AGGREGATE(15,3,(TableDiv[[Agency]:[Agency]]=$E279)/(TableDiv[[Agency]:[Agency]]=$E279)*(ROW(TableDiv[Agency])-ROW(TableDiv[[#Headers],[Agency]])),COLUMNS($F$7:H$7))))</f>
        <v>0</v>
      </c>
      <c r="I279" s="1069" cm="1">
        <f t="array" ref="I279">IF($D279&lt;COLUMNS($F$7:I$7),"",INDEX(TableDiv[[GASB]:[GASB]],_xlfn.AGGREGATE(15,3,(TableDiv[[Agency]:[Agency]]=$E279)/(TableDiv[[Agency]:[Agency]]=$E279)*(ROW(TableDiv[Agency])-ROW(TableDiv[[#Headers],[Agency]])),COLUMNS($F$7:I$7))))</f>
        <v>0</v>
      </c>
      <c r="J279" s="1069" cm="1">
        <f t="array" ref="J279">IF($D279&lt;COLUMNS($F$7:J$7),"",INDEX(TableDiv[[GASB]:[GASB]],_xlfn.AGGREGATE(15,3,(TableDiv[[Agency]:[Agency]]=$E279)/(TableDiv[[Agency]:[Agency]]=$E279)*(ROW(TableDiv[Agency])-ROW(TableDiv[[#Headers],[Agency]])),COLUMNS($F$7:J$7))))</f>
        <v>0</v>
      </c>
      <c r="K279" s="1069" cm="1">
        <f t="array" ref="K279">IF($D279&lt;COLUMNS($F$7:K$7),"",INDEX(TableDiv[[GASB]:[GASB]],_xlfn.AGGREGATE(15,3,(TableDiv[[Agency]:[Agency]]=$E279)/(TableDiv[[Agency]:[Agency]]=$E279)*(ROW(TableDiv[Agency])-ROW(TableDiv[[#Headers],[Agency]])),COLUMNS($F$7:K$7))))</f>
        <v>0</v>
      </c>
      <c r="L279" s="1069" cm="1">
        <f t="array" ref="L279">IF($D279&lt;COLUMNS($F$7:L$7),"",INDEX(TableDiv[[GASB]:[GASB]],_xlfn.AGGREGATE(15,3,(TableDiv[[Agency]:[Agency]]=$E279)/(TableDiv[[Agency]:[Agency]]=$E279)*(ROW(TableDiv[Agency])-ROW(TableDiv[[#Headers],[Agency]])),COLUMNS($F$7:L$7))))</f>
        <v>0</v>
      </c>
      <c r="M279" s="1069" cm="1">
        <f t="array" ref="M279">IF($D279&lt;COLUMNS($F$7:M$7),"",INDEX(TableDiv[[GASB]:[GASB]],_xlfn.AGGREGATE(15,3,(TableDiv[[Agency]:[Agency]]=$E279)/(TableDiv[[Agency]:[Agency]]=$E279)*(ROW(TableDiv[Agency])-ROW(TableDiv[[#Headers],[Agency]])),COLUMNS($F$7:M$7))))</f>
        <v>0</v>
      </c>
      <c r="N279" s="1069" cm="1">
        <f t="array" ref="N279">IF($D279&lt;COLUMNS($F$7:N$7),"",INDEX(TableDiv[[GASB]:[GASB]],_xlfn.AGGREGATE(15,3,(TableDiv[[Agency]:[Agency]]=$E279)/(TableDiv[[Agency]:[Agency]]=$E279)*(ROW(TableDiv[Agency])-ROW(TableDiv[[#Headers],[Agency]])),COLUMNS($F$7:N$7))))</f>
        <v>0</v>
      </c>
      <c r="O279" s="1069" cm="1">
        <f t="array" ref="O279">IF($D279&lt;COLUMNS($F$7:O$7),"",INDEX(TableDiv[[GASB]:[GASB]],_xlfn.AGGREGATE(15,3,(TableDiv[[Agency]:[Agency]]=$E279)/(TableDiv[[Agency]:[Agency]]=$E279)*(ROW(TableDiv[Agency])-ROW(TableDiv[[#Headers],[Agency]])),COLUMNS($F$7:O$7))))</f>
        <v>0</v>
      </c>
      <c r="P279" s="1069" cm="1">
        <f t="array" ref="P279">IF($D279&lt;COLUMNS($F$7:P$7),"",INDEX(TableDiv[[GASB]:[GASB]],_xlfn.AGGREGATE(15,3,(TableDiv[[Agency]:[Agency]]=$E279)/(TableDiv[[Agency]:[Agency]]=$E279)*(ROW(TableDiv[Agency])-ROW(TableDiv[[#Headers],[Agency]])),COLUMNS($F$7:P$7))))</f>
        <v>0</v>
      </c>
      <c r="Q279" s="1069" cm="1">
        <f t="array" ref="Q279">IF($D279&lt;COLUMNS($F$7:Q$7),"",INDEX(TableDiv[[GASB]:[GASB]],_xlfn.AGGREGATE(15,3,(TableDiv[[Agency]:[Agency]]=$E279)/(TableDiv[[Agency]:[Agency]]=$E279)*(ROW(TableDiv[Agency])-ROW(TableDiv[[#Headers],[Agency]])),COLUMNS($F$7:Q$7))))</f>
        <v>0</v>
      </c>
      <c r="R279" s="1069" cm="1">
        <f t="array" ref="R279">IF($D279&lt;COLUMNS($F$7:R$7),"",INDEX(TableDiv[[GASB]:[GASB]],_xlfn.AGGREGATE(15,3,(TableDiv[[Agency]:[Agency]]=$E279)/(TableDiv[[Agency]:[Agency]]=$E279)*(ROW(TableDiv[Agency])-ROW(TableDiv[[#Headers],[Agency]])),COLUMNS($F$7:R$7))))</f>
        <v>0</v>
      </c>
      <c r="S279" s="1069" cm="1">
        <f t="array" ref="S279">IF($D279&lt;COLUMNS($F$7:S$7),"",INDEX(TableDiv[[GASB]:[GASB]],_xlfn.AGGREGATE(15,3,(TableDiv[[Agency]:[Agency]]=$E279)/(TableDiv[[Agency]:[Agency]]=$E279)*(ROW(TableDiv[Agency])-ROW(TableDiv[[#Headers],[Agency]])),COLUMNS($F$7:S$7))))</f>
        <v>0</v>
      </c>
      <c r="T279" s="1069" cm="1">
        <f t="array" ref="T279">IF($D279&lt;COLUMNS($F$7:T$7),"",INDEX(TableDiv[[GASB]:[GASB]],_xlfn.AGGREGATE(15,3,(TableDiv[[Agency]:[Agency]]=$E279)/(TableDiv[[Agency]:[Agency]]=$E279)*(ROW(TableDiv[Agency])-ROW(TableDiv[[#Headers],[Agency]])),COLUMNS($F$7:T$7))))</f>
        <v>0</v>
      </c>
      <c r="U279" s="1069" cm="1">
        <f t="array" ref="U279">IF($D279&lt;COLUMNS($F$7:U$7),"",INDEX(TableDiv[[GASB]:[GASB]],_xlfn.AGGREGATE(15,3,(TableDiv[[Agency]:[Agency]]=$E279)/(TableDiv[[Agency]:[Agency]]=$E279)*(ROW(TableDiv[Agency])-ROW(TableDiv[[#Headers],[Agency]])),COLUMNS($F$7:U$7))))</f>
        <v>0</v>
      </c>
      <c r="V279" s="1069" cm="1">
        <f t="array" ref="V279">IF($D279&lt;COLUMNS($F$7:V$7),"",INDEX(TableDiv[[GASB]:[GASB]],_xlfn.AGGREGATE(15,3,(TableDiv[[Agency]:[Agency]]=$E279)/(TableDiv[[Agency]:[Agency]]=$E279)*(ROW(TableDiv[Agency])-ROW(TableDiv[[#Headers],[Agency]])),COLUMNS($F$7:V$7))))</f>
        <v>0</v>
      </c>
      <c r="W279" s="1069" cm="1">
        <f t="array" ref="W279">IF($D279&lt;COLUMNS($F$7:W$7),"",INDEX(TableDiv[[GASB]:[GASB]],_xlfn.AGGREGATE(15,3,(TableDiv[[Agency]:[Agency]]=$E279)/(TableDiv[[Agency]:[Agency]]=$E279)*(ROW(TableDiv[Agency])-ROW(TableDiv[[#Headers],[Agency]])),COLUMNS($F$7:W$7))))</f>
        <v>0</v>
      </c>
      <c r="X279" s="1069" cm="1">
        <f t="array" ref="X279">IF($D279&lt;COLUMNS($F$7:X$7),"",INDEX(TableDiv[[GASB]:[GASB]],_xlfn.AGGREGATE(15,3,(TableDiv[[Agency]:[Agency]]=$E279)/(TableDiv[[Agency]:[Agency]]=$E279)*(ROW(TableDiv[Agency])-ROW(TableDiv[[#Headers],[Agency]])),COLUMNS($F$7:X$7))))</f>
        <v>0</v>
      </c>
      <c r="Y279" s="1069" cm="1">
        <f t="array" ref="Y279">IF($D279&lt;COLUMNS($F$7:Y$7),"",INDEX(TableDiv[[GASB]:[GASB]],_xlfn.AGGREGATE(15,3,(TableDiv[[Agency]:[Agency]]=$E279)/(TableDiv[[Agency]:[Agency]]=$E279)*(ROW(TableDiv[Agency])-ROW(TableDiv[[#Headers],[Agency]])),COLUMNS($F$7:Y$7))))</f>
        <v>0</v>
      </c>
      <c r="Z279" s="1069" cm="1">
        <f t="array" ref="Z279">IF($D279&lt;COLUMNS($F$7:Z$7),"",INDEX(TableDiv[[GASB]:[GASB]],_xlfn.AGGREGATE(15,3,(TableDiv[[Agency]:[Agency]]=$E279)/(TableDiv[[Agency]:[Agency]]=$E279)*(ROW(TableDiv[Agency])-ROW(TableDiv[[#Headers],[Agency]])),COLUMNS($F$7:Z$7))))</f>
        <v>0</v>
      </c>
      <c r="AA279" s="1069" cm="1">
        <f t="array" ref="AA279">IF($D279&lt;COLUMNS($F$7:AA$7),"",INDEX(TableDiv[[GASB]:[GASB]],_xlfn.AGGREGATE(15,3,(TableDiv[[Agency]:[Agency]]=$E279)/(TableDiv[[Agency]:[Agency]]=$E279)*(ROW(TableDiv[Agency])-ROW(TableDiv[[#Headers],[Agency]])),COLUMNS($F$7:AA$7))))</f>
        <v>0</v>
      </c>
      <c r="AB279" s="1069" cm="1">
        <f t="array" ref="AB279">IF($D279&lt;COLUMNS($F$7:AB$7),"",INDEX(TableDiv[[GASB]:[GASB]],_xlfn.AGGREGATE(15,3,(TableDiv[[Agency]:[Agency]]=$E279)/(TableDiv[[Agency]:[Agency]]=$E279)*(ROW(TableDiv[Agency])-ROW(TableDiv[[#Headers],[Agency]])),COLUMNS($F$7:AB$7))))</f>
        <v>0</v>
      </c>
      <c r="AC279" s="1069" cm="1">
        <f t="array" ref="AC279">IF($D279&lt;COLUMNS($F$7:AC$7),"",INDEX(TableDiv[[GASB]:[GASB]],_xlfn.AGGREGATE(15,3,(TableDiv[[Agency]:[Agency]]=$E279)/(TableDiv[[Agency]:[Agency]]=$E279)*(ROW(TableDiv[Agency])-ROW(TableDiv[[#Headers],[Agency]])),COLUMNS($F$7:AC$7))))</f>
        <v>0</v>
      </c>
      <c r="AD279" s="1069" cm="1">
        <f t="array" ref="AD279">IF($D279&lt;COLUMNS($F$7:AD$7),"",INDEX(TableDiv[[GASB]:[GASB]],_xlfn.AGGREGATE(15,3,(TableDiv[[Agency]:[Agency]]=$E279)/(TableDiv[[Agency]:[Agency]]=$E279)*(ROW(TableDiv[Agency])-ROW(TableDiv[[#Headers],[Agency]])),COLUMNS($F$7:AD$7))))</f>
        <v>0</v>
      </c>
      <c r="AE279" s="1069" cm="1">
        <f t="array" ref="AE279">IF($D279&lt;COLUMNS($F$7:AE$7),"",INDEX(TableDiv[[GASB]:[GASB]],_xlfn.AGGREGATE(15,3,(TableDiv[[Agency]:[Agency]]=$E279)/(TableDiv[[Agency]:[Agency]]=$E279)*(ROW(TableDiv[Agency])-ROW(TableDiv[[#Headers],[Agency]])),COLUMNS($F$7:AE$7))))</f>
        <v>0</v>
      </c>
      <c r="AF279" s="1069" cm="1">
        <f t="array" ref="AF279">IF($D279&lt;COLUMNS($F$7:AF$7),"",INDEX(TableDiv[[GASB]:[GASB]],_xlfn.AGGREGATE(15,3,(TableDiv[[Agency]:[Agency]]=$E279)/(TableDiv[[Agency]:[Agency]]=$E279)*(ROW(TableDiv[Agency])-ROW(TableDiv[[#Headers],[Agency]])),COLUMNS($F$7:AF$7))))</f>
        <v>0</v>
      </c>
      <c r="AG279" s="1069" cm="1">
        <f t="array" ref="AG279">IF($D279&lt;COLUMNS($F$7:AG$7),"",INDEX(TableDiv[[GASB]:[GASB]],_xlfn.AGGREGATE(15,3,(TableDiv[[Agency]:[Agency]]=$E279)/(TableDiv[[Agency]:[Agency]]=$E279)*(ROW(TableDiv[Agency])-ROW(TableDiv[[#Headers],[Agency]])),COLUMNS($F$7:AG$7))))</f>
        <v>0</v>
      </c>
      <c r="AH279" s="1069" cm="1">
        <f t="array" ref="AH279">IF($D279&lt;COLUMNS($F$7:AH$7),"",INDEX(TableDiv[[GASB]:[GASB]],_xlfn.AGGREGATE(15,3,(TableDiv[[Agency]:[Agency]]=$E279)/(TableDiv[[Agency]:[Agency]]=$E279)*(ROW(TableDiv[Agency])-ROW(TableDiv[[#Headers],[Agency]])),COLUMNS($F$7:AH$7))))</f>
        <v>0</v>
      </c>
      <c r="AI279" s="1069" cm="1">
        <f t="array" ref="AI279">IF($D279&lt;COLUMNS($F$7:AI$7),"",INDEX(TableDiv[[GASB]:[GASB]],_xlfn.AGGREGATE(15,3,(TableDiv[[Agency]:[Agency]]=$E279)/(TableDiv[[Agency]:[Agency]]=$E279)*(ROW(TableDiv[Agency])-ROW(TableDiv[[#Headers],[Agency]])),COLUMNS($F$7:AI$7))))</f>
        <v>0</v>
      </c>
      <c r="AJ279" s="1069" cm="1">
        <f t="array" ref="AJ279">IF($D279&lt;COLUMNS($F$7:AJ$7),"",INDEX(TableDiv[[GASB]:[GASB]],_xlfn.AGGREGATE(15,3,(TableDiv[[Agency]:[Agency]]=$E279)/(TableDiv[[Agency]:[Agency]]=$E279)*(ROW(TableDiv[Agency])-ROW(TableDiv[[#Headers],[Agency]])),COLUMNS($F$7:AJ$7))))</f>
        <v>0</v>
      </c>
      <c r="AK279" s="1069" t="str" cm="1">
        <f t="array" ref="AK279">IF($D279&lt;COLUMNS($F$7:AK$7),"",INDEX(TableDiv[[GASB]:[GASB]],_xlfn.AGGREGATE(15,3,(TableDiv[[Agency]:[Agency]]=$E279)/(TableDiv[[Agency]:[Agency]]=$E279)*(ROW(TableDiv[Agency])-ROW(TableDiv[[#Headers],[Agency]])),COLUMNS($F$7:AK$7))))</f>
        <v/>
      </c>
      <c r="AL279" s="1069" t="str" cm="1">
        <f t="array" ref="AL279">IF($D279&lt;COLUMNS($F$7:AL$7),"",INDEX(TableDiv[[GASB]:[GASB]],_xlfn.AGGREGATE(15,3,(TableDiv[[Agency]:[Agency]]=$E279)/(TableDiv[[Agency]:[Agency]]=$E279)*(ROW(TableDiv[Agency])-ROW(TableDiv[[#Headers],[Agency]])),COLUMNS($F$7:AL$7))))</f>
        <v/>
      </c>
      <c r="AM279" s="1069" t="str" cm="1">
        <f t="array" ref="AM279">IF($D279&lt;COLUMNS($F$7:AM$7),"",INDEX(TableDiv[[GASB]:[GASB]],_xlfn.AGGREGATE(15,3,(TableDiv[[Agency]:[Agency]]=$E279)/(TableDiv[[Agency]:[Agency]]=$E279)*(ROW(TableDiv[Agency])-ROW(TableDiv[[#Headers],[Agency]])),COLUMNS($F$7:AM$7))))</f>
        <v/>
      </c>
      <c r="AN279" s="1069"/>
      <c r="AO279" s="1069"/>
      <c r="AP279" s="1069"/>
      <c r="AQ279" s="1069"/>
      <c r="AR279" s="1069"/>
      <c r="AS279" s="1069"/>
    </row>
    <row r="280" spans="1:45" ht="15">
      <c r="A280" s="1073" t="s">
        <v>1467</v>
      </c>
      <c r="B280" s="1073" t="s">
        <v>2316</v>
      </c>
      <c r="C280" s="1069"/>
      <c r="D280" s="1069">
        <f>COUNTIF(TableDiv[Agency],E280)</f>
        <v>31</v>
      </c>
      <c r="E280" s="1078" t="str" cm="1">
        <f t="array" ref="E280">IFERROR(INDEX(TableDiv[Agency],MATCH(0,INDEX(COUNTIF($E$7:E279,TableDiv[Agency]),),0)),"")</f>
        <v/>
      </c>
      <c r="F280" s="1069" cm="1">
        <f t="array" ref="F280">IF($D280&lt;COLUMNS($F$7:F$7),"",INDEX(TableDiv[[GASB]:[GASB]],_xlfn.AGGREGATE(15,3,(TableDiv[[Agency]:[Agency]]=$E280)/(TableDiv[[Agency]:[Agency]]=$E280)*(ROW(TableDiv[Agency])-ROW(TableDiv[[#Headers],[Agency]])),COLUMNS($F$7:F$7))))</f>
        <v>0</v>
      </c>
      <c r="G280" s="1069" cm="1">
        <f t="array" ref="G280">IF($D280&lt;COLUMNS($F$7:G$7),"",INDEX(TableDiv[[GASB]:[GASB]],_xlfn.AGGREGATE(15,3,(TableDiv[[Agency]:[Agency]]=$E280)/(TableDiv[[Agency]:[Agency]]=$E280)*(ROW(TableDiv[Agency])-ROW(TableDiv[[#Headers],[Agency]])),COLUMNS($F$7:G$7))))</f>
        <v>0</v>
      </c>
      <c r="H280" s="1069" cm="1">
        <f t="array" ref="H280">IF($D280&lt;COLUMNS($F$7:H$7),"",INDEX(TableDiv[[GASB]:[GASB]],_xlfn.AGGREGATE(15,3,(TableDiv[[Agency]:[Agency]]=$E280)/(TableDiv[[Agency]:[Agency]]=$E280)*(ROW(TableDiv[Agency])-ROW(TableDiv[[#Headers],[Agency]])),COLUMNS($F$7:H$7))))</f>
        <v>0</v>
      </c>
      <c r="I280" s="1069" cm="1">
        <f t="array" ref="I280">IF($D280&lt;COLUMNS($F$7:I$7),"",INDEX(TableDiv[[GASB]:[GASB]],_xlfn.AGGREGATE(15,3,(TableDiv[[Agency]:[Agency]]=$E280)/(TableDiv[[Agency]:[Agency]]=$E280)*(ROW(TableDiv[Agency])-ROW(TableDiv[[#Headers],[Agency]])),COLUMNS($F$7:I$7))))</f>
        <v>0</v>
      </c>
      <c r="J280" s="1069" cm="1">
        <f t="array" ref="J280">IF($D280&lt;COLUMNS($F$7:J$7),"",INDEX(TableDiv[[GASB]:[GASB]],_xlfn.AGGREGATE(15,3,(TableDiv[[Agency]:[Agency]]=$E280)/(TableDiv[[Agency]:[Agency]]=$E280)*(ROW(TableDiv[Agency])-ROW(TableDiv[[#Headers],[Agency]])),COLUMNS($F$7:J$7))))</f>
        <v>0</v>
      </c>
      <c r="K280" s="1069" cm="1">
        <f t="array" ref="K280">IF($D280&lt;COLUMNS($F$7:K$7),"",INDEX(TableDiv[[GASB]:[GASB]],_xlfn.AGGREGATE(15,3,(TableDiv[[Agency]:[Agency]]=$E280)/(TableDiv[[Agency]:[Agency]]=$E280)*(ROW(TableDiv[Agency])-ROW(TableDiv[[#Headers],[Agency]])),COLUMNS($F$7:K$7))))</f>
        <v>0</v>
      </c>
      <c r="L280" s="1069" cm="1">
        <f t="array" ref="L280">IF($D280&lt;COLUMNS($F$7:L$7),"",INDEX(TableDiv[[GASB]:[GASB]],_xlfn.AGGREGATE(15,3,(TableDiv[[Agency]:[Agency]]=$E280)/(TableDiv[[Agency]:[Agency]]=$E280)*(ROW(TableDiv[Agency])-ROW(TableDiv[[#Headers],[Agency]])),COLUMNS($F$7:L$7))))</f>
        <v>0</v>
      </c>
      <c r="M280" s="1069" cm="1">
        <f t="array" ref="M280">IF($D280&lt;COLUMNS($F$7:M$7),"",INDEX(TableDiv[[GASB]:[GASB]],_xlfn.AGGREGATE(15,3,(TableDiv[[Agency]:[Agency]]=$E280)/(TableDiv[[Agency]:[Agency]]=$E280)*(ROW(TableDiv[Agency])-ROW(TableDiv[[#Headers],[Agency]])),COLUMNS($F$7:M$7))))</f>
        <v>0</v>
      </c>
      <c r="N280" s="1069" cm="1">
        <f t="array" ref="N280">IF($D280&lt;COLUMNS($F$7:N$7),"",INDEX(TableDiv[[GASB]:[GASB]],_xlfn.AGGREGATE(15,3,(TableDiv[[Agency]:[Agency]]=$E280)/(TableDiv[[Agency]:[Agency]]=$E280)*(ROW(TableDiv[Agency])-ROW(TableDiv[[#Headers],[Agency]])),COLUMNS($F$7:N$7))))</f>
        <v>0</v>
      </c>
      <c r="O280" s="1069" cm="1">
        <f t="array" ref="O280">IF($D280&lt;COLUMNS($F$7:O$7),"",INDEX(TableDiv[[GASB]:[GASB]],_xlfn.AGGREGATE(15,3,(TableDiv[[Agency]:[Agency]]=$E280)/(TableDiv[[Agency]:[Agency]]=$E280)*(ROW(TableDiv[Agency])-ROW(TableDiv[[#Headers],[Agency]])),COLUMNS($F$7:O$7))))</f>
        <v>0</v>
      </c>
      <c r="P280" s="1069" cm="1">
        <f t="array" ref="P280">IF($D280&lt;COLUMNS($F$7:P$7),"",INDEX(TableDiv[[GASB]:[GASB]],_xlfn.AGGREGATE(15,3,(TableDiv[[Agency]:[Agency]]=$E280)/(TableDiv[[Agency]:[Agency]]=$E280)*(ROW(TableDiv[Agency])-ROW(TableDiv[[#Headers],[Agency]])),COLUMNS($F$7:P$7))))</f>
        <v>0</v>
      </c>
      <c r="Q280" s="1069" cm="1">
        <f t="array" ref="Q280">IF($D280&lt;COLUMNS($F$7:Q$7),"",INDEX(TableDiv[[GASB]:[GASB]],_xlfn.AGGREGATE(15,3,(TableDiv[[Agency]:[Agency]]=$E280)/(TableDiv[[Agency]:[Agency]]=$E280)*(ROW(TableDiv[Agency])-ROW(TableDiv[[#Headers],[Agency]])),COLUMNS($F$7:Q$7))))</f>
        <v>0</v>
      </c>
      <c r="R280" s="1069" cm="1">
        <f t="array" ref="R280">IF($D280&lt;COLUMNS($F$7:R$7),"",INDEX(TableDiv[[GASB]:[GASB]],_xlfn.AGGREGATE(15,3,(TableDiv[[Agency]:[Agency]]=$E280)/(TableDiv[[Agency]:[Agency]]=$E280)*(ROW(TableDiv[Agency])-ROW(TableDiv[[#Headers],[Agency]])),COLUMNS($F$7:R$7))))</f>
        <v>0</v>
      </c>
      <c r="S280" s="1069" cm="1">
        <f t="array" ref="S280">IF($D280&lt;COLUMNS($F$7:S$7),"",INDEX(TableDiv[[GASB]:[GASB]],_xlfn.AGGREGATE(15,3,(TableDiv[[Agency]:[Agency]]=$E280)/(TableDiv[[Agency]:[Agency]]=$E280)*(ROW(TableDiv[Agency])-ROW(TableDiv[[#Headers],[Agency]])),COLUMNS($F$7:S$7))))</f>
        <v>0</v>
      </c>
      <c r="T280" s="1069" cm="1">
        <f t="array" ref="T280">IF($D280&lt;COLUMNS($F$7:T$7),"",INDEX(TableDiv[[GASB]:[GASB]],_xlfn.AGGREGATE(15,3,(TableDiv[[Agency]:[Agency]]=$E280)/(TableDiv[[Agency]:[Agency]]=$E280)*(ROW(TableDiv[Agency])-ROW(TableDiv[[#Headers],[Agency]])),COLUMNS($F$7:T$7))))</f>
        <v>0</v>
      </c>
      <c r="U280" s="1069" cm="1">
        <f t="array" ref="U280">IF($D280&lt;COLUMNS($F$7:U$7),"",INDEX(TableDiv[[GASB]:[GASB]],_xlfn.AGGREGATE(15,3,(TableDiv[[Agency]:[Agency]]=$E280)/(TableDiv[[Agency]:[Agency]]=$E280)*(ROW(TableDiv[Agency])-ROW(TableDiv[[#Headers],[Agency]])),COLUMNS($F$7:U$7))))</f>
        <v>0</v>
      </c>
      <c r="V280" s="1069" cm="1">
        <f t="array" ref="V280">IF($D280&lt;COLUMNS($F$7:V$7),"",INDEX(TableDiv[[GASB]:[GASB]],_xlfn.AGGREGATE(15,3,(TableDiv[[Agency]:[Agency]]=$E280)/(TableDiv[[Agency]:[Agency]]=$E280)*(ROW(TableDiv[Agency])-ROW(TableDiv[[#Headers],[Agency]])),COLUMNS($F$7:V$7))))</f>
        <v>0</v>
      </c>
      <c r="W280" s="1069" cm="1">
        <f t="array" ref="W280">IF($D280&lt;COLUMNS($F$7:W$7),"",INDEX(TableDiv[[GASB]:[GASB]],_xlfn.AGGREGATE(15,3,(TableDiv[[Agency]:[Agency]]=$E280)/(TableDiv[[Agency]:[Agency]]=$E280)*(ROW(TableDiv[Agency])-ROW(TableDiv[[#Headers],[Agency]])),COLUMNS($F$7:W$7))))</f>
        <v>0</v>
      </c>
      <c r="X280" s="1069" cm="1">
        <f t="array" ref="X280">IF($D280&lt;COLUMNS($F$7:X$7),"",INDEX(TableDiv[[GASB]:[GASB]],_xlfn.AGGREGATE(15,3,(TableDiv[[Agency]:[Agency]]=$E280)/(TableDiv[[Agency]:[Agency]]=$E280)*(ROW(TableDiv[Agency])-ROW(TableDiv[[#Headers],[Agency]])),COLUMNS($F$7:X$7))))</f>
        <v>0</v>
      </c>
      <c r="Y280" s="1069" cm="1">
        <f t="array" ref="Y280">IF($D280&lt;COLUMNS($F$7:Y$7),"",INDEX(TableDiv[[GASB]:[GASB]],_xlfn.AGGREGATE(15,3,(TableDiv[[Agency]:[Agency]]=$E280)/(TableDiv[[Agency]:[Agency]]=$E280)*(ROW(TableDiv[Agency])-ROW(TableDiv[[#Headers],[Agency]])),COLUMNS($F$7:Y$7))))</f>
        <v>0</v>
      </c>
      <c r="Z280" s="1069" cm="1">
        <f t="array" ref="Z280">IF($D280&lt;COLUMNS($F$7:Z$7),"",INDEX(TableDiv[[GASB]:[GASB]],_xlfn.AGGREGATE(15,3,(TableDiv[[Agency]:[Agency]]=$E280)/(TableDiv[[Agency]:[Agency]]=$E280)*(ROW(TableDiv[Agency])-ROW(TableDiv[[#Headers],[Agency]])),COLUMNS($F$7:Z$7))))</f>
        <v>0</v>
      </c>
      <c r="AA280" s="1069" cm="1">
        <f t="array" ref="AA280">IF($D280&lt;COLUMNS($F$7:AA$7),"",INDEX(TableDiv[[GASB]:[GASB]],_xlfn.AGGREGATE(15,3,(TableDiv[[Agency]:[Agency]]=$E280)/(TableDiv[[Agency]:[Agency]]=$E280)*(ROW(TableDiv[Agency])-ROW(TableDiv[[#Headers],[Agency]])),COLUMNS($F$7:AA$7))))</f>
        <v>0</v>
      </c>
      <c r="AB280" s="1069" cm="1">
        <f t="array" ref="AB280">IF($D280&lt;COLUMNS($F$7:AB$7),"",INDEX(TableDiv[[GASB]:[GASB]],_xlfn.AGGREGATE(15,3,(TableDiv[[Agency]:[Agency]]=$E280)/(TableDiv[[Agency]:[Agency]]=$E280)*(ROW(TableDiv[Agency])-ROW(TableDiv[[#Headers],[Agency]])),COLUMNS($F$7:AB$7))))</f>
        <v>0</v>
      </c>
      <c r="AC280" s="1069" cm="1">
        <f t="array" ref="AC280">IF($D280&lt;COLUMNS($F$7:AC$7),"",INDEX(TableDiv[[GASB]:[GASB]],_xlfn.AGGREGATE(15,3,(TableDiv[[Agency]:[Agency]]=$E280)/(TableDiv[[Agency]:[Agency]]=$E280)*(ROW(TableDiv[Agency])-ROW(TableDiv[[#Headers],[Agency]])),COLUMNS($F$7:AC$7))))</f>
        <v>0</v>
      </c>
      <c r="AD280" s="1069" cm="1">
        <f t="array" ref="AD280">IF($D280&lt;COLUMNS($F$7:AD$7),"",INDEX(TableDiv[[GASB]:[GASB]],_xlfn.AGGREGATE(15,3,(TableDiv[[Agency]:[Agency]]=$E280)/(TableDiv[[Agency]:[Agency]]=$E280)*(ROW(TableDiv[Agency])-ROW(TableDiv[[#Headers],[Agency]])),COLUMNS($F$7:AD$7))))</f>
        <v>0</v>
      </c>
      <c r="AE280" s="1069" cm="1">
        <f t="array" ref="AE280">IF($D280&lt;COLUMNS($F$7:AE$7),"",INDEX(TableDiv[[GASB]:[GASB]],_xlfn.AGGREGATE(15,3,(TableDiv[[Agency]:[Agency]]=$E280)/(TableDiv[[Agency]:[Agency]]=$E280)*(ROW(TableDiv[Agency])-ROW(TableDiv[[#Headers],[Agency]])),COLUMNS($F$7:AE$7))))</f>
        <v>0</v>
      </c>
      <c r="AF280" s="1069" cm="1">
        <f t="array" ref="AF280">IF($D280&lt;COLUMNS($F$7:AF$7),"",INDEX(TableDiv[[GASB]:[GASB]],_xlfn.AGGREGATE(15,3,(TableDiv[[Agency]:[Agency]]=$E280)/(TableDiv[[Agency]:[Agency]]=$E280)*(ROW(TableDiv[Agency])-ROW(TableDiv[[#Headers],[Agency]])),COLUMNS($F$7:AF$7))))</f>
        <v>0</v>
      </c>
      <c r="AG280" s="1069" cm="1">
        <f t="array" ref="AG280">IF($D280&lt;COLUMNS($F$7:AG$7),"",INDEX(TableDiv[[GASB]:[GASB]],_xlfn.AGGREGATE(15,3,(TableDiv[[Agency]:[Agency]]=$E280)/(TableDiv[[Agency]:[Agency]]=$E280)*(ROW(TableDiv[Agency])-ROW(TableDiv[[#Headers],[Agency]])),COLUMNS($F$7:AG$7))))</f>
        <v>0</v>
      </c>
      <c r="AH280" s="1069" cm="1">
        <f t="array" ref="AH280">IF($D280&lt;COLUMNS($F$7:AH$7),"",INDEX(TableDiv[[GASB]:[GASB]],_xlfn.AGGREGATE(15,3,(TableDiv[[Agency]:[Agency]]=$E280)/(TableDiv[[Agency]:[Agency]]=$E280)*(ROW(TableDiv[Agency])-ROW(TableDiv[[#Headers],[Agency]])),COLUMNS($F$7:AH$7))))</f>
        <v>0</v>
      </c>
      <c r="AI280" s="1069" cm="1">
        <f t="array" ref="AI280">IF($D280&lt;COLUMNS($F$7:AI$7),"",INDEX(TableDiv[[GASB]:[GASB]],_xlfn.AGGREGATE(15,3,(TableDiv[[Agency]:[Agency]]=$E280)/(TableDiv[[Agency]:[Agency]]=$E280)*(ROW(TableDiv[Agency])-ROW(TableDiv[[#Headers],[Agency]])),COLUMNS($F$7:AI$7))))</f>
        <v>0</v>
      </c>
      <c r="AJ280" s="1069" cm="1">
        <f t="array" ref="AJ280">IF($D280&lt;COLUMNS($F$7:AJ$7),"",INDEX(TableDiv[[GASB]:[GASB]],_xlfn.AGGREGATE(15,3,(TableDiv[[Agency]:[Agency]]=$E280)/(TableDiv[[Agency]:[Agency]]=$E280)*(ROW(TableDiv[Agency])-ROW(TableDiv[[#Headers],[Agency]])),COLUMNS($F$7:AJ$7))))</f>
        <v>0</v>
      </c>
      <c r="AK280" s="1069" t="str" cm="1">
        <f t="array" ref="AK280">IF($D280&lt;COLUMNS($F$7:AK$7),"",INDEX(TableDiv[[GASB]:[GASB]],_xlfn.AGGREGATE(15,3,(TableDiv[[Agency]:[Agency]]=$E280)/(TableDiv[[Agency]:[Agency]]=$E280)*(ROW(TableDiv[Agency])-ROW(TableDiv[[#Headers],[Agency]])),COLUMNS($F$7:AK$7))))</f>
        <v/>
      </c>
      <c r="AL280" s="1069" t="str" cm="1">
        <f t="array" ref="AL280">IF($D280&lt;COLUMNS($F$7:AL$7),"",INDEX(TableDiv[[GASB]:[GASB]],_xlfn.AGGREGATE(15,3,(TableDiv[[Agency]:[Agency]]=$E280)/(TableDiv[[Agency]:[Agency]]=$E280)*(ROW(TableDiv[Agency])-ROW(TableDiv[[#Headers],[Agency]])),COLUMNS($F$7:AL$7))))</f>
        <v/>
      </c>
      <c r="AM280" s="1069" t="str" cm="1">
        <f t="array" ref="AM280">IF($D280&lt;COLUMNS($F$7:AM$7),"",INDEX(TableDiv[[GASB]:[GASB]],_xlfn.AGGREGATE(15,3,(TableDiv[[Agency]:[Agency]]=$E280)/(TableDiv[[Agency]:[Agency]]=$E280)*(ROW(TableDiv[Agency])-ROW(TableDiv[[#Headers],[Agency]])),COLUMNS($F$7:AM$7))))</f>
        <v/>
      </c>
      <c r="AN280" s="1069"/>
      <c r="AO280" s="1069"/>
      <c r="AP280" s="1069"/>
      <c r="AQ280" s="1069"/>
      <c r="AR280" s="1069"/>
      <c r="AS280" s="1069"/>
    </row>
    <row r="281" spans="1:45" ht="15">
      <c r="A281" s="1073" t="s">
        <v>1467</v>
      </c>
      <c r="B281" s="1073" t="s">
        <v>2286</v>
      </c>
      <c r="C281" s="1069"/>
      <c r="D281" s="1069">
        <f>COUNTIF(TableDiv[Agency],E281)</f>
        <v>31</v>
      </c>
      <c r="E281" s="1078" t="str" cm="1">
        <f t="array" ref="E281">IFERROR(INDEX(TableDiv[Agency],MATCH(0,INDEX(COUNTIF($E$7:E280,TableDiv[Agency]),),0)),"")</f>
        <v/>
      </c>
      <c r="F281" s="1069" cm="1">
        <f t="array" ref="F281">IF($D281&lt;COLUMNS($F$7:F$7),"",INDEX(TableDiv[[GASB]:[GASB]],_xlfn.AGGREGATE(15,3,(TableDiv[[Agency]:[Agency]]=$E281)/(TableDiv[[Agency]:[Agency]]=$E281)*(ROW(TableDiv[Agency])-ROW(TableDiv[[#Headers],[Agency]])),COLUMNS($F$7:F$7))))</f>
        <v>0</v>
      </c>
      <c r="G281" s="1069" cm="1">
        <f t="array" ref="G281">IF($D281&lt;COLUMNS($F$7:G$7),"",INDEX(TableDiv[[GASB]:[GASB]],_xlfn.AGGREGATE(15,3,(TableDiv[[Agency]:[Agency]]=$E281)/(TableDiv[[Agency]:[Agency]]=$E281)*(ROW(TableDiv[Agency])-ROW(TableDiv[[#Headers],[Agency]])),COLUMNS($F$7:G$7))))</f>
        <v>0</v>
      </c>
      <c r="H281" s="1069" cm="1">
        <f t="array" ref="H281">IF($D281&lt;COLUMNS($F$7:H$7),"",INDEX(TableDiv[[GASB]:[GASB]],_xlfn.AGGREGATE(15,3,(TableDiv[[Agency]:[Agency]]=$E281)/(TableDiv[[Agency]:[Agency]]=$E281)*(ROW(TableDiv[Agency])-ROW(TableDiv[[#Headers],[Agency]])),COLUMNS($F$7:H$7))))</f>
        <v>0</v>
      </c>
      <c r="I281" s="1069" cm="1">
        <f t="array" ref="I281">IF($D281&lt;COLUMNS($F$7:I$7),"",INDEX(TableDiv[[GASB]:[GASB]],_xlfn.AGGREGATE(15,3,(TableDiv[[Agency]:[Agency]]=$E281)/(TableDiv[[Agency]:[Agency]]=$E281)*(ROW(TableDiv[Agency])-ROW(TableDiv[[#Headers],[Agency]])),COLUMNS($F$7:I$7))))</f>
        <v>0</v>
      </c>
      <c r="J281" s="1069" cm="1">
        <f t="array" ref="J281">IF($D281&lt;COLUMNS($F$7:J$7),"",INDEX(TableDiv[[GASB]:[GASB]],_xlfn.AGGREGATE(15,3,(TableDiv[[Agency]:[Agency]]=$E281)/(TableDiv[[Agency]:[Agency]]=$E281)*(ROW(TableDiv[Agency])-ROW(TableDiv[[#Headers],[Agency]])),COLUMNS($F$7:J$7))))</f>
        <v>0</v>
      </c>
      <c r="K281" s="1069" cm="1">
        <f t="array" ref="K281">IF($D281&lt;COLUMNS($F$7:K$7),"",INDEX(TableDiv[[GASB]:[GASB]],_xlfn.AGGREGATE(15,3,(TableDiv[[Agency]:[Agency]]=$E281)/(TableDiv[[Agency]:[Agency]]=$E281)*(ROW(TableDiv[Agency])-ROW(TableDiv[[#Headers],[Agency]])),COLUMNS($F$7:K$7))))</f>
        <v>0</v>
      </c>
      <c r="L281" s="1069" cm="1">
        <f t="array" ref="L281">IF($D281&lt;COLUMNS($F$7:L$7),"",INDEX(TableDiv[[GASB]:[GASB]],_xlfn.AGGREGATE(15,3,(TableDiv[[Agency]:[Agency]]=$E281)/(TableDiv[[Agency]:[Agency]]=$E281)*(ROW(TableDiv[Agency])-ROW(TableDiv[[#Headers],[Agency]])),COLUMNS($F$7:L$7))))</f>
        <v>0</v>
      </c>
      <c r="M281" s="1069" cm="1">
        <f t="array" ref="M281">IF($D281&lt;COLUMNS($F$7:M$7),"",INDEX(TableDiv[[GASB]:[GASB]],_xlfn.AGGREGATE(15,3,(TableDiv[[Agency]:[Agency]]=$E281)/(TableDiv[[Agency]:[Agency]]=$E281)*(ROW(TableDiv[Agency])-ROW(TableDiv[[#Headers],[Agency]])),COLUMNS($F$7:M$7))))</f>
        <v>0</v>
      </c>
      <c r="N281" s="1069" cm="1">
        <f t="array" ref="N281">IF($D281&lt;COLUMNS($F$7:N$7),"",INDEX(TableDiv[[GASB]:[GASB]],_xlfn.AGGREGATE(15,3,(TableDiv[[Agency]:[Agency]]=$E281)/(TableDiv[[Agency]:[Agency]]=$E281)*(ROW(TableDiv[Agency])-ROW(TableDiv[[#Headers],[Agency]])),COLUMNS($F$7:N$7))))</f>
        <v>0</v>
      </c>
      <c r="O281" s="1069" cm="1">
        <f t="array" ref="O281">IF($D281&lt;COLUMNS($F$7:O$7),"",INDEX(TableDiv[[GASB]:[GASB]],_xlfn.AGGREGATE(15,3,(TableDiv[[Agency]:[Agency]]=$E281)/(TableDiv[[Agency]:[Agency]]=$E281)*(ROW(TableDiv[Agency])-ROW(TableDiv[[#Headers],[Agency]])),COLUMNS($F$7:O$7))))</f>
        <v>0</v>
      </c>
      <c r="P281" s="1069" cm="1">
        <f t="array" ref="P281">IF($D281&lt;COLUMNS($F$7:P$7),"",INDEX(TableDiv[[GASB]:[GASB]],_xlfn.AGGREGATE(15,3,(TableDiv[[Agency]:[Agency]]=$E281)/(TableDiv[[Agency]:[Agency]]=$E281)*(ROW(TableDiv[Agency])-ROW(TableDiv[[#Headers],[Agency]])),COLUMNS($F$7:P$7))))</f>
        <v>0</v>
      </c>
      <c r="Q281" s="1069" cm="1">
        <f t="array" ref="Q281">IF($D281&lt;COLUMNS($F$7:Q$7),"",INDEX(TableDiv[[GASB]:[GASB]],_xlfn.AGGREGATE(15,3,(TableDiv[[Agency]:[Agency]]=$E281)/(TableDiv[[Agency]:[Agency]]=$E281)*(ROW(TableDiv[Agency])-ROW(TableDiv[[#Headers],[Agency]])),COLUMNS($F$7:Q$7))))</f>
        <v>0</v>
      </c>
      <c r="R281" s="1069" cm="1">
        <f t="array" ref="R281">IF($D281&lt;COLUMNS($F$7:R$7),"",INDEX(TableDiv[[GASB]:[GASB]],_xlfn.AGGREGATE(15,3,(TableDiv[[Agency]:[Agency]]=$E281)/(TableDiv[[Agency]:[Agency]]=$E281)*(ROW(TableDiv[Agency])-ROW(TableDiv[[#Headers],[Agency]])),COLUMNS($F$7:R$7))))</f>
        <v>0</v>
      </c>
      <c r="S281" s="1069" cm="1">
        <f t="array" ref="S281">IF($D281&lt;COLUMNS($F$7:S$7),"",INDEX(TableDiv[[GASB]:[GASB]],_xlfn.AGGREGATE(15,3,(TableDiv[[Agency]:[Agency]]=$E281)/(TableDiv[[Agency]:[Agency]]=$E281)*(ROW(TableDiv[Agency])-ROW(TableDiv[[#Headers],[Agency]])),COLUMNS($F$7:S$7))))</f>
        <v>0</v>
      </c>
      <c r="T281" s="1069" cm="1">
        <f t="array" ref="T281">IF($D281&lt;COLUMNS($F$7:T$7),"",INDEX(TableDiv[[GASB]:[GASB]],_xlfn.AGGREGATE(15,3,(TableDiv[[Agency]:[Agency]]=$E281)/(TableDiv[[Agency]:[Agency]]=$E281)*(ROW(TableDiv[Agency])-ROW(TableDiv[[#Headers],[Agency]])),COLUMNS($F$7:T$7))))</f>
        <v>0</v>
      </c>
      <c r="U281" s="1069" cm="1">
        <f t="array" ref="U281">IF($D281&lt;COLUMNS($F$7:U$7),"",INDEX(TableDiv[[GASB]:[GASB]],_xlfn.AGGREGATE(15,3,(TableDiv[[Agency]:[Agency]]=$E281)/(TableDiv[[Agency]:[Agency]]=$E281)*(ROW(TableDiv[Agency])-ROW(TableDiv[[#Headers],[Agency]])),COLUMNS($F$7:U$7))))</f>
        <v>0</v>
      </c>
      <c r="V281" s="1069" cm="1">
        <f t="array" ref="V281">IF($D281&lt;COLUMNS($F$7:V$7),"",INDEX(TableDiv[[GASB]:[GASB]],_xlfn.AGGREGATE(15,3,(TableDiv[[Agency]:[Agency]]=$E281)/(TableDiv[[Agency]:[Agency]]=$E281)*(ROW(TableDiv[Agency])-ROW(TableDiv[[#Headers],[Agency]])),COLUMNS($F$7:V$7))))</f>
        <v>0</v>
      </c>
      <c r="W281" s="1069" cm="1">
        <f t="array" ref="W281">IF($D281&lt;COLUMNS($F$7:W$7),"",INDEX(TableDiv[[GASB]:[GASB]],_xlfn.AGGREGATE(15,3,(TableDiv[[Agency]:[Agency]]=$E281)/(TableDiv[[Agency]:[Agency]]=$E281)*(ROW(TableDiv[Agency])-ROW(TableDiv[[#Headers],[Agency]])),COLUMNS($F$7:W$7))))</f>
        <v>0</v>
      </c>
      <c r="X281" s="1069" cm="1">
        <f t="array" ref="X281">IF($D281&lt;COLUMNS($F$7:X$7),"",INDEX(TableDiv[[GASB]:[GASB]],_xlfn.AGGREGATE(15,3,(TableDiv[[Agency]:[Agency]]=$E281)/(TableDiv[[Agency]:[Agency]]=$E281)*(ROW(TableDiv[Agency])-ROW(TableDiv[[#Headers],[Agency]])),COLUMNS($F$7:X$7))))</f>
        <v>0</v>
      </c>
      <c r="Y281" s="1069" cm="1">
        <f t="array" ref="Y281">IF($D281&lt;COLUMNS($F$7:Y$7),"",INDEX(TableDiv[[GASB]:[GASB]],_xlfn.AGGREGATE(15,3,(TableDiv[[Agency]:[Agency]]=$E281)/(TableDiv[[Agency]:[Agency]]=$E281)*(ROW(TableDiv[Agency])-ROW(TableDiv[[#Headers],[Agency]])),COLUMNS($F$7:Y$7))))</f>
        <v>0</v>
      </c>
      <c r="Z281" s="1069" cm="1">
        <f t="array" ref="Z281">IF($D281&lt;COLUMNS($F$7:Z$7),"",INDEX(TableDiv[[GASB]:[GASB]],_xlfn.AGGREGATE(15,3,(TableDiv[[Agency]:[Agency]]=$E281)/(TableDiv[[Agency]:[Agency]]=$E281)*(ROW(TableDiv[Agency])-ROW(TableDiv[[#Headers],[Agency]])),COLUMNS($F$7:Z$7))))</f>
        <v>0</v>
      </c>
      <c r="AA281" s="1069" cm="1">
        <f t="array" ref="AA281">IF($D281&lt;COLUMNS($F$7:AA$7),"",INDEX(TableDiv[[GASB]:[GASB]],_xlfn.AGGREGATE(15,3,(TableDiv[[Agency]:[Agency]]=$E281)/(TableDiv[[Agency]:[Agency]]=$E281)*(ROW(TableDiv[Agency])-ROW(TableDiv[[#Headers],[Agency]])),COLUMNS($F$7:AA$7))))</f>
        <v>0</v>
      </c>
      <c r="AB281" s="1069" cm="1">
        <f t="array" ref="AB281">IF($D281&lt;COLUMNS($F$7:AB$7),"",INDEX(TableDiv[[GASB]:[GASB]],_xlfn.AGGREGATE(15,3,(TableDiv[[Agency]:[Agency]]=$E281)/(TableDiv[[Agency]:[Agency]]=$E281)*(ROW(TableDiv[Agency])-ROW(TableDiv[[#Headers],[Agency]])),COLUMNS($F$7:AB$7))))</f>
        <v>0</v>
      </c>
      <c r="AC281" s="1069" cm="1">
        <f t="array" ref="AC281">IF($D281&lt;COLUMNS($F$7:AC$7),"",INDEX(TableDiv[[GASB]:[GASB]],_xlfn.AGGREGATE(15,3,(TableDiv[[Agency]:[Agency]]=$E281)/(TableDiv[[Agency]:[Agency]]=$E281)*(ROW(TableDiv[Agency])-ROW(TableDiv[[#Headers],[Agency]])),COLUMNS($F$7:AC$7))))</f>
        <v>0</v>
      </c>
      <c r="AD281" s="1069" cm="1">
        <f t="array" ref="AD281">IF($D281&lt;COLUMNS($F$7:AD$7),"",INDEX(TableDiv[[GASB]:[GASB]],_xlfn.AGGREGATE(15,3,(TableDiv[[Agency]:[Agency]]=$E281)/(TableDiv[[Agency]:[Agency]]=$E281)*(ROW(TableDiv[Agency])-ROW(TableDiv[[#Headers],[Agency]])),COLUMNS($F$7:AD$7))))</f>
        <v>0</v>
      </c>
      <c r="AE281" s="1069" cm="1">
        <f t="array" ref="AE281">IF($D281&lt;COLUMNS($F$7:AE$7),"",INDEX(TableDiv[[GASB]:[GASB]],_xlfn.AGGREGATE(15,3,(TableDiv[[Agency]:[Agency]]=$E281)/(TableDiv[[Agency]:[Agency]]=$E281)*(ROW(TableDiv[Agency])-ROW(TableDiv[[#Headers],[Agency]])),COLUMNS($F$7:AE$7))))</f>
        <v>0</v>
      </c>
      <c r="AF281" s="1069" cm="1">
        <f t="array" ref="AF281">IF($D281&lt;COLUMNS($F$7:AF$7),"",INDEX(TableDiv[[GASB]:[GASB]],_xlfn.AGGREGATE(15,3,(TableDiv[[Agency]:[Agency]]=$E281)/(TableDiv[[Agency]:[Agency]]=$E281)*(ROW(TableDiv[Agency])-ROW(TableDiv[[#Headers],[Agency]])),COLUMNS($F$7:AF$7))))</f>
        <v>0</v>
      </c>
      <c r="AG281" s="1069" cm="1">
        <f t="array" ref="AG281">IF($D281&lt;COLUMNS($F$7:AG$7),"",INDEX(TableDiv[[GASB]:[GASB]],_xlfn.AGGREGATE(15,3,(TableDiv[[Agency]:[Agency]]=$E281)/(TableDiv[[Agency]:[Agency]]=$E281)*(ROW(TableDiv[Agency])-ROW(TableDiv[[#Headers],[Agency]])),COLUMNS($F$7:AG$7))))</f>
        <v>0</v>
      </c>
      <c r="AH281" s="1069" cm="1">
        <f t="array" ref="AH281">IF($D281&lt;COLUMNS($F$7:AH$7),"",INDEX(TableDiv[[GASB]:[GASB]],_xlfn.AGGREGATE(15,3,(TableDiv[[Agency]:[Agency]]=$E281)/(TableDiv[[Agency]:[Agency]]=$E281)*(ROW(TableDiv[Agency])-ROW(TableDiv[[#Headers],[Agency]])),COLUMNS($F$7:AH$7))))</f>
        <v>0</v>
      </c>
      <c r="AI281" s="1069" cm="1">
        <f t="array" ref="AI281">IF($D281&lt;COLUMNS($F$7:AI$7),"",INDEX(TableDiv[[GASB]:[GASB]],_xlfn.AGGREGATE(15,3,(TableDiv[[Agency]:[Agency]]=$E281)/(TableDiv[[Agency]:[Agency]]=$E281)*(ROW(TableDiv[Agency])-ROW(TableDiv[[#Headers],[Agency]])),COLUMNS($F$7:AI$7))))</f>
        <v>0</v>
      </c>
      <c r="AJ281" s="1069" cm="1">
        <f t="array" ref="AJ281">IF($D281&lt;COLUMNS($F$7:AJ$7),"",INDEX(TableDiv[[GASB]:[GASB]],_xlfn.AGGREGATE(15,3,(TableDiv[[Agency]:[Agency]]=$E281)/(TableDiv[[Agency]:[Agency]]=$E281)*(ROW(TableDiv[Agency])-ROW(TableDiv[[#Headers],[Agency]])),COLUMNS($F$7:AJ$7))))</f>
        <v>0</v>
      </c>
      <c r="AK281" s="1069" t="str" cm="1">
        <f t="array" ref="AK281">IF($D281&lt;COLUMNS($F$7:AK$7),"",INDEX(TableDiv[[GASB]:[GASB]],_xlfn.AGGREGATE(15,3,(TableDiv[[Agency]:[Agency]]=$E281)/(TableDiv[[Agency]:[Agency]]=$E281)*(ROW(TableDiv[Agency])-ROW(TableDiv[[#Headers],[Agency]])),COLUMNS($F$7:AK$7))))</f>
        <v/>
      </c>
      <c r="AL281" s="1069" t="str" cm="1">
        <f t="array" ref="AL281">IF($D281&lt;COLUMNS($F$7:AL$7),"",INDEX(TableDiv[[GASB]:[GASB]],_xlfn.AGGREGATE(15,3,(TableDiv[[Agency]:[Agency]]=$E281)/(TableDiv[[Agency]:[Agency]]=$E281)*(ROW(TableDiv[Agency])-ROW(TableDiv[[#Headers],[Agency]])),COLUMNS($F$7:AL$7))))</f>
        <v/>
      </c>
      <c r="AM281" s="1069" t="str" cm="1">
        <f t="array" ref="AM281">IF($D281&lt;COLUMNS($F$7:AM$7),"",INDEX(TableDiv[[GASB]:[GASB]],_xlfn.AGGREGATE(15,3,(TableDiv[[Agency]:[Agency]]=$E281)/(TableDiv[[Agency]:[Agency]]=$E281)*(ROW(TableDiv[Agency])-ROW(TableDiv[[#Headers],[Agency]])),COLUMNS($F$7:AM$7))))</f>
        <v/>
      </c>
      <c r="AN281" s="1069"/>
      <c r="AO281" s="1069"/>
      <c r="AP281" s="1069"/>
      <c r="AQ281" s="1069"/>
      <c r="AR281" s="1069"/>
      <c r="AS281" s="1069"/>
    </row>
    <row r="282" spans="1:45" ht="15">
      <c r="A282" s="1073" t="s">
        <v>1467</v>
      </c>
      <c r="B282" s="1073" t="s">
        <v>2382</v>
      </c>
      <c r="C282" s="1069"/>
      <c r="D282" s="1069">
        <f>COUNTIF(TableDiv[Agency],E282)</f>
        <v>31</v>
      </c>
      <c r="E282" s="1078" t="str" cm="1">
        <f t="array" ref="E282">IFERROR(INDEX(TableDiv[Agency],MATCH(0,INDEX(COUNTIF($E$7:E281,TableDiv[Agency]),),0)),"")</f>
        <v/>
      </c>
      <c r="F282" s="1069" cm="1">
        <f t="array" ref="F282">IF($D282&lt;COLUMNS($F$7:F$7),"",INDEX(TableDiv[[GASB]:[GASB]],_xlfn.AGGREGATE(15,3,(TableDiv[[Agency]:[Agency]]=$E282)/(TableDiv[[Agency]:[Agency]]=$E282)*(ROW(TableDiv[Agency])-ROW(TableDiv[[#Headers],[Agency]])),COLUMNS($F$7:F$7))))</f>
        <v>0</v>
      </c>
      <c r="G282" s="1069" cm="1">
        <f t="array" ref="G282">IF($D282&lt;COLUMNS($F$7:G$7),"",INDEX(TableDiv[[GASB]:[GASB]],_xlfn.AGGREGATE(15,3,(TableDiv[[Agency]:[Agency]]=$E282)/(TableDiv[[Agency]:[Agency]]=$E282)*(ROW(TableDiv[Agency])-ROW(TableDiv[[#Headers],[Agency]])),COLUMNS($F$7:G$7))))</f>
        <v>0</v>
      </c>
      <c r="H282" s="1069" cm="1">
        <f t="array" ref="H282">IF($D282&lt;COLUMNS($F$7:H$7),"",INDEX(TableDiv[[GASB]:[GASB]],_xlfn.AGGREGATE(15,3,(TableDiv[[Agency]:[Agency]]=$E282)/(TableDiv[[Agency]:[Agency]]=$E282)*(ROW(TableDiv[Agency])-ROW(TableDiv[[#Headers],[Agency]])),COLUMNS($F$7:H$7))))</f>
        <v>0</v>
      </c>
      <c r="I282" s="1069" cm="1">
        <f t="array" ref="I282">IF($D282&lt;COLUMNS($F$7:I$7),"",INDEX(TableDiv[[GASB]:[GASB]],_xlfn.AGGREGATE(15,3,(TableDiv[[Agency]:[Agency]]=$E282)/(TableDiv[[Agency]:[Agency]]=$E282)*(ROW(TableDiv[Agency])-ROW(TableDiv[[#Headers],[Agency]])),COLUMNS($F$7:I$7))))</f>
        <v>0</v>
      </c>
      <c r="J282" s="1069" cm="1">
        <f t="array" ref="J282">IF($D282&lt;COLUMNS($F$7:J$7),"",INDEX(TableDiv[[GASB]:[GASB]],_xlfn.AGGREGATE(15,3,(TableDiv[[Agency]:[Agency]]=$E282)/(TableDiv[[Agency]:[Agency]]=$E282)*(ROW(TableDiv[Agency])-ROW(TableDiv[[#Headers],[Agency]])),COLUMNS($F$7:J$7))))</f>
        <v>0</v>
      </c>
      <c r="K282" s="1069" cm="1">
        <f t="array" ref="K282">IF($D282&lt;COLUMNS($F$7:K$7),"",INDEX(TableDiv[[GASB]:[GASB]],_xlfn.AGGREGATE(15,3,(TableDiv[[Agency]:[Agency]]=$E282)/(TableDiv[[Agency]:[Agency]]=$E282)*(ROW(TableDiv[Agency])-ROW(TableDiv[[#Headers],[Agency]])),COLUMNS($F$7:K$7))))</f>
        <v>0</v>
      </c>
      <c r="L282" s="1069" cm="1">
        <f t="array" ref="L282">IF($D282&lt;COLUMNS($F$7:L$7),"",INDEX(TableDiv[[GASB]:[GASB]],_xlfn.AGGREGATE(15,3,(TableDiv[[Agency]:[Agency]]=$E282)/(TableDiv[[Agency]:[Agency]]=$E282)*(ROW(TableDiv[Agency])-ROW(TableDiv[[#Headers],[Agency]])),COLUMNS($F$7:L$7))))</f>
        <v>0</v>
      </c>
      <c r="M282" s="1069" cm="1">
        <f t="array" ref="M282">IF($D282&lt;COLUMNS($F$7:M$7),"",INDEX(TableDiv[[GASB]:[GASB]],_xlfn.AGGREGATE(15,3,(TableDiv[[Agency]:[Agency]]=$E282)/(TableDiv[[Agency]:[Agency]]=$E282)*(ROW(TableDiv[Agency])-ROW(TableDiv[[#Headers],[Agency]])),COLUMNS($F$7:M$7))))</f>
        <v>0</v>
      </c>
      <c r="N282" s="1069" cm="1">
        <f t="array" ref="N282">IF($D282&lt;COLUMNS($F$7:N$7),"",INDEX(TableDiv[[GASB]:[GASB]],_xlfn.AGGREGATE(15,3,(TableDiv[[Agency]:[Agency]]=$E282)/(TableDiv[[Agency]:[Agency]]=$E282)*(ROW(TableDiv[Agency])-ROW(TableDiv[[#Headers],[Agency]])),COLUMNS($F$7:N$7))))</f>
        <v>0</v>
      </c>
      <c r="O282" s="1069" cm="1">
        <f t="array" ref="O282">IF($D282&lt;COLUMNS($F$7:O$7),"",INDEX(TableDiv[[GASB]:[GASB]],_xlfn.AGGREGATE(15,3,(TableDiv[[Agency]:[Agency]]=$E282)/(TableDiv[[Agency]:[Agency]]=$E282)*(ROW(TableDiv[Agency])-ROW(TableDiv[[#Headers],[Agency]])),COLUMNS($F$7:O$7))))</f>
        <v>0</v>
      </c>
      <c r="P282" s="1069" cm="1">
        <f t="array" ref="P282">IF($D282&lt;COLUMNS($F$7:P$7),"",INDEX(TableDiv[[GASB]:[GASB]],_xlfn.AGGREGATE(15,3,(TableDiv[[Agency]:[Agency]]=$E282)/(TableDiv[[Agency]:[Agency]]=$E282)*(ROW(TableDiv[Agency])-ROW(TableDiv[[#Headers],[Agency]])),COLUMNS($F$7:P$7))))</f>
        <v>0</v>
      </c>
      <c r="Q282" s="1069" cm="1">
        <f t="array" ref="Q282">IF($D282&lt;COLUMNS($F$7:Q$7),"",INDEX(TableDiv[[GASB]:[GASB]],_xlfn.AGGREGATE(15,3,(TableDiv[[Agency]:[Agency]]=$E282)/(TableDiv[[Agency]:[Agency]]=$E282)*(ROW(TableDiv[Agency])-ROW(TableDiv[[#Headers],[Agency]])),COLUMNS($F$7:Q$7))))</f>
        <v>0</v>
      </c>
      <c r="R282" s="1069" cm="1">
        <f t="array" ref="R282">IF($D282&lt;COLUMNS($F$7:R$7),"",INDEX(TableDiv[[GASB]:[GASB]],_xlfn.AGGREGATE(15,3,(TableDiv[[Agency]:[Agency]]=$E282)/(TableDiv[[Agency]:[Agency]]=$E282)*(ROW(TableDiv[Agency])-ROW(TableDiv[[#Headers],[Agency]])),COLUMNS($F$7:R$7))))</f>
        <v>0</v>
      </c>
      <c r="S282" s="1069" cm="1">
        <f t="array" ref="S282">IF($D282&lt;COLUMNS($F$7:S$7),"",INDEX(TableDiv[[GASB]:[GASB]],_xlfn.AGGREGATE(15,3,(TableDiv[[Agency]:[Agency]]=$E282)/(TableDiv[[Agency]:[Agency]]=$E282)*(ROW(TableDiv[Agency])-ROW(TableDiv[[#Headers],[Agency]])),COLUMNS($F$7:S$7))))</f>
        <v>0</v>
      </c>
      <c r="T282" s="1069" cm="1">
        <f t="array" ref="T282">IF($D282&lt;COLUMNS($F$7:T$7),"",INDEX(TableDiv[[GASB]:[GASB]],_xlfn.AGGREGATE(15,3,(TableDiv[[Agency]:[Agency]]=$E282)/(TableDiv[[Agency]:[Agency]]=$E282)*(ROW(TableDiv[Agency])-ROW(TableDiv[[#Headers],[Agency]])),COLUMNS($F$7:T$7))))</f>
        <v>0</v>
      </c>
      <c r="U282" s="1069" cm="1">
        <f t="array" ref="U282">IF($D282&lt;COLUMNS($F$7:U$7),"",INDEX(TableDiv[[GASB]:[GASB]],_xlfn.AGGREGATE(15,3,(TableDiv[[Agency]:[Agency]]=$E282)/(TableDiv[[Agency]:[Agency]]=$E282)*(ROW(TableDiv[Agency])-ROW(TableDiv[[#Headers],[Agency]])),COLUMNS($F$7:U$7))))</f>
        <v>0</v>
      </c>
      <c r="V282" s="1069" cm="1">
        <f t="array" ref="V282">IF($D282&lt;COLUMNS($F$7:V$7),"",INDEX(TableDiv[[GASB]:[GASB]],_xlfn.AGGREGATE(15,3,(TableDiv[[Agency]:[Agency]]=$E282)/(TableDiv[[Agency]:[Agency]]=$E282)*(ROW(TableDiv[Agency])-ROW(TableDiv[[#Headers],[Agency]])),COLUMNS($F$7:V$7))))</f>
        <v>0</v>
      </c>
      <c r="W282" s="1069" cm="1">
        <f t="array" ref="W282">IF($D282&lt;COLUMNS($F$7:W$7),"",INDEX(TableDiv[[GASB]:[GASB]],_xlfn.AGGREGATE(15,3,(TableDiv[[Agency]:[Agency]]=$E282)/(TableDiv[[Agency]:[Agency]]=$E282)*(ROW(TableDiv[Agency])-ROW(TableDiv[[#Headers],[Agency]])),COLUMNS($F$7:W$7))))</f>
        <v>0</v>
      </c>
      <c r="X282" s="1069" cm="1">
        <f t="array" ref="X282">IF($D282&lt;COLUMNS($F$7:X$7),"",INDEX(TableDiv[[GASB]:[GASB]],_xlfn.AGGREGATE(15,3,(TableDiv[[Agency]:[Agency]]=$E282)/(TableDiv[[Agency]:[Agency]]=$E282)*(ROW(TableDiv[Agency])-ROW(TableDiv[[#Headers],[Agency]])),COLUMNS($F$7:X$7))))</f>
        <v>0</v>
      </c>
      <c r="Y282" s="1069" cm="1">
        <f t="array" ref="Y282">IF($D282&lt;COLUMNS($F$7:Y$7),"",INDEX(TableDiv[[GASB]:[GASB]],_xlfn.AGGREGATE(15,3,(TableDiv[[Agency]:[Agency]]=$E282)/(TableDiv[[Agency]:[Agency]]=$E282)*(ROW(TableDiv[Agency])-ROW(TableDiv[[#Headers],[Agency]])),COLUMNS($F$7:Y$7))))</f>
        <v>0</v>
      </c>
      <c r="Z282" s="1069" cm="1">
        <f t="array" ref="Z282">IF($D282&lt;COLUMNS($F$7:Z$7),"",INDEX(TableDiv[[GASB]:[GASB]],_xlfn.AGGREGATE(15,3,(TableDiv[[Agency]:[Agency]]=$E282)/(TableDiv[[Agency]:[Agency]]=$E282)*(ROW(TableDiv[Agency])-ROW(TableDiv[[#Headers],[Agency]])),COLUMNS($F$7:Z$7))))</f>
        <v>0</v>
      </c>
      <c r="AA282" s="1069" cm="1">
        <f t="array" ref="AA282">IF($D282&lt;COLUMNS($F$7:AA$7),"",INDEX(TableDiv[[GASB]:[GASB]],_xlfn.AGGREGATE(15,3,(TableDiv[[Agency]:[Agency]]=$E282)/(TableDiv[[Agency]:[Agency]]=$E282)*(ROW(TableDiv[Agency])-ROW(TableDiv[[#Headers],[Agency]])),COLUMNS($F$7:AA$7))))</f>
        <v>0</v>
      </c>
      <c r="AB282" s="1069" cm="1">
        <f t="array" ref="AB282">IF($D282&lt;COLUMNS($F$7:AB$7),"",INDEX(TableDiv[[GASB]:[GASB]],_xlfn.AGGREGATE(15,3,(TableDiv[[Agency]:[Agency]]=$E282)/(TableDiv[[Agency]:[Agency]]=$E282)*(ROW(TableDiv[Agency])-ROW(TableDiv[[#Headers],[Agency]])),COLUMNS($F$7:AB$7))))</f>
        <v>0</v>
      </c>
      <c r="AC282" s="1069" cm="1">
        <f t="array" ref="AC282">IF($D282&lt;COLUMNS($F$7:AC$7),"",INDEX(TableDiv[[GASB]:[GASB]],_xlfn.AGGREGATE(15,3,(TableDiv[[Agency]:[Agency]]=$E282)/(TableDiv[[Agency]:[Agency]]=$E282)*(ROW(TableDiv[Agency])-ROW(TableDiv[[#Headers],[Agency]])),COLUMNS($F$7:AC$7))))</f>
        <v>0</v>
      </c>
      <c r="AD282" s="1069" cm="1">
        <f t="array" ref="AD282">IF($D282&lt;COLUMNS($F$7:AD$7),"",INDEX(TableDiv[[GASB]:[GASB]],_xlfn.AGGREGATE(15,3,(TableDiv[[Agency]:[Agency]]=$E282)/(TableDiv[[Agency]:[Agency]]=$E282)*(ROW(TableDiv[Agency])-ROW(TableDiv[[#Headers],[Agency]])),COLUMNS($F$7:AD$7))))</f>
        <v>0</v>
      </c>
      <c r="AE282" s="1069" cm="1">
        <f t="array" ref="AE282">IF($D282&lt;COLUMNS($F$7:AE$7),"",INDEX(TableDiv[[GASB]:[GASB]],_xlfn.AGGREGATE(15,3,(TableDiv[[Agency]:[Agency]]=$E282)/(TableDiv[[Agency]:[Agency]]=$E282)*(ROW(TableDiv[Agency])-ROW(TableDiv[[#Headers],[Agency]])),COLUMNS($F$7:AE$7))))</f>
        <v>0</v>
      </c>
      <c r="AF282" s="1069" cm="1">
        <f t="array" ref="AF282">IF($D282&lt;COLUMNS($F$7:AF$7),"",INDEX(TableDiv[[GASB]:[GASB]],_xlfn.AGGREGATE(15,3,(TableDiv[[Agency]:[Agency]]=$E282)/(TableDiv[[Agency]:[Agency]]=$E282)*(ROW(TableDiv[Agency])-ROW(TableDiv[[#Headers],[Agency]])),COLUMNS($F$7:AF$7))))</f>
        <v>0</v>
      </c>
      <c r="AG282" s="1069" cm="1">
        <f t="array" ref="AG282">IF($D282&lt;COLUMNS($F$7:AG$7),"",INDEX(TableDiv[[GASB]:[GASB]],_xlfn.AGGREGATE(15,3,(TableDiv[[Agency]:[Agency]]=$E282)/(TableDiv[[Agency]:[Agency]]=$E282)*(ROW(TableDiv[Agency])-ROW(TableDiv[[#Headers],[Agency]])),COLUMNS($F$7:AG$7))))</f>
        <v>0</v>
      </c>
      <c r="AH282" s="1069" cm="1">
        <f t="array" ref="AH282">IF($D282&lt;COLUMNS($F$7:AH$7),"",INDEX(TableDiv[[GASB]:[GASB]],_xlfn.AGGREGATE(15,3,(TableDiv[[Agency]:[Agency]]=$E282)/(TableDiv[[Agency]:[Agency]]=$E282)*(ROW(TableDiv[Agency])-ROW(TableDiv[[#Headers],[Agency]])),COLUMNS($F$7:AH$7))))</f>
        <v>0</v>
      </c>
      <c r="AI282" s="1069" cm="1">
        <f t="array" ref="AI282">IF($D282&lt;COLUMNS($F$7:AI$7),"",INDEX(TableDiv[[GASB]:[GASB]],_xlfn.AGGREGATE(15,3,(TableDiv[[Agency]:[Agency]]=$E282)/(TableDiv[[Agency]:[Agency]]=$E282)*(ROW(TableDiv[Agency])-ROW(TableDiv[[#Headers],[Agency]])),COLUMNS($F$7:AI$7))))</f>
        <v>0</v>
      </c>
      <c r="AJ282" s="1069" cm="1">
        <f t="array" ref="AJ282">IF($D282&lt;COLUMNS($F$7:AJ$7),"",INDEX(TableDiv[[GASB]:[GASB]],_xlfn.AGGREGATE(15,3,(TableDiv[[Agency]:[Agency]]=$E282)/(TableDiv[[Agency]:[Agency]]=$E282)*(ROW(TableDiv[Agency])-ROW(TableDiv[[#Headers],[Agency]])),COLUMNS($F$7:AJ$7))))</f>
        <v>0</v>
      </c>
      <c r="AK282" s="1069" t="str" cm="1">
        <f t="array" ref="AK282">IF($D282&lt;COLUMNS($F$7:AK$7),"",INDEX(TableDiv[[GASB]:[GASB]],_xlfn.AGGREGATE(15,3,(TableDiv[[Agency]:[Agency]]=$E282)/(TableDiv[[Agency]:[Agency]]=$E282)*(ROW(TableDiv[Agency])-ROW(TableDiv[[#Headers],[Agency]])),COLUMNS($F$7:AK$7))))</f>
        <v/>
      </c>
      <c r="AL282" s="1069" t="str" cm="1">
        <f t="array" ref="AL282">IF($D282&lt;COLUMNS($F$7:AL$7),"",INDEX(TableDiv[[GASB]:[GASB]],_xlfn.AGGREGATE(15,3,(TableDiv[[Agency]:[Agency]]=$E282)/(TableDiv[[Agency]:[Agency]]=$E282)*(ROW(TableDiv[Agency])-ROW(TableDiv[[#Headers],[Agency]])),COLUMNS($F$7:AL$7))))</f>
        <v/>
      </c>
      <c r="AM282" s="1069" t="str" cm="1">
        <f t="array" ref="AM282">IF($D282&lt;COLUMNS($F$7:AM$7),"",INDEX(TableDiv[[GASB]:[GASB]],_xlfn.AGGREGATE(15,3,(TableDiv[[Agency]:[Agency]]=$E282)/(TableDiv[[Agency]:[Agency]]=$E282)*(ROW(TableDiv[Agency])-ROW(TableDiv[[#Headers],[Agency]])),COLUMNS($F$7:AM$7))))</f>
        <v/>
      </c>
      <c r="AN282" s="1069"/>
      <c r="AO282" s="1069"/>
      <c r="AP282" s="1069"/>
      <c r="AQ282" s="1069"/>
      <c r="AR282" s="1069"/>
      <c r="AS282" s="1069"/>
    </row>
    <row r="283" spans="1:45" ht="15">
      <c r="A283" s="1073" t="s">
        <v>1467</v>
      </c>
      <c r="B283" s="1073" t="s">
        <v>2346</v>
      </c>
      <c r="C283" s="1069"/>
      <c r="D283" s="1069">
        <f>COUNTIF(TableDiv[Agency],E283)</f>
        <v>31</v>
      </c>
      <c r="E283" s="1078" t="str" cm="1">
        <f t="array" ref="E283">IFERROR(INDEX(TableDiv[Agency],MATCH(0,INDEX(COUNTIF($E$7:E282,TableDiv[Agency]),),0)),"")</f>
        <v/>
      </c>
      <c r="F283" s="1069" cm="1">
        <f t="array" ref="F283">IF($D283&lt;COLUMNS($F$7:F$7),"",INDEX(TableDiv[[GASB]:[GASB]],_xlfn.AGGREGATE(15,3,(TableDiv[[Agency]:[Agency]]=$E283)/(TableDiv[[Agency]:[Agency]]=$E283)*(ROW(TableDiv[Agency])-ROW(TableDiv[[#Headers],[Agency]])),COLUMNS($F$7:F$7))))</f>
        <v>0</v>
      </c>
      <c r="G283" s="1069" cm="1">
        <f t="array" ref="G283">IF($D283&lt;COLUMNS($F$7:G$7),"",INDEX(TableDiv[[GASB]:[GASB]],_xlfn.AGGREGATE(15,3,(TableDiv[[Agency]:[Agency]]=$E283)/(TableDiv[[Agency]:[Agency]]=$E283)*(ROW(TableDiv[Agency])-ROW(TableDiv[[#Headers],[Agency]])),COLUMNS($F$7:G$7))))</f>
        <v>0</v>
      </c>
      <c r="H283" s="1069" cm="1">
        <f t="array" ref="H283">IF($D283&lt;COLUMNS($F$7:H$7),"",INDEX(TableDiv[[GASB]:[GASB]],_xlfn.AGGREGATE(15,3,(TableDiv[[Agency]:[Agency]]=$E283)/(TableDiv[[Agency]:[Agency]]=$E283)*(ROW(TableDiv[Agency])-ROW(TableDiv[[#Headers],[Agency]])),COLUMNS($F$7:H$7))))</f>
        <v>0</v>
      </c>
      <c r="I283" s="1069" cm="1">
        <f t="array" ref="I283">IF($D283&lt;COLUMNS($F$7:I$7),"",INDEX(TableDiv[[GASB]:[GASB]],_xlfn.AGGREGATE(15,3,(TableDiv[[Agency]:[Agency]]=$E283)/(TableDiv[[Agency]:[Agency]]=$E283)*(ROW(TableDiv[Agency])-ROW(TableDiv[[#Headers],[Agency]])),COLUMNS($F$7:I$7))))</f>
        <v>0</v>
      </c>
      <c r="J283" s="1069" cm="1">
        <f t="array" ref="J283">IF($D283&lt;COLUMNS($F$7:J$7),"",INDEX(TableDiv[[GASB]:[GASB]],_xlfn.AGGREGATE(15,3,(TableDiv[[Agency]:[Agency]]=$E283)/(TableDiv[[Agency]:[Agency]]=$E283)*(ROW(TableDiv[Agency])-ROW(TableDiv[[#Headers],[Agency]])),COLUMNS($F$7:J$7))))</f>
        <v>0</v>
      </c>
      <c r="K283" s="1069" cm="1">
        <f t="array" ref="K283">IF($D283&lt;COLUMNS($F$7:K$7),"",INDEX(TableDiv[[GASB]:[GASB]],_xlfn.AGGREGATE(15,3,(TableDiv[[Agency]:[Agency]]=$E283)/(TableDiv[[Agency]:[Agency]]=$E283)*(ROW(TableDiv[Agency])-ROW(TableDiv[[#Headers],[Agency]])),COLUMNS($F$7:K$7))))</f>
        <v>0</v>
      </c>
      <c r="L283" s="1069" cm="1">
        <f t="array" ref="L283">IF($D283&lt;COLUMNS($F$7:L$7),"",INDEX(TableDiv[[GASB]:[GASB]],_xlfn.AGGREGATE(15,3,(TableDiv[[Agency]:[Agency]]=$E283)/(TableDiv[[Agency]:[Agency]]=$E283)*(ROW(TableDiv[Agency])-ROW(TableDiv[[#Headers],[Agency]])),COLUMNS($F$7:L$7))))</f>
        <v>0</v>
      </c>
      <c r="M283" s="1069" cm="1">
        <f t="array" ref="M283">IF($D283&lt;COLUMNS($F$7:M$7),"",INDEX(TableDiv[[GASB]:[GASB]],_xlfn.AGGREGATE(15,3,(TableDiv[[Agency]:[Agency]]=$E283)/(TableDiv[[Agency]:[Agency]]=$E283)*(ROW(TableDiv[Agency])-ROW(TableDiv[[#Headers],[Agency]])),COLUMNS($F$7:M$7))))</f>
        <v>0</v>
      </c>
      <c r="N283" s="1069" cm="1">
        <f t="array" ref="N283">IF($D283&lt;COLUMNS($F$7:N$7),"",INDEX(TableDiv[[GASB]:[GASB]],_xlfn.AGGREGATE(15,3,(TableDiv[[Agency]:[Agency]]=$E283)/(TableDiv[[Agency]:[Agency]]=$E283)*(ROW(TableDiv[Agency])-ROW(TableDiv[[#Headers],[Agency]])),COLUMNS($F$7:N$7))))</f>
        <v>0</v>
      </c>
      <c r="O283" s="1069" cm="1">
        <f t="array" ref="O283">IF($D283&lt;COLUMNS($F$7:O$7),"",INDEX(TableDiv[[GASB]:[GASB]],_xlfn.AGGREGATE(15,3,(TableDiv[[Agency]:[Agency]]=$E283)/(TableDiv[[Agency]:[Agency]]=$E283)*(ROW(TableDiv[Agency])-ROW(TableDiv[[#Headers],[Agency]])),COLUMNS($F$7:O$7))))</f>
        <v>0</v>
      </c>
      <c r="P283" s="1069" cm="1">
        <f t="array" ref="P283">IF($D283&lt;COLUMNS($F$7:P$7),"",INDEX(TableDiv[[GASB]:[GASB]],_xlfn.AGGREGATE(15,3,(TableDiv[[Agency]:[Agency]]=$E283)/(TableDiv[[Agency]:[Agency]]=$E283)*(ROW(TableDiv[Agency])-ROW(TableDiv[[#Headers],[Agency]])),COLUMNS($F$7:P$7))))</f>
        <v>0</v>
      </c>
      <c r="Q283" s="1069" cm="1">
        <f t="array" ref="Q283">IF($D283&lt;COLUMNS($F$7:Q$7),"",INDEX(TableDiv[[GASB]:[GASB]],_xlfn.AGGREGATE(15,3,(TableDiv[[Agency]:[Agency]]=$E283)/(TableDiv[[Agency]:[Agency]]=$E283)*(ROW(TableDiv[Agency])-ROW(TableDiv[[#Headers],[Agency]])),COLUMNS($F$7:Q$7))))</f>
        <v>0</v>
      </c>
      <c r="R283" s="1069" cm="1">
        <f t="array" ref="R283">IF($D283&lt;COLUMNS($F$7:R$7),"",INDEX(TableDiv[[GASB]:[GASB]],_xlfn.AGGREGATE(15,3,(TableDiv[[Agency]:[Agency]]=$E283)/(TableDiv[[Agency]:[Agency]]=$E283)*(ROW(TableDiv[Agency])-ROW(TableDiv[[#Headers],[Agency]])),COLUMNS($F$7:R$7))))</f>
        <v>0</v>
      </c>
      <c r="S283" s="1069" cm="1">
        <f t="array" ref="S283">IF($D283&lt;COLUMNS($F$7:S$7),"",INDEX(TableDiv[[GASB]:[GASB]],_xlfn.AGGREGATE(15,3,(TableDiv[[Agency]:[Agency]]=$E283)/(TableDiv[[Agency]:[Agency]]=$E283)*(ROW(TableDiv[Agency])-ROW(TableDiv[[#Headers],[Agency]])),COLUMNS($F$7:S$7))))</f>
        <v>0</v>
      </c>
      <c r="T283" s="1069" cm="1">
        <f t="array" ref="T283">IF($D283&lt;COLUMNS($F$7:T$7),"",INDEX(TableDiv[[GASB]:[GASB]],_xlfn.AGGREGATE(15,3,(TableDiv[[Agency]:[Agency]]=$E283)/(TableDiv[[Agency]:[Agency]]=$E283)*(ROW(TableDiv[Agency])-ROW(TableDiv[[#Headers],[Agency]])),COLUMNS($F$7:T$7))))</f>
        <v>0</v>
      </c>
      <c r="U283" s="1069" cm="1">
        <f t="array" ref="U283">IF($D283&lt;COLUMNS($F$7:U$7),"",INDEX(TableDiv[[GASB]:[GASB]],_xlfn.AGGREGATE(15,3,(TableDiv[[Agency]:[Agency]]=$E283)/(TableDiv[[Agency]:[Agency]]=$E283)*(ROW(TableDiv[Agency])-ROW(TableDiv[[#Headers],[Agency]])),COLUMNS($F$7:U$7))))</f>
        <v>0</v>
      </c>
      <c r="V283" s="1069" cm="1">
        <f t="array" ref="V283">IF($D283&lt;COLUMNS($F$7:V$7),"",INDEX(TableDiv[[GASB]:[GASB]],_xlfn.AGGREGATE(15,3,(TableDiv[[Agency]:[Agency]]=$E283)/(TableDiv[[Agency]:[Agency]]=$E283)*(ROW(TableDiv[Agency])-ROW(TableDiv[[#Headers],[Agency]])),COLUMNS($F$7:V$7))))</f>
        <v>0</v>
      </c>
      <c r="W283" s="1069" cm="1">
        <f t="array" ref="W283">IF($D283&lt;COLUMNS($F$7:W$7),"",INDEX(TableDiv[[GASB]:[GASB]],_xlfn.AGGREGATE(15,3,(TableDiv[[Agency]:[Agency]]=$E283)/(TableDiv[[Agency]:[Agency]]=$E283)*(ROW(TableDiv[Agency])-ROW(TableDiv[[#Headers],[Agency]])),COLUMNS($F$7:W$7))))</f>
        <v>0</v>
      </c>
      <c r="X283" s="1069" cm="1">
        <f t="array" ref="X283">IF($D283&lt;COLUMNS($F$7:X$7),"",INDEX(TableDiv[[GASB]:[GASB]],_xlfn.AGGREGATE(15,3,(TableDiv[[Agency]:[Agency]]=$E283)/(TableDiv[[Agency]:[Agency]]=$E283)*(ROW(TableDiv[Agency])-ROW(TableDiv[[#Headers],[Agency]])),COLUMNS($F$7:X$7))))</f>
        <v>0</v>
      </c>
      <c r="Y283" s="1069" cm="1">
        <f t="array" ref="Y283">IF($D283&lt;COLUMNS($F$7:Y$7),"",INDEX(TableDiv[[GASB]:[GASB]],_xlfn.AGGREGATE(15,3,(TableDiv[[Agency]:[Agency]]=$E283)/(TableDiv[[Agency]:[Agency]]=$E283)*(ROW(TableDiv[Agency])-ROW(TableDiv[[#Headers],[Agency]])),COLUMNS($F$7:Y$7))))</f>
        <v>0</v>
      </c>
      <c r="Z283" s="1069" cm="1">
        <f t="array" ref="Z283">IF($D283&lt;COLUMNS($F$7:Z$7),"",INDEX(TableDiv[[GASB]:[GASB]],_xlfn.AGGREGATE(15,3,(TableDiv[[Agency]:[Agency]]=$E283)/(TableDiv[[Agency]:[Agency]]=$E283)*(ROW(TableDiv[Agency])-ROW(TableDiv[[#Headers],[Agency]])),COLUMNS($F$7:Z$7))))</f>
        <v>0</v>
      </c>
      <c r="AA283" s="1069" cm="1">
        <f t="array" ref="AA283">IF($D283&lt;COLUMNS($F$7:AA$7),"",INDEX(TableDiv[[GASB]:[GASB]],_xlfn.AGGREGATE(15,3,(TableDiv[[Agency]:[Agency]]=$E283)/(TableDiv[[Agency]:[Agency]]=$E283)*(ROW(TableDiv[Agency])-ROW(TableDiv[[#Headers],[Agency]])),COLUMNS($F$7:AA$7))))</f>
        <v>0</v>
      </c>
      <c r="AB283" s="1069" cm="1">
        <f t="array" ref="AB283">IF($D283&lt;COLUMNS($F$7:AB$7),"",INDEX(TableDiv[[GASB]:[GASB]],_xlfn.AGGREGATE(15,3,(TableDiv[[Agency]:[Agency]]=$E283)/(TableDiv[[Agency]:[Agency]]=$E283)*(ROW(TableDiv[Agency])-ROW(TableDiv[[#Headers],[Agency]])),COLUMNS($F$7:AB$7))))</f>
        <v>0</v>
      </c>
      <c r="AC283" s="1069" cm="1">
        <f t="array" ref="AC283">IF($D283&lt;COLUMNS($F$7:AC$7),"",INDEX(TableDiv[[GASB]:[GASB]],_xlfn.AGGREGATE(15,3,(TableDiv[[Agency]:[Agency]]=$E283)/(TableDiv[[Agency]:[Agency]]=$E283)*(ROW(TableDiv[Agency])-ROW(TableDiv[[#Headers],[Agency]])),COLUMNS($F$7:AC$7))))</f>
        <v>0</v>
      </c>
      <c r="AD283" s="1069" cm="1">
        <f t="array" ref="AD283">IF($D283&lt;COLUMNS($F$7:AD$7),"",INDEX(TableDiv[[GASB]:[GASB]],_xlfn.AGGREGATE(15,3,(TableDiv[[Agency]:[Agency]]=$E283)/(TableDiv[[Agency]:[Agency]]=$E283)*(ROW(TableDiv[Agency])-ROW(TableDiv[[#Headers],[Agency]])),COLUMNS($F$7:AD$7))))</f>
        <v>0</v>
      </c>
      <c r="AE283" s="1069" cm="1">
        <f t="array" ref="AE283">IF($D283&lt;COLUMNS($F$7:AE$7),"",INDEX(TableDiv[[GASB]:[GASB]],_xlfn.AGGREGATE(15,3,(TableDiv[[Agency]:[Agency]]=$E283)/(TableDiv[[Agency]:[Agency]]=$E283)*(ROW(TableDiv[Agency])-ROW(TableDiv[[#Headers],[Agency]])),COLUMNS($F$7:AE$7))))</f>
        <v>0</v>
      </c>
      <c r="AF283" s="1069" cm="1">
        <f t="array" ref="AF283">IF($D283&lt;COLUMNS($F$7:AF$7),"",INDEX(TableDiv[[GASB]:[GASB]],_xlfn.AGGREGATE(15,3,(TableDiv[[Agency]:[Agency]]=$E283)/(TableDiv[[Agency]:[Agency]]=$E283)*(ROW(TableDiv[Agency])-ROW(TableDiv[[#Headers],[Agency]])),COLUMNS($F$7:AF$7))))</f>
        <v>0</v>
      </c>
      <c r="AG283" s="1069" cm="1">
        <f t="array" ref="AG283">IF($D283&lt;COLUMNS($F$7:AG$7),"",INDEX(TableDiv[[GASB]:[GASB]],_xlfn.AGGREGATE(15,3,(TableDiv[[Agency]:[Agency]]=$E283)/(TableDiv[[Agency]:[Agency]]=$E283)*(ROW(TableDiv[Agency])-ROW(TableDiv[[#Headers],[Agency]])),COLUMNS($F$7:AG$7))))</f>
        <v>0</v>
      </c>
      <c r="AH283" s="1069" cm="1">
        <f t="array" ref="AH283">IF($D283&lt;COLUMNS($F$7:AH$7),"",INDEX(TableDiv[[GASB]:[GASB]],_xlfn.AGGREGATE(15,3,(TableDiv[[Agency]:[Agency]]=$E283)/(TableDiv[[Agency]:[Agency]]=$E283)*(ROW(TableDiv[Agency])-ROW(TableDiv[[#Headers],[Agency]])),COLUMNS($F$7:AH$7))))</f>
        <v>0</v>
      </c>
      <c r="AI283" s="1069" cm="1">
        <f t="array" ref="AI283">IF($D283&lt;COLUMNS($F$7:AI$7),"",INDEX(TableDiv[[GASB]:[GASB]],_xlfn.AGGREGATE(15,3,(TableDiv[[Agency]:[Agency]]=$E283)/(TableDiv[[Agency]:[Agency]]=$E283)*(ROW(TableDiv[Agency])-ROW(TableDiv[[#Headers],[Agency]])),COLUMNS($F$7:AI$7))))</f>
        <v>0</v>
      </c>
      <c r="AJ283" s="1069" cm="1">
        <f t="array" ref="AJ283">IF($D283&lt;COLUMNS($F$7:AJ$7),"",INDEX(TableDiv[[GASB]:[GASB]],_xlfn.AGGREGATE(15,3,(TableDiv[[Agency]:[Agency]]=$E283)/(TableDiv[[Agency]:[Agency]]=$E283)*(ROW(TableDiv[Agency])-ROW(TableDiv[[#Headers],[Agency]])),COLUMNS($F$7:AJ$7))))</f>
        <v>0</v>
      </c>
      <c r="AK283" s="1069" t="str" cm="1">
        <f t="array" ref="AK283">IF($D283&lt;COLUMNS($F$7:AK$7),"",INDEX(TableDiv[[GASB]:[GASB]],_xlfn.AGGREGATE(15,3,(TableDiv[[Agency]:[Agency]]=$E283)/(TableDiv[[Agency]:[Agency]]=$E283)*(ROW(TableDiv[Agency])-ROW(TableDiv[[#Headers],[Agency]])),COLUMNS($F$7:AK$7))))</f>
        <v/>
      </c>
      <c r="AL283" s="1069" t="str" cm="1">
        <f t="array" ref="AL283">IF($D283&lt;COLUMNS($F$7:AL$7),"",INDEX(TableDiv[[GASB]:[GASB]],_xlfn.AGGREGATE(15,3,(TableDiv[[Agency]:[Agency]]=$E283)/(TableDiv[[Agency]:[Agency]]=$E283)*(ROW(TableDiv[Agency])-ROW(TableDiv[[#Headers],[Agency]])),COLUMNS($F$7:AL$7))))</f>
        <v/>
      </c>
      <c r="AM283" s="1069" t="str" cm="1">
        <f t="array" ref="AM283">IF($D283&lt;COLUMNS($F$7:AM$7),"",INDEX(TableDiv[[GASB]:[GASB]],_xlfn.AGGREGATE(15,3,(TableDiv[[Agency]:[Agency]]=$E283)/(TableDiv[[Agency]:[Agency]]=$E283)*(ROW(TableDiv[Agency])-ROW(TableDiv[[#Headers],[Agency]])),COLUMNS($F$7:AM$7))))</f>
        <v/>
      </c>
      <c r="AN283" s="1069"/>
      <c r="AO283" s="1069"/>
      <c r="AP283" s="1069"/>
      <c r="AQ283" s="1069"/>
      <c r="AR283" s="1069"/>
      <c r="AS283" s="1069"/>
    </row>
    <row r="284" spans="1:45" ht="15">
      <c r="A284" s="1073" t="s">
        <v>1467</v>
      </c>
      <c r="B284" s="1073" t="s">
        <v>2383</v>
      </c>
      <c r="C284" s="1069"/>
      <c r="D284" s="1069">
        <f>COUNTIF(TableDiv[Agency],E284)</f>
        <v>31</v>
      </c>
      <c r="E284" s="1078" t="str" cm="1">
        <f t="array" ref="E284">IFERROR(INDEX(TableDiv[Agency],MATCH(0,INDEX(COUNTIF($E$7:E283,TableDiv[Agency]),),0)),"")</f>
        <v/>
      </c>
      <c r="F284" s="1069" cm="1">
        <f t="array" ref="F284">IF($D284&lt;COLUMNS($F$7:F$7),"",INDEX(TableDiv[[GASB]:[GASB]],_xlfn.AGGREGATE(15,3,(TableDiv[[Agency]:[Agency]]=$E284)/(TableDiv[[Agency]:[Agency]]=$E284)*(ROW(TableDiv[Agency])-ROW(TableDiv[[#Headers],[Agency]])),COLUMNS($F$7:F$7))))</f>
        <v>0</v>
      </c>
      <c r="G284" s="1069" cm="1">
        <f t="array" ref="G284">IF($D284&lt;COLUMNS($F$7:G$7),"",INDEX(TableDiv[[GASB]:[GASB]],_xlfn.AGGREGATE(15,3,(TableDiv[[Agency]:[Agency]]=$E284)/(TableDiv[[Agency]:[Agency]]=$E284)*(ROW(TableDiv[Agency])-ROW(TableDiv[[#Headers],[Agency]])),COLUMNS($F$7:G$7))))</f>
        <v>0</v>
      </c>
      <c r="H284" s="1069" cm="1">
        <f t="array" ref="H284">IF($D284&lt;COLUMNS($F$7:H$7),"",INDEX(TableDiv[[GASB]:[GASB]],_xlfn.AGGREGATE(15,3,(TableDiv[[Agency]:[Agency]]=$E284)/(TableDiv[[Agency]:[Agency]]=$E284)*(ROW(TableDiv[Agency])-ROW(TableDiv[[#Headers],[Agency]])),COLUMNS($F$7:H$7))))</f>
        <v>0</v>
      </c>
      <c r="I284" s="1069" cm="1">
        <f t="array" ref="I284">IF($D284&lt;COLUMNS($F$7:I$7),"",INDEX(TableDiv[[GASB]:[GASB]],_xlfn.AGGREGATE(15,3,(TableDiv[[Agency]:[Agency]]=$E284)/(TableDiv[[Agency]:[Agency]]=$E284)*(ROW(TableDiv[Agency])-ROW(TableDiv[[#Headers],[Agency]])),COLUMNS($F$7:I$7))))</f>
        <v>0</v>
      </c>
      <c r="J284" s="1069" cm="1">
        <f t="array" ref="J284">IF($D284&lt;COLUMNS($F$7:J$7),"",INDEX(TableDiv[[GASB]:[GASB]],_xlfn.AGGREGATE(15,3,(TableDiv[[Agency]:[Agency]]=$E284)/(TableDiv[[Agency]:[Agency]]=$E284)*(ROW(TableDiv[Agency])-ROW(TableDiv[[#Headers],[Agency]])),COLUMNS($F$7:J$7))))</f>
        <v>0</v>
      </c>
      <c r="K284" s="1069" cm="1">
        <f t="array" ref="K284">IF($D284&lt;COLUMNS($F$7:K$7),"",INDEX(TableDiv[[GASB]:[GASB]],_xlfn.AGGREGATE(15,3,(TableDiv[[Agency]:[Agency]]=$E284)/(TableDiv[[Agency]:[Agency]]=$E284)*(ROW(TableDiv[Agency])-ROW(TableDiv[[#Headers],[Agency]])),COLUMNS($F$7:K$7))))</f>
        <v>0</v>
      </c>
      <c r="L284" s="1069" cm="1">
        <f t="array" ref="L284">IF($D284&lt;COLUMNS($F$7:L$7),"",INDEX(TableDiv[[GASB]:[GASB]],_xlfn.AGGREGATE(15,3,(TableDiv[[Agency]:[Agency]]=$E284)/(TableDiv[[Agency]:[Agency]]=$E284)*(ROW(TableDiv[Agency])-ROW(TableDiv[[#Headers],[Agency]])),COLUMNS($F$7:L$7))))</f>
        <v>0</v>
      </c>
      <c r="M284" s="1069" cm="1">
        <f t="array" ref="M284">IF($D284&lt;COLUMNS($F$7:M$7),"",INDEX(TableDiv[[GASB]:[GASB]],_xlfn.AGGREGATE(15,3,(TableDiv[[Agency]:[Agency]]=$E284)/(TableDiv[[Agency]:[Agency]]=$E284)*(ROW(TableDiv[Agency])-ROW(TableDiv[[#Headers],[Agency]])),COLUMNS($F$7:M$7))))</f>
        <v>0</v>
      </c>
      <c r="N284" s="1069" cm="1">
        <f t="array" ref="N284">IF($D284&lt;COLUMNS($F$7:N$7),"",INDEX(TableDiv[[GASB]:[GASB]],_xlfn.AGGREGATE(15,3,(TableDiv[[Agency]:[Agency]]=$E284)/(TableDiv[[Agency]:[Agency]]=$E284)*(ROW(TableDiv[Agency])-ROW(TableDiv[[#Headers],[Agency]])),COLUMNS($F$7:N$7))))</f>
        <v>0</v>
      </c>
      <c r="O284" s="1069" cm="1">
        <f t="array" ref="O284">IF($D284&lt;COLUMNS($F$7:O$7),"",INDEX(TableDiv[[GASB]:[GASB]],_xlfn.AGGREGATE(15,3,(TableDiv[[Agency]:[Agency]]=$E284)/(TableDiv[[Agency]:[Agency]]=$E284)*(ROW(TableDiv[Agency])-ROW(TableDiv[[#Headers],[Agency]])),COLUMNS($F$7:O$7))))</f>
        <v>0</v>
      </c>
      <c r="P284" s="1069" cm="1">
        <f t="array" ref="P284">IF($D284&lt;COLUMNS($F$7:P$7),"",INDEX(TableDiv[[GASB]:[GASB]],_xlfn.AGGREGATE(15,3,(TableDiv[[Agency]:[Agency]]=$E284)/(TableDiv[[Agency]:[Agency]]=$E284)*(ROW(TableDiv[Agency])-ROW(TableDiv[[#Headers],[Agency]])),COLUMNS($F$7:P$7))))</f>
        <v>0</v>
      </c>
      <c r="Q284" s="1069" cm="1">
        <f t="array" ref="Q284">IF($D284&lt;COLUMNS($F$7:Q$7),"",INDEX(TableDiv[[GASB]:[GASB]],_xlfn.AGGREGATE(15,3,(TableDiv[[Agency]:[Agency]]=$E284)/(TableDiv[[Agency]:[Agency]]=$E284)*(ROW(TableDiv[Agency])-ROW(TableDiv[[#Headers],[Agency]])),COLUMNS($F$7:Q$7))))</f>
        <v>0</v>
      </c>
      <c r="R284" s="1069" cm="1">
        <f t="array" ref="R284">IF($D284&lt;COLUMNS($F$7:R$7),"",INDEX(TableDiv[[GASB]:[GASB]],_xlfn.AGGREGATE(15,3,(TableDiv[[Agency]:[Agency]]=$E284)/(TableDiv[[Agency]:[Agency]]=$E284)*(ROW(TableDiv[Agency])-ROW(TableDiv[[#Headers],[Agency]])),COLUMNS($F$7:R$7))))</f>
        <v>0</v>
      </c>
      <c r="S284" s="1069" cm="1">
        <f t="array" ref="S284">IF($D284&lt;COLUMNS($F$7:S$7),"",INDEX(TableDiv[[GASB]:[GASB]],_xlfn.AGGREGATE(15,3,(TableDiv[[Agency]:[Agency]]=$E284)/(TableDiv[[Agency]:[Agency]]=$E284)*(ROW(TableDiv[Agency])-ROW(TableDiv[[#Headers],[Agency]])),COLUMNS($F$7:S$7))))</f>
        <v>0</v>
      </c>
      <c r="T284" s="1069" cm="1">
        <f t="array" ref="T284">IF($D284&lt;COLUMNS($F$7:T$7),"",INDEX(TableDiv[[GASB]:[GASB]],_xlfn.AGGREGATE(15,3,(TableDiv[[Agency]:[Agency]]=$E284)/(TableDiv[[Agency]:[Agency]]=$E284)*(ROW(TableDiv[Agency])-ROW(TableDiv[[#Headers],[Agency]])),COLUMNS($F$7:T$7))))</f>
        <v>0</v>
      </c>
      <c r="U284" s="1069" cm="1">
        <f t="array" ref="U284">IF($D284&lt;COLUMNS($F$7:U$7),"",INDEX(TableDiv[[GASB]:[GASB]],_xlfn.AGGREGATE(15,3,(TableDiv[[Agency]:[Agency]]=$E284)/(TableDiv[[Agency]:[Agency]]=$E284)*(ROW(TableDiv[Agency])-ROW(TableDiv[[#Headers],[Agency]])),COLUMNS($F$7:U$7))))</f>
        <v>0</v>
      </c>
      <c r="V284" s="1069" cm="1">
        <f t="array" ref="V284">IF($D284&lt;COLUMNS($F$7:V$7),"",INDEX(TableDiv[[GASB]:[GASB]],_xlfn.AGGREGATE(15,3,(TableDiv[[Agency]:[Agency]]=$E284)/(TableDiv[[Agency]:[Agency]]=$E284)*(ROW(TableDiv[Agency])-ROW(TableDiv[[#Headers],[Agency]])),COLUMNS($F$7:V$7))))</f>
        <v>0</v>
      </c>
      <c r="W284" s="1069" cm="1">
        <f t="array" ref="W284">IF($D284&lt;COLUMNS($F$7:W$7),"",INDEX(TableDiv[[GASB]:[GASB]],_xlfn.AGGREGATE(15,3,(TableDiv[[Agency]:[Agency]]=$E284)/(TableDiv[[Agency]:[Agency]]=$E284)*(ROW(TableDiv[Agency])-ROW(TableDiv[[#Headers],[Agency]])),COLUMNS($F$7:W$7))))</f>
        <v>0</v>
      </c>
      <c r="X284" s="1069" cm="1">
        <f t="array" ref="X284">IF($D284&lt;COLUMNS($F$7:X$7),"",INDEX(TableDiv[[GASB]:[GASB]],_xlfn.AGGREGATE(15,3,(TableDiv[[Agency]:[Agency]]=$E284)/(TableDiv[[Agency]:[Agency]]=$E284)*(ROW(TableDiv[Agency])-ROW(TableDiv[[#Headers],[Agency]])),COLUMNS($F$7:X$7))))</f>
        <v>0</v>
      </c>
      <c r="Y284" s="1069" cm="1">
        <f t="array" ref="Y284">IF($D284&lt;COLUMNS($F$7:Y$7),"",INDEX(TableDiv[[GASB]:[GASB]],_xlfn.AGGREGATE(15,3,(TableDiv[[Agency]:[Agency]]=$E284)/(TableDiv[[Agency]:[Agency]]=$E284)*(ROW(TableDiv[Agency])-ROW(TableDiv[[#Headers],[Agency]])),COLUMNS($F$7:Y$7))))</f>
        <v>0</v>
      </c>
      <c r="Z284" s="1069" cm="1">
        <f t="array" ref="Z284">IF($D284&lt;COLUMNS($F$7:Z$7),"",INDEX(TableDiv[[GASB]:[GASB]],_xlfn.AGGREGATE(15,3,(TableDiv[[Agency]:[Agency]]=$E284)/(TableDiv[[Agency]:[Agency]]=$E284)*(ROW(TableDiv[Agency])-ROW(TableDiv[[#Headers],[Agency]])),COLUMNS($F$7:Z$7))))</f>
        <v>0</v>
      </c>
      <c r="AA284" s="1069" cm="1">
        <f t="array" ref="AA284">IF($D284&lt;COLUMNS($F$7:AA$7),"",INDEX(TableDiv[[GASB]:[GASB]],_xlfn.AGGREGATE(15,3,(TableDiv[[Agency]:[Agency]]=$E284)/(TableDiv[[Agency]:[Agency]]=$E284)*(ROW(TableDiv[Agency])-ROW(TableDiv[[#Headers],[Agency]])),COLUMNS($F$7:AA$7))))</f>
        <v>0</v>
      </c>
      <c r="AB284" s="1069" cm="1">
        <f t="array" ref="AB284">IF($D284&lt;COLUMNS($F$7:AB$7),"",INDEX(TableDiv[[GASB]:[GASB]],_xlfn.AGGREGATE(15,3,(TableDiv[[Agency]:[Agency]]=$E284)/(TableDiv[[Agency]:[Agency]]=$E284)*(ROW(TableDiv[Agency])-ROW(TableDiv[[#Headers],[Agency]])),COLUMNS($F$7:AB$7))))</f>
        <v>0</v>
      </c>
      <c r="AC284" s="1069" cm="1">
        <f t="array" ref="AC284">IF($D284&lt;COLUMNS($F$7:AC$7),"",INDEX(TableDiv[[GASB]:[GASB]],_xlfn.AGGREGATE(15,3,(TableDiv[[Agency]:[Agency]]=$E284)/(TableDiv[[Agency]:[Agency]]=$E284)*(ROW(TableDiv[Agency])-ROW(TableDiv[[#Headers],[Agency]])),COLUMNS($F$7:AC$7))))</f>
        <v>0</v>
      </c>
      <c r="AD284" s="1069" cm="1">
        <f t="array" ref="AD284">IF($D284&lt;COLUMNS($F$7:AD$7),"",INDEX(TableDiv[[GASB]:[GASB]],_xlfn.AGGREGATE(15,3,(TableDiv[[Agency]:[Agency]]=$E284)/(TableDiv[[Agency]:[Agency]]=$E284)*(ROW(TableDiv[Agency])-ROW(TableDiv[[#Headers],[Agency]])),COLUMNS($F$7:AD$7))))</f>
        <v>0</v>
      </c>
      <c r="AE284" s="1069" cm="1">
        <f t="array" ref="AE284">IF($D284&lt;COLUMNS($F$7:AE$7),"",INDEX(TableDiv[[GASB]:[GASB]],_xlfn.AGGREGATE(15,3,(TableDiv[[Agency]:[Agency]]=$E284)/(TableDiv[[Agency]:[Agency]]=$E284)*(ROW(TableDiv[Agency])-ROW(TableDiv[[#Headers],[Agency]])),COLUMNS($F$7:AE$7))))</f>
        <v>0</v>
      </c>
      <c r="AF284" s="1069" cm="1">
        <f t="array" ref="AF284">IF($D284&lt;COLUMNS($F$7:AF$7),"",INDEX(TableDiv[[GASB]:[GASB]],_xlfn.AGGREGATE(15,3,(TableDiv[[Agency]:[Agency]]=$E284)/(TableDiv[[Agency]:[Agency]]=$E284)*(ROW(TableDiv[Agency])-ROW(TableDiv[[#Headers],[Agency]])),COLUMNS($F$7:AF$7))))</f>
        <v>0</v>
      </c>
      <c r="AG284" s="1069" cm="1">
        <f t="array" ref="AG284">IF($D284&lt;COLUMNS($F$7:AG$7),"",INDEX(TableDiv[[GASB]:[GASB]],_xlfn.AGGREGATE(15,3,(TableDiv[[Agency]:[Agency]]=$E284)/(TableDiv[[Agency]:[Agency]]=$E284)*(ROW(TableDiv[Agency])-ROW(TableDiv[[#Headers],[Agency]])),COLUMNS($F$7:AG$7))))</f>
        <v>0</v>
      </c>
      <c r="AH284" s="1069" cm="1">
        <f t="array" ref="AH284">IF($D284&lt;COLUMNS($F$7:AH$7),"",INDEX(TableDiv[[GASB]:[GASB]],_xlfn.AGGREGATE(15,3,(TableDiv[[Agency]:[Agency]]=$E284)/(TableDiv[[Agency]:[Agency]]=$E284)*(ROW(TableDiv[Agency])-ROW(TableDiv[[#Headers],[Agency]])),COLUMNS($F$7:AH$7))))</f>
        <v>0</v>
      </c>
      <c r="AI284" s="1069" cm="1">
        <f t="array" ref="AI284">IF($D284&lt;COLUMNS($F$7:AI$7),"",INDEX(TableDiv[[GASB]:[GASB]],_xlfn.AGGREGATE(15,3,(TableDiv[[Agency]:[Agency]]=$E284)/(TableDiv[[Agency]:[Agency]]=$E284)*(ROW(TableDiv[Agency])-ROW(TableDiv[[#Headers],[Agency]])),COLUMNS($F$7:AI$7))))</f>
        <v>0</v>
      </c>
      <c r="AJ284" s="1069" cm="1">
        <f t="array" ref="AJ284">IF($D284&lt;COLUMNS($F$7:AJ$7),"",INDEX(TableDiv[[GASB]:[GASB]],_xlfn.AGGREGATE(15,3,(TableDiv[[Agency]:[Agency]]=$E284)/(TableDiv[[Agency]:[Agency]]=$E284)*(ROW(TableDiv[Agency])-ROW(TableDiv[[#Headers],[Agency]])),COLUMNS($F$7:AJ$7))))</f>
        <v>0</v>
      </c>
      <c r="AK284" s="1069" t="str" cm="1">
        <f t="array" ref="AK284">IF($D284&lt;COLUMNS($F$7:AK$7),"",INDEX(TableDiv[[GASB]:[GASB]],_xlfn.AGGREGATE(15,3,(TableDiv[[Agency]:[Agency]]=$E284)/(TableDiv[[Agency]:[Agency]]=$E284)*(ROW(TableDiv[Agency])-ROW(TableDiv[[#Headers],[Agency]])),COLUMNS($F$7:AK$7))))</f>
        <v/>
      </c>
      <c r="AL284" s="1069" t="str" cm="1">
        <f t="array" ref="AL284">IF($D284&lt;COLUMNS($F$7:AL$7),"",INDEX(TableDiv[[GASB]:[GASB]],_xlfn.AGGREGATE(15,3,(TableDiv[[Agency]:[Agency]]=$E284)/(TableDiv[[Agency]:[Agency]]=$E284)*(ROW(TableDiv[Agency])-ROW(TableDiv[[#Headers],[Agency]])),COLUMNS($F$7:AL$7))))</f>
        <v/>
      </c>
      <c r="AM284" s="1069" t="str" cm="1">
        <f t="array" ref="AM284">IF($D284&lt;COLUMNS($F$7:AM$7),"",INDEX(TableDiv[[GASB]:[GASB]],_xlfn.AGGREGATE(15,3,(TableDiv[[Agency]:[Agency]]=$E284)/(TableDiv[[Agency]:[Agency]]=$E284)*(ROW(TableDiv[Agency])-ROW(TableDiv[[#Headers],[Agency]])),COLUMNS($F$7:AM$7))))</f>
        <v/>
      </c>
      <c r="AN284" s="1069"/>
      <c r="AO284" s="1069"/>
      <c r="AP284" s="1069"/>
      <c r="AQ284" s="1069"/>
      <c r="AR284" s="1069"/>
      <c r="AS284" s="1069"/>
    </row>
    <row r="285" spans="1:45" ht="15">
      <c r="A285" s="1073" t="s">
        <v>1472</v>
      </c>
      <c r="B285" s="1073" t="s">
        <v>2265</v>
      </c>
      <c r="C285" s="1069"/>
      <c r="D285" s="1069">
        <f>COUNTIF(TableDiv[Agency],E285)</f>
        <v>31</v>
      </c>
      <c r="E285" s="1078" t="str" cm="1">
        <f t="array" ref="E285">IFERROR(INDEX(TableDiv[Agency],MATCH(0,INDEX(COUNTIF($E$7:E284,TableDiv[Agency]),),0)),"")</f>
        <v/>
      </c>
      <c r="F285" s="1069" cm="1">
        <f t="array" ref="F285">IF($D285&lt;COLUMNS($F$7:F$7),"",INDEX(TableDiv[[GASB]:[GASB]],_xlfn.AGGREGATE(15,3,(TableDiv[[Agency]:[Agency]]=$E285)/(TableDiv[[Agency]:[Agency]]=$E285)*(ROW(TableDiv[Agency])-ROW(TableDiv[[#Headers],[Agency]])),COLUMNS($F$7:F$7))))</f>
        <v>0</v>
      </c>
      <c r="G285" s="1069" cm="1">
        <f t="array" ref="G285">IF($D285&lt;COLUMNS($F$7:G$7),"",INDEX(TableDiv[[GASB]:[GASB]],_xlfn.AGGREGATE(15,3,(TableDiv[[Agency]:[Agency]]=$E285)/(TableDiv[[Agency]:[Agency]]=$E285)*(ROW(TableDiv[Agency])-ROW(TableDiv[[#Headers],[Agency]])),COLUMNS($F$7:G$7))))</f>
        <v>0</v>
      </c>
      <c r="H285" s="1069" cm="1">
        <f t="array" ref="H285">IF($D285&lt;COLUMNS($F$7:H$7),"",INDEX(TableDiv[[GASB]:[GASB]],_xlfn.AGGREGATE(15,3,(TableDiv[[Agency]:[Agency]]=$E285)/(TableDiv[[Agency]:[Agency]]=$E285)*(ROW(TableDiv[Agency])-ROW(TableDiv[[#Headers],[Agency]])),COLUMNS($F$7:H$7))))</f>
        <v>0</v>
      </c>
      <c r="I285" s="1069" cm="1">
        <f t="array" ref="I285">IF($D285&lt;COLUMNS($F$7:I$7),"",INDEX(TableDiv[[GASB]:[GASB]],_xlfn.AGGREGATE(15,3,(TableDiv[[Agency]:[Agency]]=$E285)/(TableDiv[[Agency]:[Agency]]=$E285)*(ROW(TableDiv[Agency])-ROW(TableDiv[[#Headers],[Agency]])),COLUMNS($F$7:I$7))))</f>
        <v>0</v>
      </c>
      <c r="J285" s="1069" cm="1">
        <f t="array" ref="J285">IF($D285&lt;COLUMNS($F$7:J$7),"",INDEX(TableDiv[[GASB]:[GASB]],_xlfn.AGGREGATE(15,3,(TableDiv[[Agency]:[Agency]]=$E285)/(TableDiv[[Agency]:[Agency]]=$E285)*(ROW(TableDiv[Agency])-ROW(TableDiv[[#Headers],[Agency]])),COLUMNS($F$7:J$7))))</f>
        <v>0</v>
      </c>
      <c r="K285" s="1069" cm="1">
        <f t="array" ref="K285">IF($D285&lt;COLUMNS($F$7:K$7),"",INDEX(TableDiv[[GASB]:[GASB]],_xlfn.AGGREGATE(15,3,(TableDiv[[Agency]:[Agency]]=$E285)/(TableDiv[[Agency]:[Agency]]=$E285)*(ROW(TableDiv[Agency])-ROW(TableDiv[[#Headers],[Agency]])),COLUMNS($F$7:K$7))))</f>
        <v>0</v>
      </c>
      <c r="L285" s="1069" cm="1">
        <f t="array" ref="L285">IF($D285&lt;COLUMNS($F$7:L$7),"",INDEX(TableDiv[[GASB]:[GASB]],_xlfn.AGGREGATE(15,3,(TableDiv[[Agency]:[Agency]]=$E285)/(TableDiv[[Agency]:[Agency]]=$E285)*(ROW(TableDiv[Agency])-ROW(TableDiv[[#Headers],[Agency]])),COLUMNS($F$7:L$7))))</f>
        <v>0</v>
      </c>
      <c r="M285" s="1069" cm="1">
        <f t="array" ref="M285">IF($D285&lt;COLUMNS($F$7:M$7),"",INDEX(TableDiv[[GASB]:[GASB]],_xlfn.AGGREGATE(15,3,(TableDiv[[Agency]:[Agency]]=$E285)/(TableDiv[[Agency]:[Agency]]=$E285)*(ROW(TableDiv[Agency])-ROW(TableDiv[[#Headers],[Agency]])),COLUMNS($F$7:M$7))))</f>
        <v>0</v>
      </c>
      <c r="N285" s="1069" cm="1">
        <f t="array" ref="N285">IF($D285&lt;COLUMNS($F$7:N$7),"",INDEX(TableDiv[[GASB]:[GASB]],_xlfn.AGGREGATE(15,3,(TableDiv[[Agency]:[Agency]]=$E285)/(TableDiv[[Agency]:[Agency]]=$E285)*(ROW(TableDiv[Agency])-ROW(TableDiv[[#Headers],[Agency]])),COLUMNS($F$7:N$7))))</f>
        <v>0</v>
      </c>
      <c r="O285" s="1069" cm="1">
        <f t="array" ref="O285">IF($D285&lt;COLUMNS($F$7:O$7),"",INDEX(TableDiv[[GASB]:[GASB]],_xlfn.AGGREGATE(15,3,(TableDiv[[Agency]:[Agency]]=$E285)/(TableDiv[[Agency]:[Agency]]=$E285)*(ROW(TableDiv[Agency])-ROW(TableDiv[[#Headers],[Agency]])),COLUMNS($F$7:O$7))))</f>
        <v>0</v>
      </c>
      <c r="P285" s="1069" cm="1">
        <f t="array" ref="P285">IF($D285&lt;COLUMNS($F$7:P$7),"",INDEX(TableDiv[[GASB]:[GASB]],_xlfn.AGGREGATE(15,3,(TableDiv[[Agency]:[Agency]]=$E285)/(TableDiv[[Agency]:[Agency]]=$E285)*(ROW(TableDiv[Agency])-ROW(TableDiv[[#Headers],[Agency]])),COLUMNS($F$7:P$7))))</f>
        <v>0</v>
      </c>
      <c r="Q285" s="1069" cm="1">
        <f t="array" ref="Q285">IF($D285&lt;COLUMNS($F$7:Q$7),"",INDEX(TableDiv[[GASB]:[GASB]],_xlfn.AGGREGATE(15,3,(TableDiv[[Agency]:[Agency]]=$E285)/(TableDiv[[Agency]:[Agency]]=$E285)*(ROW(TableDiv[Agency])-ROW(TableDiv[[#Headers],[Agency]])),COLUMNS($F$7:Q$7))))</f>
        <v>0</v>
      </c>
      <c r="R285" s="1069" cm="1">
        <f t="array" ref="R285">IF($D285&lt;COLUMNS($F$7:R$7),"",INDEX(TableDiv[[GASB]:[GASB]],_xlfn.AGGREGATE(15,3,(TableDiv[[Agency]:[Agency]]=$E285)/(TableDiv[[Agency]:[Agency]]=$E285)*(ROW(TableDiv[Agency])-ROW(TableDiv[[#Headers],[Agency]])),COLUMNS($F$7:R$7))))</f>
        <v>0</v>
      </c>
      <c r="S285" s="1069" cm="1">
        <f t="array" ref="S285">IF($D285&lt;COLUMNS($F$7:S$7),"",INDEX(TableDiv[[GASB]:[GASB]],_xlfn.AGGREGATE(15,3,(TableDiv[[Agency]:[Agency]]=$E285)/(TableDiv[[Agency]:[Agency]]=$E285)*(ROW(TableDiv[Agency])-ROW(TableDiv[[#Headers],[Agency]])),COLUMNS($F$7:S$7))))</f>
        <v>0</v>
      </c>
      <c r="T285" s="1069" cm="1">
        <f t="array" ref="T285">IF($D285&lt;COLUMNS($F$7:T$7),"",INDEX(TableDiv[[GASB]:[GASB]],_xlfn.AGGREGATE(15,3,(TableDiv[[Agency]:[Agency]]=$E285)/(TableDiv[[Agency]:[Agency]]=$E285)*(ROW(TableDiv[Agency])-ROW(TableDiv[[#Headers],[Agency]])),COLUMNS($F$7:T$7))))</f>
        <v>0</v>
      </c>
      <c r="U285" s="1069" cm="1">
        <f t="array" ref="U285">IF($D285&lt;COLUMNS($F$7:U$7),"",INDEX(TableDiv[[GASB]:[GASB]],_xlfn.AGGREGATE(15,3,(TableDiv[[Agency]:[Agency]]=$E285)/(TableDiv[[Agency]:[Agency]]=$E285)*(ROW(TableDiv[Agency])-ROW(TableDiv[[#Headers],[Agency]])),COLUMNS($F$7:U$7))))</f>
        <v>0</v>
      </c>
      <c r="V285" s="1069" cm="1">
        <f t="array" ref="V285">IF($D285&lt;COLUMNS($F$7:V$7),"",INDEX(TableDiv[[GASB]:[GASB]],_xlfn.AGGREGATE(15,3,(TableDiv[[Agency]:[Agency]]=$E285)/(TableDiv[[Agency]:[Agency]]=$E285)*(ROW(TableDiv[Agency])-ROW(TableDiv[[#Headers],[Agency]])),COLUMNS($F$7:V$7))))</f>
        <v>0</v>
      </c>
      <c r="W285" s="1069" cm="1">
        <f t="array" ref="W285">IF($D285&lt;COLUMNS($F$7:W$7),"",INDEX(TableDiv[[GASB]:[GASB]],_xlfn.AGGREGATE(15,3,(TableDiv[[Agency]:[Agency]]=$E285)/(TableDiv[[Agency]:[Agency]]=$E285)*(ROW(TableDiv[Agency])-ROW(TableDiv[[#Headers],[Agency]])),COLUMNS($F$7:W$7))))</f>
        <v>0</v>
      </c>
      <c r="X285" s="1069" cm="1">
        <f t="array" ref="X285">IF($D285&lt;COLUMNS($F$7:X$7),"",INDEX(TableDiv[[GASB]:[GASB]],_xlfn.AGGREGATE(15,3,(TableDiv[[Agency]:[Agency]]=$E285)/(TableDiv[[Agency]:[Agency]]=$E285)*(ROW(TableDiv[Agency])-ROW(TableDiv[[#Headers],[Agency]])),COLUMNS($F$7:X$7))))</f>
        <v>0</v>
      </c>
      <c r="Y285" s="1069" cm="1">
        <f t="array" ref="Y285">IF($D285&lt;COLUMNS($F$7:Y$7),"",INDEX(TableDiv[[GASB]:[GASB]],_xlfn.AGGREGATE(15,3,(TableDiv[[Agency]:[Agency]]=$E285)/(TableDiv[[Agency]:[Agency]]=$E285)*(ROW(TableDiv[Agency])-ROW(TableDiv[[#Headers],[Agency]])),COLUMNS($F$7:Y$7))))</f>
        <v>0</v>
      </c>
      <c r="Z285" s="1069" cm="1">
        <f t="array" ref="Z285">IF($D285&lt;COLUMNS($F$7:Z$7),"",INDEX(TableDiv[[GASB]:[GASB]],_xlfn.AGGREGATE(15,3,(TableDiv[[Agency]:[Agency]]=$E285)/(TableDiv[[Agency]:[Agency]]=$E285)*(ROW(TableDiv[Agency])-ROW(TableDiv[[#Headers],[Agency]])),COLUMNS($F$7:Z$7))))</f>
        <v>0</v>
      </c>
      <c r="AA285" s="1069" cm="1">
        <f t="array" ref="AA285">IF($D285&lt;COLUMNS($F$7:AA$7),"",INDEX(TableDiv[[GASB]:[GASB]],_xlfn.AGGREGATE(15,3,(TableDiv[[Agency]:[Agency]]=$E285)/(TableDiv[[Agency]:[Agency]]=$E285)*(ROW(TableDiv[Agency])-ROW(TableDiv[[#Headers],[Agency]])),COLUMNS($F$7:AA$7))))</f>
        <v>0</v>
      </c>
      <c r="AB285" s="1069" cm="1">
        <f t="array" ref="AB285">IF($D285&lt;COLUMNS($F$7:AB$7),"",INDEX(TableDiv[[GASB]:[GASB]],_xlfn.AGGREGATE(15,3,(TableDiv[[Agency]:[Agency]]=$E285)/(TableDiv[[Agency]:[Agency]]=$E285)*(ROW(TableDiv[Agency])-ROW(TableDiv[[#Headers],[Agency]])),COLUMNS($F$7:AB$7))))</f>
        <v>0</v>
      </c>
      <c r="AC285" s="1069" cm="1">
        <f t="array" ref="AC285">IF($D285&lt;COLUMNS($F$7:AC$7),"",INDEX(TableDiv[[GASB]:[GASB]],_xlfn.AGGREGATE(15,3,(TableDiv[[Agency]:[Agency]]=$E285)/(TableDiv[[Agency]:[Agency]]=$E285)*(ROW(TableDiv[Agency])-ROW(TableDiv[[#Headers],[Agency]])),COLUMNS($F$7:AC$7))))</f>
        <v>0</v>
      </c>
      <c r="AD285" s="1069" cm="1">
        <f t="array" ref="AD285">IF($D285&lt;COLUMNS($F$7:AD$7),"",INDEX(TableDiv[[GASB]:[GASB]],_xlfn.AGGREGATE(15,3,(TableDiv[[Agency]:[Agency]]=$E285)/(TableDiv[[Agency]:[Agency]]=$E285)*(ROW(TableDiv[Agency])-ROW(TableDiv[[#Headers],[Agency]])),COLUMNS($F$7:AD$7))))</f>
        <v>0</v>
      </c>
      <c r="AE285" s="1069" cm="1">
        <f t="array" ref="AE285">IF($D285&lt;COLUMNS($F$7:AE$7),"",INDEX(TableDiv[[GASB]:[GASB]],_xlfn.AGGREGATE(15,3,(TableDiv[[Agency]:[Agency]]=$E285)/(TableDiv[[Agency]:[Agency]]=$E285)*(ROW(TableDiv[Agency])-ROW(TableDiv[[#Headers],[Agency]])),COLUMNS($F$7:AE$7))))</f>
        <v>0</v>
      </c>
      <c r="AF285" s="1069" cm="1">
        <f t="array" ref="AF285">IF($D285&lt;COLUMNS($F$7:AF$7),"",INDEX(TableDiv[[GASB]:[GASB]],_xlfn.AGGREGATE(15,3,(TableDiv[[Agency]:[Agency]]=$E285)/(TableDiv[[Agency]:[Agency]]=$E285)*(ROW(TableDiv[Agency])-ROW(TableDiv[[#Headers],[Agency]])),COLUMNS($F$7:AF$7))))</f>
        <v>0</v>
      </c>
      <c r="AG285" s="1069" cm="1">
        <f t="array" ref="AG285">IF($D285&lt;COLUMNS($F$7:AG$7),"",INDEX(TableDiv[[GASB]:[GASB]],_xlfn.AGGREGATE(15,3,(TableDiv[[Agency]:[Agency]]=$E285)/(TableDiv[[Agency]:[Agency]]=$E285)*(ROW(TableDiv[Agency])-ROW(TableDiv[[#Headers],[Agency]])),COLUMNS($F$7:AG$7))))</f>
        <v>0</v>
      </c>
      <c r="AH285" s="1069" cm="1">
        <f t="array" ref="AH285">IF($D285&lt;COLUMNS($F$7:AH$7),"",INDEX(TableDiv[[GASB]:[GASB]],_xlfn.AGGREGATE(15,3,(TableDiv[[Agency]:[Agency]]=$E285)/(TableDiv[[Agency]:[Agency]]=$E285)*(ROW(TableDiv[Agency])-ROW(TableDiv[[#Headers],[Agency]])),COLUMNS($F$7:AH$7))))</f>
        <v>0</v>
      </c>
      <c r="AI285" s="1069" cm="1">
        <f t="array" ref="AI285">IF($D285&lt;COLUMNS($F$7:AI$7),"",INDEX(TableDiv[[GASB]:[GASB]],_xlfn.AGGREGATE(15,3,(TableDiv[[Agency]:[Agency]]=$E285)/(TableDiv[[Agency]:[Agency]]=$E285)*(ROW(TableDiv[Agency])-ROW(TableDiv[[#Headers],[Agency]])),COLUMNS($F$7:AI$7))))</f>
        <v>0</v>
      </c>
      <c r="AJ285" s="1069" cm="1">
        <f t="array" ref="AJ285">IF($D285&lt;COLUMNS($F$7:AJ$7),"",INDEX(TableDiv[[GASB]:[GASB]],_xlfn.AGGREGATE(15,3,(TableDiv[[Agency]:[Agency]]=$E285)/(TableDiv[[Agency]:[Agency]]=$E285)*(ROW(TableDiv[Agency])-ROW(TableDiv[[#Headers],[Agency]])),COLUMNS($F$7:AJ$7))))</f>
        <v>0</v>
      </c>
      <c r="AK285" s="1069" t="str" cm="1">
        <f t="array" ref="AK285">IF($D285&lt;COLUMNS($F$7:AK$7),"",INDEX(TableDiv[[GASB]:[GASB]],_xlfn.AGGREGATE(15,3,(TableDiv[[Agency]:[Agency]]=$E285)/(TableDiv[[Agency]:[Agency]]=$E285)*(ROW(TableDiv[Agency])-ROW(TableDiv[[#Headers],[Agency]])),COLUMNS($F$7:AK$7))))</f>
        <v/>
      </c>
      <c r="AL285" s="1069" t="str" cm="1">
        <f t="array" ref="AL285">IF($D285&lt;COLUMNS($F$7:AL$7),"",INDEX(TableDiv[[GASB]:[GASB]],_xlfn.AGGREGATE(15,3,(TableDiv[[Agency]:[Agency]]=$E285)/(TableDiv[[Agency]:[Agency]]=$E285)*(ROW(TableDiv[Agency])-ROW(TableDiv[[#Headers],[Agency]])),COLUMNS($F$7:AL$7))))</f>
        <v/>
      </c>
      <c r="AM285" s="1069" t="str" cm="1">
        <f t="array" ref="AM285">IF($D285&lt;COLUMNS($F$7:AM$7),"",INDEX(TableDiv[[GASB]:[GASB]],_xlfn.AGGREGATE(15,3,(TableDiv[[Agency]:[Agency]]=$E285)/(TableDiv[[Agency]:[Agency]]=$E285)*(ROW(TableDiv[Agency])-ROW(TableDiv[[#Headers],[Agency]])),COLUMNS($F$7:AM$7))))</f>
        <v/>
      </c>
      <c r="AN285" s="1069"/>
      <c r="AO285" s="1069"/>
      <c r="AP285" s="1069"/>
      <c r="AQ285" s="1069"/>
      <c r="AR285" s="1069"/>
      <c r="AS285" s="1069"/>
    </row>
    <row r="286" spans="1:45" ht="15">
      <c r="A286" s="1073" t="s">
        <v>1472</v>
      </c>
      <c r="B286" s="1073" t="s">
        <v>2266</v>
      </c>
      <c r="C286" s="1069"/>
      <c r="D286" s="1069">
        <f>COUNTIF(TableDiv[Agency],E286)</f>
        <v>31</v>
      </c>
      <c r="E286" s="1078" t="str" cm="1">
        <f t="array" ref="E286">IFERROR(INDEX(TableDiv[Agency],MATCH(0,INDEX(COUNTIF($E$7:E285,TableDiv[Agency]),),0)),"")</f>
        <v/>
      </c>
      <c r="F286" s="1069" cm="1">
        <f t="array" ref="F286">IF($D286&lt;COLUMNS($F$7:F$7),"",INDEX(TableDiv[[GASB]:[GASB]],_xlfn.AGGREGATE(15,3,(TableDiv[[Agency]:[Agency]]=$E286)/(TableDiv[[Agency]:[Agency]]=$E286)*(ROW(TableDiv[Agency])-ROW(TableDiv[[#Headers],[Agency]])),COLUMNS($F$7:F$7))))</f>
        <v>0</v>
      </c>
      <c r="G286" s="1069" cm="1">
        <f t="array" ref="G286">IF($D286&lt;COLUMNS($F$7:G$7),"",INDEX(TableDiv[[GASB]:[GASB]],_xlfn.AGGREGATE(15,3,(TableDiv[[Agency]:[Agency]]=$E286)/(TableDiv[[Agency]:[Agency]]=$E286)*(ROW(TableDiv[Agency])-ROW(TableDiv[[#Headers],[Agency]])),COLUMNS($F$7:G$7))))</f>
        <v>0</v>
      </c>
      <c r="H286" s="1069" cm="1">
        <f t="array" ref="H286">IF($D286&lt;COLUMNS($F$7:H$7),"",INDEX(TableDiv[[GASB]:[GASB]],_xlfn.AGGREGATE(15,3,(TableDiv[[Agency]:[Agency]]=$E286)/(TableDiv[[Agency]:[Agency]]=$E286)*(ROW(TableDiv[Agency])-ROW(TableDiv[[#Headers],[Agency]])),COLUMNS($F$7:H$7))))</f>
        <v>0</v>
      </c>
      <c r="I286" s="1069" cm="1">
        <f t="array" ref="I286">IF($D286&lt;COLUMNS($F$7:I$7),"",INDEX(TableDiv[[GASB]:[GASB]],_xlfn.AGGREGATE(15,3,(TableDiv[[Agency]:[Agency]]=$E286)/(TableDiv[[Agency]:[Agency]]=$E286)*(ROW(TableDiv[Agency])-ROW(TableDiv[[#Headers],[Agency]])),COLUMNS($F$7:I$7))))</f>
        <v>0</v>
      </c>
      <c r="J286" s="1069" cm="1">
        <f t="array" ref="J286">IF($D286&lt;COLUMNS($F$7:J$7),"",INDEX(TableDiv[[GASB]:[GASB]],_xlfn.AGGREGATE(15,3,(TableDiv[[Agency]:[Agency]]=$E286)/(TableDiv[[Agency]:[Agency]]=$E286)*(ROW(TableDiv[Agency])-ROW(TableDiv[[#Headers],[Agency]])),COLUMNS($F$7:J$7))))</f>
        <v>0</v>
      </c>
      <c r="K286" s="1069" cm="1">
        <f t="array" ref="K286">IF($D286&lt;COLUMNS($F$7:K$7),"",INDEX(TableDiv[[GASB]:[GASB]],_xlfn.AGGREGATE(15,3,(TableDiv[[Agency]:[Agency]]=$E286)/(TableDiv[[Agency]:[Agency]]=$E286)*(ROW(TableDiv[Agency])-ROW(TableDiv[[#Headers],[Agency]])),COLUMNS($F$7:K$7))))</f>
        <v>0</v>
      </c>
      <c r="L286" s="1069" cm="1">
        <f t="array" ref="L286">IF($D286&lt;COLUMNS($F$7:L$7),"",INDEX(TableDiv[[GASB]:[GASB]],_xlfn.AGGREGATE(15,3,(TableDiv[[Agency]:[Agency]]=$E286)/(TableDiv[[Agency]:[Agency]]=$E286)*(ROW(TableDiv[Agency])-ROW(TableDiv[[#Headers],[Agency]])),COLUMNS($F$7:L$7))))</f>
        <v>0</v>
      </c>
      <c r="M286" s="1069" cm="1">
        <f t="array" ref="M286">IF($D286&lt;COLUMNS($F$7:M$7),"",INDEX(TableDiv[[GASB]:[GASB]],_xlfn.AGGREGATE(15,3,(TableDiv[[Agency]:[Agency]]=$E286)/(TableDiv[[Agency]:[Agency]]=$E286)*(ROW(TableDiv[Agency])-ROW(TableDiv[[#Headers],[Agency]])),COLUMNS($F$7:M$7))))</f>
        <v>0</v>
      </c>
      <c r="N286" s="1069" cm="1">
        <f t="array" ref="N286">IF($D286&lt;COLUMNS($F$7:N$7),"",INDEX(TableDiv[[GASB]:[GASB]],_xlfn.AGGREGATE(15,3,(TableDiv[[Agency]:[Agency]]=$E286)/(TableDiv[[Agency]:[Agency]]=$E286)*(ROW(TableDiv[Agency])-ROW(TableDiv[[#Headers],[Agency]])),COLUMNS($F$7:N$7))))</f>
        <v>0</v>
      </c>
      <c r="O286" s="1069" cm="1">
        <f t="array" ref="O286">IF($D286&lt;COLUMNS($F$7:O$7),"",INDEX(TableDiv[[GASB]:[GASB]],_xlfn.AGGREGATE(15,3,(TableDiv[[Agency]:[Agency]]=$E286)/(TableDiv[[Agency]:[Agency]]=$E286)*(ROW(TableDiv[Agency])-ROW(TableDiv[[#Headers],[Agency]])),COLUMNS($F$7:O$7))))</f>
        <v>0</v>
      </c>
      <c r="P286" s="1069" cm="1">
        <f t="array" ref="P286">IF($D286&lt;COLUMNS($F$7:P$7),"",INDEX(TableDiv[[GASB]:[GASB]],_xlfn.AGGREGATE(15,3,(TableDiv[[Agency]:[Agency]]=$E286)/(TableDiv[[Agency]:[Agency]]=$E286)*(ROW(TableDiv[Agency])-ROW(TableDiv[[#Headers],[Agency]])),COLUMNS($F$7:P$7))))</f>
        <v>0</v>
      </c>
      <c r="Q286" s="1069" cm="1">
        <f t="array" ref="Q286">IF($D286&lt;COLUMNS($F$7:Q$7),"",INDEX(TableDiv[[GASB]:[GASB]],_xlfn.AGGREGATE(15,3,(TableDiv[[Agency]:[Agency]]=$E286)/(TableDiv[[Agency]:[Agency]]=$E286)*(ROW(TableDiv[Agency])-ROW(TableDiv[[#Headers],[Agency]])),COLUMNS($F$7:Q$7))))</f>
        <v>0</v>
      </c>
      <c r="R286" s="1069" cm="1">
        <f t="array" ref="R286">IF($D286&lt;COLUMNS($F$7:R$7),"",INDEX(TableDiv[[GASB]:[GASB]],_xlfn.AGGREGATE(15,3,(TableDiv[[Agency]:[Agency]]=$E286)/(TableDiv[[Agency]:[Agency]]=$E286)*(ROW(TableDiv[Agency])-ROW(TableDiv[[#Headers],[Agency]])),COLUMNS($F$7:R$7))))</f>
        <v>0</v>
      </c>
      <c r="S286" s="1069" cm="1">
        <f t="array" ref="S286">IF($D286&lt;COLUMNS($F$7:S$7),"",INDEX(TableDiv[[GASB]:[GASB]],_xlfn.AGGREGATE(15,3,(TableDiv[[Agency]:[Agency]]=$E286)/(TableDiv[[Agency]:[Agency]]=$E286)*(ROW(TableDiv[Agency])-ROW(TableDiv[[#Headers],[Agency]])),COLUMNS($F$7:S$7))))</f>
        <v>0</v>
      </c>
      <c r="T286" s="1069" cm="1">
        <f t="array" ref="T286">IF($D286&lt;COLUMNS($F$7:T$7),"",INDEX(TableDiv[[GASB]:[GASB]],_xlfn.AGGREGATE(15,3,(TableDiv[[Agency]:[Agency]]=$E286)/(TableDiv[[Agency]:[Agency]]=$E286)*(ROW(TableDiv[Agency])-ROW(TableDiv[[#Headers],[Agency]])),COLUMNS($F$7:T$7))))</f>
        <v>0</v>
      </c>
      <c r="U286" s="1069" cm="1">
        <f t="array" ref="U286">IF($D286&lt;COLUMNS($F$7:U$7),"",INDEX(TableDiv[[GASB]:[GASB]],_xlfn.AGGREGATE(15,3,(TableDiv[[Agency]:[Agency]]=$E286)/(TableDiv[[Agency]:[Agency]]=$E286)*(ROW(TableDiv[Agency])-ROW(TableDiv[[#Headers],[Agency]])),COLUMNS($F$7:U$7))))</f>
        <v>0</v>
      </c>
      <c r="V286" s="1069" cm="1">
        <f t="array" ref="V286">IF($D286&lt;COLUMNS($F$7:V$7),"",INDEX(TableDiv[[GASB]:[GASB]],_xlfn.AGGREGATE(15,3,(TableDiv[[Agency]:[Agency]]=$E286)/(TableDiv[[Agency]:[Agency]]=$E286)*(ROW(TableDiv[Agency])-ROW(TableDiv[[#Headers],[Agency]])),COLUMNS($F$7:V$7))))</f>
        <v>0</v>
      </c>
      <c r="W286" s="1069" cm="1">
        <f t="array" ref="W286">IF($D286&lt;COLUMNS($F$7:W$7),"",INDEX(TableDiv[[GASB]:[GASB]],_xlfn.AGGREGATE(15,3,(TableDiv[[Agency]:[Agency]]=$E286)/(TableDiv[[Agency]:[Agency]]=$E286)*(ROW(TableDiv[Agency])-ROW(TableDiv[[#Headers],[Agency]])),COLUMNS($F$7:W$7))))</f>
        <v>0</v>
      </c>
      <c r="X286" s="1069" cm="1">
        <f t="array" ref="X286">IF($D286&lt;COLUMNS($F$7:X$7),"",INDEX(TableDiv[[GASB]:[GASB]],_xlfn.AGGREGATE(15,3,(TableDiv[[Agency]:[Agency]]=$E286)/(TableDiv[[Agency]:[Agency]]=$E286)*(ROW(TableDiv[Agency])-ROW(TableDiv[[#Headers],[Agency]])),COLUMNS($F$7:X$7))))</f>
        <v>0</v>
      </c>
      <c r="Y286" s="1069" cm="1">
        <f t="array" ref="Y286">IF($D286&lt;COLUMNS($F$7:Y$7),"",INDEX(TableDiv[[GASB]:[GASB]],_xlfn.AGGREGATE(15,3,(TableDiv[[Agency]:[Agency]]=$E286)/(TableDiv[[Agency]:[Agency]]=$E286)*(ROW(TableDiv[Agency])-ROW(TableDiv[[#Headers],[Agency]])),COLUMNS($F$7:Y$7))))</f>
        <v>0</v>
      </c>
      <c r="Z286" s="1069" cm="1">
        <f t="array" ref="Z286">IF($D286&lt;COLUMNS($F$7:Z$7),"",INDEX(TableDiv[[GASB]:[GASB]],_xlfn.AGGREGATE(15,3,(TableDiv[[Agency]:[Agency]]=$E286)/(TableDiv[[Agency]:[Agency]]=$E286)*(ROW(TableDiv[Agency])-ROW(TableDiv[[#Headers],[Agency]])),COLUMNS($F$7:Z$7))))</f>
        <v>0</v>
      </c>
      <c r="AA286" s="1069" cm="1">
        <f t="array" ref="AA286">IF($D286&lt;COLUMNS($F$7:AA$7),"",INDEX(TableDiv[[GASB]:[GASB]],_xlfn.AGGREGATE(15,3,(TableDiv[[Agency]:[Agency]]=$E286)/(TableDiv[[Agency]:[Agency]]=$E286)*(ROW(TableDiv[Agency])-ROW(TableDiv[[#Headers],[Agency]])),COLUMNS($F$7:AA$7))))</f>
        <v>0</v>
      </c>
      <c r="AB286" s="1069" cm="1">
        <f t="array" ref="AB286">IF($D286&lt;COLUMNS($F$7:AB$7),"",INDEX(TableDiv[[GASB]:[GASB]],_xlfn.AGGREGATE(15,3,(TableDiv[[Agency]:[Agency]]=$E286)/(TableDiv[[Agency]:[Agency]]=$E286)*(ROW(TableDiv[Agency])-ROW(TableDiv[[#Headers],[Agency]])),COLUMNS($F$7:AB$7))))</f>
        <v>0</v>
      </c>
      <c r="AC286" s="1069" cm="1">
        <f t="array" ref="AC286">IF($D286&lt;COLUMNS($F$7:AC$7),"",INDEX(TableDiv[[GASB]:[GASB]],_xlfn.AGGREGATE(15,3,(TableDiv[[Agency]:[Agency]]=$E286)/(TableDiv[[Agency]:[Agency]]=$E286)*(ROW(TableDiv[Agency])-ROW(TableDiv[[#Headers],[Agency]])),COLUMNS($F$7:AC$7))))</f>
        <v>0</v>
      </c>
      <c r="AD286" s="1069" cm="1">
        <f t="array" ref="AD286">IF($D286&lt;COLUMNS($F$7:AD$7),"",INDEX(TableDiv[[GASB]:[GASB]],_xlfn.AGGREGATE(15,3,(TableDiv[[Agency]:[Agency]]=$E286)/(TableDiv[[Agency]:[Agency]]=$E286)*(ROW(TableDiv[Agency])-ROW(TableDiv[[#Headers],[Agency]])),COLUMNS($F$7:AD$7))))</f>
        <v>0</v>
      </c>
      <c r="AE286" s="1069" cm="1">
        <f t="array" ref="AE286">IF($D286&lt;COLUMNS($F$7:AE$7),"",INDEX(TableDiv[[GASB]:[GASB]],_xlfn.AGGREGATE(15,3,(TableDiv[[Agency]:[Agency]]=$E286)/(TableDiv[[Agency]:[Agency]]=$E286)*(ROW(TableDiv[Agency])-ROW(TableDiv[[#Headers],[Agency]])),COLUMNS($F$7:AE$7))))</f>
        <v>0</v>
      </c>
      <c r="AF286" s="1069" cm="1">
        <f t="array" ref="AF286">IF($D286&lt;COLUMNS($F$7:AF$7),"",INDEX(TableDiv[[GASB]:[GASB]],_xlfn.AGGREGATE(15,3,(TableDiv[[Agency]:[Agency]]=$E286)/(TableDiv[[Agency]:[Agency]]=$E286)*(ROW(TableDiv[Agency])-ROW(TableDiv[[#Headers],[Agency]])),COLUMNS($F$7:AF$7))))</f>
        <v>0</v>
      </c>
      <c r="AG286" s="1069" cm="1">
        <f t="array" ref="AG286">IF($D286&lt;COLUMNS($F$7:AG$7),"",INDEX(TableDiv[[GASB]:[GASB]],_xlfn.AGGREGATE(15,3,(TableDiv[[Agency]:[Agency]]=$E286)/(TableDiv[[Agency]:[Agency]]=$E286)*(ROW(TableDiv[Agency])-ROW(TableDiv[[#Headers],[Agency]])),COLUMNS($F$7:AG$7))))</f>
        <v>0</v>
      </c>
      <c r="AH286" s="1069" cm="1">
        <f t="array" ref="AH286">IF($D286&lt;COLUMNS($F$7:AH$7),"",INDEX(TableDiv[[GASB]:[GASB]],_xlfn.AGGREGATE(15,3,(TableDiv[[Agency]:[Agency]]=$E286)/(TableDiv[[Agency]:[Agency]]=$E286)*(ROW(TableDiv[Agency])-ROW(TableDiv[[#Headers],[Agency]])),COLUMNS($F$7:AH$7))))</f>
        <v>0</v>
      </c>
      <c r="AI286" s="1069" cm="1">
        <f t="array" ref="AI286">IF($D286&lt;COLUMNS($F$7:AI$7),"",INDEX(TableDiv[[GASB]:[GASB]],_xlfn.AGGREGATE(15,3,(TableDiv[[Agency]:[Agency]]=$E286)/(TableDiv[[Agency]:[Agency]]=$E286)*(ROW(TableDiv[Agency])-ROW(TableDiv[[#Headers],[Agency]])),COLUMNS($F$7:AI$7))))</f>
        <v>0</v>
      </c>
      <c r="AJ286" s="1069" cm="1">
        <f t="array" ref="AJ286">IF($D286&lt;COLUMNS($F$7:AJ$7),"",INDEX(TableDiv[[GASB]:[GASB]],_xlfn.AGGREGATE(15,3,(TableDiv[[Agency]:[Agency]]=$E286)/(TableDiv[[Agency]:[Agency]]=$E286)*(ROW(TableDiv[Agency])-ROW(TableDiv[[#Headers],[Agency]])),COLUMNS($F$7:AJ$7))))</f>
        <v>0</v>
      </c>
      <c r="AK286" s="1069" t="str" cm="1">
        <f t="array" ref="AK286">IF($D286&lt;COLUMNS($F$7:AK$7),"",INDEX(TableDiv[[GASB]:[GASB]],_xlfn.AGGREGATE(15,3,(TableDiv[[Agency]:[Agency]]=$E286)/(TableDiv[[Agency]:[Agency]]=$E286)*(ROW(TableDiv[Agency])-ROW(TableDiv[[#Headers],[Agency]])),COLUMNS($F$7:AK$7))))</f>
        <v/>
      </c>
      <c r="AL286" s="1069" t="str" cm="1">
        <f t="array" ref="AL286">IF($D286&lt;COLUMNS($F$7:AL$7),"",INDEX(TableDiv[[GASB]:[GASB]],_xlfn.AGGREGATE(15,3,(TableDiv[[Agency]:[Agency]]=$E286)/(TableDiv[[Agency]:[Agency]]=$E286)*(ROW(TableDiv[Agency])-ROW(TableDiv[[#Headers],[Agency]])),COLUMNS($F$7:AL$7))))</f>
        <v/>
      </c>
      <c r="AM286" s="1069" t="str" cm="1">
        <f t="array" ref="AM286">IF($D286&lt;COLUMNS($F$7:AM$7),"",INDEX(TableDiv[[GASB]:[GASB]],_xlfn.AGGREGATE(15,3,(TableDiv[[Agency]:[Agency]]=$E286)/(TableDiv[[Agency]:[Agency]]=$E286)*(ROW(TableDiv[Agency])-ROW(TableDiv[[#Headers],[Agency]])),COLUMNS($F$7:AM$7))))</f>
        <v/>
      </c>
      <c r="AN286" s="1069"/>
      <c r="AO286" s="1069"/>
      <c r="AP286" s="1069"/>
      <c r="AQ286" s="1069"/>
      <c r="AR286" s="1069"/>
      <c r="AS286" s="1069"/>
    </row>
    <row r="287" spans="1:45" ht="15">
      <c r="A287" s="1073" t="s">
        <v>1472</v>
      </c>
      <c r="B287" s="1073" t="s">
        <v>2281</v>
      </c>
      <c r="C287" s="1069"/>
      <c r="D287" s="1069">
        <f>COUNTIF(TableDiv[Agency],E287)</f>
        <v>31</v>
      </c>
      <c r="E287" s="1078" t="str" cm="1">
        <f t="array" ref="E287">IFERROR(INDEX(TableDiv[Agency],MATCH(0,INDEX(COUNTIF($E$7:E286,TableDiv[Agency]),),0)),"")</f>
        <v/>
      </c>
      <c r="F287" s="1069" cm="1">
        <f t="array" ref="F287">IF($D287&lt;COLUMNS($F$7:F$7),"",INDEX(TableDiv[[GASB]:[GASB]],_xlfn.AGGREGATE(15,3,(TableDiv[[Agency]:[Agency]]=$E287)/(TableDiv[[Agency]:[Agency]]=$E287)*(ROW(TableDiv[Agency])-ROW(TableDiv[[#Headers],[Agency]])),COLUMNS($F$7:F$7))))</f>
        <v>0</v>
      </c>
      <c r="G287" s="1069" cm="1">
        <f t="array" ref="G287">IF($D287&lt;COLUMNS($F$7:G$7),"",INDEX(TableDiv[[GASB]:[GASB]],_xlfn.AGGREGATE(15,3,(TableDiv[[Agency]:[Agency]]=$E287)/(TableDiv[[Agency]:[Agency]]=$E287)*(ROW(TableDiv[Agency])-ROW(TableDiv[[#Headers],[Agency]])),COLUMNS($F$7:G$7))))</f>
        <v>0</v>
      </c>
      <c r="H287" s="1069" cm="1">
        <f t="array" ref="H287">IF($D287&lt;COLUMNS($F$7:H$7),"",INDEX(TableDiv[[GASB]:[GASB]],_xlfn.AGGREGATE(15,3,(TableDiv[[Agency]:[Agency]]=$E287)/(TableDiv[[Agency]:[Agency]]=$E287)*(ROW(TableDiv[Agency])-ROW(TableDiv[[#Headers],[Agency]])),COLUMNS($F$7:H$7))))</f>
        <v>0</v>
      </c>
      <c r="I287" s="1069" cm="1">
        <f t="array" ref="I287">IF($D287&lt;COLUMNS($F$7:I$7),"",INDEX(TableDiv[[GASB]:[GASB]],_xlfn.AGGREGATE(15,3,(TableDiv[[Agency]:[Agency]]=$E287)/(TableDiv[[Agency]:[Agency]]=$E287)*(ROW(TableDiv[Agency])-ROW(TableDiv[[#Headers],[Agency]])),COLUMNS($F$7:I$7))))</f>
        <v>0</v>
      </c>
      <c r="J287" s="1069" cm="1">
        <f t="array" ref="J287">IF($D287&lt;COLUMNS($F$7:J$7),"",INDEX(TableDiv[[GASB]:[GASB]],_xlfn.AGGREGATE(15,3,(TableDiv[[Agency]:[Agency]]=$E287)/(TableDiv[[Agency]:[Agency]]=$E287)*(ROW(TableDiv[Agency])-ROW(TableDiv[[#Headers],[Agency]])),COLUMNS($F$7:J$7))))</f>
        <v>0</v>
      </c>
      <c r="K287" s="1069" cm="1">
        <f t="array" ref="K287">IF($D287&lt;COLUMNS($F$7:K$7),"",INDEX(TableDiv[[GASB]:[GASB]],_xlfn.AGGREGATE(15,3,(TableDiv[[Agency]:[Agency]]=$E287)/(TableDiv[[Agency]:[Agency]]=$E287)*(ROW(TableDiv[Agency])-ROW(TableDiv[[#Headers],[Agency]])),COLUMNS($F$7:K$7))))</f>
        <v>0</v>
      </c>
      <c r="L287" s="1069" cm="1">
        <f t="array" ref="L287">IF($D287&lt;COLUMNS($F$7:L$7),"",INDEX(TableDiv[[GASB]:[GASB]],_xlfn.AGGREGATE(15,3,(TableDiv[[Agency]:[Agency]]=$E287)/(TableDiv[[Agency]:[Agency]]=$E287)*(ROW(TableDiv[Agency])-ROW(TableDiv[[#Headers],[Agency]])),COLUMNS($F$7:L$7))))</f>
        <v>0</v>
      </c>
      <c r="M287" s="1069" cm="1">
        <f t="array" ref="M287">IF($D287&lt;COLUMNS($F$7:M$7),"",INDEX(TableDiv[[GASB]:[GASB]],_xlfn.AGGREGATE(15,3,(TableDiv[[Agency]:[Agency]]=$E287)/(TableDiv[[Agency]:[Agency]]=$E287)*(ROW(TableDiv[Agency])-ROW(TableDiv[[#Headers],[Agency]])),COLUMNS($F$7:M$7))))</f>
        <v>0</v>
      </c>
      <c r="N287" s="1069" cm="1">
        <f t="array" ref="N287">IF($D287&lt;COLUMNS($F$7:N$7),"",INDEX(TableDiv[[GASB]:[GASB]],_xlfn.AGGREGATE(15,3,(TableDiv[[Agency]:[Agency]]=$E287)/(TableDiv[[Agency]:[Agency]]=$E287)*(ROW(TableDiv[Agency])-ROW(TableDiv[[#Headers],[Agency]])),COLUMNS($F$7:N$7))))</f>
        <v>0</v>
      </c>
      <c r="O287" s="1069" cm="1">
        <f t="array" ref="O287">IF($D287&lt;COLUMNS($F$7:O$7),"",INDEX(TableDiv[[GASB]:[GASB]],_xlfn.AGGREGATE(15,3,(TableDiv[[Agency]:[Agency]]=$E287)/(TableDiv[[Agency]:[Agency]]=$E287)*(ROW(TableDiv[Agency])-ROW(TableDiv[[#Headers],[Agency]])),COLUMNS($F$7:O$7))))</f>
        <v>0</v>
      </c>
      <c r="P287" s="1069" cm="1">
        <f t="array" ref="P287">IF($D287&lt;COLUMNS($F$7:P$7),"",INDEX(TableDiv[[GASB]:[GASB]],_xlfn.AGGREGATE(15,3,(TableDiv[[Agency]:[Agency]]=$E287)/(TableDiv[[Agency]:[Agency]]=$E287)*(ROW(TableDiv[Agency])-ROW(TableDiv[[#Headers],[Agency]])),COLUMNS($F$7:P$7))))</f>
        <v>0</v>
      </c>
      <c r="Q287" s="1069" cm="1">
        <f t="array" ref="Q287">IF($D287&lt;COLUMNS($F$7:Q$7),"",INDEX(TableDiv[[GASB]:[GASB]],_xlfn.AGGREGATE(15,3,(TableDiv[[Agency]:[Agency]]=$E287)/(TableDiv[[Agency]:[Agency]]=$E287)*(ROW(TableDiv[Agency])-ROW(TableDiv[[#Headers],[Agency]])),COLUMNS($F$7:Q$7))))</f>
        <v>0</v>
      </c>
      <c r="R287" s="1069" cm="1">
        <f t="array" ref="R287">IF($D287&lt;COLUMNS($F$7:R$7),"",INDEX(TableDiv[[GASB]:[GASB]],_xlfn.AGGREGATE(15,3,(TableDiv[[Agency]:[Agency]]=$E287)/(TableDiv[[Agency]:[Agency]]=$E287)*(ROW(TableDiv[Agency])-ROW(TableDiv[[#Headers],[Agency]])),COLUMNS($F$7:R$7))))</f>
        <v>0</v>
      </c>
      <c r="S287" s="1069" cm="1">
        <f t="array" ref="S287">IF($D287&lt;COLUMNS($F$7:S$7),"",INDEX(TableDiv[[GASB]:[GASB]],_xlfn.AGGREGATE(15,3,(TableDiv[[Agency]:[Agency]]=$E287)/(TableDiv[[Agency]:[Agency]]=$E287)*(ROW(TableDiv[Agency])-ROW(TableDiv[[#Headers],[Agency]])),COLUMNS($F$7:S$7))))</f>
        <v>0</v>
      </c>
      <c r="T287" s="1069" cm="1">
        <f t="array" ref="T287">IF($D287&lt;COLUMNS($F$7:T$7),"",INDEX(TableDiv[[GASB]:[GASB]],_xlfn.AGGREGATE(15,3,(TableDiv[[Agency]:[Agency]]=$E287)/(TableDiv[[Agency]:[Agency]]=$E287)*(ROW(TableDiv[Agency])-ROW(TableDiv[[#Headers],[Agency]])),COLUMNS($F$7:T$7))))</f>
        <v>0</v>
      </c>
      <c r="U287" s="1069" cm="1">
        <f t="array" ref="U287">IF($D287&lt;COLUMNS($F$7:U$7),"",INDEX(TableDiv[[GASB]:[GASB]],_xlfn.AGGREGATE(15,3,(TableDiv[[Agency]:[Agency]]=$E287)/(TableDiv[[Agency]:[Agency]]=$E287)*(ROW(TableDiv[Agency])-ROW(TableDiv[[#Headers],[Agency]])),COLUMNS($F$7:U$7))))</f>
        <v>0</v>
      </c>
      <c r="V287" s="1069" cm="1">
        <f t="array" ref="V287">IF($D287&lt;COLUMNS($F$7:V$7),"",INDEX(TableDiv[[GASB]:[GASB]],_xlfn.AGGREGATE(15,3,(TableDiv[[Agency]:[Agency]]=$E287)/(TableDiv[[Agency]:[Agency]]=$E287)*(ROW(TableDiv[Agency])-ROW(TableDiv[[#Headers],[Agency]])),COLUMNS($F$7:V$7))))</f>
        <v>0</v>
      </c>
      <c r="W287" s="1069" cm="1">
        <f t="array" ref="W287">IF($D287&lt;COLUMNS($F$7:W$7),"",INDEX(TableDiv[[GASB]:[GASB]],_xlfn.AGGREGATE(15,3,(TableDiv[[Agency]:[Agency]]=$E287)/(TableDiv[[Agency]:[Agency]]=$E287)*(ROW(TableDiv[Agency])-ROW(TableDiv[[#Headers],[Agency]])),COLUMNS($F$7:W$7))))</f>
        <v>0</v>
      </c>
      <c r="X287" s="1069" cm="1">
        <f t="array" ref="X287">IF($D287&lt;COLUMNS($F$7:X$7),"",INDEX(TableDiv[[GASB]:[GASB]],_xlfn.AGGREGATE(15,3,(TableDiv[[Agency]:[Agency]]=$E287)/(TableDiv[[Agency]:[Agency]]=$E287)*(ROW(TableDiv[Agency])-ROW(TableDiv[[#Headers],[Agency]])),COLUMNS($F$7:X$7))))</f>
        <v>0</v>
      </c>
      <c r="Y287" s="1069" cm="1">
        <f t="array" ref="Y287">IF($D287&lt;COLUMNS($F$7:Y$7),"",INDEX(TableDiv[[GASB]:[GASB]],_xlfn.AGGREGATE(15,3,(TableDiv[[Agency]:[Agency]]=$E287)/(TableDiv[[Agency]:[Agency]]=$E287)*(ROW(TableDiv[Agency])-ROW(TableDiv[[#Headers],[Agency]])),COLUMNS($F$7:Y$7))))</f>
        <v>0</v>
      </c>
      <c r="Z287" s="1069" cm="1">
        <f t="array" ref="Z287">IF($D287&lt;COLUMNS($F$7:Z$7),"",INDEX(TableDiv[[GASB]:[GASB]],_xlfn.AGGREGATE(15,3,(TableDiv[[Agency]:[Agency]]=$E287)/(TableDiv[[Agency]:[Agency]]=$E287)*(ROW(TableDiv[Agency])-ROW(TableDiv[[#Headers],[Agency]])),COLUMNS($F$7:Z$7))))</f>
        <v>0</v>
      </c>
      <c r="AA287" s="1069" cm="1">
        <f t="array" ref="AA287">IF($D287&lt;COLUMNS($F$7:AA$7),"",INDEX(TableDiv[[GASB]:[GASB]],_xlfn.AGGREGATE(15,3,(TableDiv[[Agency]:[Agency]]=$E287)/(TableDiv[[Agency]:[Agency]]=$E287)*(ROW(TableDiv[Agency])-ROW(TableDiv[[#Headers],[Agency]])),COLUMNS($F$7:AA$7))))</f>
        <v>0</v>
      </c>
      <c r="AB287" s="1069" cm="1">
        <f t="array" ref="AB287">IF($D287&lt;COLUMNS($F$7:AB$7),"",INDEX(TableDiv[[GASB]:[GASB]],_xlfn.AGGREGATE(15,3,(TableDiv[[Agency]:[Agency]]=$E287)/(TableDiv[[Agency]:[Agency]]=$E287)*(ROW(TableDiv[Agency])-ROW(TableDiv[[#Headers],[Agency]])),COLUMNS($F$7:AB$7))))</f>
        <v>0</v>
      </c>
      <c r="AC287" s="1069" cm="1">
        <f t="array" ref="AC287">IF($D287&lt;COLUMNS($F$7:AC$7),"",INDEX(TableDiv[[GASB]:[GASB]],_xlfn.AGGREGATE(15,3,(TableDiv[[Agency]:[Agency]]=$E287)/(TableDiv[[Agency]:[Agency]]=$E287)*(ROW(TableDiv[Agency])-ROW(TableDiv[[#Headers],[Agency]])),COLUMNS($F$7:AC$7))))</f>
        <v>0</v>
      </c>
      <c r="AD287" s="1069" cm="1">
        <f t="array" ref="AD287">IF($D287&lt;COLUMNS($F$7:AD$7),"",INDEX(TableDiv[[GASB]:[GASB]],_xlfn.AGGREGATE(15,3,(TableDiv[[Agency]:[Agency]]=$E287)/(TableDiv[[Agency]:[Agency]]=$E287)*(ROW(TableDiv[Agency])-ROW(TableDiv[[#Headers],[Agency]])),COLUMNS($F$7:AD$7))))</f>
        <v>0</v>
      </c>
      <c r="AE287" s="1069" cm="1">
        <f t="array" ref="AE287">IF($D287&lt;COLUMNS($F$7:AE$7),"",INDEX(TableDiv[[GASB]:[GASB]],_xlfn.AGGREGATE(15,3,(TableDiv[[Agency]:[Agency]]=$E287)/(TableDiv[[Agency]:[Agency]]=$E287)*(ROW(TableDiv[Agency])-ROW(TableDiv[[#Headers],[Agency]])),COLUMNS($F$7:AE$7))))</f>
        <v>0</v>
      </c>
      <c r="AF287" s="1069" cm="1">
        <f t="array" ref="AF287">IF($D287&lt;COLUMNS($F$7:AF$7),"",INDEX(TableDiv[[GASB]:[GASB]],_xlfn.AGGREGATE(15,3,(TableDiv[[Agency]:[Agency]]=$E287)/(TableDiv[[Agency]:[Agency]]=$E287)*(ROW(TableDiv[Agency])-ROW(TableDiv[[#Headers],[Agency]])),COLUMNS($F$7:AF$7))))</f>
        <v>0</v>
      </c>
      <c r="AG287" s="1069" cm="1">
        <f t="array" ref="AG287">IF($D287&lt;COLUMNS($F$7:AG$7),"",INDEX(TableDiv[[GASB]:[GASB]],_xlfn.AGGREGATE(15,3,(TableDiv[[Agency]:[Agency]]=$E287)/(TableDiv[[Agency]:[Agency]]=$E287)*(ROW(TableDiv[Agency])-ROW(TableDiv[[#Headers],[Agency]])),COLUMNS($F$7:AG$7))))</f>
        <v>0</v>
      </c>
      <c r="AH287" s="1069" cm="1">
        <f t="array" ref="AH287">IF($D287&lt;COLUMNS($F$7:AH$7),"",INDEX(TableDiv[[GASB]:[GASB]],_xlfn.AGGREGATE(15,3,(TableDiv[[Agency]:[Agency]]=$E287)/(TableDiv[[Agency]:[Agency]]=$E287)*(ROW(TableDiv[Agency])-ROW(TableDiv[[#Headers],[Agency]])),COLUMNS($F$7:AH$7))))</f>
        <v>0</v>
      </c>
      <c r="AI287" s="1069" cm="1">
        <f t="array" ref="AI287">IF($D287&lt;COLUMNS($F$7:AI$7),"",INDEX(TableDiv[[GASB]:[GASB]],_xlfn.AGGREGATE(15,3,(TableDiv[[Agency]:[Agency]]=$E287)/(TableDiv[[Agency]:[Agency]]=$E287)*(ROW(TableDiv[Agency])-ROW(TableDiv[[#Headers],[Agency]])),COLUMNS($F$7:AI$7))))</f>
        <v>0</v>
      </c>
      <c r="AJ287" s="1069" cm="1">
        <f t="array" ref="AJ287">IF($D287&lt;COLUMNS($F$7:AJ$7),"",INDEX(TableDiv[[GASB]:[GASB]],_xlfn.AGGREGATE(15,3,(TableDiv[[Agency]:[Agency]]=$E287)/(TableDiv[[Agency]:[Agency]]=$E287)*(ROW(TableDiv[Agency])-ROW(TableDiv[[#Headers],[Agency]])),COLUMNS($F$7:AJ$7))))</f>
        <v>0</v>
      </c>
      <c r="AK287" s="1069" t="str" cm="1">
        <f t="array" ref="AK287">IF($D287&lt;COLUMNS($F$7:AK$7),"",INDEX(TableDiv[[GASB]:[GASB]],_xlfn.AGGREGATE(15,3,(TableDiv[[Agency]:[Agency]]=$E287)/(TableDiv[[Agency]:[Agency]]=$E287)*(ROW(TableDiv[Agency])-ROW(TableDiv[[#Headers],[Agency]])),COLUMNS($F$7:AK$7))))</f>
        <v/>
      </c>
      <c r="AL287" s="1069" t="str" cm="1">
        <f t="array" ref="AL287">IF($D287&lt;COLUMNS($F$7:AL$7),"",INDEX(TableDiv[[GASB]:[GASB]],_xlfn.AGGREGATE(15,3,(TableDiv[[Agency]:[Agency]]=$E287)/(TableDiv[[Agency]:[Agency]]=$E287)*(ROW(TableDiv[Agency])-ROW(TableDiv[[#Headers],[Agency]])),COLUMNS($F$7:AL$7))))</f>
        <v/>
      </c>
      <c r="AM287" s="1069" t="str" cm="1">
        <f t="array" ref="AM287">IF($D287&lt;COLUMNS($F$7:AM$7),"",INDEX(TableDiv[[GASB]:[GASB]],_xlfn.AGGREGATE(15,3,(TableDiv[[Agency]:[Agency]]=$E287)/(TableDiv[[Agency]:[Agency]]=$E287)*(ROW(TableDiv[Agency])-ROW(TableDiv[[#Headers],[Agency]])),COLUMNS($F$7:AM$7))))</f>
        <v/>
      </c>
      <c r="AN287" s="1069"/>
      <c r="AO287" s="1069"/>
      <c r="AP287" s="1069"/>
      <c r="AQ287" s="1069"/>
      <c r="AR287" s="1069"/>
      <c r="AS287" s="1069"/>
    </row>
    <row r="288" spans="1:45" ht="15">
      <c r="A288" s="1073" t="s">
        <v>1472</v>
      </c>
      <c r="B288" s="1073" t="s">
        <v>2270</v>
      </c>
      <c r="C288" s="1069"/>
      <c r="D288" s="1069">
        <f>COUNTIF(TableDiv[Agency],E288)</f>
        <v>31</v>
      </c>
      <c r="E288" s="1078" t="str" cm="1">
        <f t="array" ref="E288">IFERROR(INDEX(TableDiv[Agency],MATCH(0,INDEX(COUNTIF($E$7:E287,TableDiv[Agency]),),0)),"")</f>
        <v/>
      </c>
      <c r="F288" s="1069" cm="1">
        <f t="array" ref="F288">IF($D288&lt;COLUMNS($F$7:F$7),"",INDEX(TableDiv[[GASB]:[GASB]],_xlfn.AGGREGATE(15,3,(TableDiv[[Agency]:[Agency]]=$E288)/(TableDiv[[Agency]:[Agency]]=$E288)*(ROW(TableDiv[Agency])-ROW(TableDiv[[#Headers],[Agency]])),COLUMNS($F$7:F$7))))</f>
        <v>0</v>
      </c>
      <c r="G288" s="1069" cm="1">
        <f t="array" ref="G288">IF($D288&lt;COLUMNS($F$7:G$7),"",INDEX(TableDiv[[GASB]:[GASB]],_xlfn.AGGREGATE(15,3,(TableDiv[[Agency]:[Agency]]=$E288)/(TableDiv[[Agency]:[Agency]]=$E288)*(ROW(TableDiv[Agency])-ROW(TableDiv[[#Headers],[Agency]])),COLUMNS($F$7:G$7))))</f>
        <v>0</v>
      </c>
      <c r="H288" s="1069" cm="1">
        <f t="array" ref="H288">IF($D288&lt;COLUMNS($F$7:H$7),"",INDEX(TableDiv[[GASB]:[GASB]],_xlfn.AGGREGATE(15,3,(TableDiv[[Agency]:[Agency]]=$E288)/(TableDiv[[Agency]:[Agency]]=$E288)*(ROW(TableDiv[Agency])-ROW(TableDiv[[#Headers],[Agency]])),COLUMNS($F$7:H$7))))</f>
        <v>0</v>
      </c>
      <c r="I288" s="1069" cm="1">
        <f t="array" ref="I288">IF($D288&lt;COLUMNS($F$7:I$7),"",INDEX(TableDiv[[GASB]:[GASB]],_xlfn.AGGREGATE(15,3,(TableDiv[[Agency]:[Agency]]=$E288)/(TableDiv[[Agency]:[Agency]]=$E288)*(ROW(TableDiv[Agency])-ROW(TableDiv[[#Headers],[Agency]])),COLUMNS($F$7:I$7))))</f>
        <v>0</v>
      </c>
      <c r="J288" s="1069" cm="1">
        <f t="array" ref="J288">IF($D288&lt;COLUMNS($F$7:J$7),"",INDEX(TableDiv[[GASB]:[GASB]],_xlfn.AGGREGATE(15,3,(TableDiv[[Agency]:[Agency]]=$E288)/(TableDiv[[Agency]:[Agency]]=$E288)*(ROW(TableDiv[Agency])-ROW(TableDiv[[#Headers],[Agency]])),COLUMNS($F$7:J$7))))</f>
        <v>0</v>
      </c>
      <c r="K288" s="1069" cm="1">
        <f t="array" ref="K288">IF($D288&lt;COLUMNS($F$7:K$7),"",INDEX(TableDiv[[GASB]:[GASB]],_xlfn.AGGREGATE(15,3,(TableDiv[[Agency]:[Agency]]=$E288)/(TableDiv[[Agency]:[Agency]]=$E288)*(ROW(TableDiv[Agency])-ROW(TableDiv[[#Headers],[Agency]])),COLUMNS($F$7:K$7))))</f>
        <v>0</v>
      </c>
      <c r="L288" s="1069" cm="1">
        <f t="array" ref="L288">IF($D288&lt;COLUMNS($F$7:L$7),"",INDEX(TableDiv[[GASB]:[GASB]],_xlfn.AGGREGATE(15,3,(TableDiv[[Agency]:[Agency]]=$E288)/(TableDiv[[Agency]:[Agency]]=$E288)*(ROW(TableDiv[Agency])-ROW(TableDiv[[#Headers],[Agency]])),COLUMNS($F$7:L$7))))</f>
        <v>0</v>
      </c>
      <c r="M288" s="1069" cm="1">
        <f t="array" ref="M288">IF($D288&lt;COLUMNS($F$7:M$7),"",INDEX(TableDiv[[GASB]:[GASB]],_xlfn.AGGREGATE(15,3,(TableDiv[[Agency]:[Agency]]=$E288)/(TableDiv[[Agency]:[Agency]]=$E288)*(ROW(TableDiv[Agency])-ROW(TableDiv[[#Headers],[Agency]])),COLUMNS($F$7:M$7))))</f>
        <v>0</v>
      </c>
      <c r="N288" s="1069" cm="1">
        <f t="array" ref="N288">IF($D288&lt;COLUMNS($F$7:N$7),"",INDEX(TableDiv[[GASB]:[GASB]],_xlfn.AGGREGATE(15,3,(TableDiv[[Agency]:[Agency]]=$E288)/(TableDiv[[Agency]:[Agency]]=$E288)*(ROW(TableDiv[Agency])-ROW(TableDiv[[#Headers],[Agency]])),COLUMNS($F$7:N$7))))</f>
        <v>0</v>
      </c>
      <c r="O288" s="1069" cm="1">
        <f t="array" ref="O288">IF($D288&lt;COLUMNS($F$7:O$7),"",INDEX(TableDiv[[GASB]:[GASB]],_xlfn.AGGREGATE(15,3,(TableDiv[[Agency]:[Agency]]=$E288)/(TableDiv[[Agency]:[Agency]]=$E288)*(ROW(TableDiv[Agency])-ROW(TableDiv[[#Headers],[Agency]])),COLUMNS($F$7:O$7))))</f>
        <v>0</v>
      </c>
      <c r="P288" s="1069" cm="1">
        <f t="array" ref="P288">IF($D288&lt;COLUMNS($F$7:P$7),"",INDEX(TableDiv[[GASB]:[GASB]],_xlfn.AGGREGATE(15,3,(TableDiv[[Agency]:[Agency]]=$E288)/(TableDiv[[Agency]:[Agency]]=$E288)*(ROW(TableDiv[Agency])-ROW(TableDiv[[#Headers],[Agency]])),COLUMNS($F$7:P$7))))</f>
        <v>0</v>
      </c>
      <c r="Q288" s="1069" cm="1">
        <f t="array" ref="Q288">IF($D288&lt;COLUMNS($F$7:Q$7),"",INDEX(TableDiv[[GASB]:[GASB]],_xlfn.AGGREGATE(15,3,(TableDiv[[Agency]:[Agency]]=$E288)/(TableDiv[[Agency]:[Agency]]=$E288)*(ROW(TableDiv[Agency])-ROW(TableDiv[[#Headers],[Agency]])),COLUMNS($F$7:Q$7))))</f>
        <v>0</v>
      </c>
      <c r="R288" s="1069" cm="1">
        <f t="array" ref="R288">IF($D288&lt;COLUMNS($F$7:R$7),"",INDEX(TableDiv[[GASB]:[GASB]],_xlfn.AGGREGATE(15,3,(TableDiv[[Agency]:[Agency]]=$E288)/(TableDiv[[Agency]:[Agency]]=$E288)*(ROW(TableDiv[Agency])-ROW(TableDiv[[#Headers],[Agency]])),COLUMNS($F$7:R$7))))</f>
        <v>0</v>
      </c>
      <c r="S288" s="1069" cm="1">
        <f t="array" ref="S288">IF($D288&lt;COLUMNS($F$7:S$7),"",INDEX(TableDiv[[GASB]:[GASB]],_xlfn.AGGREGATE(15,3,(TableDiv[[Agency]:[Agency]]=$E288)/(TableDiv[[Agency]:[Agency]]=$E288)*(ROW(TableDiv[Agency])-ROW(TableDiv[[#Headers],[Agency]])),COLUMNS($F$7:S$7))))</f>
        <v>0</v>
      </c>
      <c r="T288" s="1069" cm="1">
        <f t="array" ref="T288">IF($D288&lt;COLUMNS($F$7:T$7),"",INDEX(TableDiv[[GASB]:[GASB]],_xlfn.AGGREGATE(15,3,(TableDiv[[Agency]:[Agency]]=$E288)/(TableDiv[[Agency]:[Agency]]=$E288)*(ROW(TableDiv[Agency])-ROW(TableDiv[[#Headers],[Agency]])),COLUMNS($F$7:T$7))))</f>
        <v>0</v>
      </c>
      <c r="U288" s="1069" cm="1">
        <f t="array" ref="U288">IF($D288&lt;COLUMNS($F$7:U$7),"",INDEX(TableDiv[[GASB]:[GASB]],_xlfn.AGGREGATE(15,3,(TableDiv[[Agency]:[Agency]]=$E288)/(TableDiv[[Agency]:[Agency]]=$E288)*(ROW(TableDiv[Agency])-ROW(TableDiv[[#Headers],[Agency]])),COLUMNS($F$7:U$7))))</f>
        <v>0</v>
      </c>
      <c r="V288" s="1069" cm="1">
        <f t="array" ref="V288">IF($D288&lt;COLUMNS($F$7:V$7),"",INDEX(TableDiv[[GASB]:[GASB]],_xlfn.AGGREGATE(15,3,(TableDiv[[Agency]:[Agency]]=$E288)/(TableDiv[[Agency]:[Agency]]=$E288)*(ROW(TableDiv[Agency])-ROW(TableDiv[[#Headers],[Agency]])),COLUMNS($F$7:V$7))))</f>
        <v>0</v>
      </c>
      <c r="W288" s="1069" cm="1">
        <f t="array" ref="W288">IF($D288&lt;COLUMNS($F$7:W$7),"",INDEX(TableDiv[[GASB]:[GASB]],_xlfn.AGGREGATE(15,3,(TableDiv[[Agency]:[Agency]]=$E288)/(TableDiv[[Agency]:[Agency]]=$E288)*(ROW(TableDiv[Agency])-ROW(TableDiv[[#Headers],[Agency]])),COLUMNS($F$7:W$7))))</f>
        <v>0</v>
      </c>
      <c r="X288" s="1069" cm="1">
        <f t="array" ref="X288">IF($D288&lt;COLUMNS($F$7:X$7),"",INDEX(TableDiv[[GASB]:[GASB]],_xlfn.AGGREGATE(15,3,(TableDiv[[Agency]:[Agency]]=$E288)/(TableDiv[[Agency]:[Agency]]=$E288)*(ROW(TableDiv[Agency])-ROW(TableDiv[[#Headers],[Agency]])),COLUMNS($F$7:X$7))))</f>
        <v>0</v>
      </c>
      <c r="Y288" s="1069" cm="1">
        <f t="array" ref="Y288">IF($D288&lt;COLUMNS($F$7:Y$7),"",INDEX(TableDiv[[GASB]:[GASB]],_xlfn.AGGREGATE(15,3,(TableDiv[[Agency]:[Agency]]=$E288)/(TableDiv[[Agency]:[Agency]]=$E288)*(ROW(TableDiv[Agency])-ROW(TableDiv[[#Headers],[Agency]])),COLUMNS($F$7:Y$7))))</f>
        <v>0</v>
      </c>
      <c r="Z288" s="1069" cm="1">
        <f t="array" ref="Z288">IF($D288&lt;COLUMNS($F$7:Z$7),"",INDEX(TableDiv[[GASB]:[GASB]],_xlfn.AGGREGATE(15,3,(TableDiv[[Agency]:[Agency]]=$E288)/(TableDiv[[Agency]:[Agency]]=$E288)*(ROW(TableDiv[Agency])-ROW(TableDiv[[#Headers],[Agency]])),COLUMNS($F$7:Z$7))))</f>
        <v>0</v>
      </c>
      <c r="AA288" s="1069" cm="1">
        <f t="array" ref="AA288">IF($D288&lt;COLUMNS($F$7:AA$7),"",INDEX(TableDiv[[GASB]:[GASB]],_xlfn.AGGREGATE(15,3,(TableDiv[[Agency]:[Agency]]=$E288)/(TableDiv[[Agency]:[Agency]]=$E288)*(ROW(TableDiv[Agency])-ROW(TableDiv[[#Headers],[Agency]])),COLUMNS($F$7:AA$7))))</f>
        <v>0</v>
      </c>
      <c r="AB288" s="1069" cm="1">
        <f t="array" ref="AB288">IF($D288&lt;COLUMNS($F$7:AB$7),"",INDEX(TableDiv[[GASB]:[GASB]],_xlfn.AGGREGATE(15,3,(TableDiv[[Agency]:[Agency]]=$E288)/(TableDiv[[Agency]:[Agency]]=$E288)*(ROW(TableDiv[Agency])-ROW(TableDiv[[#Headers],[Agency]])),COLUMNS($F$7:AB$7))))</f>
        <v>0</v>
      </c>
      <c r="AC288" s="1069" cm="1">
        <f t="array" ref="AC288">IF($D288&lt;COLUMNS($F$7:AC$7),"",INDEX(TableDiv[[GASB]:[GASB]],_xlfn.AGGREGATE(15,3,(TableDiv[[Agency]:[Agency]]=$E288)/(TableDiv[[Agency]:[Agency]]=$E288)*(ROW(TableDiv[Agency])-ROW(TableDiv[[#Headers],[Agency]])),COLUMNS($F$7:AC$7))))</f>
        <v>0</v>
      </c>
      <c r="AD288" s="1069" cm="1">
        <f t="array" ref="AD288">IF($D288&lt;COLUMNS($F$7:AD$7),"",INDEX(TableDiv[[GASB]:[GASB]],_xlfn.AGGREGATE(15,3,(TableDiv[[Agency]:[Agency]]=$E288)/(TableDiv[[Agency]:[Agency]]=$E288)*(ROW(TableDiv[Agency])-ROW(TableDiv[[#Headers],[Agency]])),COLUMNS($F$7:AD$7))))</f>
        <v>0</v>
      </c>
      <c r="AE288" s="1069" cm="1">
        <f t="array" ref="AE288">IF($D288&lt;COLUMNS($F$7:AE$7),"",INDEX(TableDiv[[GASB]:[GASB]],_xlfn.AGGREGATE(15,3,(TableDiv[[Agency]:[Agency]]=$E288)/(TableDiv[[Agency]:[Agency]]=$E288)*(ROW(TableDiv[Agency])-ROW(TableDiv[[#Headers],[Agency]])),COLUMNS($F$7:AE$7))))</f>
        <v>0</v>
      </c>
      <c r="AF288" s="1069" cm="1">
        <f t="array" ref="AF288">IF($D288&lt;COLUMNS($F$7:AF$7),"",INDEX(TableDiv[[GASB]:[GASB]],_xlfn.AGGREGATE(15,3,(TableDiv[[Agency]:[Agency]]=$E288)/(TableDiv[[Agency]:[Agency]]=$E288)*(ROW(TableDiv[Agency])-ROW(TableDiv[[#Headers],[Agency]])),COLUMNS($F$7:AF$7))))</f>
        <v>0</v>
      </c>
      <c r="AG288" s="1069" cm="1">
        <f t="array" ref="AG288">IF($D288&lt;COLUMNS($F$7:AG$7),"",INDEX(TableDiv[[GASB]:[GASB]],_xlfn.AGGREGATE(15,3,(TableDiv[[Agency]:[Agency]]=$E288)/(TableDiv[[Agency]:[Agency]]=$E288)*(ROW(TableDiv[Agency])-ROW(TableDiv[[#Headers],[Agency]])),COLUMNS($F$7:AG$7))))</f>
        <v>0</v>
      </c>
      <c r="AH288" s="1069" cm="1">
        <f t="array" ref="AH288">IF($D288&lt;COLUMNS($F$7:AH$7),"",INDEX(TableDiv[[GASB]:[GASB]],_xlfn.AGGREGATE(15,3,(TableDiv[[Agency]:[Agency]]=$E288)/(TableDiv[[Agency]:[Agency]]=$E288)*(ROW(TableDiv[Agency])-ROW(TableDiv[[#Headers],[Agency]])),COLUMNS($F$7:AH$7))))</f>
        <v>0</v>
      </c>
      <c r="AI288" s="1069" cm="1">
        <f t="array" ref="AI288">IF($D288&lt;COLUMNS($F$7:AI$7),"",INDEX(TableDiv[[GASB]:[GASB]],_xlfn.AGGREGATE(15,3,(TableDiv[[Agency]:[Agency]]=$E288)/(TableDiv[[Agency]:[Agency]]=$E288)*(ROW(TableDiv[Agency])-ROW(TableDiv[[#Headers],[Agency]])),COLUMNS($F$7:AI$7))))</f>
        <v>0</v>
      </c>
      <c r="AJ288" s="1069" cm="1">
        <f t="array" ref="AJ288">IF($D288&lt;COLUMNS($F$7:AJ$7),"",INDEX(TableDiv[[GASB]:[GASB]],_xlfn.AGGREGATE(15,3,(TableDiv[[Agency]:[Agency]]=$E288)/(TableDiv[[Agency]:[Agency]]=$E288)*(ROW(TableDiv[Agency])-ROW(TableDiv[[#Headers],[Agency]])),COLUMNS($F$7:AJ$7))))</f>
        <v>0</v>
      </c>
      <c r="AK288" s="1069" t="str" cm="1">
        <f t="array" ref="AK288">IF($D288&lt;COLUMNS($F$7:AK$7),"",INDEX(TableDiv[[GASB]:[GASB]],_xlfn.AGGREGATE(15,3,(TableDiv[[Agency]:[Agency]]=$E288)/(TableDiv[[Agency]:[Agency]]=$E288)*(ROW(TableDiv[Agency])-ROW(TableDiv[[#Headers],[Agency]])),COLUMNS($F$7:AK$7))))</f>
        <v/>
      </c>
      <c r="AL288" s="1069" t="str" cm="1">
        <f t="array" ref="AL288">IF($D288&lt;COLUMNS($F$7:AL$7),"",INDEX(TableDiv[[GASB]:[GASB]],_xlfn.AGGREGATE(15,3,(TableDiv[[Agency]:[Agency]]=$E288)/(TableDiv[[Agency]:[Agency]]=$E288)*(ROW(TableDiv[Agency])-ROW(TableDiv[[#Headers],[Agency]])),COLUMNS($F$7:AL$7))))</f>
        <v/>
      </c>
      <c r="AM288" s="1069" t="str" cm="1">
        <f t="array" ref="AM288">IF($D288&lt;COLUMNS($F$7:AM$7),"",INDEX(TableDiv[[GASB]:[GASB]],_xlfn.AGGREGATE(15,3,(TableDiv[[Agency]:[Agency]]=$E288)/(TableDiv[[Agency]:[Agency]]=$E288)*(ROW(TableDiv[Agency])-ROW(TableDiv[[#Headers],[Agency]])),COLUMNS($F$7:AM$7))))</f>
        <v/>
      </c>
      <c r="AN288" s="1069"/>
      <c r="AO288" s="1069"/>
      <c r="AP288" s="1069"/>
      <c r="AQ288" s="1069"/>
      <c r="AR288" s="1069"/>
      <c r="AS288" s="1069"/>
    </row>
    <row r="289" spans="1:45" ht="15">
      <c r="A289" s="1073" t="s">
        <v>1477</v>
      </c>
      <c r="B289" s="1073" t="s">
        <v>2265</v>
      </c>
      <c r="C289" s="1069"/>
      <c r="D289" s="1069">
        <f>COUNTIF(TableDiv[Agency],E289)</f>
        <v>31</v>
      </c>
      <c r="E289" s="1078" t="str" cm="1">
        <f t="array" ref="E289">IFERROR(INDEX(TableDiv[Agency],MATCH(0,INDEX(COUNTIF($E$7:E288,TableDiv[Agency]),),0)),"")</f>
        <v/>
      </c>
      <c r="F289" s="1069" cm="1">
        <f t="array" ref="F289">IF($D289&lt;COLUMNS($F$7:F$7),"",INDEX(TableDiv[[GASB]:[GASB]],_xlfn.AGGREGATE(15,3,(TableDiv[[Agency]:[Agency]]=$E289)/(TableDiv[[Agency]:[Agency]]=$E289)*(ROW(TableDiv[Agency])-ROW(TableDiv[[#Headers],[Agency]])),COLUMNS($F$7:F$7))))</f>
        <v>0</v>
      </c>
      <c r="G289" s="1069" cm="1">
        <f t="array" ref="G289">IF($D289&lt;COLUMNS($F$7:G$7),"",INDEX(TableDiv[[GASB]:[GASB]],_xlfn.AGGREGATE(15,3,(TableDiv[[Agency]:[Agency]]=$E289)/(TableDiv[[Agency]:[Agency]]=$E289)*(ROW(TableDiv[Agency])-ROW(TableDiv[[#Headers],[Agency]])),COLUMNS($F$7:G$7))))</f>
        <v>0</v>
      </c>
      <c r="H289" s="1069" cm="1">
        <f t="array" ref="H289">IF($D289&lt;COLUMNS($F$7:H$7),"",INDEX(TableDiv[[GASB]:[GASB]],_xlfn.AGGREGATE(15,3,(TableDiv[[Agency]:[Agency]]=$E289)/(TableDiv[[Agency]:[Agency]]=$E289)*(ROW(TableDiv[Agency])-ROW(TableDiv[[#Headers],[Agency]])),COLUMNS($F$7:H$7))))</f>
        <v>0</v>
      </c>
      <c r="I289" s="1069" cm="1">
        <f t="array" ref="I289">IF($D289&lt;COLUMNS($F$7:I$7),"",INDEX(TableDiv[[GASB]:[GASB]],_xlfn.AGGREGATE(15,3,(TableDiv[[Agency]:[Agency]]=$E289)/(TableDiv[[Agency]:[Agency]]=$E289)*(ROW(TableDiv[Agency])-ROW(TableDiv[[#Headers],[Agency]])),COLUMNS($F$7:I$7))))</f>
        <v>0</v>
      </c>
      <c r="J289" s="1069" cm="1">
        <f t="array" ref="J289">IF($D289&lt;COLUMNS($F$7:J$7),"",INDEX(TableDiv[[GASB]:[GASB]],_xlfn.AGGREGATE(15,3,(TableDiv[[Agency]:[Agency]]=$E289)/(TableDiv[[Agency]:[Agency]]=$E289)*(ROW(TableDiv[Agency])-ROW(TableDiv[[#Headers],[Agency]])),COLUMNS($F$7:J$7))))</f>
        <v>0</v>
      </c>
      <c r="K289" s="1069" cm="1">
        <f t="array" ref="K289">IF($D289&lt;COLUMNS($F$7:K$7),"",INDEX(TableDiv[[GASB]:[GASB]],_xlfn.AGGREGATE(15,3,(TableDiv[[Agency]:[Agency]]=$E289)/(TableDiv[[Agency]:[Agency]]=$E289)*(ROW(TableDiv[Agency])-ROW(TableDiv[[#Headers],[Agency]])),COLUMNS($F$7:K$7))))</f>
        <v>0</v>
      </c>
      <c r="L289" s="1069" cm="1">
        <f t="array" ref="L289">IF($D289&lt;COLUMNS($F$7:L$7),"",INDEX(TableDiv[[GASB]:[GASB]],_xlfn.AGGREGATE(15,3,(TableDiv[[Agency]:[Agency]]=$E289)/(TableDiv[[Agency]:[Agency]]=$E289)*(ROW(TableDiv[Agency])-ROW(TableDiv[[#Headers],[Agency]])),COLUMNS($F$7:L$7))))</f>
        <v>0</v>
      </c>
      <c r="M289" s="1069" cm="1">
        <f t="array" ref="M289">IF($D289&lt;COLUMNS($F$7:M$7),"",INDEX(TableDiv[[GASB]:[GASB]],_xlfn.AGGREGATE(15,3,(TableDiv[[Agency]:[Agency]]=$E289)/(TableDiv[[Agency]:[Agency]]=$E289)*(ROW(TableDiv[Agency])-ROW(TableDiv[[#Headers],[Agency]])),COLUMNS($F$7:M$7))))</f>
        <v>0</v>
      </c>
      <c r="N289" s="1069" cm="1">
        <f t="array" ref="N289">IF($D289&lt;COLUMNS($F$7:N$7),"",INDEX(TableDiv[[GASB]:[GASB]],_xlfn.AGGREGATE(15,3,(TableDiv[[Agency]:[Agency]]=$E289)/(TableDiv[[Agency]:[Agency]]=$E289)*(ROW(TableDiv[Agency])-ROW(TableDiv[[#Headers],[Agency]])),COLUMNS($F$7:N$7))))</f>
        <v>0</v>
      </c>
      <c r="O289" s="1069" cm="1">
        <f t="array" ref="O289">IF($D289&lt;COLUMNS($F$7:O$7),"",INDEX(TableDiv[[GASB]:[GASB]],_xlfn.AGGREGATE(15,3,(TableDiv[[Agency]:[Agency]]=$E289)/(TableDiv[[Agency]:[Agency]]=$E289)*(ROW(TableDiv[Agency])-ROW(TableDiv[[#Headers],[Agency]])),COLUMNS($F$7:O$7))))</f>
        <v>0</v>
      </c>
      <c r="P289" s="1069" cm="1">
        <f t="array" ref="P289">IF($D289&lt;COLUMNS($F$7:P$7),"",INDEX(TableDiv[[GASB]:[GASB]],_xlfn.AGGREGATE(15,3,(TableDiv[[Agency]:[Agency]]=$E289)/(TableDiv[[Agency]:[Agency]]=$E289)*(ROW(TableDiv[Agency])-ROW(TableDiv[[#Headers],[Agency]])),COLUMNS($F$7:P$7))))</f>
        <v>0</v>
      </c>
      <c r="Q289" s="1069" cm="1">
        <f t="array" ref="Q289">IF($D289&lt;COLUMNS($F$7:Q$7),"",INDEX(TableDiv[[GASB]:[GASB]],_xlfn.AGGREGATE(15,3,(TableDiv[[Agency]:[Agency]]=$E289)/(TableDiv[[Agency]:[Agency]]=$E289)*(ROW(TableDiv[Agency])-ROW(TableDiv[[#Headers],[Agency]])),COLUMNS($F$7:Q$7))))</f>
        <v>0</v>
      </c>
      <c r="R289" s="1069" cm="1">
        <f t="array" ref="R289">IF($D289&lt;COLUMNS($F$7:R$7),"",INDEX(TableDiv[[GASB]:[GASB]],_xlfn.AGGREGATE(15,3,(TableDiv[[Agency]:[Agency]]=$E289)/(TableDiv[[Agency]:[Agency]]=$E289)*(ROW(TableDiv[Agency])-ROW(TableDiv[[#Headers],[Agency]])),COLUMNS($F$7:R$7))))</f>
        <v>0</v>
      </c>
      <c r="S289" s="1069" cm="1">
        <f t="array" ref="S289">IF($D289&lt;COLUMNS($F$7:S$7),"",INDEX(TableDiv[[GASB]:[GASB]],_xlfn.AGGREGATE(15,3,(TableDiv[[Agency]:[Agency]]=$E289)/(TableDiv[[Agency]:[Agency]]=$E289)*(ROW(TableDiv[Agency])-ROW(TableDiv[[#Headers],[Agency]])),COLUMNS($F$7:S$7))))</f>
        <v>0</v>
      </c>
      <c r="T289" s="1069" cm="1">
        <f t="array" ref="T289">IF($D289&lt;COLUMNS($F$7:T$7),"",INDEX(TableDiv[[GASB]:[GASB]],_xlfn.AGGREGATE(15,3,(TableDiv[[Agency]:[Agency]]=$E289)/(TableDiv[[Agency]:[Agency]]=$E289)*(ROW(TableDiv[Agency])-ROW(TableDiv[[#Headers],[Agency]])),COLUMNS($F$7:T$7))))</f>
        <v>0</v>
      </c>
      <c r="U289" s="1069" cm="1">
        <f t="array" ref="U289">IF($D289&lt;COLUMNS($F$7:U$7),"",INDEX(TableDiv[[GASB]:[GASB]],_xlfn.AGGREGATE(15,3,(TableDiv[[Agency]:[Agency]]=$E289)/(TableDiv[[Agency]:[Agency]]=$E289)*(ROW(TableDiv[Agency])-ROW(TableDiv[[#Headers],[Agency]])),COLUMNS($F$7:U$7))))</f>
        <v>0</v>
      </c>
      <c r="V289" s="1069" cm="1">
        <f t="array" ref="V289">IF($D289&lt;COLUMNS($F$7:V$7),"",INDEX(TableDiv[[GASB]:[GASB]],_xlfn.AGGREGATE(15,3,(TableDiv[[Agency]:[Agency]]=$E289)/(TableDiv[[Agency]:[Agency]]=$E289)*(ROW(TableDiv[Agency])-ROW(TableDiv[[#Headers],[Agency]])),COLUMNS($F$7:V$7))))</f>
        <v>0</v>
      </c>
      <c r="W289" s="1069" cm="1">
        <f t="array" ref="W289">IF($D289&lt;COLUMNS($F$7:W$7),"",INDEX(TableDiv[[GASB]:[GASB]],_xlfn.AGGREGATE(15,3,(TableDiv[[Agency]:[Agency]]=$E289)/(TableDiv[[Agency]:[Agency]]=$E289)*(ROW(TableDiv[Agency])-ROW(TableDiv[[#Headers],[Agency]])),COLUMNS($F$7:W$7))))</f>
        <v>0</v>
      </c>
      <c r="X289" s="1069" cm="1">
        <f t="array" ref="X289">IF($D289&lt;COLUMNS($F$7:X$7),"",INDEX(TableDiv[[GASB]:[GASB]],_xlfn.AGGREGATE(15,3,(TableDiv[[Agency]:[Agency]]=$E289)/(TableDiv[[Agency]:[Agency]]=$E289)*(ROW(TableDiv[Agency])-ROW(TableDiv[[#Headers],[Agency]])),COLUMNS($F$7:X$7))))</f>
        <v>0</v>
      </c>
      <c r="Y289" s="1069" cm="1">
        <f t="array" ref="Y289">IF($D289&lt;COLUMNS($F$7:Y$7),"",INDEX(TableDiv[[GASB]:[GASB]],_xlfn.AGGREGATE(15,3,(TableDiv[[Agency]:[Agency]]=$E289)/(TableDiv[[Agency]:[Agency]]=$E289)*(ROW(TableDiv[Agency])-ROW(TableDiv[[#Headers],[Agency]])),COLUMNS($F$7:Y$7))))</f>
        <v>0</v>
      </c>
      <c r="Z289" s="1069" cm="1">
        <f t="array" ref="Z289">IF($D289&lt;COLUMNS($F$7:Z$7),"",INDEX(TableDiv[[GASB]:[GASB]],_xlfn.AGGREGATE(15,3,(TableDiv[[Agency]:[Agency]]=$E289)/(TableDiv[[Agency]:[Agency]]=$E289)*(ROW(TableDiv[Agency])-ROW(TableDiv[[#Headers],[Agency]])),COLUMNS($F$7:Z$7))))</f>
        <v>0</v>
      </c>
      <c r="AA289" s="1069" cm="1">
        <f t="array" ref="AA289">IF($D289&lt;COLUMNS($F$7:AA$7),"",INDEX(TableDiv[[GASB]:[GASB]],_xlfn.AGGREGATE(15,3,(TableDiv[[Agency]:[Agency]]=$E289)/(TableDiv[[Agency]:[Agency]]=$E289)*(ROW(TableDiv[Agency])-ROW(TableDiv[[#Headers],[Agency]])),COLUMNS($F$7:AA$7))))</f>
        <v>0</v>
      </c>
      <c r="AB289" s="1069" cm="1">
        <f t="array" ref="AB289">IF($D289&lt;COLUMNS($F$7:AB$7),"",INDEX(TableDiv[[GASB]:[GASB]],_xlfn.AGGREGATE(15,3,(TableDiv[[Agency]:[Agency]]=$E289)/(TableDiv[[Agency]:[Agency]]=$E289)*(ROW(TableDiv[Agency])-ROW(TableDiv[[#Headers],[Agency]])),COLUMNS($F$7:AB$7))))</f>
        <v>0</v>
      </c>
      <c r="AC289" s="1069" cm="1">
        <f t="array" ref="AC289">IF($D289&lt;COLUMNS($F$7:AC$7),"",INDEX(TableDiv[[GASB]:[GASB]],_xlfn.AGGREGATE(15,3,(TableDiv[[Agency]:[Agency]]=$E289)/(TableDiv[[Agency]:[Agency]]=$E289)*(ROW(TableDiv[Agency])-ROW(TableDiv[[#Headers],[Agency]])),COLUMNS($F$7:AC$7))))</f>
        <v>0</v>
      </c>
      <c r="AD289" s="1069" cm="1">
        <f t="array" ref="AD289">IF($D289&lt;COLUMNS($F$7:AD$7),"",INDEX(TableDiv[[GASB]:[GASB]],_xlfn.AGGREGATE(15,3,(TableDiv[[Agency]:[Agency]]=$E289)/(TableDiv[[Agency]:[Agency]]=$E289)*(ROW(TableDiv[Agency])-ROW(TableDiv[[#Headers],[Agency]])),COLUMNS($F$7:AD$7))))</f>
        <v>0</v>
      </c>
      <c r="AE289" s="1069" cm="1">
        <f t="array" ref="AE289">IF($D289&lt;COLUMNS($F$7:AE$7),"",INDEX(TableDiv[[GASB]:[GASB]],_xlfn.AGGREGATE(15,3,(TableDiv[[Agency]:[Agency]]=$E289)/(TableDiv[[Agency]:[Agency]]=$E289)*(ROW(TableDiv[Agency])-ROW(TableDiv[[#Headers],[Agency]])),COLUMNS($F$7:AE$7))))</f>
        <v>0</v>
      </c>
      <c r="AF289" s="1069" cm="1">
        <f t="array" ref="AF289">IF($D289&lt;COLUMNS($F$7:AF$7),"",INDEX(TableDiv[[GASB]:[GASB]],_xlfn.AGGREGATE(15,3,(TableDiv[[Agency]:[Agency]]=$E289)/(TableDiv[[Agency]:[Agency]]=$E289)*(ROW(TableDiv[Agency])-ROW(TableDiv[[#Headers],[Agency]])),COLUMNS($F$7:AF$7))))</f>
        <v>0</v>
      </c>
      <c r="AG289" s="1069" cm="1">
        <f t="array" ref="AG289">IF($D289&lt;COLUMNS($F$7:AG$7),"",INDEX(TableDiv[[GASB]:[GASB]],_xlfn.AGGREGATE(15,3,(TableDiv[[Agency]:[Agency]]=$E289)/(TableDiv[[Agency]:[Agency]]=$E289)*(ROW(TableDiv[Agency])-ROW(TableDiv[[#Headers],[Agency]])),COLUMNS($F$7:AG$7))))</f>
        <v>0</v>
      </c>
      <c r="AH289" s="1069" cm="1">
        <f t="array" ref="AH289">IF($D289&lt;COLUMNS($F$7:AH$7),"",INDEX(TableDiv[[GASB]:[GASB]],_xlfn.AGGREGATE(15,3,(TableDiv[[Agency]:[Agency]]=$E289)/(TableDiv[[Agency]:[Agency]]=$E289)*(ROW(TableDiv[Agency])-ROW(TableDiv[[#Headers],[Agency]])),COLUMNS($F$7:AH$7))))</f>
        <v>0</v>
      </c>
      <c r="AI289" s="1069" cm="1">
        <f t="array" ref="AI289">IF($D289&lt;COLUMNS($F$7:AI$7),"",INDEX(TableDiv[[GASB]:[GASB]],_xlfn.AGGREGATE(15,3,(TableDiv[[Agency]:[Agency]]=$E289)/(TableDiv[[Agency]:[Agency]]=$E289)*(ROW(TableDiv[Agency])-ROW(TableDiv[[#Headers],[Agency]])),COLUMNS($F$7:AI$7))))</f>
        <v>0</v>
      </c>
      <c r="AJ289" s="1069" cm="1">
        <f t="array" ref="AJ289">IF($D289&lt;COLUMNS($F$7:AJ$7),"",INDEX(TableDiv[[GASB]:[GASB]],_xlfn.AGGREGATE(15,3,(TableDiv[[Agency]:[Agency]]=$E289)/(TableDiv[[Agency]:[Agency]]=$E289)*(ROW(TableDiv[Agency])-ROW(TableDiv[[#Headers],[Agency]])),COLUMNS($F$7:AJ$7))))</f>
        <v>0</v>
      </c>
      <c r="AK289" s="1069" t="str" cm="1">
        <f t="array" ref="AK289">IF($D289&lt;COLUMNS($F$7:AK$7),"",INDEX(TableDiv[[GASB]:[GASB]],_xlfn.AGGREGATE(15,3,(TableDiv[[Agency]:[Agency]]=$E289)/(TableDiv[[Agency]:[Agency]]=$E289)*(ROW(TableDiv[Agency])-ROW(TableDiv[[#Headers],[Agency]])),COLUMNS($F$7:AK$7))))</f>
        <v/>
      </c>
      <c r="AL289" s="1069" t="str" cm="1">
        <f t="array" ref="AL289">IF($D289&lt;COLUMNS($F$7:AL$7),"",INDEX(TableDiv[[GASB]:[GASB]],_xlfn.AGGREGATE(15,3,(TableDiv[[Agency]:[Agency]]=$E289)/(TableDiv[[Agency]:[Agency]]=$E289)*(ROW(TableDiv[Agency])-ROW(TableDiv[[#Headers],[Agency]])),COLUMNS($F$7:AL$7))))</f>
        <v/>
      </c>
      <c r="AM289" s="1069" t="str" cm="1">
        <f t="array" ref="AM289">IF($D289&lt;COLUMNS($F$7:AM$7),"",INDEX(TableDiv[[GASB]:[GASB]],_xlfn.AGGREGATE(15,3,(TableDiv[[Agency]:[Agency]]=$E289)/(TableDiv[[Agency]:[Agency]]=$E289)*(ROW(TableDiv[Agency])-ROW(TableDiv[[#Headers],[Agency]])),COLUMNS($F$7:AM$7))))</f>
        <v/>
      </c>
      <c r="AN289" s="1069"/>
      <c r="AO289" s="1069"/>
      <c r="AP289" s="1069"/>
      <c r="AQ289" s="1069"/>
      <c r="AR289" s="1069"/>
      <c r="AS289" s="1069"/>
    </row>
    <row r="290" spans="1:45" ht="15">
      <c r="A290" s="1073" t="s">
        <v>1477</v>
      </c>
      <c r="B290" s="1073" t="s">
        <v>2266</v>
      </c>
      <c r="C290" s="1069"/>
      <c r="D290" s="1069">
        <f>COUNTIF(TableDiv[Agency],E290)</f>
        <v>31</v>
      </c>
      <c r="E290" s="1078" t="str" cm="1">
        <f t="array" ref="E290">IFERROR(INDEX(TableDiv[Agency],MATCH(0,INDEX(COUNTIF($E$7:E289,TableDiv[Agency]),),0)),"")</f>
        <v/>
      </c>
      <c r="F290" s="1069" cm="1">
        <f t="array" ref="F290">IF($D290&lt;COLUMNS($F$7:F$7),"",INDEX(TableDiv[[GASB]:[GASB]],_xlfn.AGGREGATE(15,3,(TableDiv[[Agency]:[Agency]]=$E290)/(TableDiv[[Agency]:[Agency]]=$E290)*(ROW(TableDiv[Agency])-ROW(TableDiv[[#Headers],[Agency]])),COLUMNS($F$7:F$7))))</f>
        <v>0</v>
      </c>
      <c r="G290" s="1069" cm="1">
        <f t="array" ref="G290">IF($D290&lt;COLUMNS($F$7:G$7),"",INDEX(TableDiv[[GASB]:[GASB]],_xlfn.AGGREGATE(15,3,(TableDiv[[Agency]:[Agency]]=$E290)/(TableDiv[[Agency]:[Agency]]=$E290)*(ROW(TableDiv[Agency])-ROW(TableDiv[[#Headers],[Agency]])),COLUMNS($F$7:G$7))))</f>
        <v>0</v>
      </c>
      <c r="H290" s="1069" cm="1">
        <f t="array" ref="H290">IF($D290&lt;COLUMNS($F$7:H$7),"",INDEX(TableDiv[[GASB]:[GASB]],_xlfn.AGGREGATE(15,3,(TableDiv[[Agency]:[Agency]]=$E290)/(TableDiv[[Agency]:[Agency]]=$E290)*(ROW(TableDiv[Agency])-ROW(TableDiv[[#Headers],[Agency]])),COLUMNS($F$7:H$7))))</f>
        <v>0</v>
      </c>
      <c r="I290" s="1069" cm="1">
        <f t="array" ref="I290">IF($D290&lt;COLUMNS($F$7:I$7),"",INDEX(TableDiv[[GASB]:[GASB]],_xlfn.AGGREGATE(15,3,(TableDiv[[Agency]:[Agency]]=$E290)/(TableDiv[[Agency]:[Agency]]=$E290)*(ROW(TableDiv[Agency])-ROW(TableDiv[[#Headers],[Agency]])),COLUMNS($F$7:I$7))))</f>
        <v>0</v>
      </c>
      <c r="J290" s="1069" cm="1">
        <f t="array" ref="J290">IF($D290&lt;COLUMNS($F$7:J$7),"",INDEX(TableDiv[[GASB]:[GASB]],_xlfn.AGGREGATE(15,3,(TableDiv[[Agency]:[Agency]]=$E290)/(TableDiv[[Agency]:[Agency]]=$E290)*(ROW(TableDiv[Agency])-ROW(TableDiv[[#Headers],[Agency]])),COLUMNS($F$7:J$7))))</f>
        <v>0</v>
      </c>
      <c r="K290" s="1069" cm="1">
        <f t="array" ref="K290">IF($D290&lt;COLUMNS($F$7:K$7),"",INDEX(TableDiv[[GASB]:[GASB]],_xlfn.AGGREGATE(15,3,(TableDiv[[Agency]:[Agency]]=$E290)/(TableDiv[[Agency]:[Agency]]=$E290)*(ROW(TableDiv[Agency])-ROW(TableDiv[[#Headers],[Agency]])),COLUMNS($F$7:K$7))))</f>
        <v>0</v>
      </c>
      <c r="L290" s="1069" cm="1">
        <f t="array" ref="L290">IF($D290&lt;COLUMNS($F$7:L$7),"",INDEX(TableDiv[[GASB]:[GASB]],_xlfn.AGGREGATE(15,3,(TableDiv[[Agency]:[Agency]]=$E290)/(TableDiv[[Agency]:[Agency]]=$E290)*(ROW(TableDiv[Agency])-ROW(TableDiv[[#Headers],[Agency]])),COLUMNS($F$7:L$7))))</f>
        <v>0</v>
      </c>
      <c r="M290" s="1069" cm="1">
        <f t="array" ref="M290">IF($D290&lt;COLUMNS($F$7:M$7),"",INDEX(TableDiv[[GASB]:[GASB]],_xlfn.AGGREGATE(15,3,(TableDiv[[Agency]:[Agency]]=$E290)/(TableDiv[[Agency]:[Agency]]=$E290)*(ROW(TableDiv[Agency])-ROW(TableDiv[[#Headers],[Agency]])),COLUMNS($F$7:M$7))))</f>
        <v>0</v>
      </c>
      <c r="N290" s="1069" cm="1">
        <f t="array" ref="N290">IF($D290&lt;COLUMNS($F$7:N$7),"",INDEX(TableDiv[[GASB]:[GASB]],_xlfn.AGGREGATE(15,3,(TableDiv[[Agency]:[Agency]]=$E290)/(TableDiv[[Agency]:[Agency]]=$E290)*(ROW(TableDiv[Agency])-ROW(TableDiv[[#Headers],[Agency]])),COLUMNS($F$7:N$7))))</f>
        <v>0</v>
      </c>
      <c r="O290" s="1069" cm="1">
        <f t="array" ref="O290">IF($D290&lt;COLUMNS($F$7:O$7),"",INDEX(TableDiv[[GASB]:[GASB]],_xlfn.AGGREGATE(15,3,(TableDiv[[Agency]:[Agency]]=$E290)/(TableDiv[[Agency]:[Agency]]=$E290)*(ROW(TableDiv[Agency])-ROW(TableDiv[[#Headers],[Agency]])),COLUMNS($F$7:O$7))))</f>
        <v>0</v>
      </c>
      <c r="P290" s="1069" cm="1">
        <f t="array" ref="P290">IF($D290&lt;COLUMNS($F$7:P$7),"",INDEX(TableDiv[[GASB]:[GASB]],_xlfn.AGGREGATE(15,3,(TableDiv[[Agency]:[Agency]]=$E290)/(TableDiv[[Agency]:[Agency]]=$E290)*(ROW(TableDiv[Agency])-ROW(TableDiv[[#Headers],[Agency]])),COLUMNS($F$7:P$7))))</f>
        <v>0</v>
      </c>
      <c r="Q290" s="1069" cm="1">
        <f t="array" ref="Q290">IF($D290&lt;COLUMNS($F$7:Q$7),"",INDEX(TableDiv[[GASB]:[GASB]],_xlfn.AGGREGATE(15,3,(TableDiv[[Agency]:[Agency]]=$E290)/(TableDiv[[Agency]:[Agency]]=$E290)*(ROW(TableDiv[Agency])-ROW(TableDiv[[#Headers],[Agency]])),COLUMNS($F$7:Q$7))))</f>
        <v>0</v>
      </c>
      <c r="R290" s="1069" cm="1">
        <f t="array" ref="R290">IF($D290&lt;COLUMNS($F$7:R$7),"",INDEX(TableDiv[[GASB]:[GASB]],_xlfn.AGGREGATE(15,3,(TableDiv[[Agency]:[Agency]]=$E290)/(TableDiv[[Agency]:[Agency]]=$E290)*(ROW(TableDiv[Agency])-ROW(TableDiv[[#Headers],[Agency]])),COLUMNS($F$7:R$7))))</f>
        <v>0</v>
      </c>
      <c r="S290" s="1069" cm="1">
        <f t="array" ref="S290">IF($D290&lt;COLUMNS($F$7:S$7),"",INDEX(TableDiv[[GASB]:[GASB]],_xlfn.AGGREGATE(15,3,(TableDiv[[Agency]:[Agency]]=$E290)/(TableDiv[[Agency]:[Agency]]=$E290)*(ROW(TableDiv[Agency])-ROW(TableDiv[[#Headers],[Agency]])),COLUMNS($F$7:S$7))))</f>
        <v>0</v>
      </c>
      <c r="T290" s="1069" cm="1">
        <f t="array" ref="T290">IF($D290&lt;COLUMNS($F$7:T$7),"",INDEX(TableDiv[[GASB]:[GASB]],_xlfn.AGGREGATE(15,3,(TableDiv[[Agency]:[Agency]]=$E290)/(TableDiv[[Agency]:[Agency]]=$E290)*(ROW(TableDiv[Agency])-ROW(TableDiv[[#Headers],[Agency]])),COLUMNS($F$7:T$7))))</f>
        <v>0</v>
      </c>
      <c r="U290" s="1069" cm="1">
        <f t="array" ref="U290">IF($D290&lt;COLUMNS($F$7:U$7),"",INDEX(TableDiv[[GASB]:[GASB]],_xlfn.AGGREGATE(15,3,(TableDiv[[Agency]:[Agency]]=$E290)/(TableDiv[[Agency]:[Agency]]=$E290)*(ROW(TableDiv[Agency])-ROW(TableDiv[[#Headers],[Agency]])),COLUMNS($F$7:U$7))))</f>
        <v>0</v>
      </c>
      <c r="V290" s="1069" cm="1">
        <f t="array" ref="V290">IF($D290&lt;COLUMNS($F$7:V$7),"",INDEX(TableDiv[[GASB]:[GASB]],_xlfn.AGGREGATE(15,3,(TableDiv[[Agency]:[Agency]]=$E290)/(TableDiv[[Agency]:[Agency]]=$E290)*(ROW(TableDiv[Agency])-ROW(TableDiv[[#Headers],[Agency]])),COLUMNS($F$7:V$7))))</f>
        <v>0</v>
      </c>
      <c r="W290" s="1069" cm="1">
        <f t="array" ref="W290">IF($D290&lt;COLUMNS($F$7:W$7),"",INDEX(TableDiv[[GASB]:[GASB]],_xlfn.AGGREGATE(15,3,(TableDiv[[Agency]:[Agency]]=$E290)/(TableDiv[[Agency]:[Agency]]=$E290)*(ROW(TableDiv[Agency])-ROW(TableDiv[[#Headers],[Agency]])),COLUMNS($F$7:W$7))))</f>
        <v>0</v>
      </c>
      <c r="X290" s="1069" cm="1">
        <f t="array" ref="X290">IF($D290&lt;COLUMNS($F$7:X$7),"",INDEX(TableDiv[[GASB]:[GASB]],_xlfn.AGGREGATE(15,3,(TableDiv[[Agency]:[Agency]]=$E290)/(TableDiv[[Agency]:[Agency]]=$E290)*(ROW(TableDiv[Agency])-ROW(TableDiv[[#Headers],[Agency]])),COLUMNS($F$7:X$7))))</f>
        <v>0</v>
      </c>
      <c r="Y290" s="1069" cm="1">
        <f t="array" ref="Y290">IF($D290&lt;COLUMNS($F$7:Y$7),"",INDEX(TableDiv[[GASB]:[GASB]],_xlfn.AGGREGATE(15,3,(TableDiv[[Agency]:[Agency]]=$E290)/(TableDiv[[Agency]:[Agency]]=$E290)*(ROW(TableDiv[Agency])-ROW(TableDiv[[#Headers],[Agency]])),COLUMNS($F$7:Y$7))))</f>
        <v>0</v>
      </c>
      <c r="Z290" s="1069" cm="1">
        <f t="array" ref="Z290">IF($D290&lt;COLUMNS($F$7:Z$7),"",INDEX(TableDiv[[GASB]:[GASB]],_xlfn.AGGREGATE(15,3,(TableDiv[[Agency]:[Agency]]=$E290)/(TableDiv[[Agency]:[Agency]]=$E290)*(ROW(TableDiv[Agency])-ROW(TableDiv[[#Headers],[Agency]])),COLUMNS($F$7:Z$7))))</f>
        <v>0</v>
      </c>
      <c r="AA290" s="1069" cm="1">
        <f t="array" ref="AA290">IF($D290&lt;COLUMNS($F$7:AA$7),"",INDEX(TableDiv[[GASB]:[GASB]],_xlfn.AGGREGATE(15,3,(TableDiv[[Agency]:[Agency]]=$E290)/(TableDiv[[Agency]:[Agency]]=$E290)*(ROW(TableDiv[Agency])-ROW(TableDiv[[#Headers],[Agency]])),COLUMNS($F$7:AA$7))))</f>
        <v>0</v>
      </c>
      <c r="AB290" s="1069" cm="1">
        <f t="array" ref="AB290">IF($D290&lt;COLUMNS($F$7:AB$7),"",INDEX(TableDiv[[GASB]:[GASB]],_xlfn.AGGREGATE(15,3,(TableDiv[[Agency]:[Agency]]=$E290)/(TableDiv[[Agency]:[Agency]]=$E290)*(ROW(TableDiv[Agency])-ROW(TableDiv[[#Headers],[Agency]])),COLUMNS($F$7:AB$7))))</f>
        <v>0</v>
      </c>
      <c r="AC290" s="1069" cm="1">
        <f t="array" ref="AC290">IF($D290&lt;COLUMNS($F$7:AC$7),"",INDEX(TableDiv[[GASB]:[GASB]],_xlfn.AGGREGATE(15,3,(TableDiv[[Agency]:[Agency]]=$E290)/(TableDiv[[Agency]:[Agency]]=$E290)*(ROW(TableDiv[Agency])-ROW(TableDiv[[#Headers],[Agency]])),COLUMNS($F$7:AC$7))))</f>
        <v>0</v>
      </c>
      <c r="AD290" s="1069" cm="1">
        <f t="array" ref="AD290">IF($D290&lt;COLUMNS($F$7:AD$7),"",INDEX(TableDiv[[GASB]:[GASB]],_xlfn.AGGREGATE(15,3,(TableDiv[[Agency]:[Agency]]=$E290)/(TableDiv[[Agency]:[Agency]]=$E290)*(ROW(TableDiv[Agency])-ROW(TableDiv[[#Headers],[Agency]])),COLUMNS($F$7:AD$7))))</f>
        <v>0</v>
      </c>
      <c r="AE290" s="1069" cm="1">
        <f t="array" ref="AE290">IF($D290&lt;COLUMNS($F$7:AE$7),"",INDEX(TableDiv[[GASB]:[GASB]],_xlfn.AGGREGATE(15,3,(TableDiv[[Agency]:[Agency]]=$E290)/(TableDiv[[Agency]:[Agency]]=$E290)*(ROW(TableDiv[Agency])-ROW(TableDiv[[#Headers],[Agency]])),COLUMNS($F$7:AE$7))))</f>
        <v>0</v>
      </c>
      <c r="AF290" s="1069" cm="1">
        <f t="array" ref="AF290">IF($D290&lt;COLUMNS($F$7:AF$7),"",INDEX(TableDiv[[GASB]:[GASB]],_xlfn.AGGREGATE(15,3,(TableDiv[[Agency]:[Agency]]=$E290)/(TableDiv[[Agency]:[Agency]]=$E290)*(ROW(TableDiv[Agency])-ROW(TableDiv[[#Headers],[Agency]])),COLUMNS($F$7:AF$7))))</f>
        <v>0</v>
      </c>
      <c r="AG290" s="1069" cm="1">
        <f t="array" ref="AG290">IF($D290&lt;COLUMNS($F$7:AG$7),"",INDEX(TableDiv[[GASB]:[GASB]],_xlfn.AGGREGATE(15,3,(TableDiv[[Agency]:[Agency]]=$E290)/(TableDiv[[Agency]:[Agency]]=$E290)*(ROW(TableDiv[Agency])-ROW(TableDiv[[#Headers],[Agency]])),COLUMNS($F$7:AG$7))))</f>
        <v>0</v>
      </c>
      <c r="AH290" s="1069" cm="1">
        <f t="array" ref="AH290">IF($D290&lt;COLUMNS($F$7:AH$7),"",INDEX(TableDiv[[GASB]:[GASB]],_xlfn.AGGREGATE(15,3,(TableDiv[[Agency]:[Agency]]=$E290)/(TableDiv[[Agency]:[Agency]]=$E290)*(ROW(TableDiv[Agency])-ROW(TableDiv[[#Headers],[Agency]])),COLUMNS($F$7:AH$7))))</f>
        <v>0</v>
      </c>
      <c r="AI290" s="1069" cm="1">
        <f t="array" ref="AI290">IF($D290&lt;COLUMNS($F$7:AI$7),"",INDEX(TableDiv[[GASB]:[GASB]],_xlfn.AGGREGATE(15,3,(TableDiv[[Agency]:[Agency]]=$E290)/(TableDiv[[Agency]:[Agency]]=$E290)*(ROW(TableDiv[Agency])-ROW(TableDiv[[#Headers],[Agency]])),COLUMNS($F$7:AI$7))))</f>
        <v>0</v>
      </c>
      <c r="AJ290" s="1069" cm="1">
        <f t="array" ref="AJ290">IF($D290&lt;COLUMNS($F$7:AJ$7),"",INDEX(TableDiv[[GASB]:[GASB]],_xlfn.AGGREGATE(15,3,(TableDiv[[Agency]:[Agency]]=$E290)/(TableDiv[[Agency]:[Agency]]=$E290)*(ROW(TableDiv[Agency])-ROW(TableDiv[[#Headers],[Agency]])),COLUMNS($F$7:AJ$7))))</f>
        <v>0</v>
      </c>
      <c r="AK290" s="1069" t="str" cm="1">
        <f t="array" ref="AK290">IF($D290&lt;COLUMNS($F$7:AK$7),"",INDEX(TableDiv[[GASB]:[GASB]],_xlfn.AGGREGATE(15,3,(TableDiv[[Agency]:[Agency]]=$E290)/(TableDiv[[Agency]:[Agency]]=$E290)*(ROW(TableDiv[Agency])-ROW(TableDiv[[#Headers],[Agency]])),COLUMNS($F$7:AK$7))))</f>
        <v/>
      </c>
      <c r="AL290" s="1069" t="str" cm="1">
        <f t="array" ref="AL290">IF($D290&lt;COLUMNS($F$7:AL$7),"",INDEX(TableDiv[[GASB]:[GASB]],_xlfn.AGGREGATE(15,3,(TableDiv[[Agency]:[Agency]]=$E290)/(TableDiv[[Agency]:[Agency]]=$E290)*(ROW(TableDiv[Agency])-ROW(TableDiv[[#Headers],[Agency]])),COLUMNS($F$7:AL$7))))</f>
        <v/>
      </c>
      <c r="AM290" s="1069" t="str" cm="1">
        <f t="array" ref="AM290">IF($D290&lt;COLUMNS($F$7:AM$7),"",INDEX(TableDiv[[GASB]:[GASB]],_xlfn.AGGREGATE(15,3,(TableDiv[[Agency]:[Agency]]=$E290)/(TableDiv[[Agency]:[Agency]]=$E290)*(ROW(TableDiv[Agency])-ROW(TableDiv[[#Headers],[Agency]])),COLUMNS($F$7:AM$7))))</f>
        <v/>
      </c>
      <c r="AN290" s="1069"/>
      <c r="AO290" s="1069"/>
      <c r="AP290" s="1069"/>
      <c r="AQ290" s="1069"/>
      <c r="AR290" s="1069"/>
      <c r="AS290" s="1069"/>
    </row>
    <row r="291" spans="1:45" ht="15">
      <c r="A291" s="1073" t="s">
        <v>1477</v>
      </c>
      <c r="B291" s="1073" t="s">
        <v>2274</v>
      </c>
      <c r="C291" s="1069"/>
      <c r="D291" s="1069">
        <f>COUNTIF(TableDiv[Agency],E291)</f>
        <v>31</v>
      </c>
      <c r="E291" s="1078" t="str" cm="1">
        <f t="array" ref="E291">IFERROR(INDEX(TableDiv[Agency],MATCH(0,INDEX(COUNTIF($E$7:E290,TableDiv[Agency]),),0)),"")</f>
        <v/>
      </c>
      <c r="F291" s="1069" cm="1">
        <f t="array" ref="F291">IF($D291&lt;COLUMNS($F$7:F$7),"",INDEX(TableDiv[[GASB]:[GASB]],_xlfn.AGGREGATE(15,3,(TableDiv[[Agency]:[Agency]]=$E291)/(TableDiv[[Agency]:[Agency]]=$E291)*(ROW(TableDiv[Agency])-ROW(TableDiv[[#Headers],[Agency]])),COLUMNS($F$7:F$7))))</f>
        <v>0</v>
      </c>
      <c r="G291" s="1069" cm="1">
        <f t="array" ref="G291">IF($D291&lt;COLUMNS($F$7:G$7),"",INDEX(TableDiv[[GASB]:[GASB]],_xlfn.AGGREGATE(15,3,(TableDiv[[Agency]:[Agency]]=$E291)/(TableDiv[[Agency]:[Agency]]=$E291)*(ROW(TableDiv[Agency])-ROW(TableDiv[[#Headers],[Agency]])),COLUMNS($F$7:G$7))))</f>
        <v>0</v>
      </c>
      <c r="H291" s="1069" cm="1">
        <f t="array" ref="H291">IF($D291&lt;COLUMNS($F$7:H$7),"",INDEX(TableDiv[[GASB]:[GASB]],_xlfn.AGGREGATE(15,3,(TableDiv[[Agency]:[Agency]]=$E291)/(TableDiv[[Agency]:[Agency]]=$E291)*(ROW(TableDiv[Agency])-ROW(TableDiv[[#Headers],[Agency]])),COLUMNS($F$7:H$7))))</f>
        <v>0</v>
      </c>
      <c r="I291" s="1069" cm="1">
        <f t="array" ref="I291">IF($D291&lt;COLUMNS($F$7:I$7),"",INDEX(TableDiv[[GASB]:[GASB]],_xlfn.AGGREGATE(15,3,(TableDiv[[Agency]:[Agency]]=$E291)/(TableDiv[[Agency]:[Agency]]=$E291)*(ROW(TableDiv[Agency])-ROW(TableDiv[[#Headers],[Agency]])),COLUMNS($F$7:I$7))))</f>
        <v>0</v>
      </c>
      <c r="J291" s="1069" cm="1">
        <f t="array" ref="J291">IF($D291&lt;COLUMNS($F$7:J$7),"",INDEX(TableDiv[[GASB]:[GASB]],_xlfn.AGGREGATE(15,3,(TableDiv[[Agency]:[Agency]]=$E291)/(TableDiv[[Agency]:[Agency]]=$E291)*(ROW(TableDiv[Agency])-ROW(TableDiv[[#Headers],[Agency]])),COLUMNS($F$7:J$7))))</f>
        <v>0</v>
      </c>
      <c r="K291" s="1069" cm="1">
        <f t="array" ref="K291">IF($D291&lt;COLUMNS($F$7:K$7),"",INDEX(TableDiv[[GASB]:[GASB]],_xlfn.AGGREGATE(15,3,(TableDiv[[Agency]:[Agency]]=$E291)/(TableDiv[[Agency]:[Agency]]=$E291)*(ROW(TableDiv[Agency])-ROW(TableDiv[[#Headers],[Agency]])),COLUMNS($F$7:K$7))))</f>
        <v>0</v>
      </c>
      <c r="L291" s="1069" cm="1">
        <f t="array" ref="L291">IF($D291&lt;COLUMNS($F$7:L$7),"",INDEX(TableDiv[[GASB]:[GASB]],_xlfn.AGGREGATE(15,3,(TableDiv[[Agency]:[Agency]]=$E291)/(TableDiv[[Agency]:[Agency]]=$E291)*(ROW(TableDiv[Agency])-ROW(TableDiv[[#Headers],[Agency]])),COLUMNS($F$7:L$7))))</f>
        <v>0</v>
      </c>
      <c r="M291" s="1069" cm="1">
        <f t="array" ref="M291">IF($D291&lt;COLUMNS($F$7:M$7),"",INDEX(TableDiv[[GASB]:[GASB]],_xlfn.AGGREGATE(15,3,(TableDiv[[Agency]:[Agency]]=$E291)/(TableDiv[[Agency]:[Agency]]=$E291)*(ROW(TableDiv[Agency])-ROW(TableDiv[[#Headers],[Agency]])),COLUMNS($F$7:M$7))))</f>
        <v>0</v>
      </c>
      <c r="N291" s="1069" cm="1">
        <f t="array" ref="N291">IF($D291&lt;COLUMNS($F$7:N$7),"",INDEX(TableDiv[[GASB]:[GASB]],_xlfn.AGGREGATE(15,3,(TableDiv[[Agency]:[Agency]]=$E291)/(TableDiv[[Agency]:[Agency]]=$E291)*(ROW(TableDiv[Agency])-ROW(TableDiv[[#Headers],[Agency]])),COLUMNS($F$7:N$7))))</f>
        <v>0</v>
      </c>
      <c r="O291" s="1069" cm="1">
        <f t="array" ref="O291">IF($D291&lt;COLUMNS($F$7:O$7),"",INDEX(TableDiv[[GASB]:[GASB]],_xlfn.AGGREGATE(15,3,(TableDiv[[Agency]:[Agency]]=$E291)/(TableDiv[[Agency]:[Agency]]=$E291)*(ROW(TableDiv[Agency])-ROW(TableDiv[[#Headers],[Agency]])),COLUMNS($F$7:O$7))))</f>
        <v>0</v>
      </c>
      <c r="P291" s="1069" cm="1">
        <f t="array" ref="P291">IF($D291&lt;COLUMNS($F$7:P$7),"",INDEX(TableDiv[[GASB]:[GASB]],_xlfn.AGGREGATE(15,3,(TableDiv[[Agency]:[Agency]]=$E291)/(TableDiv[[Agency]:[Agency]]=$E291)*(ROW(TableDiv[Agency])-ROW(TableDiv[[#Headers],[Agency]])),COLUMNS($F$7:P$7))))</f>
        <v>0</v>
      </c>
      <c r="Q291" s="1069" cm="1">
        <f t="array" ref="Q291">IF($D291&lt;COLUMNS($F$7:Q$7),"",INDEX(TableDiv[[GASB]:[GASB]],_xlfn.AGGREGATE(15,3,(TableDiv[[Agency]:[Agency]]=$E291)/(TableDiv[[Agency]:[Agency]]=$E291)*(ROW(TableDiv[Agency])-ROW(TableDiv[[#Headers],[Agency]])),COLUMNS($F$7:Q$7))))</f>
        <v>0</v>
      </c>
      <c r="R291" s="1069" cm="1">
        <f t="array" ref="R291">IF($D291&lt;COLUMNS($F$7:R$7),"",INDEX(TableDiv[[GASB]:[GASB]],_xlfn.AGGREGATE(15,3,(TableDiv[[Agency]:[Agency]]=$E291)/(TableDiv[[Agency]:[Agency]]=$E291)*(ROW(TableDiv[Agency])-ROW(TableDiv[[#Headers],[Agency]])),COLUMNS($F$7:R$7))))</f>
        <v>0</v>
      </c>
      <c r="S291" s="1069" cm="1">
        <f t="array" ref="S291">IF($D291&lt;COLUMNS($F$7:S$7),"",INDEX(TableDiv[[GASB]:[GASB]],_xlfn.AGGREGATE(15,3,(TableDiv[[Agency]:[Agency]]=$E291)/(TableDiv[[Agency]:[Agency]]=$E291)*(ROW(TableDiv[Agency])-ROW(TableDiv[[#Headers],[Agency]])),COLUMNS($F$7:S$7))))</f>
        <v>0</v>
      </c>
      <c r="T291" s="1069" cm="1">
        <f t="array" ref="T291">IF($D291&lt;COLUMNS($F$7:T$7),"",INDEX(TableDiv[[GASB]:[GASB]],_xlfn.AGGREGATE(15,3,(TableDiv[[Agency]:[Agency]]=$E291)/(TableDiv[[Agency]:[Agency]]=$E291)*(ROW(TableDiv[Agency])-ROW(TableDiv[[#Headers],[Agency]])),COLUMNS($F$7:T$7))))</f>
        <v>0</v>
      </c>
      <c r="U291" s="1069" cm="1">
        <f t="array" ref="U291">IF($D291&lt;COLUMNS($F$7:U$7),"",INDEX(TableDiv[[GASB]:[GASB]],_xlfn.AGGREGATE(15,3,(TableDiv[[Agency]:[Agency]]=$E291)/(TableDiv[[Agency]:[Agency]]=$E291)*(ROW(TableDiv[Agency])-ROW(TableDiv[[#Headers],[Agency]])),COLUMNS($F$7:U$7))))</f>
        <v>0</v>
      </c>
      <c r="V291" s="1069" cm="1">
        <f t="array" ref="V291">IF($D291&lt;COLUMNS($F$7:V$7),"",INDEX(TableDiv[[GASB]:[GASB]],_xlfn.AGGREGATE(15,3,(TableDiv[[Agency]:[Agency]]=$E291)/(TableDiv[[Agency]:[Agency]]=$E291)*(ROW(TableDiv[Agency])-ROW(TableDiv[[#Headers],[Agency]])),COLUMNS($F$7:V$7))))</f>
        <v>0</v>
      </c>
      <c r="W291" s="1069" cm="1">
        <f t="array" ref="W291">IF($D291&lt;COLUMNS($F$7:W$7),"",INDEX(TableDiv[[GASB]:[GASB]],_xlfn.AGGREGATE(15,3,(TableDiv[[Agency]:[Agency]]=$E291)/(TableDiv[[Agency]:[Agency]]=$E291)*(ROW(TableDiv[Agency])-ROW(TableDiv[[#Headers],[Agency]])),COLUMNS($F$7:W$7))))</f>
        <v>0</v>
      </c>
      <c r="X291" s="1069" cm="1">
        <f t="array" ref="X291">IF($D291&lt;COLUMNS($F$7:X$7),"",INDEX(TableDiv[[GASB]:[GASB]],_xlfn.AGGREGATE(15,3,(TableDiv[[Agency]:[Agency]]=$E291)/(TableDiv[[Agency]:[Agency]]=$E291)*(ROW(TableDiv[Agency])-ROW(TableDiv[[#Headers],[Agency]])),COLUMNS($F$7:X$7))))</f>
        <v>0</v>
      </c>
      <c r="Y291" s="1069" cm="1">
        <f t="array" ref="Y291">IF($D291&lt;COLUMNS($F$7:Y$7),"",INDEX(TableDiv[[GASB]:[GASB]],_xlfn.AGGREGATE(15,3,(TableDiv[[Agency]:[Agency]]=$E291)/(TableDiv[[Agency]:[Agency]]=$E291)*(ROW(TableDiv[Agency])-ROW(TableDiv[[#Headers],[Agency]])),COLUMNS($F$7:Y$7))))</f>
        <v>0</v>
      </c>
      <c r="Z291" s="1069" cm="1">
        <f t="array" ref="Z291">IF($D291&lt;COLUMNS($F$7:Z$7),"",INDEX(TableDiv[[GASB]:[GASB]],_xlfn.AGGREGATE(15,3,(TableDiv[[Agency]:[Agency]]=$E291)/(TableDiv[[Agency]:[Agency]]=$E291)*(ROW(TableDiv[Agency])-ROW(TableDiv[[#Headers],[Agency]])),COLUMNS($F$7:Z$7))))</f>
        <v>0</v>
      </c>
      <c r="AA291" s="1069" cm="1">
        <f t="array" ref="AA291">IF($D291&lt;COLUMNS($F$7:AA$7),"",INDEX(TableDiv[[GASB]:[GASB]],_xlfn.AGGREGATE(15,3,(TableDiv[[Agency]:[Agency]]=$E291)/(TableDiv[[Agency]:[Agency]]=$E291)*(ROW(TableDiv[Agency])-ROW(TableDiv[[#Headers],[Agency]])),COLUMNS($F$7:AA$7))))</f>
        <v>0</v>
      </c>
      <c r="AB291" s="1069" cm="1">
        <f t="array" ref="AB291">IF($D291&lt;COLUMNS($F$7:AB$7),"",INDEX(TableDiv[[GASB]:[GASB]],_xlfn.AGGREGATE(15,3,(TableDiv[[Agency]:[Agency]]=$E291)/(TableDiv[[Agency]:[Agency]]=$E291)*(ROW(TableDiv[Agency])-ROW(TableDiv[[#Headers],[Agency]])),COLUMNS($F$7:AB$7))))</f>
        <v>0</v>
      </c>
      <c r="AC291" s="1069" cm="1">
        <f t="array" ref="AC291">IF($D291&lt;COLUMNS($F$7:AC$7),"",INDEX(TableDiv[[GASB]:[GASB]],_xlfn.AGGREGATE(15,3,(TableDiv[[Agency]:[Agency]]=$E291)/(TableDiv[[Agency]:[Agency]]=$E291)*(ROW(TableDiv[Agency])-ROW(TableDiv[[#Headers],[Agency]])),COLUMNS($F$7:AC$7))))</f>
        <v>0</v>
      </c>
      <c r="AD291" s="1069" cm="1">
        <f t="array" ref="AD291">IF($D291&lt;COLUMNS($F$7:AD$7),"",INDEX(TableDiv[[GASB]:[GASB]],_xlfn.AGGREGATE(15,3,(TableDiv[[Agency]:[Agency]]=$E291)/(TableDiv[[Agency]:[Agency]]=$E291)*(ROW(TableDiv[Agency])-ROW(TableDiv[[#Headers],[Agency]])),COLUMNS($F$7:AD$7))))</f>
        <v>0</v>
      </c>
      <c r="AE291" s="1069" cm="1">
        <f t="array" ref="AE291">IF($D291&lt;COLUMNS($F$7:AE$7),"",INDEX(TableDiv[[GASB]:[GASB]],_xlfn.AGGREGATE(15,3,(TableDiv[[Agency]:[Agency]]=$E291)/(TableDiv[[Agency]:[Agency]]=$E291)*(ROW(TableDiv[Agency])-ROW(TableDiv[[#Headers],[Agency]])),COLUMNS($F$7:AE$7))))</f>
        <v>0</v>
      </c>
      <c r="AF291" s="1069" cm="1">
        <f t="array" ref="AF291">IF($D291&lt;COLUMNS($F$7:AF$7),"",INDEX(TableDiv[[GASB]:[GASB]],_xlfn.AGGREGATE(15,3,(TableDiv[[Agency]:[Agency]]=$E291)/(TableDiv[[Agency]:[Agency]]=$E291)*(ROW(TableDiv[Agency])-ROW(TableDiv[[#Headers],[Agency]])),COLUMNS($F$7:AF$7))))</f>
        <v>0</v>
      </c>
      <c r="AG291" s="1069" cm="1">
        <f t="array" ref="AG291">IF($D291&lt;COLUMNS($F$7:AG$7),"",INDEX(TableDiv[[GASB]:[GASB]],_xlfn.AGGREGATE(15,3,(TableDiv[[Agency]:[Agency]]=$E291)/(TableDiv[[Agency]:[Agency]]=$E291)*(ROW(TableDiv[Agency])-ROW(TableDiv[[#Headers],[Agency]])),COLUMNS($F$7:AG$7))))</f>
        <v>0</v>
      </c>
      <c r="AH291" s="1069" cm="1">
        <f t="array" ref="AH291">IF($D291&lt;COLUMNS($F$7:AH$7),"",INDEX(TableDiv[[GASB]:[GASB]],_xlfn.AGGREGATE(15,3,(TableDiv[[Agency]:[Agency]]=$E291)/(TableDiv[[Agency]:[Agency]]=$E291)*(ROW(TableDiv[Agency])-ROW(TableDiv[[#Headers],[Agency]])),COLUMNS($F$7:AH$7))))</f>
        <v>0</v>
      </c>
      <c r="AI291" s="1069" cm="1">
        <f t="array" ref="AI291">IF($D291&lt;COLUMNS($F$7:AI$7),"",INDEX(TableDiv[[GASB]:[GASB]],_xlfn.AGGREGATE(15,3,(TableDiv[[Agency]:[Agency]]=$E291)/(TableDiv[[Agency]:[Agency]]=$E291)*(ROW(TableDiv[Agency])-ROW(TableDiv[[#Headers],[Agency]])),COLUMNS($F$7:AI$7))))</f>
        <v>0</v>
      </c>
      <c r="AJ291" s="1069" cm="1">
        <f t="array" ref="AJ291">IF($D291&lt;COLUMNS($F$7:AJ$7),"",INDEX(TableDiv[[GASB]:[GASB]],_xlfn.AGGREGATE(15,3,(TableDiv[[Agency]:[Agency]]=$E291)/(TableDiv[[Agency]:[Agency]]=$E291)*(ROW(TableDiv[Agency])-ROW(TableDiv[[#Headers],[Agency]])),COLUMNS($F$7:AJ$7))))</f>
        <v>0</v>
      </c>
      <c r="AK291" s="1069" t="str" cm="1">
        <f t="array" ref="AK291">IF($D291&lt;COLUMNS($F$7:AK$7),"",INDEX(TableDiv[[GASB]:[GASB]],_xlfn.AGGREGATE(15,3,(TableDiv[[Agency]:[Agency]]=$E291)/(TableDiv[[Agency]:[Agency]]=$E291)*(ROW(TableDiv[Agency])-ROW(TableDiv[[#Headers],[Agency]])),COLUMNS($F$7:AK$7))))</f>
        <v/>
      </c>
      <c r="AL291" s="1069" t="str" cm="1">
        <f t="array" ref="AL291">IF($D291&lt;COLUMNS($F$7:AL$7),"",INDEX(TableDiv[[GASB]:[GASB]],_xlfn.AGGREGATE(15,3,(TableDiv[[Agency]:[Agency]]=$E291)/(TableDiv[[Agency]:[Agency]]=$E291)*(ROW(TableDiv[Agency])-ROW(TableDiv[[#Headers],[Agency]])),COLUMNS($F$7:AL$7))))</f>
        <v/>
      </c>
      <c r="AM291" s="1069" t="str" cm="1">
        <f t="array" ref="AM291">IF($D291&lt;COLUMNS($F$7:AM$7),"",INDEX(TableDiv[[GASB]:[GASB]],_xlfn.AGGREGATE(15,3,(TableDiv[[Agency]:[Agency]]=$E291)/(TableDiv[[Agency]:[Agency]]=$E291)*(ROW(TableDiv[Agency])-ROW(TableDiv[[#Headers],[Agency]])),COLUMNS($F$7:AM$7))))</f>
        <v/>
      </c>
      <c r="AN291" s="1069"/>
      <c r="AO291" s="1069"/>
      <c r="AP291" s="1069"/>
      <c r="AQ291" s="1069"/>
      <c r="AR291" s="1069"/>
      <c r="AS291" s="1069"/>
    </row>
    <row r="292" spans="1:45" ht="15">
      <c r="A292" s="1073" t="s">
        <v>1477</v>
      </c>
      <c r="B292" s="1073" t="s">
        <v>2335</v>
      </c>
      <c r="C292" s="1069"/>
      <c r="D292" s="1069">
        <f>COUNTIF(TableDiv[Agency],E292)</f>
        <v>31</v>
      </c>
      <c r="E292" s="1078" t="str" cm="1">
        <f t="array" ref="E292">IFERROR(INDEX(TableDiv[Agency],MATCH(0,INDEX(COUNTIF($E$7:E291,TableDiv[Agency]),),0)),"")</f>
        <v/>
      </c>
      <c r="F292" s="1069" cm="1">
        <f t="array" ref="F292">IF($D292&lt;COLUMNS($F$7:F$7),"",INDEX(TableDiv[[GASB]:[GASB]],_xlfn.AGGREGATE(15,3,(TableDiv[[Agency]:[Agency]]=$E292)/(TableDiv[[Agency]:[Agency]]=$E292)*(ROW(TableDiv[Agency])-ROW(TableDiv[[#Headers],[Agency]])),COLUMNS($F$7:F$7))))</f>
        <v>0</v>
      </c>
      <c r="G292" s="1069" cm="1">
        <f t="array" ref="G292">IF($D292&lt;COLUMNS($F$7:G$7),"",INDEX(TableDiv[[GASB]:[GASB]],_xlfn.AGGREGATE(15,3,(TableDiv[[Agency]:[Agency]]=$E292)/(TableDiv[[Agency]:[Agency]]=$E292)*(ROW(TableDiv[Agency])-ROW(TableDiv[[#Headers],[Agency]])),COLUMNS($F$7:G$7))))</f>
        <v>0</v>
      </c>
      <c r="H292" s="1069" cm="1">
        <f t="array" ref="H292">IF($D292&lt;COLUMNS($F$7:H$7),"",INDEX(TableDiv[[GASB]:[GASB]],_xlfn.AGGREGATE(15,3,(TableDiv[[Agency]:[Agency]]=$E292)/(TableDiv[[Agency]:[Agency]]=$E292)*(ROW(TableDiv[Agency])-ROW(TableDiv[[#Headers],[Agency]])),COLUMNS($F$7:H$7))))</f>
        <v>0</v>
      </c>
      <c r="I292" s="1069" cm="1">
        <f t="array" ref="I292">IF($D292&lt;COLUMNS($F$7:I$7),"",INDEX(TableDiv[[GASB]:[GASB]],_xlfn.AGGREGATE(15,3,(TableDiv[[Agency]:[Agency]]=$E292)/(TableDiv[[Agency]:[Agency]]=$E292)*(ROW(TableDiv[Agency])-ROW(TableDiv[[#Headers],[Agency]])),COLUMNS($F$7:I$7))))</f>
        <v>0</v>
      </c>
      <c r="J292" s="1069" cm="1">
        <f t="array" ref="J292">IF($D292&lt;COLUMNS($F$7:J$7),"",INDEX(TableDiv[[GASB]:[GASB]],_xlfn.AGGREGATE(15,3,(TableDiv[[Agency]:[Agency]]=$E292)/(TableDiv[[Agency]:[Agency]]=$E292)*(ROW(TableDiv[Agency])-ROW(TableDiv[[#Headers],[Agency]])),COLUMNS($F$7:J$7))))</f>
        <v>0</v>
      </c>
      <c r="K292" s="1069" cm="1">
        <f t="array" ref="K292">IF($D292&lt;COLUMNS($F$7:K$7),"",INDEX(TableDiv[[GASB]:[GASB]],_xlfn.AGGREGATE(15,3,(TableDiv[[Agency]:[Agency]]=$E292)/(TableDiv[[Agency]:[Agency]]=$E292)*(ROW(TableDiv[Agency])-ROW(TableDiv[[#Headers],[Agency]])),COLUMNS($F$7:K$7))))</f>
        <v>0</v>
      </c>
      <c r="L292" s="1069" cm="1">
        <f t="array" ref="L292">IF($D292&lt;COLUMNS($F$7:L$7),"",INDEX(TableDiv[[GASB]:[GASB]],_xlfn.AGGREGATE(15,3,(TableDiv[[Agency]:[Agency]]=$E292)/(TableDiv[[Agency]:[Agency]]=$E292)*(ROW(TableDiv[Agency])-ROW(TableDiv[[#Headers],[Agency]])),COLUMNS($F$7:L$7))))</f>
        <v>0</v>
      </c>
      <c r="M292" s="1069" cm="1">
        <f t="array" ref="M292">IF($D292&lt;COLUMNS($F$7:M$7),"",INDEX(TableDiv[[GASB]:[GASB]],_xlfn.AGGREGATE(15,3,(TableDiv[[Agency]:[Agency]]=$E292)/(TableDiv[[Agency]:[Agency]]=$E292)*(ROW(TableDiv[Agency])-ROW(TableDiv[[#Headers],[Agency]])),COLUMNS($F$7:M$7))))</f>
        <v>0</v>
      </c>
      <c r="N292" s="1069" cm="1">
        <f t="array" ref="N292">IF($D292&lt;COLUMNS($F$7:N$7),"",INDEX(TableDiv[[GASB]:[GASB]],_xlfn.AGGREGATE(15,3,(TableDiv[[Agency]:[Agency]]=$E292)/(TableDiv[[Agency]:[Agency]]=$E292)*(ROW(TableDiv[Agency])-ROW(TableDiv[[#Headers],[Agency]])),COLUMNS($F$7:N$7))))</f>
        <v>0</v>
      </c>
      <c r="O292" s="1069" cm="1">
        <f t="array" ref="O292">IF($D292&lt;COLUMNS($F$7:O$7),"",INDEX(TableDiv[[GASB]:[GASB]],_xlfn.AGGREGATE(15,3,(TableDiv[[Agency]:[Agency]]=$E292)/(TableDiv[[Agency]:[Agency]]=$E292)*(ROW(TableDiv[Agency])-ROW(TableDiv[[#Headers],[Agency]])),COLUMNS($F$7:O$7))))</f>
        <v>0</v>
      </c>
      <c r="P292" s="1069" cm="1">
        <f t="array" ref="P292">IF($D292&lt;COLUMNS($F$7:P$7),"",INDEX(TableDiv[[GASB]:[GASB]],_xlfn.AGGREGATE(15,3,(TableDiv[[Agency]:[Agency]]=$E292)/(TableDiv[[Agency]:[Agency]]=$E292)*(ROW(TableDiv[Agency])-ROW(TableDiv[[#Headers],[Agency]])),COLUMNS($F$7:P$7))))</f>
        <v>0</v>
      </c>
      <c r="Q292" s="1069" cm="1">
        <f t="array" ref="Q292">IF($D292&lt;COLUMNS($F$7:Q$7),"",INDEX(TableDiv[[GASB]:[GASB]],_xlfn.AGGREGATE(15,3,(TableDiv[[Agency]:[Agency]]=$E292)/(TableDiv[[Agency]:[Agency]]=$E292)*(ROW(TableDiv[Agency])-ROW(TableDiv[[#Headers],[Agency]])),COLUMNS($F$7:Q$7))))</f>
        <v>0</v>
      </c>
      <c r="R292" s="1069" cm="1">
        <f t="array" ref="R292">IF($D292&lt;COLUMNS($F$7:R$7),"",INDEX(TableDiv[[GASB]:[GASB]],_xlfn.AGGREGATE(15,3,(TableDiv[[Agency]:[Agency]]=$E292)/(TableDiv[[Agency]:[Agency]]=$E292)*(ROW(TableDiv[Agency])-ROW(TableDiv[[#Headers],[Agency]])),COLUMNS($F$7:R$7))))</f>
        <v>0</v>
      </c>
      <c r="S292" s="1069" cm="1">
        <f t="array" ref="S292">IF($D292&lt;COLUMNS($F$7:S$7),"",INDEX(TableDiv[[GASB]:[GASB]],_xlfn.AGGREGATE(15,3,(TableDiv[[Agency]:[Agency]]=$E292)/(TableDiv[[Agency]:[Agency]]=$E292)*(ROW(TableDiv[Agency])-ROW(TableDiv[[#Headers],[Agency]])),COLUMNS($F$7:S$7))))</f>
        <v>0</v>
      </c>
      <c r="T292" s="1069" cm="1">
        <f t="array" ref="T292">IF($D292&lt;COLUMNS($F$7:T$7),"",INDEX(TableDiv[[GASB]:[GASB]],_xlfn.AGGREGATE(15,3,(TableDiv[[Agency]:[Agency]]=$E292)/(TableDiv[[Agency]:[Agency]]=$E292)*(ROW(TableDiv[Agency])-ROW(TableDiv[[#Headers],[Agency]])),COLUMNS($F$7:T$7))))</f>
        <v>0</v>
      </c>
      <c r="U292" s="1069" cm="1">
        <f t="array" ref="U292">IF($D292&lt;COLUMNS($F$7:U$7),"",INDEX(TableDiv[[GASB]:[GASB]],_xlfn.AGGREGATE(15,3,(TableDiv[[Agency]:[Agency]]=$E292)/(TableDiv[[Agency]:[Agency]]=$E292)*(ROW(TableDiv[Agency])-ROW(TableDiv[[#Headers],[Agency]])),COLUMNS($F$7:U$7))))</f>
        <v>0</v>
      </c>
      <c r="V292" s="1069" cm="1">
        <f t="array" ref="V292">IF($D292&lt;COLUMNS($F$7:V$7),"",INDEX(TableDiv[[GASB]:[GASB]],_xlfn.AGGREGATE(15,3,(TableDiv[[Agency]:[Agency]]=$E292)/(TableDiv[[Agency]:[Agency]]=$E292)*(ROW(TableDiv[Agency])-ROW(TableDiv[[#Headers],[Agency]])),COLUMNS($F$7:V$7))))</f>
        <v>0</v>
      </c>
      <c r="W292" s="1069" cm="1">
        <f t="array" ref="W292">IF($D292&lt;COLUMNS($F$7:W$7),"",INDEX(TableDiv[[GASB]:[GASB]],_xlfn.AGGREGATE(15,3,(TableDiv[[Agency]:[Agency]]=$E292)/(TableDiv[[Agency]:[Agency]]=$E292)*(ROW(TableDiv[Agency])-ROW(TableDiv[[#Headers],[Agency]])),COLUMNS($F$7:W$7))))</f>
        <v>0</v>
      </c>
      <c r="X292" s="1069" cm="1">
        <f t="array" ref="X292">IF($D292&lt;COLUMNS($F$7:X$7),"",INDEX(TableDiv[[GASB]:[GASB]],_xlfn.AGGREGATE(15,3,(TableDiv[[Agency]:[Agency]]=$E292)/(TableDiv[[Agency]:[Agency]]=$E292)*(ROW(TableDiv[Agency])-ROW(TableDiv[[#Headers],[Agency]])),COLUMNS($F$7:X$7))))</f>
        <v>0</v>
      </c>
      <c r="Y292" s="1069" cm="1">
        <f t="array" ref="Y292">IF($D292&lt;COLUMNS($F$7:Y$7),"",INDEX(TableDiv[[GASB]:[GASB]],_xlfn.AGGREGATE(15,3,(TableDiv[[Agency]:[Agency]]=$E292)/(TableDiv[[Agency]:[Agency]]=$E292)*(ROW(TableDiv[Agency])-ROW(TableDiv[[#Headers],[Agency]])),COLUMNS($F$7:Y$7))))</f>
        <v>0</v>
      </c>
      <c r="Z292" s="1069" cm="1">
        <f t="array" ref="Z292">IF($D292&lt;COLUMNS($F$7:Z$7),"",INDEX(TableDiv[[GASB]:[GASB]],_xlfn.AGGREGATE(15,3,(TableDiv[[Agency]:[Agency]]=$E292)/(TableDiv[[Agency]:[Agency]]=$E292)*(ROW(TableDiv[Agency])-ROW(TableDiv[[#Headers],[Agency]])),COLUMNS($F$7:Z$7))))</f>
        <v>0</v>
      </c>
      <c r="AA292" s="1069" cm="1">
        <f t="array" ref="AA292">IF($D292&lt;COLUMNS($F$7:AA$7),"",INDEX(TableDiv[[GASB]:[GASB]],_xlfn.AGGREGATE(15,3,(TableDiv[[Agency]:[Agency]]=$E292)/(TableDiv[[Agency]:[Agency]]=$E292)*(ROW(TableDiv[Agency])-ROW(TableDiv[[#Headers],[Agency]])),COLUMNS($F$7:AA$7))))</f>
        <v>0</v>
      </c>
      <c r="AB292" s="1069" cm="1">
        <f t="array" ref="AB292">IF($D292&lt;COLUMNS($F$7:AB$7),"",INDEX(TableDiv[[GASB]:[GASB]],_xlfn.AGGREGATE(15,3,(TableDiv[[Agency]:[Agency]]=$E292)/(TableDiv[[Agency]:[Agency]]=$E292)*(ROW(TableDiv[Agency])-ROW(TableDiv[[#Headers],[Agency]])),COLUMNS($F$7:AB$7))))</f>
        <v>0</v>
      </c>
      <c r="AC292" s="1069" cm="1">
        <f t="array" ref="AC292">IF($D292&lt;COLUMNS($F$7:AC$7),"",INDEX(TableDiv[[GASB]:[GASB]],_xlfn.AGGREGATE(15,3,(TableDiv[[Agency]:[Agency]]=$E292)/(TableDiv[[Agency]:[Agency]]=$E292)*(ROW(TableDiv[Agency])-ROW(TableDiv[[#Headers],[Agency]])),COLUMNS($F$7:AC$7))))</f>
        <v>0</v>
      </c>
      <c r="AD292" s="1069" cm="1">
        <f t="array" ref="AD292">IF($D292&lt;COLUMNS($F$7:AD$7),"",INDEX(TableDiv[[GASB]:[GASB]],_xlfn.AGGREGATE(15,3,(TableDiv[[Agency]:[Agency]]=$E292)/(TableDiv[[Agency]:[Agency]]=$E292)*(ROW(TableDiv[Agency])-ROW(TableDiv[[#Headers],[Agency]])),COLUMNS($F$7:AD$7))))</f>
        <v>0</v>
      </c>
      <c r="AE292" s="1069" cm="1">
        <f t="array" ref="AE292">IF($D292&lt;COLUMNS($F$7:AE$7),"",INDEX(TableDiv[[GASB]:[GASB]],_xlfn.AGGREGATE(15,3,(TableDiv[[Agency]:[Agency]]=$E292)/(TableDiv[[Agency]:[Agency]]=$E292)*(ROW(TableDiv[Agency])-ROW(TableDiv[[#Headers],[Agency]])),COLUMNS($F$7:AE$7))))</f>
        <v>0</v>
      </c>
      <c r="AF292" s="1069" cm="1">
        <f t="array" ref="AF292">IF($D292&lt;COLUMNS($F$7:AF$7),"",INDEX(TableDiv[[GASB]:[GASB]],_xlfn.AGGREGATE(15,3,(TableDiv[[Agency]:[Agency]]=$E292)/(TableDiv[[Agency]:[Agency]]=$E292)*(ROW(TableDiv[Agency])-ROW(TableDiv[[#Headers],[Agency]])),COLUMNS($F$7:AF$7))))</f>
        <v>0</v>
      </c>
      <c r="AG292" s="1069" cm="1">
        <f t="array" ref="AG292">IF($D292&lt;COLUMNS($F$7:AG$7),"",INDEX(TableDiv[[GASB]:[GASB]],_xlfn.AGGREGATE(15,3,(TableDiv[[Agency]:[Agency]]=$E292)/(TableDiv[[Agency]:[Agency]]=$E292)*(ROW(TableDiv[Agency])-ROW(TableDiv[[#Headers],[Agency]])),COLUMNS($F$7:AG$7))))</f>
        <v>0</v>
      </c>
      <c r="AH292" s="1069" cm="1">
        <f t="array" ref="AH292">IF($D292&lt;COLUMNS($F$7:AH$7),"",INDEX(TableDiv[[GASB]:[GASB]],_xlfn.AGGREGATE(15,3,(TableDiv[[Agency]:[Agency]]=$E292)/(TableDiv[[Agency]:[Agency]]=$E292)*(ROW(TableDiv[Agency])-ROW(TableDiv[[#Headers],[Agency]])),COLUMNS($F$7:AH$7))))</f>
        <v>0</v>
      </c>
      <c r="AI292" s="1069" cm="1">
        <f t="array" ref="AI292">IF($D292&lt;COLUMNS($F$7:AI$7),"",INDEX(TableDiv[[GASB]:[GASB]],_xlfn.AGGREGATE(15,3,(TableDiv[[Agency]:[Agency]]=$E292)/(TableDiv[[Agency]:[Agency]]=$E292)*(ROW(TableDiv[Agency])-ROW(TableDiv[[#Headers],[Agency]])),COLUMNS($F$7:AI$7))))</f>
        <v>0</v>
      </c>
      <c r="AJ292" s="1069" cm="1">
        <f t="array" ref="AJ292">IF($D292&lt;COLUMNS($F$7:AJ$7),"",INDEX(TableDiv[[GASB]:[GASB]],_xlfn.AGGREGATE(15,3,(TableDiv[[Agency]:[Agency]]=$E292)/(TableDiv[[Agency]:[Agency]]=$E292)*(ROW(TableDiv[Agency])-ROW(TableDiv[[#Headers],[Agency]])),COLUMNS($F$7:AJ$7))))</f>
        <v>0</v>
      </c>
      <c r="AK292" s="1069" t="str" cm="1">
        <f t="array" ref="AK292">IF($D292&lt;COLUMNS($F$7:AK$7),"",INDEX(TableDiv[[GASB]:[GASB]],_xlfn.AGGREGATE(15,3,(TableDiv[[Agency]:[Agency]]=$E292)/(TableDiv[[Agency]:[Agency]]=$E292)*(ROW(TableDiv[Agency])-ROW(TableDiv[[#Headers],[Agency]])),COLUMNS($F$7:AK$7))))</f>
        <v/>
      </c>
      <c r="AL292" s="1069" t="str" cm="1">
        <f t="array" ref="AL292">IF($D292&lt;COLUMNS($F$7:AL$7),"",INDEX(TableDiv[[GASB]:[GASB]],_xlfn.AGGREGATE(15,3,(TableDiv[[Agency]:[Agency]]=$E292)/(TableDiv[[Agency]:[Agency]]=$E292)*(ROW(TableDiv[Agency])-ROW(TableDiv[[#Headers],[Agency]])),COLUMNS($F$7:AL$7))))</f>
        <v/>
      </c>
      <c r="AM292" s="1069" t="str" cm="1">
        <f t="array" ref="AM292">IF($D292&lt;COLUMNS($F$7:AM$7),"",INDEX(TableDiv[[GASB]:[GASB]],_xlfn.AGGREGATE(15,3,(TableDiv[[Agency]:[Agency]]=$E292)/(TableDiv[[Agency]:[Agency]]=$E292)*(ROW(TableDiv[Agency])-ROW(TableDiv[[#Headers],[Agency]])),COLUMNS($F$7:AM$7))))</f>
        <v/>
      </c>
      <c r="AN292" s="1069"/>
      <c r="AO292" s="1069"/>
      <c r="AP292" s="1069"/>
      <c r="AQ292" s="1069"/>
      <c r="AR292" s="1069"/>
      <c r="AS292" s="1069"/>
    </row>
    <row r="293" spans="1:45" ht="15">
      <c r="A293" s="1073" t="s">
        <v>1477</v>
      </c>
      <c r="B293" s="1073" t="s">
        <v>2270</v>
      </c>
      <c r="C293" s="1069"/>
      <c r="D293" s="1069">
        <f>COUNTIF(TableDiv[Agency],E293)</f>
        <v>31</v>
      </c>
      <c r="E293" s="1078" t="str" cm="1">
        <f t="array" ref="E293">IFERROR(INDEX(TableDiv[Agency],MATCH(0,INDEX(COUNTIF($E$7:E292,TableDiv[Agency]),),0)),"")</f>
        <v/>
      </c>
      <c r="F293" s="1069" cm="1">
        <f t="array" ref="F293">IF($D293&lt;COLUMNS($F$7:F$7),"",INDEX(TableDiv[[GASB]:[GASB]],_xlfn.AGGREGATE(15,3,(TableDiv[[Agency]:[Agency]]=$E293)/(TableDiv[[Agency]:[Agency]]=$E293)*(ROW(TableDiv[Agency])-ROW(TableDiv[[#Headers],[Agency]])),COLUMNS($F$7:F$7))))</f>
        <v>0</v>
      </c>
      <c r="G293" s="1069" cm="1">
        <f t="array" ref="G293">IF($D293&lt;COLUMNS($F$7:G$7),"",INDEX(TableDiv[[GASB]:[GASB]],_xlfn.AGGREGATE(15,3,(TableDiv[[Agency]:[Agency]]=$E293)/(TableDiv[[Agency]:[Agency]]=$E293)*(ROW(TableDiv[Agency])-ROW(TableDiv[[#Headers],[Agency]])),COLUMNS($F$7:G$7))))</f>
        <v>0</v>
      </c>
      <c r="H293" s="1069" cm="1">
        <f t="array" ref="H293">IF($D293&lt;COLUMNS($F$7:H$7),"",INDEX(TableDiv[[GASB]:[GASB]],_xlfn.AGGREGATE(15,3,(TableDiv[[Agency]:[Agency]]=$E293)/(TableDiv[[Agency]:[Agency]]=$E293)*(ROW(TableDiv[Agency])-ROW(TableDiv[[#Headers],[Agency]])),COLUMNS($F$7:H$7))))</f>
        <v>0</v>
      </c>
      <c r="I293" s="1069" cm="1">
        <f t="array" ref="I293">IF($D293&lt;COLUMNS($F$7:I$7),"",INDEX(TableDiv[[GASB]:[GASB]],_xlfn.AGGREGATE(15,3,(TableDiv[[Agency]:[Agency]]=$E293)/(TableDiv[[Agency]:[Agency]]=$E293)*(ROW(TableDiv[Agency])-ROW(TableDiv[[#Headers],[Agency]])),COLUMNS($F$7:I$7))))</f>
        <v>0</v>
      </c>
      <c r="J293" s="1069" cm="1">
        <f t="array" ref="J293">IF($D293&lt;COLUMNS($F$7:J$7),"",INDEX(TableDiv[[GASB]:[GASB]],_xlfn.AGGREGATE(15,3,(TableDiv[[Agency]:[Agency]]=$E293)/(TableDiv[[Agency]:[Agency]]=$E293)*(ROW(TableDiv[Agency])-ROW(TableDiv[[#Headers],[Agency]])),COLUMNS($F$7:J$7))))</f>
        <v>0</v>
      </c>
      <c r="K293" s="1069" cm="1">
        <f t="array" ref="K293">IF($D293&lt;COLUMNS($F$7:K$7),"",INDEX(TableDiv[[GASB]:[GASB]],_xlfn.AGGREGATE(15,3,(TableDiv[[Agency]:[Agency]]=$E293)/(TableDiv[[Agency]:[Agency]]=$E293)*(ROW(TableDiv[Agency])-ROW(TableDiv[[#Headers],[Agency]])),COLUMNS($F$7:K$7))))</f>
        <v>0</v>
      </c>
      <c r="L293" s="1069" cm="1">
        <f t="array" ref="L293">IF($D293&lt;COLUMNS($F$7:L$7),"",INDEX(TableDiv[[GASB]:[GASB]],_xlfn.AGGREGATE(15,3,(TableDiv[[Agency]:[Agency]]=$E293)/(TableDiv[[Agency]:[Agency]]=$E293)*(ROW(TableDiv[Agency])-ROW(TableDiv[[#Headers],[Agency]])),COLUMNS($F$7:L$7))))</f>
        <v>0</v>
      </c>
      <c r="M293" s="1069" cm="1">
        <f t="array" ref="M293">IF($D293&lt;COLUMNS($F$7:M$7),"",INDEX(TableDiv[[GASB]:[GASB]],_xlfn.AGGREGATE(15,3,(TableDiv[[Agency]:[Agency]]=$E293)/(TableDiv[[Agency]:[Agency]]=$E293)*(ROW(TableDiv[Agency])-ROW(TableDiv[[#Headers],[Agency]])),COLUMNS($F$7:M$7))))</f>
        <v>0</v>
      </c>
      <c r="N293" s="1069" cm="1">
        <f t="array" ref="N293">IF($D293&lt;COLUMNS($F$7:N$7),"",INDEX(TableDiv[[GASB]:[GASB]],_xlfn.AGGREGATE(15,3,(TableDiv[[Agency]:[Agency]]=$E293)/(TableDiv[[Agency]:[Agency]]=$E293)*(ROW(TableDiv[Agency])-ROW(TableDiv[[#Headers],[Agency]])),COLUMNS($F$7:N$7))))</f>
        <v>0</v>
      </c>
      <c r="O293" s="1069" cm="1">
        <f t="array" ref="O293">IF($D293&lt;COLUMNS($F$7:O$7),"",INDEX(TableDiv[[GASB]:[GASB]],_xlfn.AGGREGATE(15,3,(TableDiv[[Agency]:[Agency]]=$E293)/(TableDiv[[Agency]:[Agency]]=$E293)*(ROW(TableDiv[Agency])-ROW(TableDiv[[#Headers],[Agency]])),COLUMNS($F$7:O$7))))</f>
        <v>0</v>
      </c>
      <c r="P293" s="1069" cm="1">
        <f t="array" ref="P293">IF($D293&lt;COLUMNS($F$7:P$7),"",INDEX(TableDiv[[GASB]:[GASB]],_xlfn.AGGREGATE(15,3,(TableDiv[[Agency]:[Agency]]=$E293)/(TableDiv[[Agency]:[Agency]]=$E293)*(ROW(TableDiv[Agency])-ROW(TableDiv[[#Headers],[Agency]])),COLUMNS($F$7:P$7))))</f>
        <v>0</v>
      </c>
      <c r="Q293" s="1069" cm="1">
        <f t="array" ref="Q293">IF($D293&lt;COLUMNS($F$7:Q$7),"",INDEX(TableDiv[[GASB]:[GASB]],_xlfn.AGGREGATE(15,3,(TableDiv[[Agency]:[Agency]]=$E293)/(TableDiv[[Agency]:[Agency]]=$E293)*(ROW(TableDiv[Agency])-ROW(TableDiv[[#Headers],[Agency]])),COLUMNS($F$7:Q$7))))</f>
        <v>0</v>
      </c>
      <c r="R293" s="1069" cm="1">
        <f t="array" ref="R293">IF($D293&lt;COLUMNS($F$7:R$7),"",INDEX(TableDiv[[GASB]:[GASB]],_xlfn.AGGREGATE(15,3,(TableDiv[[Agency]:[Agency]]=$E293)/(TableDiv[[Agency]:[Agency]]=$E293)*(ROW(TableDiv[Agency])-ROW(TableDiv[[#Headers],[Agency]])),COLUMNS($F$7:R$7))))</f>
        <v>0</v>
      </c>
      <c r="S293" s="1069" cm="1">
        <f t="array" ref="S293">IF($D293&lt;COLUMNS($F$7:S$7),"",INDEX(TableDiv[[GASB]:[GASB]],_xlfn.AGGREGATE(15,3,(TableDiv[[Agency]:[Agency]]=$E293)/(TableDiv[[Agency]:[Agency]]=$E293)*(ROW(TableDiv[Agency])-ROW(TableDiv[[#Headers],[Agency]])),COLUMNS($F$7:S$7))))</f>
        <v>0</v>
      </c>
      <c r="T293" s="1069" cm="1">
        <f t="array" ref="T293">IF($D293&lt;COLUMNS($F$7:T$7),"",INDEX(TableDiv[[GASB]:[GASB]],_xlfn.AGGREGATE(15,3,(TableDiv[[Agency]:[Agency]]=$E293)/(TableDiv[[Agency]:[Agency]]=$E293)*(ROW(TableDiv[Agency])-ROW(TableDiv[[#Headers],[Agency]])),COLUMNS($F$7:T$7))))</f>
        <v>0</v>
      </c>
      <c r="U293" s="1069" cm="1">
        <f t="array" ref="U293">IF($D293&lt;COLUMNS($F$7:U$7),"",INDEX(TableDiv[[GASB]:[GASB]],_xlfn.AGGREGATE(15,3,(TableDiv[[Agency]:[Agency]]=$E293)/(TableDiv[[Agency]:[Agency]]=$E293)*(ROW(TableDiv[Agency])-ROW(TableDiv[[#Headers],[Agency]])),COLUMNS($F$7:U$7))))</f>
        <v>0</v>
      </c>
      <c r="V293" s="1069" cm="1">
        <f t="array" ref="V293">IF($D293&lt;COLUMNS($F$7:V$7),"",INDEX(TableDiv[[GASB]:[GASB]],_xlfn.AGGREGATE(15,3,(TableDiv[[Agency]:[Agency]]=$E293)/(TableDiv[[Agency]:[Agency]]=$E293)*(ROW(TableDiv[Agency])-ROW(TableDiv[[#Headers],[Agency]])),COLUMNS($F$7:V$7))))</f>
        <v>0</v>
      </c>
      <c r="W293" s="1069" cm="1">
        <f t="array" ref="W293">IF($D293&lt;COLUMNS($F$7:W$7),"",INDEX(TableDiv[[GASB]:[GASB]],_xlfn.AGGREGATE(15,3,(TableDiv[[Agency]:[Agency]]=$E293)/(TableDiv[[Agency]:[Agency]]=$E293)*(ROW(TableDiv[Agency])-ROW(TableDiv[[#Headers],[Agency]])),COLUMNS($F$7:W$7))))</f>
        <v>0</v>
      </c>
      <c r="X293" s="1069" cm="1">
        <f t="array" ref="X293">IF($D293&lt;COLUMNS($F$7:X$7),"",INDEX(TableDiv[[GASB]:[GASB]],_xlfn.AGGREGATE(15,3,(TableDiv[[Agency]:[Agency]]=$E293)/(TableDiv[[Agency]:[Agency]]=$E293)*(ROW(TableDiv[Agency])-ROW(TableDiv[[#Headers],[Agency]])),COLUMNS($F$7:X$7))))</f>
        <v>0</v>
      </c>
      <c r="Y293" s="1069" cm="1">
        <f t="array" ref="Y293">IF($D293&lt;COLUMNS($F$7:Y$7),"",INDEX(TableDiv[[GASB]:[GASB]],_xlfn.AGGREGATE(15,3,(TableDiv[[Agency]:[Agency]]=$E293)/(TableDiv[[Agency]:[Agency]]=$E293)*(ROW(TableDiv[Agency])-ROW(TableDiv[[#Headers],[Agency]])),COLUMNS($F$7:Y$7))))</f>
        <v>0</v>
      </c>
      <c r="Z293" s="1069" cm="1">
        <f t="array" ref="Z293">IF($D293&lt;COLUMNS($F$7:Z$7),"",INDEX(TableDiv[[GASB]:[GASB]],_xlfn.AGGREGATE(15,3,(TableDiv[[Agency]:[Agency]]=$E293)/(TableDiv[[Agency]:[Agency]]=$E293)*(ROW(TableDiv[Agency])-ROW(TableDiv[[#Headers],[Agency]])),COLUMNS($F$7:Z$7))))</f>
        <v>0</v>
      </c>
      <c r="AA293" s="1069" cm="1">
        <f t="array" ref="AA293">IF($D293&lt;COLUMNS($F$7:AA$7),"",INDEX(TableDiv[[GASB]:[GASB]],_xlfn.AGGREGATE(15,3,(TableDiv[[Agency]:[Agency]]=$E293)/(TableDiv[[Agency]:[Agency]]=$E293)*(ROW(TableDiv[Agency])-ROW(TableDiv[[#Headers],[Agency]])),COLUMNS($F$7:AA$7))))</f>
        <v>0</v>
      </c>
      <c r="AB293" s="1069" cm="1">
        <f t="array" ref="AB293">IF($D293&lt;COLUMNS($F$7:AB$7),"",INDEX(TableDiv[[GASB]:[GASB]],_xlfn.AGGREGATE(15,3,(TableDiv[[Agency]:[Agency]]=$E293)/(TableDiv[[Agency]:[Agency]]=$E293)*(ROW(TableDiv[Agency])-ROW(TableDiv[[#Headers],[Agency]])),COLUMNS($F$7:AB$7))))</f>
        <v>0</v>
      </c>
      <c r="AC293" s="1069" cm="1">
        <f t="array" ref="AC293">IF($D293&lt;COLUMNS($F$7:AC$7),"",INDEX(TableDiv[[GASB]:[GASB]],_xlfn.AGGREGATE(15,3,(TableDiv[[Agency]:[Agency]]=$E293)/(TableDiv[[Agency]:[Agency]]=$E293)*(ROW(TableDiv[Agency])-ROW(TableDiv[[#Headers],[Agency]])),COLUMNS($F$7:AC$7))))</f>
        <v>0</v>
      </c>
      <c r="AD293" s="1069" cm="1">
        <f t="array" ref="AD293">IF($D293&lt;COLUMNS($F$7:AD$7),"",INDEX(TableDiv[[GASB]:[GASB]],_xlfn.AGGREGATE(15,3,(TableDiv[[Agency]:[Agency]]=$E293)/(TableDiv[[Agency]:[Agency]]=$E293)*(ROW(TableDiv[Agency])-ROW(TableDiv[[#Headers],[Agency]])),COLUMNS($F$7:AD$7))))</f>
        <v>0</v>
      </c>
      <c r="AE293" s="1069" cm="1">
        <f t="array" ref="AE293">IF($D293&lt;COLUMNS($F$7:AE$7),"",INDEX(TableDiv[[GASB]:[GASB]],_xlfn.AGGREGATE(15,3,(TableDiv[[Agency]:[Agency]]=$E293)/(TableDiv[[Agency]:[Agency]]=$E293)*(ROW(TableDiv[Agency])-ROW(TableDiv[[#Headers],[Agency]])),COLUMNS($F$7:AE$7))))</f>
        <v>0</v>
      </c>
      <c r="AF293" s="1069" cm="1">
        <f t="array" ref="AF293">IF($D293&lt;COLUMNS($F$7:AF$7),"",INDEX(TableDiv[[GASB]:[GASB]],_xlfn.AGGREGATE(15,3,(TableDiv[[Agency]:[Agency]]=$E293)/(TableDiv[[Agency]:[Agency]]=$E293)*(ROW(TableDiv[Agency])-ROW(TableDiv[[#Headers],[Agency]])),COLUMNS($F$7:AF$7))))</f>
        <v>0</v>
      </c>
      <c r="AG293" s="1069" cm="1">
        <f t="array" ref="AG293">IF($D293&lt;COLUMNS($F$7:AG$7),"",INDEX(TableDiv[[GASB]:[GASB]],_xlfn.AGGREGATE(15,3,(TableDiv[[Agency]:[Agency]]=$E293)/(TableDiv[[Agency]:[Agency]]=$E293)*(ROW(TableDiv[Agency])-ROW(TableDiv[[#Headers],[Agency]])),COLUMNS($F$7:AG$7))))</f>
        <v>0</v>
      </c>
      <c r="AH293" s="1069" cm="1">
        <f t="array" ref="AH293">IF($D293&lt;COLUMNS($F$7:AH$7),"",INDEX(TableDiv[[GASB]:[GASB]],_xlfn.AGGREGATE(15,3,(TableDiv[[Agency]:[Agency]]=$E293)/(TableDiv[[Agency]:[Agency]]=$E293)*(ROW(TableDiv[Agency])-ROW(TableDiv[[#Headers],[Agency]])),COLUMNS($F$7:AH$7))))</f>
        <v>0</v>
      </c>
      <c r="AI293" s="1069" cm="1">
        <f t="array" ref="AI293">IF($D293&lt;COLUMNS($F$7:AI$7),"",INDEX(TableDiv[[GASB]:[GASB]],_xlfn.AGGREGATE(15,3,(TableDiv[[Agency]:[Agency]]=$E293)/(TableDiv[[Agency]:[Agency]]=$E293)*(ROW(TableDiv[Agency])-ROW(TableDiv[[#Headers],[Agency]])),COLUMNS($F$7:AI$7))))</f>
        <v>0</v>
      </c>
      <c r="AJ293" s="1069" cm="1">
        <f t="array" ref="AJ293">IF($D293&lt;COLUMNS($F$7:AJ$7),"",INDEX(TableDiv[[GASB]:[GASB]],_xlfn.AGGREGATE(15,3,(TableDiv[[Agency]:[Agency]]=$E293)/(TableDiv[[Agency]:[Agency]]=$E293)*(ROW(TableDiv[Agency])-ROW(TableDiv[[#Headers],[Agency]])),COLUMNS($F$7:AJ$7))))</f>
        <v>0</v>
      </c>
      <c r="AK293" s="1069" t="str" cm="1">
        <f t="array" ref="AK293">IF($D293&lt;COLUMNS($F$7:AK$7),"",INDEX(TableDiv[[GASB]:[GASB]],_xlfn.AGGREGATE(15,3,(TableDiv[[Agency]:[Agency]]=$E293)/(TableDiv[[Agency]:[Agency]]=$E293)*(ROW(TableDiv[Agency])-ROW(TableDiv[[#Headers],[Agency]])),COLUMNS($F$7:AK$7))))</f>
        <v/>
      </c>
      <c r="AL293" s="1069" t="str" cm="1">
        <f t="array" ref="AL293">IF($D293&lt;COLUMNS($F$7:AL$7),"",INDEX(TableDiv[[GASB]:[GASB]],_xlfn.AGGREGATE(15,3,(TableDiv[[Agency]:[Agency]]=$E293)/(TableDiv[[Agency]:[Agency]]=$E293)*(ROW(TableDiv[Agency])-ROW(TableDiv[[#Headers],[Agency]])),COLUMNS($F$7:AL$7))))</f>
        <v/>
      </c>
      <c r="AM293" s="1069" t="str" cm="1">
        <f t="array" ref="AM293">IF($D293&lt;COLUMNS($F$7:AM$7),"",INDEX(TableDiv[[GASB]:[GASB]],_xlfn.AGGREGATE(15,3,(TableDiv[[Agency]:[Agency]]=$E293)/(TableDiv[[Agency]:[Agency]]=$E293)*(ROW(TableDiv[Agency])-ROW(TableDiv[[#Headers],[Agency]])),COLUMNS($F$7:AM$7))))</f>
        <v/>
      </c>
      <c r="AN293" s="1069"/>
      <c r="AO293" s="1069"/>
      <c r="AP293" s="1069"/>
      <c r="AQ293" s="1069"/>
      <c r="AR293" s="1069"/>
      <c r="AS293" s="1069"/>
    </row>
    <row r="294" spans="1:45" ht="15">
      <c r="A294" s="1073" t="s">
        <v>1477</v>
      </c>
      <c r="B294" s="1073" t="s">
        <v>2384</v>
      </c>
      <c r="C294" s="1069"/>
      <c r="D294" s="1069">
        <f>COUNTIF(TableDiv[Agency],E294)</f>
        <v>31</v>
      </c>
      <c r="E294" s="1078" t="str" cm="1">
        <f t="array" ref="E294">IFERROR(INDEX(TableDiv[Agency],MATCH(0,INDEX(COUNTIF($E$7:E293,TableDiv[Agency]),),0)),"")</f>
        <v/>
      </c>
      <c r="F294" s="1069" cm="1">
        <f t="array" ref="F294">IF($D294&lt;COLUMNS($F$7:F$7),"",INDEX(TableDiv[[GASB]:[GASB]],_xlfn.AGGREGATE(15,3,(TableDiv[[Agency]:[Agency]]=$E294)/(TableDiv[[Agency]:[Agency]]=$E294)*(ROW(TableDiv[Agency])-ROW(TableDiv[[#Headers],[Agency]])),COLUMNS($F$7:F$7))))</f>
        <v>0</v>
      </c>
      <c r="G294" s="1069" cm="1">
        <f t="array" ref="G294">IF($D294&lt;COLUMNS($F$7:G$7),"",INDEX(TableDiv[[GASB]:[GASB]],_xlfn.AGGREGATE(15,3,(TableDiv[[Agency]:[Agency]]=$E294)/(TableDiv[[Agency]:[Agency]]=$E294)*(ROW(TableDiv[Agency])-ROW(TableDiv[[#Headers],[Agency]])),COLUMNS($F$7:G$7))))</f>
        <v>0</v>
      </c>
      <c r="H294" s="1069" cm="1">
        <f t="array" ref="H294">IF($D294&lt;COLUMNS($F$7:H$7),"",INDEX(TableDiv[[GASB]:[GASB]],_xlfn.AGGREGATE(15,3,(TableDiv[[Agency]:[Agency]]=$E294)/(TableDiv[[Agency]:[Agency]]=$E294)*(ROW(TableDiv[Agency])-ROW(TableDiv[[#Headers],[Agency]])),COLUMNS($F$7:H$7))))</f>
        <v>0</v>
      </c>
      <c r="I294" s="1069" cm="1">
        <f t="array" ref="I294">IF($D294&lt;COLUMNS($F$7:I$7),"",INDEX(TableDiv[[GASB]:[GASB]],_xlfn.AGGREGATE(15,3,(TableDiv[[Agency]:[Agency]]=$E294)/(TableDiv[[Agency]:[Agency]]=$E294)*(ROW(TableDiv[Agency])-ROW(TableDiv[[#Headers],[Agency]])),COLUMNS($F$7:I$7))))</f>
        <v>0</v>
      </c>
      <c r="J294" s="1069" cm="1">
        <f t="array" ref="J294">IF($D294&lt;COLUMNS($F$7:J$7),"",INDEX(TableDiv[[GASB]:[GASB]],_xlfn.AGGREGATE(15,3,(TableDiv[[Agency]:[Agency]]=$E294)/(TableDiv[[Agency]:[Agency]]=$E294)*(ROW(TableDiv[Agency])-ROW(TableDiv[[#Headers],[Agency]])),COLUMNS($F$7:J$7))))</f>
        <v>0</v>
      </c>
      <c r="K294" s="1069" cm="1">
        <f t="array" ref="K294">IF($D294&lt;COLUMNS($F$7:K$7),"",INDEX(TableDiv[[GASB]:[GASB]],_xlfn.AGGREGATE(15,3,(TableDiv[[Agency]:[Agency]]=$E294)/(TableDiv[[Agency]:[Agency]]=$E294)*(ROW(TableDiv[Agency])-ROW(TableDiv[[#Headers],[Agency]])),COLUMNS($F$7:K$7))))</f>
        <v>0</v>
      </c>
      <c r="L294" s="1069" cm="1">
        <f t="array" ref="L294">IF($D294&lt;COLUMNS($F$7:L$7),"",INDEX(TableDiv[[GASB]:[GASB]],_xlfn.AGGREGATE(15,3,(TableDiv[[Agency]:[Agency]]=$E294)/(TableDiv[[Agency]:[Agency]]=$E294)*(ROW(TableDiv[Agency])-ROW(TableDiv[[#Headers],[Agency]])),COLUMNS($F$7:L$7))))</f>
        <v>0</v>
      </c>
      <c r="M294" s="1069" cm="1">
        <f t="array" ref="M294">IF($D294&lt;COLUMNS($F$7:M$7),"",INDEX(TableDiv[[GASB]:[GASB]],_xlfn.AGGREGATE(15,3,(TableDiv[[Agency]:[Agency]]=$E294)/(TableDiv[[Agency]:[Agency]]=$E294)*(ROW(TableDiv[Agency])-ROW(TableDiv[[#Headers],[Agency]])),COLUMNS($F$7:M$7))))</f>
        <v>0</v>
      </c>
      <c r="N294" s="1069" cm="1">
        <f t="array" ref="N294">IF($D294&lt;COLUMNS($F$7:N$7),"",INDEX(TableDiv[[GASB]:[GASB]],_xlfn.AGGREGATE(15,3,(TableDiv[[Agency]:[Agency]]=$E294)/(TableDiv[[Agency]:[Agency]]=$E294)*(ROW(TableDiv[Agency])-ROW(TableDiv[[#Headers],[Agency]])),COLUMNS($F$7:N$7))))</f>
        <v>0</v>
      </c>
      <c r="O294" s="1069" cm="1">
        <f t="array" ref="O294">IF($D294&lt;COLUMNS($F$7:O$7),"",INDEX(TableDiv[[GASB]:[GASB]],_xlfn.AGGREGATE(15,3,(TableDiv[[Agency]:[Agency]]=$E294)/(TableDiv[[Agency]:[Agency]]=$E294)*(ROW(TableDiv[Agency])-ROW(TableDiv[[#Headers],[Agency]])),COLUMNS($F$7:O$7))))</f>
        <v>0</v>
      </c>
      <c r="P294" s="1069" cm="1">
        <f t="array" ref="P294">IF($D294&lt;COLUMNS($F$7:P$7),"",INDEX(TableDiv[[GASB]:[GASB]],_xlfn.AGGREGATE(15,3,(TableDiv[[Agency]:[Agency]]=$E294)/(TableDiv[[Agency]:[Agency]]=$E294)*(ROW(TableDiv[Agency])-ROW(TableDiv[[#Headers],[Agency]])),COLUMNS($F$7:P$7))))</f>
        <v>0</v>
      </c>
      <c r="Q294" s="1069" cm="1">
        <f t="array" ref="Q294">IF($D294&lt;COLUMNS($F$7:Q$7),"",INDEX(TableDiv[[GASB]:[GASB]],_xlfn.AGGREGATE(15,3,(TableDiv[[Agency]:[Agency]]=$E294)/(TableDiv[[Agency]:[Agency]]=$E294)*(ROW(TableDiv[Agency])-ROW(TableDiv[[#Headers],[Agency]])),COLUMNS($F$7:Q$7))))</f>
        <v>0</v>
      </c>
      <c r="R294" s="1069" cm="1">
        <f t="array" ref="R294">IF($D294&lt;COLUMNS($F$7:R$7),"",INDEX(TableDiv[[GASB]:[GASB]],_xlfn.AGGREGATE(15,3,(TableDiv[[Agency]:[Agency]]=$E294)/(TableDiv[[Agency]:[Agency]]=$E294)*(ROW(TableDiv[Agency])-ROW(TableDiv[[#Headers],[Agency]])),COLUMNS($F$7:R$7))))</f>
        <v>0</v>
      </c>
      <c r="S294" s="1069" cm="1">
        <f t="array" ref="S294">IF($D294&lt;COLUMNS($F$7:S$7),"",INDEX(TableDiv[[GASB]:[GASB]],_xlfn.AGGREGATE(15,3,(TableDiv[[Agency]:[Agency]]=$E294)/(TableDiv[[Agency]:[Agency]]=$E294)*(ROW(TableDiv[Agency])-ROW(TableDiv[[#Headers],[Agency]])),COLUMNS($F$7:S$7))))</f>
        <v>0</v>
      </c>
      <c r="T294" s="1069" cm="1">
        <f t="array" ref="T294">IF($D294&lt;COLUMNS($F$7:T$7),"",INDEX(TableDiv[[GASB]:[GASB]],_xlfn.AGGREGATE(15,3,(TableDiv[[Agency]:[Agency]]=$E294)/(TableDiv[[Agency]:[Agency]]=$E294)*(ROW(TableDiv[Agency])-ROW(TableDiv[[#Headers],[Agency]])),COLUMNS($F$7:T$7))))</f>
        <v>0</v>
      </c>
      <c r="U294" s="1069" cm="1">
        <f t="array" ref="U294">IF($D294&lt;COLUMNS($F$7:U$7),"",INDEX(TableDiv[[GASB]:[GASB]],_xlfn.AGGREGATE(15,3,(TableDiv[[Agency]:[Agency]]=$E294)/(TableDiv[[Agency]:[Agency]]=$E294)*(ROW(TableDiv[Agency])-ROW(TableDiv[[#Headers],[Agency]])),COLUMNS($F$7:U$7))))</f>
        <v>0</v>
      </c>
      <c r="V294" s="1069" cm="1">
        <f t="array" ref="V294">IF($D294&lt;COLUMNS($F$7:V$7),"",INDEX(TableDiv[[GASB]:[GASB]],_xlfn.AGGREGATE(15,3,(TableDiv[[Agency]:[Agency]]=$E294)/(TableDiv[[Agency]:[Agency]]=$E294)*(ROW(TableDiv[Agency])-ROW(TableDiv[[#Headers],[Agency]])),COLUMNS($F$7:V$7))))</f>
        <v>0</v>
      </c>
      <c r="W294" s="1069" cm="1">
        <f t="array" ref="W294">IF($D294&lt;COLUMNS($F$7:W$7),"",INDEX(TableDiv[[GASB]:[GASB]],_xlfn.AGGREGATE(15,3,(TableDiv[[Agency]:[Agency]]=$E294)/(TableDiv[[Agency]:[Agency]]=$E294)*(ROW(TableDiv[Agency])-ROW(TableDiv[[#Headers],[Agency]])),COLUMNS($F$7:W$7))))</f>
        <v>0</v>
      </c>
      <c r="X294" s="1069" cm="1">
        <f t="array" ref="X294">IF($D294&lt;COLUMNS($F$7:X$7),"",INDEX(TableDiv[[GASB]:[GASB]],_xlfn.AGGREGATE(15,3,(TableDiv[[Agency]:[Agency]]=$E294)/(TableDiv[[Agency]:[Agency]]=$E294)*(ROW(TableDiv[Agency])-ROW(TableDiv[[#Headers],[Agency]])),COLUMNS($F$7:X$7))))</f>
        <v>0</v>
      </c>
      <c r="Y294" s="1069" cm="1">
        <f t="array" ref="Y294">IF($D294&lt;COLUMNS($F$7:Y$7),"",INDEX(TableDiv[[GASB]:[GASB]],_xlfn.AGGREGATE(15,3,(TableDiv[[Agency]:[Agency]]=$E294)/(TableDiv[[Agency]:[Agency]]=$E294)*(ROW(TableDiv[Agency])-ROW(TableDiv[[#Headers],[Agency]])),COLUMNS($F$7:Y$7))))</f>
        <v>0</v>
      </c>
      <c r="Z294" s="1069" cm="1">
        <f t="array" ref="Z294">IF($D294&lt;COLUMNS($F$7:Z$7),"",INDEX(TableDiv[[GASB]:[GASB]],_xlfn.AGGREGATE(15,3,(TableDiv[[Agency]:[Agency]]=$E294)/(TableDiv[[Agency]:[Agency]]=$E294)*(ROW(TableDiv[Agency])-ROW(TableDiv[[#Headers],[Agency]])),COLUMNS($F$7:Z$7))))</f>
        <v>0</v>
      </c>
      <c r="AA294" s="1069" cm="1">
        <f t="array" ref="AA294">IF($D294&lt;COLUMNS($F$7:AA$7),"",INDEX(TableDiv[[GASB]:[GASB]],_xlfn.AGGREGATE(15,3,(TableDiv[[Agency]:[Agency]]=$E294)/(TableDiv[[Agency]:[Agency]]=$E294)*(ROW(TableDiv[Agency])-ROW(TableDiv[[#Headers],[Agency]])),COLUMNS($F$7:AA$7))))</f>
        <v>0</v>
      </c>
      <c r="AB294" s="1069" cm="1">
        <f t="array" ref="AB294">IF($D294&lt;COLUMNS($F$7:AB$7),"",INDEX(TableDiv[[GASB]:[GASB]],_xlfn.AGGREGATE(15,3,(TableDiv[[Agency]:[Agency]]=$E294)/(TableDiv[[Agency]:[Agency]]=$E294)*(ROW(TableDiv[Agency])-ROW(TableDiv[[#Headers],[Agency]])),COLUMNS($F$7:AB$7))))</f>
        <v>0</v>
      </c>
      <c r="AC294" s="1069" cm="1">
        <f t="array" ref="AC294">IF($D294&lt;COLUMNS($F$7:AC$7),"",INDEX(TableDiv[[GASB]:[GASB]],_xlfn.AGGREGATE(15,3,(TableDiv[[Agency]:[Agency]]=$E294)/(TableDiv[[Agency]:[Agency]]=$E294)*(ROW(TableDiv[Agency])-ROW(TableDiv[[#Headers],[Agency]])),COLUMNS($F$7:AC$7))))</f>
        <v>0</v>
      </c>
      <c r="AD294" s="1069" cm="1">
        <f t="array" ref="AD294">IF($D294&lt;COLUMNS($F$7:AD$7),"",INDEX(TableDiv[[GASB]:[GASB]],_xlfn.AGGREGATE(15,3,(TableDiv[[Agency]:[Agency]]=$E294)/(TableDiv[[Agency]:[Agency]]=$E294)*(ROW(TableDiv[Agency])-ROW(TableDiv[[#Headers],[Agency]])),COLUMNS($F$7:AD$7))))</f>
        <v>0</v>
      </c>
      <c r="AE294" s="1069" cm="1">
        <f t="array" ref="AE294">IF($D294&lt;COLUMNS($F$7:AE$7),"",INDEX(TableDiv[[GASB]:[GASB]],_xlfn.AGGREGATE(15,3,(TableDiv[[Agency]:[Agency]]=$E294)/(TableDiv[[Agency]:[Agency]]=$E294)*(ROW(TableDiv[Agency])-ROW(TableDiv[[#Headers],[Agency]])),COLUMNS($F$7:AE$7))))</f>
        <v>0</v>
      </c>
      <c r="AF294" s="1069" cm="1">
        <f t="array" ref="AF294">IF($D294&lt;COLUMNS($F$7:AF$7),"",INDEX(TableDiv[[GASB]:[GASB]],_xlfn.AGGREGATE(15,3,(TableDiv[[Agency]:[Agency]]=$E294)/(TableDiv[[Agency]:[Agency]]=$E294)*(ROW(TableDiv[Agency])-ROW(TableDiv[[#Headers],[Agency]])),COLUMNS($F$7:AF$7))))</f>
        <v>0</v>
      </c>
      <c r="AG294" s="1069" cm="1">
        <f t="array" ref="AG294">IF($D294&lt;COLUMNS($F$7:AG$7),"",INDEX(TableDiv[[GASB]:[GASB]],_xlfn.AGGREGATE(15,3,(TableDiv[[Agency]:[Agency]]=$E294)/(TableDiv[[Agency]:[Agency]]=$E294)*(ROW(TableDiv[Agency])-ROW(TableDiv[[#Headers],[Agency]])),COLUMNS($F$7:AG$7))))</f>
        <v>0</v>
      </c>
      <c r="AH294" s="1069" cm="1">
        <f t="array" ref="AH294">IF($D294&lt;COLUMNS($F$7:AH$7),"",INDEX(TableDiv[[GASB]:[GASB]],_xlfn.AGGREGATE(15,3,(TableDiv[[Agency]:[Agency]]=$E294)/(TableDiv[[Agency]:[Agency]]=$E294)*(ROW(TableDiv[Agency])-ROW(TableDiv[[#Headers],[Agency]])),COLUMNS($F$7:AH$7))))</f>
        <v>0</v>
      </c>
      <c r="AI294" s="1069" cm="1">
        <f t="array" ref="AI294">IF($D294&lt;COLUMNS($F$7:AI$7),"",INDEX(TableDiv[[GASB]:[GASB]],_xlfn.AGGREGATE(15,3,(TableDiv[[Agency]:[Agency]]=$E294)/(TableDiv[[Agency]:[Agency]]=$E294)*(ROW(TableDiv[Agency])-ROW(TableDiv[[#Headers],[Agency]])),COLUMNS($F$7:AI$7))))</f>
        <v>0</v>
      </c>
      <c r="AJ294" s="1069" cm="1">
        <f t="array" ref="AJ294">IF($D294&lt;COLUMNS($F$7:AJ$7),"",INDEX(TableDiv[[GASB]:[GASB]],_xlfn.AGGREGATE(15,3,(TableDiv[[Agency]:[Agency]]=$E294)/(TableDiv[[Agency]:[Agency]]=$E294)*(ROW(TableDiv[Agency])-ROW(TableDiv[[#Headers],[Agency]])),COLUMNS($F$7:AJ$7))))</f>
        <v>0</v>
      </c>
      <c r="AK294" s="1069" t="str" cm="1">
        <f t="array" ref="AK294">IF($D294&lt;COLUMNS($F$7:AK$7),"",INDEX(TableDiv[[GASB]:[GASB]],_xlfn.AGGREGATE(15,3,(TableDiv[[Agency]:[Agency]]=$E294)/(TableDiv[[Agency]:[Agency]]=$E294)*(ROW(TableDiv[Agency])-ROW(TableDiv[[#Headers],[Agency]])),COLUMNS($F$7:AK$7))))</f>
        <v/>
      </c>
      <c r="AL294" s="1069" t="str" cm="1">
        <f t="array" ref="AL294">IF($D294&lt;COLUMNS($F$7:AL$7),"",INDEX(TableDiv[[GASB]:[GASB]],_xlfn.AGGREGATE(15,3,(TableDiv[[Agency]:[Agency]]=$E294)/(TableDiv[[Agency]:[Agency]]=$E294)*(ROW(TableDiv[Agency])-ROW(TableDiv[[#Headers],[Agency]])),COLUMNS($F$7:AL$7))))</f>
        <v/>
      </c>
      <c r="AM294" s="1069" t="str" cm="1">
        <f t="array" ref="AM294">IF($D294&lt;COLUMNS($F$7:AM$7),"",INDEX(TableDiv[[GASB]:[GASB]],_xlfn.AGGREGATE(15,3,(TableDiv[[Agency]:[Agency]]=$E294)/(TableDiv[[Agency]:[Agency]]=$E294)*(ROW(TableDiv[Agency])-ROW(TableDiv[[#Headers],[Agency]])),COLUMNS($F$7:AM$7))))</f>
        <v/>
      </c>
      <c r="AN294" s="1069"/>
      <c r="AO294" s="1069"/>
      <c r="AP294" s="1069"/>
      <c r="AQ294" s="1069"/>
      <c r="AR294" s="1069"/>
      <c r="AS294" s="1069"/>
    </row>
    <row r="295" spans="1:45" ht="15">
      <c r="A295" s="1073" t="s">
        <v>1477</v>
      </c>
      <c r="B295" s="1073" t="s">
        <v>2385</v>
      </c>
      <c r="C295" s="1069"/>
      <c r="D295" s="1069">
        <f>COUNTIF(TableDiv[Agency],E295)</f>
        <v>31</v>
      </c>
      <c r="E295" s="1078" t="str" cm="1">
        <f t="array" ref="E295">IFERROR(INDEX(TableDiv[Agency],MATCH(0,INDEX(COUNTIF($E$7:E294,TableDiv[Agency]),),0)),"")</f>
        <v/>
      </c>
      <c r="F295" s="1069" cm="1">
        <f t="array" ref="F295">IF($D295&lt;COLUMNS($F$7:F$7),"",INDEX(TableDiv[[GASB]:[GASB]],_xlfn.AGGREGATE(15,3,(TableDiv[[Agency]:[Agency]]=$E295)/(TableDiv[[Agency]:[Agency]]=$E295)*(ROW(TableDiv[Agency])-ROW(TableDiv[[#Headers],[Agency]])),COLUMNS($F$7:F$7))))</f>
        <v>0</v>
      </c>
      <c r="G295" s="1069" cm="1">
        <f t="array" ref="G295">IF($D295&lt;COLUMNS($F$7:G$7),"",INDEX(TableDiv[[GASB]:[GASB]],_xlfn.AGGREGATE(15,3,(TableDiv[[Agency]:[Agency]]=$E295)/(TableDiv[[Agency]:[Agency]]=$E295)*(ROW(TableDiv[Agency])-ROW(TableDiv[[#Headers],[Agency]])),COLUMNS($F$7:G$7))))</f>
        <v>0</v>
      </c>
      <c r="H295" s="1069" cm="1">
        <f t="array" ref="H295">IF($D295&lt;COLUMNS($F$7:H$7),"",INDEX(TableDiv[[GASB]:[GASB]],_xlfn.AGGREGATE(15,3,(TableDiv[[Agency]:[Agency]]=$E295)/(TableDiv[[Agency]:[Agency]]=$E295)*(ROW(TableDiv[Agency])-ROW(TableDiv[[#Headers],[Agency]])),COLUMNS($F$7:H$7))))</f>
        <v>0</v>
      </c>
      <c r="I295" s="1069" cm="1">
        <f t="array" ref="I295">IF($D295&lt;COLUMNS($F$7:I$7),"",INDEX(TableDiv[[GASB]:[GASB]],_xlfn.AGGREGATE(15,3,(TableDiv[[Agency]:[Agency]]=$E295)/(TableDiv[[Agency]:[Agency]]=$E295)*(ROW(TableDiv[Agency])-ROW(TableDiv[[#Headers],[Agency]])),COLUMNS($F$7:I$7))))</f>
        <v>0</v>
      </c>
      <c r="J295" s="1069" cm="1">
        <f t="array" ref="J295">IF($D295&lt;COLUMNS($F$7:J$7),"",INDEX(TableDiv[[GASB]:[GASB]],_xlfn.AGGREGATE(15,3,(TableDiv[[Agency]:[Agency]]=$E295)/(TableDiv[[Agency]:[Agency]]=$E295)*(ROW(TableDiv[Agency])-ROW(TableDiv[[#Headers],[Agency]])),COLUMNS($F$7:J$7))))</f>
        <v>0</v>
      </c>
      <c r="K295" s="1069" cm="1">
        <f t="array" ref="K295">IF($D295&lt;COLUMNS($F$7:K$7),"",INDEX(TableDiv[[GASB]:[GASB]],_xlfn.AGGREGATE(15,3,(TableDiv[[Agency]:[Agency]]=$E295)/(TableDiv[[Agency]:[Agency]]=$E295)*(ROW(TableDiv[Agency])-ROW(TableDiv[[#Headers],[Agency]])),COLUMNS($F$7:K$7))))</f>
        <v>0</v>
      </c>
      <c r="L295" s="1069" cm="1">
        <f t="array" ref="L295">IF($D295&lt;COLUMNS($F$7:L$7),"",INDEX(TableDiv[[GASB]:[GASB]],_xlfn.AGGREGATE(15,3,(TableDiv[[Agency]:[Agency]]=$E295)/(TableDiv[[Agency]:[Agency]]=$E295)*(ROW(TableDiv[Agency])-ROW(TableDiv[[#Headers],[Agency]])),COLUMNS($F$7:L$7))))</f>
        <v>0</v>
      </c>
      <c r="M295" s="1069" cm="1">
        <f t="array" ref="M295">IF($D295&lt;COLUMNS($F$7:M$7),"",INDEX(TableDiv[[GASB]:[GASB]],_xlfn.AGGREGATE(15,3,(TableDiv[[Agency]:[Agency]]=$E295)/(TableDiv[[Agency]:[Agency]]=$E295)*(ROW(TableDiv[Agency])-ROW(TableDiv[[#Headers],[Agency]])),COLUMNS($F$7:M$7))))</f>
        <v>0</v>
      </c>
      <c r="N295" s="1069" cm="1">
        <f t="array" ref="N295">IF($D295&lt;COLUMNS($F$7:N$7),"",INDEX(TableDiv[[GASB]:[GASB]],_xlfn.AGGREGATE(15,3,(TableDiv[[Agency]:[Agency]]=$E295)/(TableDiv[[Agency]:[Agency]]=$E295)*(ROW(TableDiv[Agency])-ROW(TableDiv[[#Headers],[Agency]])),COLUMNS($F$7:N$7))))</f>
        <v>0</v>
      </c>
      <c r="O295" s="1069" cm="1">
        <f t="array" ref="O295">IF($D295&lt;COLUMNS($F$7:O$7),"",INDEX(TableDiv[[GASB]:[GASB]],_xlfn.AGGREGATE(15,3,(TableDiv[[Agency]:[Agency]]=$E295)/(TableDiv[[Agency]:[Agency]]=$E295)*(ROW(TableDiv[Agency])-ROW(TableDiv[[#Headers],[Agency]])),COLUMNS($F$7:O$7))))</f>
        <v>0</v>
      </c>
      <c r="P295" s="1069" cm="1">
        <f t="array" ref="P295">IF($D295&lt;COLUMNS($F$7:P$7),"",INDEX(TableDiv[[GASB]:[GASB]],_xlfn.AGGREGATE(15,3,(TableDiv[[Agency]:[Agency]]=$E295)/(TableDiv[[Agency]:[Agency]]=$E295)*(ROW(TableDiv[Agency])-ROW(TableDiv[[#Headers],[Agency]])),COLUMNS($F$7:P$7))))</f>
        <v>0</v>
      </c>
      <c r="Q295" s="1069" cm="1">
        <f t="array" ref="Q295">IF($D295&lt;COLUMNS($F$7:Q$7),"",INDEX(TableDiv[[GASB]:[GASB]],_xlfn.AGGREGATE(15,3,(TableDiv[[Agency]:[Agency]]=$E295)/(TableDiv[[Agency]:[Agency]]=$E295)*(ROW(TableDiv[Agency])-ROW(TableDiv[[#Headers],[Agency]])),COLUMNS($F$7:Q$7))))</f>
        <v>0</v>
      </c>
      <c r="R295" s="1069" cm="1">
        <f t="array" ref="R295">IF($D295&lt;COLUMNS($F$7:R$7),"",INDEX(TableDiv[[GASB]:[GASB]],_xlfn.AGGREGATE(15,3,(TableDiv[[Agency]:[Agency]]=$E295)/(TableDiv[[Agency]:[Agency]]=$E295)*(ROW(TableDiv[Agency])-ROW(TableDiv[[#Headers],[Agency]])),COLUMNS($F$7:R$7))))</f>
        <v>0</v>
      </c>
      <c r="S295" s="1069" cm="1">
        <f t="array" ref="S295">IF($D295&lt;COLUMNS($F$7:S$7),"",INDEX(TableDiv[[GASB]:[GASB]],_xlfn.AGGREGATE(15,3,(TableDiv[[Agency]:[Agency]]=$E295)/(TableDiv[[Agency]:[Agency]]=$E295)*(ROW(TableDiv[Agency])-ROW(TableDiv[[#Headers],[Agency]])),COLUMNS($F$7:S$7))))</f>
        <v>0</v>
      </c>
      <c r="T295" s="1069" cm="1">
        <f t="array" ref="T295">IF($D295&lt;COLUMNS($F$7:T$7),"",INDEX(TableDiv[[GASB]:[GASB]],_xlfn.AGGREGATE(15,3,(TableDiv[[Agency]:[Agency]]=$E295)/(TableDiv[[Agency]:[Agency]]=$E295)*(ROW(TableDiv[Agency])-ROW(TableDiv[[#Headers],[Agency]])),COLUMNS($F$7:T$7))))</f>
        <v>0</v>
      </c>
      <c r="U295" s="1069" cm="1">
        <f t="array" ref="U295">IF($D295&lt;COLUMNS($F$7:U$7),"",INDEX(TableDiv[[GASB]:[GASB]],_xlfn.AGGREGATE(15,3,(TableDiv[[Agency]:[Agency]]=$E295)/(TableDiv[[Agency]:[Agency]]=$E295)*(ROW(TableDiv[Agency])-ROW(TableDiv[[#Headers],[Agency]])),COLUMNS($F$7:U$7))))</f>
        <v>0</v>
      </c>
      <c r="V295" s="1069" cm="1">
        <f t="array" ref="V295">IF($D295&lt;COLUMNS($F$7:V$7),"",INDEX(TableDiv[[GASB]:[GASB]],_xlfn.AGGREGATE(15,3,(TableDiv[[Agency]:[Agency]]=$E295)/(TableDiv[[Agency]:[Agency]]=$E295)*(ROW(TableDiv[Agency])-ROW(TableDiv[[#Headers],[Agency]])),COLUMNS($F$7:V$7))))</f>
        <v>0</v>
      </c>
      <c r="W295" s="1069" cm="1">
        <f t="array" ref="W295">IF($D295&lt;COLUMNS($F$7:W$7),"",INDEX(TableDiv[[GASB]:[GASB]],_xlfn.AGGREGATE(15,3,(TableDiv[[Agency]:[Agency]]=$E295)/(TableDiv[[Agency]:[Agency]]=$E295)*(ROW(TableDiv[Agency])-ROW(TableDiv[[#Headers],[Agency]])),COLUMNS($F$7:W$7))))</f>
        <v>0</v>
      </c>
      <c r="X295" s="1069" cm="1">
        <f t="array" ref="X295">IF($D295&lt;COLUMNS($F$7:X$7),"",INDEX(TableDiv[[GASB]:[GASB]],_xlfn.AGGREGATE(15,3,(TableDiv[[Agency]:[Agency]]=$E295)/(TableDiv[[Agency]:[Agency]]=$E295)*(ROW(TableDiv[Agency])-ROW(TableDiv[[#Headers],[Agency]])),COLUMNS($F$7:X$7))))</f>
        <v>0</v>
      </c>
      <c r="Y295" s="1069" cm="1">
        <f t="array" ref="Y295">IF($D295&lt;COLUMNS($F$7:Y$7),"",INDEX(TableDiv[[GASB]:[GASB]],_xlfn.AGGREGATE(15,3,(TableDiv[[Agency]:[Agency]]=$E295)/(TableDiv[[Agency]:[Agency]]=$E295)*(ROW(TableDiv[Agency])-ROW(TableDiv[[#Headers],[Agency]])),COLUMNS($F$7:Y$7))))</f>
        <v>0</v>
      </c>
      <c r="Z295" s="1069" cm="1">
        <f t="array" ref="Z295">IF($D295&lt;COLUMNS($F$7:Z$7),"",INDEX(TableDiv[[GASB]:[GASB]],_xlfn.AGGREGATE(15,3,(TableDiv[[Agency]:[Agency]]=$E295)/(TableDiv[[Agency]:[Agency]]=$E295)*(ROW(TableDiv[Agency])-ROW(TableDiv[[#Headers],[Agency]])),COLUMNS($F$7:Z$7))))</f>
        <v>0</v>
      </c>
      <c r="AA295" s="1069" cm="1">
        <f t="array" ref="AA295">IF($D295&lt;COLUMNS($F$7:AA$7),"",INDEX(TableDiv[[GASB]:[GASB]],_xlfn.AGGREGATE(15,3,(TableDiv[[Agency]:[Agency]]=$E295)/(TableDiv[[Agency]:[Agency]]=$E295)*(ROW(TableDiv[Agency])-ROW(TableDiv[[#Headers],[Agency]])),COLUMNS($F$7:AA$7))))</f>
        <v>0</v>
      </c>
      <c r="AB295" s="1069" cm="1">
        <f t="array" ref="AB295">IF($D295&lt;COLUMNS($F$7:AB$7),"",INDEX(TableDiv[[GASB]:[GASB]],_xlfn.AGGREGATE(15,3,(TableDiv[[Agency]:[Agency]]=$E295)/(TableDiv[[Agency]:[Agency]]=$E295)*(ROW(TableDiv[Agency])-ROW(TableDiv[[#Headers],[Agency]])),COLUMNS($F$7:AB$7))))</f>
        <v>0</v>
      </c>
      <c r="AC295" s="1069" cm="1">
        <f t="array" ref="AC295">IF($D295&lt;COLUMNS($F$7:AC$7),"",INDEX(TableDiv[[GASB]:[GASB]],_xlfn.AGGREGATE(15,3,(TableDiv[[Agency]:[Agency]]=$E295)/(TableDiv[[Agency]:[Agency]]=$E295)*(ROW(TableDiv[Agency])-ROW(TableDiv[[#Headers],[Agency]])),COLUMNS($F$7:AC$7))))</f>
        <v>0</v>
      </c>
      <c r="AD295" s="1069" cm="1">
        <f t="array" ref="AD295">IF($D295&lt;COLUMNS($F$7:AD$7),"",INDEX(TableDiv[[GASB]:[GASB]],_xlfn.AGGREGATE(15,3,(TableDiv[[Agency]:[Agency]]=$E295)/(TableDiv[[Agency]:[Agency]]=$E295)*(ROW(TableDiv[Agency])-ROW(TableDiv[[#Headers],[Agency]])),COLUMNS($F$7:AD$7))))</f>
        <v>0</v>
      </c>
      <c r="AE295" s="1069" cm="1">
        <f t="array" ref="AE295">IF($D295&lt;COLUMNS($F$7:AE$7),"",INDEX(TableDiv[[GASB]:[GASB]],_xlfn.AGGREGATE(15,3,(TableDiv[[Agency]:[Agency]]=$E295)/(TableDiv[[Agency]:[Agency]]=$E295)*(ROW(TableDiv[Agency])-ROW(TableDiv[[#Headers],[Agency]])),COLUMNS($F$7:AE$7))))</f>
        <v>0</v>
      </c>
      <c r="AF295" s="1069" cm="1">
        <f t="array" ref="AF295">IF($D295&lt;COLUMNS($F$7:AF$7),"",INDEX(TableDiv[[GASB]:[GASB]],_xlfn.AGGREGATE(15,3,(TableDiv[[Agency]:[Agency]]=$E295)/(TableDiv[[Agency]:[Agency]]=$E295)*(ROW(TableDiv[Agency])-ROW(TableDiv[[#Headers],[Agency]])),COLUMNS($F$7:AF$7))))</f>
        <v>0</v>
      </c>
      <c r="AG295" s="1069" cm="1">
        <f t="array" ref="AG295">IF($D295&lt;COLUMNS($F$7:AG$7),"",INDEX(TableDiv[[GASB]:[GASB]],_xlfn.AGGREGATE(15,3,(TableDiv[[Agency]:[Agency]]=$E295)/(TableDiv[[Agency]:[Agency]]=$E295)*(ROW(TableDiv[Agency])-ROW(TableDiv[[#Headers],[Agency]])),COLUMNS($F$7:AG$7))))</f>
        <v>0</v>
      </c>
      <c r="AH295" s="1069" cm="1">
        <f t="array" ref="AH295">IF($D295&lt;COLUMNS($F$7:AH$7),"",INDEX(TableDiv[[GASB]:[GASB]],_xlfn.AGGREGATE(15,3,(TableDiv[[Agency]:[Agency]]=$E295)/(TableDiv[[Agency]:[Agency]]=$E295)*(ROW(TableDiv[Agency])-ROW(TableDiv[[#Headers],[Agency]])),COLUMNS($F$7:AH$7))))</f>
        <v>0</v>
      </c>
      <c r="AI295" s="1069" cm="1">
        <f t="array" ref="AI295">IF($D295&lt;COLUMNS($F$7:AI$7),"",INDEX(TableDiv[[GASB]:[GASB]],_xlfn.AGGREGATE(15,3,(TableDiv[[Agency]:[Agency]]=$E295)/(TableDiv[[Agency]:[Agency]]=$E295)*(ROW(TableDiv[Agency])-ROW(TableDiv[[#Headers],[Agency]])),COLUMNS($F$7:AI$7))))</f>
        <v>0</v>
      </c>
      <c r="AJ295" s="1069" cm="1">
        <f t="array" ref="AJ295">IF($D295&lt;COLUMNS($F$7:AJ$7),"",INDEX(TableDiv[[GASB]:[GASB]],_xlfn.AGGREGATE(15,3,(TableDiv[[Agency]:[Agency]]=$E295)/(TableDiv[[Agency]:[Agency]]=$E295)*(ROW(TableDiv[Agency])-ROW(TableDiv[[#Headers],[Agency]])),COLUMNS($F$7:AJ$7))))</f>
        <v>0</v>
      </c>
      <c r="AK295" s="1069" t="str" cm="1">
        <f t="array" ref="AK295">IF($D295&lt;COLUMNS($F$7:AK$7),"",INDEX(TableDiv[[GASB]:[GASB]],_xlfn.AGGREGATE(15,3,(TableDiv[[Agency]:[Agency]]=$E295)/(TableDiv[[Agency]:[Agency]]=$E295)*(ROW(TableDiv[Agency])-ROW(TableDiv[[#Headers],[Agency]])),COLUMNS($F$7:AK$7))))</f>
        <v/>
      </c>
      <c r="AL295" s="1069" t="str" cm="1">
        <f t="array" ref="AL295">IF($D295&lt;COLUMNS($F$7:AL$7),"",INDEX(TableDiv[[GASB]:[GASB]],_xlfn.AGGREGATE(15,3,(TableDiv[[Agency]:[Agency]]=$E295)/(TableDiv[[Agency]:[Agency]]=$E295)*(ROW(TableDiv[Agency])-ROW(TableDiv[[#Headers],[Agency]])),COLUMNS($F$7:AL$7))))</f>
        <v/>
      </c>
      <c r="AM295" s="1069" t="str" cm="1">
        <f t="array" ref="AM295">IF($D295&lt;COLUMNS($F$7:AM$7),"",INDEX(TableDiv[[GASB]:[GASB]],_xlfn.AGGREGATE(15,3,(TableDiv[[Agency]:[Agency]]=$E295)/(TableDiv[[Agency]:[Agency]]=$E295)*(ROW(TableDiv[Agency])-ROW(TableDiv[[#Headers],[Agency]])),COLUMNS($F$7:AM$7))))</f>
        <v/>
      </c>
      <c r="AN295" s="1069"/>
      <c r="AO295" s="1069"/>
      <c r="AP295" s="1069"/>
      <c r="AQ295" s="1069"/>
      <c r="AR295" s="1069"/>
      <c r="AS295" s="1069"/>
    </row>
    <row r="296" spans="1:45" ht="15">
      <c r="A296" s="1073" t="s">
        <v>1477</v>
      </c>
      <c r="B296" s="1073" t="s">
        <v>2386</v>
      </c>
      <c r="C296" s="1069"/>
      <c r="D296" s="1069">
        <f>COUNTIF(TableDiv[Agency],E296)</f>
        <v>31</v>
      </c>
      <c r="E296" s="1078" t="str" cm="1">
        <f t="array" ref="E296">IFERROR(INDEX(TableDiv[Agency],MATCH(0,INDEX(COUNTIF($E$7:E295,TableDiv[Agency]),),0)),"")</f>
        <v/>
      </c>
      <c r="F296" s="1069" cm="1">
        <f t="array" ref="F296">IF($D296&lt;COLUMNS($F$7:F$7),"",INDEX(TableDiv[[GASB]:[GASB]],_xlfn.AGGREGATE(15,3,(TableDiv[[Agency]:[Agency]]=$E296)/(TableDiv[[Agency]:[Agency]]=$E296)*(ROW(TableDiv[Agency])-ROW(TableDiv[[#Headers],[Agency]])),COLUMNS($F$7:F$7))))</f>
        <v>0</v>
      </c>
      <c r="G296" s="1069" cm="1">
        <f t="array" ref="G296">IF($D296&lt;COLUMNS($F$7:G$7),"",INDEX(TableDiv[[GASB]:[GASB]],_xlfn.AGGREGATE(15,3,(TableDiv[[Agency]:[Agency]]=$E296)/(TableDiv[[Agency]:[Agency]]=$E296)*(ROW(TableDiv[Agency])-ROW(TableDiv[[#Headers],[Agency]])),COLUMNS($F$7:G$7))))</f>
        <v>0</v>
      </c>
      <c r="H296" s="1069" cm="1">
        <f t="array" ref="H296">IF($D296&lt;COLUMNS($F$7:H$7),"",INDEX(TableDiv[[GASB]:[GASB]],_xlfn.AGGREGATE(15,3,(TableDiv[[Agency]:[Agency]]=$E296)/(TableDiv[[Agency]:[Agency]]=$E296)*(ROW(TableDiv[Agency])-ROW(TableDiv[[#Headers],[Agency]])),COLUMNS($F$7:H$7))))</f>
        <v>0</v>
      </c>
      <c r="I296" s="1069" cm="1">
        <f t="array" ref="I296">IF($D296&lt;COLUMNS($F$7:I$7),"",INDEX(TableDiv[[GASB]:[GASB]],_xlfn.AGGREGATE(15,3,(TableDiv[[Agency]:[Agency]]=$E296)/(TableDiv[[Agency]:[Agency]]=$E296)*(ROW(TableDiv[Agency])-ROW(TableDiv[[#Headers],[Agency]])),COLUMNS($F$7:I$7))))</f>
        <v>0</v>
      </c>
      <c r="J296" s="1069" cm="1">
        <f t="array" ref="J296">IF($D296&lt;COLUMNS($F$7:J$7),"",INDEX(TableDiv[[GASB]:[GASB]],_xlfn.AGGREGATE(15,3,(TableDiv[[Agency]:[Agency]]=$E296)/(TableDiv[[Agency]:[Agency]]=$E296)*(ROW(TableDiv[Agency])-ROW(TableDiv[[#Headers],[Agency]])),COLUMNS($F$7:J$7))))</f>
        <v>0</v>
      </c>
      <c r="K296" s="1069" cm="1">
        <f t="array" ref="K296">IF($D296&lt;COLUMNS($F$7:K$7),"",INDEX(TableDiv[[GASB]:[GASB]],_xlfn.AGGREGATE(15,3,(TableDiv[[Agency]:[Agency]]=$E296)/(TableDiv[[Agency]:[Agency]]=$E296)*(ROW(TableDiv[Agency])-ROW(TableDiv[[#Headers],[Agency]])),COLUMNS($F$7:K$7))))</f>
        <v>0</v>
      </c>
      <c r="L296" s="1069" cm="1">
        <f t="array" ref="L296">IF($D296&lt;COLUMNS($F$7:L$7),"",INDEX(TableDiv[[GASB]:[GASB]],_xlfn.AGGREGATE(15,3,(TableDiv[[Agency]:[Agency]]=$E296)/(TableDiv[[Agency]:[Agency]]=$E296)*(ROW(TableDiv[Agency])-ROW(TableDiv[[#Headers],[Agency]])),COLUMNS($F$7:L$7))))</f>
        <v>0</v>
      </c>
      <c r="M296" s="1069" cm="1">
        <f t="array" ref="M296">IF($D296&lt;COLUMNS($F$7:M$7),"",INDEX(TableDiv[[GASB]:[GASB]],_xlfn.AGGREGATE(15,3,(TableDiv[[Agency]:[Agency]]=$E296)/(TableDiv[[Agency]:[Agency]]=$E296)*(ROW(TableDiv[Agency])-ROW(TableDiv[[#Headers],[Agency]])),COLUMNS($F$7:M$7))))</f>
        <v>0</v>
      </c>
      <c r="N296" s="1069" cm="1">
        <f t="array" ref="N296">IF($D296&lt;COLUMNS($F$7:N$7),"",INDEX(TableDiv[[GASB]:[GASB]],_xlfn.AGGREGATE(15,3,(TableDiv[[Agency]:[Agency]]=$E296)/(TableDiv[[Agency]:[Agency]]=$E296)*(ROW(TableDiv[Agency])-ROW(TableDiv[[#Headers],[Agency]])),COLUMNS($F$7:N$7))))</f>
        <v>0</v>
      </c>
      <c r="O296" s="1069" cm="1">
        <f t="array" ref="O296">IF($D296&lt;COLUMNS($F$7:O$7),"",INDEX(TableDiv[[GASB]:[GASB]],_xlfn.AGGREGATE(15,3,(TableDiv[[Agency]:[Agency]]=$E296)/(TableDiv[[Agency]:[Agency]]=$E296)*(ROW(TableDiv[Agency])-ROW(TableDiv[[#Headers],[Agency]])),COLUMNS($F$7:O$7))))</f>
        <v>0</v>
      </c>
      <c r="P296" s="1069" cm="1">
        <f t="array" ref="P296">IF($D296&lt;COLUMNS($F$7:P$7),"",INDEX(TableDiv[[GASB]:[GASB]],_xlfn.AGGREGATE(15,3,(TableDiv[[Agency]:[Agency]]=$E296)/(TableDiv[[Agency]:[Agency]]=$E296)*(ROW(TableDiv[Agency])-ROW(TableDiv[[#Headers],[Agency]])),COLUMNS($F$7:P$7))))</f>
        <v>0</v>
      </c>
      <c r="Q296" s="1069" cm="1">
        <f t="array" ref="Q296">IF($D296&lt;COLUMNS($F$7:Q$7),"",INDEX(TableDiv[[GASB]:[GASB]],_xlfn.AGGREGATE(15,3,(TableDiv[[Agency]:[Agency]]=$E296)/(TableDiv[[Agency]:[Agency]]=$E296)*(ROW(TableDiv[Agency])-ROW(TableDiv[[#Headers],[Agency]])),COLUMNS($F$7:Q$7))))</f>
        <v>0</v>
      </c>
      <c r="R296" s="1069" cm="1">
        <f t="array" ref="R296">IF($D296&lt;COLUMNS($F$7:R$7),"",INDEX(TableDiv[[GASB]:[GASB]],_xlfn.AGGREGATE(15,3,(TableDiv[[Agency]:[Agency]]=$E296)/(TableDiv[[Agency]:[Agency]]=$E296)*(ROW(TableDiv[Agency])-ROW(TableDiv[[#Headers],[Agency]])),COLUMNS($F$7:R$7))))</f>
        <v>0</v>
      </c>
      <c r="S296" s="1069" cm="1">
        <f t="array" ref="S296">IF($D296&lt;COLUMNS($F$7:S$7),"",INDEX(TableDiv[[GASB]:[GASB]],_xlfn.AGGREGATE(15,3,(TableDiv[[Agency]:[Agency]]=$E296)/(TableDiv[[Agency]:[Agency]]=$E296)*(ROW(TableDiv[Agency])-ROW(TableDiv[[#Headers],[Agency]])),COLUMNS($F$7:S$7))))</f>
        <v>0</v>
      </c>
      <c r="T296" s="1069" cm="1">
        <f t="array" ref="T296">IF($D296&lt;COLUMNS($F$7:T$7),"",INDEX(TableDiv[[GASB]:[GASB]],_xlfn.AGGREGATE(15,3,(TableDiv[[Agency]:[Agency]]=$E296)/(TableDiv[[Agency]:[Agency]]=$E296)*(ROW(TableDiv[Agency])-ROW(TableDiv[[#Headers],[Agency]])),COLUMNS($F$7:T$7))))</f>
        <v>0</v>
      </c>
      <c r="U296" s="1069" cm="1">
        <f t="array" ref="U296">IF($D296&lt;COLUMNS($F$7:U$7),"",INDEX(TableDiv[[GASB]:[GASB]],_xlfn.AGGREGATE(15,3,(TableDiv[[Agency]:[Agency]]=$E296)/(TableDiv[[Agency]:[Agency]]=$E296)*(ROW(TableDiv[Agency])-ROW(TableDiv[[#Headers],[Agency]])),COLUMNS($F$7:U$7))))</f>
        <v>0</v>
      </c>
      <c r="V296" s="1069" cm="1">
        <f t="array" ref="V296">IF($D296&lt;COLUMNS($F$7:V$7),"",INDEX(TableDiv[[GASB]:[GASB]],_xlfn.AGGREGATE(15,3,(TableDiv[[Agency]:[Agency]]=$E296)/(TableDiv[[Agency]:[Agency]]=$E296)*(ROW(TableDiv[Agency])-ROW(TableDiv[[#Headers],[Agency]])),COLUMNS($F$7:V$7))))</f>
        <v>0</v>
      </c>
      <c r="W296" s="1069" cm="1">
        <f t="array" ref="W296">IF($D296&lt;COLUMNS($F$7:W$7),"",INDEX(TableDiv[[GASB]:[GASB]],_xlfn.AGGREGATE(15,3,(TableDiv[[Agency]:[Agency]]=$E296)/(TableDiv[[Agency]:[Agency]]=$E296)*(ROW(TableDiv[Agency])-ROW(TableDiv[[#Headers],[Agency]])),COLUMNS($F$7:W$7))))</f>
        <v>0</v>
      </c>
      <c r="X296" s="1069" cm="1">
        <f t="array" ref="X296">IF($D296&lt;COLUMNS($F$7:X$7),"",INDEX(TableDiv[[GASB]:[GASB]],_xlfn.AGGREGATE(15,3,(TableDiv[[Agency]:[Agency]]=$E296)/(TableDiv[[Agency]:[Agency]]=$E296)*(ROW(TableDiv[Agency])-ROW(TableDiv[[#Headers],[Agency]])),COLUMNS($F$7:X$7))))</f>
        <v>0</v>
      </c>
      <c r="Y296" s="1069" cm="1">
        <f t="array" ref="Y296">IF($D296&lt;COLUMNS($F$7:Y$7),"",INDEX(TableDiv[[GASB]:[GASB]],_xlfn.AGGREGATE(15,3,(TableDiv[[Agency]:[Agency]]=$E296)/(TableDiv[[Agency]:[Agency]]=$E296)*(ROW(TableDiv[Agency])-ROW(TableDiv[[#Headers],[Agency]])),COLUMNS($F$7:Y$7))))</f>
        <v>0</v>
      </c>
      <c r="Z296" s="1069" cm="1">
        <f t="array" ref="Z296">IF($D296&lt;COLUMNS($F$7:Z$7),"",INDEX(TableDiv[[GASB]:[GASB]],_xlfn.AGGREGATE(15,3,(TableDiv[[Agency]:[Agency]]=$E296)/(TableDiv[[Agency]:[Agency]]=$E296)*(ROW(TableDiv[Agency])-ROW(TableDiv[[#Headers],[Agency]])),COLUMNS($F$7:Z$7))))</f>
        <v>0</v>
      </c>
      <c r="AA296" s="1069" cm="1">
        <f t="array" ref="AA296">IF($D296&lt;COLUMNS($F$7:AA$7),"",INDEX(TableDiv[[GASB]:[GASB]],_xlfn.AGGREGATE(15,3,(TableDiv[[Agency]:[Agency]]=$E296)/(TableDiv[[Agency]:[Agency]]=$E296)*(ROW(TableDiv[Agency])-ROW(TableDiv[[#Headers],[Agency]])),COLUMNS($F$7:AA$7))))</f>
        <v>0</v>
      </c>
      <c r="AB296" s="1069" cm="1">
        <f t="array" ref="AB296">IF($D296&lt;COLUMNS($F$7:AB$7),"",INDEX(TableDiv[[GASB]:[GASB]],_xlfn.AGGREGATE(15,3,(TableDiv[[Agency]:[Agency]]=$E296)/(TableDiv[[Agency]:[Agency]]=$E296)*(ROW(TableDiv[Agency])-ROW(TableDiv[[#Headers],[Agency]])),COLUMNS($F$7:AB$7))))</f>
        <v>0</v>
      </c>
      <c r="AC296" s="1069" cm="1">
        <f t="array" ref="AC296">IF($D296&lt;COLUMNS($F$7:AC$7),"",INDEX(TableDiv[[GASB]:[GASB]],_xlfn.AGGREGATE(15,3,(TableDiv[[Agency]:[Agency]]=$E296)/(TableDiv[[Agency]:[Agency]]=$E296)*(ROW(TableDiv[Agency])-ROW(TableDiv[[#Headers],[Agency]])),COLUMNS($F$7:AC$7))))</f>
        <v>0</v>
      </c>
      <c r="AD296" s="1069" cm="1">
        <f t="array" ref="AD296">IF($D296&lt;COLUMNS($F$7:AD$7),"",INDEX(TableDiv[[GASB]:[GASB]],_xlfn.AGGREGATE(15,3,(TableDiv[[Agency]:[Agency]]=$E296)/(TableDiv[[Agency]:[Agency]]=$E296)*(ROW(TableDiv[Agency])-ROW(TableDiv[[#Headers],[Agency]])),COLUMNS($F$7:AD$7))))</f>
        <v>0</v>
      </c>
      <c r="AE296" s="1069" cm="1">
        <f t="array" ref="AE296">IF($D296&lt;COLUMNS($F$7:AE$7),"",INDEX(TableDiv[[GASB]:[GASB]],_xlfn.AGGREGATE(15,3,(TableDiv[[Agency]:[Agency]]=$E296)/(TableDiv[[Agency]:[Agency]]=$E296)*(ROW(TableDiv[Agency])-ROW(TableDiv[[#Headers],[Agency]])),COLUMNS($F$7:AE$7))))</f>
        <v>0</v>
      </c>
      <c r="AF296" s="1069" cm="1">
        <f t="array" ref="AF296">IF($D296&lt;COLUMNS($F$7:AF$7),"",INDEX(TableDiv[[GASB]:[GASB]],_xlfn.AGGREGATE(15,3,(TableDiv[[Agency]:[Agency]]=$E296)/(TableDiv[[Agency]:[Agency]]=$E296)*(ROW(TableDiv[Agency])-ROW(TableDiv[[#Headers],[Agency]])),COLUMNS($F$7:AF$7))))</f>
        <v>0</v>
      </c>
      <c r="AG296" s="1069" cm="1">
        <f t="array" ref="AG296">IF($D296&lt;COLUMNS($F$7:AG$7),"",INDEX(TableDiv[[GASB]:[GASB]],_xlfn.AGGREGATE(15,3,(TableDiv[[Agency]:[Agency]]=$E296)/(TableDiv[[Agency]:[Agency]]=$E296)*(ROW(TableDiv[Agency])-ROW(TableDiv[[#Headers],[Agency]])),COLUMNS($F$7:AG$7))))</f>
        <v>0</v>
      </c>
      <c r="AH296" s="1069" cm="1">
        <f t="array" ref="AH296">IF($D296&lt;COLUMNS($F$7:AH$7),"",INDEX(TableDiv[[GASB]:[GASB]],_xlfn.AGGREGATE(15,3,(TableDiv[[Agency]:[Agency]]=$E296)/(TableDiv[[Agency]:[Agency]]=$E296)*(ROW(TableDiv[Agency])-ROW(TableDiv[[#Headers],[Agency]])),COLUMNS($F$7:AH$7))))</f>
        <v>0</v>
      </c>
      <c r="AI296" s="1069" cm="1">
        <f t="array" ref="AI296">IF($D296&lt;COLUMNS($F$7:AI$7),"",INDEX(TableDiv[[GASB]:[GASB]],_xlfn.AGGREGATE(15,3,(TableDiv[[Agency]:[Agency]]=$E296)/(TableDiv[[Agency]:[Agency]]=$E296)*(ROW(TableDiv[Agency])-ROW(TableDiv[[#Headers],[Agency]])),COLUMNS($F$7:AI$7))))</f>
        <v>0</v>
      </c>
      <c r="AJ296" s="1069" cm="1">
        <f t="array" ref="AJ296">IF($D296&lt;COLUMNS($F$7:AJ$7),"",INDEX(TableDiv[[GASB]:[GASB]],_xlfn.AGGREGATE(15,3,(TableDiv[[Agency]:[Agency]]=$E296)/(TableDiv[[Agency]:[Agency]]=$E296)*(ROW(TableDiv[Agency])-ROW(TableDiv[[#Headers],[Agency]])),COLUMNS($F$7:AJ$7))))</f>
        <v>0</v>
      </c>
      <c r="AK296" s="1069" t="str" cm="1">
        <f t="array" ref="AK296">IF($D296&lt;COLUMNS($F$7:AK$7),"",INDEX(TableDiv[[GASB]:[GASB]],_xlfn.AGGREGATE(15,3,(TableDiv[[Agency]:[Agency]]=$E296)/(TableDiv[[Agency]:[Agency]]=$E296)*(ROW(TableDiv[Agency])-ROW(TableDiv[[#Headers],[Agency]])),COLUMNS($F$7:AK$7))))</f>
        <v/>
      </c>
      <c r="AL296" s="1069" t="str" cm="1">
        <f t="array" ref="AL296">IF($D296&lt;COLUMNS($F$7:AL$7),"",INDEX(TableDiv[[GASB]:[GASB]],_xlfn.AGGREGATE(15,3,(TableDiv[[Agency]:[Agency]]=$E296)/(TableDiv[[Agency]:[Agency]]=$E296)*(ROW(TableDiv[Agency])-ROW(TableDiv[[#Headers],[Agency]])),COLUMNS($F$7:AL$7))))</f>
        <v/>
      </c>
      <c r="AM296" s="1069" t="str" cm="1">
        <f t="array" ref="AM296">IF($D296&lt;COLUMNS($F$7:AM$7),"",INDEX(TableDiv[[GASB]:[GASB]],_xlfn.AGGREGATE(15,3,(TableDiv[[Agency]:[Agency]]=$E296)/(TableDiv[[Agency]:[Agency]]=$E296)*(ROW(TableDiv[Agency])-ROW(TableDiv[[#Headers],[Agency]])),COLUMNS($F$7:AM$7))))</f>
        <v/>
      </c>
      <c r="AN296" s="1069"/>
      <c r="AO296" s="1069"/>
      <c r="AP296" s="1069"/>
      <c r="AQ296" s="1069"/>
      <c r="AR296" s="1069"/>
      <c r="AS296" s="1069"/>
    </row>
    <row r="297" spans="1:45" ht="15">
      <c r="A297" s="1073" t="s">
        <v>1477</v>
      </c>
      <c r="B297" s="1073" t="s">
        <v>2387</v>
      </c>
      <c r="C297" s="1069"/>
      <c r="D297" s="1069">
        <f>COUNTIF(TableDiv[Agency],E297)</f>
        <v>31</v>
      </c>
      <c r="E297" s="1078" t="str" cm="1">
        <f t="array" ref="E297">IFERROR(INDEX(TableDiv[Agency],MATCH(0,INDEX(COUNTIF($E$7:E296,TableDiv[Agency]),),0)),"")</f>
        <v/>
      </c>
      <c r="F297" s="1069" cm="1">
        <f t="array" ref="F297">IF($D297&lt;COLUMNS($F$7:F$7),"",INDEX(TableDiv[[GASB]:[GASB]],_xlfn.AGGREGATE(15,3,(TableDiv[[Agency]:[Agency]]=$E297)/(TableDiv[[Agency]:[Agency]]=$E297)*(ROW(TableDiv[Agency])-ROW(TableDiv[[#Headers],[Agency]])),COLUMNS($F$7:F$7))))</f>
        <v>0</v>
      </c>
      <c r="G297" s="1069" cm="1">
        <f t="array" ref="G297">IF($D297&lt;COLUMNS($F$7:G$7),"",INDEX(TableDiv[[GASB]:[GASB]],_xlfn.AGGREGATE(15,3,(TableDiv[[Agency]:[Agency]]=$E297)/(TableDiv[[Agency]:[Agency]]=$E297)*(ROW(TableDiv[Agency])-ROW(TableDiv[[#Headers],[Agency]])),COLUMNS($F$7:G$7))))</f>
        <v>0</v>
      </c>
      <c r="H297" s="1069" cm="1">
        <f t="array" ref="H297">IF($D297&lt;COLUMNS($F$7:H$7),"",INDEX(TableDiv[[GASB]:[GASB]],_xlfn.AGGREGATE(15,3,(TableDiv[[Agency]:[Agency]]=$E297)/(TableDiv[[Agency]:[Agency]]=$E297)*(ROW(TableDiv[Agency])-ROW(TableDiv[[#Headers],[Agency]])),COLUMNS($F$7:H$7))))</f>
        <v>0</v>
      </c>
      <c r="I297" s="1069" cm="1">
        <f t="array" ref="I297">IF($D297&lt;COLUMNS($F$7:I$7),"",INDEX(TableDiv[[GASB]:[GASB]],_xlfn.AGGREGATE(15,3,(TableDiv[[Agency]:[Agency]]=$E297)/(TableDiv[[Agency]:[Agency]]=$E297)*(ROW(TableDiv[Agency])-ROW(TableDiv[[#Headers],[Agency]])),COLUMNS($F$7:I$7))))</f>
        <v>0</v>
      </c>
      <c r="J297" s="1069" cm="1">
        <f t="array" ref="J297">IF($D297&lt;COLUMNS($F$7:J$7),"",INDEX(TableDiv[[GASB]:[GASB]],_xlfn.AGGREGATE(15,3,(TableDiv[[Agency]:[Agency]]=$E297)/(TableDiv[[Agency]:[Agency]]=$E297)*(ROW(TableDiv[Agency])-ROW(TableDiv[[#Headers],[Agency]])),COLUMNS($F$7:J$7))))</f>
        <v>0</v>
      </c>
      <c r="K297" s="1069" cm="1">
        <f t="array" ref="K297">IF($D297&lt;COLUMNS($F$7:K$7),"",INDEX(TableDiv[[GASB]:[GASB]],_xlfn.AGGREGATE(15,3,(TableDiv[[Agency]:[Agency]]=$E297)/(TableDiv[[Agency]:[Agency]]=$E297)*(ROW(TableDiv[Agency])-ROW(TableDiv[[#Headers],[Agency]])),COLUMNS($F$7:K$7))))</f>
        <v>0</v>
      </c>
      <c r="L297" s="1069" cm="1">
        <f t="array" ref="L297">IF($D297&lt;COLUMNS($F$7:L$7),"",INDEX(TableDiv[[GASB]:[GASB]],_xlfn.AGGREGATE(15,3,(TableDiv[[Agency]:[Agency]]=$E297)/(TableDiv[[Agency]:[Agency]]=$E297)*(ROW(TableDiv[Agency])-ROW(TableDiv[[#Headers],[Agency]])),COLUMNS($F$7:L$7))))</f>
        <v>0</v>
      </c>
      <c r="M297" s="1069" cm="1">
        <f t="array" ref="M297">IF($D297&lt;COLUMNS($F$7:M$7),"",INDEX(TableDiv[[GASB]:[GASB]],_xlfn.AGGREGATE(15,3,(TableDiv[[Agency]:[Agency]]=$E297)/(TableDiv[[Agency]:[Agency]]=$E297)*(ROW(TableDiv[Agency])-ROW(TableDiv[[#Headers],[Agency]])),COLUMNS($F$7:M$7))))</f>
        <v>0</v>
      </c>
      <c r="N297" s="1069" cm="1">
        <f t="array" ref="N297">IF($D297&lt;COLUMNS($F$7:N$7),"",INDEX(TableDiv[[GASB]:[GASB]],_xlfn.AGGREGATE(15,3,(TableDiv[[Agency]:[Agency]]=$E297)/(TableDiv[[Agency]:[Agency]]=$E297)*(ROW(TableDiv[Agency])-ROW(TableDiv[[#Headers],[Agency]])),COLUMNS($F$7:N$7))))</f>
        <v>0</v>
      </c>
      <c r="O297" s="1069" cm="1">
        <f t="array" ref="O297">IF($D297&lt;COLUMNS($F$7:O$7),"",INDEX(TableDiv[[GASB]:[GASB]],_xlfn.AGGREGATE(15,3,(TableDiv[[Agency]:[Agency]]=$E297)/(TableDiv[[Agency]:[Agency]]=$E297)*(ROW(TableDiv[Agency])-ROW(TableDiv[[#Headers],[Agency]])),COLUMNS($F$7:O$7))))</f>
        <v>0</v>
      </c>
      <c r="P297" s="1069" cm="1">
        <f t="array" ref="P297">IF($D297&lt;COLUMNS($F$7:P$7),"",INDEX(TableDiv[[GASB]:[GASB]],_xlfn.AGGREGATE(15,3,(TableDiv[[Agency]:[Agency]]=$E297)/(TableDiv[[Agency]:[Agency]]=$E297)*(ROW(TableDiv[Agency])-ROW(TableDiv[[#Headers],[Agency]])),COLUMNS($F$7:P$7))))</f>
        <v>0</v>
      </c>
      <c r="Q297" s="1069" cm="1">
        <f t="array" ref="Q297">IF($D297&lt;COLUMNS($F$7:Q$7),"",INDEX(TableDiv[[GASB]:[GASB]],_xlfn.AGGREGATE(15,3,(TableDiv[[Agency]:[Agency]]=$E297)/(TableDiv[[Agency]:[Agency]]=$E297)*(ROW(TableDiv[Agency])-ROW(TableDiv[[#Headers],[Agency]])),COLUMNS($F$7:Q$7))))</f>
        <v>0</v>
      </c>
      <c r="R297" s="1069" cm="1">
        <f t="array" ref="R297">IF($D297&lt;COLUMNS($F$7:R$7),"",INDEX(TableDiv[[GASB]:[GASB]],_xlfn.AGGREGATE(15,3,(TableDiv[[Agency]:[Agency]]=$E297)/(TableDiv[[Agency]:[Agency]]=$E297)*(ROW(TableDiv[Agency])-ROW(TableDiv[[#Headers],[Agency]])),COLUMNS($F$7:R$7))))</f>
        <v>0</v>
      </c>
      <c r="S297" s="1069" cm="1">
        <f t="array" ref="S297">IF($D297&lt;COLUMNS($F$7:S$7),"",INDEX(TableDiv[[GASB]:[GASB]],_xlfn.AGGREGATE(15,3,(TableDiv[[Agency]:[Agency]]=$E297)/(TableDiv[[Agency]:[Agency]]=$E297)*(ROW(TableDiv[Agency])-ROW(TableDiv[[#Headers],[Agency]])),COLUMNS($F$7:S$7))))</f>
        <v>0</v>
      </c>
      <c r="T297" s="1069" cm="1">
        <f t="array" ref="T297">IF($D297&lt;COLUMNS($F$7:T$7),"",INDEX(TableDiv[[GASB]:[GASB]],_xlfn.AGGREGATE(15,3,(TableDiv[[Agency]:[Agency]]=$E297)/(TableDiv[[Agency]:[Agency]]=$E297)*(ROW(TableDiv[Agency])-ROW(TableDiv[[#Headers],[Agency]])),COLUMNS($F$7:T$7))))</f>
        <v>0</v>
      </c>
      <c r="U297" s="1069" cm="1">
        <f t="array" ref="U297">IF($D297&lt;COLUMNS($F$7:U$7),"",INDEX(TableDiv[[GASB]:[GASB]],_xlfn.AGGREGATE(15,3,(TableDiv[[Agency]:[Agency]]=$E297)/(TableDiv[[Agency]:[Agency]]=$E297)*(ROW(TableDiv[Agency])-ROW(TableDiv[[#Headers],[Agency]])),COLUMNS($F$7:U$7))))</f>
        <v>0</v>
      </c>
      <c r="V297" s="1069" cm="1">
        <f t="array" ref="V297">IF($D297&lt;COLUMNS($F$7:V$7),"",INDEX(TableDiv[[GASB]:[GASB]],_xlfn.AGGREGATE(15,3,(TableDiv[[Agency]:[Agency]]=$E297)/(TableDiv[[Agency]:[Agency]]=$E297)*(ROW(TableDiv[Agency])-ROW(TableDiv[[#Headers],[Agency]])),COLUMNS($F$7:V$7))))</f>
        <v>0</v>
      </c>
      <c r="W297" s="1069" cm="1">
        <f t="array" ref="W297">IF($D297&lt;COLUMNS($F$7:W$7),"",INDEX(TableDiv[[GASB]:[GASB]],_xlfn.AGGREGATE(15,3,(TableDiv[[Agency]:[Agency]]=$E297)/(TableDiv[[Agency]:[Agency]]=$E297)*(ROW(TableDiv[Agency])-ROW(TableDiv[[#Headers],[Agency]])),COLUMNS($F$7:W$7))))</f>
        <v>0</v>
      </c>
      <c r="X297" s="1069" cm="1">
        <f t="array" ref="X297">IF($D297&lt;COLUMNS($F$7:X$7),"",INDEX(TableDiv[[GASB]:[GASB]],_xlfn.AGGREGATE(15,3,(TableDiv[[Agency]:[Agency]]=$E297)/(TableDiv[[Agency]:[Agency]]=$E297)*(ROW(TableDiv[Agency])-ROW(TableDiv[[#Headers],[Agency]])),COLUMNS($F$7:X$7))))</f>
        <v>0</v>
      </c>
      <c r="Y297" s="1069" cm="1">
        <f t="array" ref="Y297">IF($D297&lt;COLUMNS($F$7:Y$7),"",INDEX(TableDiv[[GASB]:[GASB]],_xlfn.AGGREGATE(15,3,(TableDiv[[Agency]:[Agency]]=$E297)/(TableDiv[[Agency]:[Agency]]=$E297)*(ROW(TableDiv[Agency])-ROW(TableDiv[[#Headers],[Agency]])),COLUMNS($F$7:Y$7))))</f>
        <v>0</v>
      </c>
      <c r="Z297" s="1069" cm="1">
        <f t="array" ref="Z297">IF($D297&lt;COLUMNS($F$7:Z$7),"",INDEX(TableDiv[[GASB]:[GASB]],_xlfn.AGGREGATE(15,3,(TableDiv[[Agency]:[Agency]]=$E297)/(TableDiv[[Agency]:[Agency]]=$E297)*(ROW(TableDiv[Agency])-ROW(TableDiv[[#Headers],[Agency]])),COLUMNS($F$7:Z$7))))</f>
        <v>0</v>
      </c>
      <c r="AA297" s="1069" cm="1">
        <f t="array" ref="AA297">IF($D297&lt;COLUMNS($F$7:AA$7),"",INDEX(TableDiv[[GASB]:[GASB]],_xlfn.AGGREGATE(15,3,(TableDiv[[Agency]:[Agency]]=$E297)/(TableDiv[[Agency]:[Agency]]=$E297)*(ROW(TableDiv[Agency])-ROW(TableDiv[[#Headers],[Agency]])),COLUMNS($F$7:AA$7))))</f>
        <v>0</v>
      </c>
      <c r="AB297" s="1069" cm="1">
        <f t="array" ref="AB297">IF($D297&lt;COLUMNS($F$7:AB$7),"",INDEX(TableDiv[[GASB]:[GASB]],_xlfn.AGGREGATE(15,3,(TableDiv[[Agency]:[Agency]]=$E297)/(TableDiv[[Agency]:[Agency]]=$E297)*(ROW(TableDiv[Agency])-ROW(TableDiv[[#Headers],[Agency]])),COLUMNS($F$7:AB$7))))</f>
        <v>0</v>
      </c>
      <c r="AC297" s="1069" cm="1">
        <f t="array" ref="AC297">IF($D297&lt;COLUMNS($F$7:AC$7),"",INDEX(TableDiv[[GASB]:[GASB]],_xlfn.AGGREGATE(15,3,(TableDiv[[Agency]:[Agency]]=$E297)/(TableDiv[[Agency]:[Agency]]=$E297)*(ROW(TableDiv[Agency])-ROW(TableDiv[[#Headers],[Agency]])),COLUMNS($F$7:AC$7))))</f>
        <v>0</v>
      </c>
      <c r="AD297" s="1069" cm="1">
        <f t="array" ref="AD297">IF($D297&lt;COLUMNS($F$7:AD$7),"",INDEX(TableDiv[[GASB]:[GASB]],_xlfn.AGGREGATE(15,3,(TableDiv[[Agency]:[Agency]]=$E297)/(TableDiv[[Agency]:[Agency]]=$E297)*(ROW(TableDiv[Agency])-ROW(TableDiv[[#Headers],[Agency]])),COLUMNS($F$7:AD$7))))</f>
        <v>0</v>
      </c>
      <c r="AE297" s="1069" cm="1">
        <f t="array" ref="AE297">IF($D297&lt;COLUMNS($F$7:AE$7),"",INDEX(TableDiv[[GASB]:[GASB]],_xlfn.AGGREGATE(15,3,(TableDiv[[Agency]:[Agency]]=$E297)/(TableDiv[[Agency]:[Agency]]=$E297)*(ROW(TableDiv[Agency])-ROW(TableDiv[[#Headers],[Agency]])),COLUMNS($F$7:AE$7))))</f>
        <v>0</v>
      </c>
      <c r="AF297" s="1069" cm="1">
        <f t="array" ref="AF297">IF($D297&lt;COLUMNS($F$7:AF$7),"",INDEX(TableDiv[[GASB]:[GASB]],_xlfn.AGGREGATE(15,3,(TableDiv[[Agency]:[Agency]]=$E297)/(TableDiv[[Agency]:[Agency]]=$E297)*(ROW(TableDiv[Agency])-ROW(TableDiv[[#Headers],[Agency]])),COLUMNS($F$7:AF$7))))</f>
        <v>0</v>
      </c>
      <c r="AG297" s="1069" cm="1">
        <f t="array" ref="AG297">IF($D297&lt;COLUMNS($F$7:AG$7),"",INDEX(TableDiv[[GASB]:[GASB]],_xlfn.AGGREGATE(15,3,(TableDiv[[Agency]:[Agency]]=$E297)/(TableDiv[[Agency]:[Agency]]=$E297)*(ROW(TableDiv[Agency])-ROW(TableDiv[[#Headers],[Agency]])),COLUMNS($F$7:AG$7))))</f>
        <v>0</v>
      </c>
      <c r="AH297" s="1069" cm="1">
        <f t="array" ref="AH297">IF($D297&lt;COLUMNS($F$7:AH$7),"",INDEX(TableDiv[[GASB]:[GASB]],_xlfn.AGGREGATE(15,3,(TableDiv[[Agency]:[Agency]]=$E297)/(TableDiv[[Agency]:[Agency]]=$E297)*(ROW(TableDiv[Agency])-ROW(TableDiv[[#Headers],[Agency]])),COLUMNS($F$7:AH$7))))</f>
        <v>0</v>
      </c>
      <c r="AI297" s="1069" cm="1">
        <f t="array" ref="AI297">IF($D297&lt;COLUMNS($F$7:AI$7),"",INDEX(TableDiv[[GASB]:[GASB]],_xlfn.AGGREGATE(15,3,(TableDiv[[Agency]:[Agency]]=$E297)/(TableDiv[[Agency]:[Agency]]=$E297)*(ROW(TableDiv[Agency])-ROW(TableDiv[[#Headers],[Agency]])),COLUMNS($F$7:AI$7))))</f>
        <v>0</v>
      </c>
      <c r="AJ297" s="1069" cm="1">
        <f t="array" ref="AJ297">IF($D297&lt;COLUMNS($F$7:AJ$7),"",INDEX(TableDiv[[GASB]:[GASB]],_xlfn.AGGREGATE(15,3,(TableDiv[[Agency]:[Agency]]=$E297)/(TableDiv[[Agency]:[Agency]]=$E297)*(ROW(TableDiv[Agency])-ROW(TableDiv[[#Headers],[Agency]])),COLUMNS($F$7:AJ$7))))</f>
        <v>0</v>
      </c>
      <c r="AK297" s="1069" t="str" cm="1">
        <f t="array" ref="AK297">IF($D297&lt;COLUMNS($F$7:AK$7),"",INDEX(TableDiv[[GASB]:[GASB]],_xlfn.AGGREGATE(15,3,(TableDiv[[Agency]:[Agency]]=$E297)/(TableDiv[[Agency]:[Agency]]=$E297)*(ROW(TableDiv[Agency])-ROW(TableDiv[[#Headers],[Agency]])),COLUMNS($F$7:AK$7))))</f>
        <v/>
      </c>
      <c r="AL297" s="1069" t="str" cm="1">
        <f t="array" ref="AL297">IF($D297&lt;COLUMNS($F$7:AL$7),"",INDEX(TableDiv[[GASB]:[GASB]],_xlfn.AGGREGATE(15,3,(TableDiv[[Agency]:[Agency]]=$E297)/(TableDiv[[Agency]:[Agency]]=$E297)*(ROW(TableDiv[Agency])-ROW(TableDiv[[#Headers],[Agency]])),COLUMNS($F$7:AL$7))))</f>
        <v/>
      </c>
      <c r="AM297" s="1069" t="str" cm="1">
        <f t="array" ref="AM297">IF($D297&lt;COLUMNS($F$7:AM$7),"",INDEX(TableDiv[[GASB]:[GASB]],_xlfn.AGGREGATE(15,3,(TableDiv[[Agency]:[Agency]]=$E297)/(TableDiv[[Agency]:[Agency]]=$E297)*(ROW(TableDiv[Agency])-ROW(TableDiv[[#Headers],[Agency]])),COLUMNS($F$7:AM$7))))</f>
        <v/>
      </c>
      <c r="AN297" s="1069"/>
      <c r="AO297" s="1069"/>
      <c r="AP297" s="1069"/>
      <c r="AQ297" s="1069"/>
      <c r="AR297" s="1069"/>
      <c r="AS297" s="1069"/>
    </row>
    <row r="298" spans="1:45" ht="15">
      <c r="A298" s="1073" t="s">
        <v>1477</v>
      </c>
      <c r="B298" s="1073" t="s">
        <v>2267</v>
      </c>
      <c r="C298" s="1069"/>
      <c r="D298" s="1069">
        <f>COUNTIF(TableDiv[Agency],E298)</f>
        <v>31</v>
      </c>
      <c r="E298" s="1078" t="str" cm="1">
        <f t="array" ref="E298">IFERROR(INDEX(TableDiv[Agency],MATCH(0,INDEX(COUNTIF($E$7:E297,TableDiv[Agency]),),0)),"")</f>
        <v/>
      </c>
      <c r="F298" s="1069" cm="1">
        <f t="array" ref="F298">IF($D298&lt;COLUMNS($F$7:F$7),"",INDEX(TableDiv[[GASB]:[GASB]],_xlfn.AGGREGATE(15,3,(TableDiv[[Agency]:[Agency]]=$E298)/(TableDiv[[Agency]:[Agency]]=$E298)*(ROW(TableDiv[Agency])-ROW(TableDiv[[#Headers],[Agency]])),COLUMNS($F$7:F$7))))</f>
        <v>0</v>
      </c>
      <c r="G298" s="1069" cm="1">
        <f t="array" ref="G298">IF($D298&lt;COLUMNS($F$7:G$7),"",INDEX(TableDiv[[GASB]:[GASB]],_xlfn.AGGREGATE(15,3,(TableDiv[[Agency]:[Agency]]=$E298)/(TableDiv[[Agency]:[Agency]]=$E298)*(ROW(TableDiv[Agency])-ROW(TableDiv[[#Headers],[Agency]])),COLUMNS($F$7:G$7))))</f>
        <v>0</v>
      </c>
      <c r="H298" s="1069" cm="1">
        <f t="array" ref="H298">IF($D298&lt;COLUMNS($F$7:H$7),"",INDEX(TableDiv[[GASB]:[GASB]],_xlfn.AGGREGATE(15,3,(TableDiv[[Agency]:[Agency]]=$E298)/(TableDiv[[Agency]:[Agency]]=$E298)*(ROW(TableDiv[Agency])-ROW(TableDiv[[#Headers],[Agency]])),COLUMNS($F$7:H$7))))</f>
        <v>0</v>
      </c>
      <c r="I298" s="1069" cm="1">
        <f t="array" ref="I298">IF($D298&lt;COLUMNS($F$7:I$7),"",INDEX(TableDiv[[GASB]:[GASB]],_xlfn.AGGREGATE(15,3,(TableDiv[[Agency]:[Agency]]=$E298)/(TableDiv[[Agency]:[Agency]]=$E298)*(ROW(TableDiv[Agency])-ROW(TableDiv[[#Headers],[Agency]])),COLUMNS($F$7:I$7))))</f>
        <v>0</v>
      </c>
      <c r="J298" s="1069" cm="1">
        <f t="array" ref="J298">IF($D298&lt;COLUMNS($F$7:J$7),"",INDEX(TableDiv[[GASB]:[GASB]],_xlfn.AGGREGATE(15,3,(TableDiv[[Agency]:[Agency]]=$E298)/(TableDiv[[Agency]:[Agency]]=$E298)*(ROW(TableDiv[Agency])-ROW(TableDiv[[#Headers],[Agency]])),COLUMNS($F$7:J$7))))</f>
        <v>0</v>
      </c>
      <c r="K298" s="1069" cm="1">
        <f t="array" ref="K298">IF($D298&lt;COLUMNS($F$7:K$7),"",INDEX(TableDiv[[GASB]:[GASB]],_xlfn.AGGREGATE(15,3,(TableDiv[[Agency]:[Agency]]=$E298)/(TableDiv[[Agency]:[Agency]]=$E298)*(ROW(TableDiv[Agency])-ROW(TableDiv[[#Headers],[Agency]])),COLUMNS($F$7:K$7))))</f>
        <v>0</v>
      </c>
      <c r="L298" s="1069" cm="1">
        <f t="array" ref="L298">IF($D298&lt;COLUMNS($F$7:L$7),"",INDEX(TableDiv[[GASB]:[GASB]],_xlfn.AGGREGATE(15,3,(TableDiv[[Agency]:[Agency]]=$E298)/(TableDiv[[Agency]:[Agency]]=$E298)*(ROW(TableDiv[Agency])-ROW(TableDiv[[#Headers],[Agency]])),COLUMNS($F$7:L$7))))</f>
        <v>0</v>
      </c>
      <c r="M298" s="1069" cm="1">
        <f t="array" ref="M298">IF($D298&lt;COLUMNS($F$7:M$7),"",INDEX(TableDiv[[GASB]:[GASB]],_xlfn.AGGREGATE(15,3,(TableDiv[[Agency]:[Agency]]=$E298)/(TableDiv[[Agency]:[Agency]]=$E298)*(ROW(TableDiv[Agency])-ROW(TableDiv[[#Headers],[Agency]])),COLUMNS($F$7:M$7))))</f>
        <v>0</v>
      </c>
      <c r="N298" s="1069" cm="1">
        <f t="array" ref="N298">IF($D298&lt;COLUMNS($F$7:N$7),"",INDEX(TableDiv[[GASB]:[GASB]],_xlfn.AGGREGATE(15,3,(TableDiv[[Agency]:[Agency]]=$E298)/(TableDiv[[Agency]:[Agency]]=$E298)*(ROW(TableDiv[Agency])-ROW(TableDiv[[#Headers],[Agency]])),COLUMNS($F$7:N$7))))</f>
        <v>0</v>
      </c>
      <c r="O298" s="1069" cm="1">
        <f t="array" ref="O298">IF($D298&lt;COLUMNS($F$7:O$7),"",INDEX(TableDiv[[GASB]:[GASB]],_xlfn.AGGREGATE(15,3,(TableDiv[[Agency]:[Agency]]=$E298)/(TableDiv[[Agency]:[Agency]]=$E298)*(ROW(TableDiv[Agency])-ROW(TableDiv[[#Headers],[Agency]])),COLUMNS($F$7:O$7))))</f>
        <v>0</v>
      </c>
      <c r="P298" s="1069" cm="1">
        <f t="array" ref="P298">IF($D298&lt;COLUMNS($F$7:P$7),"",INDEX(TableDiv[[GASB]:[GASB]],_xlfn.AGGREGATE(15,3,(TableDiv[[Agency]:[Agency]]=$E298)/(TableDiv[[Agency]:[Agency]]=$E298)*(ROW(TableDiv[Agency])-ROW(TableDiv[[#Headers],[Agency]])),COLUMNS($F$7:P$7))))</f>
        <v>0</v>
      </c>
      <c r="Q298" s="1069" cm="1">
        <f t="array" ref="Q298">IF($D298&lt;COLUMNS($F$7:Q$7),"",INDEX(TableDiv[[GASB]:[GASB]],_xlfn.AGGREGATE(15,3,(TableDiv[[Agency]:[Agency]]=$E298)/(TableDiv[[Agency]:[Agency]]=$E298)*(ROW(TableDiv[Agency])-ROW(TableDiv[[#Headers],[Agency]])),COLUMNS($F$7:Q$7))))</f>
        <v>0</v>
      </c>
      <c r="R298" s="1069" cm="1">
        <f t="array" ref="R298">IF($D298&lt;COLUMNS($F$7:R$7),"",INDEX(TableDiv[[GASB]:[GASB]],_xlfn.AGGREGATE(15,3,(TableDiv[[Agency]:[Agency]]=$E298)/(TableDiv[[Agency]:[Agency]]=$E298)*(ROW(TableDiv[Agency])-ROW(TableDiv[[#Headers],[Agency]])),COLUMNS($F$7:R$7))))</f>
        <v>0</v>
      </c>
      <c r="S298" s="1069" cm="1">
        <f t="array" ref="S298">IF($D298&lt;COLUMNS($F$7:S$7),"",INDEX(TableDiv[[GASB]:[GASB]],_xlfn.AGGREGATE(15,3,(TableDiv[[Agency]:[Agency]]=$E298)/(TableDiv[[Agency]:[Agency]]=$E298)*(ROW(TableDiv[Agency])-ROW(TableDiv[[#Headers],[Agency]])),COLUMNS($F$7:S$7))))</f>
        <v>0</v>
      </c>
      <c r="T298" s="1069" cm="1">
        <f t="array" ref="T298">IF($D298&lt;COLUMNS($F$7:T$7),"",INDEX(TableDiv[[GASB]:[GASB]],_xlfn.AGGREGATE(15,3,(TableDiv[[Agency]:[Agency]]=$E298)/(TableDiv[[Agency]:[Agency]]=$E298)*(ROW(TableDiv[Agency])-ROW(TableDiv[[#Headers],[Agency]])),COLUMNS($F$7:T$7))))</f>
        <v>0</v>
      </c>
      <c r="U298" s="1069" cm="1">
        <f t="array" ref="U298">IF($D298&lt;COLUMNS($F$7:U$7),"",INDEX(TableDiv[[GASB]:[GASB]],_xlfn.AGGREGATE(15,3,(TableDiv[[Agency]:[Agency]]=$E298)/(TableDiv[[Agency]:[Agency]]=$E298)*(ROW(TableDiv[Agency])-ROW(TableDiv[[#Headers],[Agency]])),COLUMNS($F$7:U$7))))</f>
        <v>0</v>
      </c>
      <c r="V298" s="1069" cm="1">
        <f t="array" ref="V298">IF($D298&lt;COLUMNS($F$7:V$7),"",INDEX(TableDiv[[GASB]:[GASB]],_xlfn.AGGREGATE(15,3,(TableDiv[[Agency]:[Agency]]=$E298)/(TableDiv[[Agency]:[Agency]]=$E298)*(ROW(TableDiv[Agency])-ROW(TableDiv[[#Headers],[Agency]])),COLUMNS($F$7:V$7))))</f>
        <v>0</v>
      </c>
      <c r="W298" s="1069" cm="1">
        <f t="array" ref="W298">IF($D298&lt;COLUMNS($F$7:W$7),"",INDEX(TableDiv[[GASB]:[GASB]],_xlfn.AGGREGATE(15,3,(TableDiv[[Agency]:[Agency]]=$E298)/(TableDiv[[Agency]:[Agency]]=$E298)*(ROW(TableDiv[Agency])-ROW(TableDiv[[#Headers],[Agency]])),COLUMNS($F$7:W$7))))</f>
        <v>0</v>
      </c>
      <c r="X298" s="1069" cm="1">
        <f t="array" ref="X298">IF($D298&lt;COLUMNS($F$7:X$7),"",INDEX(TableDiv[[GASB]:[GASB]],_xlfn.AGGREGATE(15,3,(TableDiv[[Agency]:[Agency]]=$E298)/(TableDiv[[Agency]:[Agency]]=$E298)*(ROW(TableDiv[Agency])-ROW(TableDiv[[#Headers],[Agency]])),COLUMNS($F$7:X$7))))</f>
        <v>0</v>
      </c>
      <c r="Y298" s="1069" cm="1">
        <f t="array" ref="Y298">IF($D298&lt;COLUMNS($F$7:Y$7),"",INDEX(TableDiv[[GASB]:[GASB]],_xlfn.AGGREGATE(15,3,(TableDiv[[Agency]:[Agency]]=$E298)/(TableDiv[[Agency]:[Agency]]=$E298)*(ROW(TableDiv[Agency])-ROW(TableDiv[[#Headers],[Agency]])),COLUMNS($F$7:Y$7))))</f>
        <v>0</v>
      </c>
      <c r="Z298" s="1069" cm="1">
        <f t="array" ref="Z298">IF($D298&lt;COLUMNS($F$7:Z$7),"",INDEX(TableDiv[[GASB]:[GASB]],_xlfn.AGGREGATE(15,3,(TableDiv[[Agency]:[Agency]]=$E298)/(TableDiv[[Agency]:[Agency]]=$E298)*(ROW(TableDiv[Agency])-ROW(TableDiv[[#Headers],[Agency]])),COLUMNS($F$7:Z$7))))</f>
        <v>0</v>
      </c>
      <c r="AA298" s="1069" cm="1">
        <f t="array" ref="AA298">IF($D298&lt;COLUMNS($F$7:AA$7),"",INDEX(TableDiv[[GASB]:[GASB]],_xlfn.AGGREGATE(15,3,(TableDiv[[Agency]:[Agency]]=$E298)/(TableDiv[[Agency]:[Agency]]=$E298)*(ROW(TableDiv[Agency])-ROW(TableDiv[[#Headers],[Agency]])),COLUMNS($F$7:AA$7))))</f>
        <v>0</v>
      </c>
      <c r="AB298" s="1069" cm="1">
        <f t="array" ref="AB298">IF($D298&lt;COLUMNS($F$7:AB$7),"",INDEX(TableDiv[[GASB]:[GASB]],_xlfn.AGGREGATE(15,3,(TableDiv[[Agency]:[Agency]]=$E298)/(TableDiv[[Agency]:[Agency]]=$E298)*(ROW(TableDiv[Agency])-ROW(TableDiv[[#Headers],[Agency]])),COLUMNS($F$7:AB$7))))</f>
        <v>0</v>
      </c>
      <c r="AC298" s="1069" cm="1">
        <f t="array" ref="AC298">IF($D298&lt;COLUMNS($F$7:AC$7),"",INDEX(TableDiv[[GASB]:[GASB]],_xlfn.AGGREGATE(15,3,(TableDiv[[Agency]:[Agency]]=$E298)/(TableDiv[[Agency]:[Agency]]=$E298)*(ROW(TableDiv[Agency])-ROW(TableDiv[[#Headers],[Agency]])),COLUMNS($F$7:AC$7))))</f>
        <v>0</v>
      </c>
      <c r="AD298" s="1069" cm="1">
        <f t="array" ref="AD298">IF($D298&lt;COLUMNS($F$7:AD$7),"",INDEX(TableDiv[[GASB]:[GASB]],_xlfn.AGGREGATE(15,3,(TableDiv[[Agency]:[Agency]]=$E298)/(TableDiv[[Agency]:[Agency]]=$E298)*(ROW(TableDiv[Agency])-ROW(TableDiv[[#Headers],[Agency]])),COLUMNS($F$7:AD$7))))</f>
        <v>0</v>
      </c>
      <c r="AE298" s="1069" cm="1">
        <f t="array" ref="AE298">IF($D298&lt;COLUMNS($F$7:AE$7),"",INDEX(TableDiv[[GASB]:[GASB]],_xlfn.AGGREGATE(15,3,(TableDiv[[Agency]:[Agency]]=$E298)/(TableDiv[[Agency]:[Agency]]=$E298)*(ROW(TableDiv[Agency])-ROW(TableDiv[[#Headers],[Agency]])),COLUMNS($F$7:AE$7))))</f>
        <v>0</v>
      </c>
      <c r="AF298" s="1069" cm="1">
        <f t="array" ref="AF298">IF($D298&lt;COLUMNS($F$7:AF$7),"",INDEX(TableDiv[[GASB]:[GASB]],_xlfn.AGGREGATE(15,3,(TableDiv[[Agency]:[Agency]]=$E298)/(TableDiv[[Agency]:[Agency]]=$E298)*(ROW(TableDiv[Agency])-ROW(TableDiv[[#Headers],[Agency]])),COLUMNS($F$7:AF$7))))</f>
        <v>0</v>
      </c>
      <c r="AG298" s="1069" cm="1">
        <f t="array" ref="AG298">IF($D298&lt;COLUMNS($F$7:AG$7),"",INDEX(TableDiv[[GASB]:[GASB]],_xlfn.AGGREGATE(15,3,(TableDiv[[Agency]:[Agency]]=$E298)/(TableDiv[[Agency]:[Agency]]=$E298)*(ROW(TableDiv[Agency])-ROW(TableDiv[[#Headers],[Agency]])),COLUMNS($F$7:AG$7))))</f>
        <v>0</v>
      </c>
      <c r="AH298" s="1069" cm="1">
        <f t="array" ref="AH298">IF($D298&lt;COLUMNS($F$7:AH$7),"",INDEX(TableDiv[[GASB]:[GASB]],_xlfn.AGGREGATE(15,3,(TableDiv[[Agency]:[Agency]]=$E298)/(TableDiv[[Agency]:[Agency]]=$E298)*(ROW(TableDiv[Agency])-ROW(TableDiv[[#Headers],[Agency]])),COLUMNS($F$7:AH$7))))</f>
        <v>0</v>
      </c>
      <c r="AI298" s="1069" cm="1">
        <f t="array" ref="AI298">IF($D298&lt;COLUMNS($F$7:AI$7),"",INDEX(TableDiv[[GASB]:[GASB]],_xlfn.AGGREGATE(15,3,(TableDiv[[Agency]:[Agency]]=$E298)/(TableDiv[[Agency]:[Agency]]=$E298)*(ROW(TableDiv[Agency])-ROW(TableDiv[[#Headers],[Agency]])),COLUMNS($F$7:AI$7))))</f>
        <v>0</v>
      </c>
      <c r="AJ298" s="1069" cm="1">
        <f t="array" ref="AJ298">IF($D298&lt;COLUMNS($F$7:AJ$7),"",INDEX(TableDiv[[GASB]:[GASB]],_xlfn.AGGREGATE(15,3,(TableDiv[[Agency]:[Agency]]=$E298)/(TableDiv[[Agency]:[Agency]]=$E298)*(ROW(TableDiv[Agency])-ROW(TableDiv[[#Headers],[Agency]])),COLUMNS($F$7:AJ$7))))</f>
        <v>0</v>
      </c>
      <c r="AK298" s="1069" t="str" cm="1">
        <f t="array" ref="AK298">IF($D298&lt;COLUMNS($F$7:AK$7),"",INDEX(TableDiv[[GASB]:[GASB]],_xlfn.AGGREGATE(15,3,(TableDiv[[Agency]:[Agency]]=$E298)/(TableDiv[[Agency]:[Agency]]=$E298)*(ROW(TableDiv[Agency])-ROW(TableDiv[[#Headers],[Agency]])),COLUMNS($F$7:AK$7))))</f>
        <v/>
      </c>
      <c r="AL298" s="1069" t="str" cm="1">
        <f t="array" ref="AL298">IF($D298&lt;COLUMNS($F$7:AL$7),"",INDEX(TableDiv[[GASB]:[GASB]],_xlfn.AGGREGATE(15,3,(TableDiv[[Agency]:[Agency]]=$E298)/(TableDiv[[Agency]:[Agency]]=$E298)*(ROW(TableDiv[Agency])-ROW(TableDiv[[#Headers],[Agency]])),COLUMNS($F$7:AL$7))))</f>
        <v/>
      </c>
      <c r="AM298" s="1069" t="str" cm="1">
        <f t="array" ref="AM298">IF($D298&lt;COLUMNS($F$7:AM$7),"",INDEX(TableDiv[[GASB]:[GASB]],_xlfn.AGGREGATE(15,3,(TableDiv[[Agency]:[Agency]]=$E298)/(TableDiv[[Agency]:[Agency]]=$E298)*(ROW(TableDiv[Agency])-ROW(TableDiv[[#Headers],[Agency]])),COLUMNS($F$7:AM$7))))</f>
        <v/>
      </c>
      <c r="AN298" s="1069"/>
      <c r="AO298" s="1069"/>
      <c r="AP298" s="1069"/>
      <c r="AQ298" s="1069"/>
      <c r="AR298" s="1069"/>
      <c r="AS298" s="1069"/>
    </row>
    <row r="299" spans="1:45" ht="15">
      <c r="A299" s="1073" t="s">
        <v>1477</v>
      </c>
      <c r="B299" s="1073" t="s">
        <v>2277</v>
      </c>
      <c r="C299" s="1069"/>
      <c r="D299" s="1069">
        <f>COUNTIF(TableDiv[Agency],E299)</f>
        <v>31</v>
      </c>
      <c r="E299" s="1078" t="str" cm="1">
        <f t="array" ref="E299">IFERROR(INDEX(TableDiv[Agency],MATCH(0,INDEX(COUNTIF($E$7:E298,TableDiv[Agency]),),0)),"")</f>
        <v/>
      </c>
      <c r="F299" s="1069" cm="1">
        <f t="array" ref="F299">IF($D299&lt;COLUMNS($F$7:F$7),"",INDEX(TableDiv[[GASB]:[GASB]],_xlfn.AGGREGATE(15,3,(TableDiv[[Agency]:[Agency]]=$E299)/(TableDiv[[Agency]:[Agency]]=$E299)*(ROW(TableDiv[Agency])-ROW(TableDiv[[#Headers],[Agency]])),COLUMNS($F$7:F$7))))</f>
        <v>0</v>
      </c>
      <c r="G299" s="1069" cm="1">
        <f t="array" ref="G299">IF($D299&lt;COLUMNS($F$7:G$7),"",INDEX(TableDiv[[GASB]:[GASB]],_xlfn.AGGREGATE(15,3,(TableDiv[[Agency]:[Agency]]=$E299)/(TableDiv[[Agency]:[Agency]]=$E299)*(ROW(TableDiv[Agency])-ROW(TableDiv[[#Headers],[Agency]])),COLUMNS($F$7:G$7))))</f>
        <v>0</v>
      </c>
      <c r="H299" s="1069" cm="1">
        <f t="array" ref="H299">IF($D299&lt;COLUMNS($F$7:H$7),"",INDEX(TableDiv[[GASB]:[GASB]],_xlfn.AGGREGATE(15,3,(TableDiv[[Agency]:[Agency]]=$E299)/(TableDiv[[Agency]:[Agency]]=$E299)*(ROW(TableDiv[Agency])-ROW(TableDiv[[#Headers],[Agency]])),COLUMNS($F$7:H$7))))</f>
        <v>0</v>
      </c>
      <c r="I299" s="1069" cm="1">
        <f t="array" ref="I299">IF($D299&lt;COLUMNS($F$7:I$7),"",INDEX(TableDiv[[GASB]:[GASB]],_xlfn.AGGREGATE(15,3,(TableDiv[[Agency]:[Agency]]=$E299)/(TableDiv[[Agency]:[Agency]]=$E299)*(ROW(TableDiv[Agency])-ROW(TableDiv[[#Headers],[Agency]])),COLUMNS($F$7:I$7))))</f>
        <v>0</v>
      </c>
      <c r="J299" s="1069" cm="1">
        <f t="array" ref="J299">IF($D299&lt;COLUMNS($F$7:J$7),"",INDEX(TableDiv[[GASB]:[GASB]],_xlfn.AGGREGATE(15,3,(TableDiv[[Agency]:[Agency]]=$E299)/(TableDiv[[Agency]:[Agency]]=$E299)*(ROW(TableDiv[Agency])-ROW(TableDiv[[#Headers],[Agency]])),COLUMNS($F$7:J$7))))</f>
        <v>0</v>
      </c>
      <c r="K299" s="1069" cm="1">
        <f t="array" ref="K299">IF($D299&lt;COLUMNS($F$7:K$7),"",INDEX(TableDiv[[GASB]:[GASB]],_xlfn.AGGREGATE(15,3,(TableDiv[[Agency]:[Agency]]=$E299)/(TableDiv[[Agency]:[Agency]]=$E299)*(ROW(TableDiv[Agency])-ROW(TableDiv[[#Headers],[Agency]])),COLUMNS($F$7:K$7))))</f>
        <v>0</v>
      </c>
      <c r="L299" s="1069" cm="1">
        <f t="array" ref="L299">IF($D299&lt;COLUMNS($F$7:L$7),"",INDEX(TableDiv[[GASB]:[GASB]],_xlfn.AGGREGATE(15,3,(TableDiv[[Agency]:[Agency]]=$E299)/(TableDiv[[Agency]:[Agency]]=$E299)*(ROW(TableDiv[Agency])-ROW(TableDiv[[#Headers],[Agency]])),COLUMNS($F$7:L$7))))</f>
        <v>0</v>
      </c>
      <c r="M299" s="1069" cm="1">
        <f t="array" ref="M299">IF($D299&lt;COLUMNS($F$7:M$7),"",INDEX(TableDiv[[GASB]:[GASB]],_xlfn.AGGREGATE(15,3,(TableDiv[[Agency]:[Agency]]=$E299)/(TableDiv[[Agency]:[Agency]]=$E299)*(ROW(TableDiv[Agency])-ROW(TableDiv[[#Headers],[Agency]])),COLUMNS($F$7:M$7))))</f>
        <v>0</v>
      </c>
      <c r="N299" s="1069" cm="1">
        <f t="array" ref="N299">IF($D299&lt;COLUMNS($F$7:N$7),"",INDEX(TableDiv[[GASB]:[GASB]],_xlfn.AGGREGATE(15,3,(TableDiv[[Agency]:[Agency]]=$E299)/(TableDiv[[Agency]:[Agency]]=$E299)*(ROW(TableDiv[Agency])-ROW(TableDiv[[#Headers],[Agency]])),COLUMNS($F$7:N$7))))</f>
        <v>0</v>
      </c>
      <c r="O299" s="1069" cm="1">
        <f t="array" ref="O299">IF($D299&lt;COLUMNS($F$7:O$7),"",INDEX(TableDiv[[GASB]:[GASB]],_xlfn.AGGREGATE(15,3,(TableDiv[[Agency]:[Agency]]=$E299)/(TableDiv[[Agency]:[Agency]]=$E299)*(ROW(TableDiv[Agency])-ROW(TableDiv[[#Headers],[Agency]])),COLUMNS($F$7:O$7))))</f>
        <v>0</v>
      </c>
      <c r="P299" s="1069" cm="1">
        <f t="array" ref="P299">IF($D299&lt;COLUMNS($F$7:P$7),"",INDEX(TableDiv[[GASB]:[GASB]],_xlfn.AGGREGATE(15,3,(TableDiv[[Agency]:[Agency]]=$E299)/(TableDiv[[Agency]:[Agency]]=$E299)*(ROW(TableDiv[Agency])-ROW(TableDiv[[#Headers],[Agency]])),COLUMNS($F$7:P$7))))</f>
        <v>0</v>
      </c>
      <c r="Q299" s="1069" cm="1">
        <f t="array" ref="Q299">IF($D299&lt;COLUMNS($F$7:Q$7),"",INDEX(TableDiv[[GASB]:[GASB]],_xlfn.AGGREGATE(15,3,(TableDiv[[Agency]:[Agency]]=$E299)/(TableDiv[[Agency]:[Agency]]=$E299)*(ROW(TableDiv[Agency])-ROW(TableDiv[[#Headers],[Agency]])),COLUMNS($F$7:Q$7))))</f>
        <v>0</v>
      </c>
      <c r="R299" s="1069" cm="1">
        <f t="array" ref="R299">IF($D299&lt;COLUMNS($F$7:R$7),"",INDEX(TableDiv[[GASB]:[GASB]],_xlfn.AGGREGATE(15,3,(TableDiv[[Agency]:[Agency]]=$E299)/(TableDiv[[Agency]:[Agency]]=$E299)*(ROW(TableDiv[Agency])-ROW(TableDiv[[#Headers],[Agency]])),COLUMNS($F$7:R$7))))</f>
        <v>0</v>
      </c>
      <c r="S299" s="1069" cm="1">
        <f t="array" ref="S299">IF($D299&lt;COLUMNS($F$7:S$7),"",INDEX(TableDiv[[GASB]:[GASB]],_xlfn.AGGREGATE(15,3,(TableDiv[[Agency]:[Agency]]=$E299)/(TableDiv[[Agency]:[Agency]]=$E299)*(ROW(TableDiv[Agency])-ROW(TableDiv[[#Headers],[Agency]])),COLUMNS($F$7:S$7))))</f>
        <v>0</v>
      </c>
      <c r="T299" s="1069" cm="1">
        <f t="array" ref="T299">IF($D299&lt;COLUMNS($F$7:T$7),"",INDEX(TableDiv[[GASB]:[GASB]],_xlfn.AGGREGATE(15,3,(TableDiv[[Agency]:[Agency]]=$E299)/(TableDiv[[Agency]:[Agency]]=$E299)*(ROW(TableDiv[Agency])-ROW(TableDiv[[#Headers],[Agency]])),COLUMNS($F$7:T$7))))</f>
        <v>0</v>
      </c>
      <c r="U299" s="1069" cm="1">
        <f t="array" ref="U299">IF($D299&lt;COLUMNS($F$7:U$7),"",INDEX(TableDiv[[GASB]:[GASB]],_xlfn.AGGREGATE(15,3,(TableDiv[[Agency]:[Agency]]=$E299)/(TableDiv[[Agency]:[Agency]]=$E299)*(ROW(TableDiv[Agency])-ROW(TableDiv[[#Headers],[Agency]])),COLUMNS($F$7:U$7))))</f>
        <v>0</v>
      </c>
      <c r="V299" s="1069" cm="1">
        <f t="array" ref="V299">IF($D299&lt;COLUMNS($F$7:V$7),"",INDEX(TableDiv[[GASB]:[GASB]],_xlfn.AGGREGATE(15,3,(TableDiv[[Agency]:[Agency]]=$E299)/(TableDiv[[Agency]:[Agency]]=$E299)*(ROW(TableDiv[Agency])-ROW(TableDiv[[#Headers],[Agency]])),COLUMNS($F$7:V$7))))</f>
        <v>0</v>
      </c>
      <c r="W299" s="1069" cm="1">
        <f t="array" ref="W299">IF($D299&lt;COLUMNS($F$7:W$7),"",INDEX(TableDiv[[GASB]:[GASB]],_xlfn.AGGREGATE(15,3,(TableDiv[[Agency]:[Agency]]=$E299)/(TableDiv[[Agency]:[Agency]]=$E299)*(ROW(TableDiv[Agency])-ROW(TableDiv[[#Headers],[Agency]])),COLUMNS($F$7:W$7))))</f>
        <v>0</v>
      </c>
      <c r="X299" s="1069" cm="1">
        <f t="array" ref="X299">IF($D299&lt;COLUMNS($F$7:X$7),"",INDEX(TableDiv[[GASB]:[GASB]],_xlfn.AGGREGATE(15,3,(TableDiv[[Agency]:[Agency]]=$E299)/(TableDiv[[Agency]:[Agency]]=$E299)*(ROW(TableDiv[Agency])-ROW(TableDiv[[#Headers],[Agency]])),COLUMNS($F$7:X$7))))</f>
        <v>0</v>
      </c>
      <c r="Y299" s="1069" cm="1">
        <f t="array" ref="Y299">IF($D299&lt;COLUMNS($F$7:Y$7),"",INDEX(TableDiv[[GASB]:[GASB]],_xlfn.AGGREGATE(15,3,(TableDiv[[Agency]:[Agency]]=$E299)/(TableDiv[[Agency]:[Agency]]=$E299)*(ROW(TableDiv[Agency])-ROW(TableDiv[[#Headers],[Agency]])),COLUMNS($F$7:Y$7))))</f>
        <v>0</v>
      </c>
      <c r="Z299" s="1069" cm="1">
        <f t="array" ref="Z299">IF($D299&lt;COLUMNS($F$7:Z$7),"",INDEX(TableDiv[[GASB]:[GASB]],_xlfn.AGGREGATE(15,3,(TableDiv[[Agency]:[Agency]]=$E299)/(TableDiv[[Agency]:[Agency]]=$E299)*(ROW(TableDiv[Agency])-ROW(TableDiv[[#Headers],[Agency]])),COLUMNS($F$7:Z$7))))</f>
        <v>0</v>
      </c>
      <c r="AA299" s="1069" cm="1">
        <f t="array" ref="AA299">IF($D299&lt;COLUMNS($F$7:AA$7),"",INDEX(TableDiv[[GASB]:[GASB]],_xlfn.AGGREGATE(15,3,(TableDiv[[Agency]:[Agency]]=$E299)/(TableDiv[[Agency]:[Agency]]=$E299)*(ROW(TableDiv[Agency])-ROW(TableDiv[[#Headers],[Agency]])),COLUMNS($F$7:AA$7))))</f>
        <v>0</v>
      </c>
      <c r="AB299" s="1069" cm="1">
        <f t="array" ref="AB299">IF($D299&lt;COLUMNS($F$7:AB$7),"",INDEX(TableDiv[[GASB]:[GASB]],_xlfn.AGGREGATE(15,3,(TableDiv[[Agency]:[Agency]]=$E299)/(TableDiv[[Agency]:[Agency]]=$E299)*(ROW(TableDiv[Agency])-ROW(TableDiv[[#Headers],[Agency]])),COLUMNS($F$7:AB$7))))</f>
        <v>0</v>
      </c>
      <c r="AC299" s="1069" cm="1">
        <f t="array" ref="AC299">IF($D299&lt;COLUMNS($F$7:AC$7),"",INDEX(TableDiv[[GASB]:[GASB]],_xlfn.AGGREGATE(15,3,(TableDiv[[Agency]:[Agency]]=$E299)/(TableDiv[[Agency]:[Agency]]=$E299)*(ROW(TableDiv[Agency])-ROW(TableDiv[[#Headers],[Agency]])),COLUMNS($F$7:AC$7))))</f>
        <v>0</v>
      </c>
      <c r="AD299" s="1069" cm="1">
        <f t="array" ref="AD299">IF($D299&lt;COLUMNS($F$7:AD$7),"",INDEX(TableDiv[[GASB]:[GASB]],_xlfn.AGGREGATE(15,3,(TableDiv[[Agency]:[Agency]]=$E299)/(TableDiv[[Agency]:[Agency]]=$E299)*(ROW(TableDiv[Agency])-ROW(TableDiv[[#Headers],[Agency]])),COLUMNS($F$7:AD$7))))</f>
        <v>0</v>
      </c>
      <c r="AE299" s="1069" cm="1">
        <f t="array" ref="AE299">IF($D299&lt;COLUMNS($F$7:AE$7),"",INDEX(TableDiv[[GASB]:[GASB]],_xlfn.AGGREGATE(15,3,(TableDiv[[Agency]:[Agency]]=$E299)/(TableDiv[[Agency]:[Agency]]=$E299)*(ROW(TableDiv[Agency])-ROW(TableDiv[[#Headers],[Agency]])),COLUMNS($F$7:AE$7))))</f>
        <v>0</v>
      </c>
      <c r="AF299" s="1069" cm="1">
        <f t="array" ref="AF299">IF($D299&lt;COLUMNS($F$7:AF$7),"",INDEX(TableDiv[[GASB]:[GASB]],_xlfn.AGGREGATE(15,3,(TableDiv[[Agency]:[Agency]]=$E299)/(TableDiv[[Agency]:[Agency]]=$E299)*(ROW(TableDiv[Agency])-ROW(TableDiv[[#Headers],[Agency]])),COLUMNS($F$7:AF$7))))</f>
        <v>0</v>
      </c>
      <c r="AG299" s="1069" cm="1">
        <f t="array" ref="AG299">IF($D299&lt;COLUMNS($F$7:AG$7),"",INDEX(TableDiv[[GASB]:[GASB]],_xlfn.AGGREGATE(15,3,(TableDiv[[Agency]:[Agency]]=$E299)/(TableDiv[[Agency]:[Agency]]=$E299)*(ROW(TableDiv[Agency])-ROW(TableDiv[[#Headers],[Agency]])),COLUMNS($F$7:AG$7))))</f>
        <v>0</v>
      </c>
      <c r="AH299" s="1069" cm="1">
        <f t="array" ref="AH299">IF($D299&lt;COLUMNS($F$7:AH$7),"",INDEX(TableDiv[[GASB]:[GASB]],_xlfn.AGGREGATE(15,3,(TableDiv[[Agency]:[Agency]]=$E299)/(TableDiv[[Agency]:[Agency]]=$E299)*(ROW(TableDiv[Agency])-ROW(TableDiv[[#Headers],[Agency]])),COLUMNS($F$7:AH$7))))</f>
        <v>0</v>
      </c>
      <c r="AI299" s="1069" cm="1">
        <f t="array" ref="AI299">IF($D299&lt;COLUMNS($F$7:AI$7),"",INDEX(TableDiv[[GASB]:[GASB]],_xlfn.AGGREGATE(15,3,(TableDiv[[Agency]:[Agency]]=$E299)/(TableDiv[[Agency]:[Agency]]=$E299)*(ROW(TableDiv[Agency])-ROW(TableDiv[[#Headers],[Agency]])),COLUMNS($F$7:AI$7))))</f>
        <v>0</v>
      </c>
      <c r="AJ299" s="1069" cm="1">
        <f t="array" ref="AJ299">IF($D299&lt;COLUMNS($F$7:AJ$7),"",INDEX(TableDiv[[GASB]:[GASB]],_xlfn.AGGREGATE(15,3,(TableDiv[[Agency]:[Agency]]=$E299)/(TableDiv[[Agency]:[Agency]]=$E299)*(ROW(TableDiv[Agency])-ROW(TableDiv[[#Headers],[Agency]])),COLUMNS($F$7:AJ$7))))</f>
        <v>0</v>
      </c>
      <c r="AK299" s="1069" t="str" cm="1">
        <f t="array" ref="AK299">IF($D299&lt;COLUMNS($F$7:AK$7),"",INDEX(TableDiv[[GASB]:[GASB]],_xlfn.AGGREGATE(15,3,(TableDiv[[Agency]:[Agency]]=$E299)/(TableDiv[[Agency]:[Agency]]=$E299)*(ROW(TableDiv[Agency])-ROW(TableDiv[[#Headers],[Agency]])),COLUMNS($F$7:AK$7))))</f>
        <v/>
      </c>
      <c r="AL299" s="1069" t="str" cm="1">
        <f t="array" ref="AL299">IF($D299&lt;COLUMNS($F$7:AL$7),"",INDEX(TableDiv[[GASB]:[GASB]],_xlfn.AGGREGATE(15,3,(TableDiv[[Agency]:[Agency]]=$E299)/(TableDiv[[Agency]:[Agency]]=$E299)*(ROW(TableDiv[Agency])-ROW(TableDiv[[#Headers],[Agency]])),COLUMNS($F$7:AL$7))))</f>
        <v/>
      </c>
      <c r="AM299" s="1069" t="str" cm="1">
        <f t="array" ref="AM299">IF($D299&lt;COLUMNS($F$7:AM$7),"",INDEX(TableDiv[[GASB]:[GASB]],_xlfn.AGGREGATE(15,3,(TableDiv[[Agency]:[Agency]]=$E299)/(TableDiv[[Agency]:[Agency]]=$E299)*(ROW(TableDiv[Agency])-ROW(TableDiv[[#Headers],[Agency]])),COLUMNS($F$7:AM$7))))</f>
        <v/>
      </c>
      <c r="AN299" s="1069"/>
      <c r="AO299" s="1069"/>
      <c r="AP299" s="1069"/>
      <c r="AQ299" s="1069"/>
      <c r="AR299" s="1069"/>
      <c r="AS299" s="1069"/>
    </row>
    <row r="300" spans="1:45" ht="15">
      <c r="A300" s="1073" t="s">
        <v>1477</v>
      </c>
      <c r="B300" s="1073" t="s">
        <v>2311</v>
      </c>
      <c r="C300" s="1069"/>
      <c r="D300" s="1069">
        <f>COUNTIF(TableDiv[Agency],E300)</f>
        <v>31</v>
      </c>
      <c r="E300" s="1078" t="str" cm="1">
        <f t="array" ref="E300">IFERROR(INDEX(TableDiv[Agency],MATCH(0,INDEX(COUNTIF($E$7:E299,TableDiv[Agency]),),0)),"")</f>
        <v/>
      </c>
      <c r="F300" s="1069" cm="1">
        <f t="array" ref="F300">IF($D300&lt;COLUMNS($F$7:F$7),"",INDEX(TableDiv[[GASB]:[GASB]],_xlfn.AGGREGATE(15,3,(TableDiv[[Agency]:[Agency]]=$E300)/(TableDiv[[Agency]:[Agency]]=$E300)*(ROW(TableDiv[Agency])-ROW(TableDiv[[#Headers],[Agency]])),COLUMNS($F$7:F$7))))</f>
        <v>0</v>
      </c>
      <c r="G300" s="1069" cm="1">
        <f t="array" ref="G300">IF($D300&lt;COLUMNS($F$7:G$7),"",INDEX(TableDiv[[GASB]:[GASB]],_xlfn.AGGREGATE(15,3,(TableDiv[[Agency]:[Agency]]=$E300)/(TableDiv[[Agency]:[Agency]]=$E300)*(ROW(TableDiv[Agency])-ROW(TableDiv[[#Headers],[Agency]])),COLUMNS($F$7:G$7))))</f>
        <v>0</v>
      </c>
      <c r="H300" s="1069" cm="1">
        <f t="array" ref="H300">IF($D300&lt;COLUMNS($F$7:H$7),"",INDEX(TableDiv[[GASB]:[GASB]],_xlfn.AGGREGATE(15,3,(TableDiv[[Agency]:[Agency]]=$E300)/(TableDiv[[Agency]:[Agency]]=$E300)*(ROW(TableDiv[Agency])-ROW(TableDiv[[#Headers],[Agency]])),COLUMNS($F$7:H$7))))</f>
        <v>0</v>
      </c>
      <c r="I300" s="1069" cm="1">
        <f t="array" ref="I300">IF($D300&lt;COLUMNS($F$7:I$7),"",INDEX(TableDiv[[GASB]:[GASB]],_xlfn.AGGREGATE(15,3,(TableDiv[[Agency]:[Agency]]=$E300)/(TableDiv[[Agency]:[Agency]]=$E300)*(ROW(TableDiv[Agency])-ROW(TableDiv[[#Headers],[Agency]])),COLUMNS($F$7:I$7))))</f>
        <v>0</v>
      </c>
      <c r="J300" s="1069" cm="1">
        <f t="array" ref="J300">IF($D300&lt;COLUMNS($F$7:J$7),"",INDEX(TableDiv[[GASB]:[GASB]],_xlfn.AGGREGATE(15,3,(TableDiv[[Agency]:[Agency]]=$E300)/(TableDiv[[Agency]:[Agency]]=$E300)*(ROW(TableDiv[Agency])-ROW(TableDiv[[#Headers],[Agency]])),COLUMNS($F$7:J$7))))</f>
        <v>0</v>
      </c>
      <c r="K300" s="1069" cm="1">
        <f t="array" ref="K300">IF($D300&lt;COLUMNS($F$7:K$7),"",INDEX(TableDiv[[GASB]:[GASB]],_xlfn.AGGREGATE(15,3,(TableDiv[[Agency]:[Agency]]=$E300)/(TableDiv[[Agency]:[Agency]]=$E300)*(ROW(TableDiv[Agency])-ROW(TableDiv[[#Headers],[Agency]])),COLUMNS($F$7:K$7))))</f>
        <v>0</v>
      </c>
      <c r="L300" s="1069" cm="1">
        <f t="array" ref="L300">IF($D300&lt;COLUMNS($F$7:L$7),"",INDEX(TableDiv[[GASB]:[GASB]],_xlfn.AGGREGATE(15,3,(TableDiv[[Agency]:[Agency]]=$E300)/(TableDiv[[Agency]:[Agency]]=$E300)*(ROW(TableDiv[Agency])-ROW(TableDiv[[#Headers],[Agency]])),COLUMNS($F$7:L$7))))</f>
        <v>0</v>
      </c>
      <c r="M300" s="1069" cm="1">
        <f t="array" ref="M300">IF($D300&lt;COLUMNS($F$7:M$7),"",INDEX(TableDiv[[GASB]:[GASB]],_xlfn.AGGREGATE(15,3,(TableDiv[[Agency]:[Agency]]=$E300)/(TableDiv[[Agency]:[Agency]]=$E300)*(ROW(TableDiv[Agency])-ROW(TableDiv[[#Headers],[Agency]])),COLUMNS($F$7:M$7))))</f>
        <v>0</v>
      </c>
      <c r="N300" s="1069" cm="1">
        <f t="array" ref="N300">IF($D300&lt;COLUMNS($F$7:N$7),"",INDEX(TableDiv[[GASB]:[GASB]],_xlfn.AGGREGATE(15,3,(TableDiv[[Agency]:[Agency]]=$E300)/(TableDiv[[Agency]:[Agency]]=$E300)*(ROW(TableDiv[Agency])-ROW(TableDiv[[#Headers],[Agency]])),COLUMNS($F$7:N$7))))</f>
        <v>0</v>
      </c>
      <c r="O300" s="1069" cm="1">
        <f t="array" ref="O300">IF($D300&lt;COLUMNS($F$7:O$7),"",INDEX(TableDiv[[GASB]:[GASB]],_xlfn.AGGREGATE(15,3,(TableDiv[[Agency]:[Agency]]=$E300)/(TableDiv[[Agency]:[Agency]]=$E300)*(ROW(TableDiv[Agency])-ROW(TableDiv[[#Headers],[Agency]])),COLUMNS($F$7:O$7))))</f>
        <v>0</v>
      </c>
      <c r="P300" s="1069" cm="1">
        <f t="array" ref="P300">IF($D300&lt;COLUMNS($F$7:P$7),"",INDEX(TableDiv[[GASB]:[GASB]],_xlfn.AGGREGATE(15,3,(TableDiv[[Agency]:[Agency]]=$E300)/(TableDiv[[Agency]:[Agency]]=$E300)*(ROW(TableDiv[Agency])-ROW(TableDiv[[#Headers],[Agency]])),COLUMNS($F$7:P$7))))</f>
        <v>0</v>
      </c>
      <c r="Q300" s="1069" cm="1">
        <f t="array" ref="Q300">IF($D300&lt;COLUMNS($F$7:Q$7),"",INDEX(TableDiv[[GASB]:[GASB]],_xlfn.AGGREGATE(15,3,(TableDiv[[Agency]:[Agency]]=$E300)/(TableDiv[[Agency]:[Agency]]=$E300)*(ROW(TableDiv[Agency])-ROW(TableDiv[[#Headers],[Agency]])),COLUMNS($F$7:Q$7))))</f>
        <v>0</v>
      </c>
      <c r="R300" s="1069" cm="1">
        <f t="array" ref="R300">IF($D300&lt;COLUMNS($F$7:R$7),"",INDEX(TableDiv[[GASB]:[GASB]],_xlfn.AGGREGATE(15,3,(TableDiv[[Agency]:[Agency]]=$E300)/(TableDiv[[Agency]:[Agency]]=$E300)*(ROW(TableDiv[Agency])-ROW(TableDiv[[#Headers],[Agency]])),COLUMNS($F$7:R$7))))</f>
        <v>0</v>
      </c>
      <c r="S300" s="1069" cm="1">
        <f t="array" ref="S300">IF($D300&lt;COLUMNS($F$7:S$7),"",INDEX(TableDiv[[GASB]:[GASB]],_xlfn.AGGREGATE(15,3,(TableDiv[[Agency]:[Agency]]=$E300)/(TableDiv[[Agency]:[Agency]]=$E300)*(ROW(TableDiv[Agency])-ROW(TableDiv[[#Headers],[Agency]])),COLUMNS($F$7:S$7))))</f>
        <v>0</v>
      </c>
      <c r="T300" s="1069" cm="1">
        <f t="array" ref="T300">IF($D300&lt;COLUMNS($F$7:T$7),"",INDEX(TableDiv[[GASB]:[GASB]],_xlfn.AGGREGATE(15,3,(TableDiv[[Agency]:[Agency]]=$E300)/(TableDiv[[Agency]:[Agency]]=$E300)*(ROW(TableDiv[Agency])-ROW(TableDiv[[#Headers],[Agency]])),COLUMNS($F$7:T$7))))</f>
        <v>0</v>
      </c>
      <c r="U300" s="1069" cm="1">
        <f t="array" ref="U300">IF($D300&lt;COLUMNS($F$7:U$7),"",INDEX(TableDiv[[GASB]:[GASB]],_xlfn.AGGREGATE(15,3,(TableDiv[[Agency]:[Agency]]=$E300)/(TableDiv[[Agency]:[Agency]]=$E300)*(ROW(TableDiv[Agency])-ROW(TableDiv[[#Headers],[Agency]])),COLUMNS($F$7:U$7))))</f>
        <v>0</v>
      </c>
      <c r="V300" s="1069" cm="1">
        <f t="array" ref="V300">IF($D300&lt;COLUMNS($F$7:V$7),"",INDEX(TableDiv[[GASB]:[GASB]],_xlfn.AGGREGATE(15,3,(TableDiv[[Agency]:[Agency]]=$E300)/(TableDiv[[Agency]:[Agency]]=$E300)*(ROW(TableDiv[Agency])-ROW(TableDiv[[#Headers],[Agency]])),COLUMNS($F$7:V$7))))</f>
        <v>0</v>
      </c>
      <c r="W300" s="1069" cm="1">
        <f t="array" ref="W300">IF($D300&lt;COLUMNS($F$7:W$7),"",INDEX(TableDiv[[GASB]:[GASB]],_xlfn.AGGREGATE(15,3,(TableDiv[[Agency]:[Agency]]=$E300)/(TableDiv[[Agency]:[Agency]]=$E300)*(ROW(TableDiv[Agency])-ROW(TableDiv[[#Headers],[Agency]])),COLUMNS($F$7:W$7))))</f>
        <v>0</v>
      </c>
      <c r="X300" s="1069" cm="1">
        <f t="array" ref="X300">IF($D300&lt;COLUMNS($F$7:X$7),"",INDEX(TableDiv[[GASB]:[GASB]],_xlfn.AGGREGATE(15,3,(TableDiv[[Agency]:[Agency]]=$E300)/(TableDiv[[Agency]:[Agency]]=$E300)*(ROW(TableDiv[Agency])-ROW(TableDiv[[#Headers],[Agency]])),COLUMNS($F$7:X$7))))</f>
        <v>0</v>
      </c>
      <c r="Y300" s="1069" cm="1">
        <f t="array" ref="Y300">IF($D300&lt;COLUMNS($F$7:Y$7),"",INDEX(TableDiv[[GASB]:[GASB]],_xlfn.AGGREGATE(15,3,(TableDiv[[Agency]:[Agency]]=$E300)/(TableDiv[[Agency]:[Agency]]=$E300)*(ROW(TableDiv[Agency])-ROW(TableDiv[[#Headers],[Agency]])),COLUMNS($F$7:Y$7))))</f>
        <v>0</v>
      </c>
      <c r="Z300" s="1069" cm="1">
        <f t="array" ref="Z300">IF($D300&lt;COLUMNS($F$7:Z$7),"",INDEX(TableDiv[[GASB]:[GASB]],_xlfn.AGGREGATE(15,3,(TableDiv[[Agency]:[Agency]]=$E300)/(TableDiv[[Agency]:[Agency]]=$E300)*(ROW(TableDiv[Agency])-ROW(TableDiv[[#Headers],[Agency]])),COLUMNS($F$7:Z$7))))</f>
        <v>0</v>
      </c>
      <c r="AA300" s="1069" cm="1">
        <f t="array" ref="AA300">IF($D300&lt;COLUMNS($F$7:AA$7),"",INDEX(TableDiv[[GASB]:[GASB]],_xlfn.AGGREGATE(15,3,(TableDiv[[Agency]:[Agency]]=$E300)/(TableDiv[[Agency]:[Agency]]=$E300)*(ROW(TableDiv[Agency])-ROW(TableDiv[[#Headers],[Agency]])),COLUMNS($F$7:AA$7))))</f>
        <v>0</v>
      </c>
      <c r="AB300" s="1069" cm="1">
        <f t="array" ref="AB300">IF($D300&lt;COLUMNS($F$7:AB$7),"",INDEX(TableDiv[[GASB]:[GASB]],_xlfn.AGGREGATE(15,3,(TableDiv[[Agency]:[Agency]]=$E300)/(TableDiv[[Agency]:[Agency]]=$E300)*(ROW(TableDiv[Agency])-ROW(TableDiv[[#Headers],[Agency]])),COLUMNS($F$7:AB$7))))</f>
        <v>0</v>
      </c>
      <c r="AC300" s="1069" cm="1">
        <f t="array" ref="AC300">IF($D300&lt;COLUMNS($F$7:AC$7),"",INDEX(TableDiv[[GASB]:[GASB]],_xlfn.AGGREGATE(15,3,(TableDiv[[Agency]:[Agency]]=$E300)/(TableDiv[[Agency]:[Agency]]=$E300)*(ROW(TableDiv[Agency])-ROW(TableDiv[[#Headers],[Agency]])),COLUMNS($F$7:AC$7))))</f>
        <v>0</v>
      </c>
      <c r="AD300" s="1069" cm="1">
        <f t="array" ref="AD300">IF($D300&lt;COLUMNS($F$7:AD$7),"",INDEX(TableDiv[[GASB]:[GASB]],_xlfn.AGGREGATE(15,3,(TableDiv[[Agency]:[Agency]]=$E300)/(TableDiv[[Agency]:[Agency]]=$E300)*(ROW(TableDiv[Agency])-ROW(TableDiv[[#Headers],[Agency]])),COLUMNS($F$7:AD$7))))</f>
        <v>0</v>
      </c>
      <c r="AE300" s="1069" cm="1">
        <f t="array" ref="AE300">IF($D300&lt;COLUMNS($F$7:AE$7),"",INDEX(TableDiv[[GASB]:[GASB]],_xlfn.AGGREGATE(15,3,(TableDiv[[Agency]:[Agency]]=$E300)/(TableDiv[[Agency]:[Agency]]=$E300)*(ROW(TableDiv[Agency])-ROW(TableDiv[[#Headers],[Agency]])),COLUMNS($F$7:AE$7))))</f>
        <v>0</v>
      </c>
      <c r="AF300" s="1069" cm="1">
        <f t="array" ref="AF300">IF($D300&lt;COLUMNS($F$7:AF$7),"",INDEX(TableDiv[[GASB]:[GASB]],_xlfn.AGGREGATE(15,3,(TableDiv[[Agency]:[Agency]]=$E300)/(TableDiv[[Agency]:[Agency]]=$E300)*(ROW(TableDiv[Agency])-ROW(TableDiv[[#Headers],[Agency]])),COLUMNS($F$7:AF$7))))</f>
        <v>0</v>
      </c>
      <c r="AG300" s="1069" cm="1">
        <f t="array" ref="AG300">IF($D300&lt;COLUMNS($F$7:AG$7),"",INDEX(TableDiv[[GASB]:[GASB]],_xlfn.AGGREGATE(15,3,(TableDiv[[Agency]:[Agency]]=$E300)/(TableDiv[[Agency]:[Agency]]=$E300)*(ROW(TableDiv[Agency])-ROW(TableDiv[[#Headers],[Agency]])),COLUMNS($F$7:AG$7))))</f>
        <v>0</v>
      </c>
      <c r="AH300" s="1069" cm="1">
        <f t="array" ref="AH300">IF($D300&lt;COLUMNS($F$7:AH$7),"",INDEX(TableDiv[[GASB]:[GASB]],_xlfn.AGGREGATE(15,3,(TableDiv[[Agency]:[Agency]]=$E300)/(TableDiv[[Agency]:[Agency]]=$E300)*(ROW(TableDiv[Agency])-ROW(TableDiv[[#Headers],[Agency]])),COLUMNS($F$7:AH$7))))</f>
        <v>0</v>
      </c>
      <c r="AI300" s="1069" cm="1">
        <f t="array" ref="AI300">IF($D300&lt;COLUMNS($F$7:AI$7),"",INDEX(TableDiv[[GASB]:[GASB]],_xlfn.AGGREGATE(15,3,(TableDiv[[Agency]:[Agency]]=$E300)/(TableDiv[[Agency]:[Agency]]=$E300)*(ROW(TableDiv[Agency])-ROW(TableDiv[[#Headers],[Agency]])),COLUMNS($F$7:AI$7))))</f>
        <v>0</v>
      </c>
      <c r="AJ300" s="1069" cm="1">
        <f t="array" ref="AJ300">IF($D300&lt;COLUMNS($F$7:AJ$7),"",INDEX(TableDiv[[GASB]:[GASB]],_xlfn.AGGREGATE(15,3,(TableDiv[[Agency]:[Agency]]=$E300)/(TableDiv[[Agency]:[Agency]]=$E300)*(ROW(TableDiv[Agency])-ROW(TableDiv[[#Headers],[Agency]])),COLUMNS($F$7:AJ$7))))</f>
        <v>0</v>
      </c>
      <c r="AK300" s="1069" t="str" cm="1">
        <f t="array" ref="AK300">IF($D300&lt;COLUMNS($F$7:AK$7),"",INDEX(TableDiv[[GASB]:[GASB]],_xlfn.AGGREGATE(15,3,(TableDiv[[Agency]:[Agency]]=$E300)/(TableDiv[[Agency]:[Agency]]=$E300)*(ROW(TableDiv[Agency])-ROW(TableDiv[[#Headers],[Agency]])),COLUMNS($F$7:AK$7))))</f>
        <v/>
      </c>
      <c r="AL300" s="1069" t="str" cm="1">
        <f t="array" ref="AL300">IF($D300&lt;COLUMNS($F$7:AL$7),"",INDEX(TableDiv[[GASB]:[GASB]],_xlfn.AGGREGATE(15,3,(TableDiv[[Agency]:[Agency]]=$E300)/(TableDiv[[Agency]:[Agency]]=$E300)*(ROW(TableDiv[Agency])-ROW(TableDiv[[#Headers],[Agency]])),COLUMNS($F$7:AL$7))))</f>
        <v/>
      </c>
      <c r="AM300" s="1069" t="str" cm="1">
        <f t="array" ref="AM300">IF($D300&lt;COLUMNS($F$7:AM$7),"",INDEX(TableDiv[[GASB]:[GASB]],_xlfn.AGGREGATE(15,3,(TableDiv[[Agency]:[Agency]]=$E300)/(TableDiv[[Agency]:[Agency]]=$E300)*(ROW(TableDiv[Agency])-ROW(TableDiv[[#Headers],[Agency]])),COLUMNS($F$7:AM$7))))</f>
        <v/>
      </c>
      <c r="AN300" s="1069"/>
      <c r="AO300" s="1069"/>
      <c r="AP300" s="1069"/>
      <c r="AQ300" s="1069"/>
      <c r="AR300" s="1069"/>
      <c r="AS300" s="1069"/>
    </row>
    <row r="301" spans="1:45" ht="15">
      <c r="A301" s="1073" t="s">
        <v>1477</v>
      </c>
      <c r="B301" s="1073" t="s">
        <v>2316</v>
      </c>
      <c r="C301" s="1069"/>
      <c r="D301" s="1069">
        <f>COUNTIF(TableDiv[Agency],E301)</f>
        <v>31</v>
      </c>
      <c r="E301" s="1078" t="str" cm="1">
        <f t="array" ref="E301">IFERROR(INDEX(TableDiv[Agency],MATCH(0,INDEX(COUNTIF($E$7:E300,TableDiv[Agency]),),0)),"")</f>
        <v/>
      </c>
      <c r="F301" s="1069" cm="1">
        <f t="array" ref="F301">IF($D301&lt;COLUMNS($F$7:F$7),"",INDEX(TableDiv[[GASB]:[GASB]],_xlfn.AGGREGATE(15,3,(TableDiv[[Agency]:[Agency]]=$E301)/(TableDiv[[Agency]:[Agency]]=$E301)*(ROW(TableDiv[Agency])-ROW(TableDiv[[#Headers],[Agency]])),COLUMNS($F$7:F$7))))</f>
        <v>0</v>
      </c>
      <c r="G301" s="1069" cm="1">
        <f t="array" ref="G301">IF($D301&lt;COLUMNS($F$7:G$7),"",INDEX(TableDiv[[GASB]:[GASB]],_xlfn.AGGREGATE(15,3,(TableDiv[[Agency]:[Agency]]=$E301)/(TableDiv[[Agency]:[Agency]]=$E301)*(ROW(TableDiv[Agency])-ROW(TableDiv[[#Headers],[Agency]])),COLUMNS($F$7:G$7))))</f>
        <v>0</v>
      </c>
      <c r="H301" s="1069" cm="1">
        <f t="array" ref="H301">IF($D301&lt;COLUMNS($F$7:H$7),"",INDEX(TableDiv[[GASB]:[GASB]],_xlfn.AGGREGATE(15,3,(TableDiv[[Agency]:[Agency]]=$E301)/(TableDiv[[Agency]:[Agency]]=$E301)*(ROW(TableDiv[Agency])-ROW(TableDiv[[#Headers],[Agency]])),COLUMNS($F$7:H$7))))</f>
        <v>0</v>
      </c>
      <c r="I301" s="1069" cm="1">
        <f t="array" ref="I301">IF($D301&lt;COLUMNS($F$7:I$7),"",INDEX(TableDiv[[GASB]:[GASB]],_xlfn.AGGREGATE(15,3,(TableDiv[[Agency]:[Agency]]=$E301)/(TableDiv[[Agency]:[Agency]]=$E301)*(ROW(TableDiv[Agency])-ROW(TableDiv[[#Headers],[Agency]])),COLUMNS($F$7:I$7))))</f>
        <v>0</v>
      </c>
      <c r="J301" s="1069" cm="1">
        <f t="array" ref="J301">IF($D301&lt;COLUMNS($F$7:J$7),"",INDEX(TableDiv[[GASB]:[GASB]],_xlfn.AGGREGATE(15,3,(TableDiv[[Agency]:[Agency]]=$E301)/(TableDiv[[Agency]:[Agency]]=$E301)*(ROW(TableDiv[Agency])-ROW(TableDiv[[#Headers],[Agency]])),COLUMNS($F$7:J$7))))</f>
        <v>0</v>
      </c>
      <c r="K301" s="1069" cm="1">
        <f t="array" ref="K301">IF($D301&lt;COLUMNS($F$7:K$7),"",INDEX(TableDiv[[GASB]:[GASB]],_xlfn.AGGREGATE(15,3,(TableDiv[[Agency]:[Agency]]=$E301)/(TableDiv[[Agency]:[Agency]]=$E301)*(ROW(TableDiv[Agency])-ROW(TableDiv[[#Headers],[Agency]])),COLUMNS($F$7:K$7))))</f>
        <v>0</v>
      </c>
      <c r="L301" s="1069" cm="1">
        <f t="array" ref="L301">IF($D301&lt;COLUMNS($F$7:L$7),"",INDEX(TableDiv[[GASB]:[GASB]],_xlfn.AGGREGATE(15,3,(TableDiv[[Agency]:[Agency]]=$E301)/(TableDiv[[Agency]:[Agency]]=$E301)*(ROW(TableDiv[Agency])-ROW(TableDiv[[#Headers],[Agency]])),COLUMNS($F$7:L$7))))</f>
        <v>0</v>
      </c>
      <c r="M301" s="1069" cm="1">
        <f t="array" ref="M301">IF($D301&lt;COLUMNS($F$7:M$7),"",INDEX(TableDiv[[GASB]:[GASB]],_xlfn.AGGREGATE(15,3,(TableDiv[[Agency]:[Agency]]=$E301)/(TableDiv[[Agency]:[Agency]]=$E301)*(ROW(TableDiv[Agency])-ROW(TableDiv[[#Headers],[Agency]])),COLUMNS($F$7:M$7))))</f>
        <v>0</v>
      </c>
      <c r="N301" s="1069" cm="1">
        <f t="array" ref="N301">IF($D301&lt;COLUMNS($F$7:N$7),"",INDEX(TableDiv[[GASB]:[GASB]],_xlfn.AGGREGATE(15,3,(TableDiv[[Agency]:[Agency]]=$E301)/(TableDiv[[Agency]:[Agency]]=$E301)*(ROW(TableDiv[Agency])-ROW(TableDiv[[#Headers],[Agency]])),COLUMNS($F$7:N$7))))</f>
        <v>0</v>
      </c>
      <c r="O301" s="1069" cm="1">
        <f t="array" ref="O301">IF($D301&lt;COLUMNS($F$7:O$7),"",INDEX(TableDiv[[GASB]:[GASB]],_xlfn.AGGREGATE(15,3,(TableDiv[[Agency]:[Agency]]=$E301)/(TableDiv[[Agency]:[Agency]]=$E301)*(ROW(TableDiv[Agency])-ROW(TableDiv[[#Headers],[Agency]])),COLUMNS($F$7:O$7))))</f>
        <v>0</v>
      </c>
      <c r="P301" s="1069" cm="1">
        <f t="array" ref="P301">IF($D301&lt;COLUMNS($F$7:P$7),"",INDEX(TableDiv[[GASB]:[GASB]],_xlfn.AGGREGATE(15,3,(TableDiv[[Agency]:[Agency]]=$E301)/(TableDiv[[Agency]:[Agency]]=$E301)*(ROW(TableDiv[Agency])-ROW(TableDiv[[#Headers],[Agency]])),COLUMNS($F$7:P$7))))</f>
        <v>0</v>
      </c>
      <c r="Q301" s="1069" cm="1">
        <f t="array" ref="Q301">IF($D301&lt;COLUMNS($F$7:Q$7),"",INDEX(TableDiv[[GASB]:[GASB]],_xlfn.AGGREGATE(15,3,(TableDiv[[Agency]:[Agency]]=$E301)/(TableDiv[[Agency]:[Agency]]=$E301)*(ROW(TableDiv[Agency])-ROW(TableDiv[[#Headers],[Agency]])),COLUMNS($F$7:Q$7))))</f>
        <v>0</v>
      </c>
      <c r="R301" s="1069" cm="1">
        <f t="array" ref="R301">IF($D301&lt;COLUMNS($F$7:R$7),"",INDEX(TableDiv[[GASB]:[GASB]],_xlfn.AGGREGATE(15,3,(TableDiv[[Agency]:[Agency]]=$E301)/(TableDiv[[Agency]:[Agency]]=$E301)*(ROW(TableDiv[Agency])-ROW(TableDiv[[#Headers],[Agency]])),COLUMNS($F$7:R$7))))</f>
        <v>0</v>
      </c>
      <c r="S301" s="1069" cm="1">
        <f t="array" ref="S301">IF($D301&lt;COLUMNS($F$7:S$7),"",INDEX(TableDiv[[GASB]:[GASB]],_xlfn.AGGREGATE(15,3,(TableDiv[[Agency]:[Agency]]=$E301)/(TableDiv[[Agency]:[Agency]]=$E301)*(ROW(TableDiv[Agency])-ROW(TableDiv[[#Headers],[Agency]])),COLUMNS($F$7:S$7))))</f>
        <v>0</v>
      </c>
      <c r="T301" s="1069" cm="1">
        <f t="array" ref="T301">IF($D301&lt;COLUMNS($F$7:T$7),"",INDEX(TableDiv[[GASB]:[GASB]],_xlfn.AGGREGATE(15,3,(TableDiv[[Agency]:[Agency]]=$E301)/(TableDiv[[Agency]:[Agency]]=$E301)*(ROW(TableDiv[Agency])-ROW(TableDiv[[#Headers],[Agency]])),COLUMNS($F$7:T$7))))</f>
        <v>0</v>
      </c>
      <c r="U301" s="1069" cm="1">
        <f t="array" ref="U301">IF($D301&lt;COLUMNS($F$7:U$7),"",INDEX(TableDiv[[GASB]:[GASB]],_xlfn.AGGREGATE(15,3,(TableDiv[[Agency]:[Agency]]=$E301)/(TableDiv[[Agency]:[Agency]]=$E301)*(ROW(TableDiv[Agency])-ROW(TableDiv[[#Headers],[Agency]])),COLUMNS($F$7:U$7))))</f>
        <v>0</v>
      </c>
      <c r="V301" s="1069" cm="1">
        <f t="array" ref="V301">IF($D301&lt;COLUMNS($F$7:V$7),"",INDEX(TableDiv[[GASB]:[GASB]],_xlfn.AGGREGATE(15,3,(TableDiv[[Agency]:[Agency]]=$E301)/(TableDiv[[Agency]:[Agency]]=$E301)*(ROW(TableDiv[Agency])-ROW(TableDiv[[#Headers],[Agency]])),COLUMNS($F$7:V$7))))</f>
        <v>0</v>
      </c>
      <c r="W301" s="1069" cm="1">
        <f t="array" ref="W301">IF($D301&lt;COLUMNS($F$7:W$7),"",INDEX(TableDiv[[GASB]:[GASB]],_xlfn.AGGREGATE(15,3,(TableDiv[[Agency]:[Agency]]=$E301)/(TableDiv[[Agency]:[Agency]]=$E301)*(ROW(TableDiv[Agency])-ROW(TableDiv[[#Headers],[Agency]])),COLUMNS($F$7:W$7))))</f>
        <v>0</v>
      </c>
      <c r="X301" s="1069" cm="1">
        <f t="array" ref="X301">IF($D301&lt;COLUMNS($F$7:X$7),"",INDEX(TableDiv[[GASB]:[GASB]],_xlfn.AGGREGATE(15,3,(TableDiv[[Agency]:[Agency]]=$E301)/(TableDiv[[Agency]:[Agency]]=$E301)*(ROW(TableDiv[Agency])-ROW(TableDiv[[#Headers],[Agency]])),COLUMNS($F$7:X$7))))</f>
        <v>0</v>
      </c>
      <c r="Y301" s="1069" cm="1">
        <f t="array" ref="Y301">IF($D301&lt;COLUMNS($F$7:Y$7),"",INDEX(TableDiv[[GASB]:[GASB]],_xlfn.AGGREGATE(15,3,(TableDiv[[Agency]:[Agency]]=$E301)/(TableDiv[[Agency]:[Agency]]=$E301)*(ROW(TableDiv[Agency])-ROW(TableDiv[[#Headers],[Agency]])),COLUMNS($F$7:Y$7))))</f>
        <v>0</v>
      </c>
      <c r="Z301" s="1069" cm="1">
        <f t="array" ref="Z301">IF($D301&lt;COLUMNS($F$7:Z$7),"",INDEX(TableDiv[[GASB]:[GASB]],_xlfn.AGGREGATE(15,3,(TableDiv[[Agency]:[Agency]]=$E301)/(TableDiv[[Agency]:[Agency]]=$E301)*(ROW(TableDiv[Agency])-ROW(TableDiv[[#Headers],[Agency]])),COLUMNS($F$7:Z$7))))</f>
        <v>0</v>
      </c>
      <c r="AA301" s="1069" cm="1">
        <f t="array" ref="AA301">IF($D301&lt;COLUMNS($F$7:AA$7),"",INDEX(TableDiv[[GASB]:[GASB]],_xlfn.AGGREGATE(15,3,(TableDiv[[Agency]:[Agency]]=$E301)/(TableDiv[[Agency]:[Agency]]=$E301)*(ROW(TableDiv[Agency])-ROW(TableDiv[[#Headers],[Agency]])),COLUMNS($F$7:AA$7))))</f>
        <v>0</v>
      </c>
      <c r="AB301" s="1069" cm="1">
        <f t="array" ref="AB301">IF($D301&lt;COLUMNS($F$7:AB$7),"",INDEX(TableDiv[[GASB]:[GASB]],_xlfn.AGGREGATE(15,3,(TableDiv[[Agency]:[Agency]]=$E301)/(TableDiv[[Agency]:[Agency]]=$E301)*(ROW(TableDiv[Agency])-ROW(TableDiv[[#Headers],[Agency]])),COLUMNS($F$7:AB$7))))</f>
        <v>0</v>
      </c>
      <c r="AC301" s="1069" cm="1">
        <f t="array" ref="AC301">IF($D301&lt;COLUMNS($F$7:AC$7),"",INDEX(TableDiv[[GASB]:[GASB]],_xlfn.AGGREGATE(15,3,(TableDiv[[Agency]:[Agency]]=$E301)/(TableDiv[[Agency]:[Agency]]=$E301)*(ROW(TableDiv[Agency])-ROW(TableDiv[[#Headers],[Agency]])),COLUMNS($F$7:AC$7))))</f>
        <v>0</v>
      </c>
      <c r="AD301" s="1069" cm="1">
        <f t="array" ref="AD301">IF($D301&lt;COLUMNS($F$7:AD$7),"",INDEX(TableDiv[[GASB]:[GASB]],_xlfn.AGGREGATE(15,3,(TableDiv[[Agency]:[Agency]]=$E301)/(TableDiv[[Agency]:[Agency]]=$E301)*(ROW(TableDiv[Agency])-ROW(TableDiv[[#Headers],[Agency]])),COLUMNS($F$7:AD$7))))</f>
        <v>0</v>
      </c>
      <c r="AE301" s="1069" cm="1">
        <f t="array" ref="AE301">IF($D301&lt;COLUMNS($F$7:AE$7),"",INDEX(TableDiv[[GASB]:[GASB]],_xlfn.AGGREGATE(15,3,(TableDiv[[Agency]:[Agency]]=$E301)/(TableDiv[[Agency]:[Agency]]=$E301)*(ROW(TableDiv[Agency])-ROW(TableDiv[[#Headers],[Agency]])),COLUMNS($F$7:AE$7))))</f>
        <v>0</v>
      </c>
      <c r="AF301" s="1069" cm="1">
        <f t="array" ref="AF301">IF($D301&lt;COLUMNS($F$7:AF$7),"",INDEX(TableDiv[[GASB]:[GASB]],_xlfn.AGGREGATE(15,3,(TableDiv[[Agency]:[Agency]]=$E301)/(TableDiv[[Agency]:[Agency]]=$E301)*(ROW(TableDiv[Agency])-ROW(TableDiv[[#Headers],[Agency]])),COLUMNS($F$7:AF$7))))</f>
        <v>0</v>
      </c>
      <c r="AG301" s="1069" cm="1">
        <f t="array" ref="AG301">IF($D301&lt;COLUMNS($F$7:AG$7),"",INDEX(TableDiv[[GASB]:[GASB]],_xlfn.AGGREGATE(15,3,(TableDiv[[Agency]:[Agency]]=$E301)/(TableDiv[[Agency]:[Agency]]=$E301)*(ROW(TableDiv[Agency])-ROW(TableDiv[[#Headers],[Agency]])),COLUMNS($F$7:AG$7))))</f>
        <v>0</v>
      </c>
      <c r="AH301" s="1069" cm="1">
        <f t="array" ref="AH301">IF($D301&lt;COLUMNS($F$7:AH$7),"",INDEX(TableDiv[[GASB]:[GASB]],_xlfn.AGGREGATE(15,3,(TableDiv[[Agency]:[Agency]]=$E301)/(TableDiv[[Agency]:[Agency]]=$E301)*(ROW(TableDiv[Agency])-ROW(TableDiv[[#Headers],[Agency]])),COLUMNS($F$7:AH$7))))</f>
        <v>0</v>
      </c>
      <c r="AI301" s="1069" cm="1">
        <f t="array" ref="AI301">IF($D301&lt;COLUMNS($F$7:AI$7),"",INDEX(TableDiv[[GASB]:[GASB]],_xlfn.AGGREGATE(15,3,(TableDiv[[Agency]:[Agency]]=$E301)/(TableDiv[[Agency]:[Agency]]=$E301)*(ROW(TableDiv[Agency])-ROW(TableDiv[[#Headers],[Agency]])),COLUMNS($F$7:AI$7))))</f>
        <v>0</v>
      </c>
      <c r="AJ301" s="1069" cm="1">
        <f t="array" ref="AJ301">IF($D301&lt;COLUMNS($F$7:AJ$7),"",INDEX(TableDiv[[GASB]:[GASB]],_xlfn.AGGREGATE(15,3,(TableDiv[[Agency]:[Agency]]=$E301)/(TableDiv[[Agency]:[Agency]]=$E301)*(ROW(TableDiv[Agency])-ROW(TableDiv[[#Headers],[Agency]])),COLUMNS($F$7:AJ$7))))</f>
        <v>0</v>
      </c>
      <c r="AK301" s="1069" t="str" cm="1">
        <f t="array" ref="AK301">IF($D301&lt;COLUMNS($F$7:AK$7),"",INDEX(TableDiv[[GASB]:[GASB]],_xlfn.AGGREGATE(15,3,(TableDiv[[Agency]:[Agency]]=$E301)/(TableDiv[[Agency]:[Agency]]=$E301)*(ROW(TableDiv[Agency])-ROW(TableDiv[[#Headers],[Agency]])),COLUMNS($F$7:AK$7))))</f>
        <v/>
      </c>
      <c r="AL301" s="1069" t="str" cm="1">
        <f t="array" ref="AL301">IF($D301&lt;COLUMNS($F$7:AL$7),"",INDEX(TableDiv[[GASB]:[GASB]],_xlfn.AGGREGATE(15,3,(TableDiv[[Agency]:[Agency]]=$E301)/(TableDiv[[Agency]:[Agency]]=$E301)*(ROW(TableDiv[Agency])-ROW(TableDiv[[#Headers],[Agency]])),COLUMNS($F$7:AL$7))))</f>
        <v/>
      </c>
      <c r="AM301" s="1069" t="str" cm="1">
        <f t="array" ref="AM301">IF($D301&lt;COLUMNS($F$7:AM$7),"",INDEX(TableDiv[[GASB]:[GASB]],_xlfn.AGGREGATE(15,3,(TableDiv[[Agency]:[Agency]]=$E301)/(TableDiv[[Agency]:[Agency]]=$E301)*(ROW(TableDiv[Agency])-ROW(TableDiv[[#Headers],[Agency]])),COLUMNS($F$7:AM$7))))</f>
        <v/>
      </c>
      <c r="AN301" s="1069"/>
      <c r="AO301" s="1069"/>
      <c r="AP301" s="1069"/>
      <c r="AQ301" s="1069"/>
      <c r="AR301" s="1069"/>
      <c r="AS301" s="1069"/>
    </row>
    <row r="302" spans="1:45" ht="15">
      <c r="A302" s="1073" t="s">
        <v>1477</v>
      </c>
      <c r="B302" s="1073" t="s">
        <v>2302</v>
      </c>
      <c r="C302" s="1069"/>
      <c r="D302" s="1069">
        <f>COUNTIF(TableDiv[Agency],E302)</f>
        <v>31</v>
      </c>
      <c r="E302" s="1078" t="str" cm="1">
        <f t="array" ref="E302">IFERROR(INDEX(TableDiv[Agency],MATCH(0,INDEX(COUNTIF($E$7:E301,TableDiv[Agency]),),0)),"")</f>
        <v/>
      </c>
      <c r="F302" s="1069" cm="1">
        <f t="array" ref="F302">IF($D302&lt;COLUMNS($F$7:F$7),"",INDEX(TableDiv[[GASB]:[GASB]],_xlfn.AGGREGATE(15,3,(TableDiv[[Agency]:[Agency]]=$E302)/(TableDiv[[Agency]:[Agency]]=$E302)*(ROW(TableDiv[Agency])-ROW(TableDiv[[#Headers],[Agency]])),COLUMNS($F$7:F$7))))</f>
        <v>0</v>
      </c>
      <c r="G302" s="1069" cm="1">
        <f t="array" ref="G302">IF($D302&lt;COLUMNS($F$7:G$7),"",INDEX(TableDiv[[GASB]:[GASB]],_xlfn.AGGREGATE(15,3,(TableDiv[[Agency]:[Agency]]=$E302)/(TableDiv[[Agency]:[Agency]]=$E302)*(ROW(TableDiv[Agency])-ROW(TableDiv[[#Headers],[Agency]])),COLUMNS($F$7:G$7))))</f>
        <v>0</v>
      </c>
      <c r="H302" s="1069" cm="1">
        <f t="array" ref="H302">IF($D302&lt;COLUMNS($F$7:H$7),"",INDEX(TableDiv[[GASB]:[GASB]],_xlfn.AGGREGATE(15,3,(TableDiv[[Agency]:[Agency]]=$E302)/(TableDiv[[Agency]:[Agency]]=$E302)*(ROW(TableDiv[Agency])-ROW(TableDiv[[#Headers],[Agency]])),COLUMNS($F$7:H$7))))</f>
        <v>0</v>
      </c>
      <c r="I302" s="1069" cm="1">
        <f t="array" ref="I302">IF($D302&lt;COLUMNS($F$7:I$7),"",INDEX(TableDiv[[GASB]:[GASB]],_xlfn.AGGREGATE(15,3,(TableDiv[[Agency]:[Agency]]=$E302)/(TableDiv[[Agency]:[Agency]]=$E302)*(ROW(TableDiv[Agency])-ROW(TableDiv[[#Headers],[Agency]])),COLUMNS($F$7:I$7))))</f>
        <v>0</v>
      </c>
      <c r="J302" s="1069" cm="1">
        <f t="array" ref="J302">IF($D302&lt;COLUMNS($F$7:J$7),"",INDEX(TableDiv[[GASB]:[GASB]],_xlfn.AGGREGATE(15,3,(TableDiv[[Agency]:[Agency]]=$E302)/(TableDiv[[Agency]:[Agency]]=$E302)*(ROW(TableDiv[Agency])-ROW(TableDiv[[#Headers],[Agency]])),COLUMNS($F$7:J$7))))</f>
        <v>0</v>
      </c>
      <c r="K302" s="1069" cm="1">
        <f t="array" ref="K302">IF($D302&lt;COLUMNS($F$7:K$7),"",INDEX(TableDiv[[GASB]:[GASB]],_xlfn.AGGREGATE(15,3,(TableDiv[[Agency]:[Agency]]=$E302)/(TableDiv[[Agency]:[Agency]]=$E302)*(ROW(TableDiv[Agency])-ROW(TableDiv[[#Headers],[Agency]])),COLUMNS($F$7:K$7))))</f>
        <v>0</v>
      </c>
      <c r="L302" s="1069" cm="1">
        <f t="array" ref="L302">IF($D302&lt;COLUMNS($F$7:L$7),"",INDEX(TableDiv[[GASB]:[GASB]],_xlfn.AGGREGATE(15,3,(TableDiv[[Agency]:[Agency]]=$E302)/(TableDiv[[Agency]:[Agency]]=$E302)*(ROW(TableDiv[Agency])-ROW(TableDiv[[#Headers],[Agency]])),COLUMNS($F$7:L$7))))</f>
        <v>0</v>
      </c>
      <c r="M302" s="1069" cm="1">
        <f t="array" ref="M302">IF($D302&lt;COLUMNS($F$7:M$7),"",INDEX(TableDiv[[GASB]:[GASB]],_xlfn.AGGREGATE(15,3,(TableDiv[[Agency]:[Agency]]=$E302)/(TableDiv[[Agency]:[Agency]]=$E302)*(ROW(TableDiv[Agency])-ROW(TableDiv[[#Headers],[Agency]])),COLUMNS($F$7:M$7))))</f>
        <v>0</v>
      </c>
      <c r="N302" s="1069" cm="1">
        <f t="array" ref="N302">IF($D302&lt;COLUMNS($F$7:N$7),"",INDEX(TableDiv[[GASB]:[GASB]],_xlfn.AGGREGATE(15,3,(TableDiv[[Agency]:[Agency]]=$E302)/(TableDiv[[Agency]:[Agency]]=$E302)*(ROW(TableDiv[Agency])-ROW(TableDiv[[#Headers],[Agency]])),COLUMNS($F$7:N$7))))</f>
        <v>0</v>
      </c>
      <c r="O302" s="1069" cm="1">
        <f t="array" ref="O302">IF($D302&lt;COLUMNS($F$7:O$7),"",INDEX(TableDiv[[GASB]:[GASB]],_xlfn.AGGREGATE(15,3,(TableDiv[[Agency]:[Agency]]=$E302)/(TableDiv[[Agency]:[Agency]]=$E302)*(ROW(TableDiv[Agency])-ROW(TableDiv[[#Headers],[Agency]])),COLUMNS($F$7:O$7))))</f>
        <v>0</v>
      </c>
      <c r="P302" s="1069" cm="1">
        <f t="array" ref="P302">IF($D302&lt;COLUMNS($F$7:P$7),"",INDEX(TableDiv[[GASB]:[GASB]],_xlfn.AGGREGATE(15,3,(TableDiv[[Agency]:[Agency]]=$E302)/(TableDiv[[Agency]:[Agency]]=$E302)*(ROW(TableDiv[Agency])-ROW(TableDiv[[#Headers],[Agency]])),COLUMNS($F$7:P$7))))</f>
        <v>0</v>
      </c>
      <c r="Q302" s="1069" cm="1">
        <f t="array" ref="Q302">IF($D302&lt;COLUMNS($F$7:Q$7),"",INDEX(TableDiv[[GASB]:[GASB]],_xlfn.AGGREGATE(15,3,(TableDiv[[Agency]:[Agency]]=$E302)/(TableDiv[[Agency]:[Agency]]=$E302)*(ROW(TableDiv[Agency])-ROW(TableDiv[[#Headers],[Agency]])),COLUMNS($F$7:Q$7))))</f>
        <v>0</v>
      </c>
      <c r="R302" s="1069" cm="1">
        <f t="array" ref="R302">IF($D302&lt;COLUMNS($F$7:R$7),"",INDEX(TableDiv[[GASB]:[GASB]],_xlfn.AGGREGATE(15,3,(TableDiv[[Agency]:[Agency]]=$E302)/(TableDiv[[Agency]:[Agency]]=$E302)*(ROW(TableDiv[Agency])-ROW(TableDiv[[#Headers],[Agency]])),COLUMNS($F$7:R$7))))</f>
        <v>0</v>
      </c>
      <c r="S302" s="1069" cm="1">
        <f t="array" ref="S302">IF($D302&lt;COLUMNS($F$7:S$7),"",INDEX(TableDiv[[GASB]:[GASB]],_xlfn.AGGREGATE(15,3,(TableDiv[[Agency]:[Agency]]=$E302)/(TableDiv[[Agency]:[Agency]]=$E302)*(ROW(TableDiv[Agency])-ROW(TableDiv[[#Headers],[Agency]])),COLUMNS($F$7:S$7))))</f>
        <v>0</v>
      </c>
      <c r="T302" s="1069" cm="1">
        <f t="array" ref="T302">IF($D302&lt;COLUMNS($F$7:T$7),"",INDEX(TableDiv[[GASB]:[GASB]],_xlfn.AGGREGATE(15,3,(TableDiv[[Agency]:[Agency]]=$E302)/(TableDiv[[Agency]:[Agency]]=$E302)*(ROW(TableDiv[Agency])-ROW(TableDiv[[#Headers],[Agency]])),COLUMNS($F$7:T$7))))</f>
        <v>0</v>
      </c>
      <c r="U302" s="1069" cm="1">
        <f t="array" ref="U302">IF($D302&lt;COLUMNS($F$7:U$7),"",INDEX(TableDiv[[GASB]:[GASB]],_xlfn.AGGREGATE(15,3,(TableDiv[[Agency]:[Agency]]=$E302)/(TableDiv[[Agency]:[Agency]]=$E302)*(ROW(TableDiv[Agency])-ROW(TableDiv[[#Headers],[Agency]])),COLUMNS($F$7:U$7))))</f>
        <v>0</v>
      </c>
      <c r="V302" s="1069" cm="1">
        <f t="array" ref="V302">IF($D302&lt;COLUMNS($F$7:V$7),"",INDEX(TableDiv[[GASB]:[GASB]],_xlfn.AGGREGATE(15,3,(TableDiv[[Agency]:[Agency]]=$E302)/(TableDiv[[Agency]:[Agency]]=$E302)*(ROW(TableDiv[Agency])-ROW(TableDiv[[#Headers],[Agency]])),COLUMNS($F$7:V$7))))</f>
        <v>0</v>
      </c>
      <c r="W302" s="1069" cm="1">
        <f t="array" ref="W302">IF($D302&lt;COLUMNS($F$7:W$7),"",INDEX(TableDiv[[GASB]:[GASB]],_xlfn.AGGREGATE(15,3,(TableDiv[[Agency]:[Agency]]=$E302)/(TableDiv[[Agency]:[Agency]]=$E302)*(ROW(TableDiv[Agency])-ROW(TableDiv[[#Headers],[Agency]])),COLUMNS($F$7:W$7))))</f>
        <v>0</v>
      </c>
      <c r="X302" s="1069" cm="1">
        <f t="array" ref="X302">IF($D302&lt;COLUMNS($F$7:X$7),"",INDEX(TableDiv[[GASB]:[GASB]],_xlfn.AGGREGATE(15,3,(TableDiv[[Agency]:[Agency]]=$E302)/(TableDiv[[Agency]:[Agency]]=$E302)*(ROW(TableDiv[Agency])-ROW(TableDiv[[#Headers],[Agency]])),COLUMNS($F$7:X$7))))</f>
        <v>0</v>
      </c>
      <c r="Y302" s="1069" cm="1">
        <f t="array" ref="Y302">IF($D302&lt;COLUMNS($F$7:Y$7),"",INDEX(TableDiv[[GASB]:[GASB]],_xlfn.AGGREGATE(15,3,(TableDiv[[Agency]:[Agency]]=$E302)/(TableDiv[[Agency]:[Agency]]=$E302)*(ROW(TableDiv[Agency])-ROW(TableDiv[[#Headers],[Agency]])),COLUMNS($F$7:Y$7))))</f>
        <v>0</v>
      </c>
      <c r="Z302" s="1069" cm="1">
        <f t="array" ref="Z302">IF($D302&lt;COLUMNS($F$7:Z$7),"",INDEX(TableDiv[[GASB]:[GASB]],_xlfn.AGGREGATE(15,3,(TableDiv[[Agency]:[Agency]]=$E302)/(TableDiv[[Agency]:[Agency]]=$E302)*(ROW(TableDiv[Agency])-ROW(TableDiv[[#Headers],[Agency]])),COLUMNS($F$7:Z$7))))</f>
        <v>0</v>
      </c>
      <c r="AA302" s="1069" cm="1">
        <f t="array" ref="AA302">IF($D302&lt;COLUMNS($F$7:AA$7),"",INDEX(TableDiv[[GASB]:[GASB]],_xlfn.AGGREGATE(15,3,(TableDiv[[Agency]:[Agency]]=$E302)/(TableDiv[[Agency]:[Agency]]=$E302)*(ROW(TableDiv[Agency])-ROW(TableDiv[[#Headers],[Agency]])),COLUMNS($F$7:AA$7))))</f>
        <v>0</v>
      </c>
      <c r="AB302" s="1069" cm="1">
        <f t="array" ref="AB302">IF($D302&lt;COLUMNS($F$7:AB$7),"",INDEX(TableDiv[[GASB]:[GASB]],_xlfn.AGGREGATE(15,3,(TableDiv[[Agency]:[Agency]]=$E302)/(TableDiv[[Agency]:[Agency]]=$E302)*(ROW(TableDiv[Agency])-ROW(TableDiv[[#Headers],[Agency]])),COLUMNS($F$7:AB$7))))</f>
        <v>0</v>
      </c>
      <c r="AC302" s="1069" cm="1">
        <f t="array" ref="AC302">IF($D302&lt;COLUMNS($F$7:AC$7),"",INDEX(TableDiv[[GASB]:[GASB]],_xlfn.AGGREGATE(15,3,(TableDiv[[Agency]:[Agency]]=$E302)/(TableDiv[[Agency]:[Agency]]=$E302)*(ROW(TableDiv[Agency])-ROW(TableDiv[[#Headers],[Agency]])),COLUMNS($F$7:AC$7))))</f>
        <v>0</v>
      </c>
      <c r="AD302" s="1069" cm="1">
        <f t="array" ref="AD302">IF($D302&lt;COLUMNS($F$7:AD$7),"",INDEX(TableDiv[[GASB]:[GASB]],_xlfn.AGGREGATE(15,3,(TableDiv[[Agency]:[Agency]]=$E302)/(TableDiv[[Agency]:[Agency]]=$E302)*(ROW(TableDiv[Agency])-ROW(TableDiv[[#Headers],[Agency]])),COLUMNS($F$7:AD$7))))</f>
        <v>0</v>
      </c>
      <c r="AE302" s="1069" cm="1">
        <f t="array" ref="AE302">IF($D302&lt;COLUMNS($F$7:AE$7),"",INDEX(TableDiv[[GASB]:[GASB]],_xlfn.AGGREGATE(15,3,(TableDiv[[Agency]:[Agency]]=$E302)/(TableDiv[[Agency]:[Agency]]=$E302)*(ROW(TableDiv[Agency])-ROW(TableDiv[[#Headers],[Agency]])),COLUMNS($F$7:AE$7))))</f>
        <v>0</v>
      </c>
      <c r="AF302" s="1069" cm="1">
        <f t="array" ref="AF302">IF($D302&lt;COLUMNS($F$7:AF$7),"",INDEX(TableDiv[[GASB]:[GASB]],_xlfn.AGGREGATE(15,3,(TableDiv[[Agency]:[Agency]]=$E302)/(TableDiv[[Agency]:[Agency]]=$E302)*(ROW(TableDiv[Agency])-ROW(TableDiv[[#Headers],[Agency]])),COLUMNS($F$7:AF$7))))</f>
        <v>0</v>
      </c>
      <c r="AG302" s="1069" cm="1">
        <f t="array" ref="AG302">IF($D302&lt;COLUMNS($F$7:AG$7),"",INDEX(TableDiv[[GASB]:[GASB]],_xlfn.AGGREGATE(15,3,(TableDiv[[Agency]:[Agency]]=$E302)/(TableDiv[[Agency]:[Agency]]=$E302)*(ROW(TableDiv[Agency])-ROW(TableDiv[[#Headers],[Agency]])),COLUMNS($F$7:AG$7))))</f>
        <v>0</v>
      </c>
      <c r="AH302" s="1069" cm="1">
        <f t="array" ref="AH302">IF($D302&lt;COLUMNS($F$7:AH$7),"",INDEX(TableDiv[[GASB]:[GASB]],_xlfn.AGGREGATE(15,3,(TableDiv[[Agency]:[Agency]]=$E302)/(TableDiv[[Agency]:[Agency]]=$E302)*(ROW(TableDiv[Agency])-ROW(TableDiv[[#Headers],[Agency]])),COLUMNS($F$7:AH$7))))</f>
        <v>0</v>
      </c>
      <c r="AI302" s="1069" cm="1">
        <f t="array" ref="AI302">IF($D302&lt;COLUMNS($F$7:AI$7),"",INDEX(TableDiv[[GASB]:[GASB]],_xlfn.AGGREGATE(15,3,(TableDiv[[Agency]:[Agency]]=$E302)/(TableDiv[[Agency]:[Agency]]=$E302)*(ROW(TableDiv[Agency])-ROW(TableDiv[[#Headers],[Agency]])),COLUMNS($F$7:AI$7))))</f>
        <v>0</v>
      </c>
      <c r="AJ302" s="1069" cm="1">
        <f t="array" ref="AJ302">IF($D302&lt;COLUMNS($F$7:AJ$7),"",INDEX(TableDiv[[GASB]:[GASB]],_xlfn.AGGREGATE(15,3,(TableDiv[[Agency]:[Agency]]=$E302)/(TableDiv[[Agency]:[Agency]]=$E302)*(ROW(TableDiv[Agency])-ROW(TableDiv[[#Headers],[Agency]])),COLUMNS($F$7:AJ$7))))</f>
        <v>0</v>
      </c>
      <c r="AK302" s="1069" t="str" cm="1">
        <f t="array" ref="AK302">IF($D302&lt;COLUMNS($F$7:AK$7),"",INDEX(TableDiv[[GASB]:[GASB]],_xlfn.AGGREGATE(15,3,(TableDiv[[Agency]:[Agency]]=$E302)/(TableDiv[[Agency]:[Agency]]=$E302)*(ROW(TableDiv[Agency])-ROW(TableDiv[[#Headers],[Agency]])),COLUMNS($F$7:AK$7))))</f>
        <v/>
      </c>
      <c r="AL302" s="1069" t="str" cm="1">
        <f t="array" ref="AL302">IF($D302&lt;COLUMNS($F$7:AL$7),"",INDEX(TableDiv[[GASB]:[GASB]],_xlfn.AGGREGATE(15,3,(TableDiv[[Agency]:[Agency]]=$E302)/(TableDiv[[Agency]:[Agency]]=$E302)*(ROW(TableDiv[Agency])-ROW(TableDiv[[#Headers],[Agency]])),COLUMNS($F$7:AL$7))))</f>
        <v/>
      </c>
      <c r="AM302" s="1069" t="str" cm="1">
        <f t="array" ref="AM302">IF($D302&lt;COLUMNS($F$7:AM$7),"",INDEX(TableDiv[[GASB]:[GASB]],_xlfn.AGGREGATE(15,3,(TableDiv[[Agency]:[Agency]]=$E302)/(TableDiv[[Agency]:[Agency]]=$E302)*(ROW(TableDiv[Agency])-ROW(TableDiv[[#Headers],[Agency]])),COLUMNS($F$7:AM$7))))</f>
        <v/>
      </c>
      <c r="AN302" s="1069"/>
      <c r="AO302" s="1069"/>
      <c r="AP302" s="1069"/>
      <c r="AQ302" s="1069"/>
      <c r="AR302" s="1069"/>
      <c r="AS302" s="1069"/>
    </row>
    <row r="303" spans="1:45" ht="15">
      <c r="A303" s="1073" t="s">
        <v>2388</v>
      </c>
      <c r="B303" s="1073" t="s">
        <v>2389</v>
      </c>
      <c r="C303" s="1069"/>
      <c r="D303" s="1069">
        <f>COUNTIF(TableDiv[Agency],E303)</f>
        <v>31</v>
      </c>
      <c r="E303" s="1078" t="str" cm="1">
        <f t="array" ref="E303">IFERROR(INDEX(TableDiv[Agency],MATCH(0,INDEX(COUNTIF($E$7:E302,TableDiv[Agency]),),0)),"")</f>
        <v/>
      </c>
      <c r="F303" s="1069" cm="1">
        <f t="array" ref="F303">IF($D303&lt;COLUMNS($F$7:F$7),"",INDEX(TableDiv[[GASB]:[GASB]],_xlfn.AGGREGATE(15,3,(TableDiv[[Agency]:[Agency]]=$E303)/(TableDiv[[Agency]:[Agency]]=$E303)*(ROW(TableDiv[Agency])-ROW(TableDiv[[#Headers],[Agency]])),COLUMNS($F$7:F$7))))</f>
        <v>0</v>
      </c>
      <c r="G303" s="1069" cm="1">
        <f t="array" ref="G303">IF($D303&lt;COLUMNS($F$7:G$7),"",INDEX(TableDiv[[GASB]:[GASB]],_xlfn.AGGREGATE(15,3,(TableDiv[[Agency]:[Agency]]=$E303)/(TableDiv[[Agency]:[Agency]]=$E303)*(ROW(TableDiv[Agency])-ROW(TableDiv[[#Headers],[Agency]])),COLUMNS($F$7:G$7))))</f>
        <v>0</v>
      </c>
      <c r="H303" s="1069" cm="1">
        <f t="array" ref="H303">IF($D303&lt;COLUMNS($F$7:H$7),"",INDEX(TableDiv[[GASB]:[GASB]],_xlfn.AGGREGATE(15,3,(TableDiv[[Agency]:[Agency]]=$E303)/(TableDiv[[Agency]:[Agency]]=$E303)*(ROW(TableDiv[Agency])-ROW(TableDiv[[#Headers],[Agency]])),COLUMNS($F$7:H$7))))</f>
        <v>0</v>
      </c>
      <c r="I303" s="1069" cm="1">
        <f t="array" ref="I303">IF($D303&lt;COLUMNS($F$7:I$7),"",INDEX(TableDiv[[GASB]:[GASB]],_xlfn.AGGREGATE(15,3,(TableDiv[[Agency]:[Agency]]=$E303)/(TableDiv[[Agency]:[Agency]]=$E303)*(ROW(TableDiv[Agency])-ROW(TableDiv[[#Headers],[Agency]])),COLUMNS($F$7:I$7))))</f>
        <v>0</v>
      </c>
      <c r="J303" s="1069" cm="1">
        <f t="array" ref="J303">IF($D303&lt;COLUMNS($F$7:J$7),"",INDEX(TableDiv[[GASB]:[GASB]],_xlfn.AGGREGATE(15,3,(TableDiv[[Agency]:[Agency]]=$E303)/(TableDiv[[Agency]:[Agency]]=$E303)*(ROW(TableDiv[Agency])-ROW(TableDiv[[#Headers],[Agency]])),COLUMNS($F$7:J$7))))</f>
        <v>0</v>
      </c>
      <c r="K303" s="1069" cm="1">
        <f t="array" ref="K303">IF($D303&lt;COLUMNS($F$7:K$7),"",INDEX(TableDiv[[GASB]:[GASB]],_xlfn.AGGREGATE(15,3,(TableDiv[[Agency]:[Agency]]=$E303)/(TableDiv[[Agency]:[Agency]]=$E303)*(ROW(TableDiv[Agency])-ROW(TableDiv[[#Headers],[Agency]])),COLUMNS($F$7:K$7))))</f>
        <v>0</v>
      </c>
      <c r="L303" s="1069" cm="1">
        <f t="array" ref="L303">IF($D303&lt;COLUMNS($F$7:L$7),"",INDEX(TableDiv[[GASB]:[GASB]],_xlfn.AGGREGATE(15,3,(TableDiv[[Agency]:[Agency]]=$E303)/(TableDiv[[Agency]:[Agency]]=$E303)*(ROW(TableDiv[Agency])-ROW(TableDiv[[#Headers],[Agency]])),COLUMNS($F$7:L$7))))</f>
        <v>0</v>
      </c>
      <c r="M303" s="1069" cm="1">
        <f t="array" ref="M303">IF($D303&lt;COLUMNS($F$7:M$7),"",INDEX(TableDiv[[GASB]:[GASB]],_xlfn.AGGREGATE(15,3,(TableDiv[[Agency]:[Agency]]=$E303)/(TableDiv[[Agency]:[Agency]]=$E303)*(ROW(TableDiv[Agency])-ROW(TableDiv[[#Headers],[Agency]])),COLUMNS($F$7:M$7))))</f>
        <v>0</v>
      </c>
      <c r="N303" s="1069" cm="1">
        <f t="array" ref="N303">IF($D303&lt;COLUMNS($F$7:N$7),"",INDEX(TableDiv[[GASB]:[GASB]],_xlfn.AGGREGATE(15,3,(TableDiv[[Agency]:[Agency]]=$E303)/(TableDiv[[Agency]:[Agency]]=$E303)*(ROW(TableDiv[Agency])-ROW(TableDiv[[#Headers],[Agency]])),COLUMNS($F$7:N$7))))</f>
        <v>0</v>
      </c>
      <c r="O303" s="1069" cm="1">
        <f t="array" ref="O303">IF($D303&lt;COLUMNS($F$7:O$7),"",INDEX(TableDiv[[GASB]:[GASB]],_xlfn.AGGREGATE(15,3,(TableDiv[[Agency]:[Agency]]=$E303)/(TableDiv[[Agency]:[Agency]]=$E303)*(ROW(TableDiv[Agency])-ROW(TableDiv[[#Headers],[Agency]])),COLUMNS($F$7:O$7))))</f>
        <v>0</v>
      </c>
      <c r="P303" s="1069" cm="1">
        <f t="array" ref="P303">IF($D303&lt;COLUMNS($F$7:P$7),"",INDEX(TableDiv[[GASB]:[GASB]],_xlfn.AGGREGATE(15,3,(TableDiv[[Agency]:[Agency]]=$E303)/(TableDiv[[Agency]:[Agency]]=$E303)*(ROW(TableDiv[Agency])-ROW(TableDiv[[#Headers],[Agency]])),COLUMNS($F$7:P$7))))</f>
        <v>0</v>
      </c>
      <c r="Q303" s="1069" cm="1">
        <f t="array" ref="Q303">IF($D303&lt;COLUMNS($F$7:Q$7),"",INDEX(TableDiv[[GASB]:[GASB]],_xlfn.AGGREGATE(15,3,(TableDiv[[Agency]:[Agency]]=$E303)/(TableDiv[[Agency]:[Agency]]=$E303)*(ROW(TableDiv[Agency])-ROW(TableDiv[[#Headers],[Agency]])),COLUMNS($F$7:Q$7))))</f>
        <v>0</v>
      </c>
      <c r="R303" s="1069" cm="1">
        <f t="array" ref="R303">IF($D303&lt;COLUMNS($F$7:R$7),"",INDEX(TableDiv[[GASB]:[GASB]],_xlfn.AGGREGATE(15,3,(TableDiv[[Agency]:[Agency]]=$E303)/(TableDiv[[Agency]:[Agency]]=$E303)*(ROW(TableDiv[Agency])-ROW(TableDiv[[#Headers],[Agency]])),COLUMNS($F$7:R$7))))</f>
        <v>0</v>
      </c>
      <c r="S303" s="1069" cm="1">
        <f t="array" ref="S303">IF($D303&lt;COLUMNS($F$7:S$7),"",INDEX(TableDiv[[GASB]:[GASB]],_xlfn.AGGREGATE(15,3,(TableDiv[[Agency]:[Agency]]=$E303)/(TableDiv[[Agency]:[Agency]]=$E303)*(ROW(TableDiv[Agency])-ROW(TableDiv[[#Headers],[Agency]])),COLUMNS($F$7:S$7))))</f>
        <v>0</v>
      </c>
      <c r="T303" s="1069" cm="1">
        <f t="array" ref="T303">IF($D303&lt;COLUMNS($F$7:T$7),"",INDEX(TableDiv[[GASB]:[GASB]],_xlfn.AGGREGATE(15,3,(TableDiv[[Agency]:[Agency]]=$E303)/(TableDiv[[Agency]:[Agency]]=$E303)*(ROW(TableDiv[Agency])-ROW(TableDiv[[#Headers],[Agency]])),COLUMNS($F$7:T$7))))</f>
        <v>0</v>
      </c>
      <c r="U303" s="1069" cm="1">
        <f t="array" ref="U303">IF($D303&lt;COLUMNS($F$7:U$7),"",INDEX(TableDiv[[GASB]:[GASB]],_xlfn.AGGREGATE(15,3,(TableDiv[[Agency]:[Agency]]=$E303)/(TableDiv[[Agency]:[Agency]]=$E303)*(ROW(TableDiv[Agency])-ROW(TableDiv[[#Headers],[Agency]])),COLUMNS($F$7:U$7))))</f>
        <v>0</v>
      </c>
      <c r="V303" s="1069" cm="1">
        <f t="array" ref="V303">IF($D303&lt;COLUMNS($F$7:V$7),"",INDEX(TableDiv[[GASB]:[GASB]],_xlfn.AGGREGATE(15,3,(TableDiv[[Agency]:[Agency]]=$E303)/(TableDiv[[Agency]:[Agency]]=$E303)*(ROW(TableDiv[Agency])-ROW(TableDiv[[#Headers],[Agency]])),COLUMNS($F$7:V$7))))</f>
        <v>0</v>
      </c>
      <c r="W303" s="1069" cm="1">
        <f t="array" ref="W303">IF($D303&lt;COLUMNS($F$7:W$7),"",INDEX(TableDiv[[GASB]:[GASB]],_xlfn.AGGREGATE(15,3,(TableDiv[[Agency]:[Agency]]=$E303)/(TableDiv[[Agency]:[Agency]]=$E303)*(ROW(TableDiv[Agency])-ROW(TableDiv[[#Headers],[Agency]])),COLUMNS($F$7:W$7))))</f>
        <v>0</v>
      </c>
      <c r="X303" s="1069" cm="1">
        <f t="array" ref="X303">IF($D303&lt;COLUMNS($F$7:X$7),"",INDEX(TableDiv[[GASB]:[GASB]],_xlfn.AGGREGATE(15,3,(TableDiv[[Agency]:[Agency]]=$E303)/(TableDiv[[Agency]:[Agency]]=$E303)*(ROW(TableDiv[Agency])-ROW(TableDiv[[#Headers],[Agency]])),COLUMNS($F$7:X$7))))</f>
        <v>0</v>
      </c>
      <c r="Y303" s="1069" cm="1">
        <f t="array" ref="Y303">IF($D303&lt;COLUMNS($F$7:Y$7),"",INDEX(TableDiv[[GASB]:[GASB]],_xlfn.AGGREGATE(15,3,(TableDiv[[Agency]:[Agency]]=$E303)/(TableDiv[[Agency]:[Agency]]=$E303)*(ROW(TableDiv[Agency])-ROW(TableDiv[[#Headers],[Agency]])),COLUMNS($F$7:Y$7))))</f>
        <v>0</v>
      </c>
      <c r="Z303" s="1069" cm="1">
        <f t="array" ref="Z303">IF($D303&lt;COLUMNS($F$7:Z$7),"",INDEX(TableDiv[[GASB]:[GASB]],_xlfn.AGGREGATE(15,3,(TableDiv[[Agency]:[Agency]]=$E303)/(TableDiv[[Agency]:[Agency]]=$E303)*(ROW(TableDiv[Agency])-ROW(TableDiv[[#Headers],[Agency]])),COLUMNS($F$7:Z$7))))</f>
        <v>0</v>
      </c>
      <c r="AA303" s="1069" cm="1">
        <f t="array" ref="AA303">IF($D303&lt;COLUMNS($F$7:AA$7),"",INDEX(TableDiv[[GASB]:[GASB]],_xlfn.AGGREGATE(15,3,(TableDiv[[Agency]:[Agency]]=$E303)/(TableDiv[[Agency]:[Agency]]=$E303)*(ROW(TableDiv[Agency])-ROW(TableDiv[[#Headers],[Agency]])),COLUMNS($F$7:AA$7))))</f>
        <v>0</v>
      </c>
      <c r="AB303" s="1069" cm="1">
        <f t="array" ref="AB303">IF($D303&lt;COLUMNS($F$7:AB$7),"",INDEX(TableDiv[[GASB]:[GASB]],_xlfn.AGGREGATE(15,3,(TableDiv[[Agency]:[Agency]]=$E303)/(TableDiv[[Agency]:[Agency]]=$E303)*(ROW(TableDiv[Agency])-ROW(TableDiv[[#Headers],[Agency]])),COLUMNS($F$7:AB$7))))</f>
        <v>0</v>
      </c>
      <c r="AC303" s="1069" cm="1">
        <f t="array" ref="AC303">IF($D303&lt;COLUMNS($F$7:AC$7),"",INDEX(TableDiv[[GASB]:[GASB]],_xlfn.AGGREGATE(15,3,(TableDiv[[Agency]:[Agency]]=$E303)/(TableDiv[[Agency]:[Agency]]=$E303)*(ROW(TableDiv[Agency])-ROW(TableDiv[[#Headers],[Agency]])),COLUMNS($F$7:AC$7))))</f>
        <v>0</v>
      </c>
      <c r="AD303" s="1069" cm="1">
        <f t="array" ref="AD303">IF($D303&lt;COLUMNS($F$7:AD$7),"",INDEX(TableDiv[[GASB]:[GASB]],_xlfn.AGGREGATE(15,3,(TableDiv[[Agency]:[Agency]]=$E303)/(TableDiv[[Agency]:[Agency]]=$E303)*(ROW(TableDiv[Agency])-ROW(TableDiv[[#Headers],[Agency]])),COLUMNS($F$7:AD$7))))</f>
        <v>0</v>
      </c>
      <c r="AE303" s="1069" cm="1">
        <f t="array" ref="AE303">IF($D303&lt;COLUMNS($F$7:AE$7),"",INDEX(TableDiv[[GASB]:[GASB]],_xlfn.AGGREGATE(15,3,(TableDiv[[Agency]:[Agency]]=$E303)/(TableDiv[[Agency]:[Agency]]=$E303)*(ROW(TableDiv[Agency])-ROW(TableDiv[[#Headers],[Agency]])),COLUMNS($F$7:AE$7))))</f>
        <v>0</v>
      </c>
      <c r="AF303" s="1069" cm="1">
        <f t="array" ref="AF303">IF($D303&lt;COLUMNS($F$7:AF$7),"",INDEX(TableDiv[[GASB]:[GASB]],_xlfn.AGGREGATE(15,3,(TableDiv[[Agency]:[Agency]]=$E303)/(TableDiv[[Agency]:[Agency]]=$E303)*(ROW(TableDiv[Agency])-ROW(TableDiv[[#Headers],[Agency]])),COLUMNS($F$7:AF$7))))</f>
        <v>0</v>
      </c>
      <c r="AG303" s="1069" cm="1">
        <f t="array" ref="AG303">IF($D303&lt;COLUMNS($F$7:AG$7),"",INDEX(TableDiv[[GASB]:[GASB]],_xlfn.AGGREGATE(15,3,(TableDiv[[Agency]:[Agency]]=$E303)/(TableDiv[[Agency]:[Agency]]=$E303)*(ROW(TableDiv[Agency])-ROW(TableDiv[[#Headers],[Agency]])),COLUMNS($F$7:AG$7))))</f>
        <v>0</v>
      </c>
      <c r="AH303" s="1069" cm="1">
        <f t="array" ref="AH303">IF($D303&lt;COLUMNS($F$7:AH$7),"",INDEX(TableDiv[[GASB]:[GASB]],_xlfn.AGGREGATE(15,3,(TableDiv[[Agency]:[Agency]]=$E303)/(TableDiv[[Agency]:[Agency]]=$E303)*(ROW(TableDiv[Agency])-ROW(TableDiv[[#Headers],[Agency]])),COLUMNS($F$7:AH$7))))</f>
        <v>0</v>
      </c>
      <c r="AI303" s="1069" cm="1">
        <f t="array" ref="AI303">IF($D303&lt;COLUMNS($F$7:AI$7),"",INDEX(TableDiv[[GASB]:[GASB]],_xlfn.AGGREGATE(15,3,(TableDiv[[Agency]:[Agency]]=$E303)/(TableDiv[[Agency]:[Agency]]=$E303)*(ROW(TableDiv[Agency])-ROW(TableDiv[[#Headers],[Agency]])),COLUMNS($F$7:AI$7))))</f>
        <v>0</v>
      </c>
      <c r="AJ303" s="1069" cm="1">
        <f t="array" ref="AJ303">IF($D303&lt;COLUMNS($F$7:AJ$7),"",INDEX(TableDiv[[GASB]:[GASB]],_xlfn.AGGREGATE(15,3,(TableDiv[[Agency]:[Agency]]=$E303)/(TableDiv[[Agency]:[Agency]]=$E303)*(ROW(TableDiv[Agency])-ROW(TableDiv[[#Headers],[Agency]])),COLUMNS($F$7:AJ$7))))</f>
        <v>0</v>
      </c>
      <c r="AK303" s="1069" t="str" cm="1">
        <f t="array" ref="AK303">IF($D303&lt;COLUMNS($F$7:AK$7),"",INDEX(TableDiv[[GASB]:[GASB]],_xlfn.AGGREGATE(15,3,(TableDiv[[Agency]:[Agency]]=$E303)/(TableDiv[[Agency]:[Agency]]=$E303)*(ROW(TableDiv[Agency])-ROW(TableDiv[[#Headers],[Agency]])),COLUMNS($F$7:AK$7))))</f>
        <v/>
      </c>
      <c r="AL303" s="1069" t="str" cm="1">
        <f t="array" ref="AL303">IF($D303&lt;COLUMNS($F$7:AL$7),"",INDEX(TableDiv[[GASB]:[GASB]],_xlfn.AGGREGATE(15,3,(TableDiv[[Agency]:[Agency]]=$E303)/(TableDiv[[Agency]:[Agency]]=$E303)*(ROW(TableDiv[Agency])-ROW(TableDiv[[#Headers],[Agency]])),COLUMNS($F$7:AL$7))))</f>
        <v/>
      </c>
      <c r="AM303" s="1069" t="str" cm="1">
        <f t="array" ref="AM303">IF($D303&lt;COLUMNS($F$7:AM$7),"",INDEX(TableDiv[[GASB]:[GASB]],_xlfn.AGGREGATE(15,3,(TableDiv[[Agency]:[Agency]]=$E303)/(TableDiv[[Agency]:[Agency]]=$E303)*(ROW(TableDiv[Agency])-ROW(TableDiv[[#Headers],[Agency]])),COLUMNS($F$7:AM$7))))</f>
        <v/>
      </c>
      <c r="AN303" s="1069"/>
      <c r="AO303" s="1069"/>
      <c r="AP303" s="1069"/>
      <c r="AQ303" s="1069"/>
      <c r="AR303" s="1069"/>
      <c r="AS303" s="1069"/>
    </row>
    <row r="304" spans="1:45" ht="15">
      <c r="A304" s="1073" t="s">
        <v>2388</v>
      </c>
      <c r="B304" s="1073" t="s">
        <v>2390</v>
      </c>
      <c r="C304" s="1069"/>
      <c r="D304" s="1069">
        <f>COUNTIF(TableDiv[Agency],E304)</f>
        <v>31</v>
      </c>
      <c r="E304" s="1078" t="str" cm="1">
        <f t="array" ref="E304">IFERROR(INDEX(TableDiv[Agency],MATCH(0,INDEX(COUNTIF($E$7:E303,TableDiv[Agency]),),0)),"")</f>
        <v/>
      </c>
      <c r="F304" s="1069" cm="1">
        <f t="array" ref="F304">IF($D304&lt;COLUMNS($F$7:F$7),"",INDEX(TableDiv[[GASB]:[GASB]],_xlfn.AGGREGATE(15,3,(TableDiv[[Agency]:[Agency]]=$E304)/(TableDiv[[Agency]:[Agency]]=$E304)*(ROW(TableDiv[Agency])-ROW(TableDiv[[#Headers],[Agency]])),COLUMNS($F$7:F$7))))</f>
        <v>0</v>
      </c>
      <c r="G304" s="1069" cm="1">
        <f t="array" ref="G304">IF($D304&lt;COLUMNS($F$7:G$7),"",INDEX(TableDiv[[GASB]:[GASB]],_xlfn.AGGREGATE(15,3,(TableDiv[[Agency]:[Agency]]=$E304)/(TableDiv[[Agency]:[Agency]]=$E304)*(ROW(TableDiv[Agency])-ROW(TableDiv[[#Headers],[Agency]])),COLUMNS($F$7:G$7))))</f>
        <v>0</v>
      </c>
      <c r="H304" s="1069" cm="1">
        <f t="array" ref="H304">IF($D304&lt;COLUMNS($F$7:H$7),"",INDEX(TableDiv[[GASB]:[GASB]],_xlfn.AGGREGATE(15,3,(TableDiv[[Agency]:[Agency]]=$E304)/(TableDiv[[Agency]:[Agency]]=$E304)*(ROW(TableDiv[Agency])-ROW(TableDiv[[#Headers],[Agency]])),COLUMNS($F$7:H$7))))</f>
        <v>0</v>
      </c>
      <c r="I304" s="1069" cm="1">
        <f t="array" ref="I304">IF($D304&lt;COLUMNS($F$7:I$7),"",INDEX(TableDiv[[GASB]:[GASB]],_xlfn.AGGREGATE(15,3,(TableDiv[[Agency]:[Agency]]=$E304)/(TableDiv[[Agency]:[Agency]]=$E304)*(ROW(TableDiv[Agency])-ROW(TableDiv[[#Headers],[Agency]])),COLUMNS($F$7:I$7))))</f>
        <v>0</v>
      </c>
      <c r="J304" s="1069" cm="1">
        <f t="array" ref="J304">IF($D304&lt;COLUMNS($F$7:J$7),"",INDEX(TableDiv[[GASB]:[GASB]],_xlfn.AGGREGATE(15,3,(TableDiv[[Agency]:[Agency]]=$E304)/(TableDiv[[Agency]:[Agency]]=$E304)*(ROW(TableDiv[Agency])-ROW(TableDiv[[#Headers],[Agency]])),COLUMNS($F$7:J$7))))</f>
        <v>0</v>
      </c>
      <c r="K304" s="1069" cm="1">
        <f t="array" ref="K304">IF($D304&lt;COLUMNS($F$7:K$7),"",INDEX(TableDiv[[GASB]:[GASB]],_xlfn.AGGREGATE(15,3,(TableDiv[[Agency]:[Agency]]=$E304)/(TableDiv[[Agency]:[Agency]]=$E304)*(ROW(TableDiv[Agency])-ROW(TableDiv[[#Headers],[Agency]])),COLUMNS($F$7:K$7))))</f>
        <v>0</v>
      </c>
      <c r="L304" s="1069" cm="1">
        <f t="array" ref="L304">IF($D304&lt;COLUMNS($F$7:L$7),"",INDEX(TableDiv[[GASB]:[GASB]],_xlfn.AGGREGATE(15,3,(TableDiv[[Agency]:[Agency]]=$E304)/(TableDiv[[Agency]:[Agency]]=$E304)*(ROW(TableDiv[Agency])-ROW(TableDiv[[#Headers],[Agency]])),COLUMNS($F$7:L$7))))</f>
        <v>0</v>
      </c>
      <c r="M304" s="1069" cm="1">
        <f t="array" ref="M304">IF($D304&lt;COLUMNS($F$7:M$7),"",INDEX(TableDiv[[GASB]:[GASB]],_xlfn.AGGREGATE(15,3,(TableDiv[[Agency]:[Agency]]=$E304)/(TableDiv[[Agency]:[Agency]]=$E304)*(ROW(TableDiv[Agency])-ROW(TableDiv[[#Headers],[Agency]])),COLUMNS($F$7:M$7))))</f>
        <v>0</v>
      </c>
      <c r="N304" s="1069" cm="1">
        <f t="array" ref="N304">IF($D304&lt;COLUMNS($F$7:N$7),"",INDEX(TableDiv[[GASB]:[GASB]],_xlfn.AGGREGATE(15,3,(TableDiv[[Agency]:[Agency]]=$E304)/(TableDiv[[Agency]:[Agency]]=$E304)*(ROW(TableDiv[Agency])-ROW(TableDiv[[#Headers],[Agency]])),COLUMNS($F$7:N$7))))</f>
        <v>0</v>
      </c>
      <c r="O304" s="1069" cm="1">
        <f t="array" ref="O304">IF($D304&lt;COLUMNS($F$7:O$7),"",INDEX(TableDiv[[GASB]:[GASB]],_xlfn.AGGREGATE(15,3,(TableDiv[[Agency]:[Agency]]=$E304)/(TableDiv[[Agency]:[Agency]]=$E304)*(ROW(TableDiv[Agency])-ROW(TableDiv[[#Headers],[Agency]])),COLUMNS($F$7:O$7))))</f>
        <v>0</v>
      </c>
      <c r="P304" s="1069" cm="1">
        <f t="array" ref="P304">IF($D304&lt;COLUMNS($F$7:P$7),"",INDEX(TableDiv[[GASB]:[GASB]],_xlfn.AGGREGATE(15,3,(TableDiv[[Agency]:[Agency]]=$E304)/(TableDiv[[Agency]:[Agency]]=$E304)*(ROW(TableDiv[Agency])-ROW(TableDiv[[#Headers],[Agency]])),COLUMNS($F$7:P$7))))</f>
        <v>0</v>
      </c>
      <c r="Q304" s="1069" cm="1">
        <f t="array" ref="Q304">IF($D304&lt;COLUMNS($F$7:Q$7),"",INDEX(TableDiv[[GASB]:[GASB]],_xlfn.AGGREGATE(15,3,(TableDiv[[Agency]:[Agency]]=$E304)/(TableDiv[[Agency]:[Agency]]=$E304)*(ROW(TableDiv[Agency])-ROW(TableDiv[[#Headers],[Agency]])),COLUMNS($F$7:Q$7))))</f>
        <v>0</v>
      </c>
      <c r="R304" s="1069" cm="1">
        <f t="array" ref="R304">IF($D304&lt;COLUMNS($F$7:R$7),"",INDEX(TableDiv[[GASB]:[GASB]],_xlfn.AGGREGATE(15,3,(TableDiv[[Agency]:[Agency]]=$E304)/(TableDiv[[Agency]:[Agency]]=$E304)*(ROW(TableDiv[Agency])-ROW(TableDiv[[#Headers],[Agency]])),COLUMNS($F$7:R$7))))</f>
        <v>0</v>
      </c>
      <c r="S304" s="1069" cm="1">
        <f t="array" ref="S304">IF($D304&lt;COLUMNS($F$7:S$7),"",INDEX(TableDiv[[GASB]:[GASB]],_xlfn.AGGREGATE(15,3,(TableDiv[[Agency]:[Agency]]=$E304)/(TableDiv[[Agency]:[Agency]]=$E304)*(ROW(TableDiv[Agency])-ROW(TableDiv[[#Headers],[Agency]])),COLUMNS($F$7:S$7))))</f>
        <v>0</v>
      </c>
      <c r="T304" s="1069" cm="1">
        <f t="array" ref="T304">IF($D304&lt;COLUMNS($F$7:T$7),"",INDEX(TableDiv[[GASB]:[GASB]],_xlfn.AGGREGATE(15,3,(TableDiv[[Agency]:[Agency]]=$E304)/(TableDiv[[Agency]:[Agency]]=$E304)*(ROW(TableDiv[Agency])-ROW(TableDiv[[#Headers],[Agency]])),COLUMNS($F$7:T$7))))</f>
        <v>0</v>
      </c>
      <c r="U304" s="1069" cm="1">
        <f t="array" ref="U304">IF($D304&lt;COLUMNS($F$7:U$7),"",INDEX(TableDiv[[GASB]:[GASB]],_xlfn.AGGREGATE(15,3,(TableDiv[[Agency]:[Agency]]=$E304)/(TableDiv[[Agency]:[Agency]]=$E304)*(ROW(TableDiv[Agency])-ROW(TableDiv[[#Headers],[Agency]])),COLUMNS($F$7:U$7))))</f>
        <v>0</v>
      </c>
      <c r="V304" s="1069" cm="1">
        <f t="array" ref="V304">IF($D304&lt;COLUMNS($F$7:V$7),"",INDEX(TableDiv[[GASB]:[GASB]],_xlfn.AGGREGATE(15,3,(TableDiv[[Agency]:[Agency]]=$E304)/(TableDiv[[Agency]:[Agency]]=$E304)*(ROW(TableDiv[Agency])-ROW(TableDiv[[#Headers],[Agency]])),COLUMNS($F$7:V$7))))</f>
        <v>0</v>
      </c>
      <c r="W304" s="1069" cm="1">
        <f t="array" ref="W304">IF($D304&lt;COLUMNS($F$7:W$7),"",INDEX(TableDiv[[GASB]:[GASB]],_xlfn.AGGREGATE(15,3,(TableDiv[[Agency]:[Agency]]=$E304)/(TableDiv[[Agency]:[Agency]]=$E304)*(ROW(TableDiv[Agency])-ROW(TableDiv[[#Headers],[Agency]])),COLUMNS($F$7:W$7))))</f>
        <v>0</v>
      </c>
      <c r="X304" s="1069" cm="1">
        <f t="array" ref="X304">IF($D304&lt;COLUMNS($F$7:X$7),"",INDEX(TableDiv[[GASB]:[GASB]],_xlfn.AGGREGATE(15,3,(TableDiv[[Agency]:[Agency]]=$E304)/(TableDiv[[Agency]:[Agency]]=$E304)*(ROW(TableDiv[Agency])-ROW(TableDiv[[#Headers],[Agency]])),COLUMNS($F$7:X$7))))</f>
        <v>0</v>
      </c>
      <c r="Y304" s="1069" cm="1">
        <f t="array" ref="Y304">IF($D304&lt;COLUMNS($F$7:Y$7),"",INDEX(TableDiv[[GASB]:[GASB]],_xlfn.AGGREGATE(15,3,(TableDiv[[Agency]:[Agency]]=$E304)/(TableDiv[[Agency]:[Agency]]=$E304)*(ROW(TableDiv[Agency])-ROW(TableDiv[[#Headers],[Agency]])),COLUMNS($F$7:Y$7))))</f>
        <v>0</v>
      </c>
      <c r="Z304" s="1069" cm="1">
        <f t="array" ref="Z304">IF($D304&lt;COLUMNS($F$7:Z$7),"",INDEX(TableDiv[[GASB]:[GASB]],_xlfn.AGGREGATE(15,3,(TableDiv[[Agency]:[Agency]]=$E304)/(TableDiv[[Agency]:[Agency]]=$E304)*(ROW(TableDiv[Agency])-ROW(TableDiv[[#Headers],[Agency]])),COLUMNS($F$7:Z$7))))</f>
        <v>0</v>
      </c>
      <c r="AA304" s="1069" cm="1">
        <f t="array" ref="AA304">IF($D304&lt;COLUMNS($F$7:AA$7),"",INDEX(TableDiv[[GASB]:[GASB]],_xlfn.AGGREGATE(15,3,(TableDiv[[Agency]:[Agency]]=$E304)/(TableDiv[[Agency]:[Agency]]=$E304)*(ROW(TableDiv[Agency])-ROW(TableDiv[[#Headers],[Agency]])),COLUMNS($F$7:AA$7))))</f>
        <v>0</v>
      </c>
      <c r="AB304" s="1069" cm="1">
        <f t="array" ref="AB304">IF($D304&lt;COLUMNS($F$7:AB$7),"",INDEX(TableDiv[[GASB]:[GASB]],_xlfn.AGGREGATE(15,3,(TableDiv[[Agency]:[Agency]]=$E304)/(TableDiv[[Agency]:[Agency]]=$E304)*(ROW(TableDiv[Agency])-ROW(TableDiv[[#Headers],[Agency]])),COLUMNS($F$7:AB$7))))</f>
        <v>0</v>
      </c>
      <c r="AC304" s="1069" cm="1">
        <f t="array" ref="AC304">IF($D304&lt;COLUMNS($F$7:AC$7),"",INDEX(TableDiv[[GASB]:[GASB]],_xlfn.AGGREGATE(15,3,(TableDiv[[Agency]:[Agency]]=$E304)/(TableDiv[[Agency]:[Agency]]=$E304)*(ROW(TableDiv[Agency])-ROW(TableDiv[[#Headers],[Agency]])),COLUMNS($F$7:AC$7))))</f>
        <v>0</v>
      </c>
      <c r="AD304" s="1069" cm="1">
        <f t="array" ref="AD304">IF($D304&lt;COLUMNS($F$7:AD$7),"",INDEX(TableDiv[[GASB]:[GASB]],_xlfn.AGGREGATE(15,3,(TableDiv[[Agency]:[Agency]]=$E304)/(TableDiv[[Agency]:[Agency]]=$E304)*(ROW(TableDiv[Agency])-ROW(TableDiv[[#Headers],[Agency]])),COLUMNS($F$7:AD$7))))</f>
        <v>0</v>
      </c>
      <c r="AE304" s="1069" cm="1">
        <f t="array" ref="AE304">IF($D304&lt;COLUMNS($F$7:AE$7),"",INDEX(TableDiv[[GASB]:[GASB]],_xlfn.AGGREGATE(15,3,(TableDiv[[Agency]:[Agency]]=$E304)/(TableDiv[[Agency]:[Agency]]=$E304)*(ROW(TableDiv[Agency])-ROW(TableDiv[[#Headers],[Agency]])),COLUMNS($F$7:AE$7))))</f>
        <v>0</v>
      </c>
      <c r="AF304" s="1069" cm="1">
        <f t="array" ref="AF304">IF($D304&lt;COLUMNS($F$7:AF$7),"",INDEX(TableDiv[[GASB]:[GASB]],_xlfn.AGGREGATE(15,3,(TableDiv[[Agency]:[Agency]]=$E304)/(TableDiv[[Agency]:[Agency]]=$E304)*(ROW(TableDiv[Agency])-ROW(TableDiv[[#Headers],[Agency]])),COLUMNS($F$7:AF$7))))</f>
        <v>0</v>
      </c>
      <c r="AG304" s="1069" cm="1">
        <f t="array" ref="AG304">IF($D304&lt;COLUMNS($F$7:AG$7),"",INDEX(TableDiv[[GASB]:[GASB]],_xlfn.AGGREGATE(15,3,(TableDiv[[Agency]:[Agency]]=$E304)/(TableDiv[[Agency]:[Agency]]=$E304)*(ROW(TableDiv[Agency])-ROW(TableDiv[[#Headers],[Agency]])),COLUMNS($F$7:AG$7))))</f>
        <v>0</v>
      </c>
      <c r="AH304" s="1069" cm="1">
        <f t="array" ref="AH304">IF($D304&lt;COLUMNS($F$7:AH$7),"",INDEX(TableDiv[[GASB]:[GASB]],_xlfn.AGGREGATE(15,3,(TableDiv[[Agency]:[Agency]]=$E304)/(TableDiv[[Agency]:[Agency]]=$E304)*(ROW(TableDiv[Agency])-ROW(TableDiv[[#Headers],[Agency]])),COLUMNS($F$7:AH$7))))</f>
        <v>0</v>
      </c>
      <c r="AI304" s="1069" cm="1">
        <f t="array" ref="AI304">IF($D304&lt;COLUMNS($F$7:AI$7),"",INDEX(TableDiv[[GASB]:[GASB]],_xlfn.AGGREGATE(15,3,(TableDiv[[Agency]:[Agency]]=$E304)/(TableDiv[[Agency]:[Agency]]=$E304)*(ROW(TableDiv[Agency])-ROW(TableDiv[[#Headers],[Agency]])),COLUMNS($F$7:AI$7))))</f>
        <v>0</v>
      </c>
      <c r="AJ304" s="1069" cm="1">
        <f t="array" ref="AJ304">IF($D304&lt;COLUMNS($F$7:AJ$7),"",INDEX(TableDiv[[GASB]:[GASB]],_xlfn.AGGREGATE(15,3,(TableDiv[[Agency]:[Agency]]=$E304)/(TableDiv[[Agency]:[Agency]]=$E304)*(ROW(TableDiv[Agency])-ROW(TableDiv[[#Headers],[Agency]])),COLUMNS($F$7:AJ$7))))</f>
        <v>0</v>
      </c>
      <c r="AK304" s="1069" t="str" cm="1">
        <f t="array" ref="AK304">IF($D304&lt;COLUMNS($F$7:AK$7),"",INDEX(TableDiv[[GASB]:[GASB]],_xlfn.AGGREGATE(15,3,(TableDiv[[Agency]:[Agency]]=$E304)/(TableDiv[[Agency]:[Agency]]=$E304)*(ROW(TableDiv[Agency])-ROW(TableDiv[[#Headers],[Agency]])),COLUMNS($F$7:AK$7))))</f>
        <v/>
      </c>
      <c r="AL304" s="1069" t="str" cm="1">
        <f t="array" ref="AL304">IF($D304&lt;COLUMNS($F$7:AL$7),"",INDEX(TableDiv[[GASB]:[GASB]],_xlfn.AGGREGATE(15,3,(TableDiv[[Agency]:[Agency]]=$E304)/(TableDiv[[Agency]:[Agency]]=$E304)*(ROW(TableDiv[Agency])-ROW(TableDiv[[#Headers],[Agency]])),COLUMNS($F$7:AL$7))))</f>
        <v/>
      </c>
      <c r="AM304" s="1069" t="str" cm="1">
        <f t="array" ref="AM304">IF($D304&lt;COLUMNS($F$7:AM$7),"",INDEX(TableDiv[[GASB]:[GASB]],_xlfn.AGGREGATE(15,3,(TableDiv[[Agency]:[Agency]]=$E304)/(TableDiv[[Agency]:[Agency]]=$E304)*(ROW(TableDiv[Agency])-ROW(TableDiv[[#Headers],[Agency]])),COLUMNS($F$7:AM$7))))</f>
        <v/>
      </c>
      <c r="AN304" s="1069"/>
      <c r="AO304" s="1069"/>
      <c r="AP304" s="1069"/>
      <c r="AQ304" s="1069"/>
      <c r="AR304" s="1069"/>
      <c r="AS304" s="1069"/>
    </row>
    <row r="305" spans="1:45" ht="15">
      <c r="A305" s="1073" t="s">
        <v>2391</v>
      </c>
      <c r="B305" s="1073" t="s">
        <v>2265</v>
      </c>
      <c r="C305" s="1069"/>
      <c r="D305" s="1069">
        <f>COUNTIF(TableDiv[Agency],E305)</f>
        <v>31</v>
      </c>
      <c r="E305" s="1078" t="str" cm="1">
        <f t="array" ref="E305">IFERROR(INDEX(TableDiv[Agency],MATCH(0,INDEX(COUNTIF($E$7:E304,TableDiv[Agency]),),0)),"")</f>
        <v/>
      </c>
      <c r="F305" s="1069" cm="1">
        <f t="array" ref="F305">IF($D305&lt;COLUMNS($F$7:F$7),"",INDEX(TableDiv[[GASB]:[GASB]],_xlfn.AGGREGATE(15,3,(TableDiv[[Agency]:[Agency]]=$E305)/(TableDiv[[Agency]:[Agency]]=$E305)*(ROW(TableDiv[Agency])-ROW(TableDiv[[#Headers],[Agency]])),COLUMNS($F$7:F$7))))</f>
        <v>0</v>
      </c>
      <c r="G305" s="1069" cm="1">
        <f t="array" ref="G305">IF($D305&lt;COLUMNS($F$7:G$7),"",INDEX(TableDiv[[GASB]:[GASB]],_xlfn.AGGREGATE(15,3,(TableDiv[[Agency]:[Agency]]=$E305)/(TableDiv[[Agency]:[Agency]]=$E305)*(ROW(TableDiv[Agency])-ROW(TableDiv[[#Headers],[Agency]])),COLUMNS($F$7:G$7))))</f>
        <v>0</v>
      </c>
      <c r="H305" s="1069" cm="1">
        <f t="array" ref="H305">IF($D305&lt;COLUMNS($F$7:H$7),"",INDEX(TableDiv[[GASB]:[GASB]],_xlfn.AGGREGATE(15,3,(TableDiv[[Agency]:[Agency]]=$E305)/(TableDiv[[Agency]:[Agency]]=$E305)*(ROW(TableDiv[Agency])-ROW(TableDiv[[#Headers],[Agency]])),COLUMNS($F$7:H$7))))</f>
        <v>0</v>
      </c>
      <c r="I305" s="1069" cm="1">
        <f t="array" ref="I305">IF($D305&lt;COLUMNS($F$7:I$7),"",INDEX(TableDiv[[GASB]:[GASB]],_xlfn.AGGREGATE(15,3,(TableDiv[[Agency]:[Agency]]=$E305)/(TableDiv[[Agency]:[Agency]]=$E305)*(ROW(TableDiv[Agency])-ROW(TableDiv[[#Headers],[Agency]])),COLUMNS($F$7:I$7))))</f>
        <v>0</v>
      </c>
      <c r="J305" s="1069" cm="1">
        <f t="array" ref="J305">IF($D305&lt;COLUMNS($F$7:J$7),"",INDEX(TableDiv[[GASB]:[GASB]],_xlfn.AGGREGATE(15,3,(TableDiv[[Agency]:[Agency]]=$E305)/(TableDiv[[Agency]:[Agency]]=$E305)*(ROW(TableDiv[Agency])-ROW(TableDiv[[#Headers],[Agency]])),COLUMNS($F$7:J$7))))</f>
        <v>0</v>
      </c>
      <c r="K305" s="1069" cm="1">
        <f t="array" ref="K305">IF($D305&lt;COLUMNS($F$7:K$7),"",INDEX(TableDiv[[GASB]:[GASB]],_xlfn.AGGREGATE(15,3,(TableDiv[[Agency]:[Agency]]=$E305)/(TableDiv[[Agency]:[Agency]]=$E305)*(ROW(TableDiv[Agency])-ROW(TableDiv[[#Headers],[Agency]])),COLUMNS($F$7:K$7))))</f>
        <v>0</v>
      </c>
      <c r="L305" s="1069" cm="1">
        <f t="array" ref="L305">IF($D305&lt;COLUMNS($F$7:L$7),"",INDEX(TableDiv[[GASB]:[GASB]],_xlfn.AGGREGATE(15,3,(TableDiv[[Agency]:[Agency]]=$E305)/(TableDiv[[Agency]:[Agency]]=$E305)*(ROW(TableDiv[Agency])-ROW(TableDiv[[#Headers],[Agency]])),COLUMNS($F$7:L$7))))</f>
        <v>0</v>
      </c>
      <c r="M305" s="1069" cm="1">
        <f t="array" ref="M305">IF($D305&lt;COLUMNS($F$7:M$7),"",INDEX(TableDiv[[GASB]:[GASB]],_xlfn.AGGREGATE(15,3,(TableDiv[[Agency]:[Agency]]=$E305)/(TableDiv[[Agency]:[Agency]]=$E305)*(ROW(TableDiv[Agency])-ROW(TableDiv[[#Headers],[Agency]])),COLUMNS($F$7:M$7))))</f>
        <v>0</v>
      </c>
      <c r="N305" s="1069" cm="1">
        <f t="array" ref="N305">IF($D305&lt;COLUMNS($F$7:N$7),"",INDEX(TableDiv[[GASB]:[GASB]],_xlfn.AGGREGATE(15,3,(TableDiv[[Agency]:[Agency]]=$E305)/(TableDiv[[Agency]:[Agency]]=$E305)*(ROW(TableDiv[Agency])-ROW(TableDiv[[#Headers],[Agency]])),COLUMNS($F$7:N$7))))</f>
        <v>0</v>
      </c>
      <c r="O305" s="1069" cm="1">
        <f t="array" ref="O305">IF($D305&lt;COLUMNS($F$7:O$7),"",INDEX(TableDiv[[GASB]:[GASB]],_xlfn.AGGREGATE(15,3,(TableDiv[[Agency]:[Agency]]=$E305)/(TableDiv[[Agency]:[Agency]]=$E305)*(ROW(TableDiv[Agency])-ROW(TableDiv[[#Headers],[Agency]])),COLUMNS($F$7:O$7))))</f>
        <v>0</v>
      </c>
      <c r="P305" s="1069" cm="1">
        <f t="array" ref="P305">IF($D305&lt;COLUMNS($F$7:P$7),"",INDEX(TableDiv[[GASB]:[GASB]],_xlfn.AGGREGATE(15,3,(TableDiv[[Agency]:[Agency]]=$E305)/(TableDiv[[Agency]:[Agency]]=$E305)*(ROW(TableDiv[Agency])-ROW(TableDiv[[#Headers],[Agency]])),COLUMNS($F$7:P$7))))</f>
        <v>0</v>
      </c>
      <c r="Q305" s="1069" cm="1">
        <f t="array" ref="Q305">IF($D305&lt;COLUMNS($F$7:Q$7),"",INDEX(TableDiv[[GASB]:[GASB]],_xlfn.AGGREGATE(15,3,(TableDiv[[Agency]:[Agency]]=$E305)/(TableDiv[[Agency]:[Agency]]=$E305)*(ROW(TableDiv[Agency])-ROW(TableDiv[[#Headers],[Agency]])),COLUMNS($F$7:Q$7))))</f>
        <v>0</v>
      </c>
      <c r="R305" s="1069" cm="1">
        <f t="array" ref="R305">IF($D305&lt;COLUMNS($F$7:R$7),"",INDEX(TableDiv[[GASB]:[GASB]],_xlfn.AGGREGATE(15,3,(TableDiv[[Agency]:[Agency]]=$E305)/(TableDiv[[Agency]:[Agency]]=$E305)*(ROW(TableDiv[Agency])-ROW(TableDiv[[#Headers],[Agency]])),COLUMNS($F$7:R$7))))</f>
        <v>0</v>
      </c>
      <c r="S305" s="1069" cm="1">
        <f t="array" ref="S305">IF($D305&lt;COLUMNS($F$7:S$7),"",INDEX(TableDiv[[GASB]:[GASB]],_xlfn.AGGREGATE(15,3,(TableDiv[[Agency]:[Agency]]=$E305)/(TableDiv[[Agency]:[Agency]]=$E305)*(ROW(TableDiv[Agency])-ROW(TableDiv[[#Headers],[Agency]])),COLUMNS($F$7:S$7))))</f>
        <v>0</v>
      </c>
      <c r="T305" s="1069" cm="1">
        <f t="array" ref="T305">IF($D305&lt;COLUMNS($F$7:T$7),"",INDEX(TableDiv[[GASB]:[GASB]],_xlfn.AGGREGATE(15,3,(TableDiv[[Agency]:[Agency]]=$E305)/(TableDiv[[Agency]:[Agency]]=$E305)*(ROW(TableDiv[Agency])-ROW(TableDiv[[#Headers],[Agency]])),COLUMNS($F$7:T$7))))</f>
        <v>0</v>
      </c>
      <c r="U305" s="1069" cm="1">
        <f t="array" ref="U305">IF($D305&lt;COLUMNS($F$7:U$7),"",INDEX(TableDiv[[GASB]:[GASB]],_xlfn.AGGREGATE(15,3,(TableDiv[[Agency]:[Agency]]=$E305)/(TableDiv[[Agency]:[Agency]]=$E305)*(ROW(TableDiv[Agency])-ROW(TableDiv[[#Headers],[Agency]])),COLUMNS($F$7:U$7))))</f>
        <v>0</v>
      </c>
      <c r="V305" s="1069" cm="1">
        <f t="array" ref="V305">IF($D305&lt;COLUMNS($F$7:V$7),"",INDEX(TableDiv[[GASB]:[GASB]],_xlfn.AGGREGATE(15,3,(TableDiv[[Agency]:[Agency]]=$E305)/(TableDiv[[Agency]:[Agency]]=$E305)*(ROW(TableDiv[Agency])-ROW(TableDiv[[#Headers],[Agency]])),COLUMNS($F$7:V$7))))</f>
        <v>0</v>
      </c>
      <c r="W305" s="1069" cm="1">
        <f t="array" ref="W305">IF($D305&lt;COLUMNS($F$7:W$7),"",INDEX(TableDiv[[GASB]:[GASB]],_xlfn.AGGREGATE(15,3,(TableDiv[[Agency]:[Agency]]=$E305)/(TableDiv[[Agency]:[Agency]]=$E305)*(ROW(TableDiv[Agency])-ROW(TableDiv[[#Headers],[Agency]])),COLUMNS($F$7:W$7))))</f>
        <v>0</v>
      </c>
      <c r="X305" s="1069" cm="1">
        <f t="array" ref="X305">IF($D305&lt;COLUMNS($F$7:X$7),"",INDEX(TableDiv[[GASB]:[GASB]],_xlfn.AGGREGATE(15,3,(TableDiv[[Agency]:[Agency]]=$E305)/(TableDiv[[Agency]:[Agency]]=$E305)*(ROW(TableDiv[Agency])-ROW(TableDiv[[#Headers],[Agency]])),COLUMNS($F$7:X$7))))</f>
        <v>0</v>
      </c>
      <c r="Y305" s="1069" cm="1">
        <f t="array" ref="Y305">IF($D305&lt;COLUMNS($F$7:Y$7),"",INDEX(TableDiv[[GASB]:[GASB]],_xlfn.AGGREGATE(15,3,(TableDiv[[Agency]:[Agency]]=$E305)/(TableDiv[[Agency]:[Agency]]=$E305)*(ROW(TableDiv[Agency])-ROW(TableDiv[[#Headers],[Agency]])),COLUMNS($F$7:Y$7))))</f>
        <v>0</v>
      </c>
      <c r="Z305" s="1069" cm="1">
        <f t="array" ref="Z305">IF($D305&lt;COLUMNS($F$7:Z$7),"",INDEX(TableDiv[[GASB]:[GASB]],_xlfn.AGGREGATE(15,3,(TableDiv[[Agency]:[Agency]]=$E305)/(TableDiv[[Agency]:[Agency]]=$E305)*(ROW(TableDiv[Agency])-ROW(TableDiv[[#Headers],[Agency]])),COLUMNS($F$7:Z$7))))</f>
        <v>0</v>
      </c>
      <c r="AA305" s="1069" cm="1">
        <f t="array" ref="AA305">IF($D305&lt;COLUMNS($F$7:AA$7),"",INDEX(TableDiv[[GASB]:[GASB]],_xlfn.AGGREGATE(15,3,(TableDiv[[Agency]:[Agency]]=$E305)/(TableDiv[[Agency]:[Agency]]=$E305)*(ROW(TableDiv[Agency])-ROW(TableDiv[[#Headers],[Agency]])),COLUMNS($F$7:AA$7))))</f>
        <v>0</v>
      </c>
      <c r="AB305" s="1069" cm="1">
        <f t="array" ref="AB305">IF($D305&lt;COLUMNS($F$7:AB$7),"",INDEX(TableDiv[[GASB]:[GASB]],_xlfn.AGGREGATE(15,3,(TableDiv[[Agency]:[Agency]]=$E305)/(TableDiv[[Agency]:[Agency]]=$E305)*(ROW(TableDiv[Agency])-ROW(TableDiv[[#Headers],[Agency]])),COLUMNS($F$7:AB$7))))</f>
        <v>0</v>
      </c>
      <c r="AC305" s="1069" cm="1">
        <f t="array" ref="AC305">IF($D305&lt;COLUMNS($F$7:AC$7),"",INDEX(TableDiv[[GASB]:[GASB]],_xlfn.AGGREGATE(15,3,(TableDiv[[Agency]:[Agency]]=$E305)/(TableDiv[[Agency]:[Agency]]=$E305)*(ROW(TableDiv[Agency])-ROW(TableDiv[[#Headers],[Agency]])),COLUMNS($F$7:AC$7))))</f>
        <v>0</v>
      </c>
      <c r="AD305" s="1069" cm="1">
        <f t="array" ref="AD305">IF($D305&lt;COLUMNS($F$7:AD$7),"",INDEX(TableDiv[[GASB]:[GASB]],_xlfn.AGGREGATE(15,3,(TableDiv[[Agency]:[Agency]]=$E305)/(TableDiv[[Agency]:[Agency]]=$E305)*(ROW(TableDiv[Agency])-ROW(TableDiv[[#Headers],[Agency]])),COLUMNS($F$7:AD$7))))</f>
        <v>0</v>
      </c>
      <c r="AE305" s="1069" cm="1">
        <f t="array" ref="AE305">IF($D305&lt;COLUMNS($F$7:AE$7),"",INDEX(TableDiv[[GASB]:[GASB]],_xlfn.AGGREGATE(15,3,(TableDiv[[Agency]:[Agency]]=$E305)/(TableDiv[[Agency]:[Agency]]=$E305)*(ROW(TableDiv[Agency])-ROW(TableDiv[[#Headers],[Agency]])),COLUMNS($F$7:AE$7))))</f>
        <v>0</v>
      </c>
      <c r="AF305" s="1069" cm="1">
        <f t="array" ref="AF305">IF($D305&lt;COLUMNS($F$7:AF$7),"",INDEX(TableDiv[[GASB]:[GASB]],_xlfn.AGGREGATE(15,3,(TableDiv[[Agency]:[Agency]]=$E305)/(TableDiv[[Agency]:[Agency]]=$E305)*(ROW(TableDiv[Agency])-ROW(TableDiv[[#Headers],[Agency]])),COLUMNS($F$7:AF$7))))</f>
        <v>0</v>
      </c>
      <c r="AG305" s="1069" cm="1">
        <f t="array" ref="AG305">IF($D305&lt;COLUMNS($F$7:AG$7),"",INDEX(TableDiv[[GASB]:[GASB]],_xlfn.AGGREGATE(15,3,(TableDiv[[Agency]:[Agency]]=$E305)/(TableDiv[[Agency]:[Agency]]=$E305)*(ROW(TableDiv[Agency])-ROW(TableDiv[[#Headers],[Agency]])),COLUMNS($F$7:AG$7))))</f>
        <v>0</v>
      </c>
      <c r="AH305" s="1069" cm="1">
        <f t="array" ref="AH305">IF($D305&lt;COLUMNS($F$7:AH$7),"",INDEX(TableDiv[[GASB]:[GASB]],_xlfn.AGGREGATE(15,3,(TableDiv[[Agency]:[Agency]]=$E305)/(TableDiv[[Agency]:[Agency]]=$E305)*(ROW(TableDiv[Agency])-ROW(TableDiv[[#Headers],[Agency]])),COLUMNS($F$7:AH$7))))</f>
        <v>0</v>
      </c>
      <c r="AI305" s="1069" cm="1">
        <f t="array" ref="AI305">IF($D305&lt;COLUMNS($F$7:AI$7),"",INDEX(TableDiv[[GASB]:[GASB]],_xlfn.AGGREGATE(15,3,(TableDiv[[Agency]:[Agency]]=$E305)/(TableDiv[[Agency]:[Agency]]=$E305)*(ROW(TableDiv[Agency])-ROW(TableDiv[[#Headers],[Agency]])),COLUMNS($F$7:AI$7))))</f>
        <v>0</v>
      </c>
      <c r="AJ305" s="1069" cm="1">
        <f t="array" ref="AJ305">IF($D305&lt;COLUMNS($F$7:AJ$7),"",INDEX(TableDiv[[GASB]:[GASB]],_xlfn.AGGREGATE(15,3,(TableDiv[[Agency]:[Agency]]=$E305)/(TableDiv[[Agency]:[Agency]]=$E305)*(ROW(TableDiv[Agency])-ROW(TableDiv[[#Headers],[Agency]])),COLUMNS($F$7:AJ$7))))</f>
        <v>0</v>
      </c>
      <c r="AK305" s="1069" t="str" cm="1">
        <f t="array" ref="AK305">IF($D305&lt;COLUMNS($F$7:AK$7),"",INDEX(TableDiv[[GASB]:[GASB]],_xlfn.AGGREGATE(15,3,(TableDiv[[Agency]:[Agency]]=$E305)/(TableDiv[[Agency]:[Agency]]=$E305)*(ROW(TableDiv[Agency])-ROW(TableDiv[[#Headers],[Agency]])),COLUMNS($F$7:AK$7))))</f>
        <v/>
      </c>
      <c r="AL305" s="1069" t="str" cm="1">
        <f t="array" ref="AL305">IF($D305&lt;COLUMNS($F$7:AL$7),"",INDEX(TableDiv[[GASB]:[GASB]],_xlfn.AGGREGATE(15,3,(TableDiv[[Agency]:[Agency]]=$E305)/(TableDiv[[Agency]:[Agency]]=$E305)*(ROW(TableDiv[Agency])-ROW(TableDiv[[#Headers],[Agency]])),COLUMNS($F$7:AL$7))))</f>
        <v/>
      </c>
      <c r="AM305" s="1069" t="str" cm="1">
        <f t="array" ref="AM305">IF($D305&lt;COLUMNS($F$7:AM$7),"",INDEX(TableDiv[[GASB]:[GASB]],_xlfn.AGGREGATE(15,3,(TableDiv[[Agency]:[Agency]]=$E305)/(TableDiv[[Agency]:[Agency]]=$E305)*(ROW(TableDiv[Agency])-ROW(TableDiv[[#Headers],[Agency]])),COLUMNS($F$7:AM$7))))</f>
        <v/>
      </c>
      <c r="AN305" s="1069"/>
      <c r="AO305" s="1069"/>
      <c r="AP305" s="1069"/>
      <c r="AQ305" s="1069"/>
      <c r="AR305" s="1069"/>
      <c r="AS305" s="1069"/>
    </row>
    <row r="306" spans="1:45" ht="15">
      <c r="A306" s="1073" t="s">
        <v>2391</v>
      </c>
      <c r="B306" s="1073" t="s">
        <v>2266</v>
      </c>
      <c r="C306" s="1069"/>
      <c r="D306" s="1069">
        <f>COUNTIF(TableDiv[Agency],E306)</f>
        <v>31</v>
      </c>
      <c r="E306" s="1078" t="str" cm="1">
        <f t="array" ref="E306">IFERROR(INDEX(TableDiv[Agency],MATCH(0,INDEX(COUNTIF($E$7:E305,TableDiv[Agency]),),0)),"")</f>
        <v/>
      </c>
      <c r="F306" s="1069" cm="1">
        <f t="array" ref="F306">IF($D306&lt;COLUMNS($F$7:F$7),"",INDEX(TableDiv[[GASB]:[GASB]],_xlfn.AGGREGATE(15,3,(TableDiv[[Agency]:[Agency]]=$E306)/(TableDiv[[Agency]:[Agency]]=$E306)*(ROW(TableDiv[Agency])-ROW(TableDiv[[#Headers],[Agency]])),COLUMNS($F$7:F$7))))</f>
        <v>0</v>
      </c>
      <c r="G306" s="1069" cm="1">
        <f t="array" ref="G306">IF($D306&lt;COLUMNS($F$7:G$7),"",INDEX(TableDiv[[GASB]:[GASB]],_xlfn.AGGREGATE(15,3,(TableDiv[[Agency]:[Agency]]=$E306)/(TableDiv[[Agency]:[Agency]]=$E306)*(ROW(TableDiv[Agency])-ROW(TableDiv[[#Headers],[Agency]])),COLUMNS($F$7:G$7))))</f>
        <v>0</v>
      </c>
      <c r="H306" s="1069" cm="1">
        <f t="array" ref="H306">IF($D306&lt;COLUMNS($F$7:H$7),"",INDEX(TableDiv[[GASB]:[GASB]],_xlfn.AGGREGATE(15,3,(TableDiv[[Agency]:[Agency]]=$E306)/(TableDiv[[Agency]:[Agency]]=$E306)*(ROW(TableDiv[Agency])-ROW(TableDiv[[#Headers],[Agency]])),COLUMNS($F$7:H$7))))</f>
        <v>0</v>
      </c>
      <c r="I306" s="1069" cm="1">
        <f t="array" ref="I306">IF($D306&lt;COLUMNS($F$7:I$7),"",INDEX(TableDiv[[GASB]:[GASB]],_xlfn.AGGREGATE(15,3,(TableDiv[[Agency]:[Agency]]=$E306)/(TableDiv[[Agency]:[Agency]]=$E306)*(ROW(TableDiv[Agency])-ROW(TableDiv[[#Headers],[Agency]])),COLUMNS($F$7:I$7))))</f>
        <v>0</v>
      </c>
      <c r="J306" s="1069" cm="1">
        <f t="array" ref="J306">IF($D306&lt;COLUMNS($F$7:J$7),"",INDEX(TableDiv[[GASB]:[GASB]],_xlfn.AGGREGATE(15,3,(TableDiv[[Agency]:[Agency]]=$E306)/(TableDiv[[Agency]:[Agency]]=$E306)*(ROW(TableDiv[Agency])-ROW(TableDiv[[#Headers],[Agency]])),COLUMNS($F$7:J$7))))</f>
        <v>0</v>
      </c>
      <c r="K306" s="1069" cm="1">
        <f t="array" ref="K306">IF($D306&lt;COLUMNS($F$7:K$7),"",INDEX(TableDiv[[GASB]:[GASB]],_xlfn.AGGREGATE(15,3,(TableDiv[[Agency]:[Agency]]=$E306)/(TableDiv[[Agency]:[Agency]]=$E306)*(ROW(TableDiv[Agency])-ROW(TableDiv[[#Headers],[Agency]])),COLUMNS($F$7:K$7))))</f>
        <v>0</v>
      </c>
      <c r="L306" s="1069" cm="1">
        <f t="array" ref="L306">IF($D306&lt;COLUMNS($F$7:L$7),"",INDEX(TableDiv[[GASB]:[GASB]],_xlfn.AGGREGATE(15,3,(TableDiv[[Agency]:[Agency]]=$E306)/(TableDiv[[Agency]:[Agency]]=$E306)*(ROW(TableDiv[Agency])-ROW(TableDiv[[#Headers],[Agency]])),COLUMNS($F$7:L$7))))</f>
        <v>0</v>
      </c>
      <c r="M306" s="1069" cm="1">
        <f t="array" ref="M306">IF($D306&lt;COLUMNS($F$7:M$7),"",INDEX(TableDiv[[GASB]:[GASB]],_xlfn.AGGREGATE(15,3,(TableDiv[[Agency]:[Agency]]=$E306)/(TableDiv[[Agency]:[Agency]]=$E306)*(ROW(TableDiv[Agency])-ROW(TableDiv[[#Headers],[Agency]])),COLUMNS($F$7:M$7))))</f>
        <v>0</v>
      </c>
      <c r="N306" s="1069" cm="1">
        <f t="array" ref="N306">IF($D306&lt;COLUMNS($F$7:N$7),"",INDEX(TableDiv[[GASB]:[GASB]],_xlfn.AGGREGATE(15,3,(TableDiv[[Agency]:[Agency]]=$E306)/(TableDiv[[Agency]:[Agency]]=$E306)*(ROW(TableDiv[Agency])-ROW(TableDiv[[#Headers],[Agency]])),COLUMNS($F$7:N$7))))</f>
        <v>0</v>
      </c>
      <c r="O306" s="1069" cm="1">
        <f t="array" ref="O306">IF($D306&lt;COLUMNS($F$7:O$7),"",INDEX(TableDiv[[GASB]:[GASB]],_xlfn.AGGREGATE(15,3,(TableDiv[[Agency]:[Agency]]=$E306)/(TableDiv[[Agency]:[Agency]]=$E306)*(ROW(TableDiv[Agency])-ROW(TableDiv[[#Headers],[Agency]])),COLUMNS($F$7:O$7))))</f>
        <v>0</v>
      </c>
      <c r="P306" s="1069" cm="1">
        <f t="array" ref="P306">IF($D306&lt;COLUMNS($F$7:P$7),"",INDEX(TableDiv[[GASB]:[GASB]],_xlfn.AGGREGATE(15,3,(TableDiv[[Agency]:[Agency]]=$E306)/(TableDiv[[Agency]:[Agency]]=$E306)*(ROW(TableDiv[Agency])-ROW(TableDiv[[#Headers],[Agency]])),COLUMNS($F$7:P$7))))</f>
        <v>0</v>
      </c>
      <c r="Q306" s="1069" cm="1">
        <f t="array" ref="Q306">IF($D306&lt;COLUMNS($F$7:Q$7),"",INDEX(TableDiv[[GASB]:[GASB]],_xlfn.AGGREGATE(15,3,(TableDiv[[Agency]:[Agency]]=$E306)/(TableDiv[[Agency]:[Agency]]=$E306)*(ROW(TableDiv[Agency])-ROW(TableDiv[[#Headers],[Agency]])),COLUMNS($F$7:Q$7))))</f>
        <v>0</v>
      </c>
      <c r="R306" s="1069" cm="1">
        <f t="array" ref="R306">IF($D306&lt;COLUMNS($F$7:R$7),"",INDEX(TableDiv[[GASB]:[GASB]],_xlfn.AGGREGATE(15,3,(TableDiv[[Agency]:[Agency]]=$E306)/(TableDiv[[Agency]:[Agency]]=$E306)*(ROW(TableDiv[Agency])-ROW(TableDiv[[#Headers],[Agency]])),COLUMNS($F$7:R$7))))</f>
        <v>0</v>
      </c>
      <c r="S306" s="1069" cm="1">
        <f t="array" ref="S306">IF($D306&lt;COLUMNS($F$7:S$7),"",INDEX(TableDiv[[GASB]:[GASB]],_xlfn.AGGREGATE(15,3,(TableDiv[[Agency]:[Agency]]=$E306)/(TableDiv[[Agency]:[Agency]]=$E306)*(ROW(TableDiv[Agency])-ROW(TableDiv[[#Headers],[Agency]])),COLUMNS($F$7:S$7))))</f>
        <v>0</v>
      </c>
      <c r="T306" s="1069" cm="1">
        <f t="array" ref="T306">IF($D306&lt;COLUMNS($F$7:T$7),"",INDEX(TableDiv[[GASB]:[GASB]],_xlfn.AGGREGATE(15,3,(TableDiv[[Agency]:[Agency]]=$E306)/(TableDiv[[Agency]:[Agency]]=$E306)*(ROW(TableDiv[Agency])-ROW(TableDiv[[#Headers],[Agency]])),COLUMNS($F$7:T$7))))</f>
        <v>0</v>
      </c>
      <c r="U306" s="1069" cm="1">
        <f t="array" ref="U306">IF($D306&lt;COLUMNS($F$7:U$7),"",INDEX(TableDiv[[GASB]:[GASB]],_xlfn.AGGREGATE(15,3,(TableDiv[[Agency]:[Agency]]=$E306)/(TableDiv[[Agency]:[Agency]]=$E306)*(ROW(TableDiv[Agency])-ROW(TableDiv[[#Headers],[Agency]])),COLUMNS($F$7:U$7))))</f>
        <v>0</v>
      </c>
      <c r="V306" s="1069" cm="1">
        <f t="array" ref="V306">IF($D306&lt;COLUMNS($F$7:V$7),"",INDEX(TableDiv[[GASB]:[GASB]],_xlfn.AGGREGATE(15,3,(TableDiv[[Agency]:[Agency]]=$E306)/(TableDiv[[Agency]:[Agency]]=$E306)*(ROW(TableDiv[Agency])-ROW(TableDiv[[#Headers],[Agency]])),COLUMNS($F$7:V$7))))</f>
        <v>0</v>
      </c>
      <c r="W306" s="1069" cm="1">
        <f t="array" ref="W306">IF($D306&lt;COLUMNS($F$7:W$7),"",INDEX(TableDiv[[GASB]:[GASB]],_xlfn.AGGREGATE(15,3,(TableDiv[[Agency]:[Agency]]=$E306)/(TableDiv[[Agency]:[Agency]]=$E306)*(ROW(TableDiv[Agency])-ROW(TableDiv[[#Headers],[Agency]])),COLUMNS($F$7:W$7))))</f>
        <v>0</v>
      </c>
      <c r="X306" s="1069" cm="1">
        <f t="array" ref="X306">IF($D306&lt;COLUMNS($F$7:X$7),"",INDEX(TableDiv[[GASB]:[GASB]],_xlfn.AGGREGATE(15,3,(TableDiv[[Agency]:[Agency]]=$E306)/(TableDiv[[Agency]:[Agency]]=$E306)*(ROW(TableDiv[Agency])-ROW(TableDiv[[#Headers],[Agency]])),COLUMNS($F$7:X$7))))</f>
        <v>0</v>
      </c>
      <c r="Y306" s="1069" cm="1">
        <f t="array" ref="Y306">IF($D306&lt;COLUMNS($F$7:Y$7),"",INDEX(TableDiv[[GASB]:[GASB]],_xlfn.AGGREGATE(15,3,(TableDiv[[Agency]:[Agency]]=$E306)/(TableDiv[[Agency]:[Agency]]=$E306)*(ROW(TableDiv[Agency])-ROW(TableDiv[[#Headers],[Agency]])),COLUMNS($F$7:Y$7))))</f>
        <v>0</v>
      </c>
      <c r="Z306" s="1069" cm="1">
        <f t="array" ref="Z306">IF($D306&lt;COLUMNS($F$7:Z$7),"",INDEX(TableDiv[[GASB]:[GASB]],_xlfn.AGGREGATE(15,3,(TableDiv[[Agency]:[Agency]]=$E306)/(TableDiv[[Agency]:[Agency]]=$E306)*(ROW(TableDiv[Agency])-ROW(TableDiv[[#Headers],[Agency]])),COLUMNS($F$7:Z$7))))</f>
        <v>0</v>
      </c>
      <c r="AA306" s="1069" cm="1">
        <f t="array" ref="AA306">IF($D306&lt;COLUMNS($F$7:AA$7),"",INDEX(TableDiv[[GASB]:[GASB]],_xlfn.AGGREGATE(15,3,(TableDiv[[Agency]:[Agency]]=$E306)/(TableDiv[[Agency]:[Agency]]=$E306)*(ROW(TableDiv[Agency])-ROW(TableDiv[[#Headers],[Agency]])),COLUMNS($F$7:AA$7))))</f>
        <v>0</v>
      </c>
      <c r="AB306" s="1069" cm="1">
        <f t="array" ref="AB306">IF($D306&lt;COLUMNS($F$7:AB$7),"",INDEX(TableDiv[[GASB]:[GASB]],_xlfn.AGGREGATE(15,3,(TableDiv[[Agency]:[Agency]]=$E306)/(TableDiv[[Agency]:[Agency]]=$E306)*(ROW(TableDiv[Agency])-ROW(TableDiv[[#Headers],[Agency]])),COLUMNS($F$7:AB$7))))</f>
        <v>0</v>
      </c>
      <c r="AC306" s="1069" cm="1">
        <f t="array" ref="AC306">IF($D306&lt;COLUMNS($F$7:AC$7),"",INDEX(TableDiv[[GASB]:[GASB]],_xlfn.AGGREGATE(15,3,(TableDiv[[Agency]:[Agency]]=$E306)/(TableDiv[[Agency]:[Agency]]=$E306)*(ROW(TableDiv[Agency])-ROW(TableDiv[[#Headers],[Agency]])),COLUMNS($F$7:AC$7))))</f>
        <v>0</v>
      </c>
      <c r="AD306" s="1069" cm="1">
        <f t="array" ref="AD306">IF($D306&lt;COLUMNS($F$7:AD$7),"",INDEX(TableDiv[[GASB]:[GASB]],_xlfn.AGGREGATE(15,3,(TableDiv[[Agency]:[Agency]]=$E306)/(TableDiv[[Agency]:[Agency]]=$E306)*(ROW(TableDiv[Agency])-ROW(TableDiv[[#Headers],[Agency]])),COLUMNS($F$7:AD$7))))</f>
        <v>0</v>
      </c>
      <c r="AE306" s="1069" cm="1">
        <f t="array" ref="AE306">IF($D306&lt;COLUMNS($F$7:AE$7),"",INDEX(TableDiv[[GASB]:[GASB]],_xlfn.AGGREGATE(15,3,(TableDiv[[Agency]:[Agency]]=$E306)/(TableDiv[[Agency]:[Agency]]=$E306)*(ROW(TableDiv[Agency])-ROW(TableDiv[[#Headers],[Agency]])),COLUMNS($F$7:AE$7))))</f>
        <v>0</v>
      </c>
      <c r="AF306" s="1069" cm="1">
        <f t="array" ref="AF306">IF($D306&lt;COLUMNS($F$7:AF$7),"",INDEX(TableDiv[[GASB]:[GASB]],_xlfn.AGGREGATE(15,3,(TableDiv[[Agency]:[Agency]]=$E306)/(TableDiv[[Agency]:[Agency]]=$E306)*(ROW(TableDiv[Agency])-ROW(TableDiv[[#Headers],[Agency]])),COLUMNS($F$7:AF$7))))</f>
        <v>0</v>
      </c>
      <c r="AG306" s="1069" cm="1">
        <f t="array" ref="AG306">IF($D306&lt;COLUMNS($F$7:AG$7),"",INDEX(TableDiv[[GASB]:[GASB]],_xlfn.AGGREGATE(15,3,(TableDiv[[Agency]:[Agency]]=$E306)/(TableDiv[[Agency]:[Agency]]=$E306)*(ROW(TableDiv[Agency])-ROW(TableDiv[[#Headers],[Agency]])),COLUMNS($F$7:AG$7))))</f>
        <v>0</v>
      </c>
      <c r="AH306" s="1069" cm="1">
        <f t="array" ref="AH306">IF($D306&lt;COLUMNS($F$7:AH$7),"",INDEX(TableDiv[[GASB]:[GASB]],_xlfn.AGGREGATE(15,3,(TableDiv[[Agency]:[Agency]]=$E306)/(TableDiv[[Agency]:[Agency]]=$E306)*(ROW(TableDiv[Agency])-ROW(TableDiv[[#Headers],[Agency]])),COLUMNS($F$7:AH$7))))</f>
        <v>0</v>
      </c>
      <c r="AI306" s="1069" cm="1">
        <f t="array" ref="AI306">IF($D306&lt;COLUMNS($F$7:AI$7),"",INDEX(TableDiv[[GASB]:[GASB]],_xlfn.AGGREGATE(15,3,(TableDiv[[Agency]:[Agency]]=$E306)/(TableDiv[[Agency]:[Agency]]=$E306)*(ROW(TableDiv[Agency])-ROW(TableDiv[[#Headers],[Agency]])),COLUMNS($F$7:AI$7))))</f>
        <v>0</v>
      </c>
      <c r="AJ306" s="1069" cm="1">
        <f t="array" ref="AJ306">IF($D306&lt;COLUMNS($F$7:AJ$7),"",INDEX(TableDiv[[GASB]:[GASB]],_xlfn.AGGREGATE(15,3,(TableDiv[[Agency]:[Agency]]=$E306)/(TableDiv[[Agency]:[Agency]]=$E306)*(ROW(TableDiv[Agency])-ROW(TableDiv[[#Headers],[Agency]])),COLUMNS($F$7:AJ$7))))</f>
        <v>0</v>
      </c>
      <c r="AK306" s="1069" t="str" cm="1">
        <f t="array" ref="AK306">IF($D306&lt;COLUMNS($F$7:AK$7),"",INDEX(TableDiv[[GASB]:[GASB]],_xlfn.AGGREGATE(15,3,(TableDiv[[Agency]:[Agency]]=$E306)/(TableDiv[[Agency]:[Agency]]=$E306)*(ROW(TableDiv[Agency])-ROW(TableDiv[[#Headers],[Agency]])),COLUMNS($F$7:AK$7))))</f>
        <v/>
      </c>
      <c r="AL306" s="1069" t="str" cm="1">
        <f t="array" ref="AL306">IF($D306&lt;COLUMNS($F$7:AL$7),"",INDEX(TableDiv[[GASB]:[GASB]],_xlfn.AGGREGATE(15,3,(TableDiv[[Agency]:[Agency]]=$E306)/(TableDiv[[Agency]:[Agency]]=$E306)*(ROW(TableDiv[Agency])-ROW(TableDiv[[#Headers],[Agency]])),COLUMNS($F$7:AL$7))))</f>
        <v/>
      </c>
      <c r="AM306" s="1069" t="str" cm="1">
        <f t="array" ref="AM306">IF($D306&lt;COLUMNS($F$7:AM$7),"",INDEX(TableDiv[[GASB]:[GASB]],_xlfn.AGGREGATE(15,3,(TableDiv[[Agency]:[Agency]]=$E306)/(TableDiv[[Agency]:[Agency]]=$E306)*(ROW(TableDiv[Agency])-ROW(TableDiv[[#Headers],[Agency]])),COLUMNS($F$7:AM$7))))</f>
        <v/>
      </c>
      <c r="AN306" s="1069"/>
      <c r="AO306" s="1069"/>
      <c r="AP306" s="1069"/>
      <c r="AQ306" s="1069"/>
      <c r="AR306" s="1069"/>
      <c r="AS306" s="1069"/>
    </row>
    <row r="307" spans="1:45" ht="15">
      <c r="A307" s="1073" t="s">
        <v>2391</v>
      </c>
      <c r="B307" s="1073" t="s">
        <v>2274</v>
      </c>
      <c r="C307" s="1069"/>
      <c r="D307" s="1069">
        <f>COUNTIF(TableDiv[Agency],E307)</f>
        <v>31</v>
      </c>
      <c r="E307" s="1078" t="str" cm="1">
        <f t="array" ref="E307">IFERROR(INDEX(TableDiv[Agency],MATCH(0,INDEX(COUNTIF($E$7:E306,TableDiv[Agency]),),0)),"")</f>
        <v/>
      </c>
      <c r="F307" s="1069" cm="1">
        <f t="array" ref="F307">IF($D307&lt;COLUMNS($F$7:F$7),"",INDEX(TableDiv[[GASB]:[GASB]],_xlfn.AGGREGATE(15,3,(TableDiv[[Agency]:[Agency]]=$E307)/(TableDiv[[Agency]:[Agency]]=$E307)*(ROW(TableDiv[Agency])-ROW(TableDiv[[#Headers],[Agency]])),COLUMNS($F$7:F$7))))</f>
        <v>0</v>
      </c>
      <c r="G307" s="1069" cm="1">
        <f t="array" ref="G307">IF($D307&lt;COLUMNS($F$7:G$7),"",INDEX(TableDiv[[GASB]:[GASB]],_xlfn.AGGREGATE(15,3,(TableDiv[[Agency]:[Agency]]=$E307)/(TableDiv[[Agency]:[Agency]]=$E307)*(ROW(TableDiv[Agency])-ROW(TableDiv[[#Headers],[Agency]])),COLUMNS($F$7:G$7))))</f>
        <v>0</v>
      </c>
      <c r="H307" s="1069" cm="1">
        <f t="array" ref="H307">IF($D307&lt;COLUMNS($F$7:H$7),"",INDEX(TableDiv[[GASB]:[GASB]],_xlfn.AGGREGATE(15,3,(TableDiv[[Agency]:[Agency]]=$E307)/(TableDiv[[Agency]:[Agency]]=$E307)*(ROW(TableDiv[Agency])-ROW(TableDiv[[#Headers],[Agency]])),COLUMNS($F$7:H$7))))</f>
        <v>0</v>
      </c>
      <c r="I307" s="1069" cm="1">
        <f t="array" ref="I307">IF($D307&lt;COLUMNS($F$7:I$7),"",INDEX(TableDiv[[GASB]:[GASB]],_xlfn.AGGREGATE(15,3,(TableDiv[[Agency]:[Agency]]=$E307)/(TableDiv[[Agency]:[Agency]]=$E307)*(ROW(TableDiv[Agency])-ROW(TableDiv[[#Headers],[Agency]])),COLUMNS($F$7:I$7))))</f>
        <v>0</v>
      </c>
      <c r="J307" s="1069" cm="1">
        <f t="array" ref="J307">IF($D307&lt;COLUMNS($F$7:J$7),"",INDEX(TableDiv[[GASB]:[GASB]],_xlfn.AGGREGATE(15,3,(TableDiv[[Agency]:[Agency]]=$E307)/(TableDiv[[Agency]:[Agency]]=$E307)*(ROW(TableDiv[Agency])-ROW(TableDiv[[#Headers],[Agency]])),COLUMNS($F$7:J$7))))</f>
        <v>0</v>
      </c>
      <c r="K307" s="1069" cm="1">
        <f t="array" ref="K307">IF($D307&lt;COLUMNS($F$7:K$7),"",INDEX(TableDiv[[GASB]:[GASB]],_xlfn.AGGREGATE(15,3,(TableDiv[[Agency]:[Agency]]=$E307)/(TableDiv[[Agency]:[Agency]]=$E307)*(ROW(TableDiv[Agency])-ROW(TableDiv[[#Headers],[Agency]])),COLUMNS($F$7:K$7))))</f>
        <v>0</v>
      </c>
      <c r="L307" s="1069" cm="1">
        <f t="array" ref="L307">IF($D307&lt;COLUMNS($F$7:L$7),"",INDEX(TableDiv[[GASB]:[GASB]],_xlfn.AGGREGATE(15,3,(TableDiv[[Agency]:[Agency]]=$E307)/(TableDiv[[Agency]:[Agency]]=$E307)*(ROW(TableDiv[Agency])-ROW(TableDiv[[#Headers],[Agency]])),COLUMNS($F$7:L$7))))</f>
        <v>0</v>
      </c>
      <c r="M307" s="1069" cm="1">
        <f t="array" ref="M307">IF($D307&lt;COLUMNS($F$7:M$7),"",INDEX(TableDiv[[GASB]:[GASB]],_xlfn.AGGREGATE(15,3,(TableDiv[[Agency]:[Agency]]=$E307)/(TableDiv[[Agency]:[Agency]]=$E307)*(ROW(TableDiv[Agency])-ROW(TableDiv[[#Headers],[Agency]])),COLUMNS($F$7:M$7))))</f>
        <v>0</v>
      </c>
      <c r="N307" s="1069" cm="1">
        <f t="array" ref="N307">IF($D307&lt;COLUMNS($F$7:N$7),"",INDEX(TableDiv[[GASB]:[GASB]],_xlfn.AGGREGATE(15,3,(TableDiv[[Agency]:[Agency]]=$E307)/(TableDiv[[Agency]:[Agency]]=$E307)*(ROW(TableDiv[Agency])-ROW(TableDiv[[#Headers],[Agency]])),COLUMNS($F$7:N$7))))</f>
        <v>0</v>
      </c>
      <c r="O307" s="1069" cm="1">
        <f t="array" ref="O307">IF($D307&lt;COLUMNS($F$7:O$7),"",INDEX(TableDiv[[GASB]:[GASB]],_xlfn.AGGREGATE(15,3,(TableDiv[[Agency]:[Agency]]=$E307)/(TableDiv[[Agency]:[Agency]]=$E307)*(ROW(TableDiv[Agency])-ROW(TableDiv[[#Headers],[Agency]])),COLUMNS($F$7:O$7))))</f>
        <v>0</v>
      </c>
      <c r="P307" s="1069" cm="1">
        <f t="array" ref="P307">IF($D307&lt;COLUMNS($F$7:P$7),"",INDEX(TableDiv[[GASB]:[GASB]],_xlfn.AGGREGATE(15,3,(TableDiv[[Agency]:[Agency]]=$E307)/(TableDiv[[Agency]:[Agency]]=$E307)*(ROW(TableDiv[Agency])-ROW(TableDiv[[#Headers],[Agency]])),COLUMNS($F$7:P$7))))</f>
        <v>0</v>
      </c>
      <c r="Q307" s="1069" cm="1">
        <f t="array" ref="Q307">IF($D307&lt;COLUMNS($F$7:Q$7),"",INDEX(TableDiv[[GASB]:[GASB]],_xlfn.AGGREGATE(15,3,(TableDiv[[Agency]:[Agency]]=$E307)/(TableDiv[[Agency]:[Agency]]=$E307)*(ROW(TableDiv[Agency])-ROW(TableDiv[[#Headers],[Agency]])),COLUMNS($F$7:Q$7))))</f>
        <v>0</v>
      </c>
      <c r="R307" s="1069" cm="1">
        <f t="array" ref="R307">IF($D307&lt;COLUMNS($F$7:R$7),"",INDEX(TableDiv[[GASB]:[GASB]],_xlfn.AGGREGATE(15,3,(TableDiv[[Agency]:[Agency]]=$E307)/(TableDiv[[Agency]:[Agency]]=$E307)*(ROW(TableDiv[Agency])-ROW(TableDiv[[#Headers],[Agency]])),COLUMNS($F$7:R$7))))</f>
        <v>0</v>
      </c>
      <c r="S307" s="1069" cm="1">
        <f t="array" ref="S307">IF($D307&lt;COLUMNS($F$7:S$7),"",INDEX(TableDiv[[GASB]:[GASB]],_xlfn.AGGREGATE(15,3,(TableDiv[[Agency]:[Agency]]=$E307)/(TableDiv[[Agency]:[Agency]]=$E307)*(ROW(TableDiv[Agency])-ROW(TableDiv[[#Headers],[Agency]])),COLUMNS($F$7:S$7))))</f>
        <v>0</v>
      </c>
      <c r="T307" s="1069" cm="1">
        <f t="array" ref="T307">IF($D307&lt;COLUMNS($F$7:T$7),"",INDEX(TableDiv[[GASB]:[GASB]],_xlfn.AGGREGATE(15,3,(TableDiv[[Agency]:[Agency]]=$E307)/(TableDiv[[Agency]:[Agency]]=$E307)*(ROW(TableDiv[Agency])-ROW(TableDiv[[#Headers],[Agency]])),COLUMNS($F$7:T$7))))</f>
        <v>0</v>
      </c>
      <c r="U307" s="1069" cm="1">
        <f t="array" ref="U307">IF($D307&lt;COLUMNS($F$7:U$7),"",INDEX(TableDiv[[GASB]:[GASB]],_xlfn.AGGREGATE(15,3,(TableDiv[[Agency]:[Agency]]=$E307)/(TableDiv[[Agency]:[Agency]]=$E307)*(ROW(TableDiv[Agency])-ROW(TableDiv[[#Headers],[Agency]])),COLUMNS($F$7:U$7))))</f>
        <v>0</v>
      </c>
      <c r="V307" s="1069" cm="1">
        <f t="array" ref="V307">IF($D307&lt;COLUMNS($F$7:V$7),"",INDEX(TableDiv[[GASB]:[GASB]],_xlfn.AGGREGATE(15,3,(TableDiv[[Agency]:[Agency]]=$E307)/(TableDiv[[Agency]:[Agency]]=$E307)*(ROW(TableDiv[Agency])-ROW(TableDiv[[#Headers],[Agency]])),COLUMNS($F$7:V$7))))</f>
        <v>0</v>
      </c>
      <c r="W307" s="1069" cm="1">
        <f t="array" ref="W307">IF($D307&lt;COLUMNS($F$7:W$7),"",INDEX(TableDiv[[GASB]:[GASB]],_xlfn.AGGREGATE(15,3,(TableDiv[[Agency]:[Agency]]=$E307)/(TableDiv[[Agency]:[Agency]]=$E307)*(ROW(TableDiv[Agency])-ROW(TableDiv[[#Headers],[Agency]])),COLUMNS($F$7:W$7))))</f>
        <v>0</v>
      </c>
      <c r="X307" s="1069" cm="1">
        <f t="array" ref="X307">IF($D307&lt;COLUMNS($F$7:X$7),"",INDEX(TableDiv[[GASB]:[GASB]],_xlfn.AGGREGATE(15,3,(TableDiv[[Agency]:[Agency]]=$E307)/(TableDiv[[Agency]:[Agency]]=$E307)*(ROW(TableDiv[Agency])-ROW(TableDiv[[#Headers],[Agency]])),COLUMNS($F$7:X$7))))</f>
        <v>0</v>
      </c>
      <c r="Y307" s="1069" cm="1">
        <f t="array" ref="Y307">IF($D307&lt;COLUMNS($F$7:Y$7),"",INDEX(TableDiv[[GASB]:[GASB]],_xlfn.AGGREGATE(15,3,(TableDiv[[Agency]:[Agency]]=$E307)/(TableDiv[[Agency]:[Agency]]=$E307)*(ROW(TableDiv[Agency])-ROW(TableDiv[[#Headers],[Agency]])),COLUMNS($F$7:Y$7))))</f>
        <v>0</v>
      </c>
      <c r="Z307" s="1069" cm="1">
        <f t="array" ref="Z307">IF($D307&lt;COLUMNS($F$7:Z$7),"",INDEX(TableDiv[[GASB]:[GASB]],_xlfn.AGGREGATE(15,3,(TableDiv[[Agency]:[Agency]]=$E307)/(TableDiv[[Agency]:[Agency]]=$E307)*(ROW(TableDiv[Agency])-ROW(TableDiv[[#Headers],[Agency]])),COLUMNS($F$7:Z$7))))</f>
        <v>0</v>
      </c>
      <c r="AA307" s="1069" cm="1">
        <f t="array" ref="AA307">IF($D307&lt;COLUMNS($F$7:AA$7),"",INDEX(TableDiv[[GASB]:[GASB]],_xlfn.AGGREGATE(15,3,(TableDiv[[Agency]:[Agency]]=$E307)/(TableDiv[[Agency]:[Agency]]=$E307)*(ROW(TableDiv[Agency])-ROW(TableDiv[[#Headers],[Agency]])),COLUMNS($F$7:AA$7))))</f>
        <v>0</v>
      </c>
      <c r="AB307" s="1069" cm="1">
        <f t="array" ref="AB307">IF($D307&lt;COLUMNS($F$7:AB$7),"",INDEX(TableDiv[[GASB]:[GASB]],_xlfn.AGGREGATE(15,3,(TableDiv[[Agency]:[Agency]]=$E307)/(TableDiv[[Agency]:[Agency]]=$E307)*(ROW(TableDiv[Agency])-ROW(TableDiv[[#Headers],[Agency]])),COLUMNS($F$7:AB$7))))</f>
        <v>0</v>
      </c>
      <c r="AC307" s="1069" cm="1">
        <f t="array" ref="AC307">IF($D307&lt;COLUMNS($F$7:AC$7),"",INDEX(TableDiv[[GASB]:[GASB]],_xlfn.AGGREGATE(15,3,(TableDiv[[Agency]:[Agency]]=$E307)/(TableDiv[[Agency]:[Agency]]=$E307)*(ROW(TableDiv[Agency])-ROW(TableDiv[[#Headers],[Agency]])),COLUMNS($F$7:AC$7))))</f>
        <v>0</v>
      </c>
      <c r="AD307" s="1069" cm="1">
        <f t="array" ref="AD307">IF($D307&lt;COLUMNS($F$7:AD$7),"",INDEX(TableDiv[[GASB]:[GASB]],_xlfn.AGGREGATE(15,3,(TableDiv[[Agency]:[Agency]]=$E307)/(TableDiv[[Agency]:[Agency]]=$E307)*(ROW(TableDiv[Agency])-ROW(TableDiv[[#Headers],[Agency]])),COLUMNS($F$7:AD$7))))</f>
        <v>0</v>
      </c>
      <c r="AE307" s="1069" cm="1">
        <f t="array" ref="AE307">IF($D307&lt;COLUMNS($F$7:AE$7),"",INDEX(TableDiv[[GASB]:[GASB]],_xlfn.AGGREGATE(15,3,(TableDiv[[Agency]:[Agency]]=$E307)/(TableDiv[[Agency]:[Agency]]=$E307)*(ROW(TableDiv[Agency])-ROW(TableDiv[[#Headers],[Agency]])),COLUMNS($F$7:AE$7))))</f>
        <v>0</v>
      </c>
      <c r="AF307" s="1069" cm="1">
        <f t="array" ref="AF307">IF($D307&lt;COLUMNS($F$7:AF$7),"",INDEX(TableDiv[[GASB]:[GASB]],_xlfn.AGGREGATE(15,3,(TableDiv[[Agency]:[Agency]]=$E307)/(TableDiv[[Agency]:[Agency]]=$E307)*(ROW(TableDiv[Agency])-ROW(TableDiv[[#Headers],[Agency]])),COLUMNS($F$7:AF$7))))</f>
        <v>0</v>
      </c>
      <c r="AG307" s="1069" cm="1">
        <f t="array" ref="AG307">IF($D307&lt;COLUMNS($F$7:AG$7),"",INDEX(TableDiv[[GASB]:[GASB]],_xlfn.AGGREGATE(15,3,(TableDiv[[Agency]:[Agency]]=$E307)/(TableDiv[[Agency]:[Agency]]=$E307)*(ROW(TableDiv[Agency])-ROW(TableDiv[[#Headers],[Agency]])),COLUMNS($F$7:AG$7))))</f>
        <v>0</v>
      </c>
      <c r="AH307" s="1069" cm="1">
        <f t="array" ref="AH307">IF($D307&lt;COLUMNS($F$7:AH$7),"",INDEX(TableDiv[[GASB]:[GASB]],_xlfn.AGGREGATE(15,3,(TableDiv[[Agency]:[Agency]]=$E307)/(TableDiv[[Agency]:[Agency]]=$E307)*(ROW(TableDiv[Agency])-ROW(TableDiv[[#Headers],[Agency]])),COLUMNS($F$7:AH$7))))</f>
        <v>0</v>
      </c>
      <c r="AI307" s="1069" cm="1">
        <f t="array" ref="AI307">IF($D307&lt;COLUMNS($F$7:AI$7),"",INDEX(TableDiv[[GASB]:[GASB]],_xlfn.AGGREGATE(15,3,(TableDiv[[Agency]:[Agency]]=$E307)/(TableDiv[[Agency]:[Agency]]=$E307)*(ROW(TableDiv[Agency])-ROW(TableDiv[[#Headers],[Agency]])),COLUMNS($F$7:AI$7))))</f>
        <v>0</v>
      </c>
      <c r="AJ307" s="1069" cm="1">
        <f t="array" ref="AJ307">IF($D307&lt;COLUMNS($F$7:AJ$7),"",INDEX(TableDiv[[GASB]:[GASB]],_xlfn.AGGREGATE(15,3,(TableDiv[[Agency]:[Agency]]=$E307)/(TableDiv[[Agency]:[Agency]]=$E307)*(ROW(TableDiv[Agency])-ROW(TableDiv[[#Headers],[Agency]])),COLUMNS($F$7:AJ$7))))</f>
        <v>0</v>
      </c>
      <c r="AK307" s="1069" t="str" cm="1">
        <f t="array" ref="AK307">IF($D307&lt;COLUMNS($F$7:AK$7),"",INDEX(TableDiv[[GASB]:[GASB]],_xlfn.AGGREGATE(15,3,(TableDiv[[Agency]:[Agency]]=$E307)/(TableDiv[[Agency]:[Agency]]=$E307)*(ROW(TableDiv[Agency])-ROW(TableDiv[[#Headers],[Agency]])),COLUMNS($F$7:AK$7))))</f>
        <v/>
      </c>
      <c r="AL307" s="1069" t="str" cm="1">
        <f t="array" ref="AL307">IF($D307&lt;COLUMNS($F$7:AL$7),"",INDEX(TableDiv[[GASB]:[GASB]],_xlfn.AGGREGATE(15,3,(TableDiv[[Agency]:[Agency]]=$E307)/(TableDiv[[Agency]:[Agency]]=$E307)*(ROW(TableDiv[Agency])-ROW(TableDiv[[#Headers],[Agency]])),COLUMNS($F$7:AL$7))))</f>
        <v/>
      </c>
      <c r="AM307" s="1069" t="str" cm="1">
        <f t="array" ref="AM307">IF($D307&lt;COLUMNS($F$7:AM$7),"",INDEX(TableDiv[[GASB]:[GASB]],_xlfn.AGGREGATE(15,3,(TableDiv[[Agency]:[Agency]]=$E307)/(TableDiv[[Agency]:[Agency]]=$E307)*(ROW(TableDiv[Agency])-ROW(TableDiv[[#Headers],[Agency]])),COLUMNS($F$7:AM$7))))</f>
        <v/>
      </c>
      <c r="AN307" s="1069"/>
      <c r="AO307" s="1069"/>
      <c r="AP307" s="1069"/>
      <c r="AQ307" s="1069"/>
      <c r="AR307" s="1069"/>
      <c r="AS307" s="1069"/>
    </row>
    <row r="308" spans="1:45" ht="15">
      <c r="A308" s="1073" t="s">
        <v>2391</v>
      </c>
      <c r="B308" s="1073" t="s">
        <v>2267</v>
      </c>
      <c r="C308" s="1069"/>
      <c r="D308" s="1069">
        <f>COUNTIF(TableDiv[Agency],E308)</f>
        <v>31</v>
      </c>
      <c r="E308" s="1078" t="str" cm="1">
        <f t="array" ref="E308">IFERROR(INDEX(TableDiv[Agency],MATCH(0,INDEX(COUNTIF($E$7:E307,TableDiv[Agency]),),0)),"")</f>
        <v/>
      </c>
      <c r="F308" s="1069" cm="1">
        <f t="array" ref="F308">IF($D308&lt;COLUMNS($F$7:F$7),"",INDEX(TableDiv[[GASB]:[GASB]],_xlfn.AGGREGATE(15,3,(TableDiv[[Agency]:[Agency]]=$E308)/(TableDiv[[Agency]:[Agency]]=$E308)*(ROW(TableDiv[Agency])-ROW(TableDiv[[#Headers],[Agency]])),COLUMNS($F$7:F$7))))</f>
        <v>0</v>
      </c>
      <c r="G308" s="1069" cm="1">
        <f t="array" ref="G308">IF($D308&lt;COLUMNS($F$7:G$7),"",INDEX(TableDiv[[GASB]:[GASB]],_xlfn.AGGREGATE(15,3,(TableDiv[[Agency]:[Agency]]=$E308)/(TableDiv[[Agency]:[Agency]]=$E308)*(ROW(TableDiv[Agency])-ROW(TableDiv[[#Headers],[Agency]])),COLUMNS($F$7:G$7))))</f>
        <v>0</v>
      </c>
      <c r="H308" s="1069" cm="1">
        <f t="array" ref="H308">IF($D308&lt;COLUMNS($F$7:H$7),"",INDEX(TableDiv[[GASB]:[GASB]],_xlfn.AGGREGATE(15,3,(TableDiv[[Agency]:[Agency]]=$E308)/(TableDiv[[Agency]:[Agency]]=$E308)*(ROW(TableDiv[Agency])-ROW(TableDiv[[#Headers],[Agency]])),COLUMNS($F$7:H$7))))</f>
        <v>0</v>
      </c>
      <c r="I308" s="1069" cm="1">
        <f t="array" ref="I308">IF($D308&lt;COLUMNS($F$7:I$7),"",INDEX(TableDiv[[GASB]:[GASB]],_xlfn.AGGREGATE(15,3,(TableDiv[[Agency]:[Agency]]=$E308)/(TableDiv[[Agency]:[Agency]]=$E308)*(ROW(TableDiv[Agency])-ROW(TableDiv[[#Headers],[Agency]])),COLUMNS($F$7:I$7))))</f>
        <v>0</v>
      </c>
      <c r="J308" s="1069" cm="1">
        <f t="array" ref="J308">IF($D308&lt;COLUMNS($F$7:J$7),"",INDEX(TableDiv[[GASB]:[GASB]],_xlfn.AGGREGATE(15,3,(TableDiv[[Agency]:[Agency]]=$E308)/(TableDiv[[Agency]:[Agency]]=$E308)*(ROW(TableDiv[Agency])-ROW(TableDiv[[#Headers],[Agency]])),COLUMNS($F$7:J$7))))</f>
        <v>0</v>
      </c>
      <c r="K308" s="1069" cm="1">
        <f t="array" ref="K308">IF($D308&lt;COLUMNS($F$7:K$7),"",INDEX(TableDiv[[GASB]:[GASB]],_xlfn.AGGREGATE(15,3,(TableDiv[[Agency]:[Agency]]=$E308)/(TableDiv[[Agency]:[Agency]]=$E308)*(ROW(TableDiv[Agency])-ROW(TableDiv[[#Headers],[Agency]])),COLUMNS($F$7:K$7))))</f>
        <v>0</v>
      </c>
      <c r="L308" s="1069" cm="1">
        <f t="array" ref="L308">IF($D308&lt;COLUMNS($F$7:L$7),"",INDEX(TableDiv[[GASB]:[GASB]],_xlfn.AGGREGATE(15,3,(TableDiv[[Agency]:[Agency]]=$E308)/(TableDiv[[Agency]:[Agency]]=$E308)*(ROW(TableDiv[Agency])-ROW(TableDiv[[#Headers],[Agency]])),COLUMNS($F$7:L$7))))</f>
        <v>0</v>
      </c>
      <c r="M308" s="1069" cm="1">
        <f t="array" ref="M308">IF($D308&lt;COLUMNS($F$7:M$7),"",INDEX(TableDiv[[GASB]:[GASB]],_xlfn.AGGREGATE(15,3,(TableDiv[[Agency]:[Agency]]=$E308)/(TableDiv[[Agency]:[Agency]]=$E308)*(ROW(TableDiv[Agency])-ROW(TableDiv[[#Headers],[Agency]])),COLUMNS($F$7:M$7))))</f>
        <v>0</v>
      </c>
      <c r="N308" s="1069" cm="1">
        <f t="array" ref="N308">IF($D308&lt;COLUMNS($F$7:N$7),"",INDEX(TableDiv[[GASB]:[GASB]],_xlfn.AGGREGATE(15,3,(TableDiv[[Agency]:[Agency]]=$E308)/(TableDiv[[Agency]:[Agency]]=$E308)*(ROW(TableDiv[Agency])-ROW(TableDiv[[#Headers],[Agency]])),COLUMNS($F$7:N$7))))</f>
        <v>0</v>
      </c>
      <c r="O308" s="1069" cm="1">
        <f t="array" ref="O308">IF($D308&lt;COLUMNS($F$7:O$7),"",INDEX(TableDiv[[GASB]:[GASB]],_xlfn.AGGREGATE(15,3,(TableDiv[[Agency]:[Agency]]=$E308)/(TableDiv[[Agency]:[Agency]]=$E308)*(ROW(TableDiv[Agency])-ROW(TableDiv[[#Headers],[Agency]])),COLUMNS($F$7:O$7))))</f>
        <v>0</v>
      </c>
      <c r="P308" s="1069" cm="1">
        <f t="array" ref="P308">IF($D308&lt;COLUMNS($F$7:P$7),"",INDEX(TableDiv[[GASB]:[GASB]],_xlfn.AGGREGATE(15,3,(TableDiv[[Agency]:[Agency]]=$E308)/(TableDiv[[Agency]:[Agency]]=$E308)*(ROW(TableDiv[Agency])-ROW(TableDiv[[#Headers],[Agency]])),COLUMNS($F$7:P$7))))</f>
        <v>0</v>
      </c>
      <c r="Q308" s="1069" cm="1">
        <f t="array" ref="Q308">IF($D308&lt;COLUMNS($F$7:Q$7),"",INDEX(TableDiv[[GASB]:[GASB]],_xlfn.AGGREGATE(15,3,(TableDiv[[Agency]:[Agency]]=$E308)/(TableDiv[[Agency]:[Agency]]=$E308)*(ROW(TableDiv[Agency])-ROW(TableDiv[[#Headers],[Agency]])),COLUMNS($F$7:Q$7))))</f>
        <v>0</v>
      </c>
      <c r="R308" s="1069" cm="1">
        <f t="array" ref="R308">IF($D308&lt;COLUMNS($F$7:R$7),"",INDEX(TableDiv[[GASB]:[GASB]],_xlfn.AGGREGATE(15,3,(TableDiv[[Agency]:[Agency]]=$E308)/(TableDiv[[Agency]:[Agency]]=$E308)*(ROW(TableDiv[Agency])-ROW(TableDiv[[#Headers],[Agency]])),COLUMNS($F$7:R$7))))</f>
        <v>0</v>
      </c>
      <c r="S308" s="1069" cm="1">
        <f t="array" ref="S308">IF($D308&lt;COLUMNS($F$7:S$7),"",INDEX(TableDiv[[GASB]:[GASB]],_xlfn.AGGREGATE(15,3,(TableDiv[[Agency]:[Agency]]=$E308)/(TableDiv[[Agency]:[Agency]]=$E308)*(ROW(TableDiv[Agency])-ROW(TableDiv[[#Headers],[Agency]])),COLUMNS($F$7:S$7))))</f>
        <v>0</v>
      </c>
      <c r="T308" s="1069" cm="1">
        <f t="array" ref="T308">IF($D308&lt;COLUMNS($F$7:T$7),"",INDEX(TableDiv[[GASB]:[GASB]],_xlfn.AGGREGATE(15,3,(TableDiv[[Agency]:[Agency]]=$E308)/(TableDiv[[Agency]:[Agency]]=$E308)*(ROW(TableDiv[Agency])-ROW(TableDiv[[#Headers],[Agency]])),COLUMNS($F$7:T$7))))</f>
        <v>0</v>
      </c>
      <c r="U308" s="1069" cm="1">
        <f t="array" ref="U308">IF($D308&lt;COLUMNS($F$7:U$7),"",INDEX(TableDiv[[GASB]:[GASB]],_xlfn.AGGREGATE(15,3,(TableDiv[[Agency]:[Agency]]=$E308)/(TableDiv[[Agency]:[Agency]]=$E308)*(ROW(TableDiv[Agency])-ROW(TableDiv[[#Headers],[Agency]])),COLUMNS($F$7:U$7))))</f>
        <v>0</v>
      </c>
      <c r="V308" s="1069" cm="1">
        <f t="array" ref="V308">IF($D308&lt;COLUMNS($F$7:V$7),"",INDEX(TableDiv[[GASB]:[GASB]],_xlfn.AGGREGATE(15,3,(TableDiv[[Agency]:[Agency]]=$E308)/(TableDiv[[Agency]:[Agency]]=$E308)*(ROW(TableDiv[Agency])-ROW(TableDiv[[#Headers],[Agency]])),COLUMNS($F$7:V$7))))</f>
        <v>0</v>
      </c>
      <c r="W308" s="1069" cm="1">
        <f t="array" ref="W308">IF($D308&lt;COLUMNS($F$7:W$7),"",INDEX(TableDiv[[GASB]:[GASB]],_xlfn.AGGREGATE(15,3,(TableDiv[[Agency]:[Agency]]=$E308)/(TableDiv[[Agency]:[Agency]]=$E308)*(ROW(TableDiv[Agency])-ROW(TableDiv[[#Headers],[Agency]])),COLUMNS($F$7:W$7))))</f>
        <v>0</v>
      </c>
      <c r="X308" s="1069" cm="1">
        <f t="array" ref="X308">IF($D308&lt;COLUMNS($F$7:X$7),"",INDEX(TableDiv[[GASB]:[GASB]],_xlfn.AGGREGATE(15,3,(TableDiv[[Agency]:[Agency]]=$E308)/(TableDiv[[Agency]:[Agency]]=$E308)*(ROW(TableDiv[Agency])-ROW(TableDiv[[#Headers],[Agency]])),COLUMNS($F$7:X$7))))</f>
        <v>0</v>
      </c>
      <c r="Y308" s="1069" cm="1">
        <f t="array" ref="Y308">IF($D308&lt;COLUMNS($F$7:Y$7),"",INDEX(TableDiv[[GASB]:[GASB]],_xlfn.AGGREGATE(15,3,(TableDiv[[Agency]:[Agency]]=$E308)/(TableDiv[[Agency]:[Agency]]=$E308)*(ROW(TableDiv[Agency])-ROW(TableDiv[[#Headers],[Agency]])),COLUMNS($F$7:Y$7))))</f>
        <v>0</v>
      </c>
      <c r="Z308" s="1069" cm="1">
        <f t="array" ref="Z308">IF($D308&lt;COLUMNS($F$7:Z$7),"",INDEX(TableDiv[[GASB]:[GASB]],_xlfn.AGGREGATE(15,3,(TableDiv[[Agency]:[Agency]]=$E308)/(TableDiv[[Agency]:[Agency]]=$E308)*(ROW(TableDiv[Agency])-ROW(TableDiv[[#Headers],[Agency]])),COLUMNS($F$7:Z$7))))</f>
        <v>0</v>
      </c>
      <c r="AA308" s="1069" cm="1">
        <f t="array" ref="AA308">IF($D308&lt;COLUMNS($F$7:AA$7),"",INDEX(TableDiv[[GASB]:[GASB]],_xlfn.AGGREGATE(15,3,(TableDiv[[Agency]:[Agency]]=$E308)/(TableDiv[[Agency]:[Agency]]=$E308)*(ROW(TableDiv[Agency])-ROW(TableDiv[[#Headers],[Agency]])),COLUMNS($F$7:AA$7))))</f>
        <v>0</v>
      </c>
      <c r="AB308" s="1069" cm="1">
        <f t="array" ref="AB308">IF($D308&lt;COLUMNS($F$7:AB$7),"",INDEX(TableDiv[[GASB]:[GASB]],_xlfn.AGGREGATE(15,3,(TableDiv[[Agency]:[Agency]]=$E308)/(TableDiv[[Agency]:[Agency]]=$E308)*(ROW(TableDiv[Agency])-ROW(TableDiv[[#Headers],[Agency]])),COLUMNS($F$7:AB$7))))</f>
        <v>0</v>
      </c>
      <c r="AC308" s="1069" cm="1">
        <f t="array" ref="AC308">IF($D308&lt;COLUMNS($F$7:AC$7),"",INDEX(TableDiv[[GASB]:[GASB]],_xlfn.AGGREGATE(15,3,(TableDiv[[Agency]:[Agency]]=$E308)/(TableDiv[[Agency]:[Agency]]=$E308)*(ROW(TableDiv[Agency])-ROW(TableDiv[[#Headers],[Agency]])),COLUMNS($F$7:AC$7))))</f>
        <v>0</v>
      </c>
      <c r="AD308" s="1069" cm="1">
        <f t="array" ref="AD308">IF($D308&lt;COLUMNS($F$7:AD$7),"",INDEX(TableDiv[[GASB]:[GASB]],_xlfn.AGGREGATE(15,3,(TableDiv[[Agency]:[Agency]]=$E308)/(TableDiv[[Agency]:[Agency]]=$E308)*(ROW(TableDiv[Agency])-ROW(TableDiv[[#Headers],[Agency]])),COLUMNS($F$7:AD$7))))</f>
        <v>0</v>
      </c>
      <c r="AE308" s="1069" cm="1">
        <f t="array" ref="AE308">IF($D308&lt;COLUMNS($F$7:AE$7),"",INDEX(TableDiv[[GASB]:[GASB]],_xlfn.AGGREGATE(15,3,(TableDiv[[Agency]:[Agency]]=$E308)/(TableDiv[[Agency]:[Agency]]=$E308)*(ROW(TableDiv[Agency])-ROW(TableDiv[[#Headers],[Agency]])),COLUMNS($F$7:AE$7))))</f>
        <v>0</v>
      </c>
      <c r="AF308" s="1069" cm="1">
        <f t="array" ref="AF308">IF($D308&lt;COLUMNS($F$7:AF$7),"",INDEX(TableDiv[[GASB]:[GASB]],_xlfn.AGGREGATE(15,3,(TableDiv[[Agency]:[Agency]]=$E308)/(TableDiv[[Agency]:[Agency]]=$E308)*(ROW(TableDiv[Agency])-ROW(TableDiv[[#Headers],[Agency]])),COLUMNS($F$7:AF$7))))</f>
        <v>0</v>
      </c>
      <c r="AG308" s="1069" cm="1">
        <f t="array" ref="AG308">IF($D308&lt;COLUMNS($F$7:AG$7),"",INDEX(TableDiv[[GASB]:[GASB]],_xlfn.AGGREGATE(15,3,(TableDiv[[Agency]:[Agency]]=$E308)/(TableDiv[[Agency]:[Agency]]=$E308)*(ROW(TableDiv[Agency])-ROW(TableDiv[[#Headers],[Agency]])),COLUMNS($F$7:AG$7))))</f>
        <v>0</v>
      </c>
      <c r="AH308" s="1069" cm="1">
        <f t="array" ref="AH308">IF($D308&lt;COLUMNS($F$7:AH$7),"",INDEX(TableDiv[[GASB]:[GASB]],_xlfn.AGGREGATE(15,3,(TableDiv[[Agency]:[Agency]]=$E308)/(TableDiv[[Agency]:[Agency]]=$E308)*(ROW(TableDiv[Agency])-ROW(TableDiv[[#Headers],[Agency]])),COLUMNS($F$7:AH$7))))</f>
        <v>0</v>
      </c>
      <c r="AI308" s="1069" cm="1">
        <f t="array" ref="AI308">IF($D308&lt;COLUMNS($F$7:AI$7),"",INDEX(TableDiv[[GASB]:[GASB]],_xlfn.AGGREGATE(15,3,(TableDiv[[Agency]:[Agency]]=$E308)/(TableDiv[[Agency]:[Agency]]=$E308)*(ROW(TableDiv[Agency])-ROW(TableDiv[[#Headers],[Agency]])),COLUMNS($F$7:AI$7))))</f>
        <v>0</v>
      </c>
      <c r="AJ308" s="1069" cm="1">
        <f t="array" ref="AJ308">IF($D308&lt;COLUMNS($F$7:AJ$7),"",INDEX(TableDiv[[GASB]:[GASB]],_xlfn.AGGREGATE(15,3,(TableDiv[[Agency]:[Agency]]=$E308)/(TableDiv[[Agency]:[Agency]]=$E308)*(ROW(TableDiv[Agency])-ROW(TableDiv[[#Headers],[Agency]])),COLUMNS($F$7:AJ$7))))</f>
        <v>0</v>
      </c>
      <c r="AK308" s="1069" t="str" cm="1">
        <f t="array" ref="AK308">IF($D308&lt;COLUMNS($F$7:AK$7),"",INDEX(TableDiv[[GASB]:[GASB]],_xlfn.AGGREGATE(15,3,(TableDiv[[Agency]:[Agency]]=$E308)/(TableDiv[[Agency]:[Agency]]=$E308)*(ROW(TableDiv[Agency])-ROW(TableDiv[[#Headers],[Agency]])),COLUMNS($F$7:AK$7))))</f>
        <v/>
      </c>
      <c r="AL308" s="1069" t="str" cm="1">
        <f t="array" ref="AL308">IF($D308&lt;COLUMNS($F$7:AL$7),"",INDEX(TableDiv[[GASB]:[GASB]],_xlfn.AGGREGATE(15,3,(TableDiv[[Agency]:[Agency]]=$E308)/(TableDiv[[Agency]:[Agency]]=$E308)*(ROW(TableDiv[Agency])-ROW(TableDiv[[#Headers],[Agency]])),COLUMNS($F$7:AL$7))))</f>
        <v/>
      </c>
      <c r="AM308" s="1069" t="str" cm="1">
        <f t="array" ref="AM308">IF($D308&lt;COLUMNS($F$7:AM$7),"",INDEX(TableDiv[[GASB]:[GASB]],_xlfn.AGGREGATE(15,3,(TableDiv[[Agency]:[Agency]]=$E308)/(TableDiv[[Agency]:[Agency]]=$E308)*(ROW(TableDiv[Agency])-ROW(TableDiv[[#Headers],[Agency]])),COLUMNS($F$7:AM$7))))</f>
        <v/>
      </c>
      <c r="AN308" s="1069"/>
      <c r="AO308" s="1069"/>
      <c r="AP308" s="1069"/>
      <c r="AQ308" s="1069"/>
      <c r="AR308" s="1069"/>
      <c r="AS308" s="1069"/>
    </row>
    <row r="309" spans="1:45" ht="15">
      <c r="A309" s="1073" t="s">
        <v>1526</v>
      </c>
      <c r="B309" s="1073" t="s">
        <v>2265</v>
      </c>
      <c r="C309" s="1069"/>
      <c r="D309" s="1069">
        <f>COUNTIF(TableDiv[Agency],E309)</f>
        <v>31</v>
      </c>
      <c r="E309" s="1078" t="str" cm="1">
        <f t="array" ref="E309">IFERROR(INDEX(TableDiv[Agency],MATCH(0,INDEX(COUNTIF($E$7:E308,TableDiv[Agency]),),0)),"")</f>
        <v/>
      </c>
      <c r="F309" s="1069" cm="1">
        <f t="array" ref="F309">IF($D309&lt;COLUMNS($F$7:F$7),"",INDEX(TableDiv[[GASB]:[GASB]],_xlfn.AGGREGATE(15,3,(TableDiv[[Agency]:[Agency]]=$E309)/(TableDiv[[Agency]:[Agency]]=$E309)*(ROW(TableDiv[Agency])-ROW(TableDiv[[#Headers],[Agency]])),COLUMNS($F$7:F$7))))</f>
        <v>0</v>
      </c>
      <c r="G309" s="1069" cm="1">
        <f t="array" ref="G309">IF($D309&lt;COLUMNS($F$7:G$7),"",INDEX(TableDiv[[GASB]:[GASB]],_xlfn.AGGREGATE(15,3,(TableDiv[[Agency]:[Agency]]=$E309)/(TableDiv[[Agency]:[Agency]]=$E309)*(ROW(TableDiv[Agency])-ROW(TableDiv[[#Headers],[Agency]])),COLUMNS($F$7:G$7))))</f>
        <v>0</v>
      </c>
      <c r="H309" s="1069" cm="1">
        <f t="array" ref="H309">IF($D309&lt;COLUMNS($F$7:H$7),"",INDEX(TableDiv[[GASB]:[GASB]],_xlfn.AGGREGATE(15,3,(TableDiv[[Agency]:[Agency]]=$E309)/(TableDiv[[Agency]:[Agency]]=$E309)*(ROW(TableDiv[Agency])-ROW(TableDiv[[#Headers],[Agency]])),COLUMNS($F$7:H$7))))</f>
        <v>0</v>
      </c>
      <c r="I309" s="1069" cm="1">
        <f t="array" ref="I309">IF($D309&lt;COLUMNS($F$7:I$7),"",INDEX(TableDiv[[GASB]:[GASB]],_xlfn.AGGREGATE(15,3,(TableDiv[[Agency]:[Agency]]=$E309)/(TableDiv[[Agency]:[Agency]]=$E309)*(ROW(TableDiv[Agency])-ROW(TableDiv[[#Headers],[Agency]])),COLUMNS($F$7:I$7))))</f>
        <v>0</v>
      </c>
      <c r="J309" s="1069" cm="1">
        <f t="array" ref="J309">IF($D309&lt;COLUMNS($F$7:J$7),"",INDEX(TableDiv[[GASB]:[GASB]],_xlfn.AGGREGATE(15,3,(TableDiv[[Agency]:[Agency]]=$E309)/(TableDiv[[Agency]:[Agency]]=$E309)*(ROW(TableDiv[Agency])-ROW(TableDiv[[#Headers],[Agency]])),COLUMNS($F$7:J$7))))</f>
        <v>0</v>
      </c>
      <c r="K309" s="1069" cm="1">
        <f t="array" ref="K309">IF($D309&lt;COLUMNS($F$7:K$7),"",INDEX(TableDiv[[GASB]:[GASB]],_xlfn.AGGREGATE(15,3,(TableDiv[[Agency]:[Agency]]=$E309)/(TableDiv[[Agency]:[Agency]]=$E309)*(ROW(TableDiv[Agency])-ROW(TableDiv[[#Headers],[Agency]])),COLUMNS($F$7:K$7))))</f>
        <v>0</v>
      </c>
      <c r="L309" s="1069" cm="1">
        <f t="array" ref="L309">IF($D309&lt;COLUMNS($F$7:L$7),"",INDEX(TableDiv[[GASB]:[GASB]],_xlfn.AGGREGATE(15,3,(TableDiv[[Agency]:[Agency]]=$E309)/(TableDiv[[Agency]:[Agency]]=$E309)*(ROW(TableDiv[Agency])-ROW(TableDiv[[#Headers],[Agency]])),COLUMNS($F$7:L$7))))</f>
        <v>0</v>
      </c>
      <c r="M309" s="1069" cm="1">
        <f t="array" ref="M309">IF($D309&lt;COLUMNS($F$7:M$7),"",INDEX(TableDiv[[GASB]:[GASB]],_xlfn.AGGREGATE(15,3,(TableDiv[[Agency]:[Agency]]=$E309)/(TableDiv[[Agency]:[Agency]]=$E309)*(ROW(TableDiv[Agency])-ROW(TableDiv[[#Headers],[Agency]])),COLUMNS($F$7:M$7))))</f>
        <v>0</v>
      </c>
      <c r="N309" s="1069" cm="1">
        <f t="array" ref="N309">IF($D309&lt;COLUMNS($F$7:N$7),"",INDEX(TableDiv[[GASB]:[GASB]],_xlfn.AGGREGATE(15,3,(TableDiv[[Agency]:[Agency]]=$E309)/(TableDiv[[Agency]:[Agency]]=$E309)*(ROW(TableDiv[Agency])-ROW(TableDiv[[#Headers],[Agency]])),COLUMNS($F$7:N$7))))</f>
        <v>0</v>
      </c>
      <c r="O309" s="1069" cm="1">
        <f t="array" ref="O309">IF($D309&lt;COLUMNS($F$7:O$7),"",INDEX(TableDiv[[GASB]:[GASB]],_xlfn.AGGREGATE(15,3,(TableDiv[[Agency]:[Agency]]=$E309)/(TableDiv[[Agency]:[Agency]]=$E309)*(ROW(TableDiv[Agency])-ROW(TableDiv[[#Headers],[Agency]])),COLUMNS($F$7:O$7))))</f>
        <v>0</v>
      </c>
      <c r="P309" s="1069" cm="1">
        <f t="array" ref="P309">IF($D309&lt;COLUMNS($F$7:P$7),"",INDEX(TableDiv[[GASB]:[GASB]],_xlfn.AGGREGATE(15,3,(TableDiv[[Agency]:[Agency]]=$E309)/(TableDiv[[Agency]:[Agency]]=$E309)*(ROW(TableDiv[Agency])-ROW(TableDiv[[#Headers],[Agency]])),COLUMNS($F$7:P$7))))</f>
        <v>0</v>
      </c>
      <c r="Q309" s="1069" cm="1">
        <f t="array" ref="Q309">IF($D309&lt;COLUMNS($F$7:Q$7),"",INDEX(TableDiv[[GASB]:[GASB]],_xlfn.AGGREGATE(15,3,(TableDiv[[Agency]:[Agency]]=$E309)/(TableDiv[[Agency]:[Agency]]=$E309)*(ROW(TableDiv[Agency])-ROW(TableDiv[[#Headers],[Agency]])),COLUMNS($F$7:Q$7))))</f>
        <v>0</v>
      </c>
      <c r="R309" s="1069" cm="1">
        <f t="array" ref="R309">IF($D309&lt;COLUMNS($F$7:R$7),"",INDEX(TableDiv[[GASB]:[GASB]],_xlfn.AGGREGATE(15,3,(TableDiv[[Agency]:[Agency]]=$E309)/(TableDiv[[Agency]:[Agency]]=$E309)*(ROW(TableDiv[Agency])-ROW(TableDiv[[#Headers],[Agency]])),COLUMNS($F$7:R$7))))</f>
        <v>0</v>
      </c>
      <c r="S309" s="1069" cm="1">
        <f t="array" ref="S309">IF($D309&lt;COLUMNS($F$7:S$7),"",INDEX(TableDiv[[GASB]:[GASB]],_xlfn.AGGREGATE(15,3,(TableDiv[[Agency]:[Agency]]=$E309)/(TableDiv[[Agency]:[Agency]]=$E309)*(ROW(TableDiv[Agency])-ROW(TableDiv[[#Headers],[Agency]])),COLUMNS($F$7:S$7))))</f>
        <v>0</v>
      </c>
      <c r="T309" s="1069" cm="1">
        <f t="array" ref="T309">IF($D309&lt;COLUMNS($F$7:T$7),"",INDEX(TableDiv[[GASB]:[GASB]],_xlfn.AGGREGATE(15,3,(TableDiv[[Agency]:[Agency]]=$E309)/(TableDiv[[Agency]:[Agency]]=$E309)*(ROW(TableDiv[Agency])-ROW(TableDiv[[#Headers],[Agency]])),COLUMNS($F$7:T$7))))</f>
        <v>0</v>
      </c>
      <c r="U309" s="1069" cm="1">
        <f t="array" ref="U309">IF($D309&lt;COLUMNS($F$7:U$7),"",INDEX(TableDiv[[GASB]:[GASB]],_xlfn.AGGREGATE(15,3,(TableDiv[[Agency]:[Agency]]=$E309)/(TableDiv[[Agency]:[Agency]]=$E309)*(ROW(TableDiv[Agency])-ROW(TableDiv[[#Headers],[Agency]])),COLUMNS($F$7:U$7))))</f>
        <v>0</v>
      </c>
      <c r="V309" s="1069" cm="1">
        <f t="array" ref="V309">IF($D309&lt;COLUMNS($F$7:V$7),"",INDEX(TableDiv[[GASB]:[GASB]],_xlfn.AGGREGATE(15,3,(TableDiv[[Agency]:[Agency]]=$E309)/(TableDiv[[Agency]:[Agency]]=$E309)*(ROW(TableDiv[Agency])-ROW(TableDiv[[#Headers],[Agency]])),COLUMNS($F$7:V$7))))</f>
        <v>0</v>
      </c>
      <c r="W309" s="1069" cm="1">
        <f t="array" ref="W309">IF($D309&lt;COLUMNS($F$7:W$7),"",INDEX(TableDiv[[GASB]:[GASB]],_xlfn.AGGREGATE(15,3,(TableDiv[[Agency]:[Agency]]=$E309)/(TableDiv[[Agency]:[Agency]]=$E309)*(ROW(TableDiv[Agency])-ROW(TableDiv[[#Headers],[Agency]])),COLUMNS($F$7:W$7))))</f>
        <v>0</v>
      </c>
      <c r="X309" s="1069" cm="1">
        <f t="array" ref="X309">IF($D309&lt;COLUMNS($F$7:X$7),"",INDEX(TableDiv[[GASB]:[GASB]],_xlfn.AGGREGATE(15,3,(TableDiv[[Agency]:[Agency]]=$E309)/(TableDiv[[Agency]:[Agency]]=$E309)*(ROW(TableDiv[Agency])-ROW(TableDiv[[#Headers],[Agency]])),COLUMNS($F$7:X$7))))</f>
        <v>0</v>
      </c>
      <c r="Y309" s="1069" cm="1">
        <f t="array" ref="Y309">IF($D309&lt;COLUMNS($F$7:Y$7),"",INDEX(TableDiv[[GASB]:[GASB]],_xlfn.AGGREGATE(15,3,(TableDiv[[Agency]:[Agency]]=$E309)/(TableDiv[[Agency]:[Agency]]=$E309)*(ROW(TableDiv[Agency])-ROW(TableDiv[[#Headers],[Agency]])),COLUMNS($F$7:Y$7))))</f>
        <v>0</v>
      </c>
      <c r="Z309" s="1069" cm="1">
        <f t="array" ref="Z309">IF($D309&lt;COLUMNS($F$7:Z$7),"",INDEX(TableDiv[[GASB]:[GASB]],_xlfn.AGGREGATE(15,3,(TableDiv[[Agency]:[Agency]]=$E309)/(TableDiv[[Agency]:[Agency]]=$E309)*(ROW(TableDiv[Agency])-ROW(TableDiv[[#Headers],[Agency]])),COLUMNS($F$7:Z$7))))</f>
        <v>0</v>
      </c>
      <c r="AA309" s="1069" cm="1">
        <f t="array" ref="AA309">IF($D309&lt;COLUMNS($F$7:AA$7),"",INDEX(TableDiv[[GASB]:[GASB]],_xlfn.AGGREGATE(15,3,(TableDiv[[Agency]:[Agency]]=$E309)/(TableDiv[[Agency]:[Agency]]=$E309)*(ROW(TableDiv[Agency])-ROW(TableDiv[[#Headers],[Agency]])),COLUMNS($F$7:AA$7))))</f>
        <v>0</v>
      </c>
      <c r="AB309" s="1069" cm="1">
        <f t="array" ref="AB309">IF($D309&lt;COLUMNS($F$7:AB$7),"",INDEX(TableDiv[[GASB]:[GASB]],_xlfn.AGGREGATE(15,3,(TableDiv[[Agency]:[Agency]]=$E309)/(TableDiv[[Agency]:[Agency]]=$E309)*(ROW(TableDiv[Agency])-ROW(TableDiv[[#Headers],[Agency]])),COLUMNS($F$7:AB$7))))</f>
        <v>0</v>
      </c>
      <c r="AC309" s="1069" cm="1">
        <f t="array" ref="AC309">IF($D309&lt;COLUMNS($F$7:AC$7),"",INDEX(TableDiv[[GASB]:[GASB]],_xlfn.AGGREGATE(15,3,(TableDiv[[Agency]:[Agency]]=$E309)/(TableDiv[[Agency]:[Agency]]=$E309)*(ROW(TableDiv[Agency])-ROW(TableDiv[[#Headers],[Agency]])),COLUMNS($F$7:AC$7))))</f>
        <v>0</v>
      </c>
      <c r="AD309" s="1069" cm="1">
        <f t="array" ref="AD309">IF($D309&lt;COLUMNS($F$7:AD$7),"",INDEX(TableDiv[[GASB]:[GASB]],_xlfn.AGGREGATE(15,3,(TableDiv[[Agency]:[Agency]]=$E309)/(TableDiv[[Agency]:[Agency]]=$E309)*(ROW(TableDiv[Agency])-ROW(TableDiv[[#Headers],[Agency]])),COLUMNS($F$7:AD$7))))</f>
        <v>0</v>
      </c>
      <c r="AE309" s="1069" cm="1">
        <f t="array" ref="AE309">IF($D309&lt;COLUMNS($F$7:AE$7),"",INDEX(TableDiv[[GASB]:[GASB]],_xlfn.AGGREGATE(15,3,(TableDiv[[Agency]:[Agency]]=$E309)/(TableDiv[[Agency]:[Agency]]=$E309)*(ROW(TableDiv[Agency])-ROW(TableDiv[[#Headers],[Agency]])),COLUMNS($F$7:AE$7))))</f>
        <v>0</v>
      </c>
      <c r="AF309" s="1069" cm="1">
        <f t="array" ref="AF309">IF($D309&lt;COLUMNS($F$7:AF$7),"",INDEX(TableDiv[[GASB]:[GASB]],_xlfn.AGGREGATE(15,3,(TableDiv[[Agency]:[Agency]]=$E309)/(TableDiv[[Agency]:[Agency]]=$E309)*(ROW(TableDiv[Agency])-ROW(TableDiv[[#Headers],[Agency]])),COLUMNS($F$7:AF$7))))</f>
        <v>0</v>
      </c>
      <c r="AG309" s="1069" cm="1">
        <f t="array" ref="AG309">IF($D309&lt;COLUMNS($F$7:AG$7),"",INDEX(TableDiv[[GASB]:[GASB]],_xlfn.AGGREGATE(15,3,(TableDiv[[Agency]:[Agency]]=$E309)/(TableDiv[[Agency]:[Agency]]=$E309)*(ROW(TableDiv[Agency])-ROW(TableDiv[[#Headers],[Agency]])),COLUMNS($F$7:AG$7))))</f>
        <v>0</v>
      </c>
      <c r="AH309" s="1069" cm="1">
        <f t="array" ref="AH309">IF($D309&lt;COLUMNS($F$7:AH$7),"",INDEX(TableDiv[[GASB]:[GASB]],_xlfn.AGGREGATE(15,3,(TableDiv[[Agency]:[Agency]]=$E309)/(TableDiv[[Agency]:[Agency]]=$E309)*(ROW(TableDiv[Agency])-ROW(TableDiv[[#Headers],[Agency]])),COLUMNS($F$7:AH$7))))</f>
        <v>0</v>
      </c>
      <c r="AI309" s="1069" cm="1">
        <f t="array" ref="AI309">IF($D309&lt;COLUMNS($F$7:AI$7),"",INDEX(TableDiv[[GASB]:[GASB]],_xlfn.AGGREGATE(15,3,(TableDiv[[Agency]:[Agency]]=$E309)/(TableDiv[[Agency]:[Agency]]=$E309)*(ROW(TableDiv[Agency])-ROW(TableDiv[[#Headers],[Agency]])),COLUMNS($F$7:AI$7))))</f>
        <v>0</v>
      </c>
      <c r="AJ309" s="1069" cm="1">
        <f t="array" ref="AJ309">IF($D309&lt;COLUMNS($F$7:AJ$7),"",INDEX(TableDiv[[GASB]:[GASB]],_xlfn.AGGREGATE(15,3,(TableDiv[[Agency]:[Agency]]=$E309)/(TableDiv[[Agency]:[Agency]]=$E309)*(ROW(TableDiv[Agency])-ROW(TableDiv[[#Headers],[Agency]])),COLUMNS($F$7:AJ$7))))</f>
        <v>0</v>
      </c>
      <c r="AK309" s="1069" t="str" cm="1">
        <f t="array" ref="AK309">IF($D309&lt;COLUMNS($F$7:AK$7),"",INDEX(TableDiv[[GASB]:[GASB]],_xlfn.AGGREGATE(15,3,(TableDiv[[Agency]:[Agency]]=$E309)/(TableDiv[[Agency]:[Agency]]=$E309)*(ROW(TableDiv[Agency])-ROW(TableDiv[[#Headers],[Agency]])),COLUMNS($F$7:AK$7))))</f>
        <v/>
      </c>
      <c r="AL309" s="1069" t="str" cm="1">
        <f t="array" ref="AL309">IF($D309&lt;COLUMNS($F$7:AL$7),"",INDEX(TableDiv[[GASB]:[GASB]],_xlfn.AGGREGATE(15,3,(TableDiv[[Agency]:[Agency]]=$E309)/(TableDiv[[Agency]:[Agency]]=$E309)*(ROW(TableDiv[Agency])-ROW(TableDiv[[#Headers],[Agency]])),COLUMNS($F$7:AL$7))))</f>
        <v/>
      </c>
      <c r="AM309" s="1069" t="str" cm="1">
        <f t="array" ref="AM309">IF($D309&lt;COLUMNS($F$7:AM$7),"",INDEX(TableDiv[[GASB]:[GASB]],_xlfn.AGGREGATE(15,3,(TableDiv[[Agency]:[Agency]]=$E309)/(TableDiv[[Agency]:[Agency]]=$E309)*(ROW(TableDiv[Agency])-ROW(TableDiv[[#Headers],[Agency]])),COLUMNS($F$7:AM$7))))</f>
        <v/>
      </c>
      <c r="AN309" s="1069"/>
      <c r="AO309" s="1069"/>
      <c r="AP309" s="1069"/>
      <c r="AQ309" s="1069"/>
      <c r="AR309" s="1069"/>
      <c r="AS309" s="1069"/>
    </row>
    <row r="310" spans="1:45" ht="15">
      <c r="A310" s="1073" t="s">
        <v>1526</v>
      </c>
      <c r="B310" s="1073" t="s">
        <v>2266</v>
      </c>
      <c r="C310" s="1069"/>
      <c r="D310" s="1069">
        <f>COUNTIF(TableDiv[Agency],E310)</f>
        <v>31</v>
      </c>
      <c r="E310" s="1078" t="str" cm="1">
        <f t="array" ref="E310">IFERROR(INDEX(TableDiv[Agency],MATCH(0,INDEX(COUNTIF($E$7:E309,TableDiv[Agency]),),0)),"")</f>
        <v/>
      </c>
      <c r="F310" s="1069" cm="1">
        <f t="array" ref="F310">IF($D310&lt;COLUMNS($F$7:F$7),"",INDEX(TableDiv[[GASB]:[GASB]],_xlfn.AGGREGATE(15,3,(TableDiv[[Agency]:[Agency]]=$E310)/(TableDiv[[Agency]:[Agency]]=$E310)*(ROW(TableDiv[Agency])-ROW(TableDiv[[#Headers],[Agency]])),COLUMNS($F$7:F$7))))</f>
        <v>0</v>
      </c>
      <c r="G310" s="1069" cm="1">
        <f t="array" ref="G310">IF($D310&lt;COLUMNS($F$7:G$7),"",INDEX(TableDiv[[GASB]:[GASB]],_xlfn.AGGREGATE(15,3,(TableDiv[[Agency]:[Agency]]=$E310)/(TableDiv[[Agency]:[Agency]]=$E310)*(ROW(TableDiv[Agency])-ROW(TableDiv[[#Headers],[Agency]])),COLUMNS($F$7:G$7))))</f>
        <v>0</v>
      </c>
      <c r="H310" s="1069" cm="1">
        <f t="array" ref="H310">IF($D310&lt;COLUMNS($F$7:H$7),"",INDEX(TableDiv[[GASB]:[GASB]],_xlfn.AGGREGATE(15,3,(TableDiv[[Agency]:[Agency]]=$E310)/(TableDiv[[Agency]:[Agency]]=$E310)*(ROW(TableDiv[Agency])-ROW(TableDiv[[#Headers],[Agency]])),COLUMNS($F$7:H$7))))</f>
        <v>0</v>
      </c>
      <c r="I310" s="1069" cm="1">
        <f t="array" ref="I310">IF($D310&lt;COLUMNS($F$7:I$7),"",INDEX(TableDiv[[GASB]:[GASB]],_xlfn.AGGREGATE(15,3,(TableDiv[[Agency]:[Agency]]=$E310)/(TableDiv[[Agency]:[Agency]]=$E310)*(ROW(TableDiv[Agency])-ROW(TableDiv[[#Headers],[Agency]])),COLUMNS($F$7:I$7))))</f>
        <v>0</v>
      </c>
      <c r="J310" s="1069" cm="1">
        <f t="array" ref="J310">IF($D310&lt;COLUMNS($F$7:J$7),"",INDEX(TableDiv[[GASB]:[GASB]],_xlfn.AGGREGATE(15,3,(TableDiv[[Agency]:[Agency]]=$E310)/(TableDiv[[Agency]:[Agency]]=$E310)*(ROW(TableDiv[Agency])-ROW(TableDiv[[#Headers],[Agency]])),COLUMNS($F$7:J$7))))</f>
        <v>0</v>
      </c>
      <c r="K310" s="1069" cm="1">
        <f t="array" ref="K310">IF($D310&lt;COLUMNS($F$7:K$7),"",INDEX(TableDiv[[GASB]:[GASB]],_xlfn.AGGREGATE(15,3,(TableDiv[[Agency]:[Agency]]=$E310)/(TableDiv[[Agency]:[Agency]]=$E310)*(ROW(TableDiv[Agency])-ROW(TableDiv[[#Headers],[Agency]])),COLUMNS($F$7:K$7))))</f>
        <v>0</v>
      </c>
      <c r="L310" s="1069" cm="1">
        <f t="array" ref="L310">IF($D310&lt;COLUMNS($F$7:L$7),"",INDEX(TableDiv[[GASB]:[GASB]],_xlfn.AGGREGATE(15,3,(TableDiv[[Agency]:[Agency]]=$E310)/(TableDiv[[Agency]:[Agency]]=$E310)*(ROW(TableDiv[Agency])-ROW(TableDiv[[#Headers],[Agency]])),COLUMNS($F$7:L$7))))</f>
        <v>0</v>
      </c>
      <c r="M310" s="1069" cm="1">
        <f t="array" ref="M310">IF($D310&lt;COLUMNS($F$7:M$7),"",INDEX(TableDiv[[GASB]:[GASB]],_xlfn.AGGREGATE(15,3,(TableDiv[[Agency]:[Agency]]=$E310)/(TableDiv[[Agency]:[Agency]]=$E310)*(ROW(TableDiv[Agency])-ROW(TableDiv[[#Headers],[Agency]])),COLUMNS($F$7:M$7))))</f>
        <v>0</v>
      </c>
      <c r="N310" s="1069" cm="1">
        <f t="array" ref="N310">IF($D310&lt;COLUMNS($F$7:N$7),"",INDEX(TableDiv[[GASB]:[GASB]],_xlfn.AGGREGATE(15,3,(TableDiv[[Agency]:[Agency]]=$E310)/(TableDiv[[Agency]:[Agency]]=$E310)*(ROW(TableDiv[Agency])-ROW(TableDiv[[#Headers],[Agency]])),COLUMNS($F$7:N$7))))</f>
        <v>0</v>
      </c>
      <c r="O310" s="1069" cm="1">
        <f t="array" ref="O310">IF($D310&lt;COLUMNS($F$7:O$7),"",INDEX(TableDiv[[GASB]:[GASB]],_xlfn.AGGREGATE(15,3,(TableDiv[[Agency]:[Agency]]=$E310)/(TableDiv[[Agency]:[Agency]]=$E310)*(ROW(TableDiv[Agency])-ROW(TableDiv[[#Headers],[Agency]])),COLUMNS($F$7:O$7))))</f>
        <v>0</v>
      </c>
      <c r="P310" s="1069" cm="1">
        <f t="array" ref="P310">IF($D310&lt;COLUMNS($F$7:P$7),"",INDEX(TableDiv[[GASB]:[GASB]],_xlfn.AGGREGATE(15,3,(TableDiv[[Agency]:[Agency]]=$E310)/(TableDiv[[Agency]:[Agency]]=$E310)*(ROW(TableDiv[Agency])-ROW(TableDiv[[#Headers],[Agency]])),COLUMNS($F$7:P$7))))</f>
        <v>0</v>
      </c>
      <c r="Q310" s="1069" cm="1">
        <f t="array" ref="Q310">IF($D310&lt;COLUMNS($F$7:Q$7),"",INDEX(TableDiv[[GASB]:[GASB]],_xlfn.AGGREGATE(15,3,(TableDiv[[Agency]:[Agency]]=$E310)/(TableDiv[[Agency]:[Agency]]=$E310)*(ROW(TableDiv[Agency])-ROW(TableDiv[[#Headers],[Agency]])),COLUMNS($F$7:Q$7))))</f>
        <v>0</v>
      </c>
      <c r="R310" s="1069" cm="1">
        <f t="array" ref="R310">IF($D310&lt;COLUMNS($F$7:R$7),"",INDEX(TableDiv[[GASB]:[GASB]],_xlfn.AGGREGATE(15,3,(TableDiv[[Agency]:[Agency]]=$E310)/(TableDiv[[Agency]:[Agency]]=$E310)*(ROW(TableDiv[Agency])-ROW(TableDiv[[#Headers],[Agency]])),COLUMNS($F$7:R$7))))</f>
        <v>0</v>
      </c>
      <c r="S310" s="1069" cm="1">
        <f t="array" ref="S310">IF($D310&lt;COLUMNS($F$7:S$7),"",INDEX(TableDiv[[GASB]:[GASB]],_xlfn.AGGREGATE(15,3,(TableDiv[[Agency]:[Agency]]=$E310)/(TableDiv[[Agency]:[Agency]]=$E310)*(ROW(TableDiv[Agency])-ROW(TableDiv[[#Headers],[Agency]])),COLUMNS($F$7:S$7))))</f>
        <v>0</v>
      </c>
      <c r="T310" s="1069" cm="1">
        <f t="array" ref="T310">IF($D310&lt;COLUMNS($F$7:T$7),"",INDEX(TableDiv[[GASB]:[GASB]],_xlfn.AGGREGATE(15,3,(TableDiv[[Agency]:[Agency]]=$E310)/(TableDiv[[Agency]:[Agency]]=$E310)*(ROW(TableDiv[Agency])-ROW(TableDiv[[#Headers],[Agency]])),COLUMNS($F$7:T$7))))</f>
        <v>0</v>
      </c>
      <c r="U310" s="1069" cm="1">
        <f t="array" ref="U310">IF($D310&lt;COLUMNS($F$7:U$7),"",INDEX(TableDiv[[GASB]:[GASB]],_xlfn.AGGREGATE(15,3,(TableDiv[[Agency]:[Agency]]=$E310)/(TableDiv[[Agency]:[Agency]]=$E310)*(ROW(TableDiv[Agency])-ROW(TableDiv[[#Headers],[Agency]])),COLUMNS($F$7:U$7))))</f>
        <v>0</v>
      </c>
      <c r="V310" s="1069" cm="1">
        <f t="array" ref="V310">IF($D310&lt;COLUMNS($F$7:V$7),"",INDEX(TableDiv[[GASB]:[GASB]],_xlfn.AGGREGATE(15,3,(TableDiv[[Agency]:[Agency]]=$E310)/(TableDiv[[Agency]:[Agency]]=$E310)*(ROW(TableDiv[Agency])-ROW(TableDiv[[#Headers],[Agency]])),COLUMNS($F$7:V$7))))</f>
        <v>0</v>
      </c>
      <c r="W310" s="1069" cm="1">
        <f t="array" ref="W310">IF($D310&lt;COLUMNS($F$7:W$7),"",INDEX(TableDiv[[GASB]:[GASB]],_xlfn.AGGREGATE(15,3,(TableDiv[[Agency]:[Agency]]=$E310)/(TableDiv[[Agency]:[Agency]]=$E310)*(ROW(TableDiv[Agency])-ROW(TableDiv[[#Headers],[Agency]])),COLUMNS($F$7:W$7))))</f>
        <v>0</v>
      </c>
      <c r="X310" s="1069" cm="1">
        <f t="array" ref="X310">IF($D310&lt;COLUMNS($F$7:X$7),"",INDEX(TableDiv[[GASB]:[GASB]],_xlfn.AGGREGATE(15,3,(TableDiv[[Agency]:[Agency]]=$E310)/(TableDiv[[Agency]:[Agency]]=$E310)*(ROW(TableDiv[Agency])-ROW(TableDiv[[#Headers],[Agency]])),COLUMNS($F$7:X$7))))</f>
        <v>0</v>
      </c>
      <c r="Y310" s="1069" cm="1">
        <f t="array" ref="Y310">IF($D310&lt;COLUMNS($F$7:Y$7),"",INDEX(TableDiv[[GASB]:[GASB]],_xlfn.AGGREGATE(15,3,(TableDiv[[Agency]:[Agency]]=$E310)/(TableDiv[[Agency]:[Agency]]=$E310)*(ROW(TableDiv[Agency])-ROW(TableDiv[[#Headers],[Agency]])),COLUMNS($F$7:Y$7))))</f>
        <v>0</v>
      </c>
      <c r="Z310" s="1069" cm="1">
        <f t="array" ref="Z310">IF($D310&lt;COLUMNS($F$7:Z$7),"",INDEX(TableDiv[[GASB]:[GASB]],_xlfn.AGGREGATE(15,3,(TableDiv[[Agency]:[Agency]]=$E310)/(TableDiv[[Agency]:[Agency]]=$E310)*(ROW(TableDiv[Agency])-ROW(TableDiv[[#Headers],[Agency]])),COLUMNS($F$7:Z$7))))</f>
        <v>0</v>
      </c>
      <c r="AA310" s="1069" cm="1">
        <f t="array" ref="AA310">IF($D310&lt;COLUMNS($F$7:AA$7),"",INDEX(TableDiv[[GASB]:[GASB]],_xlfn.AGGREGATE(15,3,(TableDiv[[Agency]:[Agency]]=$E310)/(TableDiv[[Agency]:[Agency]]=$E310)*(ROW(TableDiv[Agency])-ROW(TableDiv[[#Headers],[Agency]])),COLUMNS($F$7:AA$7))))</f>
        <v>0</v>
      </c>
      <c r="AB310" s="1069" cm="1">
        <f t="array" ref="AB310">IF($D310&lt;COLUMNS($F$7:AB$7),"",INDEX(TableDiv[[GASB]:[GASB]],_xlfn.AGGREGATE(15,3,(TableDiv[[Agency]:[Agency]]=$E310)/(TableDiv[[Agency]:[Agency]]=$E310)*(ROW(TableDiv[Agency])-ROW(TableDiv[[#Headers],[Agency]])),COLUMNS($F$7:AB$7))))</f>
        <v>0</v>
      </c>
      <c r="AC310" s="1069" cm="1">
        <f t="array" ref="AC310">IF($D310&lt;COLUMNS($F$7:AC$7),"",INDEX(TableDiv[[GASB]:[GASB]],_xlfn.AGGREGATE(15,3,(TableDiv[[Agency]:[Agency]]=$E310)/(TableDiv[[Agency]:[Agency]]=$E310)*(ROW(TableDiv[Agency])-ROW(TableDiv[[#Headers],[Agency]])),COLUMNS($F$7:AC$7))))</f>
        <v>0</v>
      </c>
      <c r="AD310" s="1069" cm="1">
        <f t="array" ref="AD310">IF($D310&lt;COLUMNS($F$7:AD$7),"",INDEX(TableDiv[[GASB]:[GASB]],_xlfn.AGGREGATE(15,3,(TableDiv[[Agency]:[Agency]]=$E310)/(TableDiv[[Agency]:[Agency]]=$E310)*(ROW(TableDiv[Agency])-ROW(TableDiv[[#Headers],[Agency]])),COLUMNS($F$7:AD$7))))</f>
        <v>0</v>
      </c>
      <c r="AE310" s="1069" cm="1">
        <f t="array" ref="AE310">IF($D310&lt;COLUMNS($F$7:AE$7),"",INDEX(TableDiv[[GASB]:[GASB]],_xlfn.AGGREGATE(15,3,(TableDiv[[Agency]:[Agency]]=$E310)/(TableDiv[[Agency]:[Agency]]=$E310)*(ROW(TableDiv[Agency])-ROW(TableDiv[[#Headers],[Agency]])),COLUMNS($F$7:AE$7))))</f>
        <v>0</v>
      </c>
      <c r="AF310" s="1069" cm="1">
        <f t="array" ref="AF310">IF($D310&lt;COLUMNS($F$7:AF$7),"",INDEX(TableDiv[[GASB]:[GASB]],_xlfn.AGGREGATE(15,3,(TableDiv[[Agency]:[Agency]]=$E310)/(TableDiv[[Agency]:[Agency]]=$E310)*(ROW(TableDiv[Agency])-ROW(TableDiv[[#Headers],[Agency]])),COLUMNS($F$7:AF$7))))</f>
        <v>0</v>
      </c>
      <c r="AG310" s="1069" cm="1">
        <f t="array" ref="AG310">IF($D310&lt;COLUMNS($F$7:AG$7),"",INDEX(TableDiv[[GASB]:[GASB]],_xlfn.AGGREGATE(15,3,(TableDiv[[Agency]:[Agency]]=$E310)/(TableDiv[[Agency]:[Agency]]=$E310)*(ROW(TableDiv[Agency])-ROW(TableDiv[[#Headers],[Agency]])),COLUMNS($F$7:AG$7))))</f>
        <v>0</v>
      </c>
      <c r="AH310" s="1069" cm="1">
        <f t="array" ref="AH310">IF($D310&lt;COLUMNS($F$7:AH$7),"",INDEX(TableDiv[[GASB]:[GASB]],_xlfn.AGGREGATE(15,3,(TableDiv[[Agency]:[Agency]]=$E310)/(TableDiv[[Agency]:[Agency]]=$E310)*(ROW(TableDiv[Agency])-ROW(TableDiv[[#Headers],[Agency]])),COLUMNS($F$7:AH$7))))</f>
        <v>0</v>
      </c>
      <c r="AI310" s="1069" cm="1">
        <f t="array" ref="AI310">IF($D310&lt;COLUMNS($F$7:AI$7),"",INDEX(TableDiv[[GASB]:[GASB]],_xlfn.AGGREGATE(15,3,(TableDiv[[Agency]:[Agency]]=$E310)/(TableDiv[[Agency]:[Agency]]=$E310)*(ROW(TableDiv[Agency])-ROW(TableDiv[[#Headers],[Agency]])),COLUMNS($F$7:AI$7))))</f>
        <v>0</v>
      </c>
      <c r="AJ310" s="1069" cm="1">
        <f t="array" ref="AJ310">IF($D310&lt;COLUMNS($F$7:AJ$7),"",INDEX(TableDiv[[GASB]:[GASB]],_xlfn.AGGREGATE(15,3,(TableDiv[[Agency]:[Agency]]=$E310)/(TableDiv[[Agency]:[Agency]]=$E310)*(ROW(TableDiv[Agency])-ROW(TableDiv[[#Headers],[Agency]])),COLUMNS($F$7:AJ$7))))</f>
        <v>0</v>
      </c>
      <c r="AK310" s="1069" t="str" cm="1">
        <f t="array" ref="AK310">IF($D310&lt;COLUMNS($F$7:AK$7),"",INDEX(TableDiv[[GASB]:[GASB]],_xlfn.AGGREGATE(15,3,(TableDiv[[Agency]:[Agency]]=$E310)/(TableDiv[[Agency]:[Agency]]=$E310)*(ROW(TableDiv[Agency])-ROW(TableDiv[[#Headers],[Agency]])),COLUMNS($F$7:AK$7))))</f>
        <v/>
      </c>
      <c r="AL310" s="1069" t="str" cm="1">
        <f t="array" ref="AL310">IF($D310&lt;COLUMNS($F$7:AL$7),"",INDEX(TableDiv[[GASB]:[GASB]],_xlfn.AGGREGATE(15,3,(TableDiv[[Agency]:[Agency]]=$E310)/(TableDiv[[Agency]:[Agency]]=$E310)*(ROW(TableDiv[Agency])-ROW(TableDiv[[#Headers],[Agency]])),COLUMNS($F$7:AL$7))))</f>
        <v/>
      </c>
      <c r="AM310" s="1069" t="str" cm="1">
        <f t="array" ref="AM310">IF($D310&lt;COLUMNS($F$7:AM$7),"",INDEX(TableDiv[[GASB]:[GASB]],_xlfn.AGGREGATE(15,3,(TableDiv[[Agency]:[Agency]]=$E310)/(TableDiv[[Agency]:[Agency]]=$E310)*(ROW(TableDiv[Agency])-ROW(TableDiv[[#Headers],[Agency]])),COLUMNS($F$7:AM$7))))</f>
        <v/>
      </c>
      <c r="AN310" s="1069"/>
      <c r="AO310" s="1069"/>
      <c r="AP310" s="1069"/>
      <c r="AQ310" s="1069"/>
      <c r="AR310" s="1069"/>
      <c r="AS310" s="1069"/>
    </row>
    <row r="311" spans="1:45" ht="15">
      <c r="A311" s="1073" t="s">
        <v>1526</v>
      </c>
      <c r="B311" s="1073" t="s">
        <v>2274</v>
      </c>
      <c r="C311" s="1069"/>
      <c r="D311" s="1069">
        <f>COUNTIF(TableDiv[Agency],E311)</f>
        <v>31</v>
      </c>
      <c r="E311" s="1078" t="str" cm="1">
        <f t="array" ref="E311">IFERROR(INDEX(TableDiv[Agency],MATCH(0,INDEX(COUNTIF($E$7:E310,TableDiv[Agency]),),0)),"")</f>
        <v/>
      </c>
      <c r="F311" s="1069" cm="1">
        <f t="array" ref="F311">IF($D311&lt;COLUMNS($F$7:F$7),"",INDEX(TableDiv[[GASB]:[GASB]],_xlfn.AGGREGATE(15,3,(TableDiv[[Agency]:[Agency]]=$E311)/(TableDiv[[Agency]:[Agency]]=$E311)*(ROW(TableDiv[Agency])-ROW(TableDiv[[#Headers],[Agency]])),COLUMNS($F$7:F$7))))</f>
        <v>0</v>
      </c>
      <c r="G311" s="1069" cm="1">
        <f t="array" ref="G311">IF($D311&lt;COLUMNS($F$7:G$7),"",INDEX(TableDiv[[GASB]:[GASB]],_xlfn.AGGREGATE(15,3,(TableDiv[[Agency]:[Agency]]=$E311)/(TableDiv[[Agency]:[Agency]]=$E311)*(ROW(TableDiv[Agency])-ROW(TableDiv[[#Headers],[Agency]])),COLUMNS($F$7:G$7))))</f>
        <v>0</v>
      </c>
      <c r="H311" s="1069" cm="1">
        <f t="array" ref="H311">IF($D311&lt;COLUMNS($F$7:H$7),"",INDEX(TableDiv[[GASB]:[GASB]],_xlfn.AGGREGATE(15,3,(TableDiv[[Agency]:[Agency]]=$E311)/(TableDiv[[Agency]:[Agency]]=$E311)*(ROW(TableDiv[Agency])-ROW(TableDiv[[#Headers],[Agency]])),COLUMNS($F$7:H$7))))</f>
        <v>0</v>
      </c>
      <c r="I311" s="1069" cm="1">
        <f t="array" ref="I311">IF($D311&lt;COLUMNS($F$7:I$7),"",INDEX(TableDiv[[GASB]:[GASB]],_xlfn.AGGREGATE(15,3,(TableDiv[[Agency]:[Agency]]=$E311)/(TableDiv[[Agency]:[Agency]]=$E311)*(ROW(TableDiv[Agency])-ROW(TableDiv[[#Headers],[Agency]])),COLUMNS($F$7:I$7))))</f>
        <v>0</v>
      </c>
      <c r="J311" s="1069" cm="1">
        <f t="array" ref="J311">IF($D311&lt;COLUMNS($F$7:J$7),"",INDEX(TableDiv[[GASB]:[GASB]],_xlfn.AGGREGATE(15,3,(TableDiv[[Agency]:[Agency]]=$E311)/(TableDiv[[Agency]:[Agency]]=$E311)*(ROW(TableDiv[Agency])-ROW(TableDiv[[#Headers],[Agency]])),COLUMNS($F$7:J$7))))</f>
        <v>0</v>
      </c>
      <c r="K311" s="1069" cm="1">
        <f t="array" ref="K311">IF($D311&lt;COLUMNS($F$7:K$7),"",INDEX(TableDiv[[GASB]:[GASB]],_xlfn.AGGREGATE(15,3,(TableDiv[[Agency]:[Agency]]=$E311)/(TableDiv[[Agency]:[Agency]]=$E311)*(ROW(TableDiv[Agency])-ROW(TableDiv[[#Headers],[Agency]])),COLUMNS($F$7:K$7))))</f>
        <v>0</v>
      </c>
      <c r="L311" s="1069" cm="1">
        <f t="array" ref="L311">IF($D311&lt;COLUMNS($F$7:L$7),"",INDEX(TableDiv[[GASB]:[GASB]],_xlfn.AGGREGATE(15,3,(TableDiv[[Agency]:[Agency]]=$E311)/(TableDiv[[Agency]:[Agency]]=$E311)*(ROW(TableDiv[Agency])-ROW(TableDiv[[#Headers],[Agency]])),COLUMNS($F$7:L$7))))</f>
        <v>0</v>
      </c>
      <c r="M311" s="1069" cm="1">
        <f t="array" ref="M311">IF($D311&lt;COLUMNS($F$7:M$7),"",INDEX(TableDiv[[GASB]:[GASB]],_xlfn.AGGREGATE(15,3,(TableDiv[[Agency]:[Agency]]=$E311)/(TableDiv[[Agency]:[Agency]]=$E311)*(ROW(TableDiv[Agency])-ROW(TableDiv[[#Headers],[Agency]])),COLUMNS($F$7:M$7))))</f>
        <v>0</v>
      </c>
      <c r="N311" s="1069" cm="1">
        <f t="array" ref="N311">IF($D311&lt;COLUMNS($F$7:N$7),"",INDEX(TableDiv[[GASB]:[GASB]],_xlfn.AGGREGATE(15,3,(TableDiv[[Agency]:[Agency]]=$E311)/(TableDiv[[Agency]:[Agency]]=$E311)*(ROW(TableDiv[Agency])-ROW(TableDiv[[#Headers],[Agency]])),COLUMNS($F$7:N$7))))</f>
        <v>0</v>
      </c>
      <c r="O311" s="1069" cm="1">
        <f t="array" ref="O311">IF($D311&lt;COLUMNS($F$7:O$7),"",INDEX(TableDiv[[GASB]:[GASB]],_xlfn.AGGREGATE(15,3,(TableDiv[[Agency]:[Agency]]=$E311)/(TableDiv[[Agency]:[Agency]]=$E311)*(ROW(TableDiv[Agency])-ROW(TableDiv[[#Headers],[Agency]])),COLUMNS($F$7:O$7))))</f>
        <v>0</v>
      </c>
      <c r="P311" s="1069" cm="1">
        <f t="array" ref="P311">IF($D311&lt;COLUMNS($F$7:P$7),"",INDEX(TableDiv[[GASB]:[GASB]],_xlfn.AGGREGATE(15,3,(TableDiv[[Agency]:[Agency]]=$E311)/(TableDiv[[Agency]:[Agency]]=$E311)*(ROW(TableDiv[Agency])-ROW(TableDiv[[#Headers],[Agency]])),COLUMNS($F$7:P$7))))</f>
        <v>0</v>
      </c>
      <c r="Q311" s="1069" cm="1">
        <f t="array" ref="Q311">IF($D311&lt;COLUMNS($F$7:Q$7),"",INDEX(TableDiv[[GASB]:[GASB]],_xlfn.AGGREGATE(15,3,(TableDiv[[Agency]:[Agency]]=$E311)/(TableDiv[[Agency]:[Agency]]=$E311)*(ROW(TableDiv[Agency])-ROW(TableDiv[[#Headers],[Agency]])),COLUMNS($F$7:Q$7))))</f>
        <v>0</v>
      </c>
      <c r="R311" s="1069" cm="1">
        <f t="array" ref="R311">IF($D311&lt;COLUMNS($F$7:R$7),"",INDEX(TableDiv[[GASB]:[GASB]],_xlfn.AGGREGATE(15,3,(TableDiv[[Agency]:[Agency]]=$E311)/(TableDiv[[Agency]:[Agency]]=$E311)*(ROW(TableDiv[Agency])-ROW(TableDiv[[#Headers],[Agency]])),COLUMNS($F$7:R$7))))</f>
        <v>0</v>
      </c>
      <c r="S311" s="1069" cm="1">
        <f t="array" ref="S311">IF($D311&lt;COLUMNS($F$7:S$7),"",INDEX(TableDiv[[GASB]:[GASB]],_xlfn.AGGREGATE(15,3,(TableDiv[[Agency]:[Agency]]=$E311)/(TableDiv[[Agency]:[Agency]]=$E311)*(ROW(TableDiv[Agency])-ROW(TableDiv[[#Headers],[Agency]])),COLUMNS($F$7:S$7))))</f>
        <v>0</v>
      </c>
      <c r="T311" s="1069" cm="1">
        <f t="array" ref="T311">IF($D311&lt;COLUMNS($F$7:T$7),"",INDEX(TableDiv[[GASB]:[GASB]],_xlfn.AGGREGATE(15,3,(TableDiv[[Agency]:[Agency]]=$E311)/(TableDiv[[Agency]:[Agency]]=$E311)*(ROW(TableDiv[Agency])-ROW(TableDiv[[#Headers],[Agency]])),COLUMNS($F$7:T$7))))</f>
        <v>0</v>
      </c>
      <c r="U311" s="1069" cm="1">
        <f t="array" ref="U311">IF($D311&lt;COLUMNS($F$7:U$7),"",INDEX(TableDiv[[GASB]:[GASB]],_xlfn.AGGREGATE(15,3,(TableDiv[[Agency]:[Agency]]=$E311)/(TableDiv[[Agency]:[Agency]]=$E311)*(ROW(TableDiv[Agency])-ROW(TableDiv[[#Headers],[Agency]])),COLUMNS($F$7:U$7))))</f>
        <v>0</v>
      </c>
      <c r="V311" s="1069" cm="1">
        <f t="array" ref="V311">IF($D311&lt;COLUMNS($F$7:V$7),"",INDEX(TableDiv[[GASB]:[GASB]],_xlfn.AGGREGATE(15,3,(TableDiv[[Agency]:[Agency]]=$E311)/(TableDiv[[Agency]:[Agency]]=$E311)*(ROW(TableDiv[Agency])-ROW(TableDiv[[#Headers],[Agency]])),COLUMNS($F$7:V$7))))</f>
        <v>0</v>
      </c>
      <c r="W311" s="1069" cm="1">
        <f t="array" ref="W311">IF($D311&lt;COLUMNS($F$7:W$7),"",INDEX(TableDiv[[GASB]:[GASB]],_xlfn.AGGREGATE(15,3,(TableDiv[[Agency]:[Agency]]=$E311)/(TableDiv[[Agency]:[Agency]]=$E311)*(ROW(TableDiv[Agency])-ROW(TableDiv[[#Headers],[Agency]])),COLUMNS($F$7:W$7))))</f>
        <v>0</v>
      </c>
      <c r="X311" s="1069" cm="1">
        <f t="array" ref="X311">IF($D311&lt;COLUMNS($F$7:X$7),"",INDEX(TableDiv[[GASB]:[GASB]],_xlfn.AGGREGATE(15,3,(TableDiv[[Agency]:[Agency]]=$E311)/(TableDiv[[Agency]:[Agency]]=$E311)*(ROW(TableDiv[Agency])-ROW(TableDiv[[#Headers],[Agency]])),COLUMNS($F$7:X$7))))</f>
        <v>0</v>
      </c>
      <c r="Y311" s="1069" cm="1">
        <f t="array" ref="Y311">IF($D311&lt;COLUMNS($F$7:Y$7),"",INDEX(TableDiv[[GASB]:[GASB]],_xlfn.AGGREGATE(15,3,(TableDiv[[Agency]:[Agency]]=$E311)/(TableDiv[[Agency]:[Agency]]=$E311)*(ROW(TableDiv[Agency])-ROW(TableDiv[[#Headers],[Agency]])),COLUMNS($F$7:Y$7))))</f>
        <v>0</v>
      </c>
      <c r="Z311" s="1069" cm="1">
        <f t="array" ref="Z311">IF($D311&lt;COLUMNS($F$7:Z$7),"",INDEX(TableDiv[[GASB]:[GASB]],_xlfn.AGGREGATE(15,3,(TableDiv[[Agency]:[Agency]]=$E311)/(TableDiv[[Agency]:[Agency]]=$E311)*(ROW(TableDiv[Agency])-ROW(TableDiv[[#Headers],[Agency]])),COLUMNS($F$7:Z$7))))</f>
        <v>0</v>
      </c>
      <c r="AA311" s="1069" cm="1">
        <f t="array" ref="AA311">IF($D311&lt;COLUMNS($F$7:AA$7),"",INDEX(TableDiv[[GASB]:[GASB]],_xlfn.AGGREGATE(15,3,(TableDiv[[Agency]:[Agency]]=$E311)/(TableDiv[[Agency]:[Agency]]=$E311)*(ROW(TableDiv[Agency])-ROW(TableDiv[[#Headers],[Agency]])),COLUMNS($F$7:AA$7))))</f>
        <v>0</v>
      </c>
      <c r="AB311" s="1069" cm="1">
        <f t="array" ref="AB311">IF($D311&lt;COLUMNS($F$7:AB$7),"",INDEX(TableDiv[[GASB]:[GASB]],_xlfn.AGGREGATE(15,3,(TableDiv[[Agency]:[Agency]]=$E311)/(TableDiv[[Agency]:[Agency]]=$E311)*(ROW(TableDiv[Agency])-ROW(TableDiv[[#Headers],[Agency]])),COLUMNS($F$7:AB$7))))</f>
        <v>0</v>
      </c>
      <c r="AC311" s="1069" cm="1">
        <f t="array" ref="AC311">IF($D311&lt;COLUMNS($F$7:AC$7),"",INDEX(TableDiv[[GASB]:[GASB]],_xlfn.AGGREGATE(15,3,(TableDiv[[Agency]:[Agency]]=$E311)/(TableDiv[[Agency]:[Agency]]=$E311)*(ROW(TableDiv[Agency])-ROW(TableDiv[[#Headers],[Agency]])),COLUMNS($F$7:AC$7))))</f>
        <v>0</v>
      </c>
      <c r="AD311" s="1069" cm="1">
        <f t="array" ref="AD311">IF($D311&lt;COLUMNS($F$7:AD$7),"",INDEX(TableDiv[[GASB]:[GASB]],_xlfn.AGGREGATE(15,3,(TableDiv[[Agency]:[Agency]]=$E311)/(TableDiv[[Agency]:[Agency]]=$E311)*(ROW(TableDiv[Agency])-ROW(TableDiv[[#Headers],[Agency]])),COLUMNS($F$7:AD$7))))</f>
        <v>0</v>
      </c>
      <c r="AE311" s="1069" cm="1">
        <f t="array" ref="AE311">IF($D311&lt;COLUMNS($F$7:AE$7),"",INDEX(TableDiv[[GASB]:[GASB]],_xlfn.AGGREGATE(15,3,(TableDiv[[Agency]:[Agency]]=$E311)/(TableDiv[[Agency]:[Agency]]=$E311)*(ROW(TableDiv[Agency])-ROW(TableDiv[[#Headers],[Agency]])),COLUMNS($F$7:AE$7))))</f>
        <v>0</v>
      </c>
      <c r="AF311" s="1069" cm="1">
        <f t="array" ref="AF311">IF($D311&lt;COLUMNS($F$7:AF$7),"",INDEX(TableDiv[[GASB]:[GASB]],_xlfn.AGGREGATE(15,3,(TableDiv[[Agency]:[Agency]]=$E311)/(TableDiv[[Agency]:[Agency]]=$E311)*(ROW(TableDiv[Agency])-ROW(TableDiv[[#Headers],[Agency]])),COLUMNS($F$7:AF$7))))</f>
        <v>0</v>
      </c>
      <c r="AG311" s="1069" cm="1">
        <f t="array" ref="AG311">IF($D311&lt;COLUMNS($F$7:AG$7),"",INDEX(TableDiv[[GASB]:[GASB]],_xlfn.AGGREGATE(15,3,(TableDiv[[Agency]:[Agency]]=$E311)/(TableDiv[[Agency]:[Agency]]=$E311)*(ROW(TableDiv[Agency])-ROW(TableDiv[[#Headers],[Agency]])),COLUMNS($F$7:AG$7))))</f>
        <v>0</v>
      </c>
      <c r="AH311" s="1069" cm="1">
        <f t="array" ref="AH311">IF($D311&lt;COLUMNS($F$7:AH$7),"",INDEX(TableDiv[[GASB]:[GASB]],_xlfn.AGGREGATE(15,3,(TableDiv[[Agency]:[Agency]]=$E311)/(TableDiv[[Agency]:[Agency]]=$E311)*(ROW(TableDiv[Agency])-ROW(TableDiv[[#Headers],[Agency]])),COLUMNS($F$7:AH$7))))</f>
        <v>0</v>
      </c>
      <c r="AI311" s="1069" cm="1">
        <f t="array" ref="AI311">IF($D311&lt;COLUMNS($F$7:AI$7),"",INDEX(TableDiv[[GASB]:[GASB]],_xlfn.AGGREGATE(15,3,(TableDiv[[Agency]:[Agency]]=$E311)/(TableDiv[[Agency]:[Agency]]=$E311)*(ROW(TableDiv[Agency])-ROW(TableDiv[[#Headers],[Agency]])),COLUMNS($F$7:AI$7))))</f>
        <v>0</v>
      </c>
      <c r="AJ311" s="1069" cm="1">
        <f t="array" ref="AJ311">IF($D311&lt;COLUMNS($F$7:AJ$7),"",INDEX(TableDiv[[GASB]:[GASB]],_xlfn.AGGREGATE(15,3,(TableDiv[[Agency]:[Agency]]=$E311)/(TableDiv[[Agency]:[Agency]]=$E311)*(ROW(TableDiv[Agency])-ROW(TableDiv[[#Headers],[Agency]])),COLUMNS($F$7:AJ$7))))</f>
        <v>0</v>
      </c>
      <c r="AK311" s="1069" t="str" cm="1">
        <f t="array" ref="AK311">IF($D311&lt;COLUMNS($F$7:AK$7),"",INDEX(TableDiv[[GASB]:[GASB]],_xlfn.AGGREGATE(15,3,(TableDiv[[Agency]:[Agency]]=$E311)/(TableDiv[[Agency]:[Agency]]=$E311)*(ROW(TableDiv[Agency])-ROW(TableDiv[[#Headers],[Agency]])),COLUMNS($F$7:AK$7))))</f>
        <v/>
      </c>
      <c r="AL311" s="1069" t="str" cm="1">
        <f t="array" ref="AL311">IF($D311&lt;COLUMNS($F$7:AL$7),"",INDEX(TableDiv[[GASB]:[GASB]],_xlfn.AGGREGATE(15,3,(TableDiv[[Agency]:[Agency]]=$E311)/(TableDiv[[Agency]:[Agency]]=$E311)*(ROW(TableDiv[Agency])-ROW(TableDiv[[#Headers],[Agency]])),COLUMNS($F$7:AL$7))))</f>
        <v/>
      </c>
      <c r="AM311" s="1069" t="str" cm="1">
        <f t="array" ref="AM311">IF($D311&lt;COLUMNS($F$7:AM$7),"",INDEX(TableDiv[[GASB]:[GASB]],_xlfn.AGGREGATE(15,3,(TableDiv[[Agency]:[Agency]]=$E311)/(TableDiv[[Agency]:[Agency]]=$E311)*(ROW(TableDiv[Agency])-ROW(TableDiv[[#Headers],[Agency]])),COLUMNS($F$7:AM$7))))</f>
        <v/>
      </c>
      <c r="AN311" s="1069"/>
      <c r="AO311" s="1069"/>
      <c r="AP311" s="1069"/>
      <c r="AQ311" s="1069"/>
      <c r="AR311" s="1069"/>
      <c r="AS311" s="1069"/>
    </row>
    <row r="312" spans="1:45" ht="15">
      <c r="A312" s="1073" t="s">
        <v>1526</v>
      </c>
      <c r="B312" s="1073" t="s">
        <v>2281</v>
      </c>
      <c r="C312" s="1069"/>
      <c r="D312" s="1069">
        <f>COUNTIF(TableDiv[Agency],E312)</f>
        <v>31</v>
      </c>
      <c r="E312" s="1078" t="str" cm="1">
        <f t="array" ref="E312">IFERROR(INDEX(TableDiv[Agency],MATCH(0,INDEX(COUNTIF($E$7:E311,TableDiv[Agency]),),0)),"")</f>
        <v/>
      </c>
      <c r="F312" s="1069" cm="1">
        <f t="array" ref="F312">IF($D312&lt;COLUMNS($F$7:F$7),"",INDEX(TableDiv[[GASB]:[GASB]],_xlfn.AGGREGATE(15,3,(TableDiv[[Agency]:[Agency]]=$E312)/(TableDiv[[Agency]:[Agency]]=$E312)*(ROW(TableDiv[Agency])-ROW(TableDiv[[#Headers],[Agency]])),COLUMNS($F$7:F$7))))</f>
        <v>0</v>
      </c>
      <c r="G312" s="1069" cm="1">
        <f t="array" ref="G312">IF($D312&lt;COLUMNS($F$7:G$7),"",INDEX(TableDiv[[GASB]:[GASB]],_xlfn.AGGREGATE(15,3,(TableDiv[[Agency]:[Agency]]=$E312)/(TableDiv[[Agency]:[Agency]]=$E312)*(ROW(TableDiv[Agency])-ROW(TableDiv[[#Headers],[Agency]])),COLUMNS($F$7:G$7))))</f>
        <v>0</v>
      </c>
      <c r="H312" s="1069" cm="1">
        <f t="array" ref="H312">IF($D312&lt;COLUMNS($F$7:H$7),"",INDEX(TableDiv[[GASB]:[GASB]],_xlfn.AGGREGATE(15,3,(TableDiv[[Agency]:[Agency]]=$E312)/(TableDiv[[Agency]:[Agency]]=$E312)*(ROW(TableDiv[Agency])-ROW(TableDiv[[#Headers],[Agency]])),COLUMNS($F$7:H$7))))</f>
        <v>0</v>
      </c>
      <c r="I312" s="1069" cm="1">
        <f t="array" ref="I312">IF($D312&lt;COLUMNS($F$7:I$7),"",INDEX(TableDiv[[GASB]:[GASB]],_xlfn.AGGREGATE(15,3,(TableDiv[[Agency]:[Agency]]=$E312)/(TableDiv[[Agency]:[Agency]]=$E312)*(ROW(TableDiv[Agency])-ROW(TableDiv[[#Headers],[Agency]])),COLUMNS($F$7:I$7))))</f>
        <v>0</v>
      </c>
      <c r="J312" s="1069" cm="1">
        <f t="array" ref="J312">IF($D312&lt;COLUMNS($F$7:J$7),"",INDEX(TableDiv[[GASB]:[GASB]],_xlfn.AGGREGATE(15,3,(TableDiv[[Agency]:[Agency]]=$E312)/(TableDiv[[Agency]:[Agency]]=$E312)*(ROW(TableDiv[Agency])-ROW(TableDiv[[#Headers],[Agency]])),COLUMNS($F$7:J$7))))</f>
        <v>0</v>
      </c>
      <c r="K312" s="1069" cm="1">
        <f t="array" ref="K312">IF($D312&lt;COLUMNS($F$7:K$7),"",INDEX(TableDiv[[GASB]:[GASB]],_xlfn.AGGREGATE(15,3,(TableDiv[[Agency]:[Agency]]=$E312)/(TableDiv[[Agency]:[Agency]]=$E312)*(ROW(TableDiv[Agency])-ROW(TableDiv[[#Headers],[Agency]])),COLUMNS($F$7:K$7))))</f>
        <v>0</v>
      </c>
      <c r="L312" s="1069" cm="1">
        <f t="array" ref="L312">IF($D312&lt;COLUMNS($F$7:L$7),"",INDEX(TableDiv[[GASB]:[GASB]],_xlfn.AGGREGATE(15,3,(TableDiv[[Agency]:[Agency]]=$E312)/(TableDiv[[Agency]:[Agency]]=$E312)*(ROW(TableDiv[Agency])-ROW(TableDiv[[#Headers],[Agency]])),COLUMNS($F$7:L$7))))</f>
        <v>0</v>
      </c>
      <c r="M312" s="1069" cm="1">
        <f t="array" ref="M312">IF($D312&lt;COLUMNS($F$7:M$7),"",INDEX(TableDiv[[GASB]:[GASB]],_xlfn.AGGREGATE(15,3,(TableDiv[[Agency]:[Agency]]=$E312)/(TableDiv[[Agency]:[Agency]]=$E312)*(ROW(TableDiv[Agency])-ROW(TableDiv[[#Headers],[Agency]])),COLUMNS($F$7:M$7))))</f>
        <v>0</v>
      </c>
      <c r="N312" s="1069" cm="1">
        <f t="array" ref="N312">IF($D312&lt;COLUMNS($F$7:N$7),"",INDEX(TableDiv[[GASB]:[GASB]],_xlfn.AGGREGATE(15,3,(TableDiv[[Agency]:[Agency]]=$E312)/(TableDiv[[Agency]:[Agency]]=$E312)*(ROW(TableDiv[Agency])-ROW(TableDiv[[#Headers],[Agency]])),COLUMNS($F$7:N$7))))</f>
        <v>0</v>
      </c>
      <c r="O312" s="1069" cm="1">
        <f t="array" ref="O312">IF($D312&lt;COLUMNS($F$7:O$7),"",INDEX(TableDiv[[GASB]:[GASB]],_xlfn.AGGREGATE(15,3,(TableDiv[[Agency]:[Agency]]=$E312)/(TableDiv[[Agency]:[Agency]]=$E312)*(ROW(TableDiv[Agency])-ROW(TableDiv[[#Headers],[Agency]])),COLUMNS($F$7:O$7))))</f>
        <v>0</v>
      </c>
      <c r="P312" s="1069" cm="1">
        <f t="array" ref="P312">IF($D312&lt;COLUMNS($F$7:P$7),"",INDEX(TableDiv[[GASB]:[GASB]],_xlfn.AGGREGATE(15,3,(TableDiv[[Agency]:[Agency]]=$E312)/(TableDiv[[Agency]:[Agency]]=$E312)*(ROW(TableDiv[Agency])-ROW(TableDiv[[#Headers],[Agency]])),COLUMNS($F$7:P$7))))</f>
        <v>0</v>
      </c>
      <c r="Q312" s="1069" cm="1">
        <f t="array" ref="Q312">IF($D312&lt;COLUMNS($F$7:Q$7),"",INDEX(TableDiv[[GASB]:[GASB]],_xlfn.AGGREGATE(15,3,(TableDiv[[Agency]:[Agency]]=$E312)/(TableDiv[[Agency]:[Agency]]=$E312)*(ROW(TableDiv[Agency])-ROW(TableDiv[[#Headers],[Agency]])),COLUMNS($F$7:Q$7))))</f>
        <v>0</v>
      </c>
      <c r="R312" s="1069" cm="1">
        <f t="array" ref="R312">IF($D312&lt;COLUMNS($F$7:R$7),"",INDEX(TableDiv[[GASB]:[GASB]],_xlfn.AGGREGATE(15,3,(TableDiv[[Agency]:[Agency]]=$E312)/(TableDiv[[Agency]:[Agency]]=$E312)*(ROW(TableDiv[Agency])-ROW(TableDiv[[#Headers],[Agency]])),COLUMNS($F$7:R$7))))</f>
        <v>0</v>
      </c>
      <c r="S312" s="1069" cm="1">
        <f t="array" ref="S312">IF($D312&lt;COLUMNS($F$7:S$7),"",INDEX(TableDiv[[GASB]:[GASB]],_xlfn.AGGREGATE(15,3,(TableDiv[[Agency]:[Agency]]=$E312)/(TableDiv[[Agency]:[Agency]]=$E312)*(ROW(TableDiv[Agency])-ROW(TableDiv[[#Headers],[Agency]])),COLUMNS($F$7:S$7))))</f>
        <v>0</v>
      </c>
      <c r="T312" s="1069" cm="1">
        <f t="array" ref="T312">IF($D312&lt;COLUMNS($F$7:T$7),"",INDEX(TableDiv[[GASB]:[GASB]],_xlfn.AGGREGATE(15,3,(TableDiv[[Agency]:[Agency]]=$E312)/(TableDiv[[Agency]:[Agency]]=$E312)*(ROW(TableDiv[Agency])-ROW(TableDiv[[#Headers],[Agency]])),COLUMNS($F$7:T$7))))</f>
        <v>0</v>
      </c>
      <c r="U312" s="1069" cm="1">
        <f t="array" ref="U312">IF($D312&lt;COLUMNS($F$7:U$7),"",INDEX(TableDiv[[GASB]:[GASB]],_xlfn.AGGREGATE(15,3,(TableDiv[[Agency]:[Agency]]=$E312)/(TableDiv[[Agency]:[Agency]]=$E312)*(ROW(TableDiv[Agency])-ROW(TableDiv[[#Headers],[Agency]])),COLUMNS($F$7:U$7))))</f>
        <v>0</v>
      </c>
      <c r="V312" s="1069" cm="1">
        <f t="array" ref="V312">IF($D312&lt;COLUMNS($F$7:V$7),"",INDEX(TableDiv[[GASB]:[GASB]],_xlfn.AGGREGATE(15,3,(TableDiv[[Agency]:[Agency]]=$E312)/(TableDiv[[Agency]:[Agency]]=$E312)*(ROW(TableDiv[Agency])-ROW(TableDiv[[#Headers],[Agency]])),COLUMNS($F$7:V$7))))</f>
        <v>0</v>
      </c>
      <c r="W312" s="1069" cm="1">
        <f t="array" ref="W312">IF($D312&lt;COLUMNS($F$7:W$7),"",INDEX(TableDiv[[GASB]:[GASB]],_xlfn.AGGREGATE(15,3,(TableDiv[[Agency]:[Agency]]=$E312)/(TableDiv[[Agency]:[Agency]]=$E312)*(ROW(TableDiv[Agency])-ROW(TableDiv[[#Headers],[Agency]])),COLUMNS($F$7:W$7))))</f>
        <v>0</v>
      </c>
      <c r="X312" s="1069" cm="1">
        <f t="array" ref="X312">IF($D312&lt;COLUMNS($F$7:X$7),"",INDEX(TableDiv[[GASB]:[GASB]],_xlfn.AGGREGATE(15,3,(TableDiv[[Agency]:[Agency]]=$E312)/(TableDiv[[Agency]:[Agency]]=$E312)*(ROW(TableDiv[Agency])-ROW(TableDiv[[#Headers],[Agency]])),COLUMNS($F$7:X$7))))</f>
        <v>0</v>
      </c>
      <c r="Y312" s="1069" cm="1">
        <f t="array" ref="Y312">IF($D312&lt;COLUMNS($F$7:Y$7),"",INDEX(TableDiv[[GASB]:[GASB]],_xlfn.AGGREGATE(15,3,(TableDiv[[Agency]:[Agency]]=$E312)/(TableDiv[[Agency]:[Agency]]=$E312)*(ROW(TableDiv[Agency])-ROW(TableDiv[[#Headers],[Agency]])),COLUMNS($F$7:Y$7))))</f>
        <v>0</v>
      </c>
      <c r="Z312" s="1069" cm="1">
        <f t="array" ref="Z312">IF($D312&lt;COLUMNS($F$7:Z$7),"",INDEX(TableDiv[[GASB]:[GASB]],_xlfn.AGGREGATE(15,3,(TableDiv[[Agency]:[Agency]]=$E312)/(TableDiv[[Agency]:[Agency]]=$E312)*(ROW(TableDiv[Agency])-ROW(TableDiv[[#Headers],[Agency]])),COLUMNS($F$7:Z$7))))</f>
        <v>0</v>
      </c>
      <c r="AA312" s="1069" cm="1">
        <f t="array" ref="AA312">IF($D312&lt;COLUMNS($F$7:AA$7),"",INDEX(TableDiv[[GASB]:[GASB]],_xlfn.AGGREGATE(15,3,(TableDiv[[Agency]:[Agency]]=$E312)/(TableDiv[[Agency]:[Agency]]=$E312)*(ROW(TableDiv[Agency])-ROW(TableDiv[[#Headers],[Agency]])),COLUMNS($F$7:AA$7))))</f>
        <v>0</v>
      </c>
      <c r="AB312" s="1069" cm="1">
        <f t="array" ref="AB312">IF($D312&lt;COLUMNS($F$7:AB$7),"",INDEX(TableDiv[[GASB]:[GASB]],_xlfn.AGGREGATE(15,3,(TableDiv[[Agency]:[Agency]]=$E312)/(TableDiv[[Agency]:[Agency]]=$E312)*(ROW(TableDiv[Agency])-ROW(TableDiv[[#Headers],[Agency]])),COLUMNS($F$7:AB$7))))</f>
        <v>0</v>
      </c>
      <c r="AC312" s="1069" cm="1">
        <f t="array" ref="AC312">IF($D312&lt;COLUMNS($F$7:AC$7),"",INDEX(TableDiv[[GASB]:[GASB]],_xlfn.AGGREGATE(15,3,(TableDiv[[Agency]:[Agency]]=$E312)/(TableDiv[[Agency]:[Agency]]=$E312)*(ROW(TableDiv[Agency])-ROW(TableDiv[[#Headers],[Agency]])),COLUMNS($F$7:AC$7))))</f>
        <v>0</v>
      </c>
      <c r="AD312" s="1069" cm="1">
        <f t="array" ref="AD312">IF($D312&lt;COLUMNS($F$7:AD$7),"",INDEX(TableDiv[[GASB]:[GASB]],_xlfn.AGGREGATE(15,3,(TableDiv[[Agency]:[Agency]]=$E312)/(TableDiv[[Agency]:[Agency]]=$E312)*(ROW(TableDiv[Agency])-ROW(TableDiv[[#Headers],[Agency]])),COLUMNS($F$7:AD$7))))</f>
        <v>0</v>
      </c>
      <c r="AE312" s="1069" cm="1">
        <f t="array" ref="AE312">IF($D312&lt;COLUMNS($F$7:AE$7),"",INDEX(TableDiv[[GASB]:[GASB]],_xlfn.AGGREGATE(15,3,(TableDiv[[Agency]:[Agency]]=$E312)/(TableDiv[[Agency]:[Agency]]=$E312)*(ROW(TableDiv[Agency])-ROW(TableDiv[[#Headers],[Agency]])),COLUMNS($F$7:AE$7))))</f>
        <v>0</v>
      </c>
      <c r="AF312" s="1069" cm="1">
        <f t="array" ref="AF312">IF($D312&lt;COLUMNS($F$7:AF$7),"",INDEX(TableDiv[[GASB]:[GASB]],_xlfn.AGGREGATE(15,3,(TableDiv[[Agency]:[Agency]]=$E312)/(TableDiv[[Agency]:[Agency]]=$E312)*(ROW(TableDiv[Agency])-ROW(TableDiv[[#Headers],[Agency]])),COLUMNS($F$7:AF$7))))</f>
        <v>0</v>
      </c>
      <c r="AG312" s="1069" cm="1">
        <f t="array" ref="AG312">IF($D312&lt;COLUMNS($F$7:AG$7),"",INDEX(TableDiv[[GASB]:[GASB]],_xlfn.AGGREGATE(15,3,(TableDiv[[Agency]:[Agency]]=$E312)/(TableDiv[[Agency]:[Agency]]=$E312)*(ROW(TableDiv[Agency])-ROW(TableDiv[[#Headers],[Agency]])),COLUMNS($F$7:AG$7))))</f>
        <v>0</v>
      </c>
      <c r="AH312" s="1069" cm="1">
        <f t="array" ref="AH312">IF($D312&lt;COLUMNS($F$7:AH$7),"",INDEX(TableDiv[[GASB]:[GASB]],_xlfn.AGGREGATE(15,3,(TableDiv[[Agency]:[Agency]]=$E312)/(TableDiv[[Agency]:[Agency]]=$E312)*(ROW(TableDiv[Agency])-ROW(TableDiv[[#Headers],[Agency]])),COLUMNS($F$7:AH$7))))</f>
        <v>0</v>
      </c>
      <c r="AI312" s="1069" cm="1">
        <f t="array" ref="AI312">IF($D312&lt;COLUMNS($F$7:AI$7),"",INDEX(TableDiv[[GASB]:[GASB]],_xlfn.AGGREGATE(15,3,(TableDiv[[Agency]:[Agency]]=$E312)/(TableDiv[[Agency]:[Agency]]=$E312)*(ROW(TableDiv[Agency])-ROW(TableDiv[[#Headers],[Agency]])),COLUMNS($F$7:AI$7))))</f>
        <v>0</v>
      </c>
      <c r="AJ312" s="1069" cm="1">
        <f t="array" ref="AJ312">IF($D312&lt;COLUMNS($F$7:AJ$7),"",INDEX(TableDiv[[GASB]:[GASB]],_xlfn.AGGREGATE(15,3,(TableDiv[[Agency]:[Agency]]=$E312)/(TableDiv[[Agency]:[Agency]]=$E312)*(ROW(TableDiv[Agency])-ROW(TableDiv[[#Headers],[Agency]])),COLUMNS($F$7:AJ$7))))</f>
        <v>0</v>
      </c>
      <c r="AK312" s="1069" t="str" cm="1">
        <f t="array" ref="AK312">IF($D312&lt;COLUMNS($F$7:AK$7),"",INDEX(TableDiv[[GASB]:[GASB]],_xlfn.AGGREGATE(15,3,(TableDiv[[Agency]:[Agency]]=$E312)/(TableDiv[[Agency]:[Agency]]=$E312)*(ROW(TableDiv[Agency])-ROW(TableDiv[[#Headers],[Agency]])),COLUMNS($F$7:AK$7))))</f>
        <v/>
      </c>
      <c r="AL312" s="1069" t="str" cm="1">
        <f t="array" ref="AL312">IF($D312&lt;COLUMNS($F$7:AL$7),"",INDEX(TableDiv[[GASB]:[GASB]],_xlfn.AGGREGATE(15,3,(TableDiv[[Agency]:[Agency]]=$E312)/(TableDiv[[Agency]:[Agency]]=$E312)*(ROW(TableDiv[Agency])-ROW(TableDiv[[#Headers],[Agency]])),COLUMNS($F$7:AL$7))))</f>
        <v/>
      </c>
      <c r="AM312" s="1069" t="str" cm="1">
        <f t="array" ref="AM312">IF($D312&lt;COLUMNS($F$7:AM$7),"",INDEX(TableDiv[[GASB]:[GASB]],_xlfn.AGGREGATE(15,3,(TableDiv[[Agency]:[Agency]]=$E312)/(TableDiv[[Agency]:[Agency]]=$E312)*(ROW(TableDiv[Agency])-ROW(TableDiv[[#Headers],[Agency]])),COLUMNS($F$7:AM$7))))</f>
        <v/>
      </c>
      <c r="AN312" s="1069"/>
      <c r="AO312" s="1069"/>
      <c r="AP312" s="1069"/>
      <c r="AQ312" s="1069"/>
      <c r="AR312" s="1069"/>
      <c r="AS312" s="1069"/>
    </row>
    <row r="313" spans="1:45" ht="15">
      <c r="A313" s="1073" t="s">
        <v>1526</v>
      </c>
      <c r="B313" s="1073" t="s">
        <v>2270</v>
      </c>
      <c r="C313" s="1069"/>
      <c r="D313" s="1069">
        <f>COUNTIF(TableDiv[Agency],E313)</f>
        <v>31</v>
      </c>
      <c r="E313" s="1078" t="str" cm="1">
        <f t="array" ref="E313">IFERROR(INDEX(TableDiv[Agency],MATCH(0,INDEX(COUNTIF($E$7:E312,TableDiv[Agency]),),0)),"")</f>
        <v/>
      </c>
      <c r="F313" s="1069" cm="1">
        <f t="array" ref="F313">IF($D313&lt;COLUMNS($F$7:F$7),"",INDEX(TableDiv[[GASB]:[GASB]],_xlfn.AGGREGATE(15,3,(TableDiv[[Agency]:[Agency]]=$E313)/(TableDiv[[Agency]:[Agency]]=$E313)*(ROW(TableDiv[Agency])-ROW(TableDiv[[#Headers],[Agency]])),COLUMNS($F$7:F$7))))</f>
        <v>0</v>
      </c>
      <c r="G313" s="1069" cm="1">
        <f t="array" ref="G313">IF($D313&lt;COLUMNS($F$7:G$7),"",INDEX(TableDiv[[GASB]:[GASB]],_xlfn.AGGREGATE(15,3,(TableDiv[[Agency]:[Agency]]=$E313)/(TableDiv[[Agency]:[Agency]]=$E313)*(ROW(TableDiv[Agency])-ROW(TableDiv[[#Headers],[Agency]])),COLUMNS($F$7:G$7))))</f>
        <v>0</v>
      </c>
      <c r="H313" s="1069" cm="1">
        <f t="array" ref="H313">IF($D313&lt;COLUMNS($F$7:H$7),"",INDEX(TableDiv[[GASB]:[GASB]],_xlfn.AGGREGATE(15,3,(TableDiv[[Agency]:[Agency]]=$E313)/(TableDiv[[Agency]:[Agency]]=$E313)*(ROW(TableDiv[Agency])-ROW(TableDiv[[#Headers],[Agency]])),COLUMNS($F$7:H$7))))</f>
        <v>0</v>
      </c>
      <c r="I313" s="1069" cm="1">
        <f t="array" ref="I313">IF($D313&lt;COLUMNS($F$7:I$7),"",INDEX(TableDiv[[GASB]:[GASB]],_xlfn.AGGREGATE(15,3,(TableDiv[[Agency]:[Agency]]=$E313)/(TableDiv[[Agency]:[Agency]]=$E313)*(ROW(TableDiv[Agency])-ROW(TableDiv[[#Headers],[Agency]])),COLUMNS($F$7:I$7))))</f>
        <v>0</v>
      </c>
      <c r="J313" s="1069" cm="1">
        <f t="array" ref="J313">IF($D313&lt;COLUMNS($F$7:J$7),"",INDEX(TableDiv[[GASB]:[GASB]],_xlfn.AGGREGATE(15,3,(TableDiv[[Agency]:[Agency]]=$E313)/(TableDiv[[Agency]:[Agency]]=$E313)*(ROW(TableDiv[Agency])-ROW(TableDiv[[#Headers],[Agency]])),COLUMNS($F$7:J$7))))</f>
        <v>0</v>
      </c>
      <c r="K313" s="1069" cm="1">
        <f t="array" ref="K313">IF($D313&lt;COLUMNS($F$7:K$7),"",INDEX(TableDiv[[GASB]:[GASB]],_xlfn.AGGREGATE(15,3,(TableDiv[[Agency]:[Agency]]=$E313)/(TableDiv[[Agency]:[Agency]]=$E313)*(ROW(TableDiv[Agency])-ROW(TableDiv[[#Headers],[Agency]])),COLUMNS($F$7:K$7))))</f>
        <v>0</v>
      </c>
      <c r="L313" s="1069" cm="1">
        <f t="array" ref="L313">IF($D313&lt;COLUMNS($F$7:L$7),"",INDEX(TableDiv[[GASB]:[GASB]],_xlfn.AGGREGATE(15,3,(TableDiv[[Agency]:[Agency]]=$E313)/(TableDiv[[Agency]:[Agency]]=$E313)*(ROW(TableDiv[Agency])-ROW(TableDiv[[#Headers],[Agency]])),COLUMNS($F$7:L$7))))</f>
        <v>0</v>
      </c>
      <c r="M313" s="1069" cm="1">
        <f t="array" ref="M313">IF($D313&lt;COLUMNS($F$7:M$7),"",INDEX(TableDiv[[GASB]:[GASB]],_xlfn.AGGREGATE(15,3,(TableDiv[[Agency]:[Agency]]=$E313)/(TableDiv[[Agency]:[Agency]]=$E313)*(ROW(TableDiv[Agency])-ROW(TableDiv[[#Headers],[Agency]])),COLUMNS($F$7:M$7))))</f>
        <v>0</v>
      </c>
      <c r="N313" s="1069" cm="1">
        <f t="array" ref="N313">IF($D313&lt;COLUMNS($F$7:N$7),"",INDEX(TableDiv[[GASB]:[GASB]],_xlfn.AGGREGATE(15,3,(TableDiv[[Agency]:[Agency]]=$E313)/(TableDiv[[Agency]:[Agency]]=$E313)*(ROW(TableDiv[Agency])-ROW(TableDiv[[#Headers],[Agency]])),COLUMNS($F$7:N$7))))</f>
        <v>0</v>
      </c>
      <c r="O313" s="1069" cm="1">
        <f t="array" ref="O313">IF($D313&lt;COLUMNS($F$7:O$7),"",INDEX(TableDiv[[GASB]:[GASB]],_xlfn.AGGREGATE(15,3,(TableDiv[[Agency]:[Agency]]=$E313)/(TableDiv[[Agency]:[Agency]]=$E313)*(ROW(TableDiv[Agency])-ROW(TableDiv[[#Headers],[Agency]])),COLUMNS($F$7:O$7))))</f>
        <v>0</v>
      </c>
      <c r="P313" s="1069" cm="1">
        <f t="array" ref="P313">IF($D313&lt;COLUMNS($F$7:P$7),"",INDEX(TableDiv[[GASB]:[GASB]],_xlfn.AGGREGATE(15,3,(TableDiv[[Agency]:[Agency]]=$E313)/(TableDiv[[Agency]:[Agency]]=$E313)*(ROW(TableDiv[Agency])-ROW(TableDiv[[#Headers],[Agency]])),COLUMNS($F$7:P$7))))</f>
        <v>0</v>
      </c>
      <c r="Q313" s="1069" cm="1">
        <f t="array" ref="Q313">IF($D313&lt;COLUMNS($F$7:Q$7),"",INDEX(TableDiv[[GASB]:[GASB]],_xlfn.AGGREGATE(15,3,(TableDiv[[Agency]:[Agency]]=$E313)/(TableDiv[[Agency]:[Agency]]=$E313)*(ROW(TableDiv[Agency])-ROW(TableDiv[[#Headers],[Agency]])),COLUMNS($F$7:Q$7))))</f>
        <v>0</v>
      </c>
      <c r="R313" s="1069" cm="1">
        <f t="array" ref="R313">IF($D313&lt;COLUMNS($F$7:R$7),"",INDEX(TableDiv[[GASB]:[GASB]],_xlfn.AGGREGATE(15,3,(TableDiv[[Agency]:[Agency]]=$E313)/(TableDiv[[Agency]:[Agency]]=$E313)*(ROW(TableDiv[Agency])-ROW(TableDiv[[#Headers],[Agency]])),COLUMNS($F$7:R$7))))</f>
        <v>0</v>
      </c>
      <c r="S313" s="1069" cm="1">
        <f t="array" ref="S313">IF($D313&lt;COLUMNS($F$7:S$7),"",INDEX(TableDiv[[GASB]:[GASB]],_xlfn.AGGREGATE(15,3,(TableDiv[[Agency]:[Agency]]=$E313)/(TableDiv[[Agency]:[Agency]]=$E313)*(ROW(TableDiv[Agency])-ROW(TableDiv[[#Headers],[Agency]])),COLUMNS($F$7:S$7))))</f>
        <v>0</v>
      </c>
      <c r="T313" s="1069" cm="1">
        <f t="array" ref="T313">IF($D313&lt;COLUMNS($F$7:T$7),"",INDEX(TableDiv[[GASB]:[GASB]],_xlfn.AGGREGATE(15,3,(TableDiv[[Agency]:[Agency]]=$E313)/(TableDiv[[Agency]:[Agency]]=$E313)*(ROW(TableDiv[Agency])-ROW(TableDiv[[#Headers],[Agency]])),COLUMNS($F$7:T$7))))</f>
        <v>0</v>
      </c>
      <c r="U313" s="1069" cm="1">
        <f t="array" ref="U313">IF($D313&lt;COLUMNS($F$7:U$7),"",INDEX(TableDiv[[GASB]:[GASB]],_xlfn.AGGREGATE(15,3,(TableDiv[[Agency]:[Agency]]=$E313)/(TableDiv[[Agency]:[Agency]]=$E313)*(ROW(TableDiv[Agency])-ROW(TableDiv[[#Headers],[Agency]])),COLUMNS($F$7:U$7))))</f>
        <v>0</v>
      </c>
      <c r="V313" s="1069" cm="1">
        <f t="array" ref="V313">IF($D313&lt;COLUMNS($F$7:V$7),"",INDEX(TableDiv[[GASB]:[GASB]],_xlfn.AGGREGATE(15,3,(TableDiv[[Agency]:[Agency]]=$E313)/(TableDiv[[Agency]:[Agency]]=$E313)*(ROW(TableDiv[Agency])-ROW(TableDiv[[#Headers],[Agency]])),COLUMNS($F$7:V$7))))</f>
        <v>0</v>
      </c>
      <c r="W313" s="1069" cm="1">
        <f t="array" ref="W313">IF($D313&lt;COLUMNS($F$7:W$7),"",INDEX(TableDiv[[GASB]:[GASB]],_xlfn.AGGREGATE(15,3,(TableDiv[[Agency]:[Agency]]=$E313)/(TableDiv[[Agency]:[Agency]]=$E313)*(ROW(TableDiv[Agency])-ROW(TableDiv[[#Headers],[Agency]])),COLUMNS($F$7:W$7))))</f>
        <v>0</v>
      </c>
      <c r="X313" s="1069" cm="1">
        <f t="array" ref="X313">IF($D313&lt;COLUMNS($F$7:X$7),"",INDEX(TableDiv[[GASB]:[GASB]],_xlfn.AGGREGATE(15,3,(TableDiv[[Agency]:[Agency]]=$E313)/(TableDiv[[Agency]:[Agency]]=$E313)*(ROW(TableDiv[Agency])-ROW(TableDiv[[#Headers],[Agency]])),COLUMNS($F$7:X$7))))</f>
        <v>0</v>
      </c>
      <c r="Y313" s="1069" cm="1">
        <f t="array" ref="Y313">IF($D313&lt;COLUMNS($F$7:Y$7),"",INDEX(TableDiv[[GASB]:[GASB]],_xlfn.AGGREGATE(15,3,(TableDiv[[Agency]:[Agency]]=$E313)/(TableDiv[[Agency]:[Agency]]=$E313)*(ROW(TableDiv[Agency])-ROW(TableDiv[[#Headers],[Agency]])),COLUMNS($F$7:Y$7))))</f>
        <v>0</v>
      </c>
      <c r="Z313" s="1069" cm="1">
        <f t="array" ref="Z313">IF($D313&lt;COLUMNS($F$7:Z$7),"",INDEX(TableDiv[[GASB]:[GASB]],_xlfn.AGGREGATE(15,3,(TableDiv[[Agency]:[Agency]]=$E313)/(TableDiv[[Agency]:[Agency]]=$E313)*(ROW(TableDiv[Agency])-ROW(TableDiv[[#Headers],[Agency]])),COLUMNS($F$7:Z$7))))</f>
        <v>0</v>
      </c>
      <c r="AA313" s="1069" cm="1">
        <f t="array" ref="AA313">IF($D313&lt;COLUMNS($F$7:AA$7),"",INDEX(TableDiv[[GASB]:[GASB]],_xlfn.AGGREGATE(15,3,(TableDiv[[Agency]:[Agency]]=$E313)/(TableDiv[[Agency]:[Agency]]=$E313)*(ROW(TableDiv[Agency])-ROW(TableDiv[[#Headers],[Agency]])),COLUMNS($F$7:AA$7))))</f>
        <v>0</v>
      </c>
      <c r="AB313" s="1069" cm="1">
        <f t="array" ref="AB313">IF($D313&lt;COLUMNS($F$7:AB$7),"",INDEX(TableDiv[[GASB]:[GASB]],_xlfn.AGGREGATE(15,3,(TableDiv[[Agency]:[Agency]]=$E313)/(TableDiv[[Agency]:[Agency]]=$E313)*(ROW(TableDiv[Agency])-ROW(TableDiv[[#Headers],[Agency]])),COLUMNS($F$7:AB$7))))</f>
        <v>0</v>
      </c>
      <c r="AC313" s="1069" cm="1">
        <f t="array" ref="AC313">IF($D313&lt;COLUMNS($F$7:AC$7),"",INDEX(TableDiv[[GASB]:[GASB]],_xlfn.AGGREGATE(15,3,(TableDiv[[Agency]:[Agency]]=$E313)/(TableDiv[[Agency]:[Agency]]=$E313)*(ROW(TableDiv[Agency])-ROW(TableDiv[[#Headers],[Agency]])),COLUMNS($F$7:AC$7))))</f>
        <v>0</v>
      </c>
      <c r="AD313" s="1069" cm="1">
        <f t="array" ref="AD313">IF($D313&lt;COLUMNS($F$7:AD$7),"",INDEX(TableDiv[[GASB]:[GASB]],_xlfn.AGGREGATE(15,3,(TableDiv[[Agency]:[Agency]]=$E313)/(TableDiv[[Agency]:[Agency]]=$E313)*(ROW(TableDiv[Agency])-ROW(TableDiv[[#Headers],[Agency]])),COLUMNS($F$7:AD$7))))</f>
        <v>0</v>
      </c>
      <c r="AE313" s="1069" cm="1">
        <f t="array" ref="AE313">IF($D313&lt;COLUMNS($F$7:AE$7),"",INDEX(TableDiv[[GASB]:[GASB]],_xlfn.AGGREGATE(15,3,(TableDiv[[Agency]:[Agency]]=$E313)/(TableDiv[[Agency]:[Agency]]=$E313)*(ROW(TableDiv[Agency])-ROW(TableDiv[[#Headers],[Agency]])),COLUMNS($F$7:AE$7))))</f>
        <v>0</v>
      </c>
      <c r="AF313" s="1069" cm="1">
        <f t="array" ref="AF313">IF($D313&lt;COLUMNS($F$7:AF$7),"",INDEX(TableDiv[[GASB]:[GASB]],_xlfn.AGGREGATE(15,3,(TableDiv[[Agency]:[Agency]]=$E313)/(TableDiv[[Agency]:[Agency]]=$E313)*(ROW(TableDiv[Agency])-ROW(TableDiv[[#Headers],[Agency]])),COLUMNS($F$7:AF$7))))</f>
        <v>0</v>
      </c>
      <c r="AG313" s="1069" cm="1">
        <f t="array" ref="AG313">IF($D313&lt;COLUMNS($F$7:AG$7),"",INDEX(TableDiv[[GASB]:[GASB]],_xlfn.AGGREGATE(15,3,(TableDiv[[Agency]:[Agency]]=$E313)/(TableDiv[[Agency]:[Agency]]=$E313)*(ROW(TableDiv[Agency])-ROW(TableDiv[[#Headers],[Agency]])),COLUMNS($F$7:AG$7))))</f>
        <v>0</v>
      </c>
      <c r="AH313" s="1069" cm="1">
        <f t="array" ref="AH313">IF($D313&lt;COLUMNS($F$7:AH$7),"",INDEX(TableDiv[[GASB]:[GASB]],_xlfn.AGGREGATE(15,3,(TableDiv[[Agency]:[Agency]]=$E313)/(TableDiv[[Agency]:[Agency]]=$E313)*(ROW(TableDiv[Agency])-ROW(TableDiv[[#Headers],[Agency]])),COLUMNS($F$7:AH$7))))</f>
        <v>0</v>
      </c>
      <c r="AI313" s="1069" cm="1">
        <f t="array" ref="AI313">IF($D313&lt;COLUMNS($F$7:AI$7),"",INDEX(TableDiv[[GASB]:[GASB]],_xlfn.AGGREGATE(15,3,(TableDiv[[Agency]:[Agency]]=$E313)/(TableDiv[[Agency]:[Agency]]=$E313)*(ROW(TableDiv[Agency])-ROW(TableDiv[[#Headers],[Agency]])),COLUMNS($F$7:AI$7))))</f>
        <v>0</v>
      </c>
      <c r="AJ313" s="1069" cm="1">
        <f t="array" ref="AJ313">IF($D313&lt;COLUMNS($F$7:AJ$7),"",INDEX(TableDiv[[GASB]:[GASB]],_xlfn.AGGREGATE(15,3,(TableDiv[[Agency]:[Agency]]=$E313)/(TableDiv[[Agency]:[Agency]]=$E313)*(ROW(TableDiv[Agency])-ROW(TableDiv[[#Headers],[Agency]])),COLUMNS($F$7:AJ$7))))</f>
        <v>0</v>
      </c>
      <c r="AK313" s="1069" t="str" cm="1">
        <f t="array" ref="AK313">IF($D313&lt;COLUMNS($F$7:AK$7),"",INDEX(TableDiv[[GASB]:[GASB]],_xlfn.AGGREGATE(15,3,(TableDiv[[Agency]:[Agency]]=$E313)/(TableDiv[[Agency]:[Agency]]=$E313)*(ROW(TableDiv[Agency])-ROW(TableDiv[[#Headers],[Agency]])),COLUMNS($F$7:AK$7))))</f>
        <v/>
      </c>
      <c r="AL313" s="1069" t="str" cm="1">
        <f t="array" ref="AL313">IF($D313&lt;COLUMNS($F$7:AL$7),"",INDEX(TableDiv[[GASB]:[GASB]],_xlfn.AGGREGATE(15,3,(TableDiv[[Agency]:[Agency]]=$E313)/(TableDiv[[Agency]:[Agency]]=$E313)*(ROW(TableDiv[Agency])-ROW(TableDiv[[#Headers],[Agency]])),COLUMNS($F$7:AL$7))))</f>
        <v/>
      </c>
      <c r="AM313" s="1069" t="str" cm="1">
        <f t="array" ref="AM313">IF($D313&lt;COLUMNS($F$7:AM$7),"",INDEX(TableDiv[[GASB]:[GASB]],_xlfn.AGGREGATE(15,3,(TableDiv[[Agency]:[Agency]]=$E313)/(TableDiv[[Agency]:[Agency]]=$E313)*(ROW(TableDiv[Agency])-ROW(TableDiv[[#Headers],[Agency]])),COLUMNS($F$7:AM$7))))</f>
        <v/>
      </c>
      <c r="AN313" s="1069"/>
      <c r="AO313" s="1069"/>
      <c r="AP313" s="1069"/>
      <c r="AQ313" s="1069"/>
      <c r="AR313" s="1069"/>
      <c r="AS313" s="1069"/>
    </row>
    <row r="314" spans="1:45" ht="15">
      <c r="A314" s="1073" t="s">
        <v>1526</v>
      </c>
      <c r="B314" s="1073" t="s">
        <v>2267</v>
      </c>
      <c r="C314" s="1069"/>
      <c r="D314" s="1069">
        <f>COUNTIF(TableDiv[Agency],E314)</f>
        <v>31</v>
      </c>
      <c r="E314" s="1078" t="str" cm="1">
        <f t="array" ref="E314">IFERROR(INDEX(TableDiv[Agency],MATCH(0,INDEX(COUNTIF($E$7:E313,TableDiv[Agency]),),0)),"")</f>
        <v/>
      </c>
      <c r="F314" s="1069" cm="1">
        <f t="array" ref="F314">IF($D314&lt;COLUMNS($F$7:F$7),"",INDEX(TableDiv[[GASB]:[GASB]],_xlfn.AGGREGATE(15,3,(TableDiv[[Agency]:[Agency]]=$E314)/(TableDiv[[Agency]:[Agency]]=$E314)*(ROW(TableDiv[Agency])-ROW(TableDiv[[#Headers],[Agency]])),COLUMNS($F$7:F$7))))</f>
        <v>0</v>
      </c>
      <c r="G314" s="1069" cm="1">
        <f t="array" ref="G314">IF($D314&lt;COLUMNS($F$7:G$7),"",INDEX(TableDiv[[GASB]:[GASB]],_xlfn.AGGREGATE(15,3,(TableDiv[[Agency]:[Agency]]=$E314)/(TableDiv[[Agency]:[Agency]]=$E314)*(ROW(TableDiv[Agency])-ROW(TableDiv[[#Headers],[Agency]])),COLUMNS($F$7:G$7))))</f>
        <v>0</v>
      </c>
      <c r="H314" s="1069" cm="1">
        <f t="array" ref="H314">IF($D314&lt;COLUMNS($F$7:H$7),"",INDEX(TableDiv[[GASB]:[GASB]],_xlfn.AGGREGATE(15,3,(TableDiv[[Agency]:[Agency]]=$E314)/(TableDiv[[Agency]:[Agency]]=$E314)*(ROW(TableDiv[Agency])-ROW(TableDiv[[#Headers],[Agency]])),COLUMNS($F$7:H$7))))</f>
        <v>0</v>
      </c>
      <c r="I314" s="1069" cm="1">
        <f t="array" ref="I314">IF($D314&lt;COLUMNS($F$7:I$7),"",INDEX(TableDiv[[GASB]:[GASB]],_xlfn.AGGREGATE(15,3,(TableDiv[[Agency]:[Agency]]=$E314)/(TableDiv[[Agency]:[Agency]]=$E314)*(ROW(TableDiv[Agency])-ROW(TableDiv[[#Headers],[Agency]])),COLUMNS($F$7:I$7))))</f>
        <v>0</v>
      </c>
      <c r="J314" s="1069" cm="1">
        <f t="array" ref="J314">IF($D314&lt;COLUMNS($F$7:J$7),"",INDEX(TableDiv[[GASB]:[GASB]],_xlfn.AGGREGATE(15,3,(TableDiv[[Agency]:[Agency]]=$E314)/(TableDiv[[Agency]:[Agency]]=$E314)*(ROW(TableDiv[Agency])-ROW(TableDiv[[#Headers],[Agency]])),COLUMNS($F$7:J$7))))</f>
        <v>0</v>
      </c>
      <c r="K314" s="1069" cm="1">
        <f t="array" ref="K314">IF($D314&lt;COLUMNS($F$7:K$7),"",INDEX(TableDiv[[GASB]:[GASB]],_xlfn.AGGREGATE(15,3,(TableDiv[[Agency]:[Agency]]=$E314)/(TableDiv[[Agency]:[Agency]]=$E314)*(ROW(TableDiv[Agency])-ROW(TableDiv[[#Headers],[Agency]])),COLUMNS($F$7:K$7))))</f>
        <v>0</v>
      </c>
      <c r="L314" s="1069" cm="1">
        <f t="array" ref="L314">IF($D314&lt;COLUMNS($F$7:L$7),"",INDEX(TableDiv[[GASB]:[GASB]],_xlfn.AGGREGATE(15,3,(TableDiv[[Agency]:[Agency]]=$E314)/(TableDiv[[Agency]:[Agency]]=$E314)*(ROW(TableDiv[Agency])-ROW(TableDiv[[#Headers],[Agency]])),COLUMNS($F$7:L$7))))</f>
        <v>0</v>
      </c>
      <c r="M314" s="1069" cm="1">
        <f t="array" ref="M314">IF($D314&lt;COLUMNS($F$7:M$7),"",INDEX(TableDiv[[GASB]:[GASB]],_xlfn.AGGREGATE(15,3,(TableDiv[[Agency]:[Agency]]=$E314)/(TableDiv[[Agency]:[Agency]]=$E314)*(ROW(TableDiv[Agency])-ROW(TableDiv[[#Headers],[Agency]])),COLUMNS($F$7:M$7))))</f>
        <v>0</v>
      </c>
      <c r="N314" s="1069" cm="1">
        <f t="array" ref="N314">IF($D314&lt;COLUMNS($F$7:N$7),"",INDEX(TableDiv[[GASB]:[GASB]],_xlfn.AGGREGATE(15,3,(TableDiv[[Agency]:[Agency]]=$E314)/(TableDiv[[Agency]:[Agency]]=$E314)*(ROW(TableDiv[Agency])-ROW(TableDiv[[#Headers],[Agency]])),COLUMNS($F$7:N$7))))</f>
        <v>0</v>
      </c>
      <c r="O314" s="1069" cm="1">
        <f t="array" ref="O314">IF($D314&lt;COLUMNS($F$7:O$7),"",INDEX(TableDiv[[GASB]:[GASB]],_xlfn.AGGREGATE(15,3,(TableDiv[[Agency]:[Agency]]=$E314)/(TableDiv[[Agency]:[Agency]]=$E314)*(ROW(TableDiv[Agency])-ROW(TableDiv[[#Headers],[Agency]])),COLUMNS($F$7:O$7))))</f>
        <v>0</v>
      </c>
      <c r="P314" s="1069" cm="1">
        <f t="array" ref="P314">IF($D314&lt;COLUMNS($F$7:P$7),"",INDEX(TableDiv[[GASB]:[GASB]],_xlfn.AGGREGATE(15,3,(TableDiv[[Agency]:[Agency]]=$E314)/(TableDiv[[Agency]:[Agency]]=$E314)*(ROW(TableDiv[Agency])-ROW(TableDiv[[#Headers],[Agency]])),COLUMNS($F$7:P$7))))</f>
        <v>0</v>
      </c>
      <c r="Q314" s="1069" cm="1">
        <f t="array" ref="Q314">IF($D314&lt;COLUMNS($F$7:Q$7),"",INDEX(TableDiv[[GASB]:[GASB]],_xlfn.AGGREGATE(15,3,(TableDiv[[Agency]:[Agency]]=$E314)/(TableDiv[[Agency]:[Agency]]=$E314)*(ROW(TableDiv[Agency])-ROW(TableDiv[[#Headers],[Agency]])),COLUMNS($F$7:Q$7))))</f>
        <v>0</v>
      </c>
      <c r="R314" s="1069" cm="1">
        <f t="array" ref="R314">IF($D314&lt;COLUMNS($F$7:R$7),"",INDEX(TableDiv[[GASB]:[GASB]],_xlfn.AGGREGATE(15,3,(TableDiv[[Agency]:[Agency]]=$E314)/(TableDiv[[Agency]:[Agency]]=$E314)*(ROW(TableDiv[Agency])-ROW(TableDiv[[#Headers],[Agency]])),COLUMNS($F$7:R$7))))</f>
        <v>0</v>
      </c>
      <c r="S314" s="1069" cm="1">
        <f t="array" ref="S314">IF($D314&lt;COLUMNS($F$7:S$7),"",INDEX(TableDiv[[GASB]:[GASB]],_xlfn.AGGREGATE(15,3,(TableDiv[[Agency]:[Agency]]=$E314)/(TableDiv[[Agency]:[Agency]]=$E314)*(ROW(TableDiv[Agency])-ROW(TableDiv[[#Headers],[Agency]])),COLUMNS($F$7:S$7))))</f>
        <v>0</v>
      </c>
      <c r="T314" s="1069" cm="1">
        <f t="array" ref="T314">IF($D314&lt;COLUMNS($F$7:T$7),"",INDEX(TableDiv[[GASB]:[GASB]],_xlfn.AGGREGATE(15,3,(TableDiv[[Agency]:[Agency]]=$E314)/(TableDiv[[Agency]:[Agency]]=$E314)*(ROW(TableDiv[Agency])-ROW(TableDiv[[#Headers],[Agency]])),COLUMNS($F$7:T$7))))</f>
        <v>0</v>
      </c>
      <c r="U314" s="1069" cm="1">
        <f t="array" ref="U314">IF($D314&lt;COLUMNS($F$7:U$7),"",INDEX(TableDiv[[GASB]:[GASB]],_xlfn.AGGREGATE(15,3,(TableDiv[[Agency]:[Agency]]=$E314)/(TableDiv[[Agency]:[Agency]]=$E314)*(ROW(TableDiv[Agency])-ROW(TableDiv[[#Headers],[Agency]])),COLUMNS($F$7:U$7))))</f>
        <v>0</v>
      </c>
      <c r="V314" s="1069" cm="1">
        <f t="array" ref="V314">IF($D314&lt;COLUMNS($F$7:V$7),"",INDEX(TableDiv[[GASB]:[GASB]],_xlfn.AGGREGATE(15,3,(TableDiv[[Agency]:[Agency]]=$E314)/(TableDiv[[Agency]:[Agency]]=$E314)*(ROW(TableDiv[Agency])-ROW(TableDiv[[#Headers],[Agency]])),COLUMNS($F$7:V$7))))</f>
        <v>0</v>
      </c>
      <c r="W314" s="1069" cm="1">
        <f t="array" ref="W314">IF($D314&lt;COLUMNS($F$7:W$7),"",INDEX(TableDiv[[GASB]:[GASB]],_xlfn.AGGREGATE(15,3,(TableDiv[[Agency]:[Agency]]=$E314)/(TableDiv[[Agency]:[Agency]]=$E314)*(ROW(TableDiv[Agency])-ROW(TableDiv[[#Headers],[Agency]])),COLUMNS($F$7:W$7))))</f>
        <v>0</v>
      </c>
      <c r="X314" s="1069" cm="1">
        <f t="array" ref="X314">IF($D314&lt;COLUMNS($F$7:X$7),"",INDEX(TableDiv[[GASB]:[GASB]],_xlfn.AGGREGATE(15,3,(TableDiv[[Agency]:[Agency]]=$E314)/(TableDiv[[Agency]:[Agency]]=$E314)*(ROW(TableDiv[Agency])-ROW(TableDiv[[#Headers],[Agency]])),COLUMNS($F$7:X$7))))</f>
        <v>0</v>
      </c>
      <c r="Y314" s="1069" cm="1">
        <f t="array" ref="Y314">IF($D314&lt;COLUMNS($F$7:Y$7),"",INDEX(TableDiv[[GASB]:[GASB]],_xlfn.AGGREGATE(15,3,(TableDiv[[Agency]:[Agency]]=$E314)/(TableDiv[[Agency]:[Agency]]=$E314)*(ROW(TableDiv[Agency])-ROW(TableDiv[[#Headers],[Agency]])),COLUMNS($F$7:Y$7))))</f>
        <v>0</v>
      </c>
      <c r="Z314" s="1069" cm="1">
        <f t="array" ref="Z314">IF($D314&lt;COLUMNS($F$7:Z$7),"",INDEX(TableDiv[[GASB]:[GASB]],_xlfn.AGGREGATE(15,3,(TableDiv[[Agency]:[Agency]]=$E314)/(TableDiv[[Agency]:[Agency]]=$E314)*(ROW(TableDiv[Agency])-ROW(TableDiv[[#Headers],[Agency]])),COLUMNS($F$7:Z$7))))</f>
        <v>0</v>
      </c>
      <c r="AA314" s="1069" cm="1">
        <f t="array" ref="AA314">IF($D314&lt;COLUMNS($F$7:AA$7),"",INDEX(TableDiv[[GASB]:[GASB]],_xlfn.AGGREGATE(15,3,(TableDiv[[Agency]:[Agency]]=$E314)/(TableDiv[[Agency]:[Agency]]=$E314)*(ROW(TableDiv[Agency])-ROW(TableDiv[[#Headers],[Agency]])),COLUMNS($F$7:AA$7))))</f>
        <v>0</v>
      </c>
      <c r="AB314" s="1069" cm="1">
        <f t="array" ref="AB314">IF($D314&lt;COLUMNS($F$7:AB$7),"",INDEX(TableDiv[[GASB]:[GASB]],_xlfn.AGGREGATE(15,3,(TableDiv[[Agency]:[Agency]]=$E314)/(TableDiv[[Agency]:[Agency]]=$E314)*(ROW(TableDiv[Agency])-ROW(TableDiv[[#Headers],[Agency]])),COLUMNS($F$7:AB$7))))</f>
        <v>0</v>
      </c>
      <c r="AC314" s="1069" cm="1">
        <f t="array" ref="AC314">IF($D314&lt;COLUMNS($F$7:AC$7),"",INDEX(TableDiv[[GASB]:[GASB]],_xlfn.AGGREGATE(15,3,(TableDiv[[Agency]:[Agency]]=$E314)/(TableDiv[[Agency]:[Agency]]=$E314)*(ROW(TableDiv[Agency])-ROW(TableDiv[[#Headers],[Agency]])),COLUMNS($F$7:AC$7))))</f>
        <v>0</v>
      </c>
      <c r="AD314" s="1069" cm="1">
        <f t="array" ref="AD314">IF($D314&lt;COLUMNS($F$7:AD$7),"",INDEX(TableDiv[[GASB]:[GASB]],_xlfn.AGGREGATE(15,3,(TableDiv[[Agency]:[Agency]]=$E314)/(TableDiv[[Agency]:[Agency]]=$E314)*(ROW(TableDiv[Agency])-ROW(TableDiv[[#Headers],[Agency]])),COLUMNS($F$7:AD$7))))</f>
        <v>0</v>
      </c>
      <c r="AE314" s="1069" cm="1">
        <f t="array" ref="AE314">IF($D314&lt;COLUMNS($F$7:AE$7),"",INDEX(TableDiv[[GASB]:[GASB]],_xlfn.AGGREGATE(15,3,(TableDiv[[Agency]:[Agency]]=$E314)/(TableDiv[[Agency]:[Agency]]=$E314)*(ROW(TableDiv[Agency])-ROW(TableDiv[[#Headers],[Agency]])),COLUMNS($F$7:AE$7))))</f>
        <v>0</v>
      </c>
      <c r="AF314" s="1069" cm="1">
        <f t="array" ref="AF314">IF($D314&lt;COLUMNS($F$7:AF$7),"",INDEX(TableDiv[[GASB]:[GASB]],_xlfn.AGGREGATE(15,3,(TableDiv[[Agency]:[Agency]]=$E314)/(TableDiv[[Agency]:[Agency]]=$E314)*(ROW(TableDiv[Agency])-ROW(TableDiv[[#Headers],[Agency]])),COLUMNS($F$7:AF$7))))</f>
        <v>0</v>
      </c>
      <c r="AG314" s="1069" cm="1">
        <f t="array" ref="AG314">IF($D314&lt;COLUMNS($F$7:AG$7),"",INDEX(TableDiv[[GASB]:[GASB]],_xlfn.AGGREGATE(15,3,(TableDiv[[Agency]:[Agency]]=$E314)/(TableDiv[[Agency]:[Agency]]=$E314)*(ROW(TableDiv[Agency])-ROW(TableDiv[[#Headers],[Agency]])),COLUMNS($F$7:AG$7))))</f>
        <v>0</v>
      </c>
      <c r="AH314" s="1069" cm="1">
        <f t="array" ref="AH314">IF($D314&lt;COLUMNS($F$7:AH$7),"",INDEX(TableDiv[[GASB]:[GASB]],_xlfn.AGGREGATE(15,3,(TableDiv[[Agency]:[Agency]]=$E314)/(TableDiv[[Agency]:[Agency]]=$E314)*(ROW(TableDiv[Agency])-ROW(TableDiv[[#Headers],[Agency]])),COLUMNS($F$7:AH$7))))</f>
        <v>0</v>
      </c>
      <c r="AI314" s="1069" cm="1">
        <f t="array" ref="AI314">IF($D314&lt;COLUMNS($F$7:AI$7),"",INDEX(TableDiv[[GASB]:[GASB]],_xlfn.AGGREGATE(15,3,(TableDiv[[Agency]:[Agency]]=$E314)/(TableDiv[[Agency]:[Agency]]=$E314)*(ROW(TableDiv[Agency])-ROW(TableDiv[[#Headers],[Agency]])),COLUMNS($F$7:AI$7))))</f>
        <v>0</v>
      </c>
      <c r="AJ314" s="1069" cm="1">
        <f t="array" ref="AJ314">IF($D314&lt;COLUMNS($F$7:AJ$7),"",INDEX(TableDiv[[GASB]:[GASB]],_xlfn.AGGREGATE(15,3,(TableDiv[[Agency]:[Agency]]=$E314)/(TableDiv[[Agency]:[Agency]]=$E314)*(ROW(TableDiv[Agency])-ROW(TableDiv[[#Headers],[Agency]])),COLUMNS($F$7:AJ$7))))</f>
        <v>0</v>
      </c>
      <c r="AK314" s="1069" t="str" cm="1">
        <f t="array" ref="AK314">IF($D314&lt;COLUMNS($F$7:AK$7),"",INDEX(TableDiv[[GASB]:[GASB]],_xlfn.AGGREGATE(15,3,(TableDiv[[Agency]:[Agency]]=$E314)/(TableDiv[[Agency]:[Agency]]=$E314)*(ROW(TableDiv[Agency])-ROW(TableDiv[[#Headers],[Agency]])),COLUMNS($F$7:AK$7))))</f>
        <v/>
      </c>
      <c r="AL314" s="1069" t="str" cm="1">
        <f t="array" ref="AL314">IF($D314&lt;COLUMNS($F$7:AL$7),"",INDEX(TableDiv[[GASB]:[GASB]],_xlfn.AGGREGATE(15,3,(TableDiv[[Agency]:[Agency]]=$E314)/(TableDiv[[Agency]:[Agency]]=$E314)*(ROW(TableDiv[Agency])-ROW(TableDiv[[#Headers],[Agency]])),COLUMNS($F$7:AL$7))))</f>
        <v/>
      </c>
      <c r="AM314" s="1069" t="str" cm="1">
        <f t="array" ref="AM314">IF($D314&lt;COLUMNS($F$7:AM$7),"",INDEX(TableDiv[[GASB]:[GASB]],_xlfn.AGGREGATE(15,3,(TableDiv[[Agency]:[Agency]]=$E314)/(TableDiv[[Agency]:[Agency]]=$E314)*(ROW(TableDiv[Agency])-ROW(TableDiv[[#Headers],[Agency]])),COLUMNS($F$7:AM$7))))</f>
        <v/>
      </c>
      <c r="AN314" s="1069"/>
      <c r="AO314" s="1069"/>
      <c r="AP314" s="1069"/>
      <c r="AQ314" s="1069"/>
      <c r="AR314" s="1069"/>
      <c r="AS314" s="1069"/>
    </row>
    <row r="315" spans="1:45" ht="15">
      <c r="A315" s="1073" t="s">
        <v>1526</v>
      </c>
      <c r="B315" s="1073" t="s">
        <v>2311</v>
      </c>
      <c r="C315" s="1069"/>
      <c r="D315" s="1069">
        <f>COUNTIF(TableDiv[Agency],E315)</f>
        <v>31</v>
      </c>
      <c r="E315" s="1078" t="str" cm="1">
        <f t="array" ref="E315">IFERROR(INDEX(TableDiv[Agency],MATCH(0,INDEX(COUNTIF($E$7:E314,TableDiv[Agency]),),0)),"")</f>
        <v/>
      </c>
      <c r="F315" s="1069" cm="1">
        <f t="array" ref="F315">IF($D315&lt;COLUMNS($F$7:F$7),"",INDEX(TableDiv[[GASB]:[GASB]],_xlfn.AGGREGATE(15,3,(TableDiv[[Agency]:[Agency]]=$E315)/(TableDiv[[Agency]:[Agency]]=$E315)*(ROW(TableDiv[Agency])-ROW(TableDiv[[#Headers],[Agency]])),COLUMNS($F$7:F$7))))</f>
        <v>0</v>
      </c>
      <c r="G315" s="1069" cm="1">
        <f t="array" ref="G315">IF($D315&lt;COLUMNS($F$7:G$7),"",INDEX(TableDiv[[GASB]:[GASB]],_xlfn.AGGREGATE(15,3,(TableDiv[[Agency]:[Agency]]=$E315)/(TableDiv[[Agency]:[Agency]]=$E315)*(ROW(TableDiv[Agency])-ROW(TableDiv[[#Headers],[Agency]])),COLUMNS($F$7:G$7))))</f>
        <v>0</v>
      </c>
      <c r="H315" s="1069" cm="1">
        <f t="array" ref="H315">IF($D315&lt;COLUMNS($F$7:H$7),"",INDEX(TableDiv[[GASB]:[GASB]],_xlfn.AGGREGATE(15,3,(TableDiv[[Agency]:[Agency]]=$E315)/(TableDiv[[Agency]:[Agency]]=$E315)*(ROW(TableDiv[Agency])-ROW(TableDiv[[#Headers],[Agency]])),COLUMNS($F$7:H$7))))</f>
        <v>0</v>
      </c>
      <c r="I315" s="1069" cm="1">
        <f t="array" ref="I315">IF($D315&lt;COLUMNS($F$7:I$7),"",INDEX(TableDiv[[GASB]:[GASB]],_xlfn.AGGREGATE(15,3,(TableDiv[[Agency]:[Agency]]=$E315)/(TableDiv[[Agency]:[Agency]]=$E315)*(ROW(TableDiv[Agency])-ROW(TableDiv[[#Headers],[Agency]])),COLUMNS($F$7:I$7))))</f>
        <v>0</v>
      </c>
      <c r="J315" s="1069" cm="1">
        <f t="array" ref="J315">IF($D315&lt;COLUMNS($F$7:J$7),"",INDEX(TableDiv[[GASB]:[GASB]],_xlfn.AGGREGATE(15,3,(TableDiv[[Agency]:[Agency]]=$E315)/(TableDiv[[Agency]:[Agency]]=$E315)*(ROW(TableDiv[Agency])-ROW(TableDiv[[#Headers],[Agency]])),COLUMNS($F$7:J$7))))</f>
        <v>0</v>
      </c>
      <c r="K315" s="1069" cm="1">
        <f t="array" ref="K315">IF($D315&lt;COLUMNS($F$7:K$7),"",INDEX(TableDiv[[GASB]:[GASB]],_xlfn.AGGREGATE(15,3,(TableDiv[[Agency]:[Agency]]=$E315)/(TableDiv[[Agency]:[Agency]]=$E315)*(ROW(TableDiv[Agency])-ROW(TableDiv[[#Headers],[Agency]])),COLUMNS($F$7:K$7))))</f>
        <v>0</v>
      </c>
      <c r="L315" s="1069" cm="1">
        <f t="array" ref="L315">IF($D315&lt;COLUMNS($F$7:L$7),"",INDEX(TableDiv[[GASB]:[GASB]],_xlfn.AGGREGATE(15,3,(TableDiv[[Agency]:[Agency]]=$E315)/(TableDiv[[Agency]:[Agency]]=$E315)*(ROW(TableDiv[Agency])-ROW(TableDiv[[#Headers],[Agency]])),COLUMNS($F$7:L$7))))</f>
        <v>0</v>
      </c>
      <c r="M315" s="1069" cm="1">
        <f t="array" ref="M315">IF($D315&lt;COLUMNS($F$7:M$7),"",INDEX(TableDiv[[GASB]:[GASB]],_xlfn.AGGREGATE(15,3,(TableDiv[[Agency]:[Agency]]=$E315)/(TableDiv[[Agency]:[Agency]]=$E315)*(ROW(TableDiv[Agency])-ROW(TableDiv[[#Headers],[Agency]])),COLUMNS($F$7:M$7))))</f>
        <v>0</v>
      </c>
      <c r="N315" s="1069" cm="1">
        <f t="array" ref="N315">IF($D315&lt;COLUMNS($F$7:N$7),"",INDEX(TableDiv[[GASB]:[GASB]],_xlfn.AGGREGATE(15,3,(TableDiv[[Agency]:[Agency]]=$E315)/(TableDiv[[Agency]:[Agency]]=$E315)*(ROW(TableDiv[Agency])-ROW(TableDiv[[#Headers],[Agency]])),COLUMNS($F$7:N$7))))</f>
        <v>0</v>
      </c>
      <c r="O315" s="1069" cm="1">
        <f t="array" ref="O315">IF($D315&lt;COLUMNS($F$7:O$7),"",INDEX(TableDiv[[GASB]:[GASB]],_xlfn.AGGREGATE(15,3,(TableDiv[[Agency]:[Agency]]=$E315)/(TableDiv[[Agency]:[Agency]]=$E315)*(ROW(TableDiv[Agency])-ROW(TableDiv[[#Headers],[Agency]])),COLUMNS($F$7:O$7))))</f>
        <v>0</v>
      </c>
      <c r="P315" s="1069" cm="1">
        <f t="array" ref="P315">IF($D315&lt;COLUMNS($F$7:P$7),"",INDEX(TableDiv[[GASB]:[GASB]],_xlfn.AGGREGATE(15,3,(TableDiv[[Agency]:[Agency]]=$E315)/(TableDiv[[Agency]:[Agency]]=$E315)*(ROW(TableDiv[Agency])-ROW(TableDiv[[#Headers],[Agency]])),COLUMNS($F$7:P$7))))</f>
        <v>0</v>
      </c>
      <c r="Q315" s="1069" cm="1">
        <f t="array" ref="Q315">IF($D315&lt;COLUMNS($F$7:Q$7),"",INDEX(TableDiv[[GASB]:[GASB]],_xlfn.AGGREGATE(15,3,(TableDiv[[Agency]:[Agency]]=$E315)/(TableDiv[[Agency]:[Agency]]=$E315)*(ROW(TableDiv[Agency])-ROW(TableDiv[[#Headers],[Agency]])),COLUMNS($F$7:Q$7))))</f>
        <v>0</v>
      </c>
      <c r="R315" s="1069" cm="1">
        <f t="array" ref="R315">IF($D315&lt;COLUMNS($F$7:R$7),"",INDEX(TableDiv[[GASB]:[GASB]],_xlfn.AGGREGATE(15,3,(TableDiv[[Agency]:[Agency]]=$E315)/(TableDiv[[Agency]:[Agency]]=$E315)*(ROW(TableDiv[Agency])-ROW(TableDiv[[#Headers],[Agency]])),COLUMNS($F$7:R$7))))</f>
        <v>0</v>
      </c>
      <c r="S315" s="1069" cm="1">
        <f t="array" ref="S315">IF($D315&lt;COLUMNS($F$7:S$7),"",INDEX(TableDiv[[GASB]:[GASB]],_xlfn.AGGREGATE(15,3,(TableDiv[[Agency]:[Agency]]=$E315)/(TableDiv[[Agency]:[Agency]]=$E315)*(ROW(TableDiv[Agency])-ROW(TableDiv[[#Headers],[Agency]])),COLUMNS($F$7:S$7))))</f>
        <v>0</v>
      </c>
      <c r="T315" s="1069" cm="1">
        <f t="array" ref="T315">IF($D315&lt;COLUMNS($F$7:T$7),"",INDEX(TableDiv[[GASB]:[GASB]],_xlfn.AGGREGATE(15,3,(TableDiv[[Agency]:[Agency]]=$E315)/(TableDiv[[Agency]:[Agency]]=$E315)*(ROW(TableDiv[Agency])-ROW(TableDiv[[#Headers],[Agency]])),COLUMNS($F$7:T$7))))</f>
        <v>0</v>
      </c>
      <c r="U315" s="1069" cm="1">
        <f t="array" ref="U315">IF($D315&lt;COLUMNS($F$7:U$7),"",INDEX(TableDiv[[GASB]:[GASB]],_xlfn.AGGREGATE(15,3,(TableDiv[[Agency]:[Agency]]=$E315)/(TableDiv[[Agency]:[Agency]]=$E315)*(ROW(TableDiv[Agency])-ROW(TableDiv[[#Headers],[Agency]])),COLUMNS($F$7:U$7))))</f>
        <v>0</v>
      </c>
      <c r="V315" s="1069" cm="1">
        <f t="array" ref="V315">IF($D315&lt;COLUMNS($F$7:V$7),"",INDEX(TableDiv[[GASB]:[GASB]],_xlfn.AGGREGATE(15,3,(TableDiv[[Agency]:[Agency]]=$E315)/(TableDiv[[Agency]:[Agency]]=$E315)*(ROW(TableDiv[Agency])-ROW(TableDiv[[#Headers],[Agency]])),COLUMNS($F$7:V$7))))</f>
        <v>0</v>
      </c>
      <c r="W315" s="1069" cm="1">
        <f t="array" ref="W315">IF($D315&lt;COLUMNS($F$7:W$7),"",INDEX(TableDiv[[GASB]:[GASB]],_xlfn.AGGREGATE(15,3,(TableDiv[[Agency]:[Agency]]=$E315)/(TableDiv[[Agency]:[Agency]]=$E315)*(ROW(TableDiv[Agency])-ROW(TableDiv[[#Headers],[Agency]])),COLUMNS($F$7:W$7))))</f>
        <v>0</v>
      </c>
      <c r="X315" s="1069" cm="1">
        <f t="array" ref="X315">IF($D315&lt;COLUMNS($F$7:X$7),"",INDEX(TableDiv[[GASB]:[GASB]],_xlfn.AGGREGATE(15,3,(TableDiv[[Agency]:[Agency]]=$E315)/(TableDiv[[Agency]:[Agency]]=$E315)*(ROW(TableDiv[Agency])-ROW(TableDiv[[#Headers],[Agency]])),COLUMNS($F$7:X$7))))</f>
        <v>0</v>
      </c>
      <c r="Y315" s="1069" cm="1">
        <f t="array" ref="Y315">IF($D315&lt;COLUMNS($F$7:Y$7),"",INDEX(TableDiv[[GASB]:[GASB]],_xlfn.AGGREGATE(15,3,(TableDiv[[Agency]:[Agency]]=$E315)/(TableDiv[[Agency]:[Agency]]=$E315)*(ROW(TableDiv[Agency])-ROW(TableDiv[[#Headers],[Agency]])),COLUMNS($F$7:Y$7))))</f>
        <v>0</v>
      </c>
      <c r="Z315" s="1069" cm="1">
        <f t="array" ref="Z315">IF($D315&lt;COLUMNS($F$7:Z$7),"",INDEX(TableDiv[[GASB]:[GASB]],_xlfn.AGGREGATE(15,3,(TableDiv[[Agency]:[Agency]]=$E315)/(TableDiv[[Agency]:[Agency]]=$E315)*(ROW(TableDiv[Agency])-ROW(TableDiv[[#Headers],[Agency]])),COLUMNS($F$7:Z$7))))</f>
        <v>0</v>
      </c>
      <c r="AA315" s="1069" cm="1">
        <f t="array" ref="AA315">IF($D315&lt;COLUMNS($F$7:AA$7),"",INDEX(TableDiv[[GASB]:[GASB]],_xlfn.AGGREGATE(15,3,(TableDiv[[Agency]:[Agency]]=$E315)/(TableDiv[[Agency]:[Agency]]=$E315)*(ROW(TableDiv[Agency])-ROW(TableDiv[[#Headers],[Agency]])),COLUMNS($F$7:AA$7))))</f>
        <v>0</v>
      </c>
      <c r="AB315" s="1069" cm="1">
        <f t="array" ref="AB315">IF($D315&lt;COLUMNS($F$7:AB$7),"",INDEX(TableDiv[[GASB]:[GASB]],_xlfn.AGGREGATE(15,3,(TableDiv[[Agency]:[Agency]]=$E315)/(TableDiv[[Agency]:[Agency]]=$E315)*(ROW(TableDiv[Agency])-ROW(TableDiv[[#Headers],[Agency]])),COLUMNS($F$7:AB$7))))</f>
        <v>0</v>
      </c>
      <c r="AC315" s="1069" cm="1">
        <f t="array" ref="AC315">IF($D315&lt;COLUMNS($F$7:AC$7),"",INDEX(TableDiv[[GASB]:[GASB]],_xlfn.AGGREGATE(15,3,(TableDiv[[Agency]:[Agency]]=$E315)/(TableDiv[[Agency]:[Agency]]=$E315)*(ROW(TableDiv[Agency])-ROW(TableDiv[[#Headers],[Agency]])),COLUMNS($F$7:AC$7))))</f>
        <v>0</v>
      </c>
      <c r="AD315" s="1069" cm="1">
        <f t="array" ref="AD315">IF($D315&lt;COLUMNS($F$7:AD$7),"",INDEX(TableDiv[[GASB]:[GASB]],_xlfn.AGGREGATE(15,3,(TableDiv[[Agency]:[Agency]]=$E315)/(TableDiv[[Agency]:[Agency]]=$E315)*(ROW(TableDiv[Agency])-ROW(TableDiv[[#Headers],[Agency]])),COLUMNS($F$7:AD$7))))</f>
        <v>0</v>
      </c>
      <c r="AE315" s="1069" cm="1">
        <f t="array" ref="AE315">IF($D315&lt;COLUMNS($F$7:AE$7),"",INDEX(TableDiv[[GASB]:[GASB]],_xlfn.AGGREGATE(15,3,(TableDiv[[Agency]:[Agency]]=$E315)/(TableDiv[[Agency]:[Agency]]=$E315)*(ROW(TableDiv[Agency])-ROW(TableDiv[[#Headers],[Agency]])),COLUMNS($F$7:AE$7))))</f>
        <v>0</v>
      </c>
      <c r="AF315" s="1069" cm="1">
        <f t="array" ref="AF315">IF($D315&lt;COLUMNS($F$7:AF$7),"",INDEX(TableDiv[[GASB]:[GASB]],_xlfn.AGGREGATE(15,3,(TableDiv[[Agency]:[Agency]]=$E315)/(TableDiv[[Agency]:[Agency]]=$E315)*(ROW(TableDiv[Agency])-ROW(TableDiv[[#Headers],[Agency]])),COLUMNS($F$7:AF$7))))</f>
        <v>0</v>
      </c>
      <c r="AG315" s="1069" cm="1">
        <f t="array" ref="AG315">IF($D315&lt;COLUMNS($F$7:AG$7),"",INDEX(TableDiv[[GASB]:[GASB]],_xlfn.AGGREGATE(15,3,(TableDiv[[Agency]:[Agency]]=$E315)/(TableDiv[[Agency]:[Agency]]=$E315)*(ROW(TableDiv[Agency])-ROW(TableDiv[[#Headers],[Agency]])),COLUMNS($F$7:AG$7))))</f>
        <v>0</v>
      </c>
      <c r="AH315" s="1069" cm="1">
        <f t="array" ref="AH315">IF($D315&lt;COLUMNS($F$7:AH$7),"",INDEX(TableDiv[[GASB]:[GASB]],_xlfn.AGGREGATE(15,3,(TableDiv[[Agency]:[Agency]]=$E315)/(TableDiv[[Agency]:[Agency]]=$E315)*(ROW(TableDiv[Agency])-ROW(TableDiv[[#Headers],[Agency]])),COLUMNS($F$7:AH$7))))</f>
        <v>0</v>
      </c>
      <c r="AI315" s="1069" cm="1">
        <f t="array" ref="AI315">IF($D315&lt;COLUMNS($F$7:AI$7),"",INDEX(TableDiv[[GASB]:[GASB]],_xlfn.AGGREGATE(15,3,(TableDiv[[Agency]:[Agency]]=$E315)/(TableDiv[[Agency]:[Agency]]=$E315)*(ROW(TableDiv[Agency])-ROW(TableDiv[[#Headers],[Agency]])),COLUMNS($F$7:AI$7))))</f>
        <v>0</v>
      </c>
      <c r="AJ315" s="1069" cm="1">
        <f t="array" ref="AJ315">IF($D315&lt;COLUMNS($F$7:AJ$7),"",INDEX(TableDiv[[GASB]:[GASB]],_xlfn.AGGREGATE(15,3,(TableDiv[[Agency]:[Agency]]=$E315)/(TableDiv[[Agency]:[Agency]]=$E315)*(ROW(TableDiv[Agency])-ROW(TableDiv[[#Headers],[Agency]])),COLUMNS($F$7:AJ$7))))</f>
        <v>0</v>
      </c>
      <c r="AK315" s="1069" t="str" cm="1">
        <f t="array" ref="AK315">IF($D315&lt;COLUMNS($F$7:AK$7),"",INDEX(TableDiv[[GASB]:[GASB]],_xlfn.AGGREGATE(15,3,(TableDiv[[Agency]:[Agency]]=$E315)/(TableDiv[[Agency]:[Agency]]=$E315)*(ROW(TableDiv[Agency])-ROW(TableDiv[[#Headers],[Agency]])),COLUMNS($F$7:AK$7))))</f>
        <v/>
      </c>
      <c r="AL315" s="1069" t="str" cm="1">
        <f t="array" ref="AL315">IF($D315&lt;COLUMNS($F$7:AL$7),"",INDEX(TableDiv[[GASB]:[GASB]],_xlfn.AGGREGATE(15,3,(TableDiv[[Agency]:[Agency]]=$E315)/(TableDiv[[Agency]:[Agency]]=$E315)*(ROW(TableDiv[Agency])-ROW(TableDiv[[#Headers],[Agency]])),COLUMNS($F$7:AL$7))))</f>
        <v/>
      </c>
      <c r="AM315" s="1069" t="str" cm="1">
        <f t="array" ref="AM315">IF($D315&lt;COLUMNS($F$7:AM$7),"",INDEX(TableDiv[[GASB]:[GASB]],_xlfn.AGGREGATE(15,3,(TableDiv[[Agency]:[Agency]]=$E315)/(TableDiv[[Agency]:[Agency]]=$E315)*(ROW(TableDiv[Agency])-ROW(TableDiv[[#Headers],[Agency]])),COLUMNS($F$7:AM$7))))</f>
        <v/>
      </c>
      <c r="AN315" s="1069"/>
      <c r="AO315" s="1069"/>
      <c r="AP315" s="1069"/>
      <c r="AQ315" s="1069"/>
      <c r="AR315" s="1069"/>
      <c r="AS315" s="1069"/>
    </row>
    <row r="316" spans="1:45" ht="15">
      <c r="A316" s="1073" t="s">
        <v>1526</v>
      </c>
      <c r="B316" s="1073" t="s">
        <v>2362</v>
      </c>
      <c r="C316" s="1069"/>
      <c r="D316" s="1069">
        <f>COUNTIF(TableDiv[Agency],E316)</f>
        <v>31</v>
      </c>
      <c r="E316" s="1078" t="str" cm="1">
        <f t="array" ref="E316">IFERROR(INDEX(TableDiv[Agency],MATCH(0,INDEX(COUNTIF($E$7:E315,TableDiv[Agency]),),0)),"")</f>
        <v/>
      </c>
      <c r="F316" s="1069" cm="1">
        <f t="array" ref="F316">IF($D316&lt;COLUMNS($F$7:F$7),"",INDEX(TableDiv[[GASB]:[GASB]],_xlfn.AGGREGATE(15,3,(TableDiv[[Agency]:[Agency]]=$E316)/(TableDiv[[Agency]:[Agency]]=$E316)*(ROW(TableDiv[Agency])-ROW(TableDiv[[#Headers],[Agency]])),COLUMNS($F$7:F$7))))</f>
        <v>0</v>
      </c>
      <c r="G316" s="1069" cm="1">
        <f t="array" ref="G316">IF($D316&lt;COLUMNS($F$7:G$7),"",INDEX(TableDiv[[GASB]:[GASB]],_xlfn.AGGREGATE(15,3,(TableDiv[[Agency]:[Agency]]=$E316)/(TableDiv[[Agency]:[Agency]]=$E316)*(ROW(TableDiv[Agency])-ROW(TableDiv[[#Headers],[Agency]])),COLUMNS($F$7:G$7))))</f>
        <v>0</v>
      </c>
      <c r="H316" s="1069" cm="1">
        <f t="array" ref="H316">IF($D316&lt;COLUMNS($F$7:H$7),"",INDEX(TableDiv[[GASB]:[GASB]],_xlfn.AGGREGATE(15,3,(TableDiv[[Agency]:[Agency]]=$E316)/(TableDiv[[Agency]:[Agency]]=$E316)*(ROW(TableDiv[Agency])-ROW(TableDiv[[#Headers],[Agency]])),COLUMNS($F$7:H$7))))</f>
        <v>0</v>
      </c>
      <c r="I316" s="1069" cm="1">
        <f t="array" ref="I316">IF($D316&lt;COLUMNS($F$7:I$7),"",INDEX(TableDiv[[GASB]:[GASB]],_xlfn.AGGREGATE(15,3,(TableDiv[[Agency]:[Agency]]=$E316)/(TableDiv[[Agency]:[Agency]]=$E316)*(ROW(TableDiv[Agency])-ROW(TableDiv[[#Headers],[Agency]])),COLUMNS($F$7:I$7))))</f>
        <v>0</v>
      </c>
      <c r="J316" s="1069" cm="1">
        <f t="array" ref="J316">IF($D316&lt;COLUMNS($F$7:J$7),"",INDEX(TableDiv[[GASB]:[GASB]],_xlfn.AGGREGATE(15,3,(TableDiv[[Agency]:[Agency]]=$E316)/(TableDiv[[Agency]:[Agency]]=$E316)*(ROW(TableDiv[Agency])-ROW(TableDiv[[#Headers],[Agency]])),COLUMNS($F$7:J$7))))</f>
        <v>0</v>
      </c>
      <c r="K316" s="1069" cm="1">
        <f t="array" ref="K316">IF($D316&lt;COLUMNS($F$7:K$7),"",INDEX(TableDiv[[GASB]:[GASB]],_xlfn.AGGREGATE(15,3,(TableDiv[[Agency]:[Agency]]=$E316)/(TableDiv[[Agency]:[Agency]]=$E316)*(ROW(TableDiv[Agency])-ROW(TableDiv[[#Headers],[Agency]])),COLUMNS($F$7:K$7))))</f>
        <v>0</v>
      </c>
      <c r="L316" s="1069" cm="1">
        <f t="array" ref="L316">IF($D316&lt;COLUMNS($F$7:L$7),"",INDEX(TableDiv[[GASB]:[GASB]],_xlfn.AGGREGATE(15,3,(TableDiv[[Agency]:[Agency]]=$E316)/(TableDiv[[Agency]:[Agency]]=$E316)*(ROW(TableDiv[Agency])-ROW(TableDiv[[#Headers],[Agency]])),COLUMNS($F$7:L$7))))</f>
        <v>0</v>
      </c>
      <c r="M316" s="1069" cm="1">
        <f t="array" ref="M316">IF($D316&lt;COLUMNS($F$7:M$7),"",INDEX(TableDiv[[GASB]:[GASB]],_xlfn.AGGREGATE(15,3,(TableDiv[[Agency]:[Agency]]=$E316)/(TableDiv[[Agency]:[Agency]]=$E316)*(ROW(TableDiv[Agency])-ROW(TableDiv[[#Headers],[Agency]])),COLUMNS($F$7:M$7))))</f>
        <v>0</v>
      </c>
      <c r="N316" s="1069" cm="1">
        <f t="array" ref="N316">IF($D316&lt;COLUMNS($F$7:N$7),"",INDEX(TableDiv[[GASB]:[GASB]],_xlfn.AGGREGATE(15,3,(TableDiv[[Agency]:[Agency]]=$E316)/(TableDiv[[Agency]:[Agency]]=$E316)*(ROW(TableDiv[Agency])-ROW(TableDiv[[#Headers],[Agency]])),COLUMNS($F$7:N$7))))</f>
        <v>0</v>
      </c>
      <c r="O316" s="1069" cm="1">
        <f t="array" ref="O316">IF($D316&lt;COLUMNS($F$7:O$7),"",INDEX(TableDiv[[GASB]:[GASB]],_xlfn.AGGREGATE(15,3,(TableDiv[[Agency]:[Agency]]=$E316)/(TableDiv[[Agency]:[Agency]]=$E316)*(ROW(TableDiv[Agency])-ROW(TableDiv[[#Headers],[Agency]])),COLUMNS($F$7:O$7))))</f>
        <v>0</v>
      </c>
      <c r="P316" s="1069" cm="1">
        <f t="array" ref="P316">IF($D316&lt;COLUMNS($F$7:P$7),"",INDEX(TableDiv[[GASB]:[GASB]],_xlfn.AGGREGATE(15,3,(TableDiv[[Agency]:[Agency]]=$E316)/(TableDiv[[Agency]:[Agency]]=$E316)*(ROW(TableDiv[Agency])-ROW(TableDiv[[#Headers],[Agency]])),COLUMNS($F$7:P$7))))</f>
        <v>0</v>
      </c>
      <c r="Q316" s="1069" cm="1">
        <f t="array" ref="Q316">IF($D316&lt;COLUMNS($F$7:Q$7),"",INDEX(TableDiv[[GASB]:[GASB]],_xlfn.AGGREGATE(15,3,(TableDiv[[Agency]:[Agency]]=$E316)/(TableDiv[[Agency]:[Agency]]=$E316)*(ROW(TableDiv[Agency])-ROW(TableDiv[[#Headers],[Agency]])),COLUMNS($F$7:Q$7))))</f>
        <v>0</v>
      </c>
      <c r="R316" s="1069" cm="1">
        <f t="array" ref="R316">IF($D316&lt;COLUMNS($F$7:R$7),"",INDEX(TableDiv[[GASB]:[GASB]],_xlfn.AGGREGATE(15,3,(TableDiv[[Agency]:[Agency]]=$E316)/(TableDiv[[Agency]:[Agency]]=$E316)*(ROW(TableDiv[Agency])-ROW(TableDiv[[#Headers],[Agency]])),COLUMNS($F$7:R$7))))</f>
        <v>0</v>
      </c>
      <c r="S316" s="1069" cm="1">
        <f t="array" ref="S316">IF($D316&lt;COLUMNS($F$7:S$7),"",INDEX(TableDiv[[GASB]:[GASB]],_xlfn.AGGREGATE(15,3,(TableDiv[[Agency]:[Agency]]=$E316)/(TableDiv[[Agency]:[Agency]]=$E316)*(ROW(TableDiv[Agency])-ROW(TableDiv[[#Headers],[Agency]])),COLUMNS($F$7:S$7))))</f>
        <v>0</v>
      </c>
      <c r="T316" s="1069" cm="1">
        <f t="array" ref="T316">IF($D316&lt;COLUMNS($F$7:T$7),"",INDEX(TableDiv[[GASB]:[GASB]],_xlfn.AGGREGATE(15,3,(TableDiv[[Agency]:[Agency]]=$E316)/(TableDiv[[Agency]:[Agency]]=$E316)*(ROW(TableDiv[Agency])-ROW(TableDiv[[#Headers],[Agency]])),COLUMNS($F$7:T$7))))</f>
        <v>0</v>
      </c>
      <c r="U316" s="1069" cm="1">
        <f t="array" ref="U316">IF($D316&lt;COLUMNS($F$7:U$7),"",INDEX(TableDiv[[GASB]:[GASB]],_xlfn.AGGREGATE(15,3,(TableDiv[[Agency]:[Agency]]=$E316)/(TableDiv[[Agency]:[Agency]]=$E316)*(ROW(TableDiv[Agency])-ROW(TableDiv[[#Headers],[Agency]])),COLUMNS($F$7:U$7))))</f>
        <v>0</v>
      </c>
      <c r="V316" s="1069" cm="1">
        <f t="array" ref="V316">IF($D316&lt;COLUMNS($F$7:V$7),"",INDEX(TableDiv[[GASB]:[GASB]],_xlfn.AGGREGATE(15,3,(TableDiv[[Agency]:[Agency]]=$E316)/(TableDiv[[Agency]:[Agency]]=$E316)*(ROW(TableDiv[Agency])-ROW(TableDiv[[#Headers],[Agency]])),COLUMNS($F$7:V$7))))</f>
        <v>0</v>
      </c>
      <c r="W316" s="1069" cm="1">
        <f t="array" ref="W316">IF($D316&lt;COLUMNS($F$7:W$7),"",INDEX(TableDiv[[GASB]:[GASB]],_xlfn.AGGREGATE(15,3,(TableDiv[[Agency]:[Agency]]=$E316)/(TableDiv[[Agency]:[Agency]]=$E316)*(ROW(TableDiv[Agency])-ROW(TableDiv[[#Headers],[Agency]])),COLUMNS($F$7:W$7))))</f>
        <v>0</v>
      </c>
      <c r="X316" s="1069" cm="1">
        <f t="array" ref="X316">IF($D316&lt;COLUMNS($F$7:X$7),"",INDEX(TableDiv[[GASB]:[GASB]],_xlfn.AGGREGATE(15,3,(TableDiv[[Agency]:[Agency]]=$E316)/(TableDiv[[Agency]:[Agency]]=$E316)*(ROW(TableDiv[Agency])-ROW(TableDiv[[#Headers],[Agency]])),COLUMNS($F$7:X$7))))</f>
        <v>0</v>
      </c>
      <c r="Y316" s="1069" cm="1">
        <f t="array" ref="Y316">IF($D316&lt;COLUMNS($F$7:Y$7),"",INDEX(TableDiv[[GASB]:[GASB]],_xlfn.AGGREGATE(15,3,(TableDiv[[Agency]:[Agency]]=$E316)/(TableDiv[[Agency]:[Agency]]=$E316)*(ROW(TableDiv[Agency])-ROW(TableDiv[[#Headers],[Agency]])),COLUMNS($F$7:Y$7))))</f>
        <v>0</v>
      </c>
      <c r="Z316" s="1069" cm="1">
        <f t="array" ref="Z316">IF($D316&lt;COLUMNS($F$7:Z$7),"",INDEX(TableDiv[[GASB]:[GASB]],_xlfn.AGGREGATE(15,3,(TableDiv[[Agency]:[Agency]]=$E316)/(TableDiv[[Agency]:[Agency]]=$E316)*(ROW(TableDiv[Agency])-ROW(TableDiv[[#Headers],[Agency]])),COLUMNS($F$7:Z$7))))</f>
        <v>0</v>
      </c>
      <c r="AA316" s="1069" cm="1">
        <f t="array" ref="AA316">IF($D316&lt;COLUMNS($F$7:AA$7),"",INDEX(TableDiv[[GASB]:[GASB]],_xlfn.AGGREGATE(15,3,(TableDiv[[Agency]:[Agency]]=$E316)/(TableDiv[[Agency]:[Agency]]=$E316)*(ROW(TableDiv[Agency])-ROW(TableDiv[[#Headers],[Agency]])),COLUMNS($F$7:AA$7))))</f>
        <v>0</v>
      </c>
      <c r="AB316" s="1069" cm="1">
        <f t="array" ref="AB316">IF($D316&lt;COLUMNS($F$7:AB$7),"",INDEX(TableDiv[[GASB]:[GASB]],_xlfn.AGGREGATE(15,3,(TableDiv[[Agency]:[Agency]]=$E316)/(TableDiv[[Agency]:[Agency]]=$E316)*(ROW(TableDiv[Agency])-ROW(TableDiv[[#Headers],[Agency]])),COLUMNS($F$7:AB$7))))</f>
        <v>0</v>
      </c>
      <c r="AC316" s="1069" cm="1">
        <f t="array" ref="AC316">IF($D316&lt;COLUMNS($F$7:AC$7),"",INDEX(TableDiv[[GASB]:[GASB]],_xlfn.AGGREGATE(15,3,(TableDiv[[Agency]:[Agency]]=$E316)/(TableDiv[[Agency]:[Agency]]=$E316)*(ROW(TableDiv[Agency])-ROW(TableDiv[[#Headers],[Agency]])),COLUMNS($F$7:AC$7))))</f>
        <v>0</v>
      </c>
      <c r="AD316" s="1069" cm="1">
        <f t="array" ref="AD316">IF($D316&lt;COLUMNS($F$7:AD$7),"",INDEX(TableDiv[[GASB]:[GASB]],_xlfn.AGGREGATE(15,3,(TableDiv[[Agency]:[Agency]]=$E316)/(TableDiv[[Agency]:[Agency]]=$E316)*(ROW(TableDiv[Agency])-ROW(TableDiv[[#Headers],[Agency]])),COLUMNS($F$7:AD$7))))</f>
        <v>0</v>
      </c>
      <c r="AE316" s="1069" cm="1">
        <f t="array" ref="AE316">IF($D316&lt;COLUMNS($F$7:AE$7),"",INDEX(TableDiv[[GASB]:[GASB]],_xlfn.AGGREGATE(15,3,(TableDiv[[Agency]:[Agency]]=$E316)/(TableDiv[[Agency]:[Agency]]=$E316)*(ROW(TableDiv[Agency])-ROW(TableDiv[[#Headers],[Agency]])),COLUMNS($F$7:AE$7))))</f>
        <v>0</v>
      </c>
      <c r="AF316" s="1069" cm="1">
        <f t="array" ref="AF316">IF($D316&lt;COLUMNS($F$7:AF$7),"",INDEX(TableDiv[[GASB]:[GASB]],_xlfn.AGGREGATE(15,3,(TableDiv[[Agency]:[Agency]]=$E316)/(TableDiv[[Agency]:[Agency]]=$E316)*(ROW(TableDiv[Agency])-ROW(TableDiv[[#Headers],[Agency]])),COLUMNS($F$7:AF$7))))</f>
        <v>0</v>
      </c>
      <c r="AG316" s="1069" cm="1">
        <f t="array" ref="AG316">IF($D316&lt;COLUMNS($F$7:AG$7),"",INDEX(TableDiv[[GASB]:[GASB]],_xlfn.AGGREGATE(15,3,(TableDiv[[Agency]:[Agency]]=$E316)/(TableDiv[[Agency]:[Agency]]=$E316)*(ROW(TableDiv[Agency])-ROW(TableDiv[[#Headers],[Agency]])),COLUMNS($F$7:AG$7))))</f>
        <v>0</v>
      </c>
      <c r="AH316" s="1069" cm="1">
        <f t="array" ref="AH316">IF($D316&lt;COLUMNS($F$7:AH$7),"",INDEX(TableDiv[[GASB]:[GASB]],_xlfn.AGGREGATE(15,3,(TableDiv[[Agency]:[Agency]]=$E316)/(TableDiv[[Agency]:[Agency]]=$E316)*(ROW(TableDiv[Agency])-ROW(TableDiv[[#Headers],[Agency]])),COLUMNS($F$7:AH$7))))</f>
        <v>0</v>
      </c>
      <c r="AI316" s="1069" cm="1">
        <f t="array" ref="AI316">IF($D316&lt;COLUMNS($F$7:AI$7),"",INDEX(TableDiv[[GASB]:[GASB]],_xlfn.AGGREGATE(15,3,(TableDiv[[Agency]:[Agency]]=$E316)/(TableDiv[[Agency]:[Agency]]=$E316)*(ROW(TableDiv[Agency])-ROW(TableDiv[[#Headers],[Agency]])),COLUMNS($F$7:AI$7))))</f>
        <v>0</v>
      </c>
      <c r="AJ316" s="1069" cm="1">
        <f t="array" ref="AJ316">IF($D316&lt;COLUMNS($F$7:AJ$7),"",INDEX(TableDiv[[GASB]:[GASB]],_xlfn.AGGREGATE(15,3,(TableDiv[[Agency]:[Agency]]=$E316)/(TableDiv[[Agency]:[Agency]]=$E316)*(ROW(TableDiv[Agency])-ROW(TableDiv[[#Headers],[Agency]])),COLUMNS($F$7:AJ$7))))</f>
        <v>0</v>
      </c>
      <c r="AK316" s="1069" t="str" cm="1">
        <f t="array" ref="AK316">IF($D316&lt;COLUMNS($F$7:AK$7),"",INDEX(TableDiv[[GASB]:[GASB]],_xlfn.AGGREGATE(15,3,(TableDiv[[Agency]:[Agency]]=$E316)/(TableDiv[[Agency]:[Agency]]=$E316)*(ROW(TableDiv[Agency])-ROW(TableDiv[[#Headers],[Agency]])),COLUMNS($F$7:AK$7))))</f>
        <v/>
      </c>
      <c r="AL316" s="1069" t="str" cm="1">
        <f t="array" ref="AL316">IF($D316&lt;COLUMNS($F$7:AL$7),"",INDEX(TableDiv[[GASB]:[GASB]],_xlfn.AGGREGATE(15,3,(TableDiv[[Agency]:[Agency]]=$E316)/(TableDiv[[Agency]:[Agency]]=$E316)*(ROW(TableDiv[Agency])-ROW(TableDiv[[#Headers],[Agency]])),COLUMNS($F$7:AL$7))))</f>
        <v/>
      </c>
      <c r="AM316" s="1069" t="str" cm="1">
        <f t="array" ref="AM316">IF($D316&lt;COLUMNS($F$7:AM$7),"",INDEX(TableDiv[[GASB]:[GASB]],_xlfn.AGGREGATE(15,3,(TableDiv[[Agency]:[Agency]]=$E316)/(TableDiv[[Agency]:[Agency]]=$E316)*(ROW(TableDiv[Agency])-ROW(TableDiv[[#Headers],[Agency]])),COLUMNS($F$7:AM$7))))</f>
        <v/>
      </c>
      <c r="AN316" s="1069"/>
      <c r="AO316" s="1069"/>
      <c r="AP316" s="1069"/>
      <c r="AQ316" s="1069"/>
      <c r="AR316" s="1069"/>
      <c r="AS316" s="1069"/>
    </row>
    <row r="317" spans="1:45" ht="15">
      <c r="A317" s="1073" t="s">
        <v>1532</v>
      </c>
      <c r="B317" s="1073" t="s">
        <v>2265</v>
      </c>
      <c r="C317" s="1069"/>
      <c r="D317" s="1069">
        <f>COUNTIF(TableDiv[Agency],E317)</f>
        <v>31</v>
      </c>
      <c r="E317" s="1078" t="str" cm="1">
        <f t="array" ref="E317">IFERROR(INDEX(TableDiv[Agency],MATCH(0,INDEX(COUNTIF($E$7:E316,TableDiv[Agency]),),0)),"")</f>
        <v/>
      </c>
      <c r="F317" s="1069" cm="1">
        <f t="array" ref="F317">IF($D317&lt;COLUMNS($F$7:F$7),"",INDEX(TableDiv[[GASB]:[GASB]],_xlfn.AGGREGATE(15,3,(TableDiv[[Agency]:[Agency]]=$E317)/(TableDiv[[Agency]:[Agency]]=$E317)*(ROW(TableDiv[Agency])-ROW(TableDiv[[#Headers],[Agency]])),COLUMNS($F$7:F$7))))</f>
        <v>0</v>
      </c>
      <c r="G317" s="1069" cm="1">
        <f t="array" ref="G317">IF($D317&lt;COLUMNS($F$7:G$7),"",INDEX(TableDiv[[GASB]:[GASB]],_xlfn.AGGREGATE(15,3,(TableDiv[[Agency]:[Agency]]=$E317)/(TableDiv[[Agency]:[Agency]]=$E317)*(ROW(TableDiv[Agency])-ROW(TableDiv[[#Headers],[Agency]])),COLUMNS($F$7:G$7))))</f>
        <v>0</v>
      </c>
      <c r="H317" s="1069" cm="1">
        <f t="array" ref="H317">IF($D317&lt;COLUMNS($F$7:H$7),"",INDEX(TableDiv[[GASB]:[GASB]],_xlfn.AGGREGATE(15,3,(TableDiv[[Agency]:[Agency]]=$E317)/(TableDiv[[Agency]:[Agency]]=$E317)*(ROW(TableDiv[Agency])-ROW(TableDiv[[#Headers],[Agency]])),COLUMNS($F$7:H$7))))</f>
        <v>0</v>
      </c>
      <c r="I317" s="1069" cm="1">
        <f t="array" ref="I317">IF($D317&lt;COLUMNS($F$7:I$7),"",INDEX(TableDiv[[GASB]:[GASB]],_xlfn.AGGREGATE(15,3,(TableDiv[[Agency]:[Agency]]=$E317)/(TableDiv[[Agency]:[Agency]]=$E317)*(ROW(TableDiv[Agency])-ROW(TableDiv[[#Headers],[Agency]])),COLUMNS($F$7:I$7))))</f>
        <v>0</v>
      </c>
      <c r="J317" s="1069" cm="1">
        <f t="array" ref="J317">IF($D317&lt;COLUMNS($F$7:J$7),"",INDEX(TableDiv[[GASB]:[GASB]],_xlfn.AGGREGATE(15,3,(TableDiv[[Agency]:[Agency]]=$E317)/(TableDiv[[Agency]:[Agency]]=$E317)*(ROW(TableDiv[Agency])-ROW(TableDiv[[#Headers],[Agency]])),COLUMNS($F$7:J$7))))</f>
        <v>0</v>
      </c>
      <c r="K317" s="1069" cm="1">
        <f t="array" ref="K317">IF($D317&lt;COLUMNS($F$7:K$7),"",INDEX(TableDiv[[GASB]:[GASB]],_xlfn.AGGREGATE(15,3,(TableDiv[[Agency]:[Agency]]=$E317)/(TableDiv[[Agency]:[Agency]]=$E317)*(ROW(TableDiv[Agency])-ROW(TableDiv[[#Headers],[Agency]])),COLUMNS($F$7:K$7))))</f>
        <v>0</v>
      </c>
      <c r="L317" s="1069" cm="1">
        <f t="array" ref="L317">IF($D317&lt;COLUMNS($F$7:L$7),"",INDEX(TableDiv[[GASB]:[GASB]],_xlfn.AGGREGATE(15,3,(TableDiv[[Agency]:[Agency]]=$E317)/(TableDiv[[Agency]:[Agency]]=$E317)*(ROW(TableDiv[Agency])-ROW(TableDiv[[#Headers],[Agency]])),COLUMNS($F$7:L$7))))</f>
        <v>0</v>
      </c>
      <c r="M317" s="1069" cm="1">
        <f t="array" ref="M317">IF($D317&lt;COLUMNS($F$7:M$7),"",INDEX(TableDiv[[GASB]:[GASB]],_xlfn.AGGREGATE(15,3,(TableDiv[[Agency]:[Agency]]=$E317)/(TableDiv[[Agency]:[Agency]]=$E317)*(ROW(TableDiv[Agency])-ROW(TableDiv[[#Headers],[Agency]])),COLUMNS($F$7:M$7))))</f>
        <v>0</v>
      </c>
      <c r="N317" s="1069" cm="1">
        <f t="array" ref="N317">IF($D317&lt;COLUMNS($F$7:N$7),"",INDEX(TableDiv[[GASB]:[GASB]],_xlfn.AGGREGATE(15,3,(TableDiv[[Agency]:[Agency]]=$E317)/(TableDiv[[Agency]:[Agency]]=$E317)*(ROW(TableDiv[Agency])-ROW(TableDiv[[#Headers],[Agency]])),COLUMNS($F$7:N$7))))</f>
        <v>0</v>
      </c>
      <c r="O317" s="1069" cm="1">
        <f t="array" ref="O317">IF($D317&lt;COLUMNS($F$7:O$7),"",INDEX(TableDiv[[GASB]:[GASB]],_xlfn.AGGREGATE(15,3,(TableDiv[[Agency]:[Agency]]=$E317)/(TableDiv[[Agency]:[Agency]]=$E317)*(ROW(TableDiv[Agency])-ROW(TableDiv[[#Headers],[Agency]])),COLUMNS($F$7:O$7))))</f>
        <v>0</v>
      </c>
      <c r="P317" s="1069" cm="1">
        <f t="array" ref="P317">IF($D317&lt;COLUMNS($F$7:P$7),"",INDEX(TableDiv[[GASB]:[GASB]],_xlfn.AGGREGATE(15,3,(TableDiv[[Agency]:[Agency]]=$E317)/(TableDiv[[Agency]:[Agency]]=$E317)*(ROW(TableDiv[Agency])-ROW(TableDiv[[#Headers],[Agency]])),COLUMNS($F$7:P$7))))</f>
        <v>0</v>
      </c>
      <c r="Q317" s="1069" cm="1">
        <f t="array" ref="Q317">IF($D317&lt;COLUMNS($F$7:Q$7),"",INDEX(TableDiv[[GASB]:[GASB]],_xlfn.AGGREGATE(15,3,(TableDiv[[Agency]:[Agency]]=$E317)/(TableDiv[[Agency]:[Agency]]=$E317)*(ROW(TableDiv[Agency])-ROW(TableDiv[[#Headers],[Agency]])),COLUMNS($F$7:Q$7))))</f>
        <v>0</v>
      </c>
      <c r="R317" s="1069" cm="1">
        <f t="array" ref="R317">IF($D317&lt;COLUMNS($F$7:R$7),"",INDEX(TableDiv[[GASB]:[GASB]],_xlfn.AGGREGATE(15,3,(TableDiv[[Agency]:[Agency]]=$E317)/(TableDiv[[Agency]:[Agency]]=$E317)*(ROW(TableDiv[Agency])-ROW(TableDiv[[#Headers],[Agency]])),COLUMNS($F$7:R$7))))</f>
        <v>0</v>
      </c>
      <c r="S317" s="1069" cm="1">
        <f t="array" ref="S317">IF($D317&lt;COLUMNS($F$7:S$7),"",INDEX(TableDiv[[GASB]:[GASB]],_xlfn.AGGREGATE(15,3,(TableDiv[[Agency]:[Agency]]=$E317)/(TableDiv[[Agency]:[Agency]]=$E317)*(ROW(TableDiv[Agency])-ROW(TableDiv[[#Headers],[Agency]])),COLUMNS($F$7:S$7))))</f>
        <v>0</v>
      </c>
      <c r="T317" s="1069" cm="1">
        <f t="array" ref="T317">IF($D317&lt;COLUMNS($F$7:T$7),"",INDEX(TableDiv[[GASB]:[GASB]],_xlfn.AGGREGATE(15,3,(TableDiv[[Agency]:[Agency]]=$E317)/(TableDiv[[Agency]:[Agency]]=$E317)*(ROW(TableDiv[Agency])-ROW(TableDiv[[#Headers],[Agency]])),COLUMNS($F$7:T$7))))</f>
        <v>0</v>
      </c>
      <c r="U317" s="1069" cm="1">
        <f t="array" ref="U317">IF($D317&lt;COLUMNS($F$7:U$7),"",INDEX(TableDiv[[GASB]:[GASB]],_xlfn.AGGREGATE(15,3,(TableDiv[[Agency]:[Agency]]=$E317)/(TableDiv[[Agency]:[Agency]]=$E317)*(ROW(TableDiv[Agency])-ROW(TableDiv[[#Headers],[Agency]])),COLUMNS($F$7:U$7))))</f>
        <v>0</v>
      </c>
      <c r="V317" s="1069" cm="1">
        <f t="array" ref="V317">IF($D317&lt;COLUMNS($F$7:V$7),"",INDEX(TableDiv[[GASB]:[GASB]],_xlfn.AGGREGATE(15,3,(TableDiv[[Agency]:[Agency]]=$E317)/(TableDiv[[Agency]:[Agency]]=$E317)*(ROW(TableDiv[Agency])-ROW(TableDiv[[#Headers],[Agency]])),COLUMNS($F$7:V$7))))</f>
        <v>0</v>
      </c>
      <c r="W317" s="1069" cm="1">
        <f t="array" ref="W317">IF($D317&lt;COLUMNS($F$7:W$7),"",INDEX(TableDiv[[GASB]:[GASB]],_xlfn.AGGREGATE(15,3,(TableDiv[[Agency]:[Agency]]=$E317)/(TableDiv[[Agency]:[Agency]]=$E317)*(ROW(TableDiv[Agency])-ROW(TableDiv[[#Headers],[Agency]])),COLUMNS($F$7:W$7))))</f>
        <v>0</v>
      </c>
      <c r="X317" s="1069" cm="1">
        <f t="array" ref="X317">IF($D317&lt;COLUMNS($F$7:X$7),"",INDEX(TableDiv[[GASB]:[GASB]],_xlfn.AGGREGATE(15,3,(TableDiv[[Agency]:[Agency]]=$E317)/(TableDiv[[Agency]:[Agency]]=$E317)*(ROW(TableDiv[Agency])-ROW(TableDiv[[#Headers],[Agency]])),COLUMNS($F$7:X$7))))</f>
        <v>0</v>
      </c>
      <c r="Y317" s="1069" cm="1">
        <f t="array" ref="Y317">IF($D317&lt;COLUMNS($F$7:Y$7),"",INDEX(TableDiv[[GASB]:[GASB]],_xlfn.AGGREGATE(15,3,(TableDiv[[Agency]:[Agency]]=$E317)/(TableDiv[[Agency]:[Agency]]=$E317)*(ROW(TableDiv[Agency])-ROW(TableDiv[[#Headers],[Agency]])),COLUMNS($F$7:Y$7))))</f>
        <v>0</v>
      </c>
      <c r="Z317" s="1069" cm="1">
        <f t="array" ref="Z317">IF($D317&lt;COLUMNS($F$7:Z$7),"",INDEX(TableDiv[[GASB]:[GASB]],_xlfn.AGGREGATE(15,3,(TableDiv[[Agency]:[Agency]]=$E317)/(TableDiv[[Agency]:[Agency]]=$E317)*(ROW(TableDiv[Agency])-ROW(TableDiv[[#Headers],[Agency]])),COLUMNS($F$7:Z$7))))</f>
        <v>0</v>
      </c>
      <c r="AA317" s="1069" cm="1">
        <f t="array" ref="AA317">IF($D317&lt;COLUMNS($F$7:AA$7),"",INDEX(TableDiv[[GASB]:[GASB]],_xlfn.AGGREGATE(15,3,(TableDiv[[Agency]:[Agency]]=$E317)/(TableDiv[[Agency]:[Agency]]=$E317)*(ROW(TableDiv[Agency])-ROW(TableDiv[[#Headers],[Agency]])),COLUMNS($F$7:AA$7))))</f>
        <v>0</v>
      </c>
      <c r="AB317" s="1069" cm="1">
        <f t="array" ref="AB317">IF($D317&lt;COLUMNS($F$7:AB$7),"",INDEX(TableDiv[[GASB]:[GASB]],_xlfn.AGGREGATE(15,3,(TableDiv[[Agency]:[Agency]]=$E317)/(TableDiv[[Agency]:[Agency]]=$E317)*(ROW(TableDiv[Agency])-ROW(TableDiv[[#Headers],[Agency]])),COLUMNS($F$7:AB$7))))</f>
        <v>0</v>
      </c>
      <c r="AC317" s="1069" cm="1">
        <f t="array" ref="AC317">IF($D317&lt;COLUMNS($F$7:AC$7),"",INDEX(TableDiv[[GASB]:[GASB]],_xlfn.AGGREGATE(15,3,(TableDiv[[Agency]:[Agency]]=$E317)/(TableDiv[[Agency]:[Agency]]=$E317)*(ROW(TableDiv[Agency])-ROW(TableDiv[[#Headers],[Agency]])),COLUMNS($F$7:AC$7))))</f>
        <v>0</v>
      </c>
      <c r="AD317" s="1069" cm="1">
        <f t="array" ref="AD317">IF($D317&lt;COLUMNS($F$7:AD$7),"",INDEX(TableDiv[[GASB]:[GASB]],_xlfn.AGGREGATE(15,3,(TableDiv[[Agency]:[Agency]]=$E317)/(TableDiv[[Agency]:[Agency]]=$E317)*(ROW(TableDiv[Agency])-ROW(TableDiv[[#Headers],[Agency]])),COLUMNS($F$7:AD$7))))</f>
        <v>0</v>
      </c>
      <c r="AE317" s="1069" cm="1">
        <f t="array" ref="AE317">IF($D317&lt;COLUMNS($F$7:AE$7),"",INDEX(TableDiv[[GASB]:[GASB]],_xlfn.AGGREGATE(15,3,(TableDiv[[Agency]:[Agency]]=$E317)/(TableDiv[[Agency]:[Agency]]=$E317)*(ROW(TableDiv[Agency])-ROW(TableDiv[[#Headers],[Agency]])),COLUMNS($F$7:AE$7))))</f>
        <v>0</v>
      </c>
      <c r="AF317" s="1069" cm="1">
        <f t="array" ref="AF317">IF($D317&lt;COLUMNS($F$7:AF$7),"",INDEX(TableDiv[[GASB]:[GASB]],_xlfn.AGGREGATE(15,3,(TableDiv[[Agency]:[Agency]]=$E317)/(TableDiv[[Agency]:[Agency]]=$E317)*(ROW(TableDiv[Agency])-ROW(TableDiv[[#Headers],[Agency]])),COLUMNS($F$7:AF$7))))</f>
        <v>0</v>
      </c>
      <c r="AG317" s="1069" cm="1">
        <f t="array" ref="AG317">IF($D317&lt;COLUMNS($F$7:AG$7),"",INDEX(TableDiv[[GASB]:[GASB]],_xlfn.AGGREGATE(15,3,(TableDiv[[Agency]:[Agency]]=$E317)/(TableDiv[[Agency]:[Agency]]=$E317)*(ROW(TableDiv[Agency])-ROW(TableDiv[[#Headers],[Agency]])),COLUMNS($F$7:AG$7))))</f>
        <v>0</v>
      </c>
      <c r="AH317" s="1069" cm="1">
        <f t="array" ref="AH317">IF($D317&lt;COLUMNS($F$7:AH$7),"",INDEX(TableDiv[[GASB]:[GASB]],_xlfn.AGGREGATE(15,3,(TableDiv[[Agency]:[Agency]]=$E317)/(TableDiv[[Agency]:[Agency]]=$E317)*(ROW(TableDiv[Agency])-ROW(TableDiv[[#Headers],[Agency]])),COLUMNS($F$7:AH$7))))</f>
        <v>0</v>
      </c>
      <c r="AI317" s="1069" cm="1">
        <f t="array" ref="AI317">IF($D317&lt;COLUMNS($F$7:AI$7),"",INDEX(TableDiv[[GASB]:[GASB]],_xlfn.AGGREGATE(15,3,(TableDiv[[Agency]:[Agency]]=$E317)/(TableDiv[[Agency]:[Agency]]=$E317)*(ROW(TableDiv[Agency])-ROW(TableDiv[[#Headers],[Agency]])),COLUMNS($F$7:AI$7))))</f>
        <v>0</v>
      </c>
      <c r="AJ317" s="1069" cm="1">
        <f t="array" ref="AJ317">IF($D317&lt;COLUMNS($F$7:AJ$7),"",INDEX(TableDiv[[GASB]:[GASB]],_xlfn.AGGREGATE(15,3,(TableDiv[[Agency]:[Agency]]=$E317)/(TableDiv[[Agency]:[Agency]]=$E317)*(ROW(TableDiv[Agency])-ROW(TableDiv[[#Headers],[Agency]])),COLUMNS($F$7:AJ$7))))</f>
        <v>0</v>
      </c>
      <c r="AK317" s="1069" t="str" cm="1">
        <f t="array" ref="AK317">IF($D317&lt;COLUMNS($F$7:AK$7),"",INDEX(TableDiv[[GASB]:[GASB]],_xlfn.AGGREGATE(15,3,(TableDiv[[Agency]:[Agency]]=$E317)/(TableDiv[[Agency]:[Agency]]=$E317)*(ROW(TableDiv[Agency])-ROW(TableDiv[[#Headers],[Agency]])),COLUMNS($F$7:AK$7))))</f>
        <v/>
      </c>
      <c r="AL317" s="1069" t="str" cm="1">
        <f t="array" ref="AL317">IF($D317&lt;COLUMNS($F$7:AL$7),"",INDEX(TableDiv[[GASB]:[GASB]],_xlfn.AGGREGATE(15,3,(TableDiv[[Agency]:[Agency]]=$E317)/(TableDiv[[Agency]:[Agency]]=$E317)*(ROW(TableDiv[Agency])-ROW(TableDiv[[#Headers],[Agency]])),COLUMNS($F$7:AL$7))))</f>
        <v/>
      </c>
      <c r="AM317" s="1069" t="str" cm="1">
        <f t="array" ref="AM317">IF($D317&lt;COLUMNS($F$7:AM$7),"",INDEX(TableDiv[[GASB]:[GASB]],_xlfn.AGGREGATE(15,3,(TableDiv[[Agency]:[Agency]]=$E317)/(TableDiv[[Agency]:[Agency]]=$E317)*(ROW(TableDiv[Agency])-ROW(TableDiv[[#Headers],[Agency]])),COLUMNS($F$7:AM$7))))</f>
        <v/>
      </c>
      <c r="AN317" s="1069"/>
      <c r="AO317" s="1069"/>
      <c r="AP317" s="1069"/>
      <c r="AQ317" s="1069"/>
      <c r="AR317" s="1069"/>
      <c r="AS317" s="1069"/>
    </row>
    <row r="318" spans="1:45" ht="15">
      <c r="A318" s="1073" t="s">
        <v>1532</v>
      </c>
      <c r="B318" s="1073" t="s">
        <v>2266</v>
      </c>
      <c r="C318" s="1069"/>
      <c r="D318" s="1069">
        <f>COUNTIF(TableDiv[Agency],E318)</f>
        <v>31</v>
      </c>
      <c r="E318" s="1078" t="str" cm="1">
        <f t="array" ref="E318">IFERROR(INDEX(TableDiv[Agency],MATCH(0,INDEX(COUNTIF($E$7:E317,TableDiv[Agency]),),0)),"")</f>
        <v/>
      </c>
      <c r="F318" s="1069" cm="1">
        <f t="array" ref="F318">IF($D318&lt;COLUMNS($F$7:F$7),"",INDEX(TableDiv[[GASB]:[GASB]],_xlfn.AGGREGATE(15,3,(TableDiv[[Agency]:[Agency]]=$E318)/(TableDiv[[Agency]:[Agency]]=$E318)*(ROW(TableDiv[Agency])-ROW(TableDiv[[#Headers],[Agency]])),COLUMNS($F$7:F$7))))</f>
        <v>0</v>
      </c>
      <c r="G318" s="1069" cm="1">
        <f t="array" ref="G318">IF($D318&lt;COLUMNS($F$7:G$7),"",INDEX(TableDiv[[GASB]:[GASB]],_xlfn.AGGREGATE(15,3,(TableDiv[[Agency]:[Agency]]=$E318)/(TableDiv[[Agency]:[Agency]]=$E318)*(ROW(TableDiv[Agency])-ROW(TableDiv[[#Headers],[Agency]])),COLUMNS($F$7:G$7))))</f>
        <v>0</v>
      </c>
      <c r="H318" s="1069" cm="1">
        <f t="array" ref="H318">IF($D318&lt;COLUMNS($F$7:H$7),"",INDEX(TableDiv[[GASB]:[GASB]],_xlfn.AGGREGATE(15,3,(TableDiv[[Agency]:[Agency]]=$E318)/(TableDiv[[Agency]:[Agency]]=$E318)*(ROW(TableDiv[Agency])-ROW(TableDiv[[#Headers],[Agency]])),COLUMNS($F$7:H$7))))</f>
        <v>0</v>
      </c>
      <c r="I318" s="1069" cm="1">
        <f t="array" ref="I318">IF($D318&lt;COLUMNS($F$7:I$7),"",INDEX(TableDiv[[GASB]:[GASB]],_xlfn.AGGREGATE(15,3,(TableDiv[[Agency]:[Agency]]=$E318)/(TableDiv[[Agency]:[Agency]]=$E318)*(ROW(TableDiv[Agency])-ROW(TableDiv[[#Headers],[Agency]])),COLUMNS($F$7:I$7))))</f>
        <v>0</v>
      </c>
      <c r="J318" s="1069" cm="1">
        <f t="array" ref="J318">IF($D318&lt;COLUMNS($F$7:J$7),"",INDEX(TableDiv[[GASB]:[GASB]],_xlfn.AGGREGATE(15,3,(TableDiv[[Agency]:[Agency]]=$E318)/(TableDiv[[Agency]:[Agency]]=$E318)*(ROW(TableDiv[Agency])-ROW(TableDiv[[#Headers],[Agency]])),COLUMNS($F$7:J$7))))</f>
        <v>0</v>
      </c>
      <c r="K318" s="1069" cm="1">
        <f t="array" ref="K318">IF($D318&lt;COLUMNS($F$7:K$7),"",INDEX(TableDiv[[GASB]:[GASB]],_xlfn.AGGREGATE(15,3,(TableDiv[[Agency]:[Agency]]=$E318)/(TableDiv[[Agency]:[Agency]]=$E318)*(ROW(TableDiv[Agency])-ROW(TableDiv[[#Headers],[Agency]])),COLUMNS($F$7:K$7))))</f>
        <v>0</v>
      </c>
      <c r="L318" s="1069" cm="1">
        <f t="array" ref="L318">IF($D318&lt;COLUMNS($F$7:L$7),"",INDEX(TableDiv[[GASB]:[GASB]],_xlfn.AGGREGATE(15,3,(TableDiv[[Agency]:[Agency]]=$E318)/(TableDiv[[Agency]:[Agency]]=$E318)*(ROW(TableDiv[Agency])-ROW(TableDiv[[#Headers],[Agency]])),COLUMNS($F$7:L$7))))</f>
        <v>0</v>
      </c>
      <c r="M318" s="1069" cm="1">
        <f t="array" ref="M318">IF($D318&lt;COLUMNS($F$7:M$7),"",INDEX(TableDiv[[GASB]:[GASB]],_xlfn.AGGREGATE(15,3,(TableDiv[[Agency]:[Agency]]=$E318)/(TableDiv[[Agency]:[Agency]]=$E318)*(ROW(TableDiv[Agency])-ROW(TableDiv[[#Headers],[Agency]])),COLUMNS($F$7:M$7))))</f>
        <v>0</v>
      </c>
      <c r="N318" s="1069" cm="1">
        <f t="array" ref="N318">IF($D318&lt;COLUMNS($F$7:N$7),"",INDEX(TableDiv[[GASB]:[GASB]],_xlfn.AGGREGATE(15,3,(TableDiv[[Agency]:[Agency]]=$E318)/(TableDiv[[Agency]:[Agency]]=$E318)*(ROW(TableDiv[Agency])-ROW(TableDiv[[#Headers],[Agency]])),COLUMNS($F$7:N$7))))</f>
        <v>0</v>
      </c>
      <c r="O318" s="1069" cm="1">
        <f t="array" ref="O318">IF($D318&lt;COLUMNS($F$7:O$7),"",INDEX(TableDiv[[GASB]:[GASB]],_xlfn.AGGREGATE(15,3,(TableDiv[[Agency]:[Agency]]=$E318)/(TableDiv[[Agency]:[Agency]]=$E318)*(ROW(TableDiv[Agency])-ROW(TableDiv[[#Headers],[Agency]])),COLUMNS($F$7:O$7))))</f>
        <v>0</v>
      </c>
      <c r="P318" s="1069" cm="1">
        <f t="array" ref="P318">IF($D318&lt;COLUMNS($F$7:P$7),"",INDEX(TableDiv[[GASB]:[GASB]],_xlfn.AGGREGATE(15,3,(TableDiv[[Agency]:[Agency]]=$E318)/(TableDiv[[Agency]:[Agency]]=$E318)*(ROW(TableDiv[Agency])-ROW(TableDiv[[#Headers],[Agency]])),COLUMNS($F$7:P$7))))</f>
        <v>0</v>
      </c>
      <c r="Q318" s="1069" cm="1">
        <f t="array" ref="Q318">IF($D318&lt;COLUMNS($F$7:Q$7),"",INDEX(TableDiv[[GASB]:[GASB]],_xlfn.AGGREGATE(15,3,(TableDiv[[Agency]:[Agency]]=$E318)/(TableDiv[[Agency]:[Agency]]=$E318)*(ROW(TableDiv[Agency])-ROW(TableDiv[[#Headers],[Agency]])),COLUMNS($F$7:Q$7))))</f>
        <v>0</v>
      </c>
      <c r="R318" s="1069" cm="1">
        <f t="array" ref="R318">IF($D318&lt;COLUMNS($F$7:R$7),"",INDEX(TableDiv[[GASB]:[GASB]],_xlfn.AGGREGATE(15,3,(TableDiv[[Agency]:[Agency]]=$E318)/(TableDiv[[Agency]:[Agency]]=$E318)*(ROW(TableDiv[Agency])-ROW(TableDiv[[#Headers],[Agency]])),COLUMNS($F$7:R$7))))</f>
        <v>0</v>
      </c>
      <c r="S318" s="1069" cm="1">
        <f t="array" ref="S318">IF($D318&lt;COLUMNS($F$7:S$7),"",INDEX(TableDiv[[GASB]:[GASB]],_xlfn.AGGREGATE(15,3,(TableDiv[[Agency]:[Agency]]=$E318)/(TableDiv[[Agency]:[Agency]]=$E318)*(ROW(TableDiv[Agency])-ROW(TableDiv[[#Headers],[Agency]])),COLUMNS($F$7:S$7))))</f>
        <v>0</v>
      </c>
      <c r="T318" s="1069" cm="1">
        <f t="array" ref="T318">IF($D318&lt;COLUMNS($F$7:T$7),"",INDEX(TableDiv[[GASB]:[GASB]],_xlfn.AGGREGATE(15,3,(TableDiv[[Agency]:[Agency]]=$E318)/(TableDiv[[Agency]:[Agency]]=$E318)*(ROW(TableDiv[Agency])-ROW(TableDiv[[#Headers],[Agency]])),COLUMNS($F$7:T$7))))</f>
        <v>0</v>
      </c>
      <c r="U318" s="1069" cm="1">
        <f t="array" ref="U318">IF($D318&lt;COLUMNS($F$7:U$7),"",INDEX(TableDiv[[GASB]:[GASB]],_xlfn.AGGREGATE(15,3,(TableDiv[[Agency]:[Agency]]=$E318)/(TableDiv[[Agency]:[Agency]]=$E318)*(ROW(TableDiv[Agency])-ROW(TableDiv[[#Headers],[Agency]])),COLUMNS($F$7:U$7))))</f>
        <v>0</v>
      </c>
      <c r="V318" s="1069" cm="1">
        <f t="array" ref="V318">IF($D318&lt;COLUMNS($F$7:V$7),"",INDEX(TableDiv[[GASB]:[GASB]],_xlfn.AGGREGATE(15,3,(TableDiv[[Agency]:[Agency]]=$E318)/(TableDiv[[Agency]:[Agency]]=$E318)*(ROW(TableDiv[Agency])-ROW(TableDiv[[#Headers],[Agency]])),COLUMNS($F$7:V$7))))</f>
        <v>0</v>
      </c>
      <c r="W318" s="1069" cm="1">
        <f t="array" ref="W318">IF($D318&lt;COLUMNS($F$7:W$7),"",INDEX(TableDiv[[GASB]:[GASB]],_xlfn.AGGREGATE(15,3,(TableDiv[[Agency]:[Agency]]=$E318)/(TableDiv[[Agency]:[Agency]]=$E318)*(ROW(TableDiv[Agency])-ROW(TableDiv[[#Headers],[Agency]])),COLUMNS($F$7:W$7))))</f>
        <v>0</v>
      </c>
      <c r="X318" s="1069" cm="1">
        <f t="array" ref="X318">IF($D318&lt;COLUMNS($F$7:X$7),"",INDEX(TableDiv[[GASB]:[GASB]],_xlfn.AGGREGATE(15,3,(TableDiv[[Agency]:[Agency]]=$E318)/(TableDiv[[Agency]:[Agency]]=$E318)*(ROW(TableDiv[Agency])-ROW(TableDiv[[#Headers],[Agency]])),COLUMNS($F$7:X$7))))</f>
        <v>0</v>
      </c>
      <c r="Y318" s="1069" cm="1">
        <f t="array" ref="Y318">IF($D318&lt;COLUMNS($F$7:Y$7),"",INDEX(TableDiv[[GASB]:[GASB]],_xlfn.AGGREGATE(15,3,(TableDiv[[Agency]:[Agency]]=$E318)/(TableDiv[[Agency]:[Agency]]=$E318)*(ROW(TableDiv[Agency])-ROW(TableDiv[[#Headers],[Agency]])),COLUMNS($F$7:Y$7))))</f>
        <v>0</v>
      </c>
      <c r="Z318" s="1069" cm="1">
        <f t="array" ref="Z318">IF($D318&lt;COLUMNS($F$7:Z$7),"",INDEX(TableDiv[[GASB]:[GASB]],_xlfn.AGGREGATE(15,3,(TableDiv[[Agency]:[Agency]]=$E318)/(TableDiv[[Agency]:[Agency]]=$E318)*(ROW(TableDiv[Agency])-ROW(TableDiv[[#Headers],[Agency]])),COLUMNS($F$7:Z$7))))</f>
        <v>0</v>
      </c>
      <c r="AA318" s="1069" cm="1">
        <f t="array" ref="AA318">IF($D318&lt;COLUMNS($F$7:AA$7),"",INDEX(TableDiv[[GASB]:[GASB]],_xlfn.AGGREGATE(15,3,(TableDiv[[Agency]:[Agency]]=$E318)/(TableDiv[[Agency]:[Agency]]=$E318)*(ROW(TableDiv[Agency])-ROW(TableDiv[[#Headers],[Agency]])),COLUMNS($F$7:AA$7))))</f>
        <v>0</v>
      </c>
      <c r="AB318" s="1069" cm="1">
        <f t="array" ref="AB318">IF($D318&lt;COLUMNS($F$7:AB$7),"",INDEX(TableDiv[[GASB]:[GASB]],_xlfn.AGGREGATE(15,3,(TableDiv[[Agency]:[Agency]]=$E318)/(TableDiv[[Agency]:[Agency]]=$E318)*(ROW(TableDiv[Agency])-ROW(TableDiv[[#Headers],[Agency]])),COLUMNS($F$7:AB$7))))</f>
        <v>0</v>
      </c>
      <c r="AC318" s="1069" cm="1">
        <f t="array" ref="AC318">IF($D318&lt;COLUMNS($F$7:AC$7),"",INDEX(TableDiv[[GASB]:[GASB]],_xlfn.AGGREGATE(15,3,(TableDiv[[Agency]:[Agency]]=$E318)/(TableDiv[[Agency]:[Agency]]=$E318)*(ROW(TableDiv[Agency])-ROW(TableDiv[[#Headers],[Agency]])),COLUMNS($F$7:AC$7))))</f>
        <v>0</v>
      </c>
      <c r="AD318" s="1069" cm="1">
        <f t="array" ref="AD318">IF($D318&lt;COLUMNS($F$7:AD$7),"",INDEX(TableDiv[[GASB]:[GASB]],_xlfn.AGGREGATE(15,3,(TableDiv[[Agency]:[Agency]]=$E318)/(TableDiv[[Agency]:[Agency]]=$E318)*(ROW(TableDiv[Agency])-ROW(TableDiv[[#Headers],[Agency]])),COLUMNS($F$7:AD$7))))</f>
        <v>0</v>
      </c>
      <c r="AE318" s="1069" cm="1">
        <f t="array" ref="AE318">IF($D318&lt;COLUMNS($F$7:AE$7),"",INDEX(TableDiv[[GASB]:[GASB]],_xlfn.AGGREGATE(15,3,(TableDiv[[Agency]:[Agency]]=$E318)/(TableDiv[[Agency]:[Agency]]=$E318)*(ROW(TableDiv[Agency])-ROW(TableDiv[[#Headers],[Agency]])),COLUMNS($F$7:AE$7))))</f>
        <v>0</v>
      </c>
      <c r="AF318" s="1069" cm="1">
        <f t="array" ref="AF318">IF($D318&lt;COLUMNS($F$7:AF$7),"",INDEX(TableDiv[[GASB]:[GASB]],_xlfn.AGGREGATE(15,3,(TableDiv[[Agency]:[Agency]]=$E318)/(TableDiv[[Agency]:[Agency]]=$E318)*(ROW(TableDiv[Agency])-ROW(TableDiv[[#Headers],[Agency]])),COLUMNS($F$7:AF$7))))</f>
        <v>0</v>
      </c>
      <c r="AG318" s="1069" cm="1">
        <f t="array" ref="AG318">IF($D318&lt;COLUMNS($F$7:AG$7),"",INDEX(TableDiv[[GASB]:[GASB]],_xlfn.AGGREGATE(15,3,(TableDiv[[Agency]:[Agency]]=$E318)/(TableDiv[[Agency]:[Agency]]=$E318)*(ROW(TableDiv[Agency])-ROW(TableDiv[[#Headers],[Agency]])),COLUMNS($F$7:AG$7))))</f>
        <v>0</v>
      </c>
      <c r="AH318" s="1069" cm="1">
        <f t="array" ref="AH318">IF($D318&lt;COLUMNS($F$7:AH$7),"",INDEX(TableDiv[[GASB]:[GASB]],_xlfn.AGGREGATE(15,3,(TableDiv[[Agency]:[Agency]]=$E318)/(TableDiv[[Agency]:[Agency]]=$E318)*(ROW(TableDiv[Agency])-ROW(TableDiv[[#Headers],[Agency]])),COLUMNS($F$7:AH$7))))</f>
        <v>0</v>
      </c>
      <c r="AI318" s="1069" cm="1">
        <f t="array" ref="AI318">IF($D318&lt;COLUMNS($F$7:AI$7),"",INDEX(TableDiv[[GASB]:[GASB]],_xlfn.AGGREGATE(15,3,(TableDiv[[Agency]:[Agency]]=$E318)/(TableDiv[[Agency]:[Agency]]=$E318)*(ROW(TableDiv[Agency])-ROW(TableDiv[[#Headers],[Agency]])),COLUMNS($F$7:AI$7))))</f>
        <v>0</v>
      </c>
      <c r="AJ318" s="1069" cm="1">
        <f t="array" ref="AJ318">IF($D318&lt;COLUMNS($F$7:AJ$7),"",INDEX(TableDiv[[GASB]:[GASB]],_xlfn.AGGREGATE(15,3,(TableDiv[[Agency]:[Agency]]=$E318)/(TableDiv[[Agency]:[Agency]]=$E318)*(ROW(TableDiv[Agency])-ROW(TableDiv[[#Headers],[Agency]])),COLUMNS($F$7:AJ$7))))</f>
        <v>0</v>
      </c>
      <c r="AK318" s="1069" t="str" cm="1">
        <f t="array" ref="AK318">IF($D318&lt;COLUMNS($F$7:AK$7),"",INDEX(TableDiv[[GASB]:[GASB]],_xlfn.AGGREGATE(15,3,(TableDiv[[Agency]:[Agency]]=$E318)/(TableDiv[[Agency]:[Agency]]=$E318)*(ROW(TableDiv[Agency])-ROW(TableDiv[[#Headers],[Agency]])),COLUMNS($F$7:AK$7))))</f>
        <v/>
      </c>
      <c r="AL318" s="1069" t="str" cm="1">
        <f t="array" ref="AL318">IF($D318&lt;COLUMNS($F$7:AL$7),"",INDEX(TableDiv[[GASB]:[GASB]],_xlfn.AGGREGATE(15,3,(TableDiv[[Agency]:[Agency]]=$E318)/(TableDiv[[Agency]:[Agency]]=$E318)*(ROW(TableDiv[Agency])-ROW(TableDiv[[#Headers],[Agency]])),COLUMNS($F$7:AL$7))))</f>
        <v/>
      </c>
      <c r="AM318" s="1069" t="str" cm="1">
        <f t="array" ref="AM318">IF($D318&lt;COLUMNS($F$7:AM$7),"",INDEX(TableDiv[[GASB]:[GASB]],_xlfn.AGGREGATE(15,3,(TableDiv[[Agency]:[Agency]]=$E318)/(TableDiv[[Agency]:[Agency]]=$E318)*(ROW(TableDiv[Agency])-ROW(TableDiv[[#Headers],[Agency]])),COLUMNS($F$7:AM$7))))</f>
        <v/>
      </c>
      <c r="AN318" s="1069"/>
      <c r="AO318" s="1069"/>
      <c r="AP318" s="1069"/>
      <c r="AQ318" s="1069"/>
      <c r="AR318" s="1069"/>
      <c r="AS318" s="1069"/>
    </row>
    <row r="319" spans="1:45" ht="15">
      <c r="A319" s="1073" t="s">
        <v>1532</v>
      </c>
      <c r="B319" s="1073" t="s">
        <v>2274</v>
      </c>
      <c r="C319" s="1069"/>
      <c r="D319" s="1069">
        <f>COUNTIF(TableDiv[Agency],E319)</f>
        <v>31</v>
      </c>
      <c r="E319" s="1078" t="str" cm="1">
        <f t="array" ref="E319">IFERROR(INDEX(TableDiv[Agency],MATCH(0,INDEX(COUNTIF($E$7:E318,TableDiv[Agency]),),0)),"")</f>
        <v/>
      </c>
      <c r="F319" s="1069" cm="1">
        <f t="array" ref="F319">IF($D319&lt;COLUMNS($F$7:F$7),"",INDEX(TableDiv[[GASB]:[GASB]],_xlfn.AGGREGATE(15,3,(TableDiv[[Agency]:[Agency]]=$E319)/(TableDiv[[Agency]:[Agency]]=$E319)*(ROW(TableDiv[Agency])-ROW(TableDiv[[#Headers],[Agency]])),COLUMNS($F$7:F$7))))</f>
        <v>0</v>
      </c>
      <c r="G319" s="1069" cm="1">
        <f t="array" ref="G319">IF($D319&lt;COLUMNS($F$7:G$7),"",INDEX(TableDiv[[GASB]:[GASB]],_xlfn.AGGREGATE(15,3,(TableDiv[[Agency]:[Agency]]=$E319)/(TableDiv[[Agency]:[Agency]]=$E319)*(ROW(TableDiv[Agency])-ROW(TableDiv[[#Headers],[Agency]])),COLUMNS($F$7:G$7))))</f>
        <v>0</v>
      </c>
      <c r="H319" s="1069" cm="1">
        <f t="array" ref="H319">IF($D319&lt;COLUMNS($F$7:H$7),"",INDEX(TableDiv[[GASB]:[GASB]],_xlfn.AGGREGATE(15,3,(TableDiv[[Agency]:[Agency]]=$E319)/(TableDiv[[Agency]:[Agency]]=$E319)*(ROW(TableDiv[Agency])-ROW(TableDiv[[#Headers],[Agency]])),COLUMNS($F$7:H$7))))</f>
        <v>0</v>
      </c>
      <c r="I319" s="1069" cm="1">
        <f t="array" ref="I319">IF($D319&lt;COLUMNS($F$7:I$7),"",INDEX(TableDiv[[GASB]:[GASB]],_xlfn.AGGREGATE(15,3,(TableDiv[[Agency]:[Agency]]=$E319)/(TableDiv[[Agency]:[Agency]]=$E319)*(ROW(TableDiv[Agency])-ROW(TableDiv[[#Headers],[Agency]])),COLUMNS($F$7:I$7))))</f>
        <v>0</v>
      </c>
      <c r="J319" s="1069" cm="1">
        <f t="array" ref="J319">IF($D319&lt;COLUMNS($F$7:J$7),"",INDEX(TableDiv[[GASB]:[GASB]],_xlfn.AGGREGATE(15,3,(TableDiv[[Agency]:[Agency]]=$E319)/(TableDiv[[Agency]:[Agency]]=$E319)*(ROW(TableDiv[Agency])-ROW(TableDiv[[#Headers],[Agency]])),COLUMNS($F$7:J$7))))</f>
        <v>0</v>
      </c>
      <c r="K319" s="1069" cm="1">
        <f t="array" ref="K319">IF($D319&lt;COLUMNS($F$7:K$7),"",INDEX(TableDiv[[GASB]:[GASB]],_xlfn.AGGREGATE(15,3,(TableDiv[[Agency]:[Agency]]=$E319)/(TableDiv[[Agency]:[Agency]]=$E319)*(ROW(TableDiv[Agency])-ROW(TableDiv[[#Headers],[Agency]])),COLUMNS($F$7:K$7))))</f>
        <v>0</v>
      </c>
      <c r="L319" s="1069" cm="1">
        <f t="array" ref="L319">IF($D319&lt;COLUMNS($F$7:L$7),"",INDEX(TableDiv[[GASB]:[GASB]],_xlfn.AGGREGATE(15,3,(TableDiv[[Agency]:[Agency]]=$E319)/(TableDiv[[Agency]:[Agency]]=$E319)*(ROW(TableDiv[Agency])-ROW(TableDiv[[#Headers],[Agency]])),COLUMNS($F$7:L$7))))</f>
        <v>0</v>
      </c>
      <c r="M319" s="1069" cm="1">
        <f t="array" ref="M319">IF($D319&lt;COLUMNS($F$7:M$7),"",INDEX(TableDiv[[GASB]:[GASB]],_xlfn.AGGREGATE(15,3,(TableDiv[[Agency]:[Agency]]=$E319)/(TableDiv[[Agency]:[Agency]]=$E319)*(ROW(TableDiv[Agency])-ROW(TableDiv[[#Headers],[Agency]])),COLUMNS($F$7:M$7))))</f>
        <v>0</v>
      </c>
      <c r="N319" s="1069" cm="1">
        <f t="array" ref="N319">IF($D319&lt;COLUMNS($F$7:N$7),"",INDEX(TableDiv[[GASB]:[GASB]],_xlfn.AGGREGATE(15,3,(TableDiv[[Agency]:[Agency]]=$E319)/(TableDiv[[Agency]:[Agency]]=$E319)*(ROW(TableDiv[Agency])-ROW(TableDiv[[#Headers],[Agency]])),COLUMNS($F$7:N$7))))</f>
        <v>0</v>
      </c>
      <c r="O319" s="1069" cm="1">
        <f t="array" ref="O319">IF($D319&lt;COLUMNS($F$7:O$7),"",INDEX(TableDiv[[GASB]:[GASB]],_xlfn.AGGREGATE(15,3,(TableDiv[[Agency]:[Agency]]=$E319)/(TableDiv[[Agency]:[Agency]]=$E319)*(ROW(TableDiv[Agency])-ROW(TableDiv[[#Headers],[Agency]])),COLUMNS($F$7:O$7))))</f>
        <v>0</v>
      </c>
      <c r="P319" s="1069" cm="1">
        <f t="array" ref="P319">IF($D319&lt;COLUMNS($F$7:P$7),"",INDEX(TableDiv[[GASB]:[GASB]],_xlfn.AGGREGATE(15,3,(TableDiv[[Agency]:[Agency]]=$E319)/(TableDiv[[Agency]:[Agency]]=$E319)*(ROW(TableDiv[Agency])-ROW(TableDiv[[#Headers],[Agency]])),COLUMNS($F$7:P$7))))</f>
        <v>0</v>
      </c>
      <c r="Q319" s="1069" cm="1">
        <f t="array" ref="Q319">IF($D319&lt;COLUMNS($F$7:Q$7),"",INDEX(TableDiv[[GASB]:[GASB]],_xlfn.AGGREGATE(15,3,(TableDiv[[Agency]:[Agency]]=$E319)/(TableDiv[[Agency]:[Agency]]=$E319)*(ROW(TableDiv[Agency])-ROW(TableDiv[[#Headers],[Agency]])),COLUMNS($F$7:Q$7))))</f>
        <v>0</v>
      </c>
      <c r="R319" s="1069" cm="1">
        <f t="array" ref="R319">IF($D319&lt;COLUMNS($F$7:R$7),"",INDEX(TableDiv[[GASB]:[GASB]],_xlfn.AGGREGATE(15,3,(TableDiv[[Agency]:[Agency]]=$E319)/(TableDiv[[Agency]:[Agency]]=$E319)*(ROW(TableDiv[Agency])-ROW(TableDiv[[#Headers],[Agency]])),COLUMNS($F$7:R$7))))</f>
        <v>0</v>
      </c>
      <c r="S319" s="1069" cm="1">
        <f t="array" ref="S319">IF($D319&lt;COLUMNS($F$7:S$7),"",INDEX(TableDiv[[GASB]:[GASB]],_xlfn.AGGREGATE(15,3,(TableDiv[[Agency]:[Agency]]=$E319)/(TableDiv[[Agency]:[Agency]]=$E319)*(ROW(TableDiv[Agency])-ROW(TableDiv[[#Headers],[Agency]])),COLUMNS($F$7:S$7))))</f>
        <v>0</v>
      </c>
      <c r="T319" s="1069" cm="1">
        <f t="array" ref="T319">IF($D319&lt;COLUMNS($F$7:T$7),"",INDEX(TableDiv[[GASB]:[GASB]],_xlfn.AGGREGATE(15,3,(TableDiv[[Agency]:[Agency]]=$E319)/(TableDiv[[Agency]:[Agency]]=$E319)*(ROW(TableDiv[Agency])-ROW(TableDiv[[#Headers],[Agency]])),COLUMNS($F$7:T$7))))</f>
        <v>0</v>
      </c>
      <c r="U319" s="1069" cm="1">
        <f t="array" ref="U319">IF($D319&lt;COLUMNS($F$7:U$7),"",INDEX(TableDiv[[GASB]:[GASB]],_xlfn.AGGREGATE(15,3,(TableDiv[[Agency]:[Agency]]=$E319)/(TableDiv[[Agency]:[Agency]]=$E319)*(ROW(TableDiv[Agency])-ROW(TableDiv[[#Headers],[Agency]])),COLUMNS($F$7:U$7))))</f>
        <v>0</v>
      </c>
      <c r="V319" s="1069" cm="1">
        <f t="array" ref="V319">IF($D319&lt;COLUMNS($F$7:V$7),"",INDEX(TableDiv[[GASB]:[GASB]],_xlfn.AGGREGATE(15,3,(TableDiv[[Agency]:[Agency]]=$E319)/(TableDiv[[Agency]:[Agency]]=$E319)*(ROW(TableDiv[Agency])-ROW(TableDiv[[#Headers],[Agency]])),COLUMNS($F$7:V$7))))</f>
        <v>0</v>
      </c>
      <c r="W319" s="1069" cm="1">
        <f t="array" ref="W319">IF($D319&lt;COLUMNS($F$7:W$7),"",INDEX(TableDiv[[GASB]:[GASB]],_xlfn.AGGREGATE(15,3,(TableDiv[[Agency]:[Agency]]=$E319)/(TableDiv[[Agency]:[Agency]]=$E319)*(ROW(TableDiv[Agency])-ROW(TableDiv[[#Headers],[Agency]])),COLUMNS($F$7:W$7))))</f>
        <v>0</v>
      </c>
      <c r="X319" s="1069" cm="1">
        <f t="array" ref="X319">IF($D319&lt;COLUMNS($F$7:X$7),"",INDEX(TableDiv[[GASB]:[GASB]],_xlfn.AGGREGATE(15,3,(TableDiv[[Agency]:[Agency]]=$E319)/(TableDiv[[Agency]:[Agency]]=$E319)*(ROW(TableDiv[Agency])-ROW(TableDiv[[#Headers],[Agency]])),COLUMNS($F$7:X$7))))</f>
        <v>0</v>
      </c>
      <c r="Y319" s="1069" cm="1">
        <f t="array" ref="Y319">IF($D319&lt;COLUMNS($F$7:Y$7),"",INDEX(TableDiv[[GASB]:[GASB]],_xlfn.AGGREGATE(15,3,(TableDiv[[Agency]:[Agency]]=$E319)/(TableDiv[[Agency]:[Agency]]=$E319)*(ROW(TableDiv[Agency])-ROW(TableDiv[[#Headers],[Agency]])),COLUMNS($F$7:Y$7))))</f>
        <v>0</v>
      </c>
      <c r="Z319" s="1069" cm="1">
        <f t="array" ref="Z319">IF($D319&lt;COLUMNS($F$7:Z$7),"",INDEX(TableDiv[[GASB]:[GASB]],_xlfn.AGGREGATE(15,3,(TableDiv[[Agency]:[Agency]]=$E319)/(TableDiv[[Agency]:[Agency]]=$E319)*(ROW(TableDiv[Agency])-ROW(TableDiv[[#Headers],[Agency]])),COLUMNS($F$7:Z$7))))</f>
        <v>0</v>
      </c>
      <c r="AA319" s="1069" cm="1">
        <f t="array" ref="AA319">IF($D319&lt;COLUMNS($F$7:AA$7),"",INDEX(TableDiv[[GASB]:[GASB]],_xlfn.AGGREGATE(15,3,(TableDiv[[Agency]:[Agency]]=$E319)/(TableDiv[[Agency]:[Agency]]=$E319)*(ROW(TableDiv[Agency])-ROW(TableDiv[[#Headers],[Agency]])),COLUMNS($F$7:AA$7))))</f>
        <v>0</v>
      </c>
      <c r="AB319" s="1069" cm="1">
        <f t="array" ref="AB319">IF($D319&lt;COLUMNS($F$7:AB$7),"",INDEX(TableDiv[[GASB]:[GASB]],_xlfn.AGGREGATE(15,3,(TableDiv[[Agency]:[Agency]]=$E319)/(TableDiv[[Agency]:[Agency]]=$E319)*(ROW(TableDiv[Agency])-ROW(TableDiv[[#Headers],[Agency]])),COLUMNS($F$7:AB$7))))</f>
        <v>0</v>
      </c>
      <c r="AC319" s="1069" cm="1">
        <f t="array" ref="AC319">IF($D319&lt;COLUMNS($F$7:AC$7),"",INDEX(TableDiv[[GASB]:[GASB]],_xlfn.AGGREGATE(15,3,(TableDiv[[Agency]:[Agency]]=$E319)/(TableDiv[[Agency]:[Agency]]=$E319)*(ROW(TableDiv[Agency])-ROW(TableDiv[[#Headers],[Agency]])),COLUMNS($F$7:AC$7))))</f>
        <v>0</v>
      </c>
      <c r="AD319" s="1069" cm="1">
        <f t="array" ref="AD319">IF($D319&lt;COLUMNS($F$7:AD$7),"",INDEX(TableDiv[[GASB]:[GASB]],_xlfn.AGGREGATE(15,3,(TableDiv[[Agency]:[Agency]]=$E319)/(TableDiv[[Agency]:[Agency]]=$E319)*(ROW(TableDiv[Agency])-ROW(TableDiv[[#Headers],[Agency]])),COLUMNS($F$7:AD$7))))</f>
        <v>0</v>
      </c>
      <c r="AE319" s="1069" cm="1">
        <f t="array" ref="AE319">IF($D319&lt;COLUMNS($F$7:AE$7),"",INDEX(TableDiv[[GASB]:[GASB]],_xlfn.AGGREGATE(15,3,(TableDiv[[Agency]:[Agency]]=$E319)/(TableDiv[[Agency]:[Agency]]=$E319)*(ROW(TableDiv[Agency])-ROW(TableDiv[[#Headers],[Agency]])),COLUMNS($F$7:AE$7))))</f>
        <v>0</v>
      </c>
      <c r="AF319" s="1069" cm="1">
        <f t="array" ref="AF319">IF($D319&lt;COLUMNS($F$7:AF$7),"",INDEX(TableDiv[[GASB]:[GASB]],_xlfn.AGGREGATE(15,3,(TableDiv[[Agency]:[Agency]]=$E319)/(TableDiv[[Agency]:[Agency]]=$E319)*(ROW(TableDiv[Agency])-ROW(TableDiv[[#Headers],[Agency]])),COLUMNS($F$7:AF$7))))</f>
        <v>0</v>
      </c>
      <c r="AG319" s="1069" cm="1">
        <f t="array" ref="AG319">IF($D319&lt;COLUMNS($F$7:AG$7),"",INDEX(TableDiv[[GASB]:[GASB]],_xlfn.AGGREGATE(15,3,(TableDiv[[Agency]:[Agency]]=$E319)/(TableDiv[[Agency]:[Agency]]=$E319)*(ROW(TableDiv[Agency])-ROW(TableDiv[[#Headers],[Agency]])),COLUMNS($F$7:AG$7))))</f>
        <v>0</v>
      </c>
      <c r="AH319" s="1069" cm="1">
        <f t="array" ref="AH319">IF($D319&lt;COLUMNS($F$7:AH$7),"",INDEX(TableDiv[[GASB]:[GASB]],_xlfn.AGGREGATE(15,3,(TableDiv[[Agency]:[Agency]]=$E319)/(TableDiv[[Agency]:[Agency]]=$E319)*(ROW(TableDiv[Agency])-ROW(TableDiv[[#Headers],[Agency]])),COLUMNS($F$7:AH$7))))</f>
        <v>0</v>
      </c>
      <c r="AI319" s="1069" cm="1">
        <f t="array" ref="AI319">IF($D319&lt;COLUMNS($F$7:AI$7),"",INDEX(TableDiv[[GASB]:[GASB]],_xlfn.AGGREGATE(15,3,(TableDiv[[Agency]:[Agency]]=$E319)/(TableDiv[[Agency]:[Agency]]=$E319)*(ROW(TableDiv[Agency])-ROW(TableDiv[[#Headers],[Agency]])),COLUMNS($F$7:AI$7))))</f>
        <v>0</v>
      </c>
      <c r="AJ319" s="1069" cm="1">
        <f t="array" ref="AJ319">IF($D319&lt;COLUMNS($F$7:AJ$7),"",INDEX(TableDiv[[GASB]:[GASB]],_xlfn.AGGREGATE(15,3,(TableDiv[[Agency]:[Agency]]=$E319)/(TableDiv[[Agency]:[Agency]]=$E319)*(ROW(TableDiv[Agency])-ROW(TableDiv[[#Headers],[Agency]])),COLUMNS($F$7:AJ$7))))</f>
        <v>0</v>
      </c>
      <c r="AK319" s="1069" t="str" cm="1">
        <f t="array" ref="AK319">IF($D319&lt;COLUMNS($F$7:AK$7),"",INDEX(TableDiv[[GASB]:[GASB]],_xlfn.AGGREGATE(15,3,(TableDiv[[Agency]:[Agency]]=$E319)/(TableDiv[[Agency]:[Agency]]=$E319)*(ROW(TableDiv[Agency])-ROW(TableDiv[[#Headers],[Agency]])),COLUMNS($F$7:AK$7))))</f>
        <v/>
      </c>
      <c r="AL319" s="1069" t="str" cm="1">
        <f t="array" ref="AL319">IF($D319&lt;COLUMNS($F$7:AL$7),"",INDEX(TableDiv[[GASB]:[GASB]],_xlfn.AGGREGATE(15,3,(TableDiv[[Agency]:[Agency]]=$E319)/(TableDiv[[Agency]:[Agency]]=$E319)*(ROW(TableDiv[Agency])-ROW(TableDiv[[#Headers],[Agency]])),COLUMNS($F$7:AL$7))))</f>
        <v/>
      </c>
      <c r="AM319" s="1069" t="str" cm="1">
        <f t="array" ref="AM319">IF($D319&lt;COLUMNS($F$7:AM$7),"",INDEX(TableDiv[[GASB]:[GASB]],_xlfn.AGGREGATE(15,3,(TableDiv[[Agency]:[Agency]]=$E319)/(TableDiv[[Agency]:[Agency]]=$E319)*(ROW(TableDiv[Agency])-ROW(TableDiv[[#Headers],[Agency]])),COLUMNS($F$7:AM$7))))</f>
        <v/>
      </c>
      <c r="AN319" s="1069"/>
      <c r="AO319" s="1069"/>
      <c r="AP319" s="1069"/>
      <c r="AQ319" s="1069"/>
      <c r="AR319" s="1069"/>
      <c r="AS319" s="1069"/>
    </row>
    <row r="320" spans="1:45" ht="15">
      <c r="A320" s="1073" t="s">
        <v>1532</v>
      </c>
      <c r="B320" s="1073" t="s">
        <v>2270</v>
      </c>
      <c r="C320" s="1069"/>
      <c r="D320" s="1069">
        <f>COUNTIF(TableDiv[Agency],E320)</f>
        <v>31</v>
      </c>
      <c r="E320" s="1078" t="str" cm="1">
        <f t="array" ref="E320">IFERROR(INDEX(TableDiv[Agency],MATCH(0,INDEX(COUNTIF($E$7:E319,TableDiv[Agency]),),0)),"")</f>
        <v/>
      </c>
      <c r="F320" s="1069" cm="1">
        <f t="array" ref="F320">IF($D320&lt;COLUMNS($F$7:F$7),"",INDEX(TableDiv[[GASB]:[GASB]],_xlfn.AGGREGATE(15,3,(TableDiv[[Agency]:[Agency]]=$E320)/(TableDiv[[Agency]:[Agency]]=$E320)*(ROW(TableDiv[Agency])-ROW(TableDiv[[#Headers],[Agency]])),COLUMNS($F$7:F$7))))</f>
        <v>0</v>
      </c>
      <c r="G320" s="1069" cm="1">
        <f t="array" ref="G320">IF($D320&lt;COLUMNS($F$7:G$7),"",INDEX(TableDiv[[GASB]:[GASB]],_xlfn.AGGREGATE(15,3,(TableDiv[[Agency]:[Agency]]=$E320)/(TableDiv[[Agency]:[Agency]]=$E320)*(ROW(TableDiv[Agency])-ROW(TableDiv[[#Headers],[Agency]])),COLUMNS($F$7:G$7))))</f>
        <v>0</v>
      </c>
      <c r="H320" s="1069" cm="1">
        <f t="array" ref="H320">IF($D320&lt;COLUMNS($F$7:H$7),"",INDEX(TableDiv[[GASB]:[GASB]],_xlfn.AGGREGATE(15,3,(TableDiv[[Agency]:[Agency]]=$E320)/(TableDiv[[Agency]:[Agency]]=$E320)*(ROW(TableDiv[Agency])-ROW(TableDiv[[#Headers],[Agency]])),COLUMNS($F$7:H$7))))</f>
        <v>0</v>
      </c>
      <c r="I320" s="1069" cm="1">
        <f t="array" ref="I320">IF($D320&lt;COLUMNS($F$7:I$7),"",INDEX(TableDiv[[GASB]:[GASB]],_xlfn.AGGREGATE(15,3,(TableDiv[[Agency]:[Agency]]=$E320)/(TableDiv[[Agency]:[Agency]]=$E320)*(ROW(TableDiv[Agency])-ROW(TableDiv[[#Headers],[Agency]])),COLUMNS($F$7:I$7))))</f>
        <v>0</v>
      </c>
      <c r="J320" s="1069" cm="1">
        <f t="array" ref="J320">IF($D320&lt;COLUMNS($F$7:J$7),"",INDEX(TableDiv[[GASB]:[GASB]],_xlfn.AGGREGATE(15,3,(TableDiv[[Agency]:[Agency]]=$E320)/(TableDiv[[Agency]:[Agency]]=$E320)*(ROW(TableDiv[Agency])-ROW(TableDiv[[#Headers],[Agency]])),COLUMNS($F$7:J$7))))</f>
        <v>0</v>
      </c>
      <c r="K320" s="1069" cm="1">
        <f t="array" ref="K320">IF($D320&lt;COLUMNS($F$7:K$7),"",INDEX(TableDiv[[GASB]:[GASB]],_xlfn.AGGREGATE(15,3,(TableDiv[[Agency]:[Agency]]=$E320)/(TableDiv[[Agency]:[Agency]]=$E320)*(ROW(TableDiv[Agency])-ROW(TableDiv[[#Headers],[Agency]])),COLUMNS($F$7:K$7))))</f>
        <v>0</v>
      </c>
      <c r="L320" s="1069" cm="1">
        <f t="array" ref="L320">IF($D320&lt;COLUMNS($F$7:L$7),"",INDEX(TableDiv[[GASB]:[GASB]],_xlfn.AGGREGATE(15,3,(TableDiv[[Agency]:[Agency]]=$E320)/(TableDiv[[Agency]:[Agency]]=$E320)*(ROW(TableDiv[Agency])-ROW(TableDiv[[#Headers],[Agency]])),COLUMNS($F$7:L$7))))</f>
        <v>0</v>
      </c>
      <c r="M320" s="1069" cm="1">
        <f t="array" ref="M320">IF($D320&lt;COLUMNS($F$7:M$7),"",INDEX(TableDiv[[GASB]:[GASB]],_xlfn.AGGREGATE(15,3,(TableDiv[[Agency]:[Agency]]=$E320)/(TableDiv[[Agency]:[Agency]]=$E320)*(ROW(TableDiv[Agency])-ROW(TableDiv[[#Headers],[Agency]])),COLUMNS($F$7:M$7))))</f>
        <v>0</v>
      </c>
      <c r="N320" s="1069" cm="1">
        <f t="array" ref="N320">IF($D320&lt;COLUMNS($F$7:N$7),"",INDEX(TableDiv[[GASB]:[GASB]],_xlfn.AGGREGATE(15,3,(TableDiv[[Agency]:[Agency]]=$E320)/(TableDiv[[Agency]:[Agency]]=$E320)*(ROW(TableDiv[Agency])-ROW(TableDiv[[#Headers],[Agency]])),COLUMNS($F$7:N$7))))</f>
        <v>0</v>
      </c>
      <c r="O320" s="1069" cm="1">
        <f t="array" ref="O320">IF($D320&lt;COLUMNS($F$7:O$7),"",INDEX(TableDiv[[GASB]:[GASB]],_xlfn.AGGREGATE(15,3,(TableDiv[[Agency]:[Agency]]=$E320)/(TableDiv[[Agency]:[Agency]]=$E320)*(ROW(TableDiv[Agency])-ROW(TableDiv[[#Headers],[Agency]])),COLUMNS($F$7:O$7))))</f>
        <v>0</v>
      </c>
      <c r="P320" s="1069" cm="1">
        <f t="array" ref="P320">IF($D320&lt;COLUMNS($F$7:P$7),"",INDEX(TableDiv[[GASB]:[GASB]],_xlfn.AGGREGATE(15,3,(TableDiv[[Agency]:[Agency]]=$E320)/(TableDiv[[Agency]:[Agency]]=$E320)*(ROW(TableDiv[Agency])-ROW(TableDiv[[#Headers],[Agency]])),COLUMNS($F$7:P$7))))</f>
        <v>0</v>
      </c>
      <c r="Q320" s="1069" cm="1">
        <f t="array" ref="Q320">IF($D320&lt;COLUMNS($F$7:Q$7),"",INDEX(TableDiv[[GASB]:[GASB]],_xlfn.AGGREGATE(15,3,(TableDiv[[Agency]:[Agency]]=$E320)/(TableDiv[[Agency]:[Agency]]=$E320)*(ROW(TableDiv[Agency])-ROW(TableDiv[[#Headers],[Agency]])),COLUMNS($F$7:Q$7))))</f>
        <v>0</v>
      </c>
      <c r="R320" s="1069" cm="1">
        <f t="array" ref="R320">IF($D320&lt;COLUMNS($F$7:R$7),"",INDEX(TableDiv[[GASB]:[GASB]],_xlfn.AGGREGATE(15,3,(TableDiv[[Agency]:[Agency]]=$E320)/(TableDiv[[Agency]:[Agency]]=$E320)*(ROW(TableDiv[Agency])-ROW(TableDiv[[#Headers],[Agency]])),COLUMNS($F$7:R$7))))</f>
        <v>0</v>
      </c>
      <c r="S320" s="1069" cm="1">
        <f t="array" ref="S320">IF($D320&lt;COLUMNS($F$7:S$7),"",INDEX(TableDiv[[GASB]:[GASB]],_xlfn.AGGREGATE(15,3,(TableDiv[[Agency]:[Agency]]=$E320)/(TableDiv[[Agency]:[Agency]]=$E320)*(ROW(TableDiv[Agency])-ROW(TableDiv[[#Headers],[Agency]])),COLUMNS($F$7:S$7))))</f>
        <v>0</v>
      </c>
      <c r="T320" s="1069" cm="1">
        <f t="array" ref="T320">IF($D320&lt;COLUMNS($F$7:T$7),"",INDEX(TableDiv[[GASB]:[GASB]],_xlfn.AGGREGATE(15,3,(TableDiv[[Agency]:[Agency]]=$E320)/(TableDiv[[Agency]:[Agency]]=$E320)*(ROW(TableDiv[Agency])-ROW(TableDiv[[#Headers],[Agency]])),COLUMNS($F$7:T$7))))</f>
        <v>0</v>
      </c>
      <c r="U320" s="1069" cm="1">
        <f t="array" ref="U320">IF($D320&lt;COLUMNS($F$7:U$7),"",INDEX(TableDiv[[GASB]:[GASB]],_xlfn.AGGREGATE(15,3,(TableDiv[[Agency]:[Agency]]=$E320)/(TableDiv[[Agency]:[Agency]]=$E320)*(ROW(TableDiv[Agency])-ROW(TableDiv[[#Headers],[Agency]])),COLUMNS($F$7:U$7))))</f>
        <v>0</v>
      </c>
      <c r="V320" s="1069" cm="1">
        <f t="array" ref="V320">IF($D320&lt;COLUMNS($F$7:V$7),"",INDEX(TableDiv[[GASB]:[GASB]],_xlfn.AGGREGATE(15,3,(TableDiv[[Agency]:[Agency]]=$E320)/(TableDiv[[Agency]:[Agency]]=$E320)*(ROW(TableDiv[Agency])-ROW(TableDiv[[#Headers],[Agency]])),COLUMNS($F$7:V$7))))</f>
        <v>0</v>
      </c>
      <c r="W320" s="1069" cm="1">
        <f t="array" ref="W320">IF($D320&lt;COLUMNS($F$7:W$7),"",INDEX(TableDiv[[GASB]:[GASB]],_xlfn.AGGREGATE(15,3,(TableDiv[[Agency]:[Agency]]=$E320)/(TableDiv[[Agency]:[Agency]]=$E320)*(ROW(TableDiv[Agency])-ROW(TableDiv[[#Headers],[Agency]])),COLUMNS($F$7:W$7))))</f>
        <v>0</v>
      </c>
      <c r="X320" s="1069" cm="1">
        <f t="array" ref="X320">IF($D320&lt;COLUMNS($F$7:X$7),"",INDEX(TableDiv[[GASB]:[GASB]],_xlfn.AGGREGATE(15,3,(TableDiv[[Agency]:[Agency]]=$E320)/(TableDiv[[Agency]:[Agency]]=$E320)*(ROW(TableDiv[Agency])-ROW(TableDiv[[#Headers],[Agency]])),COLUMNS($F$7:X$7))))</f>
        <v>0</v>
      </c>
      <c r="Y320" s="1069" cm="1">
        <f t="array" ref="Y320">IF($D320&lt;COLUMNS($F$7:Y$7),"",INDEX(TableDiv[[GASB]:[GASB]],_xlfn.AGGREGATE(15,3,(TableDiv[[Agency]:[Agency]]=$E320)/(TableDiv[[Agency]:[Agency]]=$E320)*(ROW(TableDiv[Agency])-ROW(TableDiv[[#Headers],[Agency]])),COLUMNS($F$7:Y$7))))</f>
        <v>0</v>
      </c>
      <c r="Z320" s="1069" cm="1">
        <f t="array" ref="Z320">IF($D320&lt;COLUMNS($F$7:Z$7),"",INDEX(TableDiv[[GASB]:[GASB]],_xlfn.AGGREGATE(15,3,(TableDiv[[Agency]:[Agency]]=$E320)/(TableDiv[[Agency]:[Agency]]=$E320)*(ROW(TableDiv[Agency])-ROW(TableDiv[[#Headers],[Agency]])),COLUMNS($F$7:Z$7))))</f>
        <v>0</v>
      </c>
      <c r="AA320" s="1069" cm="1">
        <f t="array" ref="AA320">IF($D320&lt;COLUMNS($F$7:AA$7),"",INDEX(TableDiv[[GASB]:[GASB]],_xlfn.AGGREGATE(15,3,(TableDiv[[Agency]:[Agency]]=$E320)/(TableDiv[[Agency]:[Agency]]=$E320)*(ROW(TableDiv[Agency])-ROW(TableDiv[[#Headers],[Agency]])),COLUMNS($F$7:AA$7))))</f>
        <v>0</v>
      </c>
      <c r="AB320" s="1069" cm="1">
        <f t="array" ref="AB320">IF($D320&lt;COLUMNS($F$7:AB$7),"",INDEX(TableDiv[[GASB]:[GASB]],_xlfn.AGGREGATE(15,3,(TableDiv[[Agency]:[Agency]]=$E320)/(TableDiv[[Agency]:[Agency]]=$E320)*(ROW(TableDiv[Agency])-ROW(TableDiv[[#Headers],[Agency]])),COLUMNS($F$7:AB$7))))</f>
        <v>0</v>
      </c>
      <c r="AC320" s="1069" cm="1">
        <f t="array" ref="AC320">IF($D320&lt;COLUMNS($F$7:AC$7),"",INDEX(TableDiv[[GASB]:[GASB]],_xlfn.AGGREGATE(15,3,(TableDiv[[Agency]:[Agency]]=$E320)/(TableDiv[[Agency]:[Agency]]=$E320)*(ROW(TableDiv[Agency])-ROW(TableDiv[[#Headers],[Agency]])),COLUMNS($F$7:AC$7))))</f>
        <v>0</v>
      </c>
      <c r="AD320" s="1069" cm="1">
        <f t="array" ref="AD320">IF($D320&lt;COLUMNS($F$7:AD$7),"",INDEX(TableDiv[[GASB]:[GASB]],_xlfn.AGGREGATE(15,3,(TableDiv[[Agency]:[Agency]]=$E320)/(TableDiv[[Agency]:[Agency]]=$E320)*(ROW(TableDiv[Agency])-ROW(TableDiv[[#Headers],[Agency]])),COLUMNS($F$7:AD$7))))</f>
        <v>0</v>
      </c>
      <c r="AE320" s="1069" cm="1">
        <f t="array" ref="AE320">IF($D320&lt;COLUMNS($F$7:AE$7),"",INDEX(TableDiv[[GASB]:[GASB]],_xlfn.AGGREGATE(15,3,(TableDiv[[Agency]:[Agency]]=$E320)/(TableDiv[[Agency]:[Agency]]=$E320)*(ROW(TableDiv[Agency])-ROW(TableDiv[[#Headers],[Agency]])),COLUMNS($F$7:AE$7))))</f>
        <v>0</v>
      </c>
      <c r="AF320" s="1069" cm="1">
        <f t="array" ref="AF320">IF($D320&lt;COLUMNS($F$7:AF$7),"",INDEX(TableDiv[[GASB]:[GASB]],_xlfn.AGGREGATE(15,3,(TableDiv[[Agency]:[Agency]]=$E320)/(TableDiv[[Agency]:[Agency]]=$E320)*(ROW(TableDiv[Agency])-ROW(TableDiv[[#Headers],[Agency]])),COLUMNS($F$7:AF$7))))</f>
        <v>0</v>
      </c>
      <c r="AG320" s="1069" cm="1">
        <f t="array" ref="AG320">IF($D320&lt;COLUMNS($F$7:AG$7),"",INDEX(TableDiv[[GASB]:[GASB]],_xlfn.AGGREGATE(15,3,(TableDiv[[Agency]:[Agency]]=$E320)/(TableDiv[[Agency]:[Agency]]=$E320)*(ROW(TableDiv[Agency])-ROW(TableDiv[[#Headers],[Agency]])),COLUMNS($F$7:AG$7))))</f>
        <v>0</v>
      </c>
      <c r="AH320" s="1069" cm="1">
        <f t="array" ref="AH320">IF($D320&lt;COLUMNS($F$7:AH$7),"",INDEX(TableDiv[[GASB]:[GASB]],_xlfn.AGGREGATE(15,3,(TableDiv[[Agency]:[Agency]]=$E320)/(TableDiv[[Agency]:[Agency]]=$E320)*(ROW(TableDiv[Agency])-ROW(TableDiv[[#Headers],[Agency]])),COLUMNS($F$7:AH$7))))</f>
        <v>0</v>
      </c>
      <c r="AI320" s="1069" cm="1">
        <f t="array" ref="AI320">IF($D320&lt;COLUMNS($F$7:AI$7),"",INDEX(TableDiv[[GASB]:[GASB]],_xlfn.AGGREGATE(15,3,(TableDiv[[Agency]:[Agency]]=$E320)/(TableDiv[[Agency]:[Agency]]=$E320)*(ROW(TableDiv[Agency])-ROW(TableDiv[[#Headers],[Agency]])),COLUMNS($F$7:AI$7))))</f>
        <v>0</v>
      </c>
      <c r="AJ320" s="1069" cm="1">
        <f t="array" ref="AJ320">IF($D320&lt;COLUMNS($F$7:AJ$7),"",INDEX(TableDiv[[GASB]:[GASB]],_xlfn.AGGREGATE(15,3,(TableDiv[[Agency]:[Agency]]=$E320)/(TableDiv[[Agency]:[Agency]]=$E320)*(ROW(TableDiv[Agency])-ROW(TableDiv[[#Headers],[Agency]])),COLUMNS($F$7:AJ$7))))</f>
        <v>0</v>
      </c>
      <c r="AK320" s="1069" t="str" cm="1">
        <f t="array" ref="AK320">IF($D320&lt;COLUMNS($F$7:AK$7),"",INDEX(TableDiv[[GASB]:[GASB]],_xlfn.AGGREGATE(15,3,(TableDiv[[Agency]:[Agency]]=$E320)/(TableDiv[[Agency]:[Agency]]=$E320)*(ROW(TableDiv[Agency])-ROW(TableDiv[[#Headers],[Agency]])),COLUMNS($F$7:AK$7))))</f>
        <v/>
      </c>
      <c r="AL320" s="1069" t="str" cm="1">
        <f t="array" ref="AL320">IF($D320&lt;COLUMNS($F$7:AL$7),"",INDEX(TableDiv[[GASB]:[GASB]],_xlfn.AGGREGATE(15,3,(TableDiv[[Agency]:[Agency]]=$E320)/(TableDiv[[Agency]:[Agency]]=$E320)*(ROW(TableDiv[Agency])-ROW(TableDiv[[#Headers],[Agency]])),COLUMNS($F$7:AL$7))))</f>
        <v/>
      </c>
      <c r="AM320" s="1069" t="str" cm="1">
        <f t="array" ref="AM320">IF($D320&lt;COLUMNS($F$7:AM$7),"",INDEX(TableDiv[[GASB]:[GASB]],_xlfn.AGGREGATE(15,3,(TableDiv[[Agency]:[Agency]]=$E320)/(TableDiv[[Agency]:[Agency]]=$E320)*(ROW(TableDiv[Agency])-ROW(TableDiv[[#Headers],[Agency]])),COLUMNS($F$7:AM$7))))</f>
        <v/>
      </c>
      <c r="AN320" s="1069"/>
      <c r="AO320" s="1069"/>
      <c r="AP320" s="1069"/>
      <c r="AQ320" s="1069"/>
      <c r="AR320" s="1069"/>
      <c r="AS320" s="1069"/>
    </row>
    <row r="321" spans="1:45" ht="15">
      <c r="A321" s="1073" t="s">
        <v>1532</v>
      </c>
      <c r="B321" s="1073" t="s">
        <v>2345</v>
      </c>
      <c r="C321" s="1069"/>
      <c r="D321" s="1069">
        <f>COUNTIF(TableDiv[Agency],E321)</f>
        <v>31</v>
      </c>
      <c r="E321" s="1078" t="str" cm="1">
        <f t="array" ref="E321">IFERROR(INDEX(TableDiv[Agency],MATCH(0,INDEX(COUNTIF($E$7:E320,TableDiv[Agency]),),0)),"")</f>
        <v/>
      </c>
      <c r="F321" s="1069" cm="1">
        <f t="array" ref="F321">IF($D321&lt;COLUMNS($F$7:F$7),"",INDEX(TableDiv[[GASB]:[GASB]],_xlfn.AGGREGATE(15,3,(TableDiv[[Agency]:[Agency]]=$E321)/(TableDiv[[Agency]:[Agency]]=$E321)*(ROW(TableDiv[Agency])-ROW(TableDiv[[#Headers],[Agency]])),COLUMNS($F$7:F$7))))</f>
        <v>0</v>
      </c>
      <c r="G321" s="1069" cm="1">
        <f t="array" ref="G321">IF($D321&lt;COLUMNS($F$7:G$7),"",INDEX(TableDiv[[GASB]:[GASB]],_xlfn.AGGREGATE(15,3,(TableDiv[[Agency]:[Agency]]=$E321)/(TableDiv[[Agency]:[Agency]]=$E321)*(ROW(TableDiv[Agency])-ROW(TableDiv[[#Headers],[Agency]])),COLUMNS($F$7:G$7))))</f>
        <v>0</v>
      </c>
      <c r="H321" s="1069" cm="1">
        <f t="array" ref="H321">IF($D321&lt;COLUMNS($F$7:H$7),"",INDEX(TableDiv[[GASB]:[GASB]],_xlfn.AGGREGATE(15,3,(TableDiv[[Agency]:[Agency]]=$E321)/(TableDiv[[Agency]:[Agency]]=$E321)*(ROW(TableDiv[Agency])-ROW(TableDiv[[#Headers],[Agency]])),COLUMNS($F$7:H$7))))</f>
        <v>0</v>
      </c>
      <c r="I321" s="1069" cm="1">
        <f t="array" ref="I321">IF($D321&lt;COLUMNS($F$7:I$7),"",INDEX(TableDiv[[GASB]:[GASB]],_xlfn.AGGREGATE(15,3,(TableDiv[[Agency]:[Agency]]=$E321)/(TableDiv[[Agency]:[Agency]]=$E321)*(ROW(TableDiv[Agency])-ROW(TableDiv[[#Headers],[Agency]])),COLUMNS($F$7:I$7))))</f>
        <v>0</v>
      </c>
      <c r="J321" s="1069" cm="1">
        <f t="array" ref="J321">IF($D321&lt;COLUMNS($F$7:J$7),"",INDEX(TableDiv[[GASB]:[GASB]],_xlfn.AGGREGATE(15,3,(TableDiv[[Agency]:[Agency]]=$E321)/(TableDiv[[Agency]:[Agency]]=$E321)*(ROW(TableDiv[Agency])-ROW(TableDiv[[#Headers],[Agency]])),COLUMNS($F$7:J$7))))</f>
        <v>0</v>
      </c>
      <c r="K321" s="1069" cm="1">
        <f t="array" ref="K321">IF($D321&lt;COLUMNS($F$7:K$7),"",INDEX(TableDiv[[GASB]:[GASB]],_xlfn.AGGREGATE(15,3,(TableDiv[[Agency]:[Agency]]=$E321)/(TableDiv[[Agency]:[Agency]]=$E321)*(ROW(TableDiv[Agency])-ROW(TableDiv[[#Headers],[Agency]])),COLUMNS($F$7:K$7))))</f>
        <v>0</v>
      </c>
      <c r="L321" s="1069" cm="1">
        <f t="array" ref="L321">IF($D321&lt;COLUMNS($F$7:L$7),"",INDEX(TableDiv[[GASB]:[GASB]],_xlfn.AGGREGATE(15,3,(TableDiv[[Agency]:[Agency]]=$E321)/(TableDiv[[Agency]:[Agency]]=$E321)*(ROW(TableDiv[Agency])-ROW(TableDiv[[#Headers],[Agency]])),COLUMNS($F$7:L$7))))</f>
        <v>0</v>
      </c>
      <c r="M321" s="1069" cm="1">
        <f t="array" ref="M321">IF($D321&lt;COLUMNS($F$7:M$7),"",INDEX(TableDiv[[GASB]:[GASB]],_xlfn.AGGREGATE(15,3,(TableDiv[[Agency]:[Agency]]=$E321)/(TableDiv[[Agency]:[Agency]]=$E321)*(ROW(TableDiv[Agency])-ROW(TableDiv[[#Headers],[Agency]])),COLUMNS($F$7:M$7))))</f>
        <v>0</v>
      </c>
      <c r="N321" s="1069" cm="1">
        <f t="array" ref="N321">IF($D321&lt;COLUMNS($F$7:N$7),"",INDEX(TableDiv[[GASB]:[GASB]],_xlfn.AGGREGATE(15,3,(TableDiv[[Agency]:[Agency]]=$E321)/(TableDiv[[Agency]:[Agency]]=$E321)*(ROW(TableDiv[Agency])-ROW(TableDiv[[#Headers],[Agency]])),COLUMNS($F$7:N$7))))</f>
        <v>0</v>
      </c>
      <c r="O321" s="1069" cm="1">
        <f t="array" ref="O321">IF($D321&lt;COLUMNS($F$7:O$7),"",INDEX(TableDiv[[GASB]:[GASB]],_xlfn.AGGREGATE(15,3,(TableDiv[[Agency]:[Agency]]=$E321)/(TableDiv[[Agency]:[Agency]]=$E321)*(ROW(TableDiv[Agency])-ROW(TableDiv[[#Headers],[Agency]])),COLUMNS($F$7:O$7))))</f>
        <v>0</v>
      </c>
      <c r="P321" s="1069" cm="1">
        <f t="array" ref="P321">IF($D321&lt;COLUMNS($F$7:P$7),"",INDEX(TableDiv[[GASB]:[GASB]],_xlfn.AGGREGATE(15,3,(TableDiv[[Agency]:[Agency]]=$E321)/(TableDiv[[Agency]:[Agency]]=$E321)*(ROW(TableDiv[Agency])-ROW(TableDiv[[#Headers],[Agency]])),COLUMNS($F$7:P$7))))</f>
        <v>0</v>
      </c>
      <c r="Q321" s="1069" cm="1">
        <f t="array" ref="Q321">IF($D321&lt;COLUMNS($F$7:Q$7),"",INDEX(TableDiv[[GASB]:[GASB]],_xlfn.AGGREGATE(15,3,(TableDiv[[Agency]:[Agency]]=$E321)/(TableDiv[[Agency]:[Agency]]=$E321)*(ROW(TableDiv[Agency])-ROW(TableDiv[[#Headers],[Agency]])),COLUMNS($F$7:Q$7))))</f>
        <v>0</v>
      </c>
      <c r="R321" s="1069" cm="1">
        <f t="array" ref="R321">IF($D321&lt;COLUMNS($F$7:R$7),"",INDEX(TableDiv[[GASB]:[GASB]],_xlfn.AGGREGATE(15,3,(TableDiv[[Agency]:[Agency]]=$E321)/(TableDiv[[Agency]:[Agency]]=$E321)*(ROW(TableDiv[Agency])-ROW(TableDiv[[#Headers],[Agency]])),COLUMNS($F$7:R$7))))</f>
        <v>0</v>
      </c>
      <c r="S321" s="1069" cm="1">
        <f t="array" ref="S321">IF($D321&lt;COLUMNS($F$7:S$7),"",INDEX(TableDiv[[GASB]:[GASB]],_xlfn.AGGREGATE(15,3,(TableDiv[[Agency]:[Agency]]=$E321)/(TableDiv[[Agency]:[Agency]]=$E321)*(ROW(TableDiv[Agency])-ROW(TableDiv[[#Headers],[Agency]])),COLUMNS($F$7:S$7))))</f>
        <v>0</v>
      </c>
      <c r="T321" s="1069" cm="1">
        <f t="array" ref="T321">IF($D321&lt;COLUMNS($F$7:T$7),"",INDEX(TableDiv[[GASB]:[GASB]],_xlfn.AGGREGATE(15,3,(TableDiv[[Agency]:[Agency]]=$E321)/(TableDiv[[Agency]:[Agency]]=$E321)*(ROW(TableDiv[Agency])-ROW(TableDiv[[#Headers],[Agency]])),COLUMNS($F$7:T$7))))</f>
        <v>0</v>
      </c>
      <c r="U321" s="1069" cm="1">
        <f t="array" ref="U321">IF($D321&lt;COLUMNS($F$7:U$7),"",INDEX(TableDiv[[GASB]:[GASB]],_xlfn.AGGREGATE(15,3,(TableDiv[[Agency]:[Agency]]=$E321)/(TableDiv[[Agency]:[Agency]]=$E321)*(ROW(TableDiv[Agency])-ROW(TableDiv[[#Headers],[Agency]])),COLUMNS($F$7:U$7))))</f>
        <v>0</v>
      </c>
      <c r="V321" s="1069" cm="1">
        <f t="array" ref="V321">IF($D321&lt;COLUMNS($F$7:V$7),"",INDEX(TableDiv[[GASB]:[GASB]],_xlfn.AGGREGATE(15,3,(TableDiv[[Agency]:[Agency]]=$E321)/(TableDiv[[Agency]:[Agency]]=$E321)*(ROW(TableDiv[Agency])-ROW(TableDiv[[#Headers],[Agency]])),COLUMNS($F$7:V$7))))</f>
        <v>0</v>
      </c>
      <c r="W321" s="1069" cm="1">
        <f t="array" ref="W321">IF($D321&lt;COLUMNS($F$7:W$7),"",INDEX(TableDiv[[GASB]:[GASB]],_xlfn.AGGREGATE(15,3,(TableDiv[[Agency]:[Agency]]=$E321)/(TableDiv[[Agency]:[Agency]]=$E321)*(ROW(TableDiv[Agency])-ROW(TableDiv[[#Headers],[Agency]])),COLUMNS($F$7:W$7))))</f>
        <v>0</v>
      </c>
      <c r="X321" s="1069" cm="1">
        <f t="array" ref="X321">IF($D321&lt;COLUMNS($F$7:X$7),"",INDEX(TableDiv[[GASB]:[GASB]],_xlfn.AGGREGATE(15,3,(TableDiv[[Agency]:[Agency]]=$E321)/(TableDiv[[Agency]:[Agency]]=$E321)*(ROW(TableDiv[Agency])-ROW(TableDiv[[#Headers],[Agency]])),COLUMNS($F$7:X$7))))</f>
        <v>0</v>
      </c>
      <c r="Y321" s="1069" cm="1">
        <f t="array" ref="Y321">IF($D321&lt;COLUMNS($F$7:Y$7),"",INDEX(TableDiv[[GASB]:[GASB]],_xlfn.AGGREGATE(15,3,(TableDiv[[Agency]:[Agency]]=$E321)/(TableDiv[[Agency]:[Agency]]=$E321)*(ROW(TableDiv[Agency])-ROW(TableDiv[[#Headers],[Agency]])),COLUMNS($F$7:Y$7))))</f>
        <v>0</v>
      </c>
      <c r="Z321" s="1069" cm="1">
        <f t="array" ref="Z321">IF($D321&lt;COLUMNS($F$7:Z$7),"",INDEX(TableDiv[[GASB]:[GASB]],_xlfn.AGGREGATE(15,3,(TableDiv[[Agency]:[Agency]]=$E321)/(TableDiv[[Agency]:[Agency]]=$E321)*(ROW(TableDiv[Agency])-ROW(TableDiv[[#Headers],[Agency]])),COLUMNS($F$7:Z$7))))</f>
        <v>0</v>
      </c>
      <c r="AA321" s="1069" cm="1">
        <f t="array" ref="AA321">IF($D321&lt;COLUMNS($F$7:AA$7),"",INDEX(TableDiv[[GASB]:[GASB]],_xlfn.AGGREGATE(15,3,(TableDiv[[Agency]:[Agency]]=$E321)/(TableDiv[[Agency]:[Agency]]=$E321)*(ROW(TableDiv[Agency])-ROW(TableDiv[[#Headers],[Agency]])),COLUMNS($F$7:AA$7))))</f>
        <v>0</v>
      </c>
      <c r="AB321" s="1069" cm="1">
        <f t="array" ref="AB321">IF($D321&lt;COLUMNS($F$7:AB$7),"",INDEX(TableDiv[[GASB]:[GASB]],_xlfn.AGGREGATE(15,3,(TableDiv[[Agency]:[Agency]]=$E321)/(TableDiv[[Agency]:[Agency]]=$E321)*(ROW(TableDiv[Agency])-ROW(TableDiv[[#Headers],[Agency]])),COLUMNS($F$7:AB$7))))</f>
        <v>0</v>
      </c>
      <c r="AC321" s="1069" cm="1">
        <f t="array" ref="AC321">IF($D321&lt;COLUMNS($F$7:AC$7),"",INDEX(TableDiv[[GASB]:[GASB]],_xlfn.AGGREGATE(15,3,(TableDiv[[Agency]:[Agency]]=$E321)/(TableDiv[[Agency]:[Agency]]=$E321)*(ROW(TableDiv[Agency])-ROW(TableDiv[[#Headers],[Agency]])),COLUMNS($F$7:AC$7))))</f>
        <v>0</v>
      </c>
      <c r="AD321" s="1069" cm="1">
        <f t="array" ref="AD321">IF($D321&lt;COLUMNS($F$7:AD$7),"",INDEX(TableDiv[[GASB]:[GASB]],_xlfn.AGGREGATE(15,3,(TableDiv[[Agency]:[Agency]]=$E321)/(TableDiv[[Agency]:[Agency]]=$E321)*(ROW(TableDiv[Agency])-ROW(TableDiv[[#Headers],[Agency]])),COLUMNS($F$7:AD$7))))</f>
        <v>0</v>
      </c>
      <c r="AE321" s="1069" cm="1">
        <f t="array" ref="AE321">IF($D321&lt;COLUMNS($F$7:AE$7),"",INDEX(TableDiv[[GASB]:[GASB]],_xlfn.AGGREGATE(15,3,(TableDiv[[Agency]:[Agency]]=$E321)/(TableDiv[[Agency]:[Agency]]=$E321)*(ROW(TableDiv[Agency])-ROW(TableDiv[[#Headers],[Agency]])),COLUMNS($F$7:AE$7))))</f>
        <v>0</v>
      </c>
      <c r="AF321" s="1069" cm="1">
        <f t="array" ref="AF321">IF($D321&lt;COLUMNS($F$7:AF$7),"",INDEX(TableDiv[[GASB]:[GASB]],_xlfn.AGGREGATE(15,3,(TableDiv[[Agency]:[Agency]]=$E321)/(TableDiv[[Agency]:[Agency]]=$E321)*(ROW(TableDiv[Agency])-ROW(TableDiv[[#Headers],[Agency]])),COLUMNS($F$7:AF$7))))</f>
        <v>0</v>
      </c>
      <c r="AG321" s="1069" cm="1">
        <f t="array" ref="AG321">IF($D321&lt;COLUMNS($F$7:AG$7),"",INDEX(TableDiv[[GASB]:[GASB]],_xlfn.AGGREGATE(15,3,(TableDiv[[Agency]:[Agency]]=$E321)/(TableDiv[[Agency]:[Agency]]=$E321)*(ROW(TableDiv[Agency])-ROW(TableDiv[[#Headers],[Agency]])),COLUMNS($F$7:AG$7))))</f>
        <v>0</v>
      </c>
      <c r="AH321" s="1069" cm="1">
        <f t="array" ref="AH321">IF($D321&lt;COLUMNS($F$7:AH$7),"",INDEX(TableDiv[[GASB]:[GASB]],_xlfn.AGGREGATE(15,3,(TableDiv[[Agency]:[Agency]]=$E321)/(TableDiv[[Agency]:[Agency]]=$E321)*(ROW(TableDiv[Agency])-ROW(TableDiv[[#Headers],[Agency]])),COLUMNS($F$7:AH$7))))</f>
        <v>0</v>
      </c>
      <c r="AI321" s="1069" cm="1">
        <f t="array" ref="AI321">IF($D321&lt;COLUMNS($F$7:AI$7),"",INDEX(TableDiv[[GASB]:[GASB]],_xlfn.AGGREGATE(15,3,(TableDiv[[Agency]:[Agency]]=$E321)/(TableDiv[[Agency]:[Agency]]=$E321)*(ROW(TableDiv[Agency])-ROW(TableDiv[[#Headers],[Agency]])),COLUMNS($F$7:AI$7))))</f>
        <v>0</v>
      </c>
      <c r="AJ321" s="1069" cm="1">
        <f t="array" ref="AJ321">IF($D321&lt;COLUMNS($F$7:AJ$7),"",INDEX(TableDiv[[GASB]:[GASB]],_xlfn.AGGREGATE(15,3,(TableDiv[[Agency]:[Agency]]=$E321)/(TableDiv[[Agency]:[Agency]]=$E321)*(ROW(TableDiv[Agency])-ROW(TableDiv[[#Headers],[Agency]])),COLUMNS($F$7:AJ$7))))</f>
        <v>0</v>
      </c>
      <c r="AK321" s="1069" t="str" cm="1">
        <f t="array" ref="AK321">IF($D321&lt;COLUMNS($F$7:AK$7),"",INDEX(TableDiv[[GASB]:[GASB]],_xlfn.AGGREGATE(15,3,(TableDiv[[Agency]:[Agency]]=$E321)/(TableDiv[[Agency]:[Agency]]=$E321)*(ROW(TableDiv[Agency])-ROW(TableDiv[[#Headers],[Agency]])),COLUMNS($F$7:AK$7))))</f>
        <v/>
      </c>
      <c r="AL321" s="1069" t="str" cm="1">
        <f t="array" ref="AL321">IF($D321&lt;COLUMNS($F$7:AL$7),"",INDEX(TableDiv[[GASB]:[GASB]],_xlfn.AGGREGATE(15,3,(TableDiv[[Agency]:[Agency]]=$E321)/(TableDiv[[Agency]:[Agency]]=$E321)*(ROW(TableDiv[Agency])-ROW(TableDiv[[#Headers],[Agency]])),COLUMNS($F$7:AL$7))))</f>
        <v/>
      </c>
      <c r="AM321" s="1069" t="str" cm="1">
        <f t="array" ref="AM321">IF($D321&lt;COLUMNS($F$7:AM$7),"",INDEX(TableDiv[[GASB]:[GASB]],_xlfn.AGGREGATE(15,3,(TableDiv[[Agency]:[Agency]]=$E321)/(TableDiv[[Agency]:[Agency]]=$E321)*(ROW(TableDiv[Agency])-ROW(TableDiv[[#Headers],[Agency]])),COLUMNS($F$7:AM$7))))</f>
        <v/>
      </c>
      <c r="AN321" s="1069"/>
      <c r="AO321" s="1069"/>
      <c r="AP321" s="1069"/>
      <c r="AQ321" s="1069"/>
      <c r="AR321" s="1069"/>
      <c r="AS321" s="1069"/>
    </row>
    <row r="322" spans="1:45" ht="15">
      <c r="A322" s="1073" t="s">
        <v>1532</v>
      </c>
      <c r="B322" s="1073" t="s">
        <v>2267</v>
      </c>
      <c r="C322" s="1069"/>
      <c r="D322" s="1069">
        <f>COUNTIF(TableDiv[Agency],E322)</f>
        <v>31</v>
      </c>
      <c r="E322" s="1078" t="str" cm="1">
        <f t="array" ref="E322">IFERROR(INDEX(TableDiv[Agency],MATCH(0,INDEX(COUNTIF($E$7:E321,TableDiv[Agency]),),0)),"")</f>
        <v/>
      </c>
      <c r="F322" s="1069" cm="1">
        <f t="array" ref="F322">IF($D322&lt;COLUMNS($F$7:F$7),"",INDEX(TableDiv[[GASB]:[GASB]],_xlfn.AGGREGATE(15,3,(TableDiv[[Agency]:[Agency]]=$E322)/(TableDiv[[Agency]:[Agency]]=$E322)*(ROW(TableDiv[Agency])-ROW(TableDiv[[#Headers],[Agency]])),COLUMNS($F$7:F$7))))</f>
        <v>0</v>
      </c>
      <c r="G322" s="1069" cm="1">
        <f t="array" ref="G322">IF($D322&lt;COLUMNS($F$7:G$7),"",INDEX(TableDiv[[GASB]:[GASB]],_xlfn.AGGREGATE(15,3,(TableDiv[[Agency]:[Agency]]=$E322)/(TableDiv[[Agency]:[Agency]]=$E322)*(ROW(TableDiv[Agency])-ROW(TableDiv[[#Headers],[Agency]])),COLUMNS($F$7:G$7))))</f>
        <v>0</v>
      </c>
      <c r="H322" s="1069" cm="1">
        <f t="array" ref="H322">IF($D322&lt;COLUMNS($F$7:H$7),"",INDEX(TableDiv[[GASB]:[GASB]],_xlfn.AGGREGATE(15,3,(TableDiv[[Agency]:[Agency]]=$E322)/(TableDiv[[Agency]:[Agency]]=$E322)*(ROW(TableDiv[Agency])-ROW(TableDiv[[#Headers],[Agency]])),COLUMNS($F$7:H$7))))</f>
        <v>0</v>
      </c>
      <c r="I322" s="1069" cm="1">
        <f t="array" ref="I322">IF($D322&lt;COLUMNS($F$7:I$7),"",INDEX(TableDiv[[GASB]:[GASB]],_xlfn.AGGREGATE(15,3,(TableDiv[[Agency]:[Agency]]=$E322)/(TableDiv[[Agency]:[Agency]]=$E322)*(ROW(TableDiv[Agency])-ROW(TableDiv[[#Headers],[Agency]])),COLUMNS($F$7:I$7))))</f>
        <v>0</v>
      </c>
      <c r="J322" s="1069" cm="1">
        <f t="array" ref="J322">IF($D322&lt;COLUMNS($F$7:J$7),"",INDEX(TableDiv[[GASB]:[GASB]],_xlfn.AGGREGATE(15,3,(TableDiv[[Agency]:[Agency]]=$E322)/(TableDiv[[Agency]:[Agency]]=$E322)*(ROW(TableDiv[Agency])-ROW(TableDiv[[#Headers],[Agency]])),COLUMNS($F$7:J$7))))</f>
        <v>0</v>
      </c>
      <c r="K322" s="1069" cm="1">
        <f t="array" ref="K322">IF($D322&lt;COLUMNS($F$7:K$7),"",INDEX(TableDiv[[GASB]:[GASB]],_xlfn.AGGREGATE(15,3,(TableDiv[[Agency]:[Agency]]=$E322)/(TableDiv[[Agency]:[Agency]]=$E322)*(ROW(TableDiv[Agency])-ROW(TableDiv[[#Headers],[Agency]])),COLUMNS($F$7:K$7))))</f>
        <v>0</v>
      </c>
      <c r="L322" s="1069" cm="1">
        <f t="array" ref="L322">IF($D322&lt;COLUMNS($F$7:L$7),"",INDEX(TableDiv[[GASB]:[GASB]],_xlfn.AGGREGATE(15,3,(TableDiv[[Agency]:[Agency]]=$E322)/(TableDiv[[Agency]:[Agency]]=$E322)*(ROW(TableDiv[Agency])-ROW(TableDiv[[#Headers],[Agency]])),COLUMNS($F$7:L$7))))</f>
        <v>0</v>
      </c>
      <c r="M322" s="1069" cm="1">
        <f t="array" ref="M322">IF($D322&lt;COLUMNS($F$7:M$7),"",INDEX(TableDiv[[GASB]:[GASB]],_xlfn.AGGREGATE(15,3,(TableDiv[[Agency]:[Agency]]=$E322)/(TableDiv[[Agency]:[Agency]]=$E322)*(ROW(TableDiv[Agency])-ROW(TableDiv[[#Headers],[Agency]])),COLUMNS($F$7:M$7))))</f>
        <v>0</v>
      </c>
      <c r="N322" s="1069" cm="1">
        <f t="array" ref="N322">IF($D322&lt;COLUMNS($F$7:N$7),"",INDEX(TableDiv[[GASB]:[GASB]],_xlfn.AGGREGATE(15,3,(TableDiv[[Agency]:[Agency]]=$E322)/(TableDiv[[Agency]:[Agency]]=$E322)*(ROW(TableDiv[Agency])-ROW(TableDiv[[#Headers],[Agency]])),COLUMNS($F$7:N$7))))</f>
        <v>0</v>
      </c>
      <c r="O322" s="1069" cm="1">
        <f t="array" ref="O322">IF($D322&lt;COLUMNS($F$7:O$7),"",INDEX(TableDiv[[GASB]:[GASB]],_xlfn.AGGREGATE(15,3,(TableDiv[[Agency]:[Agency]]=$E322)/(TableDiv[[Agency]:[Agency]]=$E322)*(ROW(TableDiv[Agency])-ROW(TableDiv[[#Headers],[Agency]])),COLUMNS($F$7:O$7))))</f>
        <v>0</v>
      </c>
      <c r="P322" s="1069" cm="1">
        <f t="array" ref="P322">IF($D322&lt;COLUMNS($F$7:P$7),"",INDEX(TableDiv[[GASB]:[GASB]],_xlfn.AGGREGATE(15,3,(TableDiv[[Agency]:[Agency]]=$E322)/(TableDiv[[Agency]:[Agency]]=$E322)*(ROW(TableDiv[Agency])-ROW(TableDiv[[#Headers],[Agency]])),COLUMNS($F$7:P$7))))</f>
        <v>0</v>
      </c>
      <c r="Q322" s="1069" cm="1">
        <f t="array" ref="Q322">IF($D322&lt;COLUMNS($F$7:Q$7),"",INDEX(TableDiv[[GASB]:[GASB]],_xlfn.AGGREGATE(15,3,(TableDiv[[Agency]:[Agency]]=$E322)/(TableDiv[[Agency]:[Agency]]=$E322)*(ROW(TableDiv[Agency])-ROW(TableDiv[[#Headers],[Agency]])),COLUMNS($F$7:Q$7))))</f>
        <v>0</v>
      </c>
      <c r="R322" s="1069" cm="1">
        <f t="array" ref="R322">IF($D322&lt;COLUMNS($F$7:R$7),"",INDEX(TableDiv[[GASB]:[GASB]],_xlfn.AGGREGATE(15,3,(TableDiv[[Agency]:[Agency]]=$E322)/(TableDiv[[Agency]:[Agency]]=$E322)*(ROW(TableDiv[Agency])-ROW(TableDiv[[#Headers],[Agency]])),COLUMNS($F$7:R$7))))</f>
        <v>0</v>
      </c>
      <c r="S322" s="1069" cm="1">
        <f t="array" ref="S322">IF($D322&lt;COLUMNS($F$7:S$7),"",INDEX(TableDiv[[GASB]:[GASB]],_xlfn.AGGREGATE(15,3,(TableDiv[[Agency]:[Agency]]=$E322)/(TableDiv[[Agency]:[Agency]]=$E322)*(ROW(TableDiv[Agency])-ROW(TableDiv[[#Headers],[Agency]])),COLUMNS($F$7:S$7))))</f>
        <v>0</v>
      </c>
      <c r="T322" s="1069" cm="1">
        <f t="array" ref="T322">IF($D322&lt;COLUMNS($F$7:T$7),"",INDEX(TableDiv[[GASB]:[GASB]],_xlfn.AGGREGATE(15,3,(TableDiv[[Agency]:[Agency]]=$E322)/(TableDiv[[Agency]:[Agency]]=$E322)*(ROW(TableDiv[Agency])-ROW(TableDiv[[#Headers],[Agency]])),COLUMNS($F$7:T$7))))</f>
        <v>0</v>
      </c>
      <c r="U322" s="1069" cm="1">
        <f t="array" ref="U322">IF($D322&lt;COLUMNS($F$7:U$7),"",INDEX(TableDiv[[GASB]:[GASB]],_xlfn.AGGREGATE(15,3,(TableDiv[[Agency]:[Agency]]=$E322)/(TableDiv[[Agency]:[Agency]]=$E322)*(ROW(TableDiv[Agency])-ROW(TableDiv[[#Headers],[Agency]])),COLUMNS($F$7:U$7))))</f>
        <v>0</v>
      </c>
      <c r="V322" s="1069" cm="1">
        <f t="array" ref="V322">IF($D322&lt;COLUMNS($F$7:V$7),"",INDEX(TableDiv[[GASB]:[GASB]],_xlfn.AGGREGATE(15,3,(TableDiv[[Agency]:[Agency]]=$E322)/(TableDiv[[Agency]:[Agency]]=$E322)*(ROW(TableDiv[Agency])-ROW(TableDiv[[#Headers],[Agency]])),COLUMNS($F$7:V$7))))</f>
        <v>0</v>
      </c>
      <c r="W322" s="1069" cm="1">
        <f t="array" ref="W322">IF($D322&lt;COLUMNS($F$7:W$7),"",INDEX(TableDiv[[GASB]:[GASB]],_xlfn.AGGREGATE(15,3,(TableDiv[[Agency]:[Agency]]=$E322)/(TableDiv[[Agency]:[Agency]]=$E322)*(ROW(TableDiv[Agency])-ROW(TableDiv[[#Headers],[Agency]])),COLUMNS($F$7:W$7))))</f>
        <v>0</v>
      </c>
      <c r="X322" s="1069" cm="1">
        <f t="array" ref="X322">IF($D322&lt;COLUMNS($F$7:X$7),"",INDEX(TableDiv[[GASB]:[GASB]],_xlfn.AGGREGATE(15,3,(TableDiv[[Agency]:[Agency]]=$E322)/(TableDiv[[Agency]:[Agency]]=$E322)*(ROW(TableDiv[Agency])-ROW(TableDiv[[#Headers],[Agency]])),COLUMNS($F$7:X$7))))</f>
        <v>0</v>
      </c>
      <c r="Y322" s="1069" cm="1">
        <f t="array" ref="Y322">IF($D322&lt;COLUMNS($F$7:Y$7),"",INDEX(TableDiv[[GASB]:[GASB]],_xlfn.AGGREGATE(15,3,(TableDiv[[Agency]:[Agency]]=$E322)/(TableDiv[[Agency]:[Agency]]=$E322)*(ROW(TableDiv[Agency])-ROW(TableDiv[[#Headers],[Agency]])),COLUMNS($F$7:Y$7))))</f>
        <v>0</v>
      </c>
      <c r="Z322" s="1069" cm="1">
        <f t="array" ref="Z322">IF($D322&lt;COLUMNS($F$7:Z$7),"",INDEX(TableDiv[[GASB]:[GASB]],_xlfn.AGGREGATE(15,3,(TableDiv[[Agency]:[Agency]]=$E322)/(TableDiv[[Agency]:[Agency]]=$E322)*(ROW(TableDiv[Agency])-ROW(TableDiv[[#Headers],[Agency]])),COLUMNS($F$7:Z$7))))</f>
        <v>0</v>
      </c>
      <c r="AA322" s="1069" cm="1">
        <f t="array" ref="AA322">IF($D322&lt;COLUMNS($F$7:AA$7),"",INDEX(TableDiv[[GASB]:[GASB]],_xlfn.AGGREGATE(15,3,(TableDiv[[Agency]:[Agency]]=$E322)/(TableDiv[[Agency]:[Agency]]=$E322)*(ROW(TableDiv[Agency])-ROW(TableDiv[[#Headers],[Agency]])),COLUMNS($F$7:AA$7))))</f>
        <v>0</v>
      </c>
      <c r="AB322" s="1069" cm="1">
        <f t="array" ref="AB322">IF($D322&lt;COLUMNS($F$7:AB$7),"",INDEX(TableDiv[[GASB]:[GASB]],_xlfn.AGGREGATE(15,3,(TableDiv[[Agency]:[Agency]]=$E322)/(TableDiv[[Agency]:[Agency]]=$E322)*(ROW(TableDiv[Agency])-ROW(TableDiv[[#Headers],[Agency]])),COLUMNS($F$7:AB$7))))</f>
        <v>0</v>
      </c>
      <c r="AC322" s="1069" cm="1">
        <f t="array" ref="AC322">IF($D322&lt;COLUMNS($F$7:AC$7),"",INDEX(TableDiv[[GASB]:[GASB]],_xlfn.AGGREGATE(15,3,(TableDiv[[Agency]:[Agency]]=$E322)/(TableDiv[[Agency]:[Agency]]=$E322)*(ROW(TableDiv[Agency])-ROW(TableDiv[[#Headers],[Agency]])),COLUMNS($F$7:AC$7))))</f>
        <v>0</v>
      </c>
      <c r="AD322" s="1069" cm="1">
        <f t="array" ref="AD322">IF($D322&lt;COLUMNS($F$7:AD$7),"",INDEX(TableDiv[[GASB]:[GASB]],_xlfn.AGGREGATE(15,3,(TableDiv[[Agency]:[Agency]]=$E322)/(TableDiv[[Agency]:[Agency]]=$E322)*(ROW(TableDiv[Agency])-ROW(TableDiv[[#Headers],[Agency]])),COLUMNS($F$7:AD$7))))</f>
        <v>0</v>
      </c>
      <c r="AE322" s="1069" cm="1">
        <f t="array" ref="AE322">IF($D322&lt;COLUMNS($F$7:AE$7),"",INDEX(TableDiv[[GASB]:[GASB]],_xlfn.AGGREGATE(15,3,(TableDiv[[Agency]:[Agency]]=$E322)/(TableDiv[[Agency]:[Agency]]=$E322)*(ROW(TableDiv[Agency])-ROW(TableDiv[[#Headers],[Agency]])),COLUMNS($F$7:AE$7))))</f>
        <v>0</v>
      </c>
      <c r="AF322" s="1069" cm="1">
        <f t="array" ref="AF322">IF($D322&lt;COLUMNS($F$7:AF$7),"",INDEX(TableDiv[[GASB]:[GASB]],_xlfn.AGGREGATE(15,3,(TableDiv[[Agency]:[Agency]]=$E322)/(TableDiv[[Agency]:[Agency]]=$E322)*(ROW(TableDiv[Agency])-ROW(TableDiv[[#Headers],[Agency]])),COLUMNS($F$7:AF$7))))</f>
        <v>0</v>
      </c>
      <c r="AG322" s="1069" cm="1">
        <f t="array" ref="AG322">IF($D322&lt;COLUMNS($F$7:AG$7),"",INDEX(TableDiv[[GASB]:[GASB]],_xlfn.AGGREGATE(15,3,(TableDiv[[Agency]:[Agency]]=$E322)/(TableDiv[[Agency]:[Agency]]=$E322)*(ROW(TableDiv[Agency])-ROW(TableDiv[[#Headers],[Agency]])),COLUMNS($F$7:AG$7))))</f>
        <v>0</v>
      </c>
      <c r="AH322" s="1069" cm="1">
        <f t="array" ref="AH322">IF($D322&lt;COLUMNS($F$7:AH$7),"",INDEX(TableDiv[[GASB]:[GASB]],_xlfn.AGGREGATE(15,3,(TableDiv[[Agency]:[Agency]]=$E322)/(TableDiv[[Agency]:[Agency]]=$E322)*(ROW(TableDiv[Agency])-ROW(TableDiv[[#Headers],[Agency]])),COLUMNS($F$7:AH$7))))</f>
        <v>0</v>
      </c>
      <c r="AI322" s="1069" cm="1">
        <f t="array" ref="AI322">IF($D322&lt;COLUMNS($F$7:AI$7),"",INDEX(TableDiv[[GASB]:[GASB]],_xlfn.AGGREGATE(15,3,(TableDiv[[Agency]:[Agency]]=$E322)/(TableDiv[[Agency]:[Agency]]=$E322)*(ROW(TableDiv[Agency])-ROW(TableDiv[[#Headers],[Agency]])),COLUMNS($F$7:AI$7))))</f>
        <v>0</v>
      </c>
      <c r="AJ322" s="1069" cm="1">
        <f t="array" ref="AJ322">IF($D322&lt;COLUMNS($F$7:AJ$7),"",INDEX(TableDiv[[GASB]:[GASB]],_xlfn.AGGREGATE(15,3,(TableDiv[[Agency]:[Agency]]=$E322)/(TableDiv[[Agency]:[Agency]]=$E322)*(ROW(TableDiv[Agency])-ROW(TableDiv[[#Headers],[Agency]])),COLUMNS($F$7:AJ$7))))</f>
        <v>0</v>
      </c>
      <c r="AK322" s="1069" t="str" cm="1">
        <f t="array" ref="AK322">IF($D322&lt;COLUMNS($F$7:AK$7),"",INDEX(TableDiv[[GASB]:[GASB]],_xlfn.AGGREGATE(15,3,(TableDiv[[Agency]:[Agency]]=$E322)/(TableDiv[[Agency]:[Agency]]=$E322)*(ROW(TableDiv[Agency])-ROW(TableDiv[[#Headers],[Agency]])),COLUMNS($F$7:AK$7))))</f>
        <v/>
      </c>
      <c r="AL322" s="1069" t="str" cm="1">
        <f t="array" ref="AL322">IF($D322&lt;COLUMNS($F$7:AL$7),"",INDEX(TableDiv[[GASB]:[GASB]],_xlfn.AGGREGATE(15,3,(TableDiv[[Agency]:[Agency]]=$E322)/(TableDiv[[Agency]:[Agency]]=$E322)*(ROW(TableDiv[Agency])-ROW(TableDiv[[#Headers],[Agency]])),COLUMNS($F$7:AL$7))))</f>
        <v/>
      </c>
      <c r="AM322" s="1069" t="str" cm="1">
        <f t="array" ref="AM322">IF($D322&lt;COLUMNS($F$7:AM$7),"",INDEX(TableDiv[[GASB]:[GASB]],_xlfn.AGGREGATE(15,3,(TableDiv[[Agency]:[Agency]]=$E322)/(TableDiv[[Agency]:[Agency]]=$E322)*(ROW(TableDiv[Agency])-ROW(TableDiv[[#Headers],[Agency]])),COLUMNS($F$7:AM$7))))</f>
        <v/>
      </c>
      <c r="AN322" s="1069"/>
      <c r="AO322" s="1069"/>
      <c r="AP322" s="1069"/>
      <c r="AQ322" s="1069"/>
      <c r="AR322" s="1069"/>
      <c r="AS322" s="1069"/>
    </row>
    <row r="323" spans="1:45" ht="15">
      <c r="A323" s="1073" t="s">
        <v>1532</v>
      </c>
      <c r="B323" s="1073" t="s">
        <v>2311</v>
      </c>
      <c r="C323" s="1069"/>
      <c r="D323" s="1069">
        <f>COUNTIF(TableDiv[Agency],E323)</f>
        <v>31</v>
      </c>
      <c r="E323" s="1078" t="str" cm="1">
        <f t="array" ref="E323">IFERROR(INDEX(TableDiv[Agency],MATCH(0,INDEX(COUNTIF($E$7:E322,TableDiv[Agency]),),0)),"")</f>
        <v/>
      </c>
      <c r="F323" s="1069" cm="1">
        <f t="array" ref="F323">IF($D323&lt;COLUMNS($F$7:F$7),"",INDEX(TableDiv[[GASB]:[GASB]],_xlfn.AGGREGATE(15,3,(TableDiv[[Agency]:[Agency]]=$E323)/(TableDiv[[Agency]:[Agency]]=$E323)*(ROW(TableDiv[Agency])-ROW(TableDiv[[#Headers],[Agency]])),COLUMNS($F$7:F$7))))</f>
        <v>0</v>
      </c>
      <c r="G323" s="1069" cm="1">
        <f t="array" ref="G323">IF($D323&lt;COLUMNS($F$7:G$7),"",INDEX(TableDiv[[GASB]:[GASB]],_xlfn.AGGREGATE(15,3,(TableDiv[[Agency]:[Agency]]=$E323)/(TableDiv[[Agency]:[Agency]]=$E323)*(ROW(TableDiv[Agency])-ROW(TableDiv[[#Headers],[Agency]])),COLUMNS($F$7:G$7))))</f>
        <v>0</v>
      </c>
      <c r="H323" s="1069" cm="1">
        <f t="array" ref="H323">IF($D323&lt;COLUMNS($F$7:H$7),"",INDEX(TableDiv[[GASB]:[GASB]],_xlfn.AGGREGATE(15,3,(TableDiv[[Agency]:[Agency]]=$E323)/(TableDiv[[Agency]:[Agency]]=$E323)*(ROW(TableDiv[Agency])-ROW(TableDiv[[#Headers],[Agency]])),COLUMNS($F$7:H$7))))</f>
        <v>0</v>
      </c>
      <c r="I323" s="1069" cm="1">
        <f t="array" ref="I323">IF($D323&lt;COLUMNS($F$7:I$7),"",INDEX(TableDiv[[GASB]:[GASB]],_xlfn.AGGREGATE(15,3,(TableDiv[[Agency]:[Agency]]=$E323)/(TableDiv[[Agency]:[Agency]]=$E323)*(ROW(TableDiv[Agency])-ROW(TableDiv[[#Headers],[Agency]])),COLUMNS($F$7:I$7))))</f>
        <v>0</v>
      </c>
      <c r="J323" s="1069" cm="1">
        <f t="array" ref="J323">IF($D323&lt;COLUMNS($F$7:J$7),"",INDEX(TableDiv[[GASB]:[GASB]],_xlfn.AGGREGATE(15,3,(TableDiv[[Agency]:[Agency]]=$E323)/(TableDiv[[Agency]:[Agency]]=$E323)*(ROW(TableDiv[Agency])-ROW(TableDiv[[#Headers],[Agency]])),COLUMNS($F$7:J$7))))</f>
        <v>0</v>
      </c>
      <c r="K323" s="1069" cm="1">
        <f t="array" ref="K323">IF($D323&lt;COLUMNS($F$7:K$7),"",INDEX(TableDiv[[GASB]:[GASB]],_xlfn.AGGREGATE(15,3,(TableDiv[[Agency]:[Agency]]=$E323)/(TableDiv[[Agency]:[Agency]]=$E323)*(ROW(TableDiv[Agency])-ROW(TableDiv[[#Headers],[Agency]])),COLUMNS($F$7:K$7))))</f>
        <v>0</v>
      </c>
      <c r="L323" s="1069" cm="1">
        <f t="array" ref="L323">IF($D323&lt;COLUMNS($F$7:L$7),"",INDEX(TableDiv[[GASB]:[GASB]],_xlfn.AGGREGATE(15,3,(TableDiv[[Agency]:[Agency]]=$E323)/(TableDiv[[Agency]:[Agency]]=$E323)*(ROW(TableDiv[Agency])-ROW(TableDiv[[#Headers],[Agency]])),COLUMNS($F$7:L$7))))</f>
        <v>0</v>
      </c>
      <c r="M323" s="1069" cm="1">
        <f t="array" ref="M323">IF($D323&lt;COLUMNS($F$7:M$7),"",INDEX(TableDiv[[GASB]:[GASB]],_xlfn.AGGREGATE(15,3,(TableDiv[[Agency]:[Agency]]=$E323)/(TableDiv[[Agency]:[Agency]]=$E323)*(ROW(TableDiv[Agency])-ROW(TableDiv[[#Headers],[Agency]])),COLUMNS($F$7:M$7))))</f>
        <v>0</v>
      </c>
      <c r="N323" s="1069" cm="1">
        <f t="array" ref="N323">IF($D323&lt;COLUMNS($F$7:N$7),"",INDEX(TableDiv[[GASB]:[GASB]],_xlfn.AGGREGATE(15,3,(TableDiv[[Agency]:[Agency]]=$E323)/(TableDiv[[Agency]:[Agency]]=$E323)*(ROW(TableDiv[Agency])-ROW(TableDiv[[#Headers],[Agency]])),COLUMNS($F$7:N$7))))</f>
        <v>0</v>
      </c>
      <c r="O323" s="1069" cm="1">
        <f t="array" ref="O323">IF($D323&lt;COLUMNS($F$7:O$7),"",INDEX(TableDiv[[GASB]:[GASB]],_xlfn.AGGREGATE(15,3,(TableDiv[[Agency]:[Agency]]=$E323)/(TableDiv[[Agency]:[Agency]]=$E323)*(ROW(TableDiv[Agency])-ROW(TableDiv[[#Headers],[Agency]])),COLUMNS($F$7:O$7))))</f>
        <v>0</v>
      </c>
      <c r="P323" s="1069" cm="1">
        <f t="array" ref="P323">IF($D323&lt;COLUMNS($F$7:P$7),"",INDEX(TableDiv[[GASB]:[GASB]],_xlfn.AGGREGATE(15,3,(TableDiv[[Agency]:[Agency]]=$E323)/(TableDiv[[Agency]:[Agency]]=$E323)*(ROW(TableDiv[Agency])-ROW(TableDiv[[#Headers],[Agency]])),COLUMNS($F$7:P$7))))</f>
        <v>0</v>
      </c>
      <c r="Q323" s="1069" cm="1">
        <f t="array" ref="Q323">IF($D323&lt;COLUMNS($F$7:Q$7),"",INDEX(TableDiv[[GASB]:[GASB]],_xlfn.AGGREGATE(15,3,(TableDiv[[Agency]:[Agency]]=$E323)/(TableDiv[[Agency]:[Agency]]=$E323)*(ROW(TableDiv[Agency])-ROW(TableDiv[[#Headers],[Agency]])),COLUMNS($F$7:Q$7))))</f>
        <v>0</v>
      </c>
      <c r="R323" s="1069" cm="1">
        <f t="array" ref="R323">IF($D323&lt;COLUMNS($F$7:R$7),"",INDEX(TableDiv[[GASB]:[GASB]],_xlfn.AGGREGATE(15,3,(TableDiv[[Agency]:[Agency]]=$E323)/(TableDiv[[Agency]:[Agency]]=$E323)*(ROW(TableDiv[Agency])-ROW(TableDiv[[#Headers],[Agency]])),COLUMNS($F$7:R$7))))</f>
        <v>0</v>
      </c>
      <c r="S323" s="1069" cm="1">
        <f t="array" ref="S323">IF($D323&lt;COLUMNS($F$7:S$7),"",INDEX(TableDiv[[GASB]:[GASB]],_xlfn.AGGREGATE(15,3,(TableDiv[[Agency]:[Agency]]=$E323)/(TableDiv[[Agency]:[Agency]]=$E323)*(ROW(TableDiv[Agency])-ROW(TableDiv[[#Headers],[Agency]])),COLUMNS($F$7:S$7))))</f>
        <v>0</v>
      </c>
      <c r="T323" s="1069" cm="1">
        <f t="array" ref="T323">IF($D323&lt;COLUMNS($F$7:T$7),"",INDEX(TableDiv[[GASB]:[GASB]],_xlfn.AGGREGATE(15,3,(TableDiv[[Agency]:[Agency]]=$E323)/(TableDiv[[Agency]:[Agency]]=$E323)*(ROW(TableDiv[Agency])-ROW(TableDiv[[#Headers],[Agency]])),COLUMNS($F$7:T$7))))</f>
        <v>0</v>
      </c>
      <c r="U323" s="1069" cm="1">
        <f t="array" ref="U323">IF($D323&lt;COLUMNS($F$7:U$7),"",INDEX(TableDiv[[GASB]:[GASB]],_xlfn.AGGREGATE(15,3,(TableDiv[[Agency]:[Agency]]=$E323)/(TableDiv[[Agency]:[Agency]]=$E323)*(ROW(TableDiv[Agency])-ROW(TableDiv[[#Headers],[Agency]])),COLUMNS($F$7:U$7))))</f>
        <v>0</v>
      </c>
      <c r="V323" s="1069" cm="1">
        <f t="array" ref="V323">IF($D323&lt;COLUMNS($F$7:V$7),"",INDEX(TableDiv[[GASB]:[GASB]],_xlfn.AGGREGATE(15,3,(TableDiv[[Agency]:[Agency]]=$E323)/(TableDiv[[Agency]:[Agency]]=$E323)*(ROW(TableDiv[Agency])-ROW(TableDiv[[#Headers],[Agency]])),COLUMNS($F$7:V$7))))</f>
        <v>0</v>
      </c>
      <c r="W323" s="1069" cm="1">
        <f t="array" ref="W323">IF($D323&lt;COLUMNS($F$7:W$7),"",INDEX(TableDiv[[GASB]:[GASB]],_xlfn.AGGREGATE(15,3,(TableDiv[[Agency]:[Agency]]=$E323)/(TableDiv[[Agency]:[Agency]]=$E323)*(ROW(TableDiv[Agency])-ROW(TableDiv[[#Headers],[Agency]])),COLUMNS($F$7:W$7))))</f>
        <v>0</v>
      </c>
      <c r="X323" s="1069" cm="1">
        <f t="array" ref="X323">IF($D323&lt;COLUMNS($F$7:X$7),"",INDEX(TableDiv[[GASB]:[GASB]],_xlfn.AGGREGATE(15,3,(TableDiv[[Agency]:[Agency]]=$E323)/(TableDiv[[Agency]:[Agency]]=$E323)*(ROW(TableDiv[Agency])-ROW(TableDiv[[#Headers],[Agency]])),COLUMNS($F$7:X$7))))</f>
        <v>0</v>
      </c>
      <c r="Y323" s="1069" cm="1">
        <f t="array" ref="Y323">IF($D323&lt;COLUMNS($F$7:Y$7),"",INDEX(TableDiv[[GASB]:[GASB]],_xlfn.AGGREGATE(15,3,(TableDiv[[Agency]:[Agency]]=$E323)/(TableDiv[[Agency]:[Agency]]=$E323)*(ROW(TableDiv[Agency])-ROW(TableDiv[[#Headers],[Agency]])),COLUMNS($F$7:Y$7))))</f>
        <v>0</v>
      </c>
      <c r="Z323" s="1069" cm="1">
        <f t="array" ref="Z323">IF($D323&lt;COLUMNS($F$7:Z$7),"",INDEX(TableDiv[[GASB]:[GASB]],_xlfn.AGGREGATE(15,3,(TableDiv[[Agency]:[Agency]]=$E323)/(TableDiv[[Agency]:[Agency]]=$E323)*(ROW(TableDiv[Agency])-ROW(TableDiv[[#Headers],[Agency]])),COLUMNS($F$7:Z$7))))</f>
        <v>0</v>
      </c>
      <c r="AA323" s="1069" cm="1">
        <f t="array" ref="AA323">IF($D323&lt;COLUMNS($F$7:AA$7),"",INDEX(TableDiv[[GASB]:[GASB]],_xlfn.AGGREGATE(15,3,(TableDiv[[Agency]:[Agency]]=$E323)/(TableDiv[[Agency]:[Agency]]=$E323)*(ROW(TableDiv[Agency])-ROW(TableDiv[[#Headers],[Agency]])),COLUMNS($F$7:AA$7))))</f>
        <v>0</v>
      </c>
      <c r="AB323" s="1069" cm="1">
        <f t="array" ref="AB323">IF($D323&lt;COLUMNS($F$7:AB$7),"",INDEX(TableDiv[[GASB]:[GASB]],_xlfn.AGGREGATE(15,3,(TableDiv[[Agency]:[Agency]]=$E323)/(TableDiv[[Agency]:[Agency]]=$E323)*(ROW(TableDiv[Agency])-ROW(TableDiv[[#Headers],[Agency]])),COLUMNS($F$7:AB$7))))</f>
        <v>0</v>
      </c>
      <c r="AC323" s="1069" cm="1">
        <f t="array" ref="AC323">IF($D323&lt;COLUMNS($F$7:AC$7),"",INDEX(TableDiv[[GASB]:[GASB]],_xlfn.AGGREGATE(15,3,(TableDiv[[Agency]:[Agency]]=$E323)/(TableDiv[[Agency]:[Agency]]=$E323)*(ROW(TableDiv[Agency])-ROW(TableDiv[[#Headers],[Agency]])),COLUMNS($F$7:AC$7))))</f>
        <v>0</v>
      </c>
      <c r="AD323" s="1069" cm="1">
        <f t="array" ref="AD323">IF($D323&lt;COLUMNS($F$7:AD$7),"",INDEX(TableDiv[[GASB]:[GASB]],_xlfn.AGGREGATE(15,3,(TableDiv[[Agency]:[Agency]]=$E323)/(TableDiv[[Agency]:[Agency]]=$E323)*(ROW(TableDiv[Agency])-ROW(TableDiv[[#Headers],[Agency]])),COLUMNS($F$7:AD$7))))</f>
        <v>0</v>
      </c>
      <c r="AE323" s="1069" cm="1">
        <f t="array" ref="AE323">IF($D323&lt;COLUMNS($F$7:AE$7),"",INDEX(TableDiv[[GASB]:[GASB]],_xlfn.AGGREGATE(15,3,(TableDiv[[Agency]:[Agency]]=$E323)/(TableDiv[[Agency]:[Agency]]=$E323)*(ROW(TableDiv[Agency])-ROW(TableDiv[[#Headers],[Agency]])),COLUMNS($F$7:AE$7))))</f>
        <v>0</v>
      </c>
      <c r="AF323" s="1069" cm="1">
        <f t="array" ref="AF323">IF($D323&lt;COLUMNS($F$7:AF$7),"",INDEX(TableDiv[[GASB]:[GASB]],_xlfn.AGGREGATE(15,3,(TableDiv[[Agency]:[Agency]]=$E323)/(TableDiv[[Agency]:[Agency]]=$E323)*(ROW(TableDiv[Agency])-ROW(TableDiv[[#Headers],[Agency]])),COLUMNS($F$7:AF$7))))</f>
        <v>0</v>
      </c>
      <c r="AG323" s="1069" cm="1">
        <f t="array" ref="AG323">IF($D323&lt;COLUMNS($F$7:AG$7),"",INDEX(TableDiv[[GASB]:[GASB]],_xlfn.AGGREGATE(15,3,(TableDiv[[Agency]:[Agency]]=$E323)/(TableDiv[[Agency]:[Agency]]=$E323)*(ROW(TableDiv[Agency])-ROW(TableDiv[[#Headers],[Agency]])),COLUMNS($F$7:AG$7))))</f>
        <v>0</v>
      </c>
      <c r="AH323" s="1069" cm="1">
        <f t="array" ref="AH323">IF($D323&lt;COLUMNS($F$7:AH$7),"",INDEX(TableDiv[[GASB]:[GASB]],_xlfn.AGGREGATE(15,3,(TableDiv[[Agency]:[Agency]]=$E323)/(TableDiv[[Agency]:[Agency]]=$E323)*(ROW(TableDiv[Agency])-ROW(TableDiv[[#Headers],[Agency]])),COLUMNS($F$7:AH$7))))</f>
        <v>0</v>
      </c>
      <c r="AI323" s="1069" cm="1">
        <f t="array" ref="AI323">IF($D323&lt;COLUMNS($F$7:AI$7),"",INDEX(TableDiv[[GASB]:[GASB]],_xlfn.AGGREGATE(15,3,(TableDiv[[Agency]:[Agency]]=$E323)/(TableDiv[[Agency]:[Agency]]=$E323)*(ROW(TableDiv[Agency])-ROW(TableDiv[[#Headers],[Agency]])),COLUMNS($F$7:AI$7))))</f>
        <v>0</v>
      </c>
      <c r="AJ323" s="1069" cm="1">
        <f t="array" ref="AJ323">IF($D323&lt;COLUMNS($F$7:AJ$7),"",INDEX(TableDiv[[GASB]:[GASB]],_xlfn.AGGREGATE(15,3,(TableDiv[[Agency]:[Agency]]=$E323)/(TableDiv[[Agency]:[Agency]]=$E323)*(ROW(TableDiv[Agency])-ROW(TableDiv[[#Headers],[Agency]])),COLUMNS($F$7:AJ$7))))</f>
        <v>0</v>
      </c>
      <c r="AK323" s="1069" t="str" cm="1">
        <f t="array" ref="AK323">IF($D323&lt;COLUMNS($F$7:AK$7),"",INDEX(TableDiv[[GASB]:[GASB]],_xlfn.AGGREGATE(15,3,(TableDiv[[Agency]:[Agency]]=$E323)/(TableDiv[[Agency]:[Agency]]=$E323)*(ROW(TableDiv[Agency])-ROW(TableDiv[[#Headers],[Agency]])),COLUMNS($F$7:AK$7))))</f>
        <v/>
      </c>
      <c r="AL323" s="1069" t="str" cm="1">
        <f t="array" ref="AL323">IF($D323&lt;COLUMNS($F$7:AL$7),"",INDEX(TableDiv[[GASB]:[GASB]],_xlfn.AGGREGATE(15,3,(TableDiv[[Agency]:[Agency]]=$E323)/(TableDiv[[Agency]:[Agency]]=$E323)*(ROW(TableDiv[Agency])-ROW(TableDiv[[#Headers],[Agency]])),COLUMNS($F$7:AL$7))))</f>
        <v/>
      </c>
      <c r="AM323" s="1069" t="str" cm="1">
        <f t="array" ref="AM323">IF($D323&lt;COLUMNS($F$7:AM$7),"",INDEX(TableDiv[[GASB]:[GASB]],_xlfn.AGGREGATE(15,3,(TableDiv[[Agency]:[Agency]]=$E323)/(TableDiv[[Agency]:[Agency]]=$E323)*(ROW(TableDiv[Agency])-ROW(TableDiv[[#Headers],[Agency]])),COLUMNS($F$7:AM$7))))</f>
        <v/>
      </c>
      <c r="AN323" s="1069"/>
      <c r="AO323" s="1069"/>
      <c r="AP323" s="1069"/>
      <c r="AQ323" s="1069"/>
      <c r="AR323" s="1069"/>
      <c r="AS323" s="1069"/>
    </row>
    <row r="324" spans="1:45" ht="15">
      <c r="A324" s="1073" t="s">
        <v>1532</v>
      </c>
      <c r="B324" s="1073" t="s">
        <v>2302</v>
      </c>
      <c r="C324" s="1069"/>
      <c r="D324" s="1069">
        <f>COUNTIF(TableDiv[Agency],E324)</f>
        <v>31</v>
      </c>
      <c r="E324" s="1078" t="str" cm="1">
        <f t="array" ref="E324">IFERROR(INDEX(TableDiv[Agency],MATCH(0,INDEX(COUNTIF($E$7:E323,TableDiv[Agency]),),0)),"")</f>
        <v/>
      </c>
      <c r="F324" s="1069" cm="1">
        <f t="array" ref="F324">IF($D324&lt;COLUMNS($F$7:F$7),"",INDEX(TableDiv[[GASB]:[GASB]],_xlfn.AGGREGATE(15,3,(TableDiv[[Agency]:[Agency]]=$E324)/(TableDiv[[Agency]:[Agency]]=$E324)*(ROW(TableDiv[Agency])-ROW(TableDiv[[#Headers],[Agency]])),COLUMNS($F$7:F$7))))</f>
        <v>0</v>
      </c>
      <c r="G324" s="1069" cm="1">
        <f t="array" ref="G324">IF($D324&lt;COLUMNS($F$7:G$7),"",INDEX(TableDiv[[GASB]:[GASB]],_xlfn.AGGREGATE(15,3,(TableDiv[[Agency]:[Agency]]=$E324)/(TableDiv[[Agency]:[Agency]]=$E324)*(ROW(TableDiv[Agency])-ROW(TableDiv[[#Headers],[Agency]])),COLUMNS($F$7:G$7))))</f>
        <v>0</v>
      </c>
      <c r="H324" s="1069" cm="1">
        <f t="array" ref="H324">IF($D324&lt;COLUMNS($F$7:H$7),"",INDEX(TableDiv[[GASB]:[GASB]],_xlfn.AGGREGATE(15,3,(TableDiv[[Agency]:[Agency]]=$E324)/(TableDiv[[Agency]:[Agency]]=$E324)*(ROW(TableDiv[Agency])-ROW(TableDiv[[#Headers],[Agency]])),COLUMNS($F$7:H$7))))</f>
        <v>0</v>
      </c>
      <c r="I324" s="1069" cm="1">
        <f t="array" ref="I324">IF($D324&lt;COLUMNS($F$7:I$7),"",INDEX(TableDiv[[GASB]:[GASB]],_xlfn.AGGREGATE(15,3,(TableDiv[[Agency]:[Agency]]=$E324)/(TableDiv[[Agency]:[Agency]]=$E324)*(ROW(TableDiv[Agency])-ROW(TableDiv[[#Headers],[Agency]])),COLUMNS($F$7:I$7))))</f>
        <v>0</v>
      </c>
      <c r="J324" s="1069" cm="1">
        <f t="array" ref="J324">IF($D324&lt;COLUMNS($F$7:J$7),"",INDEX(TableDiv[[GASB]:[GASB]],_xlfn.AGGREGATE(15,3,(TableDiv[[Agency]:[Agency]]=$E324)/(TableDiv[[Agency]:[Agency]]=$E324)*(ROW(TableDiv[Agency])-ROW(TableDiv[[#Headers],[Agency]])),COLUMNS($F$7:J$7))))</f>
        <v>0</v>
      </c>
      <c r="K324" s="1069" cm="1">
        <f t="array" ref="K324">IF($D324&lt;COLUMNS($F$7:K$7),"",INDEX(TableDiv[[GASB]:[GASB]],_xlfn.AGGREGATE(15,3,(TableDiv[[Agency]:[Agency]]=$E324)/(TableDiv[[Agency]:[Agency]]=$E324)*(ROW(TableDiv[Agency])-ROW(TableDiv[[#Headers],[Agency]])),COLUMNS($F$7:K$7))))</f>
        <v>0</v>
      </c>
      <c r="L324" s="1069" cm="1">
        <f t="array" ref="L324">IF($D324&lt;COLUMNS($F$7:L$7),"",INDEX(TableDiv[[GASB]:[GASB]],_xlfn.AGGREGATE(15,3,(TableDiv[[Agency]:[Agency]]=$E324)/(TableDiv[[Agency]:[Agency]]=$E324)*(ROW(TableDiv[Agency])-ROW(TableDiv[[#Headers],[Agency]])),COLUMNS($F$7:L$7))))</f>
        <v>0</v>
      </c>
      <c r="M324" s="1069" cm="1">
        <f t="array" ref="M324">IF($D324&lt;COLUMNS($F$7:M$7),"",INDEX(TableDiv[[GASB]:[GASB]],_xlfn.AGGREGATE(15,3,(TableDiv[[Agency]:[Agency]]=$E324)/(TableDiv[[Agency]:[Agency]]=$E324)*(ROW(TableDiv[Agency])-ROW(TableDiv[[#Headers],[Agency]])),COLUMNS($F$7:M$7))))</f>
        <v>0</v>
      </c>
      <c r="N324" s="1069" cm="1">
        <f t="array" ref="N324">IF($D324&lt;COLUMNS($F$7:N$7),"",INDEX(TableDiv[[GASB]:[GASB]],_xlfn.AGGREGATE(15,3,(TableDiv[[Agency]:[Agency]]=$E324)/(TableDiv[[Agency]:[Agency]]=$E324)*(ROW(TableDiv[Agency])-ROW(TableDiv[[#Headers],[Agency]])),COLUMNS($F$7:N$7))))</f>
        <v>0</v>
      </c>
      <c r="O324" s="1069" cm="1">
        <f t="array" ref="O324">IF($D324&lt;COLUMNS($F$7:O$7),"",INDEX(TableDiv[[GASB]:[GASB]],_xlfn.AGGREGATE(15,3,(TableDiv[[Agency]:[Agency]]=$E324)/(TableDiv[[Agency]:[Agency]]=$E324)*(ROW(TableDiv[Agency])-ROW(TableDiv[[#Headers],[Agency]])),COLUMNS($F$7:O$7))))</f>
        <v>0</v>
      </c>
      <c r="P324" s="1069" cm="1">
        <f t="array" ref="P324">IF($D324&lt;COLUMNS($F$7:P$7),"",INDEX(TableDiv[[GASB]:[GASB]],_xlfn.AGGREGATE(15,3,(TableDiv[[Agency]:[Agency]]=$E324)/(TableDiv[[Agency]:[Agency]]=$E324)*(ROW(TableDiv[Agency])-ROW(TableDiv[[#Headers],[Agency]])),COLUMNS($F$7:P$7))))</f>
        <v>0</v>
      </c>
      <c r="Q324" s="1069" cm="1">
        <f t="array" ref="Q324">IF($D324&lt;COLUMNS($F$7:Q$7),"",INDEX(TableDiv[[GASB]:[GASB]],_xlfn.AGGREGATE(15,3,(TableDiv[[Agency]:[Agency]]=$E324)/(TableDiv[[Agency]:[Agency]]=$E324)*(ROW(TableDiv[Agency])-ROW(TableDiv[[#Headers],[Agency]])),COLUMNS($F$7:Q$7))))</f>
        <v>0</v>
      </c>
      <c r="R324" s="1069" cm="1">
        <f t="array" ref="R324">IF($D324&lt;COLUMNS($F$7:R$7),"",INDEX(TableDiv[[GASB]:[GASB]],_xlfn.AGGREGATE(15,3,(TableDiv[[Agency]:[Agency]]=$E324)/(TableDiv[[Agency]:[Agency]]=$E324)*(ROW(TableDiv[Agency])-ROW(TableDiv[[#Headers],[Agency]])),COLUMNS($F$7:R$7))))</f>
        <v>0</v>
      </c>
      <c r="S324" s="1069" cm="1">
        <f t="array" ref="S324">IF($D324&lt;COLUMNS($F$7:S$7),"",INDEX(TableDiv[[GASB]:[GASB]],_xlfn.AGGREGATE(15,3,(TableDiv[[Agency]:[Agency]]=$E324)/(TableDiv[[Agency]:[Agency]]=$E324)*(ROW(TableDiv[Agency])-ROW(TableDiv[[#Headers],[Agency]])),COLUMNS($F$7:S$7))))</f>
        <v>0</v>
      </c>
      <c r="T324" s="1069" cm="1">
        <f t="array" ref="T324">IF($D324&lt;COLUMNS($F$7:T$7),"",INDEX(TableDiv[[GASB]:[GASB]],_xlfn.AGGREGATE(15,3,(TableDiv[[Agency]:[Agency]]=$E324)/(TableDiv[[Agency]:[Agency]]=$E324)*(ROW(TableDiv[Agency])-ROW(TableDiv[[#Headers],[Agency]])),COLUMNS($F$7:T$7))))</f>
        <v>0</v>
      </c>
      <c r="U324" s="1069" cm="1">
        <f t="array" ref="U324">IF($D324&lt;COLUMNS($F$7:U$7),"",INDEX(TableDiv[[GASB]:[GASB]],_xlfn.AGGREGATE(15,3,(TableDiv[[Agency]:[Agency]]=$E324)/(TableDiv[[Agency]:[Agency]]=$E324)*(ROW(TableDiv[Agency])-ROW(TableDiv[[#Headers],[Agency]])),COLUMNS($F$7:U$7))))</f>
        <v>0</v>
      </c>
      <c r="V324" s="1069" cm="1">
        <f t="array" ref="V324">IF($D324&lt;COLUMNS($F$7:V$7),"",INDEX(TableDiv[[GASB]:[GASB]],_xlfn.AGGREGATE(15,3,(TableDiv[[Agency]:[Agency]]=$E324)/(TableDiv[[Agency]:[Agency]]=$E324)*(ROW(TableDiv[Agency])-ROW(TableDiv[[#Headers],[Agency]])),COLUMNS($F$7:V$7))))</f>
        <v>0</v>
      </c>
      <c r="W324" s="1069" cm="1">
        <f t="array" ref="W324">IF($D324&lt;COLUMNS($F$7:W$7),"",INDEX(TableDiv[[GASB]:[GASB]],_xlfn.AGGREGATE(15,3,(TableDiv[[Agency]:[Agency]]=$E324)/(TableDiv[[Agency]:[Agency]]=$E324)*(ROW(TableDiv[Agency])-ROW(TableDiv[[#Headers],[Agency]])),COLUMNS($F$7:W$7))))</f>
        <v>0</v>
      </c>
      <c r="X324" s="1069" cm="1">
        <f t="array" ref="X324">IF($D324&lt;COLUMNS($F$7:X$7),"",INDEX(TableDiv[[GASB]:[GASB]],_xlfn.AGGREGATE(15,3,(TableDiv[[Agency]:[Agency]]=$E324)/(TableDiv[[Agency]:[Agency]]=$E324)*(ROW(TableDiv[Agency])-ROW(TableDiv[[#Headers],[Agency]])),COLUMNS($F$7:X$7))))</f>
        <v>0</v>
      </c>
      <c r="Y324" s="1069" cm="1">
        <f t="array" ref="Y324">IF($D324&lt;COLUMNS($F$7:Y$7),"",INDEX(TableDiv[[GASB]:[GASB]],_xlfn.AGGREGATE(15,3,(TableDiv[[Agency]:[Agency]]=$E324)/(TableDiv[[Agency]:[Agency]]=$E324)*(ROW(TableDiv[Agency])-ROW(TableDiv[[#Headers],[Agency]])),COLUMNS($F$7:Y$7))))</f>
        <v>0</v>
      </c>
      <c r="Z324" s="1069" cm="1">
        <f t="array" ref="Z324">IF($D324&lt;COLUMNS($F$7:Z$7),"",INDEX(TableDiv[[GASB]:[GASB]],_xlfn.AGGREGATE(15,3,(TableDiv[[Agency]:[Agency]]=$E324)/(TableDiv[[Agency]:[Agency]]=$E324)*(ROW(TableDiv[Agency])-ROW(TableDiv[[#Headers],[Agency]])),COLUMNS($F$7:Z$7))))</f>
        <v>0</v>
      </c>
      <c r="AA324" s="1069" cm="1">
        <f t="array" ref="AA324">IF($D324&lt;COLUMNS($F$7:AA$7),"",INDEX(TableDiv[[GASB]:[GASB]],_xlfn.AGGREGATE(15,3,(TableDiv[[Agency]:[Agency]]=$E324)/(TableDiv[[Agency]:[Agency]]=$E324)*(ROW(TableDiv[Agency])-ROW(TableDiv[[#Headers],[Agency]])),COLUMNS($F$7:AA$7))))</f>
        <v>0</v>
      </c>
      <c r="AB324" s="1069" cm="1">
        <f t="array" ref="AB324">IF($D324&lt;COLUMNS($F$7:AB$7),"",INDEX(TableDiv[[GASB]:[GASB]],_xlfn.AGGREGATE(15,3,(TableDiv[[Agency]:[Agency]]=$E324)/(TableDiv[[Agency]:[Agency]]=$E324)*(ROW(TableDiv[Agency])-ROW(TableDiv[[#Headers],[Agency]])),COLUMNS($F$7:AB$7))))</f>
        <v>0</v>
      </c>
      <c r="AC324" s="1069" cm="1">
        <f t="array" ref="AC324">IF($D324&lt;COLUMNS($F$7:AC$7),"",INDEX(TableDiv[[GASB]:[GASB]],_xlfn.AGGREGATE(15,3,(TableDiv[[Agency]:[Agency]]=$E324)/(TableDiv[[Agency]:[Agency]]=$E324)*(ROW(TableDiv[Agency])-ROW(TableDiv[[#Headers],[Agency]])),COLUMNS($F$7:AC$7))))</f>
        <v>0</v>
      </c>
      <c r="AD324" s="1069" cm="1">
        <f t="array" ref="AD324">IF($D324&lt;COLUMNS($F$7:AD$7),"",INDEX(TableDiv[[GASB]:[GASB]],_xlfn.AGGREGATE(15,3,(TableDiv[[Agency]:[Agency]]=$E324)/(TableDiv[[Agency]:[Agency]]=$E324)*(ROW(TableDiv[Agency])-ROW(TableDiv[[#Headers],[Agency]])),COLUMNS($F$7:AD$7))))</f>
        <v>0</v>
      </c>
      <c r="AE324" s="1069" cm="1">
        <f t="array" ref="AE324">IF($D324&lt;COLUMNS($F$7:AE$7),"",INDEX(TableDiv[[GASB]:[GASB]],_xlfn.AGGREGATE(15,3,(TableDiv[[Agency]:[Agency]]=$E324)/(TableDiv[[Agency]:[Agency]]=$E324)*(ROW(TableDiv[Agency])-ROW(TableDiv[[#Headers],[Agency]])),COLUMNS($F$7:AE$7))))</f>
        <v>0</v>
      </c>
      <c r="AF324" s="1069" cm="1">
        <f t="array" ref="AF324">IF($D324&lt;COLUMNS($F$7:AF$7),"",INDEX(TableDiv[[GASB]:[GASB]],_xlfn.AGGREGATE(15,3,(TableDiv[[Agency]:[Agency]]=$E324)/(TableDiv[[Agency]:[Agency]]=$E324)*(ROW(TableDiv[Agency])-ROW(TableDiv[[#Headers],[Agency]])),COLUMNS($F$7:AF$7))))</f>
        <v>0</v>
      </c>
      <c r="AG324" s="1069" cm="1">
        <f t="array" ref="AG324">IF($D324&lt;COLUMNS($F$7:AG$7),"",INDEX(TableDiv[[GASB]:[GASB]],_xlfn.AGGREGATE(15,3,(TableDiv[[Agency]:[Agency]]=$E324)/(TableDiv[[Agency]:[Agency]]=$E324)*(ROW(TableDiv[Agency])-ROW(TableDiv[[#Headers],[Agency]])),COLUMNS($F$7:AG$7))))</f>
        <v>0</v>
      </c>
      <c r="AH324" s="1069" cm="1">
        <f t="array" ref="AH324">IF($D324&lt;COLUMNS($F$7:AH$7),"",INDEX(TableDiv[[GASB]:[GASB]],_xlfn.AGGREGATE(15,3,(TableDiv[[Agency]:[Agency]]=$E324)/(TableDiv[[Agency]:[Agency]]=$E324)*(ROW(TableDiv[Agency])-ROW(TableDiv[[#Headers],[Agency]])),COLUMNS($F$7:AH$7))))</f>
        <v>0</v>
      </c>
      <c r="AI324" s="1069" cm="1">
        <f t="array" ref="AI324">IF($D324&lt;COLUMNS($F$7:AI$7),"",INDEX(TableDiv[[GASB]:[GASB]],_xlfn.AGGREGATE(15,3,(TableDiv[[Agency]:[Agency]]=$E324)/(TableDiv[[Agency]:[Agency]]=$E324)*(ROW(TableDiv[Agency])-ROW(TableDiv[[#Headers],[Agency]])),COLUMNS($F$7:AI$7))))</f>
        <v>0</v>
      </c>
      <c r="AJ324" s="1069" cm="1">
        <f t="array" ref="AJ324">IF($D324&lt;COLUMNS($F$7:AJ$7),"",INDEX(TableDiv[[GASB]:[GASB]],_xlfn.AGGREGATE(15,3,(TableDiv[[Agency]:[Agency]]=$E324)/(TableDiv[[Agency]:[Agency]]=$E324)*(ROW(TableDiv[Agency])-ROW(TableDiv[[#Headers],[Agency]])),COLUMNS($F$7:AJ$7))))</f>
        <v>0</v>
      </c>
      <c r="AK324" s="1069" t="str" cm="1">
        <f t="array" ref="AK324">IF($D324&lt;COLUMNS($F$7:AK$7),"",INDEX(TableDiv[[GASB]:[GASB]],_xlfn.AGGREGATE(15,3,(TableDiv[[Agency]:[Agency]]=$E324)/(TableDiv[[Agency]:[Agency]]=$E324)*(ROW(TableDiv[Agency])-ROW(TableDiv[[#Headers],[Agency]])),COLUMNS($F$7:AK$7))))</f>
        <v/>
      </c>
      <c r="AL324" s="1069" t="str" cm="1">
        <f t="array" ref="AL324">IF($D324&lt;COLUMNS($F$7:AL$7),"",INDEX(TableDiv[[GASB]:[GASB]],_xlfn.AGGREGATE(15,3,(TableDiv[[Agency]:[Agency]]=$E324)/(TableDiv[[Agency]:[Agency]]=$E324)*(ROW(TableDiv[Agency])-ROW(TableDiv[[#Headers],[Agency]])),COLUMNS($F$7:AL$7))))</f>
        <v/>
      </c>
      <c r="AM324" s="1069" t="str" cm="1">
        <f t="array" ref="AM324">IF($D324&lt;COLUMNS($F$7:AM$7),"",INDEX(TableDiv[[GASB]:[GASB]],_xlfn.AGGREGATE(15,3,(TableDiv[[Agency]:[Agency]]=$E324)/(TableDiv[[Agency]:[Agency]]=$E324)*(ROW(TableDiv[Agency])-ROW(TableDiv[[#Headers],[Agency]])),COLUMNS($F$7:AM$7))))</f>
        <v/>
      </c>
      <c r="AN324" s="1069"/>
      <c r="AO324" s="1069"/>
      <c r="AP324" s="1069"/>
      <c r="AQ324" s="1069"/>
      <c r="AR324" s="1069"/>
      <c r="AS324" s="1069"/>
    </row>
    <row r="325" spans="1:45" ht="15">
      <c r="A325" s="1073" t="s">
        <v>1534</v>
      </c>
      <c r="B325" s="1073" t="s">
        <v>2265</v>
      </c>
      <c r="C325" s="1069"/>
      <c r="D325" s="1069">
        <f>COUNTIF(TableDiv[Agency],E325)</f>
        <v>31</v>
      </c>
      <c r="E325" s="1078" t="str" cm="1">
        <f t="array" ref="E325">IFERROR(INDEX(TableDiv[Agency],MATCH(0,INDEX(COUNTIF($E$7:E324,TableDiv[Agency]),),0)),"")</f>
        <v/>
      </c>
      <c r="F325" s="1069" cm="1">
        <f t="array" ref="F325">IF($D325&lt;COLUMNS($F$7:F$7),"",INDEX(TableDiv[[GASB]:[GASB]],_xlfn.AGGREGATE(15,3,(TableDiv[[Agency]:[Agency]]=$E325)/(TableDiv[[Agency]:[Agency]]=$E325)*(ROW(TableDiv[Agency])-ROW(TableDiv[[#Headers],[Agency]])),COLUMNS($F$7:F$7))))</f>
        <v>0</v>
      </c>
      <c r="G325" s="1069" cm="1">
        <f t="array" ref="G325">IF($D325&lt;COLUMNS($F$7:G$7),"",INDEX(TableDiv[[GASB]:[GASB]],_xlfn.AGGREGATE(15,3,(TableDiv[[Agency]:[Agency]]=$E325)/(TableDiv[[Agency]:[Agency]]=$E325)*(ROW(TableDiv[Agency])-ROW(TableDiv[[#Headers],[Agency]])),COLUMNS($F$7:G$7))))</f>
        <v>0</v>
      </c>
      <c r="H325" s="1069" cm="1">
        <f t="array" ref="H325">IF($D325&lt;COLUMNS($F$7:H$7),"",INDEX(TableDiv[[GASB]:[GASB]],_xlfn.AGGREGATE(15,3,(TableDiv[[Agency]:[Agency]]=$E325)/(TableDiv[[Agency]:[Agency]]=$E325)*(ROW(TableDiv[Agency])-ROW(TableDiv[[#Headers],[Agency]])),COLUMNS($F$7:H$7))))</f>
        <v>0</v>
      </c>
      <c r="I325" s="1069" cm="1">
        <f t="array" ref="I325">IF($D325&lt;COLUMNS($F$7:I$7),"",INDEX(TableDiv[[GASB]:[GASB]],_xlfn.AGGREGATE(15,3,(TableDiv[[Agency]:[Agency]]=$E325)/(TableDiv[[Agency]:[Agency]]=$E325)*(ROW(TableDiv[Agency])-ROW(TableDiv[[#Headers],[Agency]])),COLUMNS($F$7:I$7))))</f>
        <v>0</v>
      </c>
      <c r="J325" s="1069" cm="1">
        <f t="array" ref="J325">IF($D325&lt;COLUMNS($F$7:J$7),"",INDEX(TableDiv[[GASB]:[GASB]],_xlfn.AGGREGATE(15,3,(TableDiv[[Agency]:[Agency]]=$E325)/(TableDiv[[Agency]:[Agency]]=$E325)*(ROW(TableDiv[Agency])-ROW(TableDiv[[#Headers],[Agency]])),COLUMNS($F$7:J$7))))</f>
        <v>0</v>
      </c>
      <c r="K325" s="1069" cm="1">
        <f t="array" ref="K325">IF($D325&lt;COLUMNS($F$7:K$7),"",INDEX(TableDiv[[GASB]:[GASB]],_xlfn.AGGREGATE(15,3,(TableDiv[[Agency]:[Agency]]=$E325)/(TableDiv[[Agency]:[Agency]]=$E325)*(ROW(TableDiv[Agency])-ROW(TableDiv[[#Headers],[Agency]])),COLUMNS($F$7:K$7))))</f>
        <v>0</v>
      </c>
      <c r="L325" s="1069" cm="1">
        <f t="array" ref="L325">IF($D325&lt;COLUMNS($F$7:L$7),"",INDEX(TableDiv[[GASB]:[GASB]],_xlfn.AGGREGATE(15,3,(TableDiv[[Agency]:[Agency]]=$E325)/(TableDiv[[Agency]:[Agency]]=$E325)*(ROW(TableDiv[Agency])-ROW(TableDiv[[#Headers],[Agency]])),COLUMNS($F$7:L$7))))</f>
        <v>0</v>
      </c>
      <c r="M325" s="1069" cm="1">
        <f t="array" ref="M325">IF($D325&lt;COLUMNS($F$7:M$7),"",INDEX(TableDiv[[GASB]:[GASB]],_xlfn.AGGREGATE(15,3,(TableDiv[[Agency]:[Agency]]=$E325)/(TableDiv[[Agency]:[Agency]]=$E325)*(ROW(TableDiv[Agency])-ROW(TableDiv[[#Headers],[Agency]])),COLUMNS($F$7:M$7))))</f>
        <v>0</v>
      </c>
      <c r="N325" s="1069" cm="1">
        <f t="array" ref="N325">IF($D325&lt;COLUMNS($F$7:N$7),"",INDEX(TableDiv[[GASB]:[GASB]],_xlfn.AGGREGATE(15,3,(TableDiv[[Agency]:[Agency]]=$E325)/(TableDiv[[Agency]:[Agency]]=$E325)*(ROW(TableDiv[Agency])-ROW(TableDiv[[#Headers],[Agency]])),COLUMNS($F$7:N$7))))</f>
        <v>0</v>
      </c>
      <c r="O325" s="1069" cm="1">
        <f t="array" ref="O325">IF($D325&lt;COLUMNS($F$7:O$7),"",INDEX(TableDiv[[GASB]:[GASB]],_xlfn.AGGREGATE(15,3,(TableDiv[[Agency]:[Agency]]=$E325)/(TableDiv[[Agency]:[Agency]]=$E325)*(ROW(TableDiv[Agency])-ROW(TableDiv[[#Headers],[Agency]])),COLUMNS($F$7:O$7))))</f>
        <v>0</v>
      </c>
      <c r="P325" s="1069" cm="1">
        <f t="array" ref="P325">IF($D325&lt;COLUMNS($F$7:P$7),"",INDEX(TableDiv[[GASB]:[GASB]],_xlfn.AGGREGATE(15,3,(TableDiv[[Agency]:[Agency]]=$E325)/(TableDiv[[Agency]:[Agency]]=$E325)*(ROW(TableDiv[Agency])-ROW(TableDiv[[#Headers],[Agency]])),COLUMNS($F$7:P$7))))</f>
        <v>0</v>
      </c>
      <c r="Q325" s="1069" cm="1">
        <f t="array" ref="Q325">IF($D325&lt;COLUMNS($F$7:Q$7),"",INDEX(TableDiv[[GASB]:[GASB]],_xlfn.AGGREGATE(15,3,(TableDiv[[Agency]:[Agency]]=$E325)/(TableDiv[[Agency]:[Agency]]=$E325)*(ROW(TableDiv[Agency])-ROW(TableDiv[[#Headers],[Agency]])),COLUMNS($F$7:Q$7))))</f>
        <v>0</v>
      </c>
      <c r="R325" s="1069" cm="1">
        <f t="array" ref="R325">IF($D325&lt;COLUMNS($F$7:R$7),"",INDEX(TableDiv[[GASB]:[GASB]],_xlfn.AGGREGATE(15,3,(TableDiv[[Agency]:[Agency]]=$E325)/(TableDiv[[Agency]:[Agency]]=$E325)*(ROW(TableDiv[Agency])-ROW(TableDiv[[#Headers],[Agency]])),COLUMNS($F$7:R$7))))</f>
        <v>0</v>
      </c>
      <c r="S325" s="1069" cm="1">
        <f t="array" ref="S325">IF($D325&lt;COLUMNS($F$7:S$7),"",INDEX(TableDiv[[GASB]:[GASB]],_xlfn.AGGREGATE(15,3,(TableDiv[[Agency]:[Agency]]=$E325)/(TableDiv[[Agency]:[Agency]]=$E325)*(ROW(TableDiv[Agency])-ROW(TableDiv[[#Headers],[Agency]])),COLUMNS($F$7:S$7))))</f>
        <v>0</v>
      </c>
      <c r="T325" s="1069" cm="1">
        <f t="array" ref="T325">IF($D325&lt;COLUMNS($F$7:T$7),"",INDEX(TableDiv[[GASB]:[GASB]],_xlfn.AGGREGATE(15,3,(TableDiv[[Agency]:[Agency]]=$E325)/(TableDiv[[Agency]:[Agency]]=$E325)*(ROW(TableDiv[Agency])-ROW(TableDiv[[#Headers],[Agency]])),COLUMNS($F$7:T$7))))</f>
        <v>0</v>
      </c>
      <c r="U325" s="1069" cm="1">
        <f t="array" ref="U325">IF($D325&lt;COLUMNS($F$7:U$7),"",INDEX(TableDiv[[GASB]:[GASB]],_xlfn.AGGREGATE(15,3,(TableDiv[[Agency]:[Agency]]=$E325)/(TableDiv[[Agency]:[Agency]]=$E325)*(ROW(TableDiv[Agency])-ROW(TableDiv[[#Headers],[Agency]])),COLUMNS($F$7:U$7))))</f>
        <v>0</v>
      </c>
      <c r="V325" s="1069" cm="1">
        <f t="array" ref="V325">IF($D325&lt;COLUMNS($F$7:V$7),"",INDEX(TableDiv[[GASB]:[GASB]],_xlfn.AGGREGATE(15,3,(TableDiv[[Agency]:[Agency]]=$E325)/(TableDiv[[Agency]:[Agency]]=$E325)*(ROW(TableDiv[Agency])-ROW(TableDiv[[#Headers],[Agency]])),COLUMNS($F$7:V$7))))</f>
        <v>0</v>
      </c>
      <c r="W325" s="1069" cm="1">
        <f t="array" ref="W325">IF($D325&lt;COLUMNS($F$7:W$7),"",INDEX(TableDiv[[GASB]:[GASB]],_xlfn.AGGREGATE(15,3,(TableDiv[[Agency]:[Agency]]=$E325)/(TableDiv[[Agency]:[Agency]]=$E325)*(ROW(TableDiv[Agency])-ROW(TableDiv[[#Headers],[Agency]])),COLUMNS($F$7:W$7))))</f>
        <v>0</v>
      </c>
      <c r="X325" s="1069" cm="1">
        <f t="array" ref="X325">IF($D325&lt;COLUMNS($F$7:X$7),"",INDEX(TableDiv[[GASB]:[GASB]],_xlfn.AGGREGATE(15,3,(TableDiv[[Agency]:[Agency]]=$E325)/(TableDiv[[Agency]:[Agency]]=$E325)*(ROW(TableDiv[Agency])-ROW(TableDiv[[#Headers],[Agency]])),COLUMNS($F$7:X$7))))</f>
        <v>0</v>
      </c>
      <c r="Y325" s="1069" cm="1">
        <f t="array" ref="Y325">IF($D325&lt;COLUMNS($F$7:Y$7),"",INDEX(TableDiv[[GASB]:[GASB]],_xlfn.AGGREGATE(15,3,(TableDiv[[Agency]:[Agency]]=$E325)/(TableDiv[[Agency]:[Agency]]=$E325)*(ROW(TableDiv[Agency])-ROW(TableDiv[[#Headers],[Agency]])),COLUMNS($F$7:Y$7))))</f>
        <v>0</v>
      </c>
      <c r="Z325" s="1069" cm="1">
        <f t="array" ref="Z325">IF($D325&lt;COLUMNS($F$7:Z$7),"",INDEX(TableDiv[[GASB]:[GASB]],_xlfn.AGGREGATE(15,3,(TableDiv[[Agency]:[Agency]]=$E325)/(TableDiv[[Agency]:[Agency]]=$E325)*(ROW(TableDiv[Agency])-ROW(TableDiv[[#Headers],[Agency]])),COLUMNS($F$7:Z$7))))</f>
        <v>0</v>
      </c>
      <c r="AA325" s="1069" cm="1">
        <f t="array" ref="AA325">IF($D325&lt;COLUMNS($F$7:AA$7),"",INDEX(TableDiv[[GASB]:[GASB]],_xlfn.AGGREGATE(15,3,(TableDiv[[Agency]:[Agency]]=$E325)/(TableDiv[[Agency]:[Agency]]=$E325)*(ROW(TableDiv[Agency])-ROW(TableDiv[[#Headers],[Agency]])),COLUMNS($F$7:AA$7))))</f>
        <v>0</v>
      </c>
      <c r="AB325" s="1069" cm="1">
        <f t="array" ref="AB325">IF($D325&lt;COLUMNS($F$7:AB$7),"",INDEX(TableDiv[[GASB]:[GASB]],_xlfn.AGGREGATE(15,3,(TableDiv[[Agency]:[Agency]]=$E325)/(TableDiv[[Agency]:[Agency]]=$E325)*(ROW(TableDiv[Agency])-ROW(TableDiv[[#Headers],[Agency]])),COLUMNS($F$7:AB$7))))</f>
        <v>0</v>
      </c>
      <c r="AC325" s="1069" cm="1">
        <f t="array" ref="AC325">IF($D325&lt;COLUMNS($F$7:AC$7),"",INDEX(TableDiv[[GASB]:[GASB]],_xlfn.AGGREGATE(15,3,(TableDiv[[Agency]:[Agency]]=$E325)/(TableDiv[[Agency]:[Agency]]=$E325)*(ROW(TableDiv[Agency])-ROW(TableDiv[[#Headers],[Agency]])),COLUMNS($F$7:AC$7))))</f>
        <v>0</v>
      </c>
      <c r="AD325" s="1069" cm="1">
        <f t="array" ref="AD325">IF($D325&lt;COLUMNS($F$7:AD$7),"",INDEX(TableDiv[[GASB]:[GASB]],_xlfn.AGGREGATE(15,3,(TableDiv[[Agency]:[Agency]]=$E325)/(TableDiv[[Agency]:[Agency]]=$E325)*(ROW(TableDiv[Agency])-ROW(TableDiv[[#Headers],[Agency]])),COLUMNS($F$7:AD$7))))</f>
        <v>0</v>
      </c>
      <c r="AE325" s="1069" cm="1">
        <f t="array" ref="AE325">IF($D325&lt;COLUMNS($F$7:AE$7),"",INDEX(TableDiv[[GASB]:[GASB]],_xlfn.AGGREGATE(15,3,(TableDiv[[Agency]:[Agency]]=$E325)/(TableDiv[[Agency]:[Agency]]=$E325)*(ROW(TableDiv[Agency])-ROW(TableDiv[[#Headers],[Agency]])),COLUMNS($F$7:AE$7))))</f>
        <v>0</v>
      </c>
      <c r="AF325" s="1069" cm="1">
        <f t="array" ref="AF325">IF($D325&lt;COLUMNS($F$7:AF$7),"",INDEX(TableDiv[[GASB]:[GASB]],_xlfn.AGGREGATE(15,3,(TableDiv[[Agency]:[Agency]]=$E325)/(TableDiv[[Agency]:[Agency]]=$E325)*(ROW(TableDiv[Agency])-ROW(TableDiv[[#Headers],[Agency]])),COLUMNS($F$7:AF$7))))</f>
        <v>0</v>
      </c>
      <c r="AG325" s="1069" cm="1">
        <f t="array" ref="AG325">IF($D325&lt;COLUMNS($F$7:AG$7),"",INDEX(TableDiv[[GASB]:[GASB]],_xlfn.AGGREGATE(15,3,(TableDiv[[Agency]:[Agency]]=$E325)/(TableDiv[[Agency]:[Agency]]=$E325)*(ROW(TableDiv[Agency])-ROW(TableDiv[[#Headers],[Agency]])),COLUMNS($F$7:AG$7))))</f>
        <v>0</v>
      </c>
      <c r="AH325" s="1069" cm="1">
        <f t="array" ref="AH325">IF($D325&lt;COLUMNS($F$7:AH$7),"",INDEX(TableDiv[[GASB]:[GASB]],_xlfn.AGGREGATE(15,3,(TableDiv[[Agency]:[Agency]]=$E325)/(TableDiv[[Agency]:[Agency]]=$E325)*(ROW(TableDiv[Agency])-ROW(TableDiv[[#Headers],[Agency]])),COLUMNS($F$7:AH$7))))</f>
        <v>0</v>
      </c>
      <c r="AI325" s="1069" cm="1">
        <f t="array" ref="AI325">IF($D325&lt;COLUMNS($F$7:AI$7),"",INDEX(TableDiv[[GASB]:[GASB]],_xlfn.AGGREGATE(15,3,(TableDiv[[Agency]:[Agency]]=$E325)/(TableDiv[[Agency]:[Agency]]=$E325)*(ROW(TableDiv[Agency])-ROW(TableDiv[[#Headers],[Agency]])),COLUMNS($F$7:AI$7))))</f>
        <v>0</v>
      </c>
      <c r="AJ325" s="1069" cm="1">
        <f t="array" ref="AJ325">IF($D325&lt;COLUMNS($F$7:AJ$7),"",INDEX(TableDiv[[GASB]:[GASB]],_xlfn.AGGREGATE(15,3,(TableDiv[[Agency]:[Agency]]=$E325)/(TableDiv[[Agency]:[Agency]]=$E325)*(ROW(TableDiv[Agency])-ROW(TableDiv[[#Headers],[Agency]])),COLUMNS($F$7:AJ$7))))</f>
        <v>0</v>
      </c>
      <c r="AK325" s="1069" t="str" cm="1">
        <f t="array" ref="AK325">IF($D325&lt;COLUMNS($F$7:AK$7),"",INDEX(TableDiv[[GASB]:[GASB]],_xlfn.AGGREGATE(15,3,(TableDiv[[Agency]:[Agency]]=$E325)/(TableDiv[[Agency]:[Agency]]=$E325)*(ROW(TableDiv[Agency])-ROW(TableDiv[[#Headers],[Agency]])),COLUMNS($F$7:AK$7))))</f>
        <v/>
      </c>
      <c r="AL325" s="1069" t="str" cm="1">
        <f t="array" ref="AL325">IF($D325&lt;COLUMNS($F$7:AL$7),"",INDEX(TableDiv[[GASB]:[GASB]],_xlfn.AGGREGATE(15,3,(TableDiv[[Agency]:[Agency]]=$E325)/(TableDiv[[Agency]:[Agency]]=$E325)*(ROW(TableDiv[Agency])-ROW(TableDiv[[#Headers],[Agency]])),COLUMNS($F$7:AL$7))))</f>
        <v/>
      </c>
      <c r="AM325" s="1069" t="str" cm="1">
        <f t="array" ref="AM325">IF($D325&lt;COLUMNS($F$7:AM$7),"",INDEX(TableDiv[[GASB]:[GASB]],_xlfn.AGGREGATE(15,3,(TableDiv[[Agency]:[Agency]]=$E325)/(TableDiv[[Agency]:[Agency]]=$E325)*(ROW(TableDiv[Agency])-ROW(TableDiv[[#Headers],[Agency]])),COLUMNS($F$7:AM$7))))</f>
        <v/>
      </c>
      <c r="AN325" s="1069"/>
      <c r="AO325" s="1069"/>
      <c r="AP325" s="1069"/>
      <c r="AQ325" s="1069"/>
      <c r="AR325" s="1069"/>
      <c r="AS325" s="1069"/>
    </row>
    <row r="326" spans="1:45" ht="15">
      <c r="A326" s="1073" t="s">
        <v>1534</v>
      </c>
      <c r="B326" s="1073" t="s">
        <v>2266</v>
      </c>
      <c r="C326" s="1069"/>
      <c r="D326" s="1069">
        <f>COUNTIF(TableDiv[Agency],E326)</f>
        <v>31</v>
      </c>
      <c r="E326" s="1078" t="str" cm="1">
        <f t="array" ref="E326">IFERROR(INDEX(TableDiv[Agency],MATCH(0,INDEX(COUNTIF($E$7:E325,TableDiv[Agency]),),0)),"")</f>
        <v/>
      </c>
      <c r="F326" s="1069" cm="1">
        <f t="array" ref="F326">IF($D326&lt;COLUMNS($F$7:F$7),"",INDEX(TableDiv[[GASB]:[GASB]],_xlfn.AGGREGATE(15,3,(TableDiv[[Agency]:[Agency]]=$E326)/(TableDiv[[Agency]:[Agency]]=$E326)*(ROW(TableDiv[Agency])-ROW(TableDiv[[#Headers],[Agency]])),COLUMNS($F$7:F$7))))</f>
        <v>0</v>
      </c>
      <c r="G326" s="1069" cm="1">
        <f t="array" ref="G326">IF($D326&lt;COLUMNS($F$7:G$7),"",INDEX(TableDiv[[GASB]:[GASB]],_xlfn.AGGREGATE(15,3,(TableDiv[[Agency]:[Agency]]=$E326)/(TableDiv[[Agency]:[Agency]]=$E326)*(ROW(TableDiv[Agency])-ROW(TableDiv[[#Headers],[Agency]])),COLUMNS($F$7:G$7))))</f>
        <v>0</v>
      </c>
      <c r="H326" s="1069" cm="1">
        <f t="array" ref="H326">IF($D326&lt;COLUMNS($F$7:H$7),"",INDEX(TableDiv[[GASB]:[GASB]],_xlfn.AGGREGATE(15,3,(TableDiv[[Agency]:[Agency]]=$E326)/(TableDiv[[Agency]:[Agency]]=$E326)*(ROW(TableDiv[Agency])-ROW(TableDiv[[#Headers],[Agency]])),COLUMNS($F$7:H$7))))</f>
        <v>0</v>
      </c>
      <c r="I326" s="1069" cm="1">
        <f t="array" ref="I326">IF($D326&lt;COLUMNS($F$7:I$7),"",INDEX(TableDiv[[GASB]:[GASB]],_xlfn.AGGREGATE(15,3,(TableDiv[[Agency]:[Agency]]=$E326)/(TableDiv[[Agency]:[Agency]]=$E326)*(ROW(TableDiv[Agency])-ROW(TableDiv[[#Headers],[Agency]])),COLUMNS($F$7:I$7))))</f>
        <v>0</v>
      </c>
      <c r="J326" s="1069" cm="1">
        <f t="array" ref="J326">IF($D326&lt;COLUMNS($F$7:J$7),"",INDEX(TableDiv[[GASB]:[GASB]],_xlfn.AGGREGATE(15,3,(TableDiv[[Agency]:[Agency]]=$E326)/(TableDiv[[Agency]:[Agency]]=$E326)*(ROW(TableDiv[Agency])-ROW(TableDiv[[#Headers],[Agency]])),COLUMNS($F$7:J$7))))</f>
        <v>0</v>
      </c>
      <c r="K326" s="1069" cm="1">
        <f t="array" ref="K326">IF($D326&lt;COLUMNS($F$7:K$7),"",INDEX(TableDiv[[GASB]:[GASB]],_xlfn.AGGREGATE(15,3,(TableDiv[[Agency]:[Agency]]=$E326)/(TableDiv[[Agency]:[Agency]]=$E326)*(ROW(TableDiv[Agency])-ROW(TableDiv[[#Headers],[Agency]])),COLUMNS($F$7:K$7))))</f>
        <v>0</v>
      </c>
      <c r="L326" s="1069" cm="1">
        <f t="array" ref="L326">IF($D326&lt;COLUMNS($F$7:L$7),"",INDEX(TableDiv[[GASB]:[GASB]],_xlfn.AGGREGATE(15,3,(TableDiv[[Agency]:[Agency]]=$E326)/(TableDiv[[Agency]:[Agency]]=$E326)*(ROW(TableDiv[Agency])-ROW(TableDiv[[#Headers],[Agency]])),COLUMNS($F$7:L$7))))</f>
        <v>0</v>
      </c>
      <c r="M326" s="1069" cm="1">
        <f t="array" ref="M326">IF($D326&lt;COLUMNS($F$7:M$7),"",INDEX(TableDiv[[GASB]:[GASB]],_xlfn.AGGREGATE(15,3,(TableDiv[[Agency]:[Agency]]=$E326)/(TableDiv[[Agency]:[Agency]]=$E326)*(ROW(TableDiv[Agency])-ROW(TableDiv[[#Headers],[Agency]])),COLUMNS($F$7:M$7))))</f>
        <v>0</v>
      </c>
      <c r="N326" s="1069" cm="1">
        <f t="array" ref="N326">IF($D326&lt;COLUMNS($F$7:N$7),"",INDEX(TableDiv[[GASB]:[GASB]],_xlfn.AGGREGATE(15,3,(TableDiv[[Agency]:[Agency]]=$E326)/(TableDiv[[Agency]:[Agency]]=$E326)*(ROW(TableDiv[Agency])-ROW(TableDiv[[#Headers],[Agency]])),COLUMNS($F$7:N$7))))</f>
        <v>0</v>
      </c>
      <c r="O326" s="1069" cm="1">
        <f t="array" ref="O326">IF($D326&lt;COLUMNS($F$7:O$7),"",INDEX(TableDiv[[GASB]:[GASB]],_xlfn.AGGREGATE(15,3,(TableDiv[[Agency]:[Agency]]=$E326)/(TableDiv[[Agency]:[Agency]]=$E326)*(ROW(TableDiv[Agency])-ROW(TableDiv[[#Headers],[Agency]])),COLUMNS($F$7:O$7))))</f>
        <v>0</v>
      </c>
      <c r="P326" s="1069" cm="1">
        <f t="array" ref="P326">IF($D326&lt;COLUMNS($F$7:P$7),"",INDEX(TableDiv[[GASB]:[GASB]],_xlfn.AGGREGATE(15,3,(TableDiv[[Agency]:[Agency]]=$E326)/(TableDiv[[Agency]:[Agency]]=$E326)*(ROW(TableDiv[Agency])-ROW(TableDiv[[#Headers],[Agency]])),COLUMNS($F$7:P$7))))</f>
        <v>0</v>
      </c>
      <c r="Q326" s="1069" cm="1">
        <f t="array" ref="Q326">IF($D326&lt;COLUMNS($F$7:Q$7),"",INDEX(TableDiv[[GASB]:[GASB]],_xlfn.AGGREGATE(15,3,(TableDiv[[Agency]:[Agency]]=$E326)/(TableDiv[[Agency]:[Agency]]=$E326)*(ROW(TableDiv[Agency])-ROW(TableDiv[[#Headers],[Agency]])),COLUMNS($F$7:Q$7))))</f>
        <v>0</v>
      </c>
      <c r="R326" s="1069" cm="1">
        <f t="array" ref="R326">IF($D326&lt;COLUMNS($F$7:R$7),"",INDEX(TableDiv[[GASB]:[GASB]],_xlfn.AGGREGATE(15,3,(TableDiv[[Agency]:[Agency]]=$E326)/(TableDiv[[Agency]:[Agency]]=$E326)*(ROW(TableDiv[Agency])-ROW(TableDiv[[#Headers],[Agency]])),COLUMNS($F$7:R$7))))</f>
        <v>0</v>
      </c>
      <c r="S326" s="1069" cm="1">
        <f t="array" ref="S326">IF($D326&lt;COLUMNS($F$7:S$7),"",INDEX(TableDiv[[GASB]:[GASB]],_xlfn.AGGREGATE(15,3,(TableDiv[[Agency]:[Agency]]=$E326)/(TableDiv[[Agency]:[Agency]]=$E326)*(ROW(TableDiv[Agency])-ROW(TableDiv[[#Headers],[Agency]])),COLUMNS($F$7:S$7))))</f>
        <v>0</v>
      </c>
      <c r="T326" s="1069" cm="1">
        <f t="array" ref="T326">IF($D326&lt;COLUMNS($F$7:T$7),"",INDEX(TableDiv[[GASB]:[GASB]],_xlfn.AGGREGATE(15,3,(TableDiv[[Agency]:[Agency]]=$E326)/(TableDiv[[Agency]:[Agency]]=$E326)*(ROW(TableDiv[Agency])-ROW(TableDiv[[#Headers],[Agency]])),COLUMNS($F$7:T$7))))</f>
        <v>0</v>
      </c>
      <c r="U326" s="1069" cm="1">
        <f t="array" ref="U326">IF($D326&lt;COLUMNS($F$7:U$7),"",INDEX(TableDiv[[GASB]:[GASB]],_xlfn.AGGREGATE(15,3,(TableDiv[[Agency]:[Agency]]=$E326)/(TableDiv[[Agency]:[Agency]]=$E326)*(ROW(TableDiv[Agency])-ROW(TableDiv[[#Headers],[Agency]])),COLUMNS($F$7:U$7))))</f>
        <v>0</v>
      </c>
      <c r="V326" s="1069" cm="1">
        <f t="array" ref="V326">IF($D326&lt;COLUMNS($F$7:V$7),"",INDEX(TableDiv[[GASB]:[GASB]],_xlfn.AGGREGATE(15,3,(TableDiv[[Agency]:[Agency]]=$E326)/(TableDiv[[Agency]:[Agency]]=$E326)*(ROW(TableDiv[Agency])-ROW(TableDiv[[#Headers],[Agency]])),COLUMNS($F$7:V$7))))</f>
        <v>0</v>
      </c>
      <c r="W326" s="1069" cm="1">
        <f t="array" ref="W326">IF($D326&lt;COLUMNS($F$7:W$7),"",INDEX(TableDiv[[GASB]:[GASB]],_xlfn.AGGREGATE(15,3,(TableDiv[[Agency]:[Agency]]=$E326)/(TableDiv[[Agency]:[Agency]]=$E326)*(ROW(TableDiv[Agency])-ROW(TableDiv[[#Headers],[Agency]])),COLUMNS($F$7:W$7))))</f>
        <v>0</v>
      </c>
      <c r="X326" s="1069" cm="1">
        <f t="array" ref="X326">IF($D326&lt;COLUMNS($F$7:X$7),"",INDEX(TableDiv[[GASB]:[GASB]],_xlfn.AGGREGATE(15,3,(TableDiv[[Agency]:[Agency]]=$E326)/(TableDiv[[Agency]:[Agency]]=$E326)*(ROW(TableDiv[Agency])-ROW(TableDiv[[#Headers],[Agency]])),COLUMNS($F$7:X$7))))</f>
        <v>0</v>
      </c>
      <c r="Y326" s="1069" cm="1">
        <f t="array" ref="Y326">IF($D326&lt;COLUMNS($F$7:Y$7),"",INDEX(TableDiv[[GASB]:[GASB]],_xlfn.AGGREGATE(15,3,(TableDiv[[Agency]:[Agency]]=$E326)/(TableDiv[[Agency]:[Agency]]=$E326)*(ROW(TableDiv[Agency])-ROW(TableDiv[[#Headers],[Agency]])),COLUMNS($F$7:Y$7))))</f>
        <v>0</v>
      </c>
      <c r="Z326" s="1069" cm="1">
        <f t="array" ref="Z326">IF($D326&lt;COLUMNS($F$7:Z$7),"",INDEX(TableDiv[[GASB]:[GASB]],_xlfn.AGGREGATE(15,3,(TableDiv[[Agency]:[Agency]]=$E326)/(TableDiv[[Agency]:[Agency]]=$E326)*(ROW(TableDiv[Agency])-ROW(TableDiv[[#Headers],[Agency]])),COLUMNS($F$7:Z$7))))</f>
        <v>0</v>
      </c>
      <c r="AA326" s="1069" cm="1">
        <f t="array" ref="AA326">IF($D326&lt;COLUMNS($F$7:AA$7),"",INDEX(TableDiv[[GASB]:[GASB]],_xlfn.AGGREGATE(15,3,(TableDiv[[Agency]:[Agency]]=$E326)/(TableDiv[[Agency]:[Agency]]=$E326)*(ROW(TableDiv[Agency])-ROW(TableDiv[[#Headers],[Agency]])),COLUMNS($F$7:AA$7))))</f>
        <v>0</v>
      </c>
      <c r="AB326" s="1069" cm="1">
        <f t="array" ref="AB326">IF($D326&lt;COLUMNS($F$7:AB$7),"",INDEX(TableDiv[[GASB]:[GASB]],_xlfn.AGGREGATE(15,3,(TableDiv[[Agency]:[Agency]]=$E326)/(TableDiv[[Agency]:[Agency]]=$E326)*(ROW(TableDiv[Agency])-ROW(TableDiv[[#Headers],[Agency]])),COLUMNS($F$7:AB$7))))</f>
        <v>0</v>
      </c>
      <c r="AC326" s="1069" cm="1">
        <f t="array" ref="AC326">IF($D326&lt;COLUMNS($F$7:AC$7),"",INDEX(TableDiv[[GASB]:[GASB]],_xlfn.AGGREGATE(15,3,(TableDiv[[Agency]:[Agency]]=$E326)/(TableDiv[[Agency]:[Agency]]=$E326)*(ROW(TableDiv[Agency])-ROW(TableDiv[[#Headers],[Agency]])),COLUMNS($F$7:AC$7))))</f>
        <v>0</v>
      </c>
      <c r="AD326" s="1069" cm="1">
        <f t="array" ref="AD326">IF($D326&lt;COLUMNS($F$7:AD$7),"",INDEX(TableDiv[[GASB]:[GASB]],_xlfn.AGGREGATE(15,3,(TableDiv[[Agency]:[Agency]]=$E326)/(TableDiv[[Agency]:[Agency]]=$E326)*(ROW(TableDiv[Agency])-ROW(TableDiv[[#Headers],[Agency]])),COLUMNS($F$7:AD$7))))</f>
        <v>0</v>
      </c>
      <c r="AE326" s="1069" cm="1">
        <f t="array" ref="AE326">IF($D326&lt;COLUMNS($F$7:AE$7),"",INDEX(TableDiv[[GASB]:[GASB]],_xlfn.AGGREGATE(15,3,(TableDiv[[Agency]:[Agency]]=$E326)/(TableDiv[[Agency]:[Agency]]=$E326)*(ROW(TableDiv[Agency])-ROW(TableDiv[[#Headers],[Agency]])),COLUMNS($F$7:AE$7))))</f>
        <v>0</v>
      </c>
      <c r="AF326" s="1069" cm="1">
        <f t="array" ref="AF326">IF($D326&lt;COLUMNS($F$7:AF$7),"",INDEX(TableDiv[[GASB]:[GASB]],_xlfn.AGGREGATE(15,3,(TableDiv[[Agency]:[Agency]]=$E326)/(TableDiv[[Agency]:[Agency]]=$E326)*(ROW(TableDiv[Agency])-ROW(TableDiv[[#Headers],[Agency]])),COLUMNS($F$7:AF$7))))</f>
        <v>0</v>
      </c>
      <c r="AG326" s="1069" cm="1">
        <f t="array" ref="AG326">IF($D326&lt;COLUMNS($F$7:AG$7),"",INDEX(TableDiv[[GASB]:[GASB]],_xlfn.AGGREGATE(15,3,(TableDiv[[Agency]:[Agency]]=$E326)/(TableDiv[[Agency]:[Agency]]=$E326)*(ROW(TableDiv[Agency])-ROW(TableDiv[[#Headers],[Agency]])),COLUMNS($F$7:AG$7))))</f>
        <v>0</v>
      </c>
      <c r="AH326" s="1069" cm="1">
        <f t="array" ref="AH326">IF($D326&lt;COLUMNS($F$7:AH$7),"",INDEX(TableDiv[[GASB]:[GASB]],_xlfn.AGGREGATE(15,3,(TableDiv[[Agency]:[Agency]]=$E326)/(TableDiv[[Agency]:[Agency]]=$E326)*(ROW(TableDiv[Agency])-ROW(TableDiv[[#Headers],[Agency]])),COLUMNS($F$7:AH$7))))</f>
        <v>0</v>
      </c>
      <c r="AI326" s="1069" cm="1">
        <f t="array" ref="AI326">IF($D326&lt;COLUMNS($F$7:AI$7),"",INDEX(TableDiv[[GASB]:[GASB]],_xlfn.AGGREGATE(15,3,(TableDiv[[Agency]:[Agency]]=$E326)/(TableDiv[[Agency]:[Agency]]=$E326)*(ROW(TableDiv[Agency])-ROW(TableDiv[[#Headers],[Agency]])),COLUMNS($F$7:AI$7))))</f>
        <v>0</v>
      </c>
      <c r="AJ326" s="1069" cm="1">
        <f t="array" ref="AJ326">IF($D326&lt;COLUMNS($F$7:AJ$7),"",INDEX(TableDiv[[GASB]:[GASB]],_xlfn.AGGREGATE(15,3,(TableDiv[[Agency]:[Agency]]=$E326)/(TableDiv[[Agency]:[Agency]]=$E326)*(ROW(TableDiv[Agency])-ROW(TableDiv[[#Headers],[Agency]])),COLUMNS($F$7:AJ$7))))</f>
        <v>0</v>
      </c>
      <c r="AK326" s="1069" t="str" cm="1">
        <f t="array" ref="AK326">IF($D326&lt;COLUMNS($F$7:AK$7),"",INDEX(TableDiv[[GASB]:[GASB]],_xlfn.AGGREGATE(15,3,(TableDiv[[Agency]:[Agency]]=$E326)/(TableDiv[[Agency]:[Agency]]=$E326)*(ROW(TableDiv[Agency])-ROW(TableDiv[[#Headers],[Agency]])),COLUMNS($F$7:AK$7))))</f>
        <v/>
      </c>
      <c r="AL326" s="1069" t="str" cm="1">
        <f t="array" ref="AL326">IF($D326&lt;COLUMNS($F$7:AL$7),"",INDEX(TableDiv[[GASB]:[GASB]],_xlfn.AGGREGATE(15,3,(TableDiv[[Agency]:[Agency]]=$E326)/(TableDiv[[Agency]:[Agency]]=$E326)*(ROW(TableDiv[Agency])-ROW(TableDiv[[#Headers],[Agency]])),COLUMNS($F$7:AL$7))))</f>
        <v/>
      </c>
      <c r="AM326" s="1069" t="str" cm="1">
        <f t="array" ref="AM326">IF($D326&lt;COLUMNS($F$7:AM$7),"",INDEX(TableDiv[[GASB]:[GASB]],_xlfn.AGGREGATE(15,3,(TableDiv[[Agency]:[Agency]]=$E326)/(TableDiv[[Agency]:[Agency]]=$E326)*(ROW(TableDiv[Agency])-ROW(TableDiv[[#Headers],[Agency]])),COLUMNS($F$7:AM$7))))</f>
        <v/>
      </c>
      <c r="AN326" s="1069"/>
      <c r="AO326" s="1069"/>
      <c r="AP326" s="1069"/>
      <c r="AQ326" s="1069"/>
      <c r="AR326" s="1069"/>
      <c r="AS326" s="1069"/>
    </row>
    <row r="327" spans="1:45" ht="15">
      <c r="A327" s="1073" t="s">
        <v>1534</v>
      </c>
      <c r="B327" s="1073" t="s">
        <v>2274</v>
      </c>
      <c r="C327" s="1069"/>
      <c r="D327" s="1069">
        <f>COUNTIF(TableDiv[Agency],E327)</f>
        <v>31</v>
      </c>
      <c r="E327" s="1078" t="str" cm="1">
        <f t="array" ref="E327">IFERROR(INDEX(TableDiv[Agency],MATCH(0,INDEX(COUNTIF($E$7:E326,TableDiv[Agency]),),0)),"")</f>
        <v/>
      </c>
      <c r="F327" s="1069" cm="1">
        <f t="array" ref="F327">IF($D327&lt;COLUMNS($F$7:F$7),"",INDEX(TableDiv[[GASB]:[GASB]],_xlfn.AGGREGATE(15,3,(TableDiv[[Agency]:[Agency]]=$E327)/(TableDiv[[Agency]:[Agency]]=$E327)*(ROW(TableDiv[Agency])-ROW(TableDiv[[#Headers],[Agency]])),COLUMNS($F$7:F$7))))</f>
        <v>0</v>
      </c>
      <c r="G327" s="1069" cm="1">
        <f t="array" ref="G327">IF($D327&lt;COLUMNS($F$7:G$7),"",INDEX(TableDiv[[GASB]:[GASB]],_xlfn.AGGREGATE(15,3,(TableDiv[[Agency]:[Agency]]=$E327)/(TableDiv[[Agency]:[Agency]]=$E327)*(ROW(TableDiv[Agency])-ROW(TableDiv[[#Headers],[Agency]])),COLUMNS($F$7:G$7))))</f>
        <v>0</v>
      </c>
      <c r="H327" s="1069" cm="1">
        <f t="array" ref="H327">IF($D327&lt;COLUMNS($F$7:H$7),"",INDEX(TableDiv[[GASB]:[GASB]],_xlfn.AGGREGATE(15,3,(TableDiv[[Agency]:[Agency]]=$E327)/(TableDiv[[Agency]:[Agency]]=$E327)*(ROW(TableDiv[Agency])-ROW(TableDiv[[#Headers],[Agency]])),COLUMNS($F$7:H$7))))</f>
        <v>0</v>
      </c>
      <c r="I327" s="1069" cm="1">
        <f t="array" ref="I327">IF($D327&lt;COLUMNS($F$7:I$7),"",INDEX(TableDiv[[GASB]:[GASB]],_xlfn.AGGREGATE(15,3,(TableDiv[[Agency]:[Agency]]=$E327)/(TableDiv[[Agency]:[Agency]]=$E327)*(ROW(TableDiv[Agency])-ROW(TableDiv[[#Headers],[Agency]])),COLUMNS($F$7:I$7))))</f>
        <v>0</v>
      </c>
      <c r="J327" s="1069" cm="1">
        <f t="array" ref="J327">IF($D327&lt;COLUMNS($F$7:J$7),"",INDEX(TableDiv[[GASB]:[GASB]],_xlfn.AGGREGATE(15,3,(TableDiv[[Agency]:[Agency]]=$E327)/(TableDiv[[Agency]:[Agency]]=$E327)*(ROW(TableDiv[Agency])-ROW(TableDiv[[#Headers],[Agency]])),COLUMNS($F$7:J$7))))</f>
        <v>0</v>
      </c>
      <c r="K327" s="1069" cm="1">
        <f t="array" ref="K327">IF($D327&lt;COLUMNS($F$7:K$7),"",INDEX(TableDiv[[GASB]:[GASB]],_xlfn.AGGREGATE(15,3,(TableDiv[[Agency]:[Agency]]=$E327)/(TableDiv[[Agency]:[Agency]]=$E327)*(ROW(TableDiv[Agency])-ROW(TableDiv[[#Headers],[Agency]])),COLUMNS($F$7:K$7))))</f>
        <v>0</v>
      </c>
      <c r="L327" s="1069" cm="1">
        <f t="array" ref="L327">IF($D327&lt;COLUMNS($F$7:L$7),"",INDEX(TableDiv[[GASB]:[GASB]],_xlfn.AGGREGATE(15,3,(TableDiv[[Agency]:[Agency]]=$E327)/(TableDiv[[Agency]:[Agency]]=$E327)*(ROW(TableDiv[Agency])-ROW(TableDiv[[#Headers],[Agency]])),COLUMNS($F$7:L$7))))</f>
        <v>0</v>
      </c>
      <c r="M327" s="1069" cm="1">
        <f t="array" ref="M327">IF($D327&lt;COLUMNS($F$7:M$7),"",INDEX(TableDiv[[GASB]:[GASB]],_xlfn.AGGREGATE(15,3,(TableDiv[[Agency]:[Agency]]=$E327)/(TableDiv[[Agency]:[Agency]]=$E327)*(ROW(TableDiv[Agency])-ROW(TableDiv[[#Headers],[Agency]])),COLUMNS($F$7:M$7))))</f>
        <v>0</v>
      </c>
      <c r="N327" s="1069" cm="1">
        <f t="array" ref="N327">IF($D327&lt;COLUMNS($F$7:N$7),"",INDEX(TableDiv[[GASB]:[GASB]],_xlfn.AGGREGATE(15,3,(TableDiv[[Agency]:[Agency]]=$E327)/(TableDiv[[Agency]:[Agency]]=$E327)*(ROW(TableDiv[Agency])-ROW(TableDiv[[#Headers],[Agency]])),COLUMNS($F$7:N$7))))</f>
        <v>0</v>
      </c>
      <c r="O327" s="1069" cm="1">
        <f t="array" ref="O327">IF($D327&lt;COLUMNS($F$7:O$7),"",INDEX(TableDiv[[GASB]:[GASB]],_xlfn.AGGREGATE(15,3,(TableDiv[[Agency]:[Agency]]=$E327)/(TableDiv[[Agency]:[Agency]]=$E327)*(ROW(TableDiv[Agency])-ROW(TableDiv[[#Headers],[Agency]])),COLUMNS($F$7:O$7))))</f>
        <v>0</v>
      </c>
      <c r="P327" s="1069" cm="1">
        <f t="array" ref="P327">IF($D327&lt;COLUMNS($F$7:P$7),"",INDEX(TableDiv[[GASB]:[GASB]],_xlfn.AGGREGATE(15,3,(TableDiv[[Agency]:[Agency]]=$E327)/(TableDiv[[Agency]:[Agency]]=$E327)*(ROW(TableDiv[Agency])-ROW(TableDiv[[#Headers],[Agency]])),COLUMNS($F$7:P$7))))</f>
        <v>0</v>
      </c>
      <c r="Q327" s="1069" cm="1">
        <f t="array" ref="Q327">IF($D327&lt;COLUMNS($F$7:Q$7),"",INDEX(TableDiv[[GASB]:[GASB]],_xlfn.AGGREGATE(15,3,(TableDiv[[Agency]:[Agency]]=$E327)/(TableDiv[[Agency]:[Agency]]=$E327)*(ROW(TableDiv[Agency])-ROW(TableDiv[[#Headers],[Agency]])),COLUMNS($F$7:Q$7))))</f>
        <v>0</v>
      </c>
      <c r="R327" s="1069" cm="1">
        <f t="array" ref="R327">IF($D327&lt;COLUMNS($F$7:R$7),"",INDEX(TableDiv[[GASB]:[GASB]],_xlfn.AGGREGATE(15,3,(TableDiv[[Agency]:[Agency]]=$E327)/(TableDiv[[Agency]:[Agency]]=$E327)*(ROW(TableDiv[Agency])-ROW(TableDiv[[#Headers],[Agency]])),COLUMNS($F$7:R$7))))</f>
        <v>0</v>
      </c>
      <c r="S327" s="1069" cm="1">
        <f t="array" ref="S327">IF($D327&lt;COLUMNS($F$7:S$7),"",INDEX(TableDiv[[GASB]:[GASB]],_xlfn.AGGREGATE(15,3,(TableDiv[[Agency]:[Agency]]=$E327)/(TableDiv[[Agency]:[Agency]]=$E327)*(ROW(TableDiv[Agency])-ROW(TableDiv[[#Headers],[Agency]])),COLUMNS($F$7:S$7))))</f>
        <v>0</v>
      </c>
      <c r="T327" s="1069" cm="1">
        <f t="array" ref="T327">IF($D327&lt;COLUMNS($F$7:T$7),"",INDEX(TableDiv[[GASB]:[GASB]],_xlfn.AGGREGATE(15,3,(TableDiv[[Agency]:[Agency]]=$E327)/(TableDiv[[Agency]:[Agency]]=$E327)*(ROW(TableDiv[Agency])-ROW(TableDiv[[#Headers],[Agency]])),COLUMNS($F$7:T$7))))</f>
        <v>0</v>
      </c>
      <c r="U327" s="1069" cm="1">
        <f t="array" ref="U327">IF($D327&lt;COLUMNS($F$7:U$7),"",INDEX(TableDiv[[GASB]:[GASB]],_xlfn.AGGREGATE(15,3,(TableDiv[[Agency]:[Agency]]=$E327)/(TableDiv[[Agency]:[Agency]]=$E327)*(ROW(TableDiv[Agency])-ROW(TableDiv[[#Headers],[Agency]])),COLUMNS($F$7:U$7))))</f>
        <v>0</v>
      </c>
      <c r="V327" s="1069" cm="1">
        <f t="array" ref="V327">IF($D327&lt;COLUMNS($F$7:V$7),"",INDEX(TableDiv[[GASB]:[GASB]],_xlfn.AGGREGATE(15,3,(TableDiv[[Agency]:[Agency]]=$E327)/(TableDiv[[Agency]:[Agency]]=$E327)*(ROW(TableDiv[Agency])-ROW(TableDiv[[#Headers],[Agency]])),COLUMNS($F$7:V$7))))</f>
        <v>0</v>
      </c>
      <c r="W327" s="1069" cm="1">
        <f t="array" ref="W327">IF($D327&lt;COLUMNS($F$7:W$7),"",INDEX(TableDiv[[GASB]:[GASB]],_xlfn.AGGREGATE(15,3,(TableDiv[[Agency]:[Agency]]=$E327)/(TableDiv[[Agency]:[Agency]]=$E327)*(ROW(TableDiv[Agency])-ROW(TableDiv[[#Headers],[Agency]])),COLUMNS($F$7:W$7))))</f>
        <v>0</v>
      </c>
      <c r="X327" s="1069" cm="1">
        <f t="array" ref="X327">IF($D327&lt;COLUMNS($F$7:X$7),"",INDEX(TableDiv[[GASB]:[GASB]],_xlfn.AGGREGATE(15,3,(TableDiv[[Agency]:[Agency]]=$E327)/(TableDiv[[Agency]:[Agency]]=$E327)*(ROW(TableDiv[Agency])-ROW(TableDiv[[#Headers],[Agency]])),COLUMNS($F$7:X$7))))</f>
        <v>0</v>
      </c>
      <c r="Y327" s="1069" cm="1">
        <f t="array" ref="Y327">IF($D327&lt;COLUMNS($F$7:Y$7),"",INDEX(TableDiv[[GASB]:[GASB]],_xlfn.AGGREGATE(15,3,(TableDiv[[Agency]:[Agency]]=$E327)/(TableDiv[[Agency]:[Agency]]=$E327)*(ROW(TableDiv[Agency])-ROW(TableDiv[[#Headers],[Agency]])),COLUMNS($F$7:Y$7))))</f>
        <v>0</v>
      </c>
      <c r="Z327" s="1069" cm="1">
        <f t="array" ref="Z327">IF($D327&lt;COLUMNS($F$7:Z$7),"",INDEX(TableDiv[[GASB]:[GASB]],_xlfn.AGGREGATE(15,3,(TableDiv[[Agency]:[Agency]]=$E327)/(TableDiv[[Agency]:[Agency]]=$E327)*(ROW(TableDiv[Agency])-ROW(TableDiv[[#Headers],[Agency]])),COLUMNS($F$7:Z$7))))</f>
        <v>0</v>
      </c>
      <c r="AA327" s="1069" cm="1">
        <f t="array" ref="AA327">IF($D327&lt;COLUMNS($F$7:AA$7),"",INDEX(TableDiv[[GASB]:[GASB]],_xlfn.AGGREGATE(15,3,(TableDiv[[Agency]:[Agency]]=$E327)/(TableDiv[[Agency]:[Agency]]=$E327)*(ROW(TableDiv[Agency])-ROW(TableDiv[[#Headers],[Agency]])),COLUMNS($F$7:AA$7))))</f>
        <v>0</v>
      </c>
      <c r="AB327" s="1069" cm="1">
        <f t="array" ref="AB327">IF($D327&lt;COLUMNS($F$7:AB$7),"",INDEX(TableDiv[[GASB]:[GASB]],_xlfn.AGGREGATE(15,3,(TableDiv[[Agency]:[Agency]]=$E327)/(TableDiv[[Agency]:[Agency]]=$E327)*(ROW(TableDiv[Agency])-ROW(TableDiv[[#Headers],[Agency]])),COLUMNS($F$7:AB$7))))</f>
        <v>0</v>
      </c>
      <c r="AC327" s="1069" cm="1">
        <f t="array" ref="AC327">IF($D327&lt;COLUMNS($F$7:AC$7),"",INDEX(TableDiv[[GASB]:[GASB]],_xlfn.AGGREGATE(15,3,(TableDiv[[Agency]:[Agency]]=$E327)/(TableDiv[[Agency]:[Agency]]=$E327)*(ROW(TableDiv[Agency])-ROW(TableDiv[[#Headers],[Agency]])),COLUMNS($F$7:AC$7))))</f>
        <v>0</v>
      </c>
      <c r="AD327" s="1069" cm="1">
        <f t="array" ref="AD327">IF($D327&lt;COLUMNS($F$7:AD$7),"",INDEX(TableDiv[[GASB]:[GASB]],_xlfn.AGGREGATE(15,3,(TableDiv[[Agency]:[Agency]]=$E327)/(TableDiv[[Agency]:[Agency]]=$E327)*(ROW(TableDiv[Agency])-ROW(TableDiv[[#Headers],[Agency]])),COLUMNS($F$7:AD$7))))</f>
        <v>0</v>
      </c>
      <c r="AE327" s="1069" cm="1">
        <f t="array" ref="AE327">IF($D327&lt;COLUMNS($F$7:AE$7),"",INDEX(TableDiv[[GASB]:[GASB]],_xlfn.AGGREGATE(15,3,(TableDiv[[Agency]:[Agency]]=$E327)/(TableDiv[[Agency]:[Agency]]=$E327)*(ROW(TableDiv[Agency])-ROW(TableDiv[[#Headers],[Agency]])),COLUMNS($F$7:AE$7))))</f>
        <v>0</v>
      </c>
      <c r="AF327" s="1069" cm="1">
        <f t="array" ref="AF327">IF($D327&lt;COLUMNS($F$7:AF$7),"",INDEX(TableDiv[[GASB]:[GASB]],_xlfn.AGGREGATE(15,3,(TableDiv[[Agency]:[Agency]]=$E327)/(TableDiv[[Agency]:[Agency]]=$E327)*(ROW(TableDiv[Agency])-ROW(TableDiv[[#Headers],[Agency]])),COLUMNS($F$7:AF$7))))</f>
        <v>0</v>
      </c>
      <c r="AG327" s="1069" cm="1">
        <f t="array" ref="AG327">IF($D327&lt;COLUMNS($F$7:AG$7),"",INDEX(TableDiv[[GASB]:[GASB]],_xlfn.AGGREGATE(15,3,(TableDiv[[Agency]:[Agency]]=$E327)/(TableDiv[[Agency]:[Agency]]=$E327)*(ROW(TableDiv[Agency])-ROW(TableDiv[[#Headers],[Agency]])),COLUMNS($F$7:AG$7))))</f>
        <v>0</v>
      </c>
      <c r="AH327" s="1069" cm="1">
        <f t="array" ref="AH327">IF($D327&lt;COLUMNS($F$7:AH$7),"",INDEX(TableDiv[[GASB]:[GASB]],_xlfn.AGGREGATE(15,3,(TableDiv[[Agency]:[Agency]]=$E327)/(TableDiv[[Agency]:[Agency]]=$E327)*(ROW(TableDiv[Agency])-ROW(TableDiv[[#Headers],[Agency]])),COLUMNS($F$7:AH$7))))</f>
        <v>0</v>
      </c>
      <c r="AI327" s="1069" cm="1">
        <f t="array" ref="AI327">IF($D327&lt;COLUMNS($F$7:AI$7),"",INDEX(TableDiv[[GASB]:[GASB]],_xlfn.AGGREGATE(15,3,(TableDiv[[Agency]:[Agency]]=$E327)/(TableDiv[[Agency]:[Agency]]=$E327)*(ROW(TableDiv[Agency])-ROW(TableDiv[[#Headers],[Agency]])),COLUMNS($F$7:AI$7))))</f>
        <v>0</v>
      </c>
      <c r="AJ327" s="1069" cm="1">
        <f t="array" ref="AJ327">IF($D327&lt;COLUMNS($F$7:AJ$7),"",INDEX(TableDiv[[GASB]:[GASB]],_xlfn.AGGREGATE(15,3,(TableDiv[[Agency]:[Agency]]=$E327)/(TableDiv[[Agency]:[Agency]]=$E327)*(ROW(TableDiv[Agency])-ROW(TableDiv[[#Headers],[Agency]])),COLUMNS($F$7:AJ$7))))</f>
        <v>0</v>
      </c>
      <c r="AK327" s="1069" t="str" cm="1">
        <f t="array" ref="AK327">IF($D327&lt;COLUMNS($F$7:AK$7),"",INDEX(TableDiv[[GASB]:[GASB]],_xlfn.AGGREGATE(15,3,(TableDiv[[Agency]:[Agency]]=$E327)/(TableDiv[[Agency]:[Agency]]=$E327)*(ROW(TableDiv[Agency])-ROW(TableDiv[[#Headers],[Agency]])),COLUMNS($F$7:AK$7))))</f>
        <v/>
      </c>
      <c r="AL327" s="1069" t="str" cm="1">
        <f t="array" ref="AL327">IF($D327&lt;COLUMNS($F$7:AL$7),"",INDEX(TableDiv[[GASB]:[GASB]],_xlfn.AGGREGATE(15,3,(TableDiv[[Agency]:[Agency]]=$E327)/(TableDiv[[Agency]:[Agency]]=$E327)*(ROW(TableDiv[Agency])-ROW(TableDiv[[#Headers],[Agency]])),COLUMNS($F$7:AL$7))))</f>
        <v/>
      </c>
      <c r="AM327" s="1069" t="str" cm="1">
        <f t="array" ref="AM327">IF($D327&lt;COLUMNS($F$7:AM$7),"",INDEX(TableDiv[[GASB]:[GASB]],_xlfn.AGGREGATE(15,3,(TableDiv[[Agency]:[Agency]]=$E327)/(TableDiv[[Agency]:[Agency]]=$E327)*(ROW(TableDiv[Agency])-ROW(TableDiv[[#Headers],[Agency]])),COLUMNS($F$7:AM$7))))</f>
        <v/>
      </c>
      <c r="AN327" s="1069"/>
      <c r="AO327" s="1069"/>
      <c r="AP327" s="1069"/>
      <c r="AQ327" s="1069"/>
      <c r="AR327" s="1069"/>
      <c r="AS327" s="1069"/>
    </row>
    <row r="328" spans="1:45" ht="15">
      <c r="A328" s="1073" t="s">
        <v>1534</v>
      </c>
      <c r="B328" s="1073" t="s">
        <v>2270</v>
      </c>
      <c r="C328" s="1069"/>
      <c r="D328" s="1069">
        <f>COUNTIF(TableDiv[Agency],E328)</f>
        <v>31</v>
      </c>
      <c r="E328" s="1078" t="str" cm="1">
        <f t="array" ref="E328">IFERROR(INDEX(TableDiv[Agency],MATCH(0,INDEX(COUNTIF($E$7:E327,TableDiv[Agency]),),0)),"")</f>
        <v/>
      </c>
      <c r="F328" s="1069" cm="1">
        <f t="array" ref="F328">IF($D328&lt;COLUMNS($F$7:F$7),"",INDEX(TableDiv[[GASB]:[GASB]],_xlfn.AGGREGATE(15,3,(TableDiv[[Agency]:[Agency]]=$E328)/(TableDiv[[Agency]:[Agency]]=$E328)*(ROW(TableDiv[Agency])-ROW(TableDiv[[#Headers],[Agency]])),COLUMNS($F$7:F$7))))</f>
        <v>0</v>
      </c>
      <c r="G328" s="1069" cm="1">
        <f t="array" ref="G328">IF($D328&lt;COLUMNS($F$7:G$7),"",INDEX(TableDiv[[GASB]:[GASB]],_xlfn.AGGREGATE(15,3,(TableDiv[[Agency]:[Agency]]=$E328)/(TableDiv[[Agency]:[Agency]]=$E328)*(ROW(TableDiv[Agency])-ROW(TableDiv[[#Headers],[Agency]])),COLUMNS($F$7:G$7))))</f>
        <v>0</v>
      </c>
      <c r="H328" s="1069" cm="1">
        <f t="array" ref="H328">IF($D328&lt;COLUMNS($F$7:H$7),"",INDEX(TableDiv[[GASB]:[GASB]],_xlfn.AGGREGATE(15,3,(TableDiv[[Agency]:[Agency]]=$E328)/(TableDiv[[Agency]:[Agency]]=$E328)*(ROW(TableDiv[Agency])-ROW(TableDiv[[#Headers],[Agency]])),COLUMNS($F$7:H$7))))</f>
        <v>0</v>
      </c>
      <c r="I328" s="1069" cm="1">
        <f t="array" ref="I328">IF($D328&lt;COLUMNS($F$7:I$7),"",INDEX(TableDiv[[GASB]:[GASB]],_xlfn.AGGREGATE(15,3,(TableDiv[[Agency]:[Agency]]=$E328)/(TableDiv[[Agency]:[Agency]]=$E328)*(ROW(TableDiv[Agency])-ROW(TableDiv[[#Headers],[Agency]])),COLUMNS($F$7:I$7))))</f>
        <v>0</v>
      </c>
      <c r="J328" s="1069" cm="1">
        <f t="array" ref="J328">IF($D328&lt;COLUMNS($F$7:J$7),"",INDEX(TableDiv[[GASB]:[GASB]],_xlfn.AGGREGATE(15,3,(TableDiv[[Agency]:[Agency]]=$E328)/(TableDiv[[Agency]:[Agency]]=$E328)*(ROW(TableDiv[Agency])-ROW(TableDiv[[#Headers],[Agency]])),COLUMNS($F$7:J$7))))</f>
        <v>0</v>
      </c>
      <c r="K328" s="1069" cm="1">
        <f t="array" ref="K328">IF($D328&lt;COLUMNS($F$7:K$7),"",INDEX(TableDiv[[GASB]:[GASB]],_xlfn.AGGREGATE(15,3,(TableDiv[[Agency]:[Agency]]=$E328)/(TableDiv[[Agency]:[Agency]]=$E328)*(ROW(TableDiv[Agency])-ROW(TableDiv[[#Headers],[Agency]])),COLUMNS($F$7:K$7))))</f>
        <v>0</v>
      </c>
      <c r="L328" s="1069" cm="1">
        <f t="array" ref="L328">IF($D328&lt;COLUMNS($F$7:L$7),"",INDEX(TableDiv[[GASB]:[GASB]],_xlfn.AGGREGATE(15,3,(TableDiv[[Agency]:[Agency]]=$E328)/(TableDiv[[Agency]:[Agency]]=$E328)*(ROW(TableDiv[Agency])-ROW(TableDiv[[#Headers],[Agency]])),COLUMNS($F$7:L$7))))</f>
        <v>0</v>
      </c>
      <c r="M328" s="1069" cm="1">
        <f t="array" ref="M328">IF($D328&lt;COLUMNS($F$7:M$7),"",INDEX(TableDiv[[GASB]:[GASB]],_xlfn.AGGREGATE(15,3,(TableDiv[[Agency]:[Agency]]=$E328)/(TableDiv[[Agency]:[Agency]]=$E328)*(ROW(TableDiv[Agency])-ROW(TableDiv[[#Headers],[Agency]])),COLUMNS($F$7:M$7))))</f>
        <v>0</v>
      </c>
      <c r="N328" s="1069" cm="1">
        <f t="array" ref="N328">IF($D328&lt;COLUMNS($F$7:N$7),"",INDEX(TableDiv[[GASB]:[GASB]],_xlfn.AGGREGATE(15,3,(TableDiv[[Agency]:[Agency]]=$E328)/(TableDiv[[Agency]:[Agency]]=$E328)*(ROW(TableDiv[Agency])-ROW(TableDiv[[#Headers],[Agency]])),COLUMNS($F$7:N$7))))</f>
        <v>0</v>
      </c>
      <c r="O328" s="1069" cm="1">
        <f t="array" ref="O328">IF($D328&lt;COLUMNS($F$7:O$7),"",INDEX(TableDiv[[GASB]:[GASB]],_xlfn.AGGREGATE(15,3,(TableDiv[[Agency]:[Agency]]=$E328)/(TableDiv[[Agency]:[Agency]]=$E328)*(ROW(TableDiv[Agency])-ROW(TableDiv[[#Headers],[Agency]])),COLUMNS($F$7:O$7))))</f>
        <v>0</v>
      </c>
      <c r="P328" s="1069" cm="1">
        <f t="array" ref="P328">IF($D328&lt;COLUMNS($F$7:P$7),"",INDEX(TableDiv[[GASB]:[GASB]],_xlfn.AGGREGATE(15,3,(TableDiv[[Agency]:[Agency]]=$E328)/(TableDiv[[Agency]:[Agency]]=$E328)*(ROW(TableDiv[Agency])-ROW(TableDiv[[#Headers],[Agency]])),COLUMNS($F$7:P$7))))</f>
        <v>0</v>
      </c>
      <c r="Q328" s="1069" cm="1">
        <f t="array" ref="Q328">IF($D328&lt;COLUMNS($F$7:Q$7),"",INDEX(TableDiv[[GASB]:[GASB]],_xlfn.AGGREGATE(15,3,(TableDiv[[Agency]:[Agency]]=$E328)/(TableDiv[[Agency]:[Agency]]=$E328)*(ROW(TableDiv[Agency])-ROW(TableDiv[[#Headers],[Agency]])),COLUMNS($F$7:Q$7))))</f>
        <v>0</v>
      </c>
      <c r="R328" s="1069" cm="1">
        <f t="array" ref="R328">IF($D328&lt;COLUMNS($F$7:R$7),"",INDEX(TableDiv[[GASB]:[GASB]],_xlfn.AGGREGATE(15,3,(TableDiv[[Agency]:[Agency]]=$E328)/(TableDiv[[Agency]:[Agency]]=$E328)*(ROW(TableDiv[Agency])-ROW(TableDiv[[#Headers],[Agency]])),COLUMNS($F$7:R$7))))</f>
        <v>0</v>
      </c>
      <c r="S328" s="1069" cm="1">
        <f t="array" ref="S328">IF($D328&lt;COLUMNS($F$7:S$7),"",INDEX(TableDiv[[GASB]:[GASB]],_xlfn.AGGREGATE(15,3,(TableDiv[[Agency]:[Agency]]=$E328)/(TableDiv[[Agency]:[Agency]]=$E328)*(ROW(TableDiv[Agency])-ROW(TableDiv[[#Headers],[Agency]])),COLUMNS($F$7:S$7))))</f>
        <v>0</v>
      </c>
      <c r="T328" s="1069" cm="1">
        <f t="array" ref="T328">IF($D328&lt;COLUMNS($F$7:T$7),"",INDEX(TableDiv[[GASB]:[GASB]],_xlfn.AGGREGATE(15,3,(TableDiv[[Agency]:[Agency]]=$E328)/(TableDiv[[Agency]:[Agency]]=$E328)*(ROW(TableDiv[Agency])-ROW(TableDiv[[#Headers],[Agency]])),COLUMNS($F$7:T$7))))</f>
        <v>0</v>
      </c>
      <c r="U328" s="1069" cm="1">
        <f t="array" ref="U328">IF($D328&lt;COLUMNS($F$7:U$7),"",INDEX(TableDiv[[GASB]:[GASB]],_xlfn.AGGREGATE(15,3,(TableDiv[[Agency]:[Agency]]=$E328)/(TableDiv[[Agency]:[Agency]]=$E328)*(ROW(TableDiv[Agency])-ROW(TableDiv[[#Headers],[Agency]])),COLUMNS($F$7:U$7))))</f>
        <v>0</v>
      </c>
      <c r="V328" s="1069" cm="1">
        <f t="array" ref="V328">IF($D328&lt;COLUMNS($F$7:V$7),"",INDEX(TableDiv[[GASB]:[GASB]],_xlfn.AGGREGATE(15,3,(TableDiv[[Agency]:[Agency]]=$E328)/(TableDiv[[Agency]:[Agency]]=$E328)*(ROW(TableDiv[Agency])-ROW(TableDiv[[#Headers],[Agency]])),COLUMNS($F$7:V$7))))</f>
        <v>0</v>
      </c>
      <c r="W328" s="1069" cm="1">
        <f t="array" ref="W328">IF($D328&lt;COLUMNS($F$7:W$7),"",INDEX(TableDiv[[GASB]:[GASB]],_xlfn.AGGREGATE(15,3,(TableDiv[[Agency]:[Agency]]=$E328)/(TableDiv[[Agency]:[Agency]]=$E328)*(ROW(TableDiv[Agency])-ROW(TableDiv[[#Headers],[Agency]])),COLUMNS($F$7:W$7))))</f>
        <v>0</v>
      </c>
      <c r="X328" s="1069" cm="1">
        <f t="array" ref="X328">IF($D328&lt;COLUMNS($F$7:X$7),"",INDEX(TableDiv[[GASB]:[GASB]],_xlfn.AGGREGATE(15,3,(TableDiv[[Agency]:[Agency]]=$E328)/(TableDiv[[Agency]:[Agency]]=$E328)*(ROW(TableDiv[Agency])-ROW(TableDiv[[#Headers],[Agency]])),COLUMNS($F$7:X$7))))</f>
        <v>0</v>
      </c>
      <c r="Y328" s="1069" cm="1">
        <f t="array" ref="Y328">IF($D328&lt;COLUMNS($F$7:Y$7),"",INDEX(TableDiv[[GASB]:[GASB]],_xlfn.AGGREGATE(15,3,(TableDiv[[Agency]:[Agency]]=$E328)/(TableDiv[[Agency]:[Agency]]=$E328)*(ROW(TableDiv[Agency])-ROW(TableDiv[[#Headers],[Agency]])),COLUMNS($F$7:Y$7))))</f>
        <v>0</v>
      </c>
      <c r="Z328" s="1069" cm="1">
        <f t="array" ref="Z328">IF($D328&lt;COLUMNS($F$7:Z$7),"",INDEX(TableDiv[[GASB]:[GASB]],_xlfn.AGGREGATE(15,3,(TableDiv[[Agency]:[Agency]]=$E328)/(TableDiv[[Agency]:[Agency]]=$E328)*(ROW(TableDiv[Agency])-ROW(TableDiv[[#Headers],[Agency]])),COLUMNS($F$7:Z$7))))</f>
        <v>0</v>
      </c>
      <c r="AA328" s="1069" cm="1">
        <f t="array" ref="AA328">IF($D328&lt;COLUMNS($F$7:AA$7),"",INDEX(TableDiv[[GASB]:[GASB]],_xlfn.AGGREGATE(15,3,(TableDiv[[Agency]:[Agency]]=$E328)/(TableDiv[[Agency]:[Agency]]=$E328)*(ROW(TableDiv[Agency])-ROW(TableDiv[[#Headers],[Agency]])),COLUMNS($F$7:AA$7))))</f>
        <v>0</v>
      </c>
      <c r="AB328" s="1069" cm="1">
        <f t="array" ref="AB328">IF($D328&lt;COLUMNS($F$7:AB$7),"",INDEX(TableDiv[[GASB]:[GASB]],_xlfn.AGGREGATE(15,3,(TableDiv[[Agency]:[Agency]]=$E328)/(TableDiv[[Agency]:[Agency]]=$E328)*(ROW(TableDiv[Agency])-ROW(TableDiv[[#Headers],[Agency]])),COLUMNS($F$7:AB$7))))</f>
        <v>0</v>
      </c>
      <c r="AC328" s="1069" cm="1">
        <f t="array" ref="AC328">IF($D328&lt;COLUMNS($F$7:AC$7),"",INDEX(TableDiv[[GASB]:[GASB]],_xlfn.AGGREGATE(15,3,(TableDiv[[Agency]:[Agency]]=$E328)/(TableDiv[[Agency]:[Agency]]=$E328)*(ROW(TableDiv[Agency])-ROW(TableDiv[[#Headers],[Agency]])),COLUMNS($F$7:AC$7))))</f>
        <v>0</v>
      </c>
      <c r="AD328" s="1069" cm="1">
        <f t="array" ref="AD328">IF($D328&lt;COLUMNS($F$7:AD$7),"",INDEX(TableDiv[[GASB]:[GASB]],_xlfn.AGGREGATE(15,3,(TableDiv[[Agency]:[Agency]]=$E328)/(TableDiv[[Agency]:[Agency]]=$E328)*(ROW(TableDiv[Agency])-ROW(TableDiv[[#Headers],[Agency]])),COLUMNS($F$7:AD$7))))</f>
        <v>0</v>
      </c>
      <c r="AE328" s="1069" cm="1">
        <f t="array" ref="AE328">IF($D328&lt;COLUMNS($F$7:AE$7),"",INDEX(TableDiv[[GASB]:[GASB]],_xlfn.AGGREGATE(15,3,(TableDiv[[Agency]:[Agency]]=$E328)/(TableDiv[[Agency]:[Agency]]=$E328)*(ROW(TableDiv[Agency])-ROW(TableDiv[[#Headers],[Agency]])),COLUMNS($F$7:AE$7))))</f>
        <v>0</v>
      </c>
      <c r="AF328" s="1069" cm="1">
        <f t="array" ref="AF328">IF($D328&lt;COLUMNS($F$7:AF$7),"",INDEX(TableDiv[[GASB]:[GASB]],_xlfn.AGGREGATE(15,3,(TableDiv[[Agency]:[Agency]]=$E328)/(TableDiv[[Agency]:[Agency]]=$E328)*(ROW(TableDiv[Agency])-ROW(TableDiv[[#Headers],[Agency]])),COLUMNS($F$7:AF$7))))</f>
        <v>0</v>
      </c>
      <c r="AG328" s="1069" cm="1">
        <f t="array" ref="AG328">IF($D328&lt;COLUMNS($F$7:AG$7),"",INDEX(TableDiv[[GASB]:[GASB]],_xlfn.AGGREGATE(15,3,(TableDiv[[Agency]:[Agency]]=$E328)/(TableDiv[[Agency]:[Agency]]=$E328)*(ROW(TableDiv[Agency])-ROW(TableDiv[[#Headers],[Agency]])),COLUMNS($F$7:AG$7))))</f>
        <v>0</v>
      </c>
      <c r="AH328" s="1069" cm="1">
        <f t="array" ref="AH328">IF($D328&lt;COLUMNS($F$7:AH$7),"",INDEX(TableDiv[[GASB]:[GASB]],_xlfn.AGGREGATE(15,3,(TableDiv[[Agency]:[Agency]]=$E328)/(TableDiv[[Agency]:[Agency]]=$E328)*(ROW(TableDiv[Agency])-ROW(TableDiv[[#Headers],[Agency]])),COLUMNS($F$7:AH$7))))</f>
        <v>0</v>
      </c>
      <c r="AI328" s="1069" cm="1">
        <f t="array" ref="AI328">IF($D328&lt;COLUMNS($F$7:AI$7),"",INDEX(TableDiv[[GASB]:[GASB]],_xlfn.AGGREGATE(15,3,(TableDiv[[Agency]:[Agency]]=$E328)/(TableDiv[[Agency]:[Agency]]=$E328)*(ROW(TableDiv[Agency])-ROW(TableDiv[[#Headers],[Agency]])),COLUMNS($F$7:AI$7))))</f>
        <v>0</v>
      </c>
      <c r="AJ328" s="1069" cm="1">
        <f t="array" ref="AJ328">IF($D328&lt;COLUMNS($F$7:AJ$7),"",INDEX(TableDiv[[GASB]:[GASB]],_xlfn.AGGREGATE(15,3,(TableDiv[[Agency]:[Agency]]=$E328)/(TableDiv[[Agency]:[Agency]]=$E328)*(ROW(TableDiv[Agency])-ROW(TableDiv[[#Headers],[Agency]])),COLUMNS($F$7:AJ$7))))</f>
        <v>0</v>
      </c>
      <c r="AK328" s="1069" t="str" cm="1">
        <f t="array" ref="AK328">IF($D328&lt;COLUMNS($F$7:AK$7),"",INDEX(TableDiv[[GASB]:[GASB]],_xlfn.AGGREGATE(15,3,(TableDiv[[Agency]:[Agency]]=$E328)/(TableDiv[[Agency]:[Agency]]=$E328)*(ROW(TableDiv[Agency])-ROW(TableDiv[[#Headers],[Agency]])),COLUMNS($F$7:AK$7))))</f>
        <v/>
      </c>
      <c r="AL328" s="1069" t="str" cm="1">
        <f t="array" ref="AL328">IF($D328&lt;COLUMNS($F$7:AL$7),"",INDEX(TableDiv[[GASB]:[GASB]],_xlfn.AGGREGATE(15,3,(TableDiv[[Agency]:[Agency]]=$E328)/(TableDiv[[Agency]:[Agency]]=$E328)*(ROW(TableDiv[Agency])-ROW(TableDiv[[#Headers],[Agency]])),COLUMNS($F$7:AL$7))))</f>
        <v/>
      </c>
      <c r="AM328" s="1069" t="str" cm="1">
        <f t="array" ref="AM328">IF($D328&lt;COLUMNS($F$7:AM$7),"",INDEX(TableDiv[[GASB]:[GASB]],_xlfn.AGGREGATE(15,3,(TableDiv[[Agency]:[Agency]]=$E328)/(TableDiv[[Agency]:[Agency]]=$E328)*(ROW(TableDiv[Agency])-ROW(TableDiv[[#Headers],[Agency]])),COLUMNS($F$7:AM$7))))</f>
        <v/>
      </c>
      <c r="AN328" s="1069"/>
      <c r="AO328" s="1069"/>
      <c r="AP328" s="1069"/>
      <c r="AQ328" s="1069"/>
      <c r="AR328" s="1069"/>
      <c r="AS328" s="1069"/>
    </row>
    <row r="329" spans="1:45" ht="15">
      <c r="A329" s="1073" t="s">
        <v>1540</v>
      </c>
      <c r="B329" s="1073" t="s">
        <v>2392</v>
      </c>
      <c r="C329" s="1069"/>
      <c r="D329" s="1069">
        <f>COUNTIF(TableDiv[Agency],E329)</f>
        <v>31</v>
      </c>
      <c r="E329" s="1078" t="str" cm="1">
        <f t="array" ref="E329">IFERROR(INDEX(TableDiv[Agency],MATCH(0,INDEX(COUNTIF($E$7:E328,TableDiv[Agency]),),0)),"")</f>
        <v/>
      </c>
      <c r="F329" s="1069" cm="1">
        <f t="array" ref="F329">IF($D329&lt;COLUMNS($F$7:F$7),"",INDEX(TableDiv[[GASB]:[GASB]],_xlfn.AGGREGATE(15,3,(TableDiv[[Agency]:[Agency]]=$E329)/(TableDiv[[Agency]:[Agency]]=$E329)*(ROW(TableDiv[Agency])-ROW(TableDiv[[#Headers],[Agency]])),COLUMNS($F$7:F$7))))</f>
        <v>0</v>
      </c>
      <c r="G329" s="1069" cm="1">
        <f t="array" ref="G329">IF($D329&lt;COLUMNS($F$7:G$7),"",INDEX(TableDiv[[GASB]:[GASB]],_xlfn.AGGREGATE(15,3,(TableDiv[[Agency]:[Agency]]=$E329)/(TableDiv[[Agency]:[Agency]]=$E329)*(ROW(TableDiv[Agency])-ROW(TableDiv[[#Headers],[Agency]])),COLUMNS($F$7:G$7))))</f>
        <v>0</v>
      </c>
      <c r="H329" s="1069" cm="1">
        <f t="array" ref="H329">IF($D329&lt;COLUMNS($F$7:H$7),"",INDEX(TableDiv[[GASB]:[GASB]],_xlfn.AGGREGATE(15,3,(TableDiv[[Agency]:[Agency]]=$E329)/(TableDiv[[Agency]:[Agency]]=$E329)*(ROW(TableDiv[Agency])-ROW(TableDiv[[#Headers],[Agency]])),COLUMNS($F$7:H$7))))</f>
        <v>0</v>
      </c>
      <c r="I329" s="1069" cm="1">
        <f t="array" ref="I329">IF($D329&lt;COLUMNS($F$7:I$7),"",INDEX(TableDiv[[GASB]:[GASB]],_xlfn.AGGREGATE(15,3,(TableDiv[[Agency]:[Agency]]=$E329)/(TableDiv[[Agency]:[Agency]]=$E329)*(ROW(TableDiv[Agency])-ROW(TableDiv[[#Headers],[Agency]])),COLUMNS($F$7:I$7))))</f>
        <v>0</v>
      </c>
      <c r="J329" s="1069" cm="1">
        <f t="array" ref="J329">IF($D329&lt;COLUMNS($F$7:J$7),"",INDEX(TableDiv[[GASB]:[GASB]],_xlfn.AGGREGATE(15,3,(TableDiv[[Agency]:[Agency]]=$E329)/(TableDiv[[Agency]:[Agency]]=$E329)*(ROW(TableDiv[Agency])-ROW(TableDiv[[#Headers],[Agency]])),COLUMNS($F$7:J$7))))</f>
        <v>0</v>
      </c>
      <c r="K329" s="1069" cm="1">
        <f t="array" ref="K329">IF($D329&lt;COLUMNS($F$7:K$7),"",INDEX(TableDiv[[GASB]:[GASB]],_xlfn.AGGREGATE(15,3,(TableDiv[[Agency]:[Agency]]=$E329)/(TableDiv[[Agency]:[Agency]]=$E329)*(ROW(TableDiv[Agency])-ROW(TableDiv[[#Headers],[Agency]])),COLUMNS($F$7:K$7))))</f>
        <v>0</v>
      </c>
      <c r="L329" s="1069" cm="1">
        <f t="array" ref="L329">IF($D329&lt;COLUMNS($F$7:L$7),"",INDEX(TableDiv[[GASB]:[GASB]],_xlfn.AGGREGATE(15,3,(TableDiv[[Agency]:[Agency]]=$E329)/(TableDiv[[Agency]:[Agency]]=$E329)*(ROW(TableDiv[Agency])-ROW(TableDiv[[#Headers],[Agency]])),COLUMNS($F$7:L$7))))</f>
        <v>0</v>
      </c>
      <c r="M329" s="1069" cm="1">
        <f t="array" ref="M329">IF($D329&lt;COLUMNS($F$7:M$7),"",INDEX(TableDiv[[GASB]:[GASB]],_xlfn.AGGREGATE(15,3,(TableDiv[[Agency]:[Agency]]=$E329)/(TableDiv[[Agency]:[Agency]]=$E329)*(ROW(TableDiv[Agency])-ROW(TableDiv[[#Headers],[Agency]])),COLUMNS($F$7:M$7))))</f>
        <v>0</v>
      </c>
      <c r="N329" s="1069" cm="1">
        <f t="array" ref="N329">IF($D329&lt;COLUMNS($F$7:N$7),"",INDEX(TableDiv[[GASB]:[GASB]],_xlfn.AGGREGATE(15,3,(TableDiv[[Agency]:[Agency]]=$E329)/(TableDiv[[Agency]:[Agency]]=$E329)*(ROW(TableDiv[Agency])-ROW(TableDiv[[#Headers],[Agency]])),COLUMNS($F$7:N$7))))</f>
        <v>0</v>
      </c>
      <c r="O329" s="1069" cm="1">
        <f t="array" ref="O329">IF($D329&lt;COLUMNS($F$7:O$7),"",INDEX(TableDiv[[GASB]:[GASB]],_xlfn.AGGREGATE(15,3,(TableDiv[[Agency]:[Agency]]=$E329)/(TableDiv[[Agency]:[Agency]]=$E329)*(ROW(TableDiv[Agency])-ROW(TableDiv[[#Headers],[Agency]])),COLUMNS($F$7:O$7))))</f>
        <v>0</v>
      </c>
      <c r="P329" s="1069" cm="1">
        <f t="array" ref="P329">IF($D329&lt;COLUMNS($F$7:P$7),"",INDEX(TableDiv[[GASB]:[GASB]],_xlfn.AGGREGATE(15,3,(TableDiv[[Agency]:[Agency]]=$E329)/(TableDiv[[Agency]:[Agency]]=$E329)*(ROW(TableDiv[Agency])-ROW(TableDiv[[#Headers],[Agency]])),COLUMNS($F$7:P$7))))</f>
        <v>0</v>
      </c>
      <c r="Q329" s="1069" cm="1">
        <f t="array" ref="Q329">IF($D329&lt;COLUMNS($F$7:Q$7),"",INDEX(TableDiv[[GASB]:[GASB]],_xlfn.AGGREGATE(15,3,(TableDiv[[Agency]:[Agency]]=$E329)/(TableDiv[[Agency]:[Agency]]=$E329)*(ROW(TableDiv[Agency])-ROW(TableDiv[[#Headers],[Agency]])),COLUMNS($F$7:Q$7))))</f>
        <v>0</v>
      </c>
      <c r="R329" s="1069" cm="1">
        <f t="array" ref="R329">IF($D329&lt;COLUMNS($F$7:R$7),"",INDEX(TableDiv[[GASB]:[GASB]],_xlfn.AGGREGATE(15,3,(TableDiv[[Agency]:[Agency]]=$E329)/(TableDiv[[Agency]:[Agency]]=$E329)*(ROW(TableDiv[Agency])-ROW(TableDiv[[#Headers],[Agency]])),COLUMNS($F$7:R$7))))</f>
        <v>0</v>
      </c>
      <c r="S329" s="1069" cm="1">
        <f t="array" ref="S329">IF($D329&lt;COLUMNS($F$7:S$7),"",INDEX(TableDiv[[GASB]:[GASB]],_xlfn.AGGREGATE(15,3,(TableDiv[[Agency]:[Agency]]=$E329)/(TableDiv[[Agency]:[Agency]]=$E329)*(ROW(TableDiv[Agency])-ROW(TableDiv[[#Headers],[Agency]])),COLUMNS($F$7:S$7))))</f>
        <v>0</v>
      </c>
      <c r="T329" s="1069" cm="1">
        <f t="array" ref="T329">IF($D329&lt;COLUMNS($F$7:T$7),"",INDEX(TableDiv[[GASB]:[GASB]],_xlfn.AGGREGATE(15,3,(TableDiv[[Agency]:[Agency]]=$E329)/(TableDiv[[Agency]:[Agency]]=$E329)*(ROW(TableDiv[Agency])-ROW(TableDiv[[#Headers],[Agency]])),COLUMNS($F$7:T$7))))</f>
        <v>0</v>
      </c>
      <c r="U329" s="1069" cm="1">
        <f t="array" ref="U329">IF($D329&lt;COLUMNS($F$7:U$7),"",INDEX(TableDiv[[GASB]:[GASB]],_xlfn.AGGREGATE(15,3,(TableDiv[[Agency]:[Agency]]=$E329)/(TableDiv[[Agency]:[Agency]]=$E329)*(ROW(TableDiv[Agency])-ROW(TableDiv[[#Headers],[Agency]])),COLUMNS($F$7:U$7))))</f>
        <v>0</v>
      </c>
      <c r="V329" s="1069" cm="1">
        <f t="array" ref="V329">IF($D329&lt;COLUMNS($F$7:V$7),"",INDEX(TableDiv[[GASB]:[GASB]],_xlfn.AGGREGATE(15,3,(TableDiv[[Agency]:[Agency]]=$E329)/(TableDiv[[Agency]:[Agency]]=$E329)*(ROW(TableDiv[Agency])-ROW(TableDiv[[#Headers],[Agency]])),COLUMNS($F$7:V$7))))</f>
        <v>0</v>
      </c>
      <c r="W329" s="1069" cm="1">
        <f t="array" ref="W329">IF($D329&lt;COLUMNS($F$7:W$7),"",INDEX(TableDiv[[GASB]:[GASB]],_xlfn.AGGREGATE(15,3,(TableDiv[[Agency]:[Agency]]=$E329)/(TableDiv[[Agency]:[Agency]]=$E329)*(ROW(TableDiv[Agency])-ROW(TableDiv[[#Headers],[Agency]])),COLUMNS($F$7:W$7))))</f>
        <v>0</v>
      </c>
      <c r="X329" s="1069" cm="1">
        <f t="array" ref="X329">IF($D329&lt;COLUMNS($F$7:X$7),"",INDEX(TableDiv[[GASB]:[GASB]],_xlfn.AGGREGATE(15,3,(TableDiv[[Agency]:[Agency]]=$E329)/(TableDiv[[Agency]:[Agency]]=$E329)*(ROW(TableDiv[Agency])-ROW(TableDiv[[#Headers],[Agency]])),COLUMNS($F$7:X$7))))</f>
        <v>0</v>
      </c>
      <c r="Y329" s="1069" cm="1">
        <f t="array" ref="Y329">IF($D329&lt;COLUMNS($F$7:Y$7),"",INDEX(TableDiv[[GASB]:[GASB]],_xlfn.AGGREGATE(15,3,(TableDiv[[Agency]:[Agency]]=$E329)/(TableDiv[[Agency]:[Agency]]=$E329)*(ROW(TableDiv[Agency])-ROW(TableDiv[[#Headers],[Agency]])),COLUMNS($F$7:Y$7))))</f>
        <v>0</v>
      </c>
      <c r="Z329" s="1069" cm="1">
        <f t="array" ref="Z329">IF($D329&lt;COLUMNS($F$7:Z$7),"",INDEX(TableDiv[[GASB]:[GASB]],_xlfn.AGGREGATE(15,3,(TableDiv[[Agency]:[Agency]]=$E329)/(TableDiv[[Agency]:[Agency]]=$E329)*(ROW(TableDiv[Agency])-ROW(TableDiv[[#Headers],[Agency]])),COLUMNS($F$7:Z$7))))</f>
        <v>0</v>
      </c>
      <c r="AA329" s="1069" cm="1">
        <f t="array" ref="AA329">IF($D329&lt;COLUMNS($F$7:AA$7),"",INDEX(TableDiv[[GASB]:[GASB]],_xlfn.AGGREGATE(15,3,(TableDiv[[Agency]:[Agency]]=$E329)/(TableDiv[[Agency]:[Agency]]=$E329)*(ROW(TableDiv[Agency])-ROW(TableDiv[[#Headers],[Agency]])),COLUMNS($F$7:AA$7))))</f>
        <v>0</v>
      </c>
      <c r="AB329" s="1069" cm="1">
        <f t="array" ref="AB329">IF($D329&lt;COLUMNS($F$7:AB$7),"",INDEX(TableDiv[[GASB]:[GASB]],_xlfn.AGGREGATE(15,3,(TableDiv[[Agency]:[Agency]]=$E329)/(TableDiv[[Agency]:[Agency]]=$E329)*(ROW(TableDiv[Agency])-ROW(TableDiv[[#Headers],[Agency]])),COLUMNS($F$7:AB$7))))</f>
        <v>0</v>
      </c>
      <c r="AC329" s="1069" cm="1">
        <f t="array" ref="AC329">IF($D329&lt;COLUMNS($F$7:AC$7),"",INDEX(TableDiv[[GASB]:[GASB]],_xlfn.AGGREGATE(15,3,(TableDiv[[Agency]:[Agency]]=$E329)/(TableDiv[[Agency]:[Agency]]=$E329)*(ROW(TableDiv[Agency])-ROW(TableDiv[[#Headers],[Agency]])),COLUMNS($F$7:AC$7))))</f>
        <v>0</v>
      </c>
      <c r="AD329" s="1069" cm="1">
        <f t="array" ref="AD329">IF($D329&lt;COLUMNS($F$7:AD$7),"",INDEX(TableDiv[[GASB]:[GASB]],_xlfn.AGGREGATE(15,3,(TableDiv[[Agency]:[Agency]]=$E329)/(TableDiv[[Agency]:[Agency]]=$E329)*(ROW(TableDiv[Agency])-ROW(TableDiv[[#Headers],[Agency]])),COLUMNS($F$7:AD$7))))</f>
        <v>0</v>
      </c>
      <c r="AE329" s="1069" cm="1">
        <f t="array" ref="AE329">IF($D329&lt;COLUMNS($F$7:AE$7),"",INDEX(TableDiv[[GASB]:[GASB]],_xlfn.AGGREGATE(15,3,(TableDiv[[Agency]:[Agency]]=$E329)/(TableDiv[[Agency]:[Agency]]=$E329)*(ROW(TableDiv[Agency])-ROW(TableDiv[[#Headers],[Agency]])),COLUMNS($F$7:AE$7))))</f>
        <v>0</v>
      </c>
      <c r="AF329" s="1069" cm="1">
        <f t="array" ref="AF329">IF($D329&lt;COLUMNS($F$7:AF$7),"",INDEX(TableDiv[[GASB]:[GASB]],_xlfn.AGGREGATE(15,3,(TableDiv[[Agency]:[Agency]]=$E329)/(TableDiv[[Agency]:[Agency]]=$E329)*(ROW(TableDiv[Agency])-ROW(TableDiv[[#Headers],[Agency]])),COLUMNS($F$7:AF$7))))</f>
        <v>0</v>
      </c>
      <c r="AG329" s="1069" cm="1">
        <f t="array" ref="AG329">IF($D329&lt;COLUMNS($F$7:AG$7),"",INDEX(TableDiv[[GASB]:[GASB]],_xlfn.AGGREGATE(15,3,(TableDiv[[Agency]:[Agency]]=$E329)/(TableDiv[[Agency]:[Agency]]=$E329)*(ROW(TableDiv[Agency])-ROW(TableDiv[[#Headers],[Agency]])),COLUMNS($F$7:AG$7))))</f>
        <v>0</v>
      </c>
      <c r="AH329" s="1069" cm="1">
        <f t="array" ref="AH329">IF($D329&lt;COLUMNS($F$7:AH$7),"",INDEX(TableDiv[[GASB]:[GASB]],_xlfn.AGGREGATE(15,3,(TableDiv[[Agency]:[Agency]]=$E329)/(TableDiv[[Agency]:[Agency]]=$E329)*(ROW(TableDiv[Agency])-ROW(TableDiv[[#Headers],[Agency]])),COLUMNS($F$7:AH$7))))</f>
        <v>0</v>
      </c>
      <c r="AI329" s="1069" cm="1">
        <f t="array" ref="AI329">IF($D329&lt;COLUMNS($F$7:AI$7),"",INDEX(TableDiv[[GASB]:[GASB]],_xlfn.AGGREGATE(15,3,(TableDiv[[Agency]:[Agency]]=$E329)/(TableDiv[[Agency]:[Agency]]=$E329)*(ROW(TableDiv[Agency])-ROW(TableDiv[[#Headers],[Agency]])),COLUMNS($F$7:AI$7))))</f>
        <v>0</v>
      </c>
      <c r="AJ329" s="1069" cm="1">
        <f t="array" ref="AJ329">IF($D329&lt;COLUMNS($F$7:AJ$7),"",INDEX(TableDiv[[GASB]:[GASB]],_xlfn.AGGREGATE(15,3,(TableDiv[[Agency]:[Agency]]=$E329)/(TableDiv[[Agency]:[Agency]]=$E329)*(ROW(TableDiv[Agency])-ROW(TableDiv[[#Headers],[Agency]])),COLUMNS($F$7:AJ$7))))</f>
        <v>0</v>
      </c>
      <c r="AK329" s="1069" t="str" cm="1">
        <f t="array" ref="AK329">IF($D329&lt;COLUMNS($F$7:AK$7),"",INDEX(TableDiv[[GASB]:[GASB]],_xlfn.AGGREGATE(15,3,(TableDiv[[Agency]:[Agency]]=$E329)/(TableDiv[[Agency]:[Agency]]=$E329)*(ROW(TableDiv[Agency])-ROW(TableDiv[[#Headers],[Agency]])),COLUMNS($F$7:AK$7))))</f>
        <v/>
      </c>
      <c r="AL329" s="1069" t="str" cm="1">
        <f t="array" ref="AL329">IF($D329&lt;COLUMNS($F$7:AL$7),"",INDEX(TableDiv[[GASB]:[GASB]],_xlfn.AGGREGATE(15,3,(TableDiv[[Agency]:[Agency]]=$E329)/(TableDiv[[Agency]:[Agency]]=$E329)*(ROW(TableDiv[Agency])-ROW(TableDiv[[#Headers],[Agency]])),COLUMNS($F$7:AL$7))))</f>
        <v/>
      </c>
      <c r="AM329" s="1069" t="str" cm="1">
        <f t="array" ref="AM329">IF($D329&lt;COLUMNS($F$7:AM$7),"",INDEX(TableDiv[[GASB]:[GASB]],_xlfn.AGGREGATE(15,3,(TableDiv[[Agency]:[Agency]]=$E329)/(TableDiv[[Agency]:[Agency]]=$E329)*(ROW(TableDiv[Agency])-ROW(TableDiv[[#Headers],[Agency]])),COLUMNS($F$7:AM$7))))</f>
        <v/>
      </c>
      <c r="AN329" s="1069"/>
      <c r="AO329" s="1069"/>
      <c r="AP329" s="1069"/>
      <c r="AQ329" s="1069"/>
      <c r="AR329" s="1069"/>
      <c r="AS329" s="1069"/>
    </row>
    <row r="330" spans="1:45" ht="15">
      <c r="A330" s="1073" t="s">
        <v>1545</v>
      </c>
      <c r="B330" s="1073" t="s">
        <v>2265</v>
      </c>
      <c r="C330" s="1069"/>
      <c r="D330" s="1069">
        <f>COUNTIF(TableDiv[Agency],E330)</f>
        <v>31</v>
      </c>
      <c r="E330" s="1078" t="str" cm="1">
        <f t="array" ref="E330">IFERROR(INDEX(TableDiv[Agency],MATCH(0,INDEX(COUNTIF($E$7:E329,TableDiv[Agency]),),0)),"")</f>
        <v/>
      </c>
      <c r="F330" s="1069" cm="1">
        <f t="array" ref="F330">IF($D330&lt;COLUMNS($F$7:F$7),"",INDEX(TableDiv[[GASB]:[GASB]],_xlfn.AGGREGATE(15,3,(TableDiv[[Agency]:[Agency]]=$E330)/(TableDiv[[Agency]:[Agency]]=$E330)*(ROW(TableDiv[Agency])-ROW(TableDiv[[#Headers],[Agency]])),COLUMNS($F$7:F$7))))</f>
        <v>0</v>
      </c>
      <c r="G330" s="1069" cm="1">
        <f t="array" ref="G330">IF($D330&lt;COLUMNS($F$7:G$7),"",INDEX(TableDiv[[GASB]:[GASB]],_xlfn.AGGREGATE(15,3,(TableDiv[[Agency]:[Agency]]=$E330)/(TableDiv[[Agency]:[Agency]]=$E330)*(ROW(TableDiv[Agency])-ROW(TableDiv[[#Headers],[Agency]])),COLUMNS($F$7:G$7))))</f>
        <v>0</v>
      </c>
      <c r="H330" s="1069" cm="1">
        <f t="array" ref="H330">IF($D330&lt;COLUMNS($F$7:H$7),"",INDEX(TableDiv[[GASB]:[GASB]],_xlfn.AGGREGATE(15,3,(TableDiv[[Agency]:[Agency]]=$E330)/(TableDiv[[Agency]:[Agency]]=$E330)*(ROW(TableDiv[Agency])-ROW(TableDiv[[#Headers],[Agency]])),COLUMNS($F$7:H$7))))</f>
        <v>0</v>
      </c>
      <c r="I330" s="1069" cm="1">
        <f t="array" ref="I330">IF($D330&lt;COLUMNS($F$7:I$7),"",INDEX(TableDiv[[GASB]:[GASB]],_xlfn.AGGREGATE(15,3,(TableDiv[[Agency]:[Agency]]=$E330)/(TableDiv[[Agency]:[Agency]]=$E330)*(ROW(TableDiv[Agency])-ROW(TableDiv[[#Headers],[Agency]])),COLUMNS($F$7:I$7))))</f>
        <v>0</v>
      </c>
      <c r="J330" s="1069" cm="1">
        <f t="array" ref="J330">IF($D330&lt;COLUMNS($F$7:J$7),"",INDEX(TableDiv[[GASB]:[GASB]],_xlfn.AGGREGATE(15,3,(TableDiv[[Agency]:[Agency]]=$E330)/(TableDiv[[Agency]:[Agency]]=$E330)*(ROW(TableDiv[Agency])-ROW(TableDiv[[#Headers],[Agency]])),COLUMNS($F$7:J$7))))</f>
        <v>0</v>
      </c>
      <c r="K330" s="1069" cm="1">
        <f t="array" ref="K330">IF($D330&lt;COLUMNS($F$7:K$7),"",INDEX(TableDiv[[GASB]:[GASB]],_xlfn.AGGREGATE(15,3,(TableDiv[[Agency]:[Agency]]=$E330)/(TableDiv[[Agency]:[Agency]]=$E330)*(ROW(TableDiv[Agency])-ROW(TableDiv[[#Headers],[Agency]])),COLUMNS($F$7:K$7))))</f>
        <v>0</v>
      </c>
      <c r="L330" s="1069" cm="1">
        <f t="array" ref="L330">IF($D330&lt;COLUMNS($F$7:L$7),"",INDEX(TableDiv[[GASB]:[GASB]],_xlfn.AGGREGATE(15,3,(TableDiv[[Agency]:[Agency]]=$E330)/(TableDiv[[Agency]:[Agency]]=$E330)*(ROW(TableDiv[Agency])-ROW(TableDiv[[#Headers],[Agency]])),COLUMNS($F$7:L$7))))</f>
        <v>0</v>
      </c>
      <c r="M330" s="1069" cm="1">
        <f t="array" ref="M330">IF($D330&lt;COLUMNS($F$7:M$7),"",INDEX(TableDiv[[GASB]:[GASB]],_xlfn.AGGREGATE(15,3,(TableDiv[[Agency]:[Agency]]=$E330)/(TableDiv[[Agency]:[Agency]]=$E330)*(ROW(TableDiv[Agency])-ROW(TableDiv[[#Headers],[Agency]])),COLUMNS($F$7:M$7))))</f>
        <v>0</v>
      </c>
      <c r="N330" s="1069" cm="1">
        <f t="array" ref="N330">IF($D330&lt;COLUMNS($F$7:N$7),"",INDEX(TableDiv[[GASB]:[GASB]],_xlfn.AGGREGATE(15,3,(TableDiv[[Agency]:[Agency]]=$E330)/(TableDiv[[Agency]:[Agency]]=$E330)*(ROW(TableDiv[Agency])-ROW(TableDiv[[#Headers],[Agency]])),COLUMNS($F$7:N$7))))</f>
        <v>0</v>
      </c>
      <c r="O330" s="1069" cm="1">
        <f t="array" ref="O330">IF($D330&lt;COLUMNS($F$7:O$7),"",INDEX(TableDiv[[GASB]:[GASB]],_xlfn.AGGREGATE(15,3,(TableDiv[[Agency]:[Agency]]=$E330)/(TableDiv[[Agency]:[Agency]]=$E330)*(ROW(TableDiv[Agency])-ROW(TableDiv[[#Headers],[Agency]])),COLUMNS($F$7:O$7))))</f>
        <v>0</v>
      </c>
      <c r="P330" s="1069" cm="1">
        <f t="array" ref="P330">IF($D330&lt;COLUMNS($F$7:P$7),"",INDEX(TableDiv[[GASB]:[GASB]],_xlfn.AGGREGATE(15,3,(TableDiv[[Agency]:[Agency]]=$E330)/(TableDiv[[Agency]:[Agency]]=$E330)*(ROW(TableDiv[Agency])-ROW(TableDiv[[#Headers],[Agency]])),COLUMNS($F$7:P$7))))</f>
        <v>0</v>
      </c>
      <c r="Q330" s="1069" cm="1">
        <f t="array" ref="Q330">IF($D330&lt;COLUMNS($F$7:Q$7),"",INDEX(TableDiv[[GASB]:[GASB]],_xlfn.AGGREGATE(15,3,(TableDiv[[Agency]:[Agency]]=$E330)/(TableDiv[[Agency]:[Agency]]=$E330)*(ROW(TableDiv[Agency])-ROW(TableDiv[[#Headers],[Agency]])),COLUMNS($F$7:Q$7))))</f>
        <v>0</v>
      </c>
      <c r="R330" s="1069" cm="1">
        <f t="array" ref="R330">IF($D330&lt;COLUMNS($F$7:R$7),"",INDEX(TableDiv[[GASB]:[GASB]],_xlfn.AGGREGATE(15,3,(TableDiv[[Agency]:[Agency]]=$E330)/(TableDiv[[Agency]:[Agency]]=$E330)*(ROW(TableDiv[Agency])-ROW(TableDiv[[#Headers],[Agency]])),COLUMNS($F$7:R$7))))</f>
        <v>0</v>
      </c>
      <c r="S330" s="1069" cm="1">
        <f t="array" ref="S330">IF($D330&lt;COLUMNS($F$7:S$7),"",INDEX(TableDiv[[GASB]:[GASB]],_xlfn.AGGREGATE(15,3,(TableDiv[[Agency]:[Agency]]=$E330)/(TableDiv[[Agency]:[Agency]]=$E330)*(ROW(TableDiv[Agency])-ROW(TableDiv[[#Headers],[Agency]])),COLUMNS($F$7:S$7))))</f>
        <v>0</v>
      </c>
      <c r="T330" s="1069" cm="1">
        <f t="array" ref="T330">IF($D330&lt;COLUMNS($F$7:T$7),"",INDEX(TableDiv[[GASB]:[GASB]],_xlfn.AGGREGATE(15,3,(TableDiv[[Agency]:[Agency]]=$E330)/(TableDiv[[Agency]:[Agency]]=$E330)*(ROW(TableDiv[Agency])-ROW(TableDiv[[#Headers],[Agency]])),COLUMNS($F$7:T$7))))</f>
        <v>0</v>
      </c>
      <c r="U330" s="1069" cm="1">
        <f t="array" ref="U330">IF($D330&lt;COLUMNS($F$7:U$7),"",INDEX(TableDiv[[GASB]:[GASB]],_xlfn.AGGREGATE(15,3,(TableDiv[[Agency]:[Agency]]=$E330)/(TableDiv[[Agency]:[Agency]]=$E330)*(ROW(TableDiv[Agency])-ROW(TableDiv[[#Headers],[Agency]])),COLUMNS($F$7:U$7))))</f>
        <v>0</v>
      </c>
      <c r="V330" s="1069" cm="1">
        <f t="array" ref="V330">IF($D330&lt;COLUMNS($F$7:V$7),"",INDEX(TableDiv[[GASB]:[GASB]],_xlfn.AGGREGATE(15,3,(TableDiv[[Agency]:[Agency]]=$E330)/(TableDiv[[Agency]:[Agency]]=$E330)*(ROW(TableDiv[Agency])-ROW(TableDiv[[#Headers],[Agency]])),COLUMNS($F$7:V$7))))</f>
        <v>0</v>
      </c>
      <c r="W330" s="1069" cm="1">
        <f t="array" ref="W330">IF($D330&lt;COLUMNS($F$7:W$7),"",INDEX(TableDiv[[GASB]:[GASB]],_xlfn.AGGREGATE(15,3,(TableDiv[[Agency]:[Agency]]=$E330)/(TableDiv[[Agency]:[Agency]]=$E330)*(ROW(TableDiv[Agency])-ROW(TableDiv[[#Headers],[Agency]])),COLUMNS($F$7:W$7))))</f>
        <v>0</v>
      </c>
      <c r="X330" s="1069" cm="1">
        <f t="array" ref="X330">IF($D330&lt;COLUMNS($F$7:X$7),"",INDEX(TableDiv[[GASB]:[GASB]],_xlfn.AGGREGATE(15,3,(TableDiv[[Agency]:[Agency]]=$E330)/(TableDiv[[Agency]:[Agency]]=$E330)*(ROW(TableDiv[Agency])-ROW(TableDiv[[#Headers],[Agency]])),COLUMNS($F$7:X$7))))</f>
        <v>0</v>
      </c>
      <c r="Y330" s="1069" cm="1">
        <f t="array" ref="Y330">IF($D330&lt;COLUMNS($F$7:Y$7),"",INDEX(TableDiv[[GASB]:[GASB]],_xlfn.AGGREGATE(15,3,(TableDiv[[Agency]:[Agency]]=$E330)/(TableDiv[[Agency]:[Agency]]=$E330)*(ROW(TableDiv[Agency])-ROW(TableDiv[[#Headers],[Agency]])),COLUMNS($F$7:Y$7))))</f>
        <v>0</v>
      </c>
      <c r="Z330" s="1069" cm="1">
        <f t="array" ref="Z330">IF($D330&lt;COLUMNS($F$7:Z$7),"",INDEX(TableDiv[[GASB]:[GASB]],_xlfn.AGGREGATE(15,3,(TableDiv[[Agency]:[Agency]]=$E330)/(TableDiv[[Agency]:[Agency]]=$E330)*(ROW(TableDiv[Agency])-ROW(TableDiv[[#Headers],[Agency]])),COLUMNS($F$7:Z$7))))</f>
        <v>0</v>
      </c>
      <c r="AA330" s="1069" cm="1">
        <f t="array" ref="AA330">IF($D330&lt;COLUMNS($F$7:AA$7),"",INDEX(TableDiv[[GASB]:[GASB]],_xlfn.AGGREGATE(15,3,(TableDiv[[Agency]:[Agency]]=$E330)/(TableDiv[[Agency]:[Agency]]=$E330)*(ROW(TableDiv[Agency])-ROW(TableDiv[[#Headers],[Agency]])),COLUMNS($F$7:AA$7))))</f>
        <v>0</v>
      </c>
      <c r="AB330" s="1069" cm="1">
        <f t="array" ref="AB330">IF($D330&lt;COLUMNS($F$7:AB$7),"",INDEX(TableDiv[[GASB]:[GASB]],_xlfn.AGGREGATE(15,3,(TableDiv[[Agency]:[Agency]]=$E330)/(TableDiv[[Agency]:[Agency]]=$E330)*(ROW(TableDiv[Agency])-ROW(TableDiv[[#Headers],[Agency]])),COLUMNS($F$7:AB$7))))</f>
        <v>0</v>
      </c>
      <c r="AC330" s="1069" cm="1">
        <f t="array" ref="AC330">IF($D330&lt;COLUMNS($F$7:AC$7),"",INDEX(TableDiv[[GASB]:[GASB]],_xlfn.AGGREGATE(15,3,(TableDiv[[Agency]:[Agency]]=$E330)/(TableDiv[[Agency]:[Agency]]=$E330)*(ROW(TableDiv[Agency])-ROW(TableDiv[[#Headers],[Agency]])),COLUMNS($F$7:AC$7))))</f>
        <v>0</v>
      </c>
      <c r="AD330" s="1069" cm="1">
        <f t="array" ref="AD330">IF($D330&lt;COLUMNS($F$7:AD$7),"",INDEX(TableDiv[[GASB]:[GASB]],_xlfn.AGGREGATE(15,3,(TableDiv[[Agency]:[Agency]]=$E330)/(TableDiv[[Agency]:[Agency]]=$E330)*(ROW(TableDiv[Agency])-ROW(TableDiv[[#Headers],[Agency]])),COLUMNS($F$7:AD$7))))</f>
        <v>0</v>
      </c>
      <c r="AE330" s="1069" cm="1">
        <f t="array" ref="AE330">IF($D330&lt;COLUMNS($F$7:AE$7),"",INDEX(TableDiv[[GASB]:[GASB]],_xlfn.AGGREGATE(15,3,(TableDiv[[Agency]:[Agency]]=$E330)/(TableDiv[[Agency]:[Agency]]=$E330)*(ROW(TableDiv[Agency])-ROW(TableDiv[[#Headers],[Agency]])),COLUMNS($F$7:AE$7))))</f>
        <v>0</v>
      </c>
      <c r="AF330" s="1069" cm="1">
        <f t="array" ref="AF330">IF($D330&lt;COLUMNS($F$7:AF$7),"",INDEX(TableDiv[[GASB]:[GASB]],_xlfn.AGGREGATE(15,3,(TableDiv[[Agency]:[Agency]]=$E330)/(TableDiv[[Agency]:[Agency]]=$E330)*(ROW(TableDiv[Agency])-ROW(TableDiv[[#Headers],[Agency]])),COLUMNS($F$7:AF$7))))</f>
        <v>0</v>
      </c>
      <c r="AG330" s="1069" cm="1">
        <f t="array" ref="AG330">IF($D330&lt;COLUMNS($F$7:AG$7),"",INDEX(TableDiv[[GASB]:[GASB]],_xlfn.AGGREGATE(15,3,(TableDiv[[Agency]:[Agency]]=$E330)/(TableDiv[[Agency]:[Agency]]=$E330)*(ROW(TableDiv[Agency])-ROW(TableDiv[[#Headers],[Agency]])),COLUMNS($F$7:AG$7))))</f>
        <v>0</v>
      </c>
      <c r="AH330" s="1069" cm="1">
        <f t="array" ref="AH330">IF($D330&lt;COLUMNS($F$7:AH$7),"",INDEX(TableDiv[[GASB]:[GASB]],_xlfn.AGGREGATE(15,3,(TableDiv[[Agency]:[Agency]]=$E330)/(TableDiv[[Agency]:[Agency]]=$E330)*(ROW(TableDiv[Agency])-ROW(TableDiv[[#Headers],[Agency]])),COLUMNS($F$7:AH$7))))</f>
        <v>0</v>
      </c>
      <c r="AI330" s="1069" cm="1">
        <f t="array" ref="AI330">IF($D330&lt;COLUMNS($F$7:AI$7),"",INDEX(TableDiv[[GASB]:[GASB]],_xlfn.AGGREGATE(15,3,(TableDiv[[Agency]:[Agency]]=$E330)/(TableDiv[[Agency]:[Agency]]=$E330)*(ROW(TableDiv[Agency])-ROW(TableDiv[[#Headers],[Agency]])),COLUMNS($F$7:AI$7))))</f>
        <v>0</v>
      </c>
      <c r="AJ330" s="1069" cm="1">
        <f t="array" ref="AJ330">IF($D330&lt;COLUMNS($F$7:AJ$7),"",INDEX(TableDiv[[GASB]:[GASB]],_xlfn.AGGREGATE(15,3,(TableDiv[[Agency]:[Agency]]=$E330)/(TableDiv[[Agency]:[Agency]]=$E330)*(ROW(TableDiv[Agency])-ROW(TableDiv[[#Headers],[Agency]])),COLUMNS($F$7:AJ$7))))</f>
        <v>0</v>
      </c>
      <c r="AK330" s="1069" t="str" cm="1">
        <f t="array" ref="AK330">IF($D330&lt;COLUMNS($F$7:AK$7),"",INDEX(TableDiv[[GASB]:[GASB]],_xlfn.AGGREGATE(15,3,(TableDiv[[Agency]:[Agency]]=$E330)/(TableDiv[[Agency]:[Agency]]=$E330)*(ROW(TableDiv[Agency])-ROW(TableDiv[[#Headers],[Agency]])),COLUMNS($F$7:AK$7))))</f>
        <v/>
      </c>
      <c r="AL330" s="1069" t="str" cm="1">
        <f t="array" ref="AL330">IF($D330&lt;COLUMNS($F$7:AL$7),"",INDEX(TableDiv[[GASB]:[GASB]],_xlfn.AGGREGATE(15,3,(TableDiv[[Agency]:[Agency]]=$E330)/(TableDiv[[Agency]:[Agency]]=$E330)*(ROW(TableDiv[Agency])-ROW(TableDiv[[#Headers],[Agency]])),COLUMNS($F$7:AL$7))))</f>
        <v/>
      </c>
      <c r="AM330" s="1069" t="str" cm="1">
        <f t="array" ref="AM330">IF($D330&lt;COLUMNS($F$7:AM$7),"",INDEX(TableDiv[[GASB]:[GASB]],_xlfn.AGGREGATE(15,3,(TableDiv[[Agency]:[Agency]]=$E330)/(TableDiv[[Agency]:[Agency]]=$E330)*(ROW(TableDiv[Agency])-ROW(TableDiv[[#Headers],[Agency]])),COLUMNS($F$7:AM$7))))</f>
        <v/>
      </c>
      <c r="AN330" s="1069"/>
      <c r="AO330" s="1069"/>
      <c r="AP330" s="1069"/>
      <c r="AQ330" s="1069"/>
      <c r="AR330" s="1069"/>
      <c r="AS330" s="1069"/>
    </row>
    <row r="331" spans="1:45" ht="15">
      <c r="A331" s="1073" t="s">
        <v>1545</v>
      </c>
      <c r="B331" s="1073" t="s">
        <v>2266</v>
      </c>
      <c r="C331" s="1069"/>
      <c r="D331" s="1069">
        <f>COUNTIF(TableDiv[Agency],E331)</f>
        <v>31</v>
      </c>
      <c r="E331" s="1078" t="str" cm="1">
        <f t="array" ref="E331">IFERROR(INDEX(TableDiv[Agency],MATCH(0,INDEX(COUNTIF($E$7:E330,TableDiv[Agency]),),0)),"")</f>
        <v/>
      </c>
      <c r="F331" s="1069" cm="1">
        <f t="array" ref="F331">IF($D331&lt;COLUMNS($F$7:F$7),"",INDEX(TableDiv[[GASB]:[GASB]],_xlfn.AGGREGATE(15,3,(TableDiv[[Agency]:[Agency]]=$E331)/(TableDiv[[Agency]:[Agency]]=$E331)*(ROW(TableDiv[Agency])-ROW(TableDiv[[#Headers],[Agency]])),COLUMNS($F$7:F$7))))</f>
        <v>0</v>
      </c>
      <c r="G331" s="1069" cm="1">
        <f t="array" ref="G331">IF($D331&lt;COLUMNS($F$7:G$7),"",INDEX(TableDiv[[GASB]:[GASB]],_xlfn.AGGREGATE(15,3,(TableDiv[[Agency]:[Agency]]=$E331)/(TableDiv[[Agency]:[Agency]]=$E331)*(ROW(TableDiv[Agency])-ROW(TableDiv[[#Headers],[Agency]])),COLUMNS($F$7:G$7))))</f>
        <v>0</v>
      </c>
      <c r="H331" s="1069" cm="1">
        <f t="array" ref="H331">IF($D331&lt;COLUMNS($F$7:H$7),"",INDEX(TableDiv[[GASB]:[GASB]],_xlfn.AGGREGATE(15,3,(TableDiv[[Agency]:[Agency]]=$E331)/(TableDiv[[Agency]:[Agency]]=$E331)*(ROW(TableDiv[Agency])-ROW(TableDiv[[#Headers],[Agency]])),COLUMNS($F$7:H$7))))</f>
        <v>0</v>
      </c>
      <c r="I331" s="1069" cm="1">
        <f t="array" ref="I331">IF($D331&lt;COLUMNS($F$7:I$7),"",INDEX(TableDiv[[GASB]:[GASB]],_xlfn.AGGREGATE(15,3,(TableDiv[[Agency]:[Agency]]=$E331)/(TableDiv[[Agency]:[Agency]]=$E331)*(ROW(TableDiv[Agency])-ROW(TableDiv[[#Headers],[Agency]])),COLUMNS($F$7:I$7))))</f>
        <v>0</v>
      </c>
      <c r="J331" s="1069" cm="1">
        <f t="array" ref="J331">IF($D331&lt;COLUMNS($F$7:J$7),"",INDEX(TableDiv[[GASB]:[GASB]],_xlfn.AGGREGATE(15,3,(TableDiv[[Agency]:[Agency]]=$E331)/(TableDiv[[Agency]:[Agency]]=$E331)*(ROW(TableDiv[Agency])-ROW(TableDiv[[#Headers],[Agency]])),COLUMNS($F$7:J$7))))</f>
        <v>0</v>
      </c>
      <c r="K331" s="1069" cm="1">
        <f t="array" ref="K331">IF($D331&lt;COLUMNS($F$7:K$7),"",INDEX(TableDiv[[GASB]:[GASB]],_xlfn.AGGREGATE(15,3,(TableDiv[[Agency]:[Agency]]=$E331)/(TableDiv[[Agency]:[Agency]]=$E331)*(ROW(TableDiv[Agency])-ROW(TableDiv[[#Headers],[Agency]])),COLUMNS($F$7:K$7))))</f>
        <v>0</v>
      </c>
      <c r="L331" s="1069" cm="1">
        <f t="array" ref="L331">IF($D331&lt;COLUMNS($F$7:L$7),"",INDEX(TableDiv[[GASB]:[GASB]],_xlfn.AGGREGATE(15,3,(TableDiv[[Agency]:[Agency]]=$E331)/(TableDiv[[Agency]:[Agency]]=$E331)*(ROW(TableDiv[Agency])-ROW(TableDiv[[#Headers],[Agency]])),COLUMNS($F$7:L$7))))</f>
        <v>0</v>
      </c>
      <c r="M331" s="1069" cm="1">
        <f t="array" ref="M331">IF($D331&lt;COLUMNS($F$7:M$7),"",INDEX(TableDiv[[GASB]:[GASB]],_xlfn.AGGREGATE(15,3,(TableDiv[[Agency]:[Agency]]=$E331)/(TableDiv[[Agency]:[Agency]]=$E331)*(ROW(TableDiv[Agency])-ROW(TableDiv[[#Headers],[Agency]])),COLUMNS($F$7:M$7))))</f>
        <v>0</v>
      </c>
      <c r="N331" s="1069" cm="1">
        <f t="array" ref="N331">IF($D331&lt;COLUMNS($F$7:N$7),"",INDEX(TableDiv[[GASB]:[GASB]],_xlfn.AGGREGATE(15,3,(TableDiv[[Agency]:[Agency]]=$E331)/(TableDiv[[Agency]:[Agency]]=$E331)*(ROW(TableDiv[Agency])-ROW(TableDiv[[#Headers],[Agency]])),COLUMNS($F$7:N$7))))</f>
        <v>0</v>
      </c>
      <c r="O331" s="1069" cm="1">
        <f t="array" ref="O331">IF($D331&lt;COLUMNS($F$7:O$7),"",INDEX(TableDiv[[GASB]:[GASB]],_xlfn.AGGREGATE(15,3,(TableDiv[[Agency]:[Agency]]=$E331)/(TableDiv[[Agency]:[Agency]]=$E331)*(ROW(TableDiv[Agency])-ROW(TableDiv[[#Headers],[Agency]])),COLUMNS($F$7:O$7))))</f>
        <v>0</v>
      </c>
      <c r="P331" s="1069" cm="1">
        <f t="array" ref="P331">IF($D331&lt;COLUMNS($F$7:P$7),"",INDEX(TableDiv[[GASB]:[GASB]],_xlfn.AGGREGATE(15,3,(TableDiv[[Agency]:[Agency]]=$E331)/(TableDiv[[Agency]:[Agency]]=$E331)*(ROW(TableDiv[Agency])-ROW(TableDiv[[#Headers],[Agency]])),COLUMNS($F$7:P$7))))</f>
        <v>0</v>
      </c>
      <c r="Q331" s="1069" cm="1">
        <f t="array" ref="Q331">IF($D331&lt;COLUMNS($F$7:Q$7),"",INDEX(TableDiv[[GASB]:[GASB]],_xlfn.AGGREGATE(15,3,(TableDiv[[Agency]:[Agency]]=$E331)/(TableDiv[[Agency]:[Agency]]=$E331)*(ROW(TableDiv[Agency])-ROW(TableDiv[[#Headers],[Agency]])),COLUMNS($F$7:Q$7))))</f>
        <v>0</v>
      </c>
      <c r="R331" s="1069" cm="1">
        <f t="array" ref="R331">IF($D331&lt;COLUMNS($F$7:R$7),"",INDEX(TableDiv[[GASB]:[GASB]],_xlfn.AGGREGATE(15,3,(TableDiv[[Agency]:[Agency]]=$E331)/(TableDiv[[Agency]:[Agency]]=$E331)*(ROW(TableDiv[Agency])-ROW(TableDiv[[#Headers],[Agency]])),COLUMNS($F$7:R$7))))</f>
        <v>0</v>
      </c>
      <c r="S331" s="1069" cm="1">
        <f t="array" ref="S331">IF($D331&lt;COLUMNS($F$7:S$7),"",INDEX(TableDiv[[GASB]:[GASB]],_xlfn.AGGREGATE(15,3,(TableDiv[[Agency]:[Agency]]=$E331)/(TableDiv[[Agency]:[Agency]]=$E331)*(ROW(TableDiv[Agency])-ROW(TableDiv[[#Headers],[Agency]])),COLUMNS($F$7:S$7))))</f>
        <v>0</v>
      </c>
      <c r="T331" s="1069" cm="1">
        <f t="array" ref="T331">IF($D331&lt;COLUMNS($F$7:T$7),"",INDEX(TableDiv[[GASB]:[GASB]],_xlfn.AGGREGATE(15,3,(TableDiv[[Agency]:[Agency]]=$E331)/(TableDiv[[Agency]:[Agency]]=$E331)*(ROW(TableDiv[Agency])-ROW(TableDiv[[#Headers],[Agency]])),COLUMNS($F$7:T$7))))</f>
        <v>0</v>
      </c>
      <c r="U331" s="1069" cm="1">
        <f t="array" ref="U331">IF($D331&lt;COLUMNS($F$7:U$7),"",INDEX(TableDiv[[GASB]:[GASB]],_xlfn.AGGREGATE(15,3,(TableDiv[[Agency]:[Agency]]=$E331)/(TableDiv[[Agency]:[Agency]]=$E331)*(ROW(TableDiv[Agency])-ROW(TableDiv[[#Headers],[Agency]])),COLUMNS($F$7:U$7))))</f>
        <v>0</v>
      </c>
      <c r="V331" s="1069" cm="1">
        <f t="array" ref="V331">IF($D331&lt;COLUMNS($F$7:V$7),"",INDEX(TableDiv[[GASB]:[GASB]],_xlfn.AGGREGATE(15,3,(TableDiv[[Agency]:[Agency]]=$E331)/(TableDiv[[Agency]:[Agency]]=$E331)*(ROW(TableDiv[Agency])-ROW(TableDiv[[#Headers],[Agency]])),COLUMNS($F$7:V$7))))</f>
        <v>0</v>
      </c>
      <c r="W331" s="1069" cm="1">
        <f t="array" ref="W331">IF($D331&lt;COLUMNS($F$7:W$7),"",INDEX(TableDiv[[GASB]:[GASB]],_xlfn.AGGREGATE(15,3,(TableDiv[[Agency]:[Agency]]=$E331)/(TableDiv[[Agency]:[Agency]]=$E331)*(ROW(TableDiv[Agency])-ROW(TableDiv[[#Headers],[Agency]])),COLUMNS($F$7:W$7))))</f>
        <v>0</v>
      </c>
      <c r="X331" s="1069" cm="1">
        <f t="array" ref="X331">IF($D331&lt;COLUMNS($F$7:X$7),"",INDEX(TableDiv[[GASB]:[GASB]],_xlfn.AGGREGATE(15,3,(TableDiv[[Agency]:[Agency]]=$E331)/(TableDiv[[Agency]:[Agency]]=$E331)*(ROW(TableDiv[Agency])-ROW(TableDiv[[#Headers],[Agency]])),COLUMNS($F$7:X$7))))</f>
        <v>0</v>
      </c>
      <c r="Y331" s="1069" cm="1">
        <f t="array" ref="Y331">IF($D331&lt;COLUMNS($F$7:Y$7),"",INDEX(TableDiv[[GASB]:[GASB]],_xlfn.AGGREGATE(15,3,(TableDiv[[Agency]:[Agency]]=$E331)/(TableDiv[[Agency]:[Agency]]=$E331)*(ROW(TableDiv[Agency])-ROW(TableDiv[[#Headers],[Agency]])),COLUMNS($F$7:Y$7))))</f>
        <v>0</v>
      </c>
      <c r="Z331" s="1069" cm="1">
        <f t="array" ref="Z331">IF($D331&lt;COLUMNS($F$7:Z$7),"",INDEX(TableDiv[[GASB]:[GASB]],_xlfn.AGGREGATE(15,3,(TableDiv[[Agency]:[Agency]]=$E331)/(TableDiv[[Agency]:[Agency]]=$E331)*(ROW(TableDiv[Agency])-ROW(TableDiv[[#Headers],[Agency]])),COLUMNS($F$7:Z$7))))</f>
        <v>0</v>
      </c>
      <c r="AA331" s="1069" cm="1">
        <f t="array" ref="AA331">IF($D331&lt;COLUMNS($F$7:AA$7),"",INDEX(TableDiv[[GASB]:[GASB]],_xlfn.AGGREGATE(15,3,(TableDiv[[Agency]:[Agency]]=$E331)/(TableDiv[[Agency]:[Agency]]=$E331)*(ROW(TableDiv[Agency])-ROW(TableDiv[[#Headers],[Agency]])),COLUMNS($F$7:AA$7))))</f>
        <v>0</v>
      </c>
      <c r="AB331" s="1069" cm="1">
        <f t="array" ref="AB331">IF($D331&lt;COLUMNS($F$7:AB$7),"",INDEX(TableDiv[[GASB]:[GASB]],_xlfn.AGGREGATE(15,3,(TableDiv[[Agency]:[Agency]]=$E331)/(TableDiv[[Agency]:[Agency]]=$E331)*(ROW(TableDiv[Agency])-ROW(TableDiv[[#Headers],[Agency]])),COLUMNS($F$7:AB$7))))</f>
        <v>0</v>
      </c>
      <c r="AC331" s="1069" cm="1">
        <f t="array" ref="AC331">IF($D331&lt;COLUMNS($F$7:AC$7),"",INDEX(TableDiv[[GASB]:[GASB]],_xlfn.AGGREGATE(15,3,(TableDiv[[Agency]:[Agency]]=$E331)/(TableDiv[[Agency]:[Agency]]=$E331)*(ROW(TableDiv[Agency])-ROW(TableDiv[[#Headers],[Agency]])),COLUMNS($F$7:AC$7))))</f>
        <v>0</v>
      </c>
      <c r="AD331" s="1069" cm="1">
        <f t="array" ref="AD331">IF($D331&lt;COLUMNS($F$7:AD$7),"",INDEX(TableDiv[[GASB]:[GASB]],_xlfn.AGGREGATE(15,3,(TableDiv[[Agency]:[Agency]]=$E331)/(TableDiv[[Agency]:[Agency]]=$E331)*(ROW(TableDiv[Agency])-ROW(TableDiv[[#Headers],[Agency]])),COLUMNS($F$7:AD$7))))</f>
        <v>0</v>
      </c>
      <c r="AE331" s="1069" cm="1">
        <f t="array" ref="AE331">IF($D331&lt;COLUMNS($F$7:AE$7),"",INDEX(TableDiv[[GASB]:[GASB]],_xlfn.AGGREGATE(15,3,(TableDiv[[Agency]:[Agency]]=$E331)/(TableDiv[[Agency]:[Agency]]=$E331)*(ROW(TableDiv[Agency])-ROW(TableDiv[[#Headers],[Agency]])),COLUMNS($F$7:AE$7))))</f>
        <v>0</v>
      </c>
      <c r="AF331" s="1069" cm="1">
        <f t="array" ref="AF331">IF($D331&lt;COLUMNS($F$7:AF$7),"",INDEX(TableDiv[[GASB]:[GASB]],_xlfn.AGGREGATE(15,3,(TableDiv[[Agency]:[Agency]]=$E331)/(TableDiv[[Agency]:[Agency]]=$E331)*(ROW(TableDiv[Agency])-ROW(TableDiv[[#Headers],[Agency]])),COLUMNS($F$7:AF$7))))</f>
        <v>0</v>
      </c>
      <c r="AG331" s="1069" cm="1">
        <f t="array" ref="AG331">IF($D331&lt;COLUMNS($F$7:AG$7),"",INDEX(TableDiv[[GASB]:[GASB]],_xlfn.AGGREGATE(15,3,(TableDiv[[Agency]:[Agency]]=$E331)/(TableDiv[[Agency]:[Agency]]=$E331)*(ROW(TableDiv[Agency])-ROW(TableDiv[[#Headers],[Agency]])),COLUMNS($F$7:AG$7))))</f>
        <v>0</v>
      </c>
      <c r="AH331" s="1069" cm="1">
        <f t="array" ref="AH331">IF($D331&lt;COLUMNS($F$7:AH$7),"",INDEX(TableDiv[[GASB]:[GASB]],_xlfn.AGGREGATE(15,3,(TableDiv[[Agency]:[Agency]]=$E331)/(TableDiv[[Agency]:[Agency]]=$E331)*(ROW(TableDiv[Agency])-ROW(TableDiv[[#Headers],[Agency]])),COLUMNS($F$7:AH$7))))</f>
        <v>0</v>
      </c>
      <c r="AI331" s="1069" cm="1">
        <f t="array" ref="AI331">IF($D331&lt;COLUMNS($F$7:AI$7),"",INDEX(TableDiv[[GASB]:[GASB]],_xlfn.AGGREGATE(15,3,(TableDiv[[Agency]:[Agency]]=$E331)/(TableDiv[[Agency]:[Agency]]=$E331)*(ROW(TableDiv[Agency])-ROW(TableDiv[[#Headers],[Agency]])),COLUMNS($F$7:AI$7))))</f>
        <v>0</v>
      </c>
      <c r="AJ331" s="1069" cm="1">
        <f t="array" ref="AJ331">IF($D331&lt;COLUMNS($F$7:AJ$7),"",INDEX(TableDiv[[GASB]:[GASB]],_xlfn.AGGREGATE(15,3,(TableDiv[[Agency]:[Agency]]=$E331)/(TableDiv[[Agency]:[Agency]]=$E331)*(ROW(TableDiv[Agency])-ROW(TableDiv[[#Headers],[Agency]])),COLUMNS($F$7:AJ$7))))</f>
        <v>0</v>
      </c>
      <c r="AK331" s="1069" t="str" cm="1">
        <f t="array" ref="AK331">IF($D331&lt;COLUMNS($F$7:AK$7),"",INDEX(TableDiv[[GASB]:[GASB]],_xlfn.AGGREGATE(15,3,(TableDiv[[Agency]:[Agency]]=$E331)/(TableDiv[[Agency]:[Agency]]=$E331)*(ROW(TableDiv[Agency])-ROW(TableDiv[[#Headers],[Agency]])),COLUMNS($F$7:AK$7))))</f>
        <v/>
      </c>
      <c r="AL331" s="1069" t="str" cm="1">
        <f t="array" ref="AL331">IF($D331&lt;COLUMNS($F$7:AL$7),"",INDEX(TableDiv[[GASB]:[GASB]],_xlfn.AGGREGATE(15,3,(TableDiv[[Agency]:[Agency]]=$E331)/(TableDiv[[Agency]:[Agency]]=$E331)*(ROW(TableDiv[Agency])-ROW(TableDiv[[#Headers],[Agency]])),COLUMNS($F$7:AL$7))))</f>
        <v/>
      </c>
      <c r="AM331" s="1069" t="str" cm="1">
        <f t="array" ref="AM331">IF($D331&lt;COLUMNS($F$7:AM$7),"",INDEX(TableDiv[[GASB]:[GASB]],_xlfn.AGGREGATE(15,3,(TableDiv[[Agency]:[Agency]]=$E331)/(TableDiv[[Agency]:[Agency]]=$E331)*(ROW(TableDiv[Agency])-ROW(TableDiv[[#Headers],[Agency]])),COLUMNS($F$7:AM$7))))</f>
        <v/>
      </c>
      <c r="AN331" s="1069"/>
      <c r="AO331" s="1069"/>
      <c r="AP331" s="1069"/>
      <c r="AQ331" s="1069"/>
      <c r="AR331" s="1069"/>
      <c r="AS331" s="1069"/>
    </row>
    <row r="332" spans="1:45" ht="15">
      <c r="A332" s="1073" t="s">
        <v>1545</v>
      </c>
      <c r="B332" s="1073" t="s">
        <v>2270</v>
      </c>
      <c r="C332" s="1069"/>
      <c r="D332" s="1069">
        <f>COUNTIF(TableDiv[Agency],E332)</f>
        <v>31</v>
      </c>
      <c r="E332" s="1078" t="str" cm="1">
        <f t="array" ref="E332">IFERROR(INDEX(TableDiv[Agency],MATCH(0,INDEX(COUNTIF($E$7:E331,TableDiv[Agency]),),0)),"")</f>
        <v/>
      </c>
      <c r="F332" s="1069" cm="1">
        <f t="array" ref="F332">IF($D332&lt;COLUMNS($F$7:F$7),"",INDEX(TableDiv[[GASB]:[GASB]],_xlfn.AGGREGATE(15,3,(TableDiv[[Agency]:[Agency]]=$E332)/(TableDiv[[Agency]:[Agency]]=$E332)*(ROW(TableDiv[Agency])-ROW(TableDiv[[#Headers],[Agency]])),COLUMNS($F$7:F$7))))</f>
        <v>0</v>
      </c>
      <c r="G332" s="1069" cm="1">
        <f t="array" ref="G332">IF($D332&lt;COLUMNS($F$7:G$7),"",INDEX(TableDiv[[GASB]:[GASB]],_xlfn.AGGREGATE(15,3,(TableDiv[[Agency]:[Agency]]=$E332)/(TableDiv[[Agency]:[Agency]]=$E332)*(ROW(TableDiv[Agency])-ROW(TableDiv[[#Headers],[Agency]])),COLUMNS($F$7:G$7))))</f>
        <v>0</v>
      </c>
      <c r="H332" s="1069" cm="1">
        <f t="array" ref="H332">IF($D332&lt;COLUMNS($F$7:H$7),"",INDEX(TableDiv[[GASB]:[GASB]],_xlfn.AGGREGATE(15,3,(TableDiv[[Agency]:[Agency]]=$E332)/(TableDiv[[Agency]:[Agency]]=$E332)*(ROW(TableDiv[Agency])-ROW(TableDiv[[#Headers],[Agency]])),COLUMNS($F$7:H$7))))</f>
        <v>0</v>
      </c>
      <c r="I332" s="1069" cm="1">
        <f t="array" ref="I332">IF($D332&lt;COLUMNS($F$7:I$7),"",INDEX(TableDiv[[GASB]:[GASB]],_xlfn.AGGREGATE(15,3,(TableDiv[[Agency]:[Agency]]=$E332)/(TableDiv[[Agency]:[Agency]]=$E332)*(ROW(TableDiv[Agency])-ROW(TableDiv[[#Headers],[Agency]])),COLUMNS($F$7:I$7))))</f>
        <v>0</v>
      </c>
      <c r="J332" s="1069" cm="1">
        <f t="array" ref="J332">IF($D332&lt;COLUMNS($F$7:J$7),"",INDEX(TableDiv[[GASB]:[GASB]],_xlfn.AGGREGATE(15,3,(TableDiv[[Agency]:[Agency]]=$E332)/(TableDiv[[Agency]:[Agency]]=$E332)*(ROW(TableDiv[Agency])-ROW(TableDiv[[#Headers],[Agency]])),COLUMNS($F$7:J$7))))</f>
        <v>0</v>
      </c>
      <c r="K332" s="1069" cm="1">
        <f t="array" ref="K332">IF($D332&lt;COLUMNS($F$7:K$7),"",INDEX(TableDiv[[GASB]:[GASB]],_xlfn.AGGREGATE(15,3,(TableDiv[[Agency]:[Agency]]=$E332)/(TableDiv[[Agency]:[Agency]]=$E332)*(ROW(TableDiv[Agency])-ROW(TableDiv[[#Headers],[Agency]])),COLUMNS($F$7:K$7))))</f>
        <v>0</v>
      </c>
      <c r="L332" s="1069" cm="1">
        <f t="array" ref="L332">IF($D332&lt;COLUMNS($F$7:L$7),"",INDEX(TableDiv[[GASB]:[GASB]],_xlfn.AGGREGATE(15,3,(TableDiv[[Agency]:[Agency]]=$E332)/(TableDiv[[Agency]:[Agency]]=$E332)*(ROW(TableDiv[Agency])-ROW(TableDiv[[#Headers],[Agency]])),COLUMNS($F$7:L$7))))</f>
        <v>0</v>
      </c>
      <c r="M332" s="1069" cm="1">
        <f t="array" ref="M332">IF($D332&lt;COLUMNS($F$7:M$7),"",INDEX(TableDiv[[GASB]:[GASB]],_xlfn.AGGREGATE(15,3,(TableDiv[[Agency]:[Agency]]=$E332)/(TableDiv[[Agency]:[Agency]]=$E332)*(ROW(TableDiv[Agency])-ROW(TableDiv[[#Headers],[Agency]])),COLUMNS($F$7:M$7))))</f>
        <v>0</v>
      </c>
      <c r="N332" s="1069" cm="1">
        <f t="array" ref="N332">IF($D332&lt;COLUMNS($F$7:N$7),"",INDEX(TableDiv[[GASB]:[GASB]],_xlfn.AGGREGATE(15,3,(TableDiv[[Agency]:[Agency]]=$E332)/(TableDiv[[Agency]:[Agency]]=$E332)*(ROW(TableDiv[Agency])-ROW(TableDiv[[#Headers],[Agency]])),COLUMNS($F$7:N$7))))</f>
        <v>0</v>
      </c>
      <c r="O332" s="1069" cm="1">
        <f t="array" ref="O332">IF($D332&lt;COLUMNS($F$7:O$7),"",INDEX(TableDiv[[GASB]:[GASB]],_xlfn.AGGREGATE(15,3,(TableDiv[[Agency]:[Agency]]=$E332)/(TableDiv[[Agency]:[Agency]]=$E332)*(ROW(TableDiv[Agency])-ROW(TableDiv[[#Headers],[Agency]])),COLUMNS($F$7:O$7))))</f>
        <v>0</v>
      </c>
      <c r="P332" s="1069" cm="1">
        <f t="array" ref="P332">IF($D332&lt;COLUMNS($F$7:P$7),"",INDEX(TableDiv[[GASB]:[GASB]],_xlfn.AGGREGATE(15,3,(TableDiv[[Agency]:[Agency]]=$E332)/(TableDiv[[Agency]:[Agency]]=$E332)*(ROW(TableDiv[Agency])-ROW(TableDiv[[#Headers],[Agency]])),COLUMNS($F$7:P$7))))</f>
        <v>0</v>
      </c>
      <c r="Q332" s="1069" cm="1">
        <f t="array" ref="Q332">IF($D332&lt;COLUMNS($F$7:Q$7),"",INDEX(TableDiv[[GASB]:[GASB]],_xlfn.AGGREGATE(15,3,(TableDiv[[Agency]:[Agency]]=$E332)/(TableDiv[[Agency]:[Agency]]=$E332)*(ROW(TableDiv[Agency])-ROW(TableDiv[[#Headers],[Agency]])),COLUMNS($F$7:Q$7))))</f>
        <v>0</v>
      </c>
      <c r="R332" s="1069" cm="1">
        <f t="array" ref="R332">IF($D332&lt;COLUMNS($F$7:R$7),"",INDEX(TableDiv[[GASB]:[GASB]],_xlfn.AGGREGATE(15,3,(TableDiv[[Agency]:[Agency]]=$E332)/(TableDiv[[Agency]:[Agency]]=$E332)*(ROW(TableDiv[Agency])-ROW(TableDiv[[#Headers],[Agency]])),COLUMNS($F$7:R$7))))</f>
        <v>0</v>
      </c>
      <c r="S332" s="1069" cm="1">
        <f t="array" ref="S332">IF($D332&lt;COLUMNS($F$7:S$7),"",INDEX(TableDiv[[GASB]:[GASB]],_xlfn.AGGREGATE(15,3,(TableDiv[[Agency]:[Agency]]=$E332)/(TableDiv[[Agency]:[Agency]]=$E332)*(ROW(TableDiv[Agency])-ROW(TableDiv[[#Headers],[Agency]])),COLUMNS($F$7:S$7))))</f>
        <v>0</v>
      </c>
      <c r="T332" s="1069" cm="1">
        <f t="array" ref="T332">IF($D332&lt;COLUMNS($F$7:T$7),"",INDEX(TableDiv[[GASB]:[GASB]],_xlfn.AGGREGATE(15,3,(TableDiv[[Agency]:[Agency]]=$E332)/(TableDiv[[Agency]:[Agency]]=$E332)*(ROW(TableDiv[Agency])-ROW(TableDiv[[#Headers],[Agency]])),COLUMNS($F$7:T$7))))</f>
        <v>0</v>
      </c>
      <c r="U332" s="1069" cm="1">
        <f t="array" ref="U332">IF($D332&lt;COLUMNS($F$7:U$7),"",INDEX(TableDiv[[GASB]:[GASB]],_xlfn.AGGREGATE(15,3,(TableDiv[[Agency]:[Agency]]=$E332)/(TableDiv[[Agency]:[Agency]]=$E332)*(ROW(TableDiv[Agency])-ROW(TableDiv[[#Headers],[Agency]])),COLUMNS($F$7:U$7))))</f>
        <v>0</v>
      </c>
      <c r="V332" s="1069" cm="1">
        <f t="array" ref="V332">IF($D332&lt;COLUMNS($F$7:V$7),"",INDEX(TableDiv[[GASB]:[GASB]],_xlfn.AGGREGATE(15,3,(TableDiv[[Agency]:[Agency]]=$E332)/(TableDiv[[Agency]:[Agency]]=$E332)*(ROW(TableDiv[Agency])-ROW(TableDiv[[#Headers],[Agency]])),COLUMNS($F$7:V$7))))</f>
        <v>0</v>
      </c>
      <c r="W332" s="1069" cm="1">
        <f t="array" ref="W332">IF($D332&lt;COLUMNS($F$7:W$7),"",INDEX(TableDiv[[GASB]:[GASB]],_xlfn.AGGREGATE(15,3,(TableDiv[[Agency]:[Agency]]=$E332)/(TableDiv[[Agency]:[Agency]]=$E332)*(ROW(TableDiv[Agency])-ROW(TableDiv[[#Headers],[Agency]])),COLUMNS($F$7:W$7))))</f>
        <v>0</v>
      </c>
      <c r="X332" s="1069" cm="1">
        <f t="array" ref="X332">IF($D332&lt;COLUMNS($F$7:X$7),"",INDEX(TableDiv[[GASB]:[GASB]],_xlfn.AGGREGATE(15,3,(TableDiv[[Agency]:[Agency]]=$E332)/(TableDiv[[Agency]:[Agency]]=$E332)*(ROW(TableDiv[Agency])-ROW(TableDiv[[#Headers],[Agency]])),COLUMNS($F$7:X$7))))</f>
        <v>0</v>
      </c>
      <c r="Y332" s="1069" cm="1">
        <f t="array" ref="Y332">IF($D332&lt;COLUMNS($F$7:Y$7),"",INDEX(TableDiv[[GASB]:[GASB]],_xlfn.AGGREGATE(15,3,(TableDiv[[Agency]:[Agency]]=$E332)/(TableDiv[[Agency]:[Agency]]=$E332)*(ROW(TableDiv[Agency])-ROW(TableDiv[[#Headers],[Agency]])),COLUMNS($F$7:Y$7))))</f>
        <v>0</v>
      </c>
      <c r="Z332" s="1069" cm="1">
        <f t="array" ref="Z332">IF($D332&lt;COLUMNS($F$7:Z$7),"",INDEX(TableDiv[[GASB]:[GASB]],_xlfn.AGGREGATE(15,3,(TableDiv[[Agency]:[Agency]]=$E332)/(TableDiv[[Agency]:[Agency]]=$E332)*(ROW(TableDiv[Agency])-ROW(TableDiv[[#Headers],[Agency]])),COLUMNS($F$7:Z$7))))</f>
        <v>0</v>
      </c>
      <c r="AA332" s="1069" cm="1">
        <f t="array" ref="AA332">IF($D332&lt;COLUMNS($F$7:AA$7),"",INDEX(TableDiv[[GASB]:[GASB]],_xlfn.AGGREGATE(15,3,(TableDiv[[Agency]:[Agency]]=$E332)/(TableDiv[[Agency]:[Agency]]=$E332)*(ROW(TableDiv[Agency])-ROW(TableDiv[[#Headers],[Agency]])),COLUMNS($F$7:AA$7))))</f>
        <v>0</v>
      </c>
      <c r="AB332" s="1069" cm="1">
        <f t="array" ref="AB332">IF($D332&lt;COLUMNS($F$7:AB$7),"",INDEX(TableDiv[[GASB]:[GASB]],_xlfn.AGGREGATE(15,3,(TableDiv[[Agency]:[Agency]]=$E332)/(TableDiv[[Agency]:[Agency]]=$E332)*(ROW(TableDiv[Agency])-ROW(TableDiv[[#Headers],[Agency]])),COLUMNS($F$7:AB$7))))</f>
        <v>0</v>
      </c>
      <c r="AC332" s="1069" cm="1">
        <f t="array" ref="AC332">IF($D332&lt;COLUMNS($F$7:AC$7),"",INDEX(TableDiv[[GASB]:[GASB]],_xlfn.AGGREGATE(15,3,(TableDiv[[Agency]:[Agency]]=$E332)/(TableDiv[[Agency]:[Agency]]=$E332)*(ROW(TableDiv[Agency])-ROW(TableDiv[[#Headers],[Agency]])),COLUMNS($F$7:AC$7))))</f>
        <v>0</v>
      </c>
      <c r="AD332" s="1069" cm="1">
        <f t="array" ref="AD332">IF($D332&lt;COLUMNS($F$7:AD$7),"",INDEX(TableDiv[[GASB]:[GASB]],_xlfn.AGGREGATE(15,3,(TableDiv[[Agency]:[Agency]]=$E332)/(TableDiv[[Agency]:[Agency]]=$E332)*(ROW(TableDiv[Agency])-ROW(TableDiv[[#Headers],[Agency]])),COLUMNS($F$7:AD$7))))</f>
        <v>0</v>
      </c>
      <c r="AE332" s="1069" cm="1">
        <f t="array" ref="AE332">IF($D332&lt;COLUMNS($F$7:AE$7),"",INDEX(TableDiv[[GASB]:[GASB]],_xlfn.AGGREGATE(15,3,(TableDiv[[Agency]:[Agency]]=$E332)/(TableDiv[[Agency]:[Agency]]=$E332)*(ROW(TableDiv[Agency])-ROW(TableDiv[[#Headers],[Agency]])),COLUMNS($F$7:AE$7))))</f>
        <v>0</v>
      </c>
      <c r="AF332" s="1069" cm="1">
        <f t="array" ref="AF332">IF($D332&lt;COLUMNS($F$7:AF$7),"",INDEX(TableDiv[[GASB]:[GASB]],_xlfn.AGGREGATE(15,3,(TableDiv[[Agency]:[Agency]]=$E332)/(TableDiv[[Agency]:[Agency]]=$E332)*(ROW(TableDiv[Agency])-ROW(TableDiv[[#Headers],[Agency]])),COLUMNS($F$7:AF$7))))</f>
        <v>0</v>
      </c>
      <c r="AG332" s="1069" cm="1">
        <f t="array" ref="AG332">IF($D332&lt;COLUMNS($F$7:AG$7),"",INDEX(TableDiv[[GASB]:[GASB]],_xlfn.AGGREGATE(15,3,(TableDiv[[Agency]:[Agency]]=$E332)/(TableDiv[[Agency]:[Agency]]=$E332)*(ROW(TableDiv[Agency])-ROW(TableDiv[[#Headers],[Agency]])),COLUMNS($F$7:AG$7))))</f>
        <v>0</v>
      </c>
      <c r="AH332" s="1069" cm="1">
        <f t="array" ref="AH332">IF($D332&lt;COLUMNS($F$7:AH$7),"",INDEX(TableDiv[[GASB]:[GASB]],_xlfn.AGGREGATE(15,3,(TableDiv[[Agency]:[Agency]]=$E332)/(TableDiv[[Agency]:[Agency]]=$E332)*(ROW(TableDiv[Agency])-ROW(TableDiv[[#Headers],[Agency]])),COLUMNS($F$7:AH$7))))</f>
        <v>0</v>
      </c>
      <c r="AI332" s="1069" cm="1">
        <f t="array" ref="AI332">IF($D332&lt;COLUMNS($F$7:AI$7),"",INDEX(TableDiv[[GASB]:[GASB]],_xlfn.AGGREGATE(15,3,(TableDiv[[Agency]:[Agency]]=$E332)/(TableDiv[[Agency]:[Agency]]=$E332)*(ROW(TableDiv[Agency])-ROW(TableDiv[[#Headers],[Agency]])),COLUMNS($F$7:AI$7))))</f>
        <v>0</v>
      </c>
      <c r="AJ332" s="1069" cm="1">
        <f t="array" ref="AJ332">IF($D332&lt;COLUMNS($F$7:AJ$7),"",INDEX(TableDiv[[GASB]:[GASB]],_xlfn.AGGREGATE(15,3,(TableDiv[[Agency]:[Agency]]=$E332)/(TableDiv[[Agency]:[Agency]]=$E332)*(ROW(TableDiv[Agency])-ROW(TableDiv[[#Headers],[Agency]])),COLUMNS($F$7:AJ$7))))</f>
        <v>0</v>
      </c>
      <c r="AK332" s="1069" t="str" cm="1">
        <f t="array" ref="AK332">IF($D332&lt;COLUMNS($F$7:AK$7),"",INDEX(TableDiv[[GASB]:[GASB]],_xlfn.AGGREGATE(15,3,(TableDiv[[Agency]:[Agency]]=$E332)/(TableDiv[[Agency]:[Agency]]=$E332)*(ROW(TableDiv[Agency])-ROW(TableDiv[[#Headers],[Agency]])),COLUMNS($F$7:AK$7))))</f>
        <v/>
      </c>
      <c r="AL332" s="1069" t="str" cm="1">
        <f t="array" ref="AL332">IF($D332&lt;COLUMNS($F$7:AL$7),"",INDEX(TableDiv[[GASB]:[GASB]],_xlfn.AGGREGATE(15,3,(TableDiv[[Agency]:[Agency]]=$E332)/(TableDiv[[Agency]:[Agency]]=$E332)*(ROW(TableDiv[Agency])-ROW(TableDiv[[#Headers],[Agency]])),COLUMNS($F$7:AL$7))))</f>
        <v/>
      </c>
      <c r="AM332" s="1069" t="str" cm="1">
        <f t="array" ref="AM332">IF($D332&lt;COLUMNS($F$7:AM$7),"",INDEX(TableDiv[[GASB]:[GASB]],_xlfn.AGGREGATE(15,3,(TableDiv[[Agency]:[Agency]]=$E332)/(TableDiv[[Agency]:[Agency]]=$E332)*(ROW(TableDiv[Agency])-ROW(TableDiv[[#Headers],[Agency]])),COLUMNS($F$7:AM$7))))</f>
        <v/>
      </c>
      <c r="AN332" s="1069"/>
      <c r="AO332" s="1069"/>
      <c r="AP332" s="1069"/>
      <c r="AQ332" s="1069"/>
      <c r="AR332" s="1069"/>
      <c r="AS332" s="1069"/>
    </row>
    <row r="333" spans="1:45" ht="15">
      <c r="A333" s="1073" t="s">
        <v>1545</v>
      </c>
      <c r="B333" s="1073" t="s">
        <v>2302</v>
      </c>
      <c r="C333" s="1069"/>
      <c r="D333" s="1069">
        <f>COUNTIF(TableDiv[Agency],E333)</f>
        <v>31</v>
      </c>
      <c r="E333" s="1078" t="str" cm="1">
        <f t="array" ref="E333">IFERROR(INDEX(TableDiv[Agency],MATCH(0,INDEX(COUNTIF($E$7:E332,TableDiv[Agency]),),0)),"")</f>
        <v/>
      </c>
      <c r="F333" s="1069" cm="1">
        <f t="array" ref="F333">IF($D333&lt;COLUMNS($F$7:F$7),"",INDEX(TableDiv[[GASB]:[GASB]],_xlfn.AGGREGATE(15,3,(TableDiv[[Agency]:[Agency]]=$E333)/(TableDiv[[Agency]:[Agency]]=$E333)*(ROW(TableDiv[Agency])-ROW(TableDiv[[#Headers],[Agency]])),COLUMNS($F$7:F$7))))</f>
        <v>0</v>
      </c>
      <c r="G333" s="1069" cm="1">
        <f t="array" ref="G333">IF($D333&lt;COLUMNS($F$7:G$7),"",INDEX(TableDiv[[GASB]:[GASB]],_xlfn.AGGREGATE(15,3,(TableDiv[[Agency]:[Agency]]=$E333)/(TableDiv[[Agency]:[Agency]]=$E333)*(ROW(TableDiv[Agency])-ROW(TableDiv[[#Headers],[Agency]])),COLUMNS($F$7:G$7))))</f>
        <v>0</v>
      </c>
      <c r="H333" s="1069" cm="1">
        <f t="array" ref="H333">IF($D333&lt;COLUMNS($F$7:H$7),"",INDEX(TableDiv[[GASB]:[GASB]],_xlfn.AGGREGATE(15,3,(TableDiv[[Agency]:[Agency]]=$E333)/(TableDiv[[Agency]:[Agency]]=$E333)*(ROW(TableDiv[Agency])-ROW(TableDiv[[#Headers],[Agency]])),COLUMNS($F$7:H$7))))</f>
        <v>0</v>
      </c>
      <c r="I333" s="1069" cm="1">
        <f t="array" ref="I333">IF($D333&lt;COLUMNS($F$7:I$7),"",INDEX(TableDiv[[GASB]:[GASB]],_xlfn.AGGREGATE(15,3,(TableDiv[[Agency]:[Agency]]=$E333)/(TableDiv[[Agency]:[Agency]]=$E333)*(ROW(TableDiv[Agency])-ROW(TableDiv[[#Headers],[Agency]])),COLUMNS($F$7:I$7))))</f>
        <v>0</v>
      </c>
      <c r="J333" s="1069" cm="1">
        <f t="array" ref="J333">IF($D333&lt;COLUMNS($F$7:J$7),"",INDEX(TableDiv[[GASB]:[GASB]],_xlfn.AGGREGATE(15,3,(TableDiv[[Agency]:[Agency]]=$E333)/(TableDiv[[Agency]:[Agency]]=$E333)*(ROW(TableDiv[Agency])-ROW(TableDiv[[#Headers],[Agency]])),COLUMNS($F$7:J$7))))</f>
        <v>0</v>
      </c>
      <c r="K333" s="1069" cm="1">
        <f t="array" ref="K333">IF($D333&lt;COLUMNS($F$7:K$7),"",INDEX(TableDiv[[GASB]:[GASB]],_xlfn.AGGREGATE(15,3,(TableDiv[[Agency]:[Agency]]=$E333)/(TableDiv[[Agency]:[Agency]]=$E333)*(ROW(TableDiv[Agency])-ROW(TableDiv[[#Headers],[Agency]])),COLUMNS($F$7:K$7))))</f>
        <v>0</v>
      </c>
      <c r="L333" s="1069" cm="1">
        <f t="array" ref="L333">IF($D333&lt;COLUMNS($F$7:L$7),"",INDEX(TableDiv[[GASB]:[GASB]],_xlfn.AGGREGATE(15,3,(TableDiv[[Agency]:[Agency]]=$E333)/(TableDiv[[Agency]:[Agency]]=$E333)*(ROW(TableDiv[Agency])-ROW(TableDiv[[#Headers],[Agency]])),COLUMNS($F$7:L$7))))</f>
        <v>0</v>
      </c>
      <c r="M333" s="1069" cm="1">
        <f t="array" ref="M333">IF($D333&lt;COLUMNS($F$7:M$7),"",INDEX(TableDiv[[GASB]:[GASB]],_xlfn.AGGREGATE(15,3,(TableDiv[[Agency]:[Agency]]=$E333)/(TableDiv[[Agency]:[Agency]]=$E333)*(ROW(TableDiv[Agency])-ROW(TableDiv[[#Headers],[Agency]])),COLUMNS($F$7:M$7))))</f>
        <v>0</v>
      </c>
      <c r="N333" s="1069" cm="1">
        <f t="array" ref="N333">IF($D333&lt;COLUMNS($F$7:N$7),"",INDEX(TableDiv[[GASB]:[GASB]],_xlfn.AGGREGATE(15,3,(TableDiv[[Agency]:[Agency]]=$E333)/(TableDiv[[Agency]:[Agency]]=$E333)*(ROW(TableDiv[Agency])-ROW(TableDiv[[#Headers],[Agency]])),COLUMNS($F$7:N$7))))</f>
        <v>0</v>
      </c>
      <c r="O333" s="1069" cm="1">
        <f t="array" ref="O333">IF($D333&lt;COLUMNS($F$7:O$7),"",INDEX(TableDiv[[GASB]:[GASB]],_xlfn.AGGREGATE(15,3,(TableDiv[[Agency]:[Agency]]=$E333)/(TableDiv[[Agency]:[Agency]]=$E333)*(ROW(TableDiv[Agency])-ROW(TableDiv[[#Headers],[Agency]])),COLUMNS($F$7:O$7))))</f>
        <v>0</v>
      </c>
      <c r="P333" s="1069" cm="1">
        <f t="array" ref="P333">IF($D333&lt;COLUMNS($F$7:P$7),"",INDEX(TableDiv[[GASB]:[GASB]],_xlfn.AGGREGATE(15,3,(TableDiv[[Agency]:[Agency]]=$E333)/(TableDiv[[Agency]:[Agency]]=$E333)*(ROW(TableDiv[Agency])-ROW(TableDiv[[#Headers],[Agency]])),COLUMNS($F$7:P$7))))</f>
        <v>0</v>
      </c>
      <c r="Q333" s="1069" cm="1">
        <f t="array" ref="Q333">IF($D333&lt;COLUMNS($F$7:Q$7),"",INDEX(TableDiv[[GASB]:[GASB]],_xlfn.AGGREGATE(15,3,(TableDiv[[Agency]:[Agency]]=$E333)/(TableDiv[[Agency]:[Agency]]=$E333)*(ROW(TableDiv[Agency])-ROW(TableDiv[[#Headers],[Agency]])),COLUMNS($F$7:Q$7))))</f>
        <v>0</v>
      </c>
      <c r="R333" s="1069" cm="1">
        <f t="array" ref="R333">IF($D333&lt;COLUMNS($F$7:R$7),"",INDEX(TableDiv[[GASB]:[GASB]],_xlfn.AGGREGATE(15,3,(TableDiv[[Agency]:[Agency]]=$E333)/(TableDiv[[Agency]:[Agency]]=$E333)*(ROW(TableDiv[Agency])-ROW(TableDiv[[#Headers],[Agency]])),COLUMNS($F$7:R$7))))</f>
        <v>0</v>
      </c>
      <c r="S333" s="1069" cm="1">
        <f t="array" ref="S333">IF($D333&lt;COLUMNS($F$7:S$7),"",INDEX(TableDiv[[GASB]:[GASB]],_xlfn.AGGREGATE(15,3,(TableDiv[[Agency]:[Agency]]=$E333)/(TableDiv[[Agency]:[Agency]]=$E333)*(ROW(TableDiv[Agency])-ROW(TableDiv[[#Headers],[Agency]])),COLUMNS($F$7:S$7))))</f>
        <v>0</v>
      </c>
      <c r="T333" s="1069" cm="1">
        <f t="array" ref="T333">IF($D333&lt;COLUMNS($F$7:T$7),"",INDEX(TableDiv[[GASB]:[GASB]],_xlfn.AGGREGATE(15,3,(TableDiv[[Agency]:[Agency]]=$E333)/(TableDiv[[Agency]:[Agency]]=$E333)*(ROW(TableDiv[Agency])-ROW(TableDiv[[#Headers],[Agency]])),COLUMNS($F$7:T$7))))</f>
        <v>0</v>
      </c>
      <c r="U333" s="1069" cm="1">
        <f t="array" ref="U333">IF($D333&lt;COLUMNS($F$7:U$7),"",INDEX(TableDiv[[GASB]:[GASB]],_xlfn.AGGREGATE(15,3,(TableDiv[[Agency]:[Agency]]=$E333)/(TableDiv[[Agency]:[Agency]]=$E333)*(ROW(TableDiv[Agency])-ROW(TableDiv[[#Headers],[Agency]])),COLUMNS($F$7:U$7))))</f>
        <v>0</v>
      </c>
      <c r="V333" s="1069" cm="1">
        <f t="array" ref="V333">IF($D333&lt;COLUMNS($F$7:V$7),"",INDEX(TableDiv[[GASB]:[GASB]],_xlfn.AGGREGATE(15,3,(TableDiv[[Agency]:[Agency]]=$E333)/(TableDiv[[Agency]:[Agency]]=$E333)*(ROW(TableDiv[Agency])-ROW(TableDiv[[#Headers],[Agency]])),COLUMNS($F$7:V$7))))</f>
        <v>0</v>
      </c>
      <c r="W333" s="1069" cm="1">
        <f t="array" ref="W333">IF($D333&lt;COLUMNS($F$7:W$7),"",INDEX(TableDiv[[GASB]:[GASB]],_xlfn.AGGREGATE(15,3,(TableDiv[[Agency]:[Agency]]=$E333)/(TableDiv[[Agency]:[Agency]]=$E333)*(ROW(TableDiv[Agency])-ROW(TableDiv[[#Headers],[Agency]])),COLUMNS($F$7:W$7))))</f>
        <v>0</v>
      </c>
      <c r="X333" s="1069" cm="1">
        <f t="array" ref="X333">IF($D333&lt;COLUMNS($F$7:X$7),"",INDEX(TableDiv[[GASB]:[GASB]],_xlfn.AGGREGATE(15,3,(TableDiv[[Agency]:[Agency]]=$E333)/(TableDiv[[Agency]:[Agency]]=$E333)*(ROW(TableDiv[Agency])-ROW(TableDiv[[#Headers],[Agency]])),COLUMNS($F$7:X$7))))</f>
        <v>0</v>
      </c>
      <c r="Y333" s="1069" cm="1">
        <f t="array" ref="Y333">IF($D333&lt;COLUMNS($F$7:Y$7),"",INDEX(TableDiv[[GASB]:[GASB]],_xlfn.AGGREGATE(15,3,(TableDiv[[Agency]:[Agency]]=$E333)/(TableDiv[[Agency]:[Agency]]=$E333)*(ROW(TableDiv[Agency])-ROW(TableDiv[[#Headers],[Agency]])),COLUMNS($F$7:Y$7))))</f>
        <v>0</v>
      </c>
      <c r="Z333" s="1069" cm="1">
        <f t="array" ref="Z333">IF($D333&lt;COLUMNS($F$7:Z$7),"",INDEX(TableDiv[[GASB]:[GASB]],_xlfn.AGGREGATE(15,3,(TableDiv[[Agency]:[Agency]]=$E333)/(TableDiv[[Agency]:[Agency]]=$E333)*(ROW(TableDiv[Agency])-ROW(TableDiv[[#Headers],[Agency]])),COLUMNS($F$7:Z$7))))</f>
        <v>0</v>
      </c>
      <c r="AA333" s="1069" cm="1">
        <f t="array" ref="AA333">IF($D333&lt;COLUMNS($F$7:AA$7),"",INDEX(TableDiv[[GASB]:[GASB]],_xlfn.AGGREGATE(15,3,(TableDiv[[Agency]:[Agency]]=$E333)/(TableDiv[[Agency]:[Agency]]=$E333)*(ROW(TableDiv[Agency])-ROW(TableDiv[[#Headers],[Agency]])),COLUMNS($F$7:AA$7))))</f>
        <v>0</v>
      </c>
      <c r="AB333" s="1069" cm="1">
        <f t="array" ref="AB333">IF($D333&lt;COLUMNS($F$7:AB$7),"",INDEX(TableDiv[[GASB]:[GASB]],_xlfn.AGGREGATE(15,3,(TableDiv[[Agency]:[Agency]]=$E333)/(TableDiv[[Agency]:[Agency]]=$E333)*(ROW(TableDiv[Agency])-ROW(TableDiv[[#Headers],[Agency]])),COLUMNS($F$7:AB$7))))</f>
        <v>0</v>
      </c>
      <c r="AC333" s="1069" cm="1">
        <f t="array" ref="AC333">IF($D333&lt;COLUMNS($F$7:AC$7),"",INDEX(TableDiv[[GASB]:[GASB]],_xlfn.AGGREGATE(15,3,(TableDiv[[Agency]:[Agency]]=$E333)/(TableDiv[[Agency]:[Agency]]=$E333)*(ROW(TableDiv[Agency])-ROW(TableDiv[[#Headers],[Agency]])),COLUMNS($F$7:AC$7))))</f>
        <v>0</v>
      </c>
      <c r="AD333" s="1069" cm="1">
        <f t="array" ref="AD333">IF($D333&lt;COLUMNS($F$7:AD$7),"",INDEX(TableDiv[[GASB]:[GASB]],_xlfn.AGGREGATE(15,3,(TableDiv[[Agency]:[Agency]]=$E333)/(TableDiv[[Agency]:[Agency]]=$E333)*(ROW(TableDiv[Agency])-ROW(TableDiv[[#Headers],[Agency]])),COLUMNS($F$7:AD$7))))</f>
        <v>0</v>
      </c>
      <c r="AE333" s="1069" cm="1">
        <f t="array" ref="AE333">IF($D333&lt;COLUMNS($F$7:AE$7),"",INDEX(TableDiv[[GASB]:[GASB]],_xlfn.AGGREGATE(15,3,(TableDiv[[Agency]:[Agency]]=$E333)/(TableDiv[[Agency]:[Agency]]=$E333)*(ROW(TableDiv[Agency])-ROW(TableDiv[[#Headers],[Agency]])),COLUMNS($F$7:AE$7))))</f>
        <v>0</v>
      </c>
      <c r="AF333" s="1069" cm="1">
        <f t="array" ref="AF333">IF($D333&lt;COLUMNS($F$7:AF$7),"",INDEX(TableDiv[[GASB]:[GASB]],_xlfn.AGGREGATE(15,3,(TableDiv[[Agency]:[Agency]]=$E333)/(TableDiv[[Agency]:[Agency]]=$E333)*(ROW(TableDiv[Agency])-ROW(TableDiv[[#Headers],[Agency]])),COLUMNS($F$7:AF$7))))</f>
        <v>0</v>
      </c>
      <c r="AG333" s="1069" cm="1">
        <f t="array" ref="AG333">IF($D333&lt;COLUMNS($F$7:AG$7),"",INDEX(TableDiv[[GASB]:[GASB]],_xlfn.AGGREGATE(15,3,(TableDiv[[Agency]:[Agency]]=$E333)/(TableDiv[[Agency]:[Agency]]=$E333)*(ROW(TableDiv[Agency])-ROW(TableDiv[[#Headers],[Agency]])),COLUMNS($F$7:AG$7))))</f>
        <v>0</v>
      </c>
      <c r="AH333" s="1069" cm="1">
        <f t="array" ref="AH333">IF($D333&lt;COLUMNS($F$7:AH$7),"",INDEX(TableDiv[[GASB]:[GASB]],_xlfn.AGGREGATE(15,3,(TableDiv[[Agency]:[Agency]]=$E333)/(TableDiv[[Agency]:[Agency]]=$E333)*(ROW(TableDiv[Agency])-ROW(TableDiv[[#Headers],[Agency]])),COLUMNS($F$7:AH$7))))</f>
        <v>0</v>
      </c>
      <c r="AI333" s="1069" cm="1">
        <f t="array" ref="AI333">IF($D333&lt;COLUMNS($F$7:AI$7),"",INDEX(TableDiv[[GASB]:[GASB]],_xlfn.AGGREGATE(15,3,(TableDiv[[Agency]:[Agency]]=$E333)/(TableDiv[[Agency]:[Agency]]=$E333)*(ROW(TableDiv[Agency])-ROW(TableDiv[[#Headers],[Agency]])),COLUMNS($F$7:AI$7))))</f>
        <v>0</v>
      </c>
      <c r="AJ333" s="1069" cm="1">
        <f t="array" ref="AJ333">IF($D333&lt;COLUMNS($F$7:AJ$7),"",INDEX(TableDiv[[GASB]:[GASB]],_xlfn.AGGREGATE(15,3,(TableDiv[[Agency]:[Agency]]=$E333)/(TableDiv[[Agency]:[Agency]]=$E333)*(ROW(TableDiv[Agency])-ROW(TableDiv[[#Headers],[Agency]])),COLUMNS($F$7:AJ$7))))</f>
        <v>0</v>
      </c>
      <c r="AK333" s="1069" t="str" cm="1">
        <f t="array" ref="AK333">IF($D333&lt;COLUMNS($F$7:AK$7),"",INDEX(TableDiv[[GASB]:[GASB]],_xlfn.AGGREGATE(15,3,(TableDiv[[Agency]:[Agency]]=$E333)/(TableDiv[[Agency]:[Agency]]=$E333)*(ROW(TableDiv[Agency])-ROW(TableDiv[[#Headers],[Agency]])),COLUMNS($F$7:AK$7))))</f>
        <v/>
      </c>
      <c r="AL333" s="1069" t="str" cm="1">
        <f t="array" ref="AL333">IF($D333&lt;COLUMNS($F$7:AL$7),"",INDEX(TableDiv[[GASB]:[GASB]],_xlfn.AGGREGATE(15,3,(TableDiv[[Agency]:[Agency]]=$E333)/(TableDiv[[Agency]:[Agency]]=$E333)*(ROW(TableDiv[Agency])-ROW(TableDiv[[#Headers],[Agency]])),COLUMNS($F$7:AL$7))))</f>
        <v/>
      </c>
      <c r="AM333" s="1069" t="str" cm="1">
        <f t="array" ref="AM333">IF($D333&lt;COLUMNS($F$7:AM$7),"",INDEX(TableDiv[[GASB]:[GASB]],_xlfn.AGGREGATE(15,3,(TableDiv[[Agency]:[Agency]]=$E333)/(TableDiv[[Agency]:[Agency]]=$E333)*(ROW(TableDiv[Agency])-ROW(TableDiv[[#Headers],[Agency]])),COLUMNS($F$7:AM$7))))</f>
        <v/>
      </c>
      <c r="AN333" s="1069"/>
      <c r="AO333" s="1069"/>
      <c r="AP333" s="1069"/>
      <c r="AQ333" s="1069"/>
      <c r="AR333" s="1069"/>
      <c r="AS333" s="1069"/>
    </row>
    <row r="334" spans="1:45" ht="15">
      <c r="A334" s="1073" t="s">
        <v>1561</v>
      </c>
      <c r="B334" s="1073" t="s">
        <v>2393</v>
      </c>
      <c r="C334" s="1069"/>
      <c r="D334" s="1069">
        <f>COUNTIF(TableDiv[Agency],E334)</f>
        <v>31</v>
      </c>
      <c r="E334" s="1078" t="str" cm="1">
        <f t="array" ref="E334">IFERROR(INDEX(TableDiv[Agency],MATCH(0,INDEX(COUNTIF($E$7:E333,TableDiv[Agency]),),0)),"")</f>
        <v/>
      </c>
      <c r="F334" s="1069" cm="1">
        <f t="array" ref="F334">IF($D334&lt;COLUMNS($F$7:F$7),"",INDEX(TableDiv[[GASB]:[GASB]],_xlfn.AGGREGATE(15,3,(TableDiv[[Agency]:[Agency]]=$E334)/(TableDiv[[Agency]:[Agency]]=$E334)*(ROW(TableDiv[Agency])-ROW(TableDiv[[#Headers],[Agency]])),COLUMNS($F$7:F$7))))</f>
        <v>0</v>
      </c>
      <c r="G334" s="1069" cm="1">
        <f t="array" ref="G334">IF($D334&lt;COLUMNS($F$7:G$7),"",INDEX(TableDiv[[GASB]:[GASB]],_xlfn.AGGREGATE(15,3,(TableDiv[[Agency]:[Agency]]=$E334)/(TableDiv[[Agency]:[Agency]]=$E334)*(ROW(TableDiv[Agency])-ROW(TableDiv[[#Headers],[Agency]])),COLUMNS($F$7:G$7))))</f>
        <v>0</v>
      </c>
      <c r="H334" s="1069" cm="1">
        <f t="array" ref="H334">IF($D334&lt;COLUMNS($F$7:H$7),"",INDEX(TableDiv[[GASB]:[GASB]],_xlfn.AGGREGATE(15,3,(TableDiv[[Agency]:[Agency]]=$E334)/(TableDiv[[Agency]:[Agency]]=$E334)*(ROW(TableDiv[Agency])-ROW(TableDiv[[#Headers],[Agency]])),COLUMNS($F$7:H$7))))</f>
        <v>0</v>
      </c>
      <c r="I334" s="1069" cm="1">
        <f t="array" ref="I334">IF($D334&lt;COLUMNS($F$7:I$7),"",INDEX(TableDiv[[GASB]:[GASB]],_xlfn.AGGREGATE(15,3,(TableDiv[[Agency]:[Agency]]=$E334)/(TableDiv[[Agency]:[Agency]]=$E334)*(ROW(TableDiv[Agency])-ROW(TableDiv[[#Headers],[Agency]])),COLUMNS($F$7:I$7))))</f>
        <v>0</v>
      </c>
      <c r="J334" s="1069" cm="1">
        <f t="array" ref="J334">IF($D334&lt;COLUMNS($F$7:J$7),"",INDEX(TableDiv[[GASB]:[GASB]],_xlfn.AGGREGATE(15,3,(TableDiv[[Agency]:[Agency]]=$E334)/(TableDiv[[Agency]:[Agency]]=$E334)*(ROW(TableDiv[Agency])-ROW(TableDiv[[#Headers],[Agency]])),COLUMNS($F$7:J$7))))</f>
        <v>0</v>
      </c>
      <c r="K334" s="1069" cm="1">
        <f t="array" ref="K334">IF($D334&lt;COLUMNS($F$7:K$7),"",INDEX(TableDiv[[GASB]:[GASB]],_xlfn.AGGREGATE(15,3,(TableDiv[[Agency]:[Agency]]=$E334)/(TableDiv[[Agency]:[Agency]]=$E334)*(ROW(TableDiv[Agency])-ROW(TableDiv[[#Headers],[Agency]])),COLUMNS($F$7:K$7))))</f>
        <v>0</v>
      </c>
      <c r="L334" s="1069" cm="1">
        <f t="array" ref="L334">IF($D334&lt;COLUMNS($F$7:L$7),"",INDEX(TableDiv[[GASB]:[GASB]],_xlfn.AGGREGATE(15,3,(TableDiv[[Agency]:[Agency]]=$E334)/(TableDiv[[Agency]:[Agency]]=$E334)*(ROW(TableDiv[Agency])-ROW(TableDiv[[#Headers],[Agency]])),COLUMNS($F$7:L$7))))</f>
        <v>0</v>
      </c>
      <c r="M334" s="1069" cm="1">
        <f t="array" ref="M334">IF($D334&lt;COLUMNS($F$7:M$7),"",INDEX(TableDiv[[GASB]:[GASB]],_xlfn.AGGREGATE(15,3,(TableDiv[[Agency]:[Agency]]=$E334)/(TableDiv[[Agency]:[Agency]]=$E334)*(ROW(TableDiv[Agency])-ROW(TableDiv[[#Headers],[Agency]])),COLUMNS($F$7:M$7))))</f>
        <v>0</v>
      </c>
      <c r="N334" s="1069" cm="1">
        <f t="array" ref="N334">IF($D334&lt;COLUMNS($F$7:N$7),"",INDEX(TableDiv[[GASB]:[GASB]],_xlfn.AGGREGATE(15,3,(TableDiv[[Agency]:[Agency]]=$E334)/(TableDiv[[Agency]:[Agency]]=$E334)*(ROW(TableDiv[Agency])-ROW(TableDiv[[#Headers],[Agency]])),COLUMNS($F$7:N$7))))</f>
        <v>0</v>
      </c>
      <c r="O334" s="1069" cm="1">
        <f t="array" ref="O334">IF($D334&lt;COLUMNS($F$7:O$7),"",INDEX(TableDiv[[GASB]:[GASB]],_xlfn.AGGREGATE(15,3,(TableDiv[[Agency]:[Agency]]=$E334)/(TableDiv[[Agency]:[Agency]]=$E334)*(ROW(TableDiv[Agency])-ROW(TableDiv[[#Headers],[Agency]])),COLUMNS($F$7:O$7))))</f>
        <v>0</v>
      </c>
      <c r="P334" s="1069" cm="1">
        <f t="array" ref="P334">IF($D334&lt;COLUMNS($F$7:P$7),"",INDEX(TableDiv[[GASB]:[GASB]],_xlfn.AGGREGATE(15,3,(TableDiv[[Agency]:[Agency]]=$E334)/(TableDiv[[Agency]:[Agency]]=$E334)*(ROW(TableDiv[Agency])-ROW(TableDiv[[#Headers],[Agency]])),COLUMNS($F$7:P$7))))</f>
        <v>0</v>
      </c>
      <c r="Q334" s="1069" cm="1">
        <f t="array" ref="Q334">IF($D334&lt;COLUMNS($F$7:Q$7),"",INDEX(TableDiv[[GASB]:[GASB]],_xlfn.AGGREGATE(15,3,(TableDiv[[Agency]:[Agency]]=$E334)/(TableDiv[[Agency]:[Agency]]=$E334)*(ROW(TableDiv[Agency])-ROW(TableDiv[[#Headers],[Agency]])),COLUMNS($F$7:Q$7))))</f>
        <v>0</v>
      </c>
      <c r="R334" s="1069" cm="1">
        <f t="array" ref="R334">IF($D334&lt;COLUMNS($F$7:R$7),"",INDEX(TableDiv[[GASB]:[GASB]],_xlfn.AGGREGATE(15,3,(TableDiv[[Agency]:[Agency]]=$E334)/(TableDiv[[Agency]:[Agency]]=$E334)*(ROW(TableDiv[Agency])-ROW(TableDiv[[#Headers],[Agency]])),COLUMNS($F$7:R$7))))</f>
        <v>0</v>
      </c>
      <c r="S334" s="1069" cm="1">
        <f t="array" ref="S334">IF($D334&lt;COLUMNS($F$7:S$7),"",INDEX(TableDiv[[GASB]:[GASB]],_xlfn.AGGREGATE(15,3,(TableDiv[[Agency]:[Agency]]=$E334)/(TableDiv[[Agency]:[Agency]]=$E334)*(ROW(TableDiv[Agency])-ROW(TableDiv[[#Headers],[Agency]])),COLUMNS($F$7:S$7))))</f>
        <v>0</v>
      </c>
      <c r="T334" s="1069" cm="1">
        <f t="array" ref="T334">IF($D334&lt;COLUMNS($F$7:T$7),"",INDEX(TableDiv[[GASB]:[GASB]],_xlfn.AGGREGATE(15,3,(TableDiv[[Agency]:[Agency]]=$E334)/(TableDiv[[Agency]:[Agency]]=$E334)*(ROW(TableDiv[Agency])-ROW(TableDiv[[#Headers],[Agency]])),COLUMNS($F$7:T$7))))</f>
        <v>0</v>
      </c>
      <c r="U334" s="1069" cm="1">
        <f t="array" ref="U334">IF($D334&lt;COLUMNS($F$7:U$7),"",INDEX(TableDiv[[GASB]:[GASB]],_xlfn.AGGREGATE(15,3,(TableDiv[[Agency]:[Agency]]=$E334)/(TableDiv[[Agency]:[Agency]]=$E334)*(ROW(TableDiv[Agency])-ROW(TableDiv[[#Headers],[Agency]])),COLUMNS($F$7:U$7))))</f>
        <v>0</v>
      </c>
      <c r="V334" s="1069" cm="1">
        <f t="array" ref="V334">IF($D334&lt;COLUMNS($F$7:V$7),"",INDEX(TableDiv[[GASB]:[GASB]],_xlfn.AGGREGATE(15,3,(TableDiv[[Agency]:[Agency]]=$E334)/(TableDiv[[Agency]:[Agency]]=$E334)*(ROW(TableDiv[Agency])-ROW(TableDiv[[#Headers],[Agency]])),COLUMNS($F$7:V$7))))</f>
        <v>0</v>
      </c>
      <c r="W334" s="1069" cm="1">
        <f t="array" ref="W334">IF($D334&lt;COLUMNS($F$7:W$7),"",INDEX(TableDiv[[GASB]:[GASB]],_xlfn.AGGREGATE(15,3,(TableDiv[[Agency]:[Agency]]=$E334)/(TableDiv[[Agency]:[Agency]]=$E334)*(ROW(TableDiv[Agency])-ROW(TableDiv[[#Headers],[Agency]])),COLUMNS($F$7:W$7))))</f>
        <v>0</v>
      </c>
      <c r="X334" s="1069" cm="1">
        <f t="array" ref="X334">IF($D334&lt;COLUMNS($F$7:X$7),"",INDEX(TableDiv[[GASB]:[GASB]],_xlfn.AGGREGATE(15,3,(TableDiv[[Agency]:[Agency]]=$E334)/(TableDiv[[Agency]:[Agency]]=$E334)*(ROW(TableDiv[Agency])-ROW(TableDiv[[#Headers],[Agency]])),COLUMNS($F$7:X$7))))</f>
        <v>0</v>
      </c>
      <c r="Y334" s="1069" cm="1">
        <f t="array" ref="Y334">IF($D334&lt;COLUMNS($F$7:Y$7),"",INDEX(TableDiv[[GASB]:[GASB]],_xlfn.AGGREGATE(15,3,(TableDiv[[Agency]:[Agency]]=$E334)/(TableDiv[[Agency]:[Agency]]=$E334)*(ROW(TableDiv[Agency])-ROW(TableDiv[[#Headers],[Agency]])),COLUMNS($F$7:Y$7))))</f>
        <v>0</v>
      </c>
      <c r="Z334" s="1069" cm="1">
        <f t="array" ref="Z334">IF($D334&lt;COLUMNS($F$7:Z$7),"",INDEX(TableDiv[[GASB]:[GASB]],_xlfn.AGGREGATE(15,3,(TableDiv[[Agency]:[Agency]]=$E334)/(TableDiv[[Agency]:[Agency]]=$E334)*(ROW(TableDiv[Agency])-ROW(TableDiv[[#Headers],[Agency]])),COLUMNS($F$7:Z$7))))</f>
        <v>0</v>
      </c>
      <c r="AA334" s="1069" cm="1">
        <f t="array" ref="AA334">IF($D334&lt;COLUMNS($F$7:AA$7),"",INDEX(TableDiv[[GASB]:[GASB]],_xlfn.AGGREGATE(15,3,(TableDiv[[Agency]:[Agency]]=$E334)/(TableDiv[[Agency]:[Agency]]=$E334)*(ROW(TableDiv[Agency])-ROW(TableDiv[[#Headers],[Agency]])),COLUMNS($F$7:AA$7))))</f>
        <v>0</v>
      </c>
      <c r="AB334" s="1069" cm="1">
        <f t="array" ref="AB334">IF($D334&lt;COLUMNS($F$7:AB$7),"",INDEX(TableDiv[[GASB]:[GASB]],_xlfn.AGGREGATE(15,3,(TableDiv[[Agency]:[Agency]]=$E334)/(TableDiv[[Agency]:[Agency]]=$E334)*(ROW(TableDiv[Agency])-ROW(TableDiv[[#Headers],[Agency]])),COLUMNS($F$7:AB$7))))</f>
        <v>0</v>
      </c>
      <c r="AC334" s="1069" cm="1">
        <f t="array" ref="AC334">IF($D334&lt;COLUMNS($F$7:AC$7),"",INDEX(TableDiv[[GASB]:[GASB]],_xlfn.AGGREGATE(15,3,(TableDiv[[Agency]:[Agency]]=$E334)/(TableDiv[[Agency]:[Agency]]=$E334)*(ROW(TableDiv[Agency])-ROW(TableDiv[[#Headers],[Agency]])),COLUMNS($F$7:AC$7))))</f>
        <v>0</v>
      </c>
      <c r="AD334" s="1069" cm="1">
        <f t="array" ref="AD334">IF($D334&lt;COLUMNS($F$7:AD$7),"",INDEX(TableDiv[[GASB]:[GASB]],_xlfn.AGGREGATE(15,3,(TableDiv[[Agency]:[Agency]]=$E334)/(TableDiv[[Agency]:[Agency]]=$E334)*(ROW(TableDiv[Agency])-ROW(TableDiv[[#Headers],[Agency]])),COLUMNS($F$7:AD$7))))</f>
        <v>0</v>
      </c>
      <c r="AE334" s="1069" cm="1">
        <f t="array" ref="AE334">IF($D334&lt;COLUMNS($F$7:AE$7),"",INDEX(TableDiv[[GASB]:[GASB]],_xlfn.AGGREGATE(15,3,(TableDiv[[Agency]:[Agency]]=$E334)/(TableDiv[[Agency]:[Agency]]=$E334)*(ROW(TableDiv[Agency])-ROW(TableDiv[[#Headers],[Agency]])),COLUMNS($F$7:AE$7))))</f>
        <v>0</v>
      </c>
      <c r="AF334" s="1069" cm="1">
        <f t="array" ref="AF334">IF($D334&lt;COLUMNS($F$7:AF$7),"",INDEX(TableDiv[[GASB]:[GASB]],_xlfn.AGGREGATE(15,3,(TableDiv[[Agency]:[Agency]]=$E334)/(TableDiv[[Agency]:[Agency]]=$E334)*(ROW(TableDiv[Agency])-ROW(TableDiv[[#Headers],[Agency]])),COLUMNS($F$7:AF$7))))</f>
        <v>0</v>
      </c>
      <c r="AG334" s="1069" cm="1">
        <f t="array" ref="AG334">IF($D334&lt;COLUMNS($F$7:AG$7),"",INDEX(TableDiv[[GASB]:[GASB]],_xlfn.AGGREGATE(15,3,(TableDiv[[Agency]:[Agency]]=$E334)/(TableDiv[[Agency]:[Agency]]=$E334)*(ROW(TableDiv[Agency])-ROW(TableDiv[[#Headers],[Agency]])),COLUMNS($F$7:AG$7))))</f>
        <v>0</v>
      </c>
      <c r="AH334" s="1069" cm="1">
        <f t="array" ref="AH334">IF($D334&lt;COLUMNS($F$7:AH$7),"",INDEX(TableDiv[[GASB]:[GASB]],_xlfn.AGGREGATE(15,3,(TableDiv[[Agency]:[Agency]]=$E334)/(TableDiv[[Agency]:[Agency]]=$E334)*(ROW(TableDiv[Agency])-ROW(TableDiv[[#Headers],[Agency]])),COLUMNS($F$7:AH$7))))</f>
        <v>0</v>
      </c>
      <c r="AI334" s="1069" cm="1">
        <f t="array" ref="AI334">IF($D334&lt;COLUMNS($F$7:AI$7),"",INDEX(TableDiv[[GASB]:[GASB]],_xlfn.AGGREGATE(15,3,(TableDiv[[Agency]:[Agency]]=$E334)/(TableDiv[[Agency]:[Agency]]=$E334)*(ROW(TableDiv[Agency])-ROW(TableDiv[[#Headers],[Agency]])),COLUMNS($F$7:AI$7))))</f>
        <v>0</v>
      </c>
      <c r="AJ334" s="1069" cm="1">
        <f t="array" ref="AJ334">IF($D334&lt;COLUMNS($F$7:AJ$7),"",INDEX(TableDiv[[GASB]:[GASB]],_xlfn.AGGREGATE(15,3,(TableDiv[[Agency]:[Agency]]=$E334)/(TableDiv[[Agency]:[Agency]]=$E334)*(ROW(TableDiv[Agency])-ROW(TableDiv[[#Headers],[Agency]])),COLUMNS($F$7:AJ$7))))</f>
        <v>0</v>
      </c>
      <c r="AK334" s="1069" t="str" cm="1">
        <f t="array" ref="AK334">IF($D334&lt;COLUMNS($F$7:AK$7),"",INDEX(TableDiv[[GASB]:[GASB]],_xlfn.AGGREGATE(15,3,(TableDiv[[Agency]:[Agency]]=$E334)/(TableDiv[[Agency]:[Agency]]=$E334)*(ROW(TableDiv[Agency])-ROW(TableDiv[[#Headers],[Agency]])),COLUMNS($F$7:AK$7))))</f>
        <v/>
      </c>
      <c r="AL334" s="1069" t="str" cm="1">
        <f t="array" ref="AL334">IF($D334&lt;COLUMNS($F$7:AL$7),"",INDEX(TableDiv[[GASB]:[GASB]],_xlfn.AGGREGATE(15,3,(TableDiv[[Agency]:[Agency]]=$E334)/(TableDiv[[Agency]:[Agency]]=$E334)*(ROW(TableDiv[Agency])-ROW(TableDiv[[#Headers],[Agency]])),COLUMNS($F$7:AL$7))))</f>
        <v/>
      </c>
      <c r="AM334" s="1069" t="str" cm="1">
        <f t="array" ref="AM334">IF($D334&lt;COLUMNS($F$7:AM$7),"",INDEX(TableDiv[[GASB]:[GASB]],_xlfn.AGGREGATE(15,3,(TableDiv[[Agency]:[Agency]]=$E334)/(TableDiv[[Agency]:[Agency]]=$E334)*(ROW(TableDiv[Agency])-ROW(TableDiv[[#Headers],[Agency]])),COLUMNS($F$7:AM$7))))</f>
        <v/>
      </c>
      <c r="AN334" s="1069"/>
      <c r="AO334" s="1069"/>
      <c r="AP334" s="1069"/>
      <c r="AQ334" s="1069"/>
      <c r="AR334" s="1069"/>
      <c r="AS334" s="1069"/>
    </row>
    <row r="335" spans="1:45" ht="15">
      <c r="A335" s="1073" t="s">
        <v>1561</v>
      </c>
      <c r="B335" s="1073" t="s">
        <v>2394</v>
      </c>
      <c r="C335" s="1069"/>
      <c r="D335" s="1069">
        <f>COUNTIF(TableDiv[Agency],E335)</f>
        <v>31</v>
      </c>
      <c r="E335" s="1078" t="str" cm="1">
        <f t="array" ref="E335">IFERROR(INDEX(TableDiv[Agency],MATCH(0,INDEX(COUNTIF($E$7:E334,TableDiv[Agency]),),0)),"")</f>
        <v/>
      </c>
      <c r="F335" s="1069" cm="1">
        <f t="array" ref="F335">IF($D335&lt;COLUMNS($F$7:F$7),"",INDEX(TableDiv[[GASB]:[GASB]],_xlfn.AGGREGATE(15,3,(TableDiv[[Agency]:[Agency]]=$E335)/(TableDiv[[Agency]:[Agency]]=$E335)*(ROW(TableDiv[Agency])-ROW(TableDiv[[#Headers],[Agency]])),COLUMNS($F$7:F$7))))</f>
        <v>0</v>
      </c>
      <c r="G335" s="1069" cm="1">
        <f t="array" ref="G335">IF($D335&lt;COLUMNS($F$7:G$7),"",INDEX(TableDiv[[GASB]:[GASB]],_xlfn.AGGREGATE(15,3,(TableDiv[[Agency]:[Agency]]=$E335)/(TableDiv[[Agency]:[Agency]]=$E335)*(ROW(TableDiv[Agency])-ROW(TableDiv[[#Headers],[Agency]])),COLUMNS($F$7:G$7))))</f>
        <v>0</v>
      </c>
      <c r="H335" s="1069" cm="1">
        <f t="array" ref="H335">IF($D335&lt;COLUMNS($F$7:H$7),"",INDEX(TableDiv[[GASB]:[GASB]],_xlfn.AGGREGATE(15,3,(TableDiv[[Agency]:[Agency]]=$E335)/(TableDiv[[Agency]:[Agency]]=$E335)*(ROW(TableDiv[Agency])-ROW(TableDiv[[#Headers],[Agency]])),COLUMNS($F$7:H$7))))</f>
        <v>0</v>
      </c>
      <c r="I335" s="1069" cm="1">
        <f t="array" ref="I335">IF($D335&lt;COLUMNS($F$7:I$7),"",INDEX(TableDiv[[GASB]:[GASB]],_xlfn.AGGREGATE(15,3,(TableDiv[[Agency]:[Agency]]=$E335)/(TableDiv[[Agency]:[Agency]]=$E335)*(ROW(TableDiv[Agency])-ROW(TableDiv[[#Headers],[Agency]])),COLUMNS($F$7:I$7))))</f>
        <v>0</v>
      </c>
      <c r="J335" s="1069" cm="1">
        <f t="array" ref="J335">IF($D335&lt;COLUMNS($F$7:J$7),"",INDEX(TableDiv[[GASB]:[GASB]],_xlfn.AGGREGATE(15,3,(TableDiv[[Agency]:[Agency]]=$E335)/(TableDiv[[Agency]:[Agency]]=$E335)*(ROW(TableDiv[Agency])-ROW(TableDiv[[#Headers],[Agency]])),COLUMNS($F$7:J$7))))</f>
        <v>0</v>
      </c>
      <c r="K335" s="1069" cm="1">
        <f t="array" ref="K335">IF($D335&lt;COLUMNS($F$7:K$7),"",INDEX(TableDiv[[GASB]:[GASB]],_xlfn.AGGREGATE(15,3,(TableDiv[[Agency]:[Agency]]=$E335)/(TableDiv[[Agency]:[Agency]]=$E335)*(ROW(TableDiv[Agency])-ROW(TableDiv[[#Headers],[Agency]])),COLUMNS($F$7:K$7))))</f>
        <v>0</v>
      </c>
      <c r="L335" s="1069" cm="1">
        <f t="array" ref="L335">IF($D335&lt;COLUMNS($F$7:L$7),"",INDEX(TableDiv[[GASB]:[GASB]],_xlfn.AGGREGATE(15,3,(TableDiv[[Agency]:[Agency]]=$E335)/(TableDiv[[Agency]:[Agency]]=$E335)*(ROW(TableDiv[Agency])-ROW(TableDiv[[#Headers],[Agency]])),COLUMNS($F$7:L$7))))</f>
        <v>0</v>
      </c>
      <c r="M335" s="1069" cm="1">
        <f t="array" ref="M335">IF($D335&lt;COLUMNS($F$7:M$7),"",INDEX(TableDiv[[GASB]:[GASB]],_xlfn.AGGREGATE(15,3,(TableDiv[[Agency]:[Agency]]=$E335)/(TableDiv[[Agency]:[Agency]]=$E335)*(ROW(TableDiv[Agency])-ROW(TableDiv[[#Headers],[Agency]])),COLUMNS($F$7:M$7))))</f>
        <v>0</v>
      </c>
      <c r="N335" s="1069" cm="1">
        <f t="array" ref="N335">IF($D335&lt;COLUMNS($F$7:N$7),"",INDEX(TableDiv[[GASB]:[GASB]],_xlfn.AGGREGATE(15,3,(TableDiv[[Agency]:[Agency]]=$E335)/(TableDiv[[Agency]:[Agency]]=$E335)*(ROW(TableDiv[Agency])-ROW(TableDiv[[#Headers],[Agency]])),COLUMNS($F$7:N$7))))</f>
        <v>0</v>
      </c>
      <c r="O335" s="1069" cm="1">
        <f t="array" ref="O335">IF($D335&lt;COLUMNS($F$7:O$7),"",INDEX(TableDiv[[GASB]:[GASB]],_xlfn.AGGREGATE(15,3,(TableDiv[[Agency]:[Agency]]=$E335)/(TableDiv[[Agency]:[Agency]]=$E335)*(ROW(TableDiv[Agency])-ROW(TableDiv[[#Headers],[Agency]])),COLUMNS($F$7:O$7))))</f>
        <v>0</v>
      </c>
      <c r="P335" s="1069" cm="1">
        <f t="array" ref="P335">IF($D335&lt;COLUMNS($F$7:P$7),"",INDEX(TableDiv[[GASB]:[GASB]],_xlfn.AGGREGATE(15,3,(TableDiv[[Agency]:[Agency]]=$E335)/(TableDiv[[Agency]:[Agency]]=$E335)*(ROW(TableDiv[Agency])-ROW(TableDiv[[#Headers],[Agency]])),COLUMNS($F$7:P$7))))</f>
        <v>0</v>
      </c>
      <c r="Q335" s="1069" cm="1">
        <f t="array" ref="Q335">IF($D335&lt;COLUMNS($F$7:Q$7),"",INDEX(TableDiv[[GASB]:[GASB]],_xlfn.AGGREGATE(15,3,(TableDiv[[Agency]:[Agency]]=$E335)/(TableDiv[[Agency]:[Agency]]=$E335)*(ROW(TableDiv[Agency])-ROW(TableDiv[[#Headers],[Agency]])),COLUMNS($F$7:Q$7))))</f>
        <v>0</v>
      </c>
      <c r="R335" s="1069" cm="1">
        <f t="array" ref="R335">IF($D335&lt;COLUMNS($F$7:R$7),"",INDEX(TableDiv[[GASB]:[GASB]],_xlfn.AGGREGATE(15,3,(TableDiv[[Agency]:[Agency]]=$E335)/(TableDiv[[Agency]:[Agency]]=$E335)*(ROW(TableDiv[Agency])-ROW(TableDiv[[#Headers],[Agency]])),COLUMNS($F$7:R$7))))</f>
        <v>0</v>
      </c>
      <c r="S335" s="1069" cm="1">
        <f t="array" ref="S335">IF($D335&lt;COLUMNS($F$7:S$7),"",INDEX(TableDiv[[GASB]:[GASB]],_xlfn.AGGREGATE(15,3,(TableDiv[[Agency]:[Agency]]=$E335)/(TableDiv[[Agency]:[Agency]]=$E335)*(ROW(TableDiv[Agency])-ROW(TableDiv[[#Headers],[Agency]])),COLUMNS($F$7:S$7))))</f>
        <v>0</v>
      </c>
      <c r="T335" s="1069" cm="1">
        <f t="array" ref="T335">IF($D335&lt;COLUMNS($F$7:T$7),"",INDEX(TableDiv[[GASB]:[GASB]],_xlfn.AGGREGATE(15,3,(TableDiv[[Agency]:[Agency]]=$E335)/(TableDiv[[Agency]:[Agency]]=$E335)*(ROW(TableDiv[Agency])-ROW(TableDiv[[#Headers],[Agency]])),COLUMNS($F$7:T$7))))</f>
        <v>0</v>
      </c>
      <c r="U335" s="1069" cm="1">
        <f t="array" ref="U335">IF($D335&lt;COLUMNS($F$7:U$7),"",INDEX(TableDiv[[GASB]:[GASB]],_xlfn.AGGREGATE(15,3,(TableDiv[[Agency]:[Agency]]=$E335)/(TableDiv[[Agency]:[Agency]]=$E335)*(ROW(TableDiv[Agency])-ROW(TableDiv[[#Headers],[Agency]])),COLUMNS($F$7:U$7))))</f>
        <v>0</v>
      </c>
      <c r="V335" s="1069" cm="1">
        <f t="array" ref="V335">IF($D335&lt;COLUMNS($F$7:V$7),"",INDEX(TableDiv[[GASB]:[GASB]],_xlfn.AGGREGATE(15,3,(TableDiv[[Agency]:[Agency]]=$E335)/(TableDiv[[Agency]:[Agency]]=$E335)*(ROW(TableDiv[Agency])-ROW(TableDiv[[#Headers],[Agency]])),COLUMNS($F$7:V$7))))</f>
        <v>0</v>
      </c>
      <c r="W335" s="1069" cm="1">
        <f t="array" ref="W335">IF($D335&lt;COLUMNS($F$7:W$7),"",INDEX(TableDiv[[GASB]:[GASB]],_xlfn.AGGREGATE(15,3,(TableDiv[[Agency]:[Agency]]=$E335)/(TableDiv[[Agency]:[Agency]]=$E335)*(ROW(TableDiv[Agency])-ROW(TableDiv[[#Headers],[Agency]])),COLUMNS($F$7:W$7))))</f>
        <v>0</v>
      </c>
      <c r="X335" s="1069" cm="1">
        <f t="array" ref="X335">IF($D335&lt;COLUMNS($F$7:X$7),"",INDEX(TableDiv[[GASB]:[GASB]],_xlfn.AGGREGATE(15,3,(TableDiv[[Agency]:[Agency]]=$E335)/(TableDiv[[Agency]:[Agency]]=$E335)*(ROW(TableDiv[Agency])-ROW(TableDiv[[#Headers],[Agency]])),COLUMNS($F$7:X$7))))</f>
        <v>0</v>
      </c>
      <c r="Y335" s="1069" cm="1">
        <f t="array" ref="Y335">IF($D335&lt;COLUMNS($F$7:Y$7),"",INDEX(TableDiv[[GASB]:[GASB]],_xlfn.AGGREGATE(15,3,(TableDiv[[Agency]:[Agency]]=$E335)/(TableDiv[[Agency]:[Agency]]=$E335)*(ROW(TableDiv[Agency])-ROW(TableDiv[[#Headers],[Agency]])),COLUMNS($F$7:Y$7))))</f>
        <v>0</v>
      </c>
      <c r="Z335" s="1069" cm="1">
        <f t="array" ref="Z335">IF($D335&lt;COLUMNS($F$7:Z$7),"",INDEX(TableDiv[[GASB]:[GASB]],_xlfn.AGGREGATE(15,3,(TableDiv[[Agency]:[Agency]]=$E335)/(TableDiv[[Agency]:[Agency]]=$E335)*(ROW(TableDiv[Agency])-ROW(TableDiv[[#Headers],[Agency]])),COLUMNS($F$7:Z$7))))</f>
        <v>0</v>
      </c>
      <c r="AA335" s="1069" cm="1">
        <f t="array" ref="AA335">IF($D335&lt;COLUMNS($F$7:AA$7),"",INDEX(TableDiv[[GASB]:[GASB]],_xlfn.AGGREGATE(15,3,(TableDiv[[Agency]:[Agency]]=$E335)/(TableDiv[[Agency]:[Agency]]=$E335)*(ROW(TableDiv[Agency])-ROW(TableDiv[[#Headers],[Agency]])),COLUMNS($F$7:AA$7))))</f>
        <v>0</v>
      </c>
      <c r="AB335" s="1069" cm="1">
        <f t="array" ref="AB335">IF($D335&lt;COLUMNS($F$7:AB$7),"",INDEX(TableDiv[[GASB]:[GASB]],_xlfn.AGGREGATE(15,3,(TableDiv[[Agency]:[Agency]]=$E335)/(TableDiv[[Agency]:[Agency]]=$E335)*(ROW(TableDiv[Agency])-ROW(TableDiv[[#Headers],[Agency]])),COLUMNS($F$7:AB$7))))</f>
        <v>0</v>
      </c>
      <c r="AC335" s="1069" cm="1">
        <f t="array" ref="AC335">IF($D335&lt;COLUMNS($F$7:AC$7),"",INDEX(TableDiv[[GASB]:[GASB]],_xlfn.AGGREGATE(15,3,(TableDiv[[Agency]:[Agency]]=$E335)/(TableDiv[[Agency]:[Agency]]=$E335)*(ROW(TableDiv[Agency])-ROW(TableDiv[[#Headers],[Agency]])),COLUMNS($F$7:AC$7))))</f>
        <v>0</v>
      </c>
      <c r="AD335" s="1069" cm="1">
        <f t="array" ref="AD335">IF($D335&lt;COLUMNS($F$7:AD$7),"",INDEX(TableDiv[[GASB]:[GASB]],_xlfn.AGGREGATE(15,3,(TableDiv[[Agency]:[Agency]]=$E335)/(TableDiv[[Agency]:[Agency]]=$E335)*(ROW(TableDiv[Agency])-ROW(TableDiv[[#Headers],[Agency]])),COLUMNS($F$7:AD$7))))</f>
        <v>0</v>
      </c>
      <c r="AE335" s="1069" cm="1">
        <f t="array" ref="AE335">IF($D335&lt;COLUMNS($F$7:AE$7),"",INDEX(TableDiv[[GASB]:[GASB]],_xlfn.AGGREGATE(15,3,(TableDiv[[Agency]:[Agency]]=$E335)/(TableDiv[[Agency]:[Agency]]=$E335)*(ROW(TableDiv[Agency])-ROW(TableDiv[[#Headers],[Agency]])),COLUMNS($F$7:AE$7))))</f>
        <v>0</v>
      </c>
      <c r="AF335" s="1069" cm="1">
        <f t="array" ref="AF335">IF($D335&lt;COLUMNS($F$7:AF$7),"",INDEX(TableDiv[[GASB]:[GASB]],_xlfn.AGGREGATE(15,3,(TableDiv[[Agency]:[Agency]]=$E335)/(TableDiv[[Agency]:[Agency]]=$E335)*(ROW(TableDiv[Agency])-ROW(TableDiv[[#Headers],[Agency]])),COLUMNS($F$7:AF$7))))</f>
        <v>0</v>
      </c>
      <c r="AG335" s="1069" cm="1">
        <f t="array" ref="AG335">IF($D335&lt;COLUMNS($F$7:AG$7),"",INDEX(TableDiv[[GASB]:[GASB]],_xlfn.AGGREGATE(15,3,(TableDiv[[Agency]:[Agency]]=$E335)/(TableDiv[[Agency]:[Agency]]=$E335)*(ROW(TableDiv[Agency])-ROW(TableDiv[[#Headers],[Agency]])),COLUMNS($F$7:AG$7))))</f>
        <v>0</v>
      </c>
      <c r="AH335" s="1069" cm="1">
        <f t="array" ref="AH335">IF($D335&lt;COLUMNS($F$7:AH$7),"",INDEX(TableDiv[[GASB]:[GASB]],_xlfn.AGGREGATE(15,3,(TableDiv[[Agency]:[Agency]]=$E335)/(TableDiv[[Agency]:[Agency]]=$E335)*(ROW(TableDiv[Agency])-ROW(TableDiv[[#Headers],[Agency]])),COLUMNS($F$7:AH$7))))</f>
        <v>0</v>
      </c>
      <c r="AI335" s="1069" cm="1">
        <f t="array" ref="AI335">IF($D335&lt;COLUMNS($F$7:AI$7),"",INDEX(TableDiv[[GASB]:[GASB]],_xlfn.AGGREGATE(15,3,(TableDiv[[Agency]:[Agency]]=$E335)/(TableDiv[[Agency]:[Agency]]=$E335)*(ROW(TableDiv[Agency])-ROW(TableDiv[[#Headers],[Agency]])),COLUMNS($F$7:AI$7))))</f>
        <v>0</v>
      </c>
      <c r="AJ335" s="1069" cm="1">
        <f t="array" ref="AJ335">IF($D335&lt;COLUMNS($F$7:AJ$7),"",INDEX(TableDiv[[GASB]:[GASB]],_xlfn.AGGREGATE(15,3,(TableDiv[[Agency]:[Agency]]=$E335)/(TableDiv[[Agency]:[Agency]]=$E335)*(ROW(TableDiv[Agency])-ROW(TableDiv[[#Headers],[Agency]])),COLUMNS($F$7:AJ$7))))</f>
        <v>0</v>
      </c>
      <c r="AK335" s="1069" t="str" cm="1">
        <f t="array" ref="AK335">IF($D335&lt;COLUMNS($F$7:AK$7),"",INDEX(TableDiv[[GASB]:[GASB]],_xlfn.AGGREGATE(15,3,(TableDiv[[Agency]:[Agency]]=$E335)/(TableDiv[[Agency]:[Agency]]=$E335)*(ROW(TableDiv[Agency])-ROW(TableDiv[[#Headers],[Agency]])),COLUMNS($F$7:AK$7))))</f>
        <v/>
      </c>
      <c r="AL335" s="1069" t="str" cm="1">
        <f t="array" ref="AL335">IF($D335&lt;COLUMNS($F$7:AL$7),"",INDEX(TableDiv[[GASB]:[GASB]],_xlfn.AGGREGATE(15,3,(TableDiv[[Agency]:[Agency]]=$E335)/(TableDiv[[Agency]:[Agency]]=$E335)*(ROW(TableDiv[Agency])-ROW(TableDiv[[#Headers],[Agency]])),COLUMNS($F$7:AL$7))))</f>
        <v/>
      </c>
      <c r="AM335" s="1069" t="str" cm="1">
        <f t="array" ref="AM335">IF($D335&lt;COLUMNS($F$7:AM$7),"",INDEX(TableDiv[[GASB]:[GASB]],_xlfn.AGGREGATE(15,3,(TableDiv[[Agency]:[Agency]]=$E335)/(TableDiv[[Agency]:[Agency]]=$E335)*(ROW(TableDiv[Agency])-ROW(TableDiv[[#Headers],[Agency]])),COLUMNS($F$7:AM$7))))</f>
        <v/>
      </c>
      <c r="AN335" s="1069"/>
      <c r="AO335" s="1069"/>
      <c r="AP335" s="1069"/>
      <c r="AQ335" s="1069"/>
      <c r="AR335" s="1069"/>
      <c r="AS335" s="1069"/>
    </row>
    <row r="336" spans="1:45" ht="15">
      <c r="A336" s="1073" t="s">
        <v>1561</v>
      </c>
      <c r="B336" s="1073" t="s">
        <v>2395</v>
      </c>
      <c r="C336" s="1069"/>
      <c r="D336" s="1069">
        <f>COUNTIF(TableDiv[Agency],E336)</f>
        <v>31</v>
      </c>
      <c r="E336" s="1078" t="str" cm="1">
        <f t="array" ref="E336">IFERROR(INDEX(TableDiv[Agency],MATCH(0,INDEX(COUNTIF($E$7:E335,TableDiv[Agency]),),0)),"")</f>
        <v/>
      </c>
      <c r="F336" s="1069" cm="1">
        <f t="array" ref="F336">IF($D336&lt;COLUMNS($F$7:F$7),"",INDEX(TableDiv[[GASB]:[GASB]],_xlfn.AGGREGATE(15,3,(TableDiv[[Agency]:[Agency]]=$E336)/(TableDiv[[Agency]:[Agency]]=$E336)*(ROW(TableDiv[Agency])-ROW(TableDiv[[#Headers],[Agency]])),COLUMNS($F$7:F$7))))</f>
        <v>0</v>
      </c>
      <c r="G336" s="1069" cm="1">
        <f t="array" ref="G336">IF($D336&lt;COLUMNS($F$7:G$7),"",INDEX(TableDiv[[GASB]:[GASB]],_xlfn.AGGREGATE(15,3,(TableDiv[[Agency]:[Agency]]=$E336)/(TableDiv[[Agency]:[Agency]]=$E336)*(ROW(TableDiv[Agency])-ROW(TableDiv[[#Headers],[Agency]])),COLUMNS($F$7:G$7))))</f>
        <v>0</v>
      </c>
      <c r="H336" s="1069" cm="1">
        <f t="array" ref="H336">IF($D336&lt;COLUMNS($F$7:H$7),"",INDEX(TableDiv[[GASB]:[GASB]],_xlfn.AGGREGATE(15,3,(TableDiv[[Agency]:[Agency]]=$E336)/(TableDiv[[Agency]:[Agency]]=$E336)*(ROW(TableDiv[Agency])-ROW(TableDiv[[#Headers],[Agency]])),COLUMNS($F$7:H$7))))</f>
        <v>0</v>
      </c>
      <c r="I336" s="1069" cm="1">
        <f t="array" ref="I336">IF($D336&lt;COLUMNS($F$7:I$7),"",INDEX(TableDiv[[GASB]:[GASB]],_xlfn.AGGREGATE(15,3,(TableDiv[[Agency]:[Agency]]=$E336)/(TableDiv[[Agency]:[Agency]]=$E336)*(ROW(TableDiv[Agency])-ROW(TableDiv[[#Headers],[Agency]])),COLUMNS($F$7:I$7))))</f>
        <v>0</v>
      </c>
      <c r="J336" s="1069" cm="1">
        <f t="array" ref="J336">IF($D336&lt;COLUMNS($F$7:J$7),"",INDEX(TableDiv[[GASB]:[GASB]],_xlfn.AGGREGATE(15,3,(TableDiv[[Agency]:[Agency]]=$E336)/(TableDiv[[Agency]:[Agency]]=$E336)*(ROW(TableDiv[Agency])-ROW(TableDiv[[#Headers],[Agency]])),COLUMNS($F$7:J$7))))</f>
        <v>0</v>
      </c>
      <c r="K336" s="1069" cm="1">
        <f t="array" ref="K336">IF($D336&lt;COLUMNS($F$7:K$7),"",INDEX(TableDiv[[GASB]:[GASB]],_xlfn.AGGREGATE(15,3,(TableDiv[[Agency]:[Agency]]=$E336)/(TableDiv[[Agency]:[Agency]]=$E336)*(ROW(TableDiv[Agency])-ROW(TableDiv[[#Headers],[Agency]])),COLUMNS($F$7:K$7))))</f>
        <v>0</v>
      </c>
      <c r="L336" s="1069" cm="1">
        <f t="array" ref="L336">IF($D336&lt;COLUMNS($F$7:L$7),"",INDEX(TableDiv[[GASB]:[GASB]],_xlfn.AGGREGATE(15,3,(TableDiv[[Agency]:[Agency]]=$E336)/(TableDiv[[Agency]:[Agency]]=$E336)*(ROW(TableDiv[Agency])-ROW(TableDiv[[#Headers],[Agency]])),COLUMNS($F$7:L$7))))</f>
        <v>0</v>
      </c>
      <c r="M336" s="1069" cm="1">
        <f t="array" ref="M336">IF($D336&lt;COLUMNS($F$7:M$7),"",INDEX(TableDiv[[GASB]:[GASB]],_xlfn.AGGREGATE(15,3,(TableDiv[[Agency]:[Agency]]=$E336)/(TableDiv[[Agency]:[Agency]]=$E336)*(ROW(TableDiv[Agency])-ROW(TableDiv[[#Headers],[Agency]])),COLUMNS($F$7:M$7))))</f>
        <v>0</v>
      </c>
      <c r="N336" s="1069" cm="1">
        <f t="array" ref="N336">IF($D336&lt;COLUMNS($F$7:N$7),"",INDEX(TableDiv[[GASB]:[GASB]],_xlfn.AGGREGATE(15,3,(TableDiv[[Agency]:[Agency]]=$E336)/(TableDiv[[Agency]:[Agency]]=$E336)*(ROW(TableDiv[Agency])-ROW(TableDiv[[#Headers],[Agency]])),COLUMNS($F$7:N$7))))</f>
        <v>0</v>
      </c>
      <c r="O336" s="1069" cm="1">
        <f t="array" ref="O336">IF($D336&lt;COLUMNS($F$7:O$7),"",INDEX(TableDiv[[GASB]:[GASB]],_xlfn.AGGREGATE(15,3,(TableDiv[[Agency]:[Agency]]=$E336)/(TableDiv[[Agency]:[Agency]]=$E336)*(ROW(TableDiv[Agency])-ROW(TableDiv[[#Headers],[Agency]])),COLUMNS($F$7:O$7))))</f>
        <v>0</v>
      </c>
      <c r="P336" s="1069" cm="1">
        <f t="array" ref="P336">IF($D336&lt;COLUMNS($F$7:P$7),"",INDEX(TableDiv[[GASB]:[GASB]],_xlfn.AGGREGATE(15,3,(TableDiv[[Agency]:[Agency]]=$E336)/(TableDiv[[Agency]:[Agency]]=$E336)*(ROW(TableDiv[Agency])-ROW(TableDiv[[#Headers],[Agency]])),COLUMNS($F$7:P$7))))</f>
        <v>0</v>
      </c>
      <c r="Q336" s="1069" cm="1">
        <f t="array" ref="Q336">IF($D336&lt;COLUMNS($F$7:Q$7),"",INDEX(TableDiv[[GASB]:[GASB]],_xlfn.AGGREGATE(15,3,(TableDiv[[Agency]:[Agency]]=$E336)/(TableDiv[[Agency]:[Agency]]=$E336)*(ROW(TableDiv[Agency])-ROW(TableDiv[[#Headers],[Agency]])),COLUMNS($F$7:Q$7))))</f>
        <v>0</v>
      </c>
      <c r="R336" s="1069" cm="1">
        <f t="array" ref="R336">IF($D336&lt;COLUMNS($F$7:R$7),"",INDEX(TableDiv[[GASB]:[GASB]],_xlfn.AGGREGATE(15,3,(TableDiv[[Agency]:[Agency]]=$E336)/(TableDiv[[Agency]:[Agency]]=$E336)*(ROW(TableDiv[Agency])-ROW(TableDiv[[#Headers],[Agency]])),COLUMNS($F$7:R$7))))</f>
        <v>0</v>
      </c>
      <c r="S336" s="1069" cm="1">
        <f t="array" ref="S336">IF($D336&lt;COLUMNS($F$7:S$7),"",INDEX(TableDiv[[GASB]:[GASB]],_xlfn.AGGREGATE(15,3,(TableDiv[[Agency]:[Agency]]=$E336)/(TableDiv[[Agency]:[Agency]]=$E336)*(ROW(TableDiv[Agency])-ROW(TableDiv[[#Headers],[Agency]])),COLUMNS($F$7:S$7))))</f>
        <v>0</v>
      </c>
      <c r="T336" s="1069" cm="1">
        <f t="array" ref="T336">IF($D336&lt;COLUMNS($F$7:T$7),"",INDEX(TableDiv[[GASB]:[GASB]],_xlfn.AGGREGATE(15,3,(TableDiv[[Agency]:[Agency]]=$E336)/(TableDiv[[Agency]:[Agency]]=$E336)*(ROW(TableDiv[Agency])-ROW(TableDiv[[#Headers],[Agency]])),COLUMNS($F$7:T$7))))</f>
        <v>0</v>
      </c>
      <c r="U336" s="1069" cm="1">
        <f t="array" ref="U336">IF($D336&lt;COLUMNS($F$7:U$7),"",INDEX(TableDiv[[GASB]:[GASB]],_xlfn.AGGREGATE(15,3,(TableDiv[[Agency]:[Agency]]=$E336)/(TableDiv[[Agency]:[Agency]]=$E336)*(ROW(TableDiv[Agency])-ROW(TableDiv[[#Headers],[Agency]])),COLUMNS($F$7:U$7))))</f>
        <v>0</v>
      </c>
      <c r="V336" s="1069" cm="1">
        <f t="array" ref="V336">IF($D336&lt;COLUMNS($F$7:V$7),"",INDEX(TableDiv[[GASB]:[GASB]],_xlfn.AGGREGATE(15,3,(TableDiv[[Agency]:[Agency]]=$E336)/(TableDiv[[Agency]:[Agency]]=$E336)*(ROW(TableDiv[Agency])-ROW(TableDiv[[#Headers],[Agency]])),COLUMNS($F$7:V$7))))</f>
        <v>0</v>
      </c>
      <c r="W336" s="1069" cm="1">
        <f t="array" ref="W336">IF($D336&lt;COLUMNS($F$7:W$7),"",INDEX(TableDiv[[GASB]:[GASB]],_xlfn.AGGREGATE(15,3,(TableDiv[[Agency]:[Agency]]=$E336)/(TableDiv[[Agency]:[Agency]]=$E336)*(ROW(TableDiv[Agency])-ROW(TableDiv[[#Headers],[Agency]])),COLUMNS($F$7:W$7))))</f>
        <v>0</v>
      </c>
      <c r="X336" s="1069" cm="1">
        <f t="array" ref="X336">IF($D336&lt;COLUMNS($F$7:X$7),"",INDEX(TableDiv[[GASB]:[GASB]],_xlfn.AGGREGATE(15,3,(TableDiv[[Agency]:[Agency]]=$E336)/(TableDiv[[Agency]:[Agency]]=$E336)*(ROW(TableDiv[Agency])-ROW(TableDiv[[#Headers],[Agency]])),COLUMNS($F$7:X$7))))</f>
        <v>0</v>
      </c>
      <c r="Y336" s="1069" cm="1">
        <f t="array" ref="Y336">IF($D336&lt;COLUMNS($F$7:Y$7),"",INDEX(TableDiv[[GASB]:[GASB]],_xlfn.AGGREGATE(15,3,(TableDiv[[Agency]:[Agency]]=$E336)/(TableDiv[[Agency]:[Agency]]=$E336)*(ROW(TableDiv[Agency])-ROW(TableDiv[[#Headers],[Agency]])),COLUMNS($F$7:Y$7))))</f>
        <v>0</v>
      </c>
      <c r="Z336" s="1069" cm="1">
        <f t="array" ref="Z336">IF($D336&lt;COLUMNS($F$7:Z$7),"",INDEX(TableDiv[[GASB]:[GASB]],_xlfn.AGGREGATE(15,3,(TableDiv[[Agency]:[Agency]]=$E336)/(TableDiv[[Agency]:[Agency]]=$E336)*(ROW(TableDiv[Agency])-ROW(TableDiv[[#Headers],[Agency]])),COLUMNS($F$7:Z$7))))</f>
        <v>0</v>
      </c>
      <c r="AA336" s="1069" cm="1">
        <f t="array" ref="AA336">IF($D336&lt;COLUMNS($F$7:AA$7),"",INDEX(TableDiv[[GASB]:[GASB]],_xlfn.AGGREGATE(15,3,(TableDiv[[Agency]:[Agency]]=$E336)/(TableDiv[[Agency]:[Agency]]=$E336)*(ROW(TableDiv[Agency])-ROW(TableDiv[[#Headers],[Agency]])),COLUMNS($F$7:AA$7))))</f>
        <v>0</v>
      </c>
      <c r="AB336" s="1069" cm="1">
        <f t="array" ref="AB336">IF($D336&lt;COLUMNS($F$7:AB$7),"",INDEX(TableDiv[[GASB]:[GASB]],_xlfn.AGGREGATE(15,3,(TableDiv[[Agency]:[Agency]]=$E336)/(TableDiv[[Agency]:[Agency]]=$E336)*(ROW(TableDiv[Agency])-ROW(TableDiv[[#Headers],[Agency]])),COLUMNS($F$7:AB$7))))</f>
        <v>0</v>
      </c>
      <c r="AC336" s="1069" cm="1">
        <f t="array" ref="AC336">IF($D336&lt;COLUMNS($F$7:AC$7),"",INDEX(TableDiv[[GASB]:[GASB]],_xlfn.AGGREGATE(15,3,(TableDiv[[Agency]:[Agency]]=$E336)/(TableDiv[[Agency]:[Agency]]=$E336)*(ROW(TableDiv[Agency])-ROW(TableDiv[[#Headers],[Agency]])),COLUMNS($F$7:AC$7))))</f>
        <v>0</v>
      </c>
      <c r="AD336" s="1069" cm="1">
        <f t="array" ref="AD336">IF($D336&lt;COLUMNS($F$7:AD$7),"",INDEX(TableDiv[[GASB]:[GASB]],_xlfn.AGGREGATE(15,3,(TableDiv[[Agency]:[Agency]]=$E336)/(TableDiv[[Agency]:[Agency]]=$E336)*(ROW(TableDiv[Agency])-ROW(TableDiv[[#Headers],[Agency]])),COLUMNS($F$7:AD$7))))</f>
        <v>0</v>
      </c>
      <c r="AE336" s="1069" cm="1">
        <f t="array" ref="AE336">IF($D336&lt;COLUMNS($F$7:AE$7),"",INDEX(TableDiv[[GASB]:[GASB]],_xlfn.AGGREGATE(15,3,(TableDiv[[Agency]:[Agency]]=$E336)/(TableDiv[[Agency]:[Agency]]=$E336)*(ROW(TableDiv[Agency])-ROW(TableDiv[[#Headers],[Agency]])),COLUMNS($F$7:AE$7))))</f>
        <v>0</v>
      </c>
      <c r="AF336" s="1069" cm="1">
        <f t="array" ref="AF336">IF($D336&lt;COLUMNS($F$7:AF$7),"",INDEX(TableDiv[[GASB]:[GASB]],_xlfn.AGGREGATE(15,3,(TableDiv[[Agency]:[Agency]]=$E336)/(TableDiv[[Agency]:[Agency]]=$E336)*(ROW(TableDiv[Agency])-ROW(TableDiv[[#Headers],[Agency]])),COLUMNS($F$7:AF$7))))</f>
        <v>0</v>
      </c>
      <c r="AG336" s="1069" cm="1">
        <f t="array" ref="AG336">IF($D336&lt;COLUMNS($F$7:AG$7),"",INDEX(TableDiv[[GASB]:[GASB]],_xlfn.AGGREGATE(15,3,(TableDiv[[Agency]:[Agency]]=$E336)/(TableDiv[[Agency]:[Agency]]=$E336)*(ROW(TableDiv[Agency])-ROW(TableDiv[[#Headers],[Agency]])),COLUMNS($F$7:AG$7))))</f>
        <v>0</v>
      </c>
      <c r="AH336" s="1069" cm="1">
        <f t="array" ref="AH336">IF($D336&lt;COLUMNS($F$7:AH$7),"",INDEX(TableDiv[[GASB]:[GASB]],_xlfn.AGGREGATE(15,3,(TableDiv[[Agency]:[Agency]]=$E336)/(TableDiv[[Agency]:[Agency]]=$E336)*(ROW(TableDiv[Agency])-ROW(TableDiv[[#Headers],[Agency]])),COLUMNS($F$7:AH$7))))</f>
        <v>0</v>
      </c>
      <c r="AI336" s="1069" cm="1">
        <f t="array" ref="AI336">IF($D336&lt;COLUMNS($F$7:AI$7),"",INDEX(TableDiv[[GASB]:[GASB]],_xlfn.AGGREGATE(15,3,(TableDiv[[Agency]:[Agency]]=$E336)/(TableDiv[[Agency]:[Agency]]=$E336)*(ROW(TableDiv[Agency])-ROW(TableDiv[[#Headers],[Agency]])),COLUMNS($F$7:AI$7))))</f>
        <v>0</v>
      </c>
      <c r="AJ336" s="1069" cm="1">
        <f t="array" ref="AJ336">IF($D336&lt;COLUMNS($F$7:AJ$7),"",INDEX(TableDiv[[GASB]:[GASB]],_xlfn.AGGREGATE(15,3,(TableDiv[[Agency]:[Agency]]=$E336)/(TableDiv[[Agency]:[Agency]]=$E336)*(ROW(TableDiv[Agency])-ROW(TableDiv[[#Headers],[Agency]])),COLUMNS($F$7:AJ$7))))</f>
        <v>0</v>
      </c>
      <c r="AK336" s="1069" t="str" cm="1">
        <f t="array" ref="AK336">IF($D336&lt;COLUMNS($F$7:AK$7),"",INDEX(TableDiv[[GASB]:[GASB]],_xlfn.AGGREGATE(15,3,(TableDiv[[Agency]:[Agency]]=$E336)/(TableDiv[[Agency]:[Agency]]=$E336)*(ROW(TableDiv[Agency])-ROW(TableDiv[[#Headers],[Agency]])),COLUMNS($F$7:AK$7))))</f>
        <v/>
      </c>
      <c r="AL336" s="1069" t="str" cm="1">
        <f t="array" ref="AL336">IF($D336&lt;COLUMNS($F$7:AL$7),"",INDEX(TableDiv[[GASB]:[GASB]],_xlfn.AGGREGATE(15,3,(TableDiv[[Agency]:[Agency]]=$E336)/(TableDiv[[Agency]:[Agency]]=$E336)*(ROW(TableDiv[Agency])-ROW(TableDiv[[#Headers],[Agency]])),COLUMNS($F$7:AL$7))))</f>
        <v/>
      </c>
      <c r="AM336" s="1069" t="str" cm="1">
        <f t="array" ref="AM336">IF($D336&lt;COLUMNS($F$7:AM$7),"",INDEX(TableDiv[[GASB]:[GASB]],_xlfn.AGGREGATE(15,3,(TableDiv[[Agency]:[Agency]]=$E336)/(TableDiv[[Agency]:[Agency]]=$E336)*(ROW(TableDiv[Agency])-ROW(TableDiv[[#Headers],[Agency]])),COLUMNS($F$7:AM$7))))</f>
        <v/>
      </c>
      <c r="AN336" s="1069"/>
      <c r="AO336" s="1069"/>
      <c r="AP336" s="1069"/>
      <c r="AQ336" s="1069"/>
      <c r="AR336" s="1069"/>
      <c r="AS336" s="1069"/>
    </row>
    <row r="337" spans="1:45" ht="15">
      <c r="A337" s="1073" t="s">
        <v>1561</v>
      </c>
      <c r="B337" s="1073" t="s">
        <v>2347</v>
      </c>
      <c r="C337" s="1069"/>
      <c r="D337" s="1069">
        <f>COUNTIF(TableDiv[Agency],E337)</f>
        <v>31</v>
      </c>
      <c r="E337" s="1078" t="str" cm="1">
        <f t="array" ref="E337">IFERROR(INDEX(TableDiv[Agency],MATCH(0,INDEX(COUNTIF($E$7:E336,TableDiv[Agency]),),0)),"")</f>
        <v/>
      </c>
      <c r="F337" s="1069" cm="1">
        <f t="array" ref="F337">IF($D337&lt;COLUMNS($F$7:F$7),"",INDEX(TableDiv[[GASB]:[GASB]],_xlfn.AGGREGATE(15,3,(TableDiv[[Agency]:[Agency]]=$E337)/(TableDiv[[Agency]:[Agency]]=$E337)*(ROW(TableDiv[Agency])-ROW(TableDiv[[#Headers],[Agency]])),COLUMNS($F$7:F$7))))</f>
        <v>0</v>
      </c>
      <c r="G337" s="1069" cm="1">
        <f t="array" ref="G337">IF($D337&lt;COLUMNS($F$7:G$7),"",INDEX(TableDiv[[GASB]:[GASB]],_xlfn.AGGREGATE(15,3,(TableDiv[[Agency]:[Agency]]=$E337)/(TableDiv[[Agency]:[Agency]]=$E337)*(ROW(TableDiv[Agency])-ROW(TableDiv[[#Headers],[Agency]])),COLUMNS($F$7:G$7))))</f>
        <v>0</v>
      </c>
      <c r="H337" s="1069" cm="1">
        <f t="array" ref="H337">IF($D337&lt;COLUMNS($F$7:H$7),"",INDEX(TableDiv[[GASB]:[GASB]],_xlfn.AGGREGATE(15,3,(TableDiv[[Agency]:[Agency]]=$E337)/(TableDiv[[Agency]:[Agency]]=$E337)*(ROW(TableDiv[Agency])-ROW(TableDiv[[#Headers],[Agency]])),COLUMNS($F$7:H$7))))</f>
        <v>0</v>
      </c>
      <c r="I337" s="1069" cm="1">
        <f t="array" ref="I337">IF($D337&lt;COLUMNS($F$7:I$7),"",INDEX(TableDiv[[GASB]:[GASB]],_xlfn.AGGREGATE(15,3,(TableDiv[[Agency]:[Agency]]=$E337)/(TableDiv[[Agency]:[Agency]]=$E337)*(ROW(TableDiv[Agency])-ROW(TableDiv[[#Headers],[Agency]])),COLUMNS($F$7:I$7))))</f>
        <v>0</v>
      </c>
      <c r="J337" s="1069" cm="1">
        <f t="array" ref="J337">IF($D337&lt;COLUMNS($F$7:J$7),"",INDEX(TableDiv[[GASB]:[GASB]],_xlfn.AGGREGATE(15,3,(TableDiv[[Agency]:[Agency]]=$E337)/(TableDiv[[Agency]:[Agency]]=$E337)*(ROW(TableDiv[Agency])-ROW(TableDiv[[#Headers],[Agency]])),COLUMNS($F$7:J$7))))</f>
        <v>0</v>
      </c>
      <c r="K337" s="1069" cm="1">
        <f t="array" ref="K337">IF($D337&lt;COLUMNS($F$7:K$7),"",INDEX(TableDiv[[GASB]:[GASB]],_xlfn.AGGREGATE(15,3,(TableDiv[[Agency]:[Agency]]=$E337)/(TableDiv[[Agency]:[Agency]]=$E337)*(ROW(TableDiv[Agency])-ROW(TableDiv[[#Headers],[Agency]])),COLUMNS($F$7:K$7))))</f>
        <v>0</v>
      </c>
      <c r="L337" s="1069" cm="1">
        <f t="array" ref="L337">IF($D337&lt;COLUMNS($F$7:L$7),"",INDEX(TableDiv[[GASB]:[GASB]],_xlfn.AGGREGATE(15,3,(TableDiv[[Agency]:[Agency]]=$E337)/(TableDiv[[Agency]:[Agency]]=$E337)*(ROW(TableDiv[Agency])-ROW(TableDiv[[#Headers],[Agency]])),COLUMNS($F$7:L$7))))</f>
        <v>0</v>
      </c>
      <c r="M337" s="1069" cm="1">
        <f t="array" ref="M337">IF($D337&lt;COLUMNS($F$7:M$7),"",INDEX(TableDiv[[GASB]:[GASB]],_xlfn.AGGREGATE(15,3,(TableDiv[[Agency]:[Agency]]=$E337)/(TableDiv[[Agency]:[Agency]]=$E337)*(ROW(TableDiv[Agency])-ROW(TableDiv[[#Headers],[Agency]])),COLUMNS($F$7:M$7))))</f>
        <v>0</v>
      </c>
      <c r="N337" s="1069" cm="1">
        <f t="array" ref="N337">IF($D337&lt;COLUMNS($F$7:N$7),"",INDEX(TableDiv[[GASB]:[GASB]],_xlfn.AGGREGATE(15,3,(TableDiv[[Agency]:[Agency]]=$E337)/(TableDiv[[Agency]:[Agency]]=$E337)*(ROW(TableDiv[Agency])-ROW(TableDiv[[#Headers],[Agency]])),COLUMNS($F$7:N$7))))</f>
        <v>0</v>
      </c>
      <c r="O337" s="1069" cm="1">
        <f t="array" ref="O337">IF($D337&lt;COLUMNS($F$7:O$7),"",INDEX(TableDiv[[GASB]:[GASB]],_xlfn.AGGREGATE(15,3,(TableDiv[[Agency]:[Agency]]=$E337)/(TableDiv[[Agency]:[Agency]]=$E337)*(ROW(TableDiv[Agency])-ROW(TableDiv[[#Headers],[Agency]])),COLUMNS($F$7:O$7))))</f>
        <v>0</v>
      </c>
      <c r="P337" s="1069" cm="1">
        <f t="array" ref="P337">IF($D337&lt;COLUMNS($F$7:P$7),"",INDEX(TableDiv[[GASB]:[GASB]],_xlfn.AGGREGATE(15,3,(TableDiv[[Agency]:[Agency]]=$E337)/(TableDiv[[Agency]:[Agency]]=$E337)*(ROW(TableDiv[Agency])-ROW(TableDiv[[#Headers],[Agency]])),COLUMNS($F$7:P$7))))</f>
        <v>0</v>
      </c>
      <c r="Q337" s="1069" cm="1">
        <f t="array" ref="Q337">IF($D337&lt;COLUMNS($F$7:Q$7),"",INDEX(TableDiv[[GASB]:[GASB]],_xlfn.AGGREGATE(15,3,(TableDiv[[Agency]:[Agency]]=$E337)/(TableDiv[[Agency]:[Agency]]=$E337)*(ROW(TableDiv[Agency])-ROW(TableDiv[[#Headers],[Agency]])),COLUMNS($F$7:Q$7))))</f>
        <v>0</v>
      </c>
      <c r="R337" s="1069" cm="1">
        <f t="array" ref="R337">IF($D337&lt;COLUMNS($F$7:R$7),"",INDEX(TableDiv[[GASB]:[GASB]],_xlfn.AGGREGATE(15,3,(TableDiv[[Agency]:[Agency]]=$E337)/(TableDiv[[Agency]:[Agency]]=$E337)*(ROW(TableDiv[Agency])-ROW(TableDiv[[#Headers],[Agency]])),COLUMNS($F$7:R$7))))</f>
        <v>0</v>
      </c>
      <c r="S337" s="1069" cm="1">
        <f t="array" ref="S337">IF($D337&lt;COLUMNS($F$7:S$7),"",INDEX(TableDiv[[GASB]:[GASB]],_xlfn.AGGREGATE(15,3,(TableDiv[[Agency]:[Agency]]=$E337)/(TableDiv[[Agency]:[Agency]]=$E337)*(ROW(TableDiv[Agency])-ROW(TableDiv[[#Headers],[Agency]])),COLUMNS($F$7:S$7))))</f>
        <v>0</v>
      </c>
      <c r="T337" s="1069" cm="1">
        <f t="array" ref="T337">IF($D337&lt;COLUMNS($F$7:T$7),"",INDEX(TableDiv[[GASB]:[GASB]],_xlfn.AGGREGATE(15,3,(TableDiv[[Agency]:[Agency]]=$E337)/(TableDiv[[Agency]:[Agency]]=$E337)*(ROW(TableDiv[Agency])-ROW(TableDiv[[#Headers],[Agency]])),COLUMNS($F$7:T$7))))</f>
        <v>0</v>
      </c>
      <c r="U337" s="1069" cm="1">
        <f t="array" ref="U337">IF($D337&lt;COLUMNS($F$7:U$7),"",INDEX(TableDiv[[GASB]:[GASB]],_xlfn.AGGREGATE(15,3,(TableDiv[[Agency]:[Agency]]=$E337)/(TableDiv[[Agency]:[Agency]]=$E337)*(ROW(TableDiv[Agency])-ROW(TableDiv[[#Headers],[Agency]])),COLUMNS($F$7:U$7))))</f>
        <v>0</v>
      </c>
      <c r="V337" s="1069" cm="1">
        <f t="array" ref="V337">IF($D337&lt;COLUMNS($F$7:V$7),"",INDEX(TableDiv[[GASB]:[GASB]],_xlfn.AGGREGATE(15,3,(TableDiv[[Agency]:[Agency]]=$E337)/(TableDiv[[Agency]:[Agency]]=$E337)*(ROW(TableDiv[Agency])-ROW(TableDiv[[#Headers],[Agency]])),COLUMNS($F$7:V$7))))</f>
        <v>0</v>
      </c>
      <c r="W337" s="1069" cm="1">
        <f t="array" ref="W337">IF($D337&lt;COLUMNS($F$7:W$7),"",INDEX(TableDiv[[GASB]:[GASB]],_xlfn.AGGREGATE(15,3,(TableDiv[[Agency]:[Agency]]=$E337)/(TableDiv[[Agency]:[Agency]]=$E337)*(ROW(TableDiv[Agency])-ROW(TableDiv[[#Headers],[Agency]])),COLUMNS($F$7:W$7))))</f>
        <v>0</v>
      </c>
      <c r="X337" s="1069" cm="1">
        <f t="array" ref="X337">IF($D337&lt;COLUMNS($F$7:X$7),"",INDEX(TableDiv[[GASB]:[GASB]],_xlfn.AGGREGATE(15,3,(TableDiv[[Agency]:[Agency]]=$E337)/(TableDiv[[Agency]:[Agency]]=$E337)*(ROW(TableDiv[Agency])-ROW(TableDiv[[#Headers],[Agency]])),COLUMNS($F$7:X$7))))</f>
        <v>0</v>
      </c>
      <c r="Y337" s="1069" cm="1">
        <f t="array" ref="Y337">IF($D337&lt;COLUMNS($F$7:Y$7),"",INDEX(TableDiv[[GASB]:[GASB]],_xlfn.AGGREGATE(15,3,(TableDiv[[Agency]:[Agency]]=$E337)/(TableDiv[[Agency]:[Agency]]=$E337)*(ROW(TableDiv[Agency])-ROW(TableDiv[[#Headers],[Agency]])),COLUMNS($F$7:Y$7))))</f>
        <v>0</v>
      </c>
      <c r="Z337" s="1069" cm="1">
        <f t="array" ref="Z337">IF($D337&lt;COLUMNS($F$7:Z$7),"",INDEX(TableDiv[[GASB]:[GASB]],_xlfn.AGGREGATE(15,3,(TableDiv[[Agency]:[Agency]]=$E337)/(TableDiv[[Agency]:[Agency]]=$E337)*(ROW(TableDiv[Agency])-ROW(TableDiv[[#Headers],[Agency]])),COLUMNS($F$7:Z$7))))</f>
        <v>0</v>
      </c>
      <c r="AA337" s="1069" cm="1">
        <f t="array" ref="AA337">IF($D337&lt;COLUMNS($F$7:AA$7),"",INDEX(TableDiv[[GASB]:[GASB]],_xlfn.AGGREGATE(15,3,(TableDiv[[Agency]:[Agency]]=$E337)/(TableDiv[[Agency]:[Agency]]=$E337)*(ROW(TableDiv[Agency])-ROW(TableDiv[[#Headers],[Agency]])),COLUMNS($F$7:AA$7))))</f>
        <v>0</v>
      </c>
      <c r="AB337" s="1069" cm="1">
        <f t="array" ref="AB337">IF($D337&lt;COLUMNS($F$7:AB$7),"",INDEX(TableDiv[[GASB]:[GASB]],_xlfn.AGGREGATE(15,3,(TableDiv[[Agency]:[Agency]]=$E337)/(TableDiv[[Agency]:[Agency]]=$E337)*(ROW(TableDiv[Agency])-ROW(TableDiv[[#Headers],[Agency]])),COLUMNS($F$7:AB$7))))</f>
        <v>0</v>
      </c>
      <c r="AC337" s="1069" cm="1">
        <f t="array" ref="AC337">IF($D337&lt;COLUMNS($F$7:AC$7),"",INDEX(TableDiv[[GASB]:[GASB]],_xlfn.AGGREGATE(15,3,(TableDiv[[Agency]:[Agency]]=$E337)/(TableDiv[[Agency]:[Agency]]=$E337)*(ROW(TableDiv[Agency])-ROW(TableDiv[[#Headers],[Agency]])),COLUMNS($F$7:AC$7))))</f>
        <v>0</v>
      </c>
      <c r="AD337" s="1069" cm="1">
        <f t="array" ref="AD337">IF($D337&lt;COLUMNS($F$7:AD$7),"",INDEX(TableDiv[[GASB]:[GASB]],_xlfn.AGGREGATE(15,3,(TableDiv[[Agency]:[Agency]]=$E337)/(TableDiv[[Agency]:[Agency]]=$E337)*(ROW(TableDiv[Agency])-ROW(TableDiv[[#Headers],[Agency]])),COLUMNS($F$7:AD$7))))</f>
        <v>0</v>
      </c>
      <c r="AE337" s="1069" cm="1">
        <f t="array" ref="AE337">IF($D337&lt;COLUMNS($F$7:AE$7),"",INDEX(TableDiv[[GASB]:[GASB]],_xlfn.AGGREGATE(15,3,(TableDiv[[Agency]:[Agency]]=$E337)/(TableDiv[[Agency]:[Agency]]=$E337)*(ROW(TableDiv[Agency])-ROW(TableDiv[[#Headers],[Agency]])),COLUMNS($F$7:AE$7))))</f>
        <v>0</v>
      </c>
      <c r="AF337" s="1069" cm="1">
        <f t="array" ref="AF337">IF($D337&lt;COLUMNS($F$7:AF$7),"",INDEX(TableDiv[[GASB]:[GASB]],_xlfn.AGGREGATE(15,3,(TableDiv[[Agency]:[Agency]]=$E337)/(TableDiv[[Agency]:[Agency]]=$E337)*(ROW(TableDiv[Agency])-ROW(TableDiv[[#Headers],[Agency]])),COLUMNS($F$7:AF$7))))</f>
        <v>0</v>
      </c>
      <c r="AG337" s="1069" cm="1">
        <f t="array" ref="AG337">IF($D337&lt;COLUMNS($F$7:AG$7),"",INDEX(TableDiv[[GASB]:[GASB]],_xlfn.AGGREGATE(15,3,(TableDiv[[Agency]:[Agency]]=$E337)/(TableDiv[[Agency]:[Agency]]=$E337)*(ROW(TableDiv[Agency])-ROW(TableDiv[[#Headers],[Agency]])),COLUMNS($F$7:AG$7))))</f>
        <v>0</v>
      </c>
      <c r="AH337" s="1069" cm="1">
        <f t="array" ref="AH337">IF($D337&lt;COLUMNS($F$7:AH$7),"",INDEX(TableDiv[[GASB]:[GASB]],_xlfn.AGGREGATE(15,3,(TableDiv[[Agency]:[Agency]]=$E337)/(TableDiv[[Agency]:[Agency]]=$E337)*(ROW(TableDiv[Agency])-ROW(TableDiv[[#Headers],[Agency]])),COLUMNS($F$7:AH$7))))</f>
        <v>0</v>
      </c>
      <c r="AI337" s="1069" cm="1">
        <f t="array" ref="AI337">IF($D337&lt;COLUMNS($F$7:AI$7),"",INDEX(TableDiv[[GASB]:[GASB]],_xlfn.AGGREGATE(15,3,(TableDiv[[Agency]:[Agency]]=$E337)/(TableDiv[[Agency]:[Agency]]=$E337)*(ROW(TableDiv[Agency])-ROW(TableDiv[[#Headers],[Agency]])),COLUMNS($F$7:AI$7))))</f>
        <v>0</v>
      </c>
      <c r="AJ337" s="1069" cm="1">
        <f t="array" ref="AJ337">IF($D337&lt;COLUMNS($F$7:AJ$7),"",INDEX(TableDiv[[GASB]:[GASB]],_xlfn.AGGREGATE(15,3,(TableDiv[[Agency]:[Agency]]=$E337)/(TableDiv[[Agency]:[Agency]]=$E337)*(ROW(TableDiv[Agency])-ROW(TableDiv[[#Headers],[Agency]])),COLUMNS($F$7:AJ$7))))</f>
        <v>0</v>
      </c>
      <c r="AK337" s="1069" t="str" cm="1">
        <f t="array" ref="AK337">IF($D337&lt;COLUMNS($F$7:AK$7),"",INDEX(TableDiv[[GASB]:[GASB]],_xlfn.AGGREGATE(15,3,(TableDiv[[Agency]:[Agency]]=$E337)/(TableDiv[[Agency]:[Agency]]=$E337)*(ROW(TableDiv[Agency])-ROW(TableDiv[[#Headers],[Agency]])),COLUMNS($F$7:AK$7))))</f>
        <v/>
      </c>
      <c r="AL337" s="1069" t="str" cm="1">
        <f t="array" ref="AL337">IF($D337&lt;COLUMNS($F$7:AL$7),"",INDEX(TableDiv[[GASB]:[GASB]],_xlfn.AGGREGATE(15,3,(TableDiv[[Agency]:[Agency]]=$E337)/(TableDiv[[Agency]:[Agency]]=$E337)*(ROW(TableDiv[Agency])-ROW(TableDiv[[#Headers],[Agency]])),COLUMNS($F$7:AL$7))))</f>
        <v/>
      </c>
      <c r="AM337" s="1069" t="str" cm="1">
        <f t="array" ref="AM337">IF($D337&lt;COLUMNS($F$7:AM$7),"",INDEX(TableDiv[[GASB]:[GASB]],_xlfn.AGGREGATE(15,3,(TableDiv[[Agency]:[Agency]]=$E337)/(TableDiv[[Agency]:[Agency]]=$E337)*(ROW(TableDiv[Agency])-ROW(TableDiv[[#Headers],[Agency]])),COLUMNS($F$7:AM$7))))</f>
        <v/>
      </c>
      <c r="AN337" s="1069"/>
      <c r="AO337" s="1069"/>
      <c r="AP337" s="1069"/>
      <c r="AQ337" s="1069"/>
      <c r="AR337" s="1069"/>
      <c r="AS337" s="1069"/>
    </row>
    <row r="338" spans="1:45" ht="15">
      <c r="A338" s="1073" t="s">
        <v>1566</v>
      </c>
      <c r="B338" s="1073" t="s">
        <v>2265</v>
      </c>
      <c r="C338" s="1069"/>
      <c r="D338" s="1069">
        <f>COUNTIF(TableDiv[Agency],E338)</f>
        <v>31</v>
      </c>
      <c r="E338" s="1078" t="str" cm="1">
        <f t="array" ref="E338">IFERROR(INDEX(TableDiv[Agency],MATCH(0,INDEX(COUNTIF($E$7:E337,TableDiv[Agency]),),0)),"")</f>
        <v/>
      </c>
      <c r="F338" s="1069" cm="1">
        <f t="array" ref="F338">IF($D338&lt;COLUMNS($F$7:F$7),"",INDEX(TableDiv[[GASB]:[GASB]],_xlfn.AGGREGATE(15,3,(TableDiv[[Agency]:[Agency]]=$E338)/(TableDiv[[Agency]:[Agency]]=$E338)*(ROW(TableDiv[Agency])-ROW(TableDiv[[#Headers],[Agency]])),COLUMNS($F$7:F$7))))</f>
        <v>0</v>
      </c>
      <c r="G338" s="1069" cm="1">
        <f t="array" ref="G338">IF($D338&lt;COLUMNS($F$7:G$7),"",INDEX(TableDiv[[GASB]:[GASB]],_xlfn.AGGREGATE(15,3,(TableDiv[[Agency]:[Agency]]=$E338)/(TableDiv[[Agency]:[Agency]]=$E338)*(ROW(TableDiv[Agency])-ROW(TableDiv[[#Headers],[Agency]])),COLUMNS($F$7:G$7))))</f>
        <v>0</v>
      </c>
      <c r="H338" s="1069" cm="1">
        <f t="array" ref="H338">IF($D338&lt;COLUMNS($F$7:H$7),"",INDEX(TableDiv[[GASB]:[GASB]],_xlfn.AGGREGATE(15,3,(TableDiv[[Agency]:[Agency]]=$E338)/(TableDiv[[Agency]:[Agency]]=$E338)*(ROW(TableDiv[Agency])-ROW(TableDiv[[#Headers],[Agency]])),COLUMNS($F$7:H$7))))</f>
        <v>0</v>
      </c>
      <c r="I338" s="1069" cm="1">
        <f t="array" ref="I338">IF($D338&lt;COLUMNS($F$7:I$7),"",INDEX(TableDiv[[GASB]:[GASB]],_xlfn.AGGREGATE(15,3,(TableDiv[[Agency]:[Agency]]=$E338)/(TableDiv[[Agency]:[Agency]]=$E338)*(ROW(TableDiv[Agency])-ROW(TableDiv[[#Headers],[Agency]])),COLUMNS($F$7:I$7))))</f>
        <v>0</v>
      </c>
      <c r="J338" s="1069" cm="1">
        <f t="array" ref="J338">IF($D338&lt;COLUMNS($F$7:J$7),"",INDEX(TableDiv[[GASB]:[GASB]],_xlfn.AGGREGATE(15,3,(TableDiv[[Agency]:[Agency]]=$E338)/(TableDiv[[Agency]:[Agency]]=$E338)*(ROW(TableDiv[Agency])-ROW(TableDiv[[#Headers],[Agency]])),COLUMNS($F$7:J$7))))</f>
        <v>0</v>
      </c>
      <c r="K338" s="1069" cm="1">
        <f t="array" ref="K338">IF($D338&lt;COLUMNS($F$7:K$7),"",INDEX(TableDiv[[GASB]:[GASB]],_xlfn.AGGREGATE(15,3,(TableDiv[[Agency]:[Agency]]=$E338)/(TableDiv[[Agency]:[Agency]]=$E338)*(ROW(TableDiv[Agency])-ROW(TableDiv[[#Headers],[Agency]])),COLUMNS($F$7:K$7))))</f>
        <v>0</v>
      </c>
      <c r="L338" s="1069" cm="1">
        <f t="array" ref="L338">IF($D338&lt;COLUMNS($F$7:L$7),"",INDEX(TableDiv[[GASB]:[GASB]],_xlfn.AGGREGATE(15,3,(TableDiv[[Agency]:[Agency]]=$E338)/(TableDiv[[Agency]:[Agency]]=$E338)*(ROW(TableDiv[Agency])-ROW(TableDiv[[#Headers],[Agency]])),COLUMNS($F$7:L$7))))</f>
        <v>0</v>
      </c>
      <c r="M338" s="1069" cm="1">
        <f t="array" ref="M338">IF($D338&lt;COLUMNS($F$7:M$7),"",INDEX(TableDiv[[GASB]:[GASB]],_xlfn.AGGREGATE(15,3,(TableDiv[[Agency]:[Agency]]=$E338)/(TableDiv[[Agency]:[Agency]]=$E338)*(ROW(TableDiv[Agency])-ROW(TableDiv[[#Headers],[Agency]])),COLUMNS($F$7:M$7))))</f>
        <v>0</v>
      </c>
      <c r="N338" s="1069" cm="1">
        <f t="array" ref="N338">IF($D338&lt;COLUMNS($F$7:N$7),"",INDEX(TableDiv[[GASB]:[GASB]],_xlfn.AGGREGATE(15,3,(TableDiv[[Agency]:[Agency]]=$E338)/(TableDiv[[Agency]:[Agency]]=$E338)*(ROW(TableDiv[Agency])-ROW(TableDiv[[#Headers],[Agency]])),COLUMNS($F$7:N$7))))</f>
        <v>0</v>
      </c>
      <c r="O338" s="1069" cm="1">
        <f t="array" ref="O338">IF($D338&lt;COLUMNS($F$7:O$7),"",INDEX(TableDiv[[GASB]:[GASB]],_xlfn.AGGREGATE(15,3,(TableDiv[[Agency]:[Agency]]=$E338)/(TableDiv[[Agency]:[Agency]]=$E338)*(ROW(TableDiv[Agency])-ROW(TableDiv[[#Headers],[Agency]])),COLUMNS($F$7:O$7))))</f>
        <v>0</v>
      </c>
      <c r="P338" s="1069" cm="1">
        <f t="array" ref="P338">IF($D338&lt;COLUMNS($F$7:P$7),"",INDEX(TableDiv[[GASB]:[GASB]],_xlfn.AGGREGATE(15,3,(TableDiv[[Agency]:[Agency]]=$E338)/(TableDiv[[Agency]:[Agency]]=$E338)*(ROW(TableDiv[Agency])-ROW(TableDiv[[#Headers],[Agency]])),COLUMNS($F$7:P$7))))</f>
        <v>0</v>
      </c>
      <c r="Q338" s="1069" cm="1">
        <f t="array" ref="Q338">IF($D338&lt;COLUMNS($F$7:Q$7),"",INDEX(TableDiv[[GASB]:[GASB]],_xlfn.AGGREGATE(15,3,(TableDiv[[Agency]:[Agency]]=$E338)/(TableDiv[[Agency]:[Agency]]=$E338)*(ROW(TableDiv[Agency])-ROW(TableDiv[[#Headers],[Agency]])),COLUMNS($F$7:Q$7))))</f>
        <v>0</v>
      </c>
      <c r="R338" s="1069" cm="1">
        <f t="array" ref="R338">IF($D338&lt;COLUMNS($F$7:R$7),"",INDEX(TableDiv[[GASB]:[GASB]],_xlfn.AGGREGATE(15,3,(TableDiv[[Agency]:[Agency]]=$E338)/(TableDiv[[Agency]:[Agency]]=$E338)*(ROW(TableDiv[Agency])-ROW(TableDiv[[#Headers],[Agency]])),COLUMNS($F$7:R$7))))</f>
        <v>0</v>
      </c>
      <c r="S338" s="1069" cm="1">
        <f t="array" ref="S338">IF($D338&lt;COLUMNS($F$7:S$7),"",INDEX(TableDiv[[GASB]:[GASB]],_xlfn.AGGREGATE(15,3,(TableDiv[[Agency]:[Agency]]=$E338)/(TableDiv[[Agency]:[Agency]]=$E338)*(ROW(TableDiv[Agency])-ROW(TableDiv[[#Headers],[Agency]])),COLUMNS($F$7:S$7))))</f>
        <v>0</v>
      </c>
      <c r="T338" s="1069" cm="1">
        <f t="array" ref="T338">IF($D338&lt;COLUMNS($F$7:T$7),"",INDEX(TableDiv[[GASB]:[GASB]],_xlfn.AGGREGATE(15,3,(TableDiv[[Agency]:[Agency]]=$E338)/(TableDiv[[Agency]:[Agency]]=$E338)*(ROW(TableDiv[Agency])-ROW(TableDiv[[#Headers],[Agency]])),COLUMNS($F$7:T$7))))</f>
        <v>0</v>
      </c>
      <c r="U338" s="1069" cm="1">
        <f t="array" ref="U338">IF($D338&lt;COLUMNS($F$7:U$7),"",INDEX(TableDiv[[GASB]:[GASB]],_xlfn.AGGREGATE(15,3,(TableDiv[[Agency]:[Agency]]=$E338)/(TableDiv[[Agency]:[Agency]]=$E338)*(ROW(TableDiv[Agency])-ROW(TableDiv[[#Headers],[Agency]])),COLUMNS($F$7:U$7))))</f>
        <v>0</v>
      </c>
      <c r="V338" s="1069" cm="1">
        <f t="array" ref="V338">IF($D338&lt;COLUMNS($F$7:V$7),"",INDEX(TableDiv[[GASB]:[GASB]],_xlfn.AGGREGATE(15,3,(TableDiv[[Agency]:[Agency]]=$E338)/(TableDiv[[Agency]:[Agency]]=$E338)*(ROW(TableDiv[Agency])-ROW(TableDiv[[#Headers],[Agency]])),COLUMNS($F$7:V$7))))</f>
        <v>0</v>
      </c>
      <c r="W338" s="1069" cm="1">
        <f t="array" ref="W338">IF($D338&lt;COLUMNS($F$7:W$7),"",INDEX(TableDiv[[GASB]:[GASB]],_xlfn.AGGREGATE(15,3,(TableDiv[[Agency]:[Agency]]=$E338)/(TableDiv[[Agency]:[Agency]]=$E338)*(ROW(TableDiv[Agency])-ROW(TableDiv[[#Headers],[Agency]])),COLUMNS($F$7:W$7))))</f>
        <v>0</v>
      </c>
      <c r="X338" s="1069" cm="1">
        <f t="array" ref="X338">IF($D338&lt;COLUMNS($F$7:X$7),"",INDEX(TableDiv[[GASB]:[GASB]],_xlfn.AGGREGATE(15,3,(TableDiv[[Agency]:[Agency]]=$E338)/(TableDiv[[Agency]:[Agency]]=$E338)*(ROW(TableDiv[Agency])-ROW(TableDiv[[#Headers],[Agency]])),COLUMNS($F$7:X$7))))</f>
        <v>0</v>
      </c>
      <c r="Y338" s="1069" cm="1">
        <f t="array" ref="Y338">IF($D338&lt;COLUMNS($F$7:Y$7),"",INDEX(TableDiv[[GASB]:[GASB]],_xlfn.AGGREGATE(15,3,(TableDiv[[Agency]:[Agency]]=$E338)/(TableDiv[[Agency]:[Agency]]=$E338)*(ROW(TableDiv[Agency])-ROW(TableDiv[[#Headers],[Agency]])),COLUMNS($F$7:Y$7))))</f>
        <v>0</v>
      </c>
      <c r="Z338" s="1069" cm="1">
        <f t="array" ref="Z338">IF($D338&lt;COLUMNS($F$7:Z$7),"",INDEX(TableDiv[[GASB]:[GASB]],_xlfn.AGGREGATE(15,3,(TableDiv[[Agency]:[Agency]]=$E338)/(TableDiv[[Agency]:[Agency]]=$E338)*(ROW(TableDiv[Agency])-ROW(TableDiv[[#Headers],[Agency]])),COLUMNS($F$7:Z$7))))</f>
        <v>0</v>
      </c>
      <c r="AA338" s="1069" cm="1">
        <f t="array" ref="AA338">IF($D338&lt;COLUMNS($F$7:AA$7),"",INDEX(TableDiv[[GASB]:[GASB]],_xlfn.AGGREGATE(15,3,(TableDiv[[Agency]:[Agency]]=$E338)/(TableDiv[[Agency]:[Agency]]=$E338)*(ROW(TableDiv[Agency])-ROW(TableDiv[[#Headers],[Agency]])),COLUMNS($F$7:AA$7))))</f>
        <v>0</v>
      </c>
      <c r="AB338" s="1069" cm="1">
        <f t="array" ref="AB338">IF($D338&lt;COLUMNS($F$7:AB$7),"",INDEX(TableDiv[[GASB]:[GASB]],_xlfn.AGGREGATE(15,3,(TableDiv[[Agency]:[Agency]]=$E338)/(TableDiv[[Agency]:[Agency]]=$E338)*(ROW(TableDiv[Agency])-ROW(TableDiv[[#Headers],[Agency]])),COLUMNS($F$7:AB$7))))</f>
        <v>0</v>
      </c>
      <c r="AC338" s="1069" cm="1">
        <f t="array" ref="AC338">IF($D338&lt;COLUMNS($F$7:AC$7),"",INDEX(TableDiv[[GASB]:[GASB]],_xlfn.AGGREGATE(15,3,(TableDiv[[Agency]:[Agency]]=$E338)/(TableDiv[[Agency]:[Agency]]=$E338)*(ROW(TableDiv[Agency])-ROW(TableDiv[[#Headers],[Agency]])),COLUMNS($F$7:AC$7))))</f>
        <v>0</v>
      </c>
      <c r="AD338" s="1069" cm="1">
        <f t="array" ref="AD338">IF($D338&lt;COLUMNS($F$7:AD$7),"",INDEX(TableDiv[[GASB]:[GASB]],_xlfn.AGGREGATE(15,3,(TableDiv[[Agency]:[Agency]]=$E338)/(TableDiv[[Agency]:[Agency]]=$E338)*(ROW(TableDiv[Agency])-ROW(TableDiv[[#Headers],[Agency]])),COLUMNS($F$7:AD$7))))</f>
        <v>0</v>
      </c>
      <c r="AE338" s="1069" cm="1">
        <f t="array" ref="AE338">IF($D338&lt;COLUMNS($F$7:AE$7),"",INDEX(TableDiv[[GASB]:[GASB]],_xlfn.AGGREGATE(15,3,(TableDiv[[Agency]:[Agency]]=$E338)/(TableDiv[[Agency]:[Agency]]=$E338)*(ROW(TableDiv[Agency])-ROW(TableDiv[[#Headers],[Agency]])),COLUMNS($F$7:AE$7))))</f>
        <v>0</v>
      </c>
      <c r="AF338" s="1069" cm="1">
        <f t="array" ref="AF338">IF($D338&lt;COLUMNS($F$7:AF$7),"",INDEX(TableDiv[[GASB]:[GASB]],_xlfn.AGGREGATE(15,3,(TableDiv[[Agency]:[Agency]]=$E338)/(TableDiv[[Agency]:[Agency]]=$E338)*(ROW(TableDiv[Agency])-ROW(TableDiv[[#Headers],[Agency]])),COLUMNS($F$7:AF$7))))</f>
        <v>0</v>
      </c>
      <c r="AG338" s="1069" cm="1">
        <f t="array" ref="AG338">IF($D338&lt;COLUMNS($F$7:AG$7),"",INDEX(TableDiv[[GASB]:[GASB]],_xlfn.AGGREGATE(15,3,(TableDiv[[Agency]:[Agency]]=$E338)/(TableDiv[[Agency]:[Agency]]=$E338)*(ROW(TableDiv[Agency])-ROW(TableDiv[[#Headers],[Agency]])),COLUMNS($F$7:AG$7))))</f>
        <v>0</v>
      </c>
      <c r="AH338" s="1069" cm="1">
        <f t="array" ref="AH338">IF($D338&lt;COLUMNS($F$7:AH$7),"",INDEX(TableDiv[[GASB]:[GASB]],_xlfn.AGGREGATE(15,3,(TableDiv[[Agency]:[Agency]]=$E338)/(TableDiv[[Agency]:[Agency]]=$E338)*(ROW(TableDiv[Agency])-ROW(TableDiv[[#Headers],[Agency]])),COLUMNS($F$7:AH$7))))</f>
        <v>0</v>
      </c>
      <c r="AI338" s="1069" cm="1">
        <f t="array" ref="AI338">IF($D338&lt;COLUMNS($F$7:AI$7),"",INDEX(TableDiv[[GASB]:[GASB]],_xlfn.AGGREGATE(15,3,(TableDiv[[Agency]:[Agency]]=$E338)/(TableDiv[[Agency]:[Agency]]=$E338)*(ROW(TableDiv[Agency])-ROW(TableDiv[[#Headers],[Agency]])),COLUMNS($F$7:AI$7))))</f>
        <v>0</v>
      </c>
      <c r="AJ338" s="1069" cm="1">
        <f t="array" ref="AJ338">IF($D338&lt;COLUMNS($F$7:AJ$7),"",INDEX(TableDiv[[GASB]:[GASB]],_xlfn.AGGREGATE(15,3,(TableDiv[[Agency]:[Agency]]=$E338)/(TableDiv[[Agency]:[Agency]]=$E338)*(ROW(TableDiv[Agency])-ROW(TableDiv[[#Headers],[Agency]])),COLUMNS($F$7:AJ$7))))</f>
        <v>0</v>
      </c>
      <c r="AK338" s="1069" t="str" cm="1">
        <f t="array" ref="AK338">IF($D338&lt;COLUMNS($F$7:AK$7),"",INDEX(TableDiv[[GASB]:[GASB]],_xlfn.AGGREGATE(15,3,(TableDiv[[Agency]:[Agency]]=$E338)/(TableDiv[[Agency]:[Agency]]=$E338)*(ROW(TableDiv[Agency])-ROW(TableDiv[[#Headers],[Agency]])),COLUMNS($F$7:AK$7))))</f>
        <v/>
      </c>
      <c r="AL338" s="1069" t="str" cm="1">
        <f t="array" ref="AL338">IF($D338&lt;COLUMNS($F$7:AL$7),"",INDEX(TableDiv[[GASB]:[GASB]],_xlfn.AGGREGATE(15,3,(TableDiv[[Agency]:[Agency]]=$E338)/(TableDiv[[Agency]:[Agency]]=$E338)*(ROW(TableDiv[Agency])-ROW(TableDiv[[#Headers],[Agency]])),COLUMNS($F$7:AL$7))))</f>
        <v/>
      </c>
      <c r="AM338" s="1069" t="str" cm="1">
        <f t="array" ref="AM338">IF($D338&lt;COLUMNS($F$7:AM$7),"",INDEX(TableDiv[[GASB]:[GASB]],_xlfn.AGGREGATE(15,3,(TableDiv[[Agency]:[Agency]]=$E338)/(TableDiv[[Agency]:[Agency]]=$E338)*(ROW(TableDiv[Agency])-ROW(TableDiv[[#Headers],[Agency]])),COLUMNS($F$7:AM$7))))</f>
        <v/>
      </c>
      <c r="AN338" s="1069"/>
      <c r="AO338" s="1069"/>
      <c r="AP338" s="1069"/>
      <c r="AQ338" s="1069"/>
      <c r="AR338" s="1069"/>
      <c r="AS338" s="1069"/>
    </row>
    <row r="339" spans="1:45" ht="15">
      <c r="A339" s="1073" t="s">
        <v>1566</v>
      </c>
      <c r="B339" s="1073" t="s">
        <v>2396</v>
      </c>
      <c r="C339" s="1069"/>
      <c r="D339" s="1069">
        <f>COUNTIF(TableDiv[Agency],E339)</f>
        <v>31</v>
      </c>
      <c r="E339" s="1078" t="str" cm="1">
        <f t="array" ref="E339">IFERROR(INDEX(TableDiv[Agency],MATCH(0,INDEX(COUNTIF($E$7:E338,TableDiv[Agency]),),0)),"")</f>
        <v/>
      </c>
      <c r="F339" s="1069" cm="1">
        <f t="array" ref="F339">IF($D339&lt;COLUMNS($F$7:F$7),"",INDEX(TableDiv[[GASB]:[GASB]],_xlfn.AGGREGATE(15,3,(TableDiv[[Agency]:[Agency]]=$E339)/(TableDiv[[Agency]:[Agency]]=$E339)*(ROW(TableDiv[Agency])-ROW(TableDiv[[#Headers],[Agency]])),COLUMNS($F$7:F$7))))</f>
        <v>0</v>
      </c>
      <c r="G339" s="1069" cm="1">
        <f t="array" ref="G339">IF($D339&lt;COLUMNS($F$7:G$7),"",INDEX(TableDiv[[GASB]:[GASB]],_xlfn.AGGREGATE(15,3,(TableDiv[[Agency]:[Agency]]=$E339)/(TableDiv[[Agency]:[Agency]]=$E339)*(ROW(TableDiv[Agency])-ROW(TableDiv[[#Headers],[Agency]])),COLUMNS($F$7:G$7))))</f>
        <v>0</v>
      </c>
      <c r="H339" s="1069" cm="1">
        <f t="array" ref="H339">IF($D339&lt;COLUMNS($F$7:H$7),"",INDEX(TableDiv[[GASB]:[GASB]],_xlfn.AGGREGATE(15,3,(TableDiv[[Agency]:[Agency]]=$E339)/(TableDiv[[Agency]:[Agency]]=$E339)*(ROW(TableDiv[Agency])-ROW(TableDiv[[#Headers],[Agency]])),COLUMNS($F$7:H$7))))</f>
        <v>0</v>
      </c>
      <c r="I339" s="1069" cm="1">
        <f t="array" ref="I339">IF($D339&lt;COLUMNS($F$7:I$7),"",INDEX(TableDiv[[GASB]:[GASB]],_xlfn.AGGREGATE(15,3,(TableDiv[[Agency]:[Agency]]=$E339)/(TableDiv[[Agency]:[Agency]]=$E339)*(ROW(TableDiv[Agency])-ROW(TableDiv[[#Headers],[Agency]])),COLUMNS($F$7:I$7))))</f>
        <v>0</v>
      </c>
      <c r="J339" s="1069" cm="1">
        <f t="array" ref="J339">IF($D339&lt;COLUMNS($F$7:J$7),"",INDEX(TableDiv[[GASB]:[GASB]],_xlfn.AGGREGATE(15,3,(TableDiv[[Agency]:[Agency]]=$E339)/(TableDiv[[Agency]:[Agency]]=$E339)*(ROW(TableDiv[Agency])-ROW(TableDiv[[#Headers],[Agency]])),COLUMNS($F$7:J$7))))</f>
        <v>0</v>
      </c>
      <c r="K339" s="1069" cm="1">
        <f t="array" ref="K339">IF($D339&lt;COLUMNS($F$7:K$7),"",INDEX(TableDiv[[GASB]:[GASB]],_xlfn.AGGREGATE(15,3,(TableDiv[[Agency]:[Agency]]=$E339)/(TableDiv[[Agency]:[Agency]]=$E339)*(ROW(TableDiv[Agency])-ROW(TableDiv[[#Headers],[Agency]])),COLUMNS($F$7:K$7))))</f>
        <v>0</v>
      </c>
      <c r="L339" s="1069" cm="1">
        <f t="array" ref="L339">IF($D339&lt;COLUMNS($F$7:L$7),"",INDEX(TableDiv[[GASB]:[GASB]],_xlfn.AGGREGATE(15,3,(TableDiv[[Agency]:[Agency]]=$E339)/(TableDiv[[Agency]:[Agency]]=$E339)*(ROW(TableDiv[Agency])-ROW(TableDiv[[#Headers],[Agency]])),COLUMNS($F$7:L$7))))</f>
        <v>0</v>
      </c>
      <c r="M339" s="1069" cm="1">
        <f t="array" ref="M339">IF($D339&lt;COLUMNS($F$7:M$7),"",INDEX(TableDiv[[GASB]:[GASB]],_xlfn.AGGREGATE(15,3,(TableDiv[[Agency]:[Agency]]=$E339)/(TableDiv[[Agency]:[Agency]]=$E339)*(ROW(TableDiv[Agency])-ROW(TableDiv[[#Headers],[Agency]])),COLUMNS($F$7:M$7))))</f>
        <v>0</v>
      </c>
      <c r="N339" s="1069" cm="1">
        <f t="array" ref="N339">IF($D339&lt;COLUMNS($F$7:N$7),"",INDEX(TableDiv[[GASB]:[GASB]],_xlfn.AGGREGATE(15,3,(TableDiv[[Agency]:[Agency]]=$E339)/(TableDiv[[Agency]:[Agency]]=$E339)*(ROW(TableDiv[Agency])-ROW(TableDiv[[#Headers],[Agency]])),COLUMNS($F$7:N$7))))</f>
        <v>0</v>
      </c>
      <c r="O339" s="1069" cm="1">
        <f t="array" ref="O339">IF($D339&lt;COLUMNS($F$7:O$7),"",INDEX(TableDiv[[GASB]:[GASB]],_xlfn.AGGREGATE(15,3,(TableDiv[[Agency]:[Agency]]=$E339)/(TableDiv[[Agency]:[Agency]]=$E339)*(ROW(TableDiv[Agency])-ROW(TableDiv[[#Headers],[Agency]])),COLUMNS($F$7:O$7))))</f>
        <v>0</v>
      </c>
      <c r="P339" s="1069" cm="1">
        <f t="array" ref="P339">IF($D339&lt;COLUMNS($F$7:P$7),"",INDEX(TableDiv[[GASB]:[GASB]],_xlfn.AGGREGATE(15,3,(TableDiv[[Agency]:[Agency]]=$E339)/(TableDiv[[Agency]:[Agency]]=$E339)*(ROW(TableDiv[Agency])-ROW(TableDiv[[#Headers],[Agency]])),COLUMNS($F$7:P$7))))</f>
        <v>0</v>
      </c>
      <c r="Q339" s="1069" cm="1">
        <f t="array" ref="Q339">IF($D339&lt;COLUMNS($F$7:Q$7),"",INDEX(TableDiv[[GASB]:[GASB]],_xlfn.AGGREGATE(15,3,(TableDiv[[Agency]:[Agency]]=$E339)/(TableDiv[[Agency]:[Agency]]=$E339)*(ROW(TableDiv[Agency])-ROW(TableDiv[[#Headers],[Agency]])),COLUMNS($F$7:Q$7))))</f>
        <v>0</v>
      </c>
      <c r="R339" s="1069" cm="1">
        <f t="array" ref="R339">IF($D339&lt;COLUMNS($F$7:R$7),"",INDEX(TableDiv[[GASB]:[GASB]],_xlfn.AGGREGATE(15,3,(TableDiv[[Agency]:[Agency]]=$E339)/(TableDiv[[Agency]:[Agency]]=$E339)*(ROW(TableDiv[Agency])-ROW(TableDiv[[#Headers],[Agency]])),COLUMNS($F$7:R$7))))</f>
        <v>0</v>
      </c>
      <c r="S339" s="1069" cm="1">
        <f t="array" ref="S339">IF($D339&lt;COLUMNS($F$7:S$7),"",INDEX(TableDiv[[GASB]:[GASB]],_xlfn.AGGREGATE(15,3,(TableDiv[[Agency]:[Agency]]=$E339)/(TableDiv[[Agency]:[Agency]]=$E339)*(ROW(TableDiv[Agency])-ROW(TableDiv[[#Headers],[Agency]])),COLUMNS($F$7:S$7))))</f>
        <v>0</v>
      </c>
      <c r="T339" s="1069" cm="1">
        <f t="array" ref="T339">IF($D339&lt;COLUMNS($F$7:T$7),"",INDEX(TableDiv[[GASB]:[GASB]],_xlfn.AGGREGATE(15,3,(TableDiv[[Agency]:[Agency]]=$E339)/(TableDiv[[Agency]:[Agency]]=$E339)*(ROW(TableDiv[Agency])-ROW(TableDiv[[#Headers],[Agency]])),COLUMNS($F$7:T$7))))</f>
        <v>0</v>
      </c>
      <c r="U339" s="1069" cm="1">
        <f t="array" ref="U339">IF($D339&lt;COLUMNS($F$7:U$7),"",INDEX(TableDiv[[GASB]:[GASB]],_xlfn.AGGREGATE(15,3,(TableDiv[[Agency]:[Agency]]=$E339)/(TableDiv[[Agency]:[Agency]]=$E339)*(ROW(TableDiv[Agency])-ROW(TableDiv[[#Headers],[Agency]])),COLUMNS($F$7:U$7))))</f>
        <v>0</v>
      </c>
      <c r="V339" s="1069" cm="1">
        <f t="array" ref="V339">IF($D339&lt;COLUMNS($F$7:V$7),"",INDEX(TableDiv[[GASB]:[GASB]],_xlfn.AGGREGATE(15,3,(TableDiv[[Agency]:[Agency]]=$E339)/(TableDiv[[Agency]:[Agency]]=$E339)*(ROW(TableDiv[Agency])-ROW(TableDiv[[#Headers],[Agency]])),COLUMNS($F$7:V$7))))</f>
        <v>0</v>
      </c>
      <c r="W339" s="1069" cm="1">
        <f t="array" ref="W339">IF($D339&lt;COLUMNS($F$7:W$7),"",INDEX(TableDiv[[GASB]:[GASB]],_xlfn.AGGREGATE(15,3,(TableDiv[[Agency]:[Agency]]=$E339)/(TableDiv[[Agency]:[Agency]]=$E339)*(ROW(TableDiv[Agency])-ROW(TableDiv[[#Headers],[Agency]])),COLUMNS($F$7:W$7))))</f>
        <v>0</v>
      </c>
      <c r="X339" s="1069" cm="1">
        <f t="array" ref="X339">IF($D339&lt;COLUMNS($F$7:X$7),"",INDEX(TableDiv[[GASB]:[GASB]],_xlfn.AGGREGATE(15,3,(TableDiv[[Agency]:[Agency]]=$E339)/(TableDiv[[Agency]:[Agency]]=$E339)*(ROW(TableDiv[Agency])-ROW(TableDiv[[#Headers],[Agency]])),COLUMNS($F$7:X$7))))</f>
        <v>0</v>
      </c>
      <c r="Y339" s="1069" cm="1">
        <f t="array" ref="Y339">IF($D339&lt;COLUMNS($F$7:Y$7),"",INDEX(TableDiv[[GASB]:[GASB]],_xlfn.AGGREGATE(15,3,(TableDiv[[Agency]:[Agency]]=$E339)/(TableDiv[[Agency]:[Agency]]=$E339)*(ROW(TableDiv[Agency])-ROW(TableDiv[[#Headers],[Agency]])),COLUMNS($F$7:Y$7))))</f>
        <v>0</v>
      </c>
      <c r="Z339" s="1069" cm="1">
        <f t="array" ref="Z339">IF($D339&lt;COLUMNS($F$7:Z$7),"",INDEX(TableDiv[[GASB]:[GASB]],_xlfn.AGGREGATE(15,3,(TableDiv[[Agency]:[Agency]]=$E339)/(TableDiv[[Agency]:[Agency]]=$E339)*(ROW(TableDiv[Agency])-ROW(TableDiv[[#Headers],[Agency]])),COLUMNS($F$7:Z$7))))</f>
        <v>0</v>
      </c>
      <c r="AA339" s="1069" cm="1">
        <f t="array" ref="AA339">IF($D339&lt;COLUMNS($F$7:AA$7),"",INDEX(TableDiv[[GASB]:[GASB]],_xlfn.AGGREGATE(15,3,(TableDiv[[Agency]:[Agency]]=$E339)/(TableDiv[[Agency]:[Agency]]=$E339)*(ROW(TableDiv[Agency])-ROW(TableDiv[[#Headers],[Agency]])),COLUMNS($F$7:AA$7))))</f>
        <v>0</v>
      </c>
      <c r="AB339" s="1069" cm="1">
        <f t="array" ref="AB339">IF($D339&lt;COLUMNS($F$7:AB$7),"",INDEX(TableDiv[[GASB]:[GASB]],_xlfn.AGGREGATE(15,3,(TableDiv[[Agency]:[Agency]]=$E339)/(TableDiv[[Agency]:[Agency]]=$E339)*(ROW(TableDiv[Agency])-ROW(TableDiv[[#Headers],[Agency]])),COLUMNS($F$7:AB$7))))</f>
        <v>0</v>
      </c>
      <c r="AC339" s="1069" cm="1">
        <f t="array" ref="AC339">IF($D339&lt;COLUMNS($F$7:AC$7),"",INDEX(TableDiv[[GASB]:[GASB]],_xlfn.AGGREGATE(15,3,(TableDiv[[Agency]:[Agency]]=$E339)/(TableDiv[[Agency]:[Agency]]=$E339)*(ROW(TableDiv[Agency])-ROW(TableDiv[[#Headers],[Agency]])),COLUMNS($F$7:AC$7))))</f>
        <v>0</v>
      </c>
      <c r="AD339" s="1069" cm="1">
        <f t="array" ref="AD339">IF($D339&lt;COLUMNS($F$7:AD$7),"",INDEX(TableDiv[[GASB]:[GASB]],_xlfn.AGGREGATE(15,3,(TableDiv[[Agency]:[Agency]]=$E339)/(TableDiv[[Agency]:[Agency]]=$E339)*(ROW(TableDiv[Agency])-ROW(TableDiv[[#Headers],[Agency]])),COLUMNS($F$7:AD$7))))</f>
        <v>0</v>
      </c>
      <c r="AE339" s="1069" cm="1">
        <f t="array" ref="AE339">IF($D339&lt;COLUMNS($F$7:AE$7),"",INDEX(TableDiv[[GASB]:[GASB]],_xlfn.AGGREGATE(15,3,(TableDiv[[Agency]:[Agency]]=$E339)/(TableDiv[[Agency]:[Agency]]=$E339)*(ROW(TableDiv[Agency])-ROW(TableDiv[[#Headers],[Agency]])),COLUMNS($F$7:AE$7))))</f>
        <v>0</v>
      </c>
      <c r="AF339" s="1069" cm="1">
        <f t="array" ref="AF339">IF($D339&lt;COLUMNS($F$7:AF$7),"",INDEX(TableDiv[[GASB]:[GASB]],_xlfn.AGGREGATE(15,3,(TableDiv[[Agency]:[Agency]]=$E339)/(TableDiv[[Agency]:[Agency]]=$E339)*(ROW(TableDiv[Agency])-ROW(TableDiv[[#Headers],[Agency]])),COLUMNS($F$7:AF$7))))</f>
        <v>0</v>
      </c>
      <c r="AG339" s="1069" cm="1">
        <f t="array" ref="AG339">IF($D339&lt;COLUMNS($F$7:AG$7),"",INDEX(TableDiv[[GASB]:[GASB]],_xlfn.AGGREGATE(15,3,(TableDiv[[Agency]:[Agency]]=$E339)/(TableDiv[[Agency]:[Agency]]=$E339)*(ROW(TableDiv[Agency])-ROW(TableDiv[[#Headers],[Agency]])),COLUMNS($F$7:AG$7))))</f>
        <v>0</v>
      </c>
      <c r="AH339" s="1069" cm="1">
        <f t="array" ref="AH339">IF($D339&lt;COLUMNS($F$7:AH$7),"",INDEX(TableDiv[[GASB]:[GASB]],_xlfn.AGGREGATE(15,3,(TableDiv[[Agency]:[Agency]]=$E339)/(TableDiv[[Agency]:[Agency]]=$E339)*(ROW(TableDiv[Agency])-ROW(TableDiv[[#Headers],[Agency]])),COLUMNS($F$7:AH$7))))</f>
        <v>0</v>
      </c>
      <c r="AI339" s="1069" cm="1">
        <f t="array" ref="AI339">IF($D339&lt;COLUMNS($F$7:AI$7),"",INDEX(TableDiv[[GASB]:[GASB]],_xlfn.AGGREGATE(15,3,(TableDiv[[Agency]:[Agency]]=$E339)/(TableDiv[[Agency]:[Agency]]=$E339)*(ROW(TableDiv[Agency])-ROW(TableDiv[[#Headers],[Agency]])),COLUMNS($F$7:AI$7))))</f>
        <v>0</v>
      </c>
      <c r="AJ339" s="1069" cm="1">
        <f t="array" ref="AJ339">IF($D339&lt;COLUMNS($F$7:AJ$7),"",INDEX(TableDiv[[GASB]:[GASB]],_xlfn.AGGREGATE(15,3,(TableDiv[[Agency]:[Agency]]=$E339)/(TableDiv[[Agency]:[Agency]]=$E339)*(ROW(TableDiv[Agency])-ROW(TableDiv[[#Headers],[Agency]])),COLUMNS($F$7:AJ$7))))</f>
        <v>0</v>
      </c>
      <c r="AK339" s="1069" t="str" cm="1">
        <f t="array" ref="AK339">IF($D339&lt;COLUMNS($F$7:AK$7),"",INDEX(TableDiv[[GASB]:[GASB]],_xlfn.AGGREGATE(15,3,(TableDiv[[Agency]:[Agency]]=$E339)/(TableDiv[[Agency]:[Agency]]=$E339)*(ROW(TableDiv[Agency])-ROW(TableDiv[[#Headers],[Agency]])),COLUMNS($F$7:AK$7))))</f>
        <v/>
      </c>
      <c r="AL339" s="1069" t="str" cm="1">
        <f t="array" ref="AL339">IF($D339&lt;COLUMNS($F$7:AL$7),"",INDEX(TableDiv[[GASB]:[GASB]],_xlfn.AGGREGATE(15,3,(TableDiv[[Agency]:[Agency]]=$E339)/(TableDiv[[Agency]:[Agency]]=$E339)*(ROW(TableDiv[Agency])-ROW(TableDiv[[#Headers],[Agency]])),COLUMNS($F$7:AL$7))))</f>
        <v/>
      </c>
      <c r="AM339" s="1069" t="str" cm="1">
        <f t="array" ref="AM339">IF($D339&lt;COLUMNS($F$7:AM$7),"",INDEX(TableDiv[[GASB]:[GASB]],_xlfn.AGGREGATE(15,3,(TableDiv[[Agency]:[Agency]]=$E339)/(TableDiv[[Agency]:[Agency]]=$E339)*(ROW(TableDiv[Agency])-ROW(TableDiv[[#Headers],[Agency]])),COLUMNS($F$7:AM$7))))</f>
        <v/>
      </c>
      <c r="AN339" s="1069"/>
      <c r="AO339" s="1069"/>
      <c r="AP339" s="1069"/>
      <c r="AQ339" s="1069"/>
      <c r="AR339" s="1069"/>
      <c r="AS339" s="1069"/>
    </row>
    <row r="340" spans="1:45" ht="15">
      <c r="A340" s="1073" t="s">
        <v>1566</v>
      </c>
      <c r="B340" s="1073" t="s">
        <v>2280</v>
      </c>
      <c r="C340" s="1069"/>
      <c r="D340" s="1069">
        <f>COUNTIF(TableDiv[Agency],E340)</f>
        <v>31</v>
      </c>
      <c r="E340" s="1078" t="str" cm="1">
        <f t="array" ref="E340">IFERROR(INDEX(TableDiv[Agency],MATCH(0,INDEX(COUNTIF($E$7:E339,TableDiv[Agency]),),0)),"")</f>
        <v/>
      </c>
      <c r="F340" s="1069" cm="1">
        <f t="array" ref="F340">IF($D340&lt;COLUMNS($F$7:F$7),"",INDEX(TableDiv[[GASB]:[GASB]],_xlfn.AGGREGATE(15,3,(TableDiv[[Agency]:[Agency]]=$E340)/(TableDiv[[Agency]:[Agency]]=$E340)*(ROW(TableDiv[Agency])-ROW(TableDiv[[#Headers],[Agency]])),COLUMNS($F$7:F$7))))</f>
        <v>0</v>
      </c>
      <c r="G340" s="1069" cm="1">
        <f t="array" ref="G340">IF($D340&lt;COLUMNS($F$7:G$7),"",INDEX(TableDiv[[GASB]:[GASB]],_xlfn.AGGREGATE(15,3,(TableDiv[[Agency]:[Agency]]=$E340)/(TableDiv[[Agency]:[Agency]]=$E340)*(ROW(TableDiv[Agency])-ROW(TableDiv[[#Headers],[Agency]])),COLUMNS($F$7:G$7))))</f>
        <v>0</v>
      </c>
      <c r="H340" s="1069" cm="1">
        <f t="array" ref="H340">IF($D340&lt;COLUMNS($F$7:H$7),"",INDEX(TableDiv[[GASB]:[GASB]],_xlfn.AGGREGATE(15,3,(TableDiv[[Agency]:[Agency]]=$E340)/(TableDiv[[Agency]:[Agency]]=$E340)*(ROW(TableDiv[Agency])-ROW(TableDiv[[#Headers],[Agency]])),COLUMNS($F$7:H$7))))</f>
        <v>0</v>
      </c>
      <c r="I340" s="1069" cm="1">
        <f t="array" ref="I340">IF($D340&lt;COLUMNS($F$7:I$7),"",INDEX(TableDiv[[GASB]:[GASB]],_xlfn.AGGREGATE(15,3,(TableDiv[[Agency]:[Agency]]=$E340)/(TableDiv[[Agency]:[Agency]]=$E340)*(ROW(TableDiv[Agency])-ROW(TableDiv[[#Headers],[Agency]])),COLUMNS($F$7:I$7))))</f>
        <v>0</v>
      </c>
      <c r="J340" s="1069" cm="1">
        <f t="array" ref="J340">IF($D340&lt;COLUMNS($F$7:J$7),"",INDEX(TableDiv[[GASB]:[GASB]],_xlfn.AGGREGATE(15,3,(TableDiv[[Agency]:[Agency]]=$E340)/(TableDiv[[Agency]:[Agency]]=$E340)*(ROW(TableDiv[Agency])-ROW(TableDiv[[#Headers],[Agency]])),COLUMNS($F$7:J$7))))</f>
        <v>0</v>
      </c>
      <c r="K340" s="1069" cm="1">
        <f t="array" ref="K340">IF($D340&lt;COLUMNS($F$7:K$7),"",INDEX(TableDiv[[GASB]:[GASB]],_xlfn.AGGREGATE(15,3,(TableDiv[[Agency]:[Agency]]=$E340)/(TableDiv[[Agency]:[Agency]]=$E340)*(ROW(TableDiv[Agency])-ROW(TableDiv[[#Headers],[Agency]])),COLUMNS($F$7:K$7))))</f>
        <v>0</v>
      </c>
      <c r="L340" s="1069" cm="1">
        <f t="array" ref="L340">IF($D340&lt;COLUMNS($F$7:L$7),"",INDEX(TableDiv[[GASB]:[GASB]],_xlfn.AGGREGATE(15,3,(TableDiv[[Agency]:[Agency]]=$E340)/(TableDiv[[Agency]:[Agency]]=$E340)*(ROW(TableDiv[Agency])-ROW(TableDiv[[#Headers],[Agency]])),COLUMNS($F$7:L$7))))</f>
        <v>0</v>
      </c>
      <c r="M340" s="1069" cm="1">
        <f t="array" ref="M340">IF($D340&lt;COLUMNS($F$7:M$7),"",INDEX(TableDiv[[GASB]:[GASB]],_xlfn.AGGREGATE(15,3,(TableDiv[[Agency]:[Agency]]=$E340)/(TableDiv[[Agency]:[Agency]]=$E340)*(ROW(TableDiv[Agency])-ROW(TableDiv[[#Headers],[Agency]])),COLUMNS($F$7:M$7))))</f>
        <v>0</v>
      </c>
      <c r="N340" s="1069" cm="1">
        <f t="array" ref="N340">IF($D340&lt;COLUMNS($F$7:N$7),"",INDEX(TableDiv[[GASB]:[GASB]],_xlfn.AGGREGATE(15,3,(TableDiv[[Agency]:[Agency]]=$E340)/(TableDiv[[Agency]:[Agency]]=$E340)*(ROW(TableDiv[Agency])-ROW(TableDiv[[#Headers],[Agency]])),COLUMNS($F$7:N$7))))</f>
        <v>0</v>
      </c>
      <c r="O340" s="1069" cm="1">
        <f t="array" ref="O340">IF($D340&lt;COLUMNS($F$7:O$7),"",INDEX(TableDiv[[GASB]:[GASB]],_xlfn.AGGREGATE(15,3,(TableDiv[[Agency]:[Agency]]=$E340)/(TableDiv[[Agency]:[Agency]]=$E340)*(ROW(TableDiv[Agency])-ROW(TableDiv[[#Headers],[Agency]])),COLUMNS($F$7:O$7))))</f>
        <v>0</v>
      </c>
      <c r="P340" s="1069" cm="1">
        <f t="array" ref="P340">IF($D340&lt;COLUMNS($F$7:P$7),"",INDEX(TableDiv[[GASB]:[GASB]],_xlfn.AGGREGATE(15,3,(TableDiv[[Agency]:[Agency]]=$E340)/(TableDiv[[Agency]:[Agency]]=$E340)*(ROW(TableDiv[Agency])-ROW(TableDiv[[#Headers],[Agency]])),COLUMNS($F$7:P$7))))</f>
        <v>0</v>
      </c>
      <c r="Q340" s="1069" cm="1">
        <f t="array" ref="Q340">IF($D340&lt;COLUMNS($F$7:Q$7),"",INDEX(TableDiv[[GASB]:[GASB]],_xlfn.AGGREGATE(15,3,(TableDiv[[Agency]:[Agency]]=$E340)/(TableDiv[[Agency]:[Agency]]=$E340)*(ROW(TableDiv[Agency])-ROW(TableDiv[[#Headers],[Agency]])),COLUMNS($F$7:Q$7))))</f>
        <v>0</v>
      </c>
      <c r="R340" s="1069" cm="1">
        <f t="array" ref="R340">IF($D340&lt;COLUMNS($F$7:R$7),"",INDEX(TableDiv[[GASB]:[GASB]],_xlfn.AGGREGATE(15,3,(TableDiv[[Agency]:[Agency]]=$E340)/(TableDiv[[Agency]:[Agency]]=$E340)*(ROW(TableDiv[Agency])-ROW(TableDiv[[#Headers],[Agency]])),COLUMNS($F$7:R$7))))</f>
        <v>0</v>
      </c>
      <c r="S340" s="1069" cm="1">
        <f t="array" ref="S340">IF($D340&lt;COLUMNS($F$7:S$7),"",INDEX(TableDiv[[GASB]:[GASB]],_xlfn.AGGREGATE(15,3,(TableDiv[[Agency]:[Agency]]=$E340)/(TableDiv[[Agency]:[Agency]]=$E340)*(ROW(TableDiv[Agency])-ROW(TableDiv[[#Headers],[Agency]])),COLUMNS($F$7:S$7))))</f>
        <v>0</v>
      </c>
      <c r="T340" s="1069" cm="1">
        <f t="array" ref="T340">IF($D340&lt;COLUMNS($F$7:T$7),"",INDEX(TableDiv[[GASB]:[GASB]],_xlfn.AGGREGATE(15,3,(TableDiv[[Agency]:[Agency]]=$E340)/(TableDiv[[Agency]:[Agency]]=$E340)*(ROW(TableDiv[Agency])-ROW(TableDiv[[#Headers],[Agency]])),COLUMNS($F$7:T$7))))</f>
        <v>0</v>
      </c>
      <c r="U340" s="1069" cm="1">
        <f t="array" ref="U340">IF($D340&lt;COLUMNS($F$7:U$7),"",INDEX(TableDiv[[GASB]:[GASB]],_xlfn.AGGREGATE(15,3,(TableDiv[[Agency]:[Agency]]=$E340)/(TableDiv[[Agency]:[Agency]]=$E340)*(ROW(TableDiv[Agency])-ROW(TableDiv[[#Headers],[Agency]])),COLUMNS($F$7:U$7))))</f>
        <v>0</v>
      </c>
      <c r="V340" s="1069" cm="1">
        <f t="array" ref="V340">IF($D340&lt;COLUMNS($F$7:V$7),"",INDEX(TableDiv[[GASB]:[GASB]],_xlfn.AGGREGATE(15,3,(TableDiv[[Agency]:[Agency]]=$E340)/(TableDiv[[Agency]:[Agency]]=$E340)*(ROW(TableDiv[Agency])-ROW(TableDiv[[#Headers],[Agency]])),COLUMNS($F$7:V$7))))</f>
        <v>0</v>
      </c>
      <c r="W340" s="1069" cm="1">
        <f t="array" ref="W340">IF($D340&lt;COLUMNS($F$7:W$7),"",INDEX(TableDiv[[GASB]:[GASB]],_xlfn.AGGREGATE(15,3,(TableDiv[[Agency]:[Agency]]=$E340)/(TableDiv[[Agency]:[Agency]]=$E340)*(ROW(TableDiv[Agency])-ROW(TableDiv[[#Headers],[Agency]])),COLUMNS($F$7:W$7))))</f>
        <v>0</v>
      </c>
      <c r="X340" s="1069" cm="1">
        <f t="array" ref="X340">IF($D340&lt;COLUMNS($F$7:X$7),"",INDEX(TableDiv[[GASB]:[GASB]],_xlfn.AGGREGATE(15,3,(TableDiv[[Agency]:[Agency]]=$E340)/(TableDiv[[Agency]:[Agency]]=$E340)*(ROW(TableDiv[Agency])-ROW(TableDiv[[#Headers],[Agency]])),COLUMNS($F$7:X$7))))</f>
        <v>0</v>
      </c>
      <c r="Y340" s="1069" cm="1">
        <f t="array" ref="Y340">IF($D340&lt;COLUMNS($F$7:Y$7),"",INDEX(TableDiv[[GASB]:[GASB]],_xlfn.AGGREGATE(15,3,(TableDiv[[Agency]:[Agency]]=$E340)/(TableDiv[[Agency]:[Agency]]=$E340)*(ROW(TableDiv[Agency])-ROW(TableDiv[[#Headers],[Agency]])),COLUMNS($F$7:Y$7))))</f>
        <v>0</v>
      </c>
      <c r="Z340" s="1069" cm="1">
        <f t="array" ref="Z340">IF($D340&lt;COLUMNS($F$7:Z$7),"",INDEX(TableDiv[[GASB]:[GASB]],_xlfn.AGGREGATE(15,3,(TableDiv[[Agency]:[Agency]]=$E340)/(TableDiv[[Agency]:[Agency]]=$E340)*(ROW(TableDiv[Agency])-ROW(TableDiv[[#Headers],[Agency]])),COLUMNS($F$7:Z$7))))</f>
        <v>0</v>
      </c>
      <c r="AA340" s="1069" cm="1">
        <f t="array" ref="AA340">IF($D340&lt;COLUMNS($F$7:AA$7),"",INDEX(TableDiv[[GASB]:[GASB]],_xlfn.AGGREGATE(15,3,(TableDiv[[Agency]:[Agency]]=$E340)/(TableDiv[[Agency]:[Agency]]=$E340)*(ROW(TableDiv[Agency])-ROW(TableDiv[[#Headers],[Agency]])),COLUMNS($F$7:AA$7))))</f>
        <v>0</v>
      </c>
      <c r="AB340" s="1069" cm="1">
        <f t="array" ref="AB340">IF($D340&lt;COLUMNS($F$7:AB$7),"",INDEX(TableDiv[[GASB]:[GASB]],_xlfn.AGGREGATE(15,3,(TableDiv[[Agency]:[Agency]]=$E340)/(TableDiv[[Agency]:[Agency]]=$E340)*(ROW(TableDiv[Agency])-ROW(TableDiv[[#Headers],[Agency]])),COLUMNS($F$7:AB$7))))</f>
        <v>0</v>
      </c>
      <c r="AC340" s="1069" cm="1">
        <f t="array" ref="AC340">IF($D340&lt;COLUMNS($F$7:AC$7),"",INDEX(TableDiv[[GASB]:[GASB]],_xlfn.AGGREGATE(15,3,(TableDiv[[Agency]:[Agency]]=$E340)/(TableDiv[[Agency]:[Agency]]=$E340)*(ROW(TableDiv[Agency])-ROW(TableDiv[[#Headers],[Agency]])),COLUMNS($F$7:AC$7))))</f>
        <v>0</v>
      </c>
      <c r="AD340" s="1069" cm="1">
        <f t="array" ref="AD340">IF($D340&lt;COLUMNS($F$7:AD$7),"",INDEX(TableDiv[[GASB]:[GASB]],_xlfn.AGGREGATE(15,3,(TableDiv[[Agency]:[Agency]]=$E340)/(TableDiv[[Agency]:[Agency]]=$E340)*(ROW(TableDiv[Agency])-ROW(TableDiv[[#Headers],[Agency]])),COLUMNS($F$7:AD$7))))</f>
        <v>0</v>
      </c>
      <c r="AE340" s="1069" cm="1">
        <f t="array" ref="AE340">IF($D340&lt;COLUMNS($F$7:AE$7),"",INDEX(TableDiv[[GASB]:[GASB]],_xlfn.AGGREGATE(15,3,(TableDiv[[Agency]:[Agency]]=$E340)/(TableDiv[[Agency]:[Agency]]=$E340)*(ROW(TableDiv[Agency])-ROW(TableDiv[[#Headers],[Agency]])),COLUMNS($F$7:AE$7))))</f>
        <v>0</v>
      </c>
      <c r="AF340" s="1069" cm="1">
        <f t="array" ref="AF340">IF($D340&lt;COLUMNS($F$7:AF$7),"",INDEX(TableDiv[[GASB]:[GASB]],_xlfn.AGGREGATE(15,3,(TableDiv[[Agency]:[Agency]]=$E340)/(TableDiv[[Agency]:[Agency]]=$E340)*(ROW(TableDiv[Agency])-ROW(TableDiv[[#Headers],[Agency]])),COLUMNS($F$7:AF$7))))</f>
        <v>0</v>
      </c>
      <c r="AG340" s="1069" cm="1">
        <f t="array" ref="AG340">IF($D340&lt;COLUMNS($F$7:AG$7),"",INDEX(TableDiv[[GASB]:[GASB]],_xlfn.AGGREGATE(15,3,(TableDiv[[Agency]:[Agency]]=$E340)/(TableDiv[[Agency]:[Agency]]=$E340)*(ROW(TableDiv[Agency])-ROW(TableDiv[[#Headers],[Agency]])),COLUMNS($F$7:AG$7))))</f>
        <v>0</v>
      </c>
      <c r="AH340" s="1069" cm="1">
        <f t="array" ref="AH340">IF($D340&lt;COLUMNS($F$7:AH$7),"",INDEX(TableDiv[[GASB]:[GASB]],_xlfn.AGGREGATE(15,3,(TableDiv[[Agency]:[Agency]]=$E340)/(TableDiv[[Agency]:[Agency]]=$E340)*(ROW(TableDiv[Agency])-ROW(TableDiv[[#Headers],[Agency]])),COLUMNS($F$7:AH$7))))</f>
        <v>0</v>
      </c>
      <c r="AI340" s="1069" cm="1">
        <f t="array" ref="AI340">IF($D340&lt;COLUMNS($F$7:AI$7),"",INDEX(TableDiv[[GASB]:[GASB]],_xlfn.AGGREGATE(15,3,(TableDiv[[Agency]:[Agency]]=$E340)/(TableDiv[[Agency]:[Agency]]=$E340)*(ROW(TableDiv[Agency])-ROW(TableDiv[[#Headers],[Agency]])),COLUMNS($F$7:AI$7))))</f>
        <v>0</v>
      </c>
      <c r="AJ340" s="1069" cm="1">
        <f t="array" ref="AJ340">IF($D340&lt;COLUMNS($F$7:AJ$7),"",INDEX(TableDiv[[GASB]:[GASB]],_xlfn.AGGREGATE(15,3,(TableDiv[[Agency]:[Agency]]=$E340)/(TableDiv[[Agency]:[Agency]]=$E340)*(ROW(TableDiv[Agency])-ROW(TableDiv[[#Headers],[Agency]])),COLUMNS($F$7:AJ$7))))</f>
        <v>0</v>
      </c>
      <c r="AK340" s="1069" t="str" cm="1">
        <f t="array" ref="AK340">IF($D340&lt;COLUMNS($F$7:AK$7),"",INDEX(TableDiv[[GASB]:[GASB]],_xlfn.AGGREGATE(15,3,(TableDiv[[Agency]:[Agency]]=$E340)/(TableDiv[[Agency]:[Agency]]=$E340)*(ROW(TableDiv[Agency])-ROW(TableDiv[[#Headers],[Agency]])),COLUMNS($F$7:AK$7))))</f>
        <v/>
      </c>
      <c r="AL340" s="1069" t="str" cm="1">
        <f t="array" ref="AL340">IF($D340&lt;COLUMNS($F$7:AL$7),"",INDEX(TableDiv[[GASB]:[GASB]],_xlfn.AGGREGATE(15,3,(TableDiv[[Agency]:[Agency]]=$E340)/(TableDiv[[Agency]:[Agency]]=$E340)*(ROW(TableDiv[Agency])-ROW(TableDiv[[#Headers],[Agency]])),COLUMNS($F$7:AL$7))))</f>
        <v/>
      </c>
      <c r="AM340" s="1069" t="str" cm="1">
        <f t="array" ref="AM340">IF($D340&lt;COLUMNS($F$7:AM$7),"",INDEX(TableDiv[[GASB]:[GASB]],_xlfn.AGGREGATE(15,3,(TableDiv[[Agency]:[Agency]]=$E340)/(TableDiv[[Agency]:[Agency]]=$E340)*(ROW(TableDiv[Agency])-ROW(TableDiv[[#Headers],[Agency]])),COLUMNS($F$7:AM$7))))</f>
        <v/>
      </c>
      <c r="AN340" s="1069"/>
      <c r="AO340" s="1069"/>
      <c r="AP340" s="1069"/>
      <c r="AQ340" s="1069"/>
      <c r="AR340" s="1069"/>
      <c r="AS340" s="1069"/>
    </row>
    <row r="341" spans="1:45" ht="15">
      <c r="A341" s="1073" t="s">
        <v>1572</v>
      </c>
      <c r="B341" s="1073" t="s">
        <v>2265</v>
      </c>
      <c r="C341" s="1069"/>
      <c r="D341" s="1069">
        <f>COUNTIF(TableDiv[Agency],E341)</f>
        <v>31</v>
      </c>
      <c r="E341" s="1078" t="str" cm="1">
        <f t="array" ref="E341">IFERROR(INDEX(TableDiv[Agency],MATCH(0,INDEX(COUNTIF($E$7:E340,TableDiv[Agency]),),0)),"")</f>
        <v/>
      </c>
      <c r="F341" s="1069" cm="1">
        <f t="array" ref="F341">IF($D341&lt;COLUMNS($F$7:F$7),"",INDEX(TableDiv[[GASB]:[GASB]],_xlfn.AGGREGATE(15,3,(TableDiv[[Agency]:[Agency]]=$E341)/(TableDiv[[Agency]:[Agency]]=$E341)*(ROW(TableDiv[Agency])-ROW(TableDiv[[#Headers],[Agency]])),COLUMNS($F$7:F$7))))</f>
        <v>0</v>
      </c>
      <c r="G341" s="1069" cm="1">
        <f t="array" ref="G341">IF($D341&lt;COLUMNS($F$7:G$7),"",INDEX(TableDiv[[GASB]:[GASB]],_xlfn.AGGREGATE(15,3,(TableDiv[[Agency]:[Agency]]=$E341)/(TableDiv[[Agency]:[Agency]]=$E341)*(ROW(TableDiv[Agency])-ROW(TableDiv[[#Headers],[Agency]])),COLUMNS($F$7:G$7))))</f>
        <v>0</v>
      </c>
      <c r="H341" s="1069" cm="1">
        <f t="array" ref="H341">IF($D341&lt;COLUMNS($F$7:H$7),"",INDEX(TableDiv[[GASB]:[GASB]],_xlfn.AGGREGATE(15,3,(TableDiv[[Agency]:[Agency]]=$E341)/(TableDiv[[Agency]:[Agency]]=$E341)*(ROW(TableDiv[Agency])-ROW(TableDiv[[#Headers],[Agency]])),COLUMNS($F$7:H$7))))</f>
        <v>0</v>
      </c>
      <c r="I341" s="1069" cm="1">
        <f t="array" ref="I341">IF($D341&lt;COLUMNS($F$7:I$7),"",INDEX(TableDiv[[GASB]:[GASB]],_xlfn.AGGREGATE(15,3,(TableDiv[[Agency]:[Agency]]=$E341)/(TableDiv[[Agency]:[Agency]]=$E341)*(ROW(TableDiv[Agency])-ROW(TableDiv[[#Headers],[Agency]])),COLUMNS($F$7:I$7))))</f>
        <v>0</v>
      </c>
      <c r="J341" s="1069" cm="1">
        <f t="array" ref="J341">IF($D341&lt;COLUMNS($F$7:J$7),"",INDEX(TableDiv[[GASB]:[GASB]],_xlfn.AGGREGATE(15,3,(TableDiv[[Agency]:[Agency]]=$E341)/(TableDiv[[Agency]:[Agency]]=$E341)*(ROW(TableDiv[Agency])-ROW(TableDiv[[#Headers],[Agency]])),COLUMNS($F$7:J$7))))</f>
        <v>0</v>
      </c>
      <c r="K341" s="1069" cm="1">
        <f t="array" ref="K341">IF($D341&lt;COLUMNS($F$7:K$7),"",INDEX(TableDiv[[GASB]:[GASB]],_xlfn.AGGREGATE(15,3,(TableDiv[[Agency]:[Agency]]=$E341)/(TableDiv[[Agency]:[Agency]]=$E341)*(ROW(TableDiv[Agency])-ROW(TableDiv[[#Headers],[Agency]])),COLUMNS($F$7:K$7))))</f>
        <v>0</v>
      </c>
      <c r="L341" s="1069" cm="1">
        <f t="array" ref="L341">IF($D341&lt;COLUMNS($F$7:L$7),"",INDEX(TableDiv[[GASB]:[GASB]],_xlfn.AGGREGATE(15,3,(TableDiv[[Agency]:[Agency]]=$E341)/(TableDiv[[Agency]:[Agency]]=$E341)*(ROW(TableDiv[Agency])-ROW(TableDiv[[#Headers],[Agency]])),COLUMNS($F$7:L$7))))</f>
        <v>0</v>
      </c>
      <c r="M341" s="1069" cm="1">
        <f t="array" ref="M341">IF($D341&lt;COLUMNS($F$7:M$7),"",INDEX(TableDiv[[GASB]:[GASB]],_xlfn.AGGREGATE(15,3,(TableDiv[[Agency]:[Agency]]=$E341)/(TableDiv[[Agency]:[Agency]]=$E341)*(ROW(TableDiv[Agency])-ROW(TableDiv[[#Headers],[Agency]])),COLUMNS($F$7:M$7))))</f>
        <v>0</v>
      </c>
      <c r="N341" s="1069" cm="1">
        <f t="array" ref="N341">IF($D341&lt;COLUMNS($F$7:N$7),"",INDEX(TableDiv[[GASB]:[GASB]],_xlfn.AGGREGATE(15,3,(TableDiv[[Agency]:[Agency]]=$E341)/(TableDiv[[Agency]:[Agency]]=$E341)*(ROW(TableDiv[Agency])-ROW(TableDiv[[#Headers],[Agency]])),COLUMNS($F$7:N$7))))</f>
        <v>0</v>
      </c>
      <c r="O341" s="1069" cm="1">
        <f t="array" ref="O341">IF($D341&lt;COLUMNS($F$7:O$7),"",INDEX(TableDiv[[GASB]:[GASB]],_xlfn.AGGREGATE(15,3,(TableDiv[[Agency]:[Agency]]=$E341)/(TableDiv[[Agency]:[Agency]]=$E341)*(ROW(TableDiv[Agency])-ROW(TableDiv[[#Headers],[Agency]])),COLUMNS($F$7:O$7))))</f>
        <v>0</v>
      </c>
      <c r="P341" s="1069" cm="1">
        <f t="array" ref="P341">IF($D341&lt;COLUMNS($F$7:P$7),"",INDEX(TableDiv[[GASB]:[GASB]],_xlfn.AGGREGATE(15,3,(TableDiv[[Agency]:[Agency]]=$E341)/(TableDiv[[Agency]:[Agency]]=$E341)*(ROW(TableDiv[Agency])-ROW(TableDiv[[#Headers],[Agency]])),COLUMNS($F$7:P$7))))</f>
        <v>0</v>
      </c>
      <c r="Q341" s="1069" cm="1">
        <f t="array" ref="Q341">IF($D341&lt;COLUMNS($F$7:Q$7),"",INDEX(TableDiv[[GASB]:[GASB]],_xlfn.AGGREGATE(15,3,(TableDiv[[Agency]:[Agency]]=$E341)/(TableDiv[[Agency]:[Agency]]=$E341)*(ROW(TableDiv[Agency])-ROW(TableDiv[[#Headers],[Agency]])),COLUMNS($F$7:Q$7))))</f>
        <v>0</v>
      </c>
      <c r="R341" s="1069" cm="1">
        <f t="array" ref="R341">IF($D341&lt;COLUMNS($F$7:R$7),"",INDEX(TableDiv[[GASB]:[GASB]],_xlfn.AGGREGATE(15,3,(TableDiv[[Agency]:[Agency]]=$E341)/(TableDiv[[Agency]:[Agency]]=$E341)*(ROW(TableDiv[Agency])-ROW(TableDiv[[#Headers],[Agency]])),COLUMNS($F$7:R$7))))</f>
        <v>0</v>
      </c>
      <c r="S341" s="1069" cm="1">
        <f t="array" ref="S341">IF($D341&lt;COLUMNS($F$7:S$7),"",INDEX(TableDiv[[GASB]:[GASB]],_xlfn.AGGREGATE(15,3,(TableDiv[[Agency]:[Agency]]=$E341)/(TableDiv[[Agency]:[Agency]]=$E341)*(ROW(TableDiv[Agency])-ROW(TableDiv[[#Headers],[Agency]])),COLUMNS($F$7:S$7))))</f>
        <v>0</v>
      </c>
      <c r="T341" s="1069" cm="1">
        <f t="array" ref="T341">IF($D341&lt;COLUMNS($F$7:T$7),"",INDEX(TableDiv[[GASB]:[GASB]],_xlfn.AGGREGATE(15,3,(TableDiv[[Agency]:[Agency]]=$E341)/(TableDiv[[Agency]:[Agency]]=$E341)*(ROW(TableDiv[Agency])-ROW(TableDiv[[#Headers],[Agency]])),COLUMNS($F$7:T$7))))</f>
        <v>0</v>
      </c>
      <c r="U341" s="1069" cm="1">
        <f t="array" ref="U341">IF($D341&lt;COLUMNS($F$7:U$7),"",INDEX(TableDiv[[GASB]:[GASB]],_xlfn.AGGREGATE(15,3,(TableDiv[[Agency]:[Agency]]=$E341)/(TableDiv[[Agency]:[Agency]]=$E341)*(ROW(TableDiv[Agency])-ROW(TableDiv[[#Headers],[Agency]])),COLUMNS($F$7:U$7))))</f>
        <v>0</v>
      </c>
      <c r="V341" s="1069" cm="1">
        <f t="array" ref="V341">IF($D341&lt;COLUMNS($F$7:V$7),"",INDEX(TableDiv[[GASB]:[GASB]],_xlfn.AGGREGATE(15,3,(TableDiv[[Agency]:[Agency]]=$E341)/(TableDiv[[Agency]:[Agency]]=$E341)*(ROW(TableDiv[Agency])-ROW(TableDiv[[#Headers],[Agency]])),COLUMNS($F$7:V$7))))</f>
        <v>0</v>
      </c>
      <c r="W341" s="1069" cm="1">
        <f t="array" ref="W341">IF($D341&lt;COLUMNS($F$7:W$7),"",INDEX(TableDiv[[GASB]:[GASB]],_xlfn.AGGREGATE(15,3,(TableDiv[[Agency]:[Agency]]=$E341)/(TableDiv[[Agency]:[Agency]]=$E341)*(ROW(TableDiv[Agency])-ROW(TableDiv[[#Headers],[Agency]])),COLUMNS($F$7:W$7))))</f>
        <v>0</v>
      </c>
      <c r="X341" s="1069" cm="1">
        <f t="array" ref="X341">IF($D341&lt;COLUMNS($F$7:X$7),"",INDEX(TableDiv[[GASB]:[GASB]],_xlfn.AGGREGATE(15,3,(TableDiv[[Agency]:[Agency]]=$E341)/(TableDiv[[Agency]:[Agency]]=$E341)*(ROW(TableDiv[Agency])-ROW(TableDiv[[#Headers],[Agency]])),COLUMNS($F$7:X$7))))</f>
        <v>0</v>
      </c>
      <c r="Y341" s="1069" cm="1">
        <f t="array" ref="Y341">IF($D341&lt;COLUMNS($F$7:Y$7),"",INDEX(TableDiv[[GASB]:[GASB]],_xlfn.AGGREGATE(15,3,(TableDiv[[Agency]:[Agency]]=$E341)/(TableDiv[[Agency]:[Agency]]=$E341)*(ROW(TableDiv[Agency])-ROW(TableDiv[[#Headers],[Agency]])),COLUMNS($F$7:Y$7))))</f>
        <v>0</v>
      </c>
      <c r="Z341" s="1069" cm="1">
        <f t="array" ref="Z341">IF($D341&lt;COLUMNS($F$7:Z$7),"",INDEX(TableDiv[[GASB]:[GASB]],_xlfn.AGGREGATE(15,3,(TableDiv[[Agency]:[Agency]]=$E341)/(TableDiv[[Agency]:[Agency]]=$E341)*(ROW(TableDiv[Agency])-ROW(TableDiv[[#Headers],[Agency]])),COLUMNS($F$7:Z$7))))</f>
        <v>0</v>
      </c>
      <c r="AA341" s="1069" cm="1">
        <f t="array" ref="AA341">IF($D341&lt;COLUMNS($F$7:AA$7),"",INDEX(TableDiv[[GASB]:[GASB]],_xlfn.AGGREGATE(15,3,(TableDiv[[Agency]:[Agency]]=$E341)/(TableDiv[[Agency]:[Agency]]=$E341)*(ROW(TableDiv[Agency])-ROW(TableDiv[[#Headers],[Agency]])),COLUMNS($F$7:AA$7))))</f>
        <v>0</v>
      </c>
      <c r="AB341" s="1069" cm="1">
        <f t="array" ref="AB341">IF($D341&lt;COLUMNS($F$7:AB$7),"",INDEX(TableDiv[[GASB]:[GASB]],_xlfn.AGGREGATE(15,3,(TableDiv[[Agency]:[Agency]]=$E341)/(TableDiv[[Agency]:[Agency]]=$E341)*(ROW(TableDiv[Agency])-ROW(TableDiv[[#Headers],[Agency]])),COLUMNS($F$7:AB$7))))</f>
        <v>0</v>
      </c>
      <c r="AC341" s="1069" cm="1">
        <f t="array" ref="AC341">IF($D341&lt;COLUMNS($F$7:AC$7),"",INDEX(TableDiv[[GASB]:[GASB]],_xlfn.AGGREGATE(15,3,(TableDiv[[Agency]:[Agency]]=$E341)/(TableDiv[[Agency]:[Agency]]=$E341)*(ROW(TableDiv[Agency])-ROW(TableDiv[[#Headers],[Agency]])),COLUMNS($F$7:AC$7))))</f>
        <v>0</v>
      </c>
      <c r="AD341" s="1069" cm="1">
        <f t="array" ref="AD341">IF($D341&lt;COLUMNS($F$7:AD$7),"",INDEX(TableDiv[[GASB]:[GASB]],_xlfn.AGGREGATE(15,3,(TableDiv[[Agency]:[Agency]]=$E341)/(TableDiv[[Agency]:[Agency]]=$E341)*(ROW(TableDiv[Agency])-ROW(TableDiv[[#Headers],[Agency]])),COLUMNS($F$7:AD$7))))</f>
        <v>0</v>
      </c>
      <c r="AE341" s="1069" cm="1">
        <f t="array" ref="AE341">IF($D341&lt;COLUMNS($F$7:AE$7),"",INDEX(TableDiv[[GASB]:[GASB]],_xlfn.AGGREGATE(15,3,(TableDiv[[Agency]:[Agency]]=$E341)/(TableDiv[[Agency]:[Agency]]=$E341)*(ROW(TableDiv[Agency])-ROW(TableDiv[[#Headers],[Agency]])),COLUMNS($F$7:AE$7))))</f>
        <v>0</v>
      </c>
      <c r="AF341" s="1069" cm="1">
        <f t="array" ref="AF341">IF($D341&lt;COLUMNS($F$7:AF$7),"",INDEX(TableDiv[[GASB]:[GASB]],_xlfn.AGGREGATE(15,3,(TableDiv[[Agency]:[Agency]]=$E341)/(TableDiv[[Agency]:[Agency]]=$E341)*(ROW(TableDiv[Agency])-ROW(TableDiv[[#Headers],[Agency]])),COLUMNS($F$7:AF$7))))</f>
        <v>0</v>
      </c>
      <c r="AG341" s="1069" cm="1">
        <f t="array" ref="AG341">IF($D341&lt;COLUMNS($F$7:AG$7),"",INDEX(TableDiv[[GASB]:[GASB]],_xlfn.AGGREGATE(15,3,(TableDiv[[Agency]:[Agency]]=$E341)/(TableDiv[[Agency]:[Agency]]=$E341)*(ROW(TableDiv[Agency])-ROW(TableDiv[[#Headers],[Agency]])),COLUMNS($F$7:AG$7))))</f>
        <v>0</v>
      </c>
      <c r="AH341" s="1069" cm="1">
        <f t="array" ref="AH341">IF($D341&lt;COLUMNS($F$7:AH$7),"",INDEX(TableDiv[[GASB]:[GASB]],_xlfn.AGGREGATE(15,3,(TableDiv[[Agency]:[Agency]]=$E341)/(TableDiv[[Agency]:[Agency]]=$E341)*(ROW(TableDiv[Agency])-ROW(TableDiv[[#Headers],[Agency]])),COLUMNS($F$7:AH$7))))</f>
        <v>0</v>
      </c>
      <c r="AI341" s="1069" cm="1">
        <f t="array" ref="AI341">IF($D341&lt;COLUMNS($F$7:AI$7),"",INDEX(TableDiv[[GASB]:[GASB]],_xlfn.AGGREGATE(15,3,(TableDiv[[Agency]:[Agency]]=$E341)/(TableDiv[[Agency]:[Agency]]=$E341)*(ROW(TableDiv[Agency])-ROW(TableDiv[[#Headers],[Agency]])),COLUMNS($F$7:AI$7))))</f>
        <v>0</v>
      </c>
      <c r="AJ341" s="1069" cm="1">
        <f t="array" ref="AJ341">IF($D341&lt;COLUMNS($F$7:AJ$7),"",INDEX(TableDiv[[GASB]:[GASB]],_xlfn.AGGREGATE(15,3,(TableDiv[[Agency]:[Agency]]=$E341)/(TableDiv[[Agency]:[Agency]]=$E341)*(ROW(TableDiv[Agency])-ROW(TableDiv[[#Headers],[Agency]])),COLUMNS($F$7:AJ$7))))</f>
        <v>0</v>
      </c>
      <c r="AK341" s="1069" t="str" cm="1">
        <f t="array" ref="AK341">IF($D341&lt;COLUMNS($F$7:AK$7),"",INDEX(TableDiv[[GASB]:[GASB]],_xlfn.AGGREGATE(15,3,(TableDiv[[Agency]:[Agency]]=$E341)/(TableDiv[[Agency]:[Agency]]=$E341)*(ROW(TableDiv[Agency])-ROW(TableDiv[[#Headers],[Agency]])),COLUMNS($F$7:AK$7))))</f>
        <v/>
      </c>
      <c r="AL341" s="1069" t="str" cm="1">
        <f t="array" ref="AL341">IF($D341&lt;COLUMNS($F$7:AL$7),"",INDEX(TableDiv[[GASB]:[GASB]],_xlfn.AGGREGATE(15,3,(TableDiv[[Agency]:[Agency]]=$E341)/(TableDiv[[Agency]:[Agency]]=$E341)*(ROW(TableDiv[Agency])-ROW(TableDiv[[#Headers],[Agency]])),COLUMNS($F$7:AL$7))))</f>
        <v/>
      </c>
      <c r="AM341" s="1069" t="str" cm="1">
        <f t="array" ref="AM341">IF($D341&lt;COLUMNS($F$7:AM$7),"",INDEX(TableDiv[[GASB]:[GASB]],_xlfn.AGGREGATE(15,3,(TableDiv[[Agency]:[Agency]]=$E341)/(TableDiv[[Agency]:[Agency]]=$E341)*(ROW(TableDiv[Agency])-ROW(TableDiv[[#Headers],[Agency]])),COLUMNS($F$7:AM$7))))</f>
        <v/>
      </c>
      <c r="AN341" s="1069"/>
      <c r="AO341" s="1069"/>
      <c r="AP341" s="1069"/>
      <c r="AQ341" s="1069"/>
      <c r="AR341" s="1069"/>
      <c r="AS341" s="1069"/>
    </row>
    <row r="342" spans="1:45" ht="15">
      <c r="A342" s="1073" t="s">
        <v>1572</v>
      </c>
      <c r="B342" s="1073" t="s">
        <v>2396</v>
      </c>
      <c r="C342" s="1069"/>
      <c r="D342" s="1069">
        <f>COUNTIF(TableDiv[Agency],E342)</f>
        <v>31</v>
      </c>
      <c r="E342" s="1078" t="str" cm="1">
        <f t="array" ref="E342">IFERROR(INDEX(TableDiv[Agency],MATCH(0,INDEX(COUNTIF($E$7:E341,TableDiv[Agency]),),0)),"")</f>
        <v/>
      </c>
      <c r="F342" s="1069" cm="1">
        <f t="array" ref="F342">IF($D342&lt;COLUMNS($F$7:F$7),"",INDEX(TableDiv[[GASB]:[GASB]],_xlfn.AGGREGATE(15,3,(TableDiv[[Agency]:[Agency]]=$E342)/(TableDiv[[Agency]:[Agency]]=$E342)*(ROW(TableDiv[Agency])-ROW(TableDiv[[#Headers],[Agency]])),COLUMNS($F$7:F$7))))</f>
        <v>0</v>
      </c>
      <c r="G342" s="1069" cm="1">
        <f t="array" ref="G342">IF($D342&lt;COLUMNS($F$7:G$7),"",INDEX(TableDiv[[GASB]:[GASB]],_xlfn.AGGREGATE(15,3,(TableDiv[[Agency]:[Agency]]=$E342)/(TableDiv[[Agency]:[Agency]]=$E342)*(ROW(TableDiv[Agency])-ROW(TableDiv[[#Headers],[Agency]])),COLUMNS($F$7:G$7))))</f>
        <v>0</v>
      </c>
      <c r="H342" s="1069" cm="1">
        <f t="array" ref="H342">IF($D342&lt;COLUMNS($F$7:H$7),"",INDEX(TableDiv[[GASB]:[GASB]],_xlfn.AGGREGATE(15,3,(TableDiv[[Agency]:[Agency]]=$E342)/(TableDiv[[Agency]:[Agency]]=$E342)*(ROW(TableDiv[Agency])-ROW(TableDiv[[#Headers],[Agency]])),COLUMNS($F$7:H$7))))</f>
        <v>0</v>
      </c>
      <c r="I342" s="1069" cm="1">
        <f t="array" ref="I342">IF($D342&lt;COLUMNS($F$7:I$7),"",INDEX(TableDiv[[GASB]:[GASB]],_xlfn.AGGREGATE(15,3,(TableDiv[[Agency]:[Agency]]=$E342)/(TableDiv[[Agency]:[Agency]]=$E342)*(ROW(TableDiv[Agency])-ROW(TableDiv[[#Headers],[Agency]])),COLUMNS($F$7:I$7))))</f>
        <v>0</v>
      </c>
      <c r="J342" s="1069" cm="1">
        <f t="array" ref="J342">IF($D342&lt;COLUMNS($F$7:J$7),"",INDEX(TableDiv[[GASB]:[GASB]],_xlfn.AGGREGATE(15,3,(TableDiv[[Agency]:[Agency]]=$E342)/(TableDiv[[Agency]:[Agency]]=$E342)*(ROW(TableDiv[Agency])-ROW(TableDiv[[#Headers],[Agency]])),COLUMNS($F$7:J$7))))</f>
        <v>0</v>
      </c>
      <c r="K342" s="1069" cm="1">
        <f t="array" ref="K342">IF($D342&lt;COLUMNS($F$7:K$7),"",INDEX(TableDiv[[GASB]:[GASB]],_xlfn.AGGREGATE(15,3,(TableDiv[[Agency]:[Agency]]=$E342)/(TableDiv[[Agency]:[Agency]]=$E342)*(ROW(TableDiv[Agency])-ROW(TableDiv[[#Headers],[Agency]])),COLUMNS($F$7:K$7))))</f>
        <v>0</v>
      </c>
      <c r="L342" s="1069" cm="1">
        <f t="array" ref="L342">IF($D342&lt;COLUMNS($F$7:L$7),"",INDEX(TableDiv[[GASB]:[GASB]],_xlfn.AGGREGATE(15,3,(TableDiv[[Agency]:[Agency]]=$E342)/(TableDiv[[Agency]:[Agency]]=$E342)*(ROW(TableDiv[Agency])-ROW(TableDiv[[#Headers],[Agency]])),COLUMNS($F$7:L$7))))</f>
        <v>0</v>
      </c>
      <c r="M342" s="1069" cm="1">
        <f t="array" ref="M342">IF($D342&lt;COLUMNS($F$7:M$7),"",INDEX(TableDiv[[GASB]:[GASB]],_xlfn.AGGREGATE(15,3,(TableDiv[[Agency]:[Agency]]=$E342)/(TableDiv[[Agency]:[Agency]]=$E342)*(ROW(TableDiv[Agency])-ROW(TableDiv[[#Headers],[Agency]])),COLUMNS($F$7:M$7))))</f>
        <v>0</v>
      </c>
      <c r="N342" s="1069" cm="1">
        <f t="array" ref="N342">IF($D342&lt;COLUMNS($F$7:N$7),"",INDEX(TableDiv[[GASB]:[GASB]],_xlfn.AGGREGATE(15,3,(TableDiv[[Agency]:[Agency]]=$E342)/(TableDiv[[Agency]:[Agency]]=$E342)*(ROW(TableDiv[Agency])-ROW(TableDiv[[#Headers],[Agency]])),COLUMNS($F$7:N$7))))</f>
        <v>0</v>
      </c>
      <c r="O342" s="1069" cm="1">
        <f t="array" ref="O342">IF($D342&lt;COLUMNS($F$7:O$7),"",INDEX(TableDiv[[GASB]:[GASB]],_xlfn.AGGREGATE(15,3,(TableDiv[[Agency]:[Agency]]=$E342)/(TableDiv[[Agency]:[Agency]]=$E342)*(ROW(TableDiv[Agency])-ROW(TableDiv[[#Headers],[Agency]])),COLUMNS($F$7:O$7))))</f>
        <v>0</v>
      </c>
      <c r="P342" s="1069" cm="1">
        <f t="array" ref="P342">IF($D342&lt;COLUMNS($F$7:P$7),"",INDEX(TableDiv[[GASB]:[GASB]],_xlfn.AGGREGATE(15,3,(TableDiv[[Agency]:[Agency]]=$E342)/(TableDiv[[Agency]:[Agency]]=$E342)*(ROW(TableDiv[Agency])-ROW(TableDiv[[#Headers],[Agency]])),COLUMNS($F$7:P$7))))</f>
        <v>0</v>
      </c>
      <c r="Q342" s="1069" cm="1">
        <f t="array" ref="Q342">IF($D342&lt;COLUMNS($F$7:Q$7),"",INDEX(TableDiv[[GASB]:[GASB]],_xlfn.AGGREGATE(15,3,(TableDiv[[Agency]:[Agency]]=$E342)/(TableDiv[[Agency]:[Agency]]=$E342)*(ROW(TableDiv[Agency])-ROW(TableDiv[[#Headers],[Agency]])),COLUMNS($F$7:Q$7))))</f>
        <v>0</v>
      </c>
      <c r="R342" s="1069" cm="1">
        <f t="array" ref="R342">IF($D342&lt;COLUMNS($F$7:R$7),"",INDEX(TableDiv[[GASB]:[GASB]],_xlfn.AGGREGATE(15,3,(TableDiv[[Agency]:[Agency]]=$E342)/(TableDiv[[Agency]:[Agency]]=$E342)*(ROW(TableDiv[Agency])-ROW(TableDiv[[#Headers],[Agency]])),COLUMNS($F$7:R$7))))</f>
        <v>0</v>
      </c>
      <c r="S342" s="1069" cm="1">
        <f t="array" ref="S342">IF($D342&lt;COLUMNS($F$7:S$7),"",INDEX(TableDiv[[GASB]:[GASB]],_xlfn.AGGREGATE(15,3,(TableDiv[[Agency]:[Agency]]=$E342)/(TableDiv[[Agency]:[Agency]]=$E342)*(ROW(TableDiv[Agency])-ROW(TableDiv[[#Headers],[Agency]])),COLUMNS($F$7:S$7))))</f>
        <v>0</v>
      </c>
      <c r="T342" s="1069" cm="1">
        <f t="array" ref="T342">IF($D342&lt;COLUMNS($F$7:T$7),"",INDEX(TableDiv[[GASB]:[GASB]],_xlfn.AGGREGATE(15,3,(TableDiv[[Agency]:[Agency]]=$E342)/(TableDiv[[Agency]:[Agency]]=$E342)*(ROW(TableDiv[Agency])-ROW(TableDiv[[#Headers],[Agency]])),COLUMNS($F$7:T$7))))</f>
        <v>0</v>
      </c>
      <c r="U342" s="1069" cm="1">
        <f t="array" ref="U342">IF($D342&lt;COLUMNS($F$7:U$7),"",INDEX(TableDiv[[GASB]:[GASB]],_xlfn.AGGREGATE(15,3,(TableDiv[[Agency]:[Agency]]=$E342)/(TableDiv[[Agency]:[Agency]]=$E342)*(ROW(TableDiv[Agency])-ROW(TableDiv[[#Headers],[Agency]])),COLUMNS($F$7:U$7))))</f>
        <v>0</v>
      </c>
      <c r="V342" s="1069" cm="1">
        <f t="array" ref="V342">IF($D342&lt;COLUMNS($F$7:V$7),"",INDEX(TableDiv[[GASB]:[GASB]],_xlfn.AGGREGATE(15,3,(TableDiv[[Agency]:[Agency]]=$E342)/(TableDiv[[Agency]:[Agency]]=$E342)*(ROW(TableDiv[Agency])-ROW(TableDiv[[#Headers],[Agency]])),COLUMNS($F$7:V$7))))</f>
        <v>0</v>
      </c>
      <c r="W342" s="1069" cm="1">
        <f t="array" ref="W342">IF($D342&lt;COLUMNS($F$7:W$7),"",INDEX(TableDiv[[GASB]:[GASB]],_xlfn.AGGREGATE(15,3,(TableDiv[[Agency]:[Agency]]=$E342)/(TableDiv[[Agency]:[Agency]]=$E342)*(ROW(TableDiv[Agency])-ROW(TableDiv[[#Headers],[Agency]])),COLUMNS($F$7:W$7))))</f>
        <v>0</v>
      </c>
      <c r="X342" s="1069" cm="1">
        <f t="array" ref="X342">IF($D342&lt;COLUMNS($F$7:X$7),"",INDEX(TableDiv[[GASB]:[GASB]],_xlfn.AGGREGATE(15,3,(TableDiv[[Agency]:[Agency]]=$E342)/(TableDiv[[Agency]:[Agency]]=$E342)*(ROW(TableDiv[Agency])-ROW(TableDiv[[#Headers],[Agency]])),COLUMNS($F$7:X$7))))</f>
        <v>0</v>
      </c>
      <c r="Y342" s="1069" cm="1">
        <f t="array" ref="Y342">IF($D342&lt;COLUMNS($F$7:Y$7),"",INDEX(TableDiv[[GASB]:[GASB]],_xlfn.AGGREGATE(15,3,(TableDiv[[Agency]:[Agency]]=$E342)/(TableDiv[[Agency]:[Agency]]=$E342)*(ROW(TableDiv[Agency])-ROW(TableDiv[[#Headers],[Agency]])),COLUMNS($F$7:Y$7))))</f>
        <v>0</v>
      </c>
      <c r="Z342" s="1069" cm="1">
        <f t="array" ref="Z342">IF($D342&lt;COLUMNS($F$7:Z$7),"",INDEX(TableDiv[[GASB]:[GASB]],_xlfn.AGGREGATE(15,3,(TableDiv[[Agency]:[Agency]]=$E342)/(TableDiv[[Agency]:[Agency]]=$E342)*(ROW(TableDiv[Agency])-ROW(TableDiv[[#Headers],[Agency]])),COLUMNS($F$7:Z$7))))</f>
        <v>0</v>
      </c>
      <c r="AA342" s="1069" cm="1">
        <f t="array" ref="AA342">IF($D342&lt;COLUMNS($F$7:AA$7),"",INDEX(TableDiv[[GASB]:[GASB]],_xlfn.AGGREGATE(15,3,(TableDiv[[Agency]:[Agency]]=$E342)/(TableDiv[[Agency]:[Agency]]=$E342)*(ROW(TableDiv[Agency])-ROW(TableDiv[[#Headers],[Agency]])),COLUMNS($F$7:AA$7))))</f>
        <v>0</v>
      </c>
      <c r="AB342" s="1069" cm="1">
        <f t="array" ref="AB342">IF($D342&lt;COLUMNS($F$7:AB$7),"",INDEX(TableDiv[[GASB]:[GASB]],_xlfn.AGGREGATE(15,3,(TableDiv[[Agency]:[Agency]]=$E342)/(TableDiv[[Agency]:[Agency]]=$E342)*(ROW(TableDiv[Agency])-ROW(TableDiv[[#Headers],[Agency]])),COLUMNS($F$7:AB$7))))</f>
        <v>0</v>
      </c>
      <c r="AC342" s="1069" cm="1">
        <f t="array" ref="AC342">IF($D342&lt;COLUMNS($F$7:AC$7),"",INDEX(TableDiv[[GASB]:[GASB]],_xlfn.AGGREGATE(15,3,(TableDiv[[Agency]:[Agency]]=$E342)/(TableDiv[[Agency]:[Agency]]=$E342)*(ROW(TableDiv[Agency])-ROW(TableDiv[[#Headers],[Agency]])),COLUMNS($F$7:AC$7))))</f>
        <v>0</v>
      </c>
      <c r="AD342" s="1069" cm="1">
        <f t="array" ref="AD342">IF($D342&lt;COLUMNS($F$7:AD$7),"",INDEX(TableDiv[[GASB]:[GASB]],_xlfn.AGGREGATE(15,3,(TableDiv[[Agency]:[Agency]]=$E342)/(TableDiv[[Agency]:[Agency]]=$E342)*(ROW(TableDiv[Agency])-ROW(TableDiv[[#Headers],[Agency]])),COLUMNS($F$7:AD$7))))</f>
        <v>0</v>
      </c>
      <c r="AE342" s="1069" cm="1">
        <f t="array" ref="AE342">IF($D342&lt;COLUMNS($F$7:AE$7),"",INDEX(TableDiv[[GASB]:[GASB]],_xlfn.AGGREGATE(15,3,(TableDiv[[Agency]:[Agency]]=$E342)/(TableDiv[[Agency]:[Agency]]=$E342)*(ROW(TableDiv[Agency])-ROW(TableDiv[[#Headers],[Agency]])),COLUMNS($F$7:AE$7))))</f>
        <v>0</v>
      </c>
      <c r="AF342" s="1069" cm="1">
        <f t="array" ref="AF342">IF($D342&lt;COLUMNS($F$7:AF$7),"",INDEX(TableDiv[[GASB]:[GASB]],_xlfn.AGGREGATE(15,3,(TableDiv[[Agency]:[Agency]]=$E342)/(TableDiv[[Agency]:[Agency]]=$E342)*(ROW(TableDiv[Agency])-ROW(TableDiv[[#Headers],[Agency]])),COLUMNS($F$7:AF$7))))</f>
        <v>0</v>
      </c>
      <c r="AG342" s="1069" cm="1">
        <f t="array" ref="AG342">IF($D342&lt;COLUMNS($F$7:AG$7),"",INDEX(TableDiv[[GASB]:[GASB]],_xlfn.AGGREGATE(15,3,(TableDiv[[Agency]:[Agency]]=$E342)/(TableDiv[[Agency]:[Agency]]=$E342)*(ROW(TableDiv[Agency])-ROW(TableDiv[[#Headers],[Agency]])),COLUMNS($F$7:AG$7))))</f>
        <v>0</v>
      </c>
      <c r="AH342" s="1069" cm="1">
        <f t="array" ref="AH342">IF($D342&lt;COLUMNS($F$7:AH$7),"",INDEX(TableDiv[[GASB]:[GASB]],_xlfn.AGGREGATE(15,3,(TableDiv[[Agency]:[Agency]]=$E342)/(TableDiv[[Agency]:[Agency]]=$E342)*(ROW(TableDiv[Agency])-ROW(TableDiv[[#Headers],[Agency]])),COLUMNS($F$7:AH$7))))</f>
        <v>0</v>
      </c>
      <c r="AI342" s="1069" cm="1">
        <f t="array" ref="AI342">IF($D342&lt;COLUMNS($F$7:AI$7),"",INDEX(TableDiv[[GASB]:[GASB]],_xlfn.AGGREGATE(15,3,(TableDiv[[Agency]:[Agency]]=$E342)/(TableDiv[[Agency]:[Agency]]=$E342)*(ROW(TableDiv[Agency])-ROW(TableDiv[[#Headers],[Agency]])),COLUMNS($F$7:AI$7))))</f>
        <v>0</v>
      </c>
      <c r="AJ342" s="1069" cm="1">
        <f t="array" ref="AJ342">IF($D342&lt;COLUMNS($F$7:AJ$7),"",INDEX(TableDiv[[GASB]:[GASB]],_xlfn.AGGREGATE(15,3,(TableDiv[[Agency]:[Agency]]=$E342)/(TableDiv[[Agency]:[Agency]]=$E342)*(ROW(TableDiv[Agency])-ROW(TableDiv[[#Headers],[Agency]])),COLUMNS($F$7:AJ$7))))</f>
        <v>0</v>
      </c>
      <c r="AK342" s="1069" t="str" cm="1">
        <f t="array" ref="AK342">IF($D342&lt;COLUMNS($F$7:AK$7),"",INDEX(TableDiv[[GASB]:[GASB]],_xlfn.AGGREGATE(15,3,(TableDiv[[Agency]:[Agency]]=$E342)/(TableDiv[[Agency]:[Agency]]=$E342)*(ROW(TableDiv[Agency])-ROW(TableDiv[[#Headers],[Agency]])),COLUMNS($F$7:AK$7))))</f>
        <v/>
      </c>
      <c r="AL342" s="1069" t="str" cm="1">
        <f t="array" ref="AL342">IF($D342&lt;COLUMNS($F$7:AL$7),"",INDEX(TableDiv[[GASB]:[GASB]],_xlfn.AGGREGATE(15,3,(TableDiv[[Agency]:[Agency]]=$E342)/(TableDiv[[Agency]:[Agency]]=$E342)*(ROW(TableDiv[Agency])-ROW(TableDiv[[#Headers],[Agency]])),COLUMNS($F$7:AL$7))))</f>
        <v/>
      </c>
      <c r="AM342" s="1069" t="str" cm="1">
        <f t="array" ref="AM342">IF($D342&lt;COLUMNS($F$7:AM$7),"",INDEX(TableDiv[[GASB]:[GASB]],_xlfn.AGGREGATE(15,3,(TableDiv[[Agency]:[Agency]]=$E342)/(TableDiv[[Agency]:[Agency]]=$E342)*(ROW(TableDiv[Agency])-ROW(TableDiv[[#Headers],[Agency]])),COLUMNS($F$7:AM$7))))</f>
        <v/>
      </c>
      <c r="AN342" s="1069"/>
      <c r="AO342" s="1069"/>
      <c r="AP342" s="1069"/>
      <c r="AQ342" s="1069"/>
      <c r="AR342" s="1069"/>
      <c r="AS342" s="1069"/>
    </row>
    <row r="343" spans="1:45" ht="15">
      <c r="A343" s="1073" t="s">
        <v>1572</v>
      </c>
      <c r="B343" s="1073" t="s">
        <v>2397</v>
      </c>
      <c r="C343" s="1069"/>
      <c r="D343" s="1069">
        <f>COUNTIF(TableDiv[Agency],E343)</f>
        <v>31</v>
      </c>
      <c r="E343" s="1078" t="str" cm="1">
        <f t="array" ref="E343">IFERROR(INDEX(TableDiv[Agency],MATCH(0,INDEX(COUNTIF($E$7:E342,TableDiv[Agency]),),0)),"")</f>
        <v/>
      </c>
      <c r="F343" s="1069" cm="1">
        <f t="array" ref="F343">IF($D343&lt;COLUMNS($F$7:F$7),"",INDEX(TableDiv[[GASB]:[GASB]],_xlfn.AGGREGATE(15,3,(TableDiv[[Agency]:[Agency]]=$E343)/(TableDiv[[Agency]:[Agency]]=$E343)*(ROW(TableDiv[Agency])-ROW(TableDiv[[#Headers],[Agency]])),COLUMNS($F$7:F$7))))</f>
        <v>0</v>
      </c>
      <c r="G343" s="1069" cm="1">
        <f t="array" ref="G343">IF($D343&lt;COLUMNS($F$7:G$7),"",INDEX(TableDiv[[GASB]:[GASB]],_xlfn.AGGREGATE(15,3,(TableDiv[[Agency]:[Agency]]=$E343)/(TableDiv[[Agency]:[Agency]]=$E343)*(ROW(TableDiv[Agency])-ROW(TableDiv[[#Headers],[Agency]])),COLUMNS($F$7:G$7))))</f>
        <v>0</v>
      </c>
      <c r="H343" s="1069" cm="1">
        <f t="array" ref="H343">IF($D343&lt;COLUMNS($F$7:H$7),"",INDEX(TableDiv[[GASB]:[GASB]],_xlfn.AGGREGATE(15,3,(TableDiv[[Agency]:[Agency]]=$E343)/(TableDiv[[Agency]:[Agency]]=$E343)*(ROW(TableDiv[Agency])-ROW(TableDiv[[#Headers],[Agency]])),COLUMNS($F$7:H$7))))</f>
        <v>0</v>
      </c>
      <c r="I343" s="1069" cm="1">
        <f t="array" ref="I343">IF($D343&lt;COLUMNS($F$7:I$7),"",INDEX(TableDiv[[GASB]:[GASB]],_xlfn.AGGREGATE(15,3,(TableDiv[[Agency]:[Agency]]=$E343)/(TableDiv[[Agency]:[Agency]]=$E343)*(ROW(TableDiv[Agency])-ROW(TableDiv[[#Headers],[Agency]])),COLUMNS($F$7:I$7))))</f>
        <v>0</v>
      </c>
      <c r="J343" s="1069" cm="1">
        <f t="array" ref="J343">IF($D343&lt;COLUMNS($F$7:J$7),"",INDEX(TableDiv[[GASB]:[GASB]],_xlfn.AGGREGATE(15,3,(TableDiv[[Agency]:[Agency]]=$E343)/(TableDiv[[Agency]:[Agency]]=$E343)*(ROW(TableDiv[Agency])-ROW(TableDiv[[#Headers],[Agency]])),COLUMNS($F$7:J$7))))</f>
        <v>0</v>
      </c>
      <c r="K343" s="1069" cm="1">
        <f t="array" ref="K343">IF($D343&lt;COLUMNS($F$7:K$7),"",INDEX(TableDiv[[GASB]:[GASB]],_xlfn.AGGREGATE(15,3,(TableDiv[[Agency]:[Agency]]=$E343)/(TableDiv[[Agency]:[Agency]]=$E343)*(ROW(TableDiv[Agency])-ROW(TableDiv[[#Headers],[Agency]])),COLUMNS($F$7:K$7))))</f>
        <v>0</v>
      </c>
      <c r="L343" s="1069" cm="1">
        <f t="array" ref="L343">IF($D343&lt;COLUMNS($F$7:L$7),"",INDEX(TableDiv[[GASB]:[GASB]],_xlfn.AGGREGATE(15,3,(TableDiv[[Agency]:[Agency]]=$E343)/(TableDiv[[Agency]:[Agency]]=$E343)*(ROW(TableDiv[Agency])-ROW(TableDiv[[#Headers],[Agency]])),COLUMNS($F$7:L$7))))</f>
        <v>0</v>
      </c>
      <c r="M343" s="1069" cm="1">
        <f t="array" ref="M343">IF($D343&lt;COLUMNS($F$7:M$7),"",INDEX(TableDiv[[GASB]:[GASB]],_xlfn.AGGREGATE(15,3,(TableDiv[[Agency]:[Agency]]=$E343)/(TableDiv[[Agency]:[Agency]]=$E343)*(ROW(TableDiv[Agency])-ROW(TableDiv[[#Headers],[Agency]])),COLUMNS($F$7:M$7))))</f>
        <v>0</v>
      </c>
      <c r="N343" s="1069" cm="1">
        <f t="array" ref="N343">IF($D343&lt;COLUMNS($F$7:N$7),"",INDEX(TableDiv[[GASB]:[GASB]],_xlfn.AGGREGATE(15,3,(TableDiv[[Agency]:[Agency]]=$E343)/(TableDiv[[Agency]:[Agency]]=$E343)*(ROW(TableDiv[Agency])-ROW(TableDiv[[#Headers],[Agency]])),COLUMNS($F$7:N$7))))</f>
        <v>0</v>
      </c>
      <c r="O343" s="1069" cm="1">
        <f t="array" ref="O343">IF($D343&lt;COLUMNS($F$7:O$7),"",INDEX(TableDiv[[GASB]:[GASB]],_xlfn.AGGREGATE(15,3,(TableDiv[[Agency]:[Agency]]=$E343)/(TableDiv[[Agency]:[Agency]]=$E343)*(ROW(TableDiv[Agency])-ROW(TableDiv[[#Headers],[Agency]])),COLUMNS($F$7:O$7))))</f>
        <v>0</v>
      </c>
      <c r="P343" s="1069" cm="1">
        <f t="array" ref="P343">IF($D343&lt;COLUMNS($F$7:P$7),"",INDEX(TableDiv[[GASB]:[GASB]],_xlfn.AGGREGATE(15,3,(TableDiv[[Agency]:[Agency]]=$E343)/(TableDiv[[Agency]:[Agency]]=$E343)*(ROW(TableDiv[Agency])-ROW(TableDiv[[#Headers],[Agency]])),COLUMNS($F$7:P$7))))</f>
        <v>0</v>
      </c>
      <c r="Q343" s="1069" cm="1">
        <f t="array" ref="Q343">IF($D343&lt;COLUMNS($F$7:Q$7),"",INDEX(TableDiv[[GASB]:[GASB]],_xlfn.AGGREGATE(15,3,(TableDiv[[Agency]:[Agency]]=$E343)/(TableDiv[[Agency]:[Agency]]=$E343)*(ROW(TableDiv[Agency])-ROW(TableDiv[[#Headers],[Agency]])),COLUMNS($F$7:Q$7))))</f>
        <v>0</v>
      </c>
      <c r="R343" s="1069" cm="1">
        <f t="array" ref="R343">IF($D343&lt;COLUMNS($F$7:R$7),"",INDEX(TableDiv[[GASB]:[GASB]],_xlfn.AGGREGATE(15,3,(TableDiv[[Agency]:[Agency]]=$E343)/(TableDiv[[Agency]:[Agency]]=$E343)*(ROW(TableDiv[Agency])-ROW(TableDiv[[#Headers],[Agency]])),COLUMNS($F$7:R$7))))</f>
        <v>0</v>
      </c>
      <c r="S343" s="1069" cm="1">
        <f t="array" ref="S343">IF($D343&lt;COLUMNS($F$7:S$7),"",INDEX(TableDiv[[GASB]:[GASB]],_xlfn.AGGREGATE(15,3,(TableDiv[[Agency]:[Agency]]=$E343)/(TableDiv[[Agency]:[Agency]]=$E343)*(ROW(TableDiv[Agency])-ROW(TableDiv[[#Headers],[Agency]])),COLUMNS($F$7:S$7))))</f>
        <v>0</v>
      </c>
      <c r="T343" s="1069" cm="1">
        <f t="array" ref="T343">IF($D343&lt;COLUMNS($F$7:T$7),"",INDEX(TableDiv[[GASB]:[GASB]],_xlfn.AGGREGATE(15,3,(TableDiv[[Agency]:[Agency]]=$E343)/(TableDiv[[Agency]:[Agency]]=$E343)*(ROW(TableDiv[Agency])-ROW(TableDiv[[#Headers],[Agency]])),COLUMNS($F$7:T$7))))</f>
        <v>0</v>
      </c>
      <c r="U343" s="1069" cm="1">
        <f t="array" ref="U343">IF($D343&lt;COLUMNS($F$7:U$7),"",INDEX(TableDiv[[GASB]:[GASB]],_xlfn.AGGREGATE(15,3,(TableDiv[[Agency]:[Agency]]=$E343)/(TableDiv[[Agency]:[Agency]]=$E343)*(ROW(TableDiv[Agency])-ROW(TableDiv[[#Headers],[Agency]])),COLUMNS($F$7:U$7))))</f>
        <v>0</v>
      </c>
      <c r="V343" s="1069" cm="1">
        <f t="array" ref="V343">IF($D343&lt;COLUMNS($F$7:V$7),"",INDEX(TableDiv[[GASB]:[GASB]],_xlfn.AGGREGATE(15,3,(TableDiv[[Agency]:[Agency]]=$E343)/(TableDiv[[Agency]:[Agency]]=$E343)*(ROW(TableDiv[Agency])-ROW(TableDiv[[#Headers],[Agency]])),COLUMNS($F$7:V$7))))</f>
        <v>0</v>
      </c>
      <c r="W343" s="1069" cm="1">
        <f t="array" ref="W343">IF($D343&lt;COLUMNS($F$7:W$7),"",INDEX(TableDiv[[GASB]:[GASB]],_xlfn.AGGREGATE(15,3,(TableDiv[[Agency]:[Agency]]=$E343)/(TableDiv[[Agency]:[Agency]]=$E343)*(ROW(TableDiv[Agency])-ROW(TableDiv[[#Headers],[Agency]])),COLUMNS($F$7:W$7))))</f>
        <v>0</v>
      </c>
      <c r="X343" s="1069" cm="1">
        <f t="array" ref="X343">IF($D343&lt;COLUMNS($F$7:X$7),"",INDEX(TableDiv[[GASB]:[GASB]],_xlfn.AGGREGATE(15,3,(TableDiv[[Agency]:[Agency]]=$E343)/(TableDiv[[Agency]:[Agency]]=$E343)*(ROW(TableDiv[Agency])-ROW(TableDiv[[#Headers],[Agency]])),COLUMNS($F$7:X$7))))</f>
        <v>0</v>
      </c>
      <c r="Y343" s="1069" cm="1">
        <f t="array" ref="Y343">IF($D343&lt;COLUMNS($F$7:Y$7),"",INDEX(TableDiv[[GASB]:[GASB]],_xlfn.AGGREGATE(15,3,(TableDiv[[Agency]:[Agency]]=$E343)/(TableDiv[[Agency]:[Agency]]=$E343)*(ROW(TableDiv[Agency])-ROW(TableDiv[[#Headers],[Agency]])),COLUMNS($F$7:Y$7))))</f>
        <v>0</v>
      </c>
      <c r="Z343" s="1069" cm="1">
        <f t="array" ref="Z343">IF($D343&lt;COLUMNS($F$7:Z$7),"",INDEX(TableDiv[[GASB]:[GASB]],_xlfn.AGGREGATE(15,3,(TableDiv[[Agency]:[Agency]]=$E343)/(TableDiv[[Agency]:[Agency]]=$E343)*(ROW(TableDiv[Agency])-ROW(TableDiv[[#Headers],[Agency]])),COLUMNS($F$7:Z$7))))</f>
        <v>0</v>
      </c>
      <c r="AA343" s="1069" cm="1">
        <f t="array" ref="AA343">IF($D343&lt;COLUMNS($F$7:AA$7),"",INDEX(TableDiv[[GASB]:[GASB]],_xlfn.AGGREGATE(15,3,(TableDiv[[Agency]:[Agency]]=$E343)/(TableDiv[[Agency]:[Agency]]=$E343)*(ROW(TableDiv[Agency])-ROW(TableDiv[[#Headers],[Agency]])),COLUMNS($F$7:AA$7))))</f>
        <v>0</v>
      </c>
      <c r="AB343" s="1069" cm="1">
        <f t="array" ref="AB343">IF($D343&lt;COLUMNS($F$7:AB$7),"",INDEX(TableDiv[[GASB]:[GASB]],_xlfn.AGGREGATE(15,3,(TableDiv[[Agency]:[Agency]]=$E343)/(TableDiv[[Agency]:[Agency]]=$E343)*(ROW(TableDiv[Agency])-ROW(TableDiv[[#Headers],[Agency]])),COLUMNS($F$7:AB$7))))</f>
        <v>0</v>
      </c>
      <c r="AC343" s="1069" cm="1">
        <f t="array" ref="AC343">IF($D343&lt;COLUMNS($F$7:AC$7),"",INDEX(TableDiv[[GASB]:[GASB]],_xlfn.AGGREGATE(15,3,(TableDiv[[Agency]:[Agency]]=$E343)/(TableDiv[[Agency]:[Agency]]=$E343)*(ROW(TableDiv[Agency])-ROW(TableDiv[[#Headers],[Agency]])),COLUMNS($F$7:AC$7))))</f>
        <v>0</v>
      </c>
      <c r="AD343" s="1069" cm="1">
        <f t="array" ref="AD343">IF($D343&lt;COLUMNS($F$7:AD$7),"",INDEX(TableDiv[[GASB]:[GASB]],_xlfn.AGGREGATE(15,3,(TableDiv[[Agency]:[Agency]]=$E343)/(TableDiv[[Agency]:[Agency]]=$E343)*(ROW(TableDiv[Agency])-ROW(TableDiv[[#Headers],[Agency]])),COLUMNS($F$7:AD$7))))</f>
        <v>0</v>
      </c>
      <c r="AE343" s="1069" cm="1">
        <f t="array" ref="AE343">IF($D343&lt;COLUMNS($F$7:AE$7),"",INDEX(TableDiv[[GASB]:[GASB]],_xlfn.AGGREGATE(15,3,(TableDiv[[Agency]:[Agency]]=$E343)/(TableDiv[[Agency]:[Agency]]=$E343)*(ROW(TableDiv[Agency])-ROW(TableDiv[[#Headers],[Agency]])),COLUMNS($F$7:AE$7))))</f>
        <v>0</v>
      </c>
      <c r="AF343" s="1069" cm="1">
        <f t="array" ref="AF343">IF($D343&lt;COLUMNS($F$7:AF$7),"",INDEX(TableDiv[[GASB]:[GASB]],_xlfn.AGGREGATE(15,3,(TableDiv[[Agency]:[Agency]]=$E343)/(TableDiv[[Agency]:[Agency]]=$E343)*(ROW(TableDiv[Agency])-ROW(TableDiv[[#Headers],[Agency]])),COLUMNS($F$7:AF$7))))</f>
        <v>0</v>
      </c>
      <c r="AG343" s="1069" cm="1">
        <f t="array" ref="AG343">IF($D343&lt;COLUMNS($F$7:AG$7),"",INDEX(TableDiv[[GASB]:[GASB]],_xlfn.AGGREGATE(15,3,(TableDiv[[Agency]:[Agency]]=$E343)/(TableDiv[[Agency]:[Agency]]=$E343)*(ROW(TableDiv[Agency])-ROW(TableDiv[[#Headers],[Agency]])),COLUMNS($F$7:AG$7))))</f>
        <v>0</v>
      </c>
      <c r="AH343" s="1069" cm="1">
        <f t="array" ref="AH343">IF($D343&lt;COLUMNS($F$7:AH$7),"",INDEX(TableDiv[[GASB]:[GASB]],_xlfn.AGGREGATE(15,3,(TableDiv[[Agency]:[Agency]]=$E343)/(TableDiv[[Agency]:[Agency]]=$E343)*(ROW(TableDiv[Agency])-ROW(TableDiv[[#Headers],[Agency]])),COLUMNS($F$7:AH$7))))</f>
        <v>0</v>
      </c>
      <c r="AI343" s="1069" cm="1">
        <f t="array" ref="AI343">IF($D343&lt;COLUMNS($F$7:AI$7),"",INDEX(TableDiv[[GASB]:[GASB]],_xlfn.AGGREGATE(15,3,(TableDiv[[Agency]:[Agency]]=$E343)/(TableDiv[[Agency]:[Agency]]=$E343)*(ROW(TableDiv[Agency])-ROW(TableDiv[[#Headers],[Agency]])),COLUMNS($F$7:AI$7))))</f>
        <v>0</v>
      </c>
      <c r="AJ343" s="1069" cm="1">
        <f t="array" ref="AJ343">IF($D343&lt;COLUMNS($F$7:AJ$7),"",INDEX(TableDiv[[GASB]:[GASB]],_xlfn.AGGREGATE(15,3,(TableDiv[[Agency]:[Agency]]=$E343)/(TableDiv[[Agency]:[Agency]]=$E343)*(ROW(TableDiv[Agency])-ROW(TableDiv[[#Headers],[Agency]])),COLUMNS($F$7:AJ$7))))</f>
        <v>0</v>
      </c>
      <c r="AK343" s="1069" t="str" cm="1">
        <f t="array" ref="AK343">IF($D343&lt;COLUMNS($F$7:AK$7),"",INDEX(TableDiv[[GASB]:[GASB]],_xlfn.AGGREGATE(15,3,(TableDiv[[Agency]:[Agency]]=$E343)/(TableDiv[[Agency]:[Agency]]=$E343)*(ROW(TableDiv[Agency])-ROW(TableDiv[[#Headers],[Agency]])),COLUMNS($F$7:AK$7))))</f>
        <v/>
      </c>
      <c r="AL343" s="1069" t="str" cm="1">
        <f t="array" ref="AL343">IF($D343&lt;COLUMNS($F$7:AL$7),"",INDEX(TableDiv[[GASB]:[GASB]],_xlfn.AGGREGATE(15,3,(TableDiv[[Agency]:[Agency]]=$E343)/(TableDiv[[Agency]:[Agency]]=$E343)*(ROW(TableDiv[Agency])-ROW(TableDiv[[#Headers],[Agency]])),COLUMNS($F$7:AL$7))))</f>
        <v/>
      </c>
      <c r="AM343" s="1069" t="str" cm="1">
        <f t="array" ref="AM343">IF($D343&lt;COLUMNS($F$7:AM$7),"",INDEX(TableDiv[[GASB]:[GASB]],_xlfn.AGGREGATE(15,3,(TableDiv[[Agency]:[Agency]]=$E343)/(TableDiv[[Agency]:[Agency]]=$E343)*(ROW(TableDiv[Agency])-ROW(TableDiv[[#Headers],[Agency]])),COLUMNS($F$7:AM$7))))</f>
        <v/>
      </c>
      <c r="AN343" s="1069"/>
      <c r="AO343" s="1069"/>
      <c r="AP343" s="1069"/>
      <c r="AQ343" s="1069"/>
      <c r="AR343" s="1069"/>
      <c r="AS343" s="1069"/>
    </row>
    <row r="344" spans="1:45" ht="15">
      <c r="A344" s="1073" t="s">
        <v>1578</v>
      </c>
      <c r="B344" s="1073" t="s">
        <v>2265</v>
      </c>
      <c r="C344" s="1069"/>
      <c r="D344" s="1069">
        <f>COUNTIF(TableDiv[Agency],E344)</f>
        <v>31</v>
      </c>
      <c r="E344" s="1078" t="str" cm="1">
        <f t="array" ref="E344">IFERROR(INDEX(TableDiv[Agency],MATCH(0,INDEX(COUNTIF($E$7:E343,TableDiv[Agency]),),0)),"")</f>
        <v/>
      </c>
      <c r="F344" s="1069" cm="1">
        <f t="array" ref="F344">IF($D344&lt;COLUMNS($F$7:F$7),"",INDEX(TableDiv[[GASB]:[GASB]],_xlfn.AGGREGATE(15,3,(TableDiv[[Agency]:[Agency]]=$E344)/(TableDiv[[Agency]:[Agency]]=$E344)*(ROW(TableDiv[Agency])-ROW(TableDiv[[#Headers],[Agency]])),COLUMNS($F$7:F$7))))</f>
        <v>0</v>
      </c>
      <c r="G344" s="1069" cm="1">
        <f t="array" ref="G344">IF($D344&lt;COLUMNS($F$7:G$7),"",INDEX(TableDiv[[GASB]:[GASB]],_xlfn.AGGREGATE(15,3,(TableDiv[[Agency]:[Agency]]=$E344)/(TableDiv[[Agency]:[Agency]]=$E344)*(ROW(TableDiv[Agency])-ROW(TableDiv[[#Headers],[Agency]])),COLUMNS($F$7:G$7))))</f>
        <v>0</v>
      </c>
      <c r="H344" s="1069" cm="1">
        <f t="array" ref="H344">IF($D344&lt;COLUMNS($F$7:H$7),"",INDEX(TableDiv[[GASB]:[GASB]],_xlfn.AGGREGATE(15,3,(TableDiv[[Agency]:[Agency]]=$E344)/(TableDiv[[Agency]:[Agency]]=$E344)*(ROW(TableDiv[Agency])-ROW(TableDiv[[#Headers],[Agency]])),COLUMNS($F$7:H$7))))</f>
        <v>0</v>
      </c>
      <c r="I344" s="1069" cm="1">
        <f t="array" ref="I344">IF($D344&lt;COLUMNS($F$7:I$7),"",INDEX(TableDiv[[GASB]:[GASB]],_xlfn.AGGREGATE(15,3,(TableDiv[[Agency]:[Agency]]=$E344)/(TableDiv[[Agency]:[Agency]]=$E344)*(ROW(TableDiv[Agency])-ROW(TableDiv[[#Headers],[Agency]])),COLUMNS($F$7:I$7))))</f>
        <v>0</v>
      </c>
      <c r="J344" s="1069" cm="1">
        <f t="array" ref="J344">IF($D344&lt;COLUMNS($F$7:J$7),"",INDEX(TableDiv[[GASB]:[GASB]],_xlfn.AGGREGATE(15,3,(TableDiv[[Agency]:[Agency]]=$E344)/(TableDiv[[Agency]:[Agency]]=$E344)*(ROW(TableDiv[Agency])-ROW(TableDiv[[#Headers],[Agency]])),COLUMNS($F$7:J$7))))</f>
        <v>0</v>
      </c>
      <c r="K344" s="1069" cm="1">
        <f t="array" ref="K344">IF($D344&lt;COLUMNS($F$7:K$7),"",INDEX(TableDiv[[GASB]:[GASB]],_xlfn.AGGREGATE(15,3,(TableDiv[[Agency]:[Agency]]=$E344)/(TableDiv[[Agency]:[Agency]]=$E344)*(ROW(TableDiv[Agency])-ROW(TableDiv[[#Headers],[Agency]])),COLUMNS($F$7:K$7))))</f>
        <v>0</v>
      </c>
      <c r="L344" s="1069" cm="1">
        <f t="array" ref="L344">IF($D344&lt;COLUMNS($F$7:L$7),"",INDEX(TableDiv[[GASB]:[GASB]],_xlfn.AGGREGATE(15,3,(TableDiv[[Agency]:[Agency]]=$E344)/(TableDiv[[Agency]:[Agency]]=$E344)*(ROW(TableDiv[Agency])-ROW(TableDiv[[#Headers],[Agency]])),COLUMNS($F$7:L$7))))</f>
        <v>0</v>
      </c>
      <c r="M344" s="1069" cm="1">
        <f t="array" ref="M344">IF($D344&lt;COLUMNS($F$7:M$7),"",INDEX(TableDiv[[GASB]:[GASB]],_xlfn.AGGREGATE(15,3,(TableDiv[[Agency]:[Agency]]=$E344)/(TableDiv[[Agency]:[Agency]]=$E344)*(ROW(TableDiv[Agency])-ROW(TableDiv[[#Headers],[Agency]])),COLUMNS($F$7:M$7))))</f>
        <v>0</v>
      </c>
      <c r="N344" s="1069" cm="1">
        <f t="array" ref="N344">IF($D344&lt;COLUMNS($F$7:N$7),"",INDEX(TableDiv[[GASB]:[GASB]],_xlfn.AGGREGATE(15,3,(TableDiv[[Agency]:[Agency]]=$E344)/(TableDiv[[Agency]:[Agency]]=$E344)*(ROW(TableDiv[Agency])-ROW(TableDiv[[#Headers],[Agency]])),COLUMNS($F$7:N$7))))</f>
        <v>0</v>
      </c>
      <c r="O344" s="1069" cm="1">
        <f t="array" ref="O344">IF($D344&lt;COLUMNS($F$7:O$7),"",INDEX(TableDiv[[GASB]:[GASB]],_xlfn.AGGREGATE(15,3,(TableDiv[[Agency]:[Agency]]=$E344)/(TableDiv[[Agency]:[Agency]]=$E344)*(ROW(TableDiv[Agency])-ROW(TableDiv[[#Headers],[Agency]])),COLUMNS($F$7:O$7))))</f>
        <v>0</v>
      </c>
      <c r="P344" s="1069" cm="1">
        <f t="array" ref="P344">IF($D344&lt;COLUMNS($F$7:P$7),"",INDEX(TableDiv[[GASB]:[GASB]],_xlfn.AGGREGATE(15,3,(TableDiv[[Agency]:[Agency]]=$E344)/(TableDiv[[Agency]:[Agency]]=$E344)*(ROW(TableDiv[Agency])-ROW(TableDiv[[#Headers],[Agency]])),COLUMNS($F$7:P$7))))</f>
        <v>0</v>
      </c>
      <c r="Q344" s="1069" cm="1">
        <f t="array" ref="Q344">IF($D344&lt;COLUMNS($F$7:Q$7),"",INDEX(TableDiv[[GASB]:[GASB]],_xlfn.AGGREGATE(15,3,(TableDiv[[Agency]:[Agency]]=$E344)/(TableDiv[[Agency]:[Agency]]=$E344)*(ROW(TableDiv[Agency])-ROW(TableDiv[[#Headers],[Agency]])),COLUMNS($F$7:Q$7))))</f>
        <v>0</v>
      </c>
      <c r="R344" s="1069" cm="1">
        <f t="array" ref="R344">IF($D344&lt;COLUMNS($F$7:R$7),"",INDEX(TableDiv[[GASB]:[GASB]],_xlfn.AGGREGATE(15,3,(TableDiv[[Agency]:[Agency]]=$E344)/(TableDiv[[Agency]:[Agency]]=$E344)*(ROW(TableDiv[Agency])-ROW(TableDiv[[#Headers],[Agency]])),COLUMNS($F$7:R$7))))</f>
        <v>0</v>
      </c>
      <c r="S344" s="1069" cm="1">
        <f t="array" ref="S344">IF($D344&lt;COLUMNS($F$7:S$7),"",INDEX(TableDiv[[GASB]:[GASB]],_xlfn.AGGREGATE(15,3,(TableDiv[[Agency]:[Agency]]=$E344)/(TableDiv[[Agency]:[Agency]]=$E344)*(ROW(TableDiv[Agency])-ROW(TableDiv[[#Headers],[Agency]])),COLUMNS($F$7:S$7))))</f>
        <v>0</v>
      </c>
      <c r="T344" s="1069" cm="1">
        <f t="array" ref="T344">IF($D344&lt;COLUMNS($F$7:T$7),"",INDEX(TableDiv[[GASB]:[GASB]],_xlfn.AGGREGATE(15,3,(TableDiv[[Agency]:[Agency]]=$E344)/(TableDiv[[Agency]:[Agency]]=$E344)*(ROW(TableDiv[Agency])-ROW(TableDiv[[#Headers],[Agency]])),COLUMNS($F$7:T$7))))</f>
        <v>0</v>
      </c>
      <c r="U344" s="1069" cm="1">
        <f t="array" ref="U344">IF($D344&lt;COLUMNS($F$7:U$7),"",INDEX(TableDiv[[GASB]:[GASB]],_xlfn.AGGREGATE(15,3,(TableDiv[[Agency]:[Agency]]=$E344)/(TableDiv[[Agency]:[Agency]]=$E344)*(ROW(TableDiv[Agency])-ROW(TableDiv[[#Headers],[Agency]])),COLUMNS($F$7:U$7))))</f>
        <v>0</v>
      </c>
      <c r="V344" s="1069" cm="1">
        <f t="array" ref="V344">IF($D344&lt;COLUMNS($F$7:V$7),"",INDEX(TableDiv[[GASB]:[GASB]],_xlfn.AGGREGATE(15,3,(TableDiv[[Agency]:[Agency]]=$E344)/(TableDiv[[Agency]:[Agency]]=$E344)*(ROW(TableDiv[Agency])-ROW(TableDiv[[#Headers],[Agency]])),COLUMNS($F$7:V$7))))</f>
        <v>0</v>
      </c>
      <c r="W344" s="1069" cm="1">
        <f t="array" ref="W344">IF($D344&lt;COLUMNS($F$7:W$7),"",INDEX(TableDiv[[GASB]:[GASB]],_xlfn.AGGREGATE(15,3,(TableDiv[[Agency]:[Agency]]=$E344)/(TableDiv[[Agency]:[Agency]]=$E344)*(ROW(TableDiv[Agency])-ROW(TableDiv[[#Headers],[Agency]])),COLUMNS($F$7:W$7))))</f>
        <v>0</v>
      </c>
      <c r="X344" s="1069" cm="1">
        <f t="array" ref="X344">IF($D344&lt;COLUMNS($F$7:X$7),"",INDEX(TableDiv[[GASB]:[GASB]],_xlfn.AGGREGATE(15,3,(TableDiv[[Agency]:[Agency]]=$E344)/(TableDiv[[Agency]:[Agency]]=$E344)*(ROW(TableDiv[Agency])-ROW(TableDiv[[#Headers],[Agency]])),COLUMNS($F$7:X$7))))</f>
        <v>0</v>
      </c>
      <c r="Y344" s="1069" cm="1">
        <f t="array" ref="Y344">IF($D344&lt;COLUMNS($F$7:Y$7),"",INDEX(TableDiv[[GASB]:[GASB]],_xlfn.AGGREGATE(15,3,(TableDiv[[Agency]:[Agency]]=$E344)/(TableDiv[[Agency]:[Agency]]=$E344)*(ROW(TableDiv[Agency])-ROW(TableDiv[[#Headers],[Agency]])),COLUMNS($F$7:Y$7))))</f>
        <v>0</v>
      </c>
      <c r="Z344" s="1069" cm="1">
        <f t="array" ref="Z344">IF($D344&lt;COLUMNS($F$7:Z$7),"",INDEX(TableDiv[[GASB]:[GASB]],_xlfn.AGGREGATE(15,3,(TableDiv[[Agency]:[Agency]]=$E344)/(TableDiv[[Agency]:[Agency]]=$E344)*(ROW(TableDiv[Agency])-ROW(TableDiv[[#Headers],[Agency]])),COLUMNS($F$7:Z$7))))</f>
        <v>0</v>
      </c>
      <c r="AA344" s="1069" cm="1">
        <f t="array" ref="AA344">IF($D344&lt;COLUMNS($F$7:AA$7),"",INDEX(TableDiv[[GASB]:[GASB]],_xlfn.AGGREGATE(15,3,(TableDiv[[Agency]:[Agency]]=$E344)/(TableDiv[[Agency]:[Agency]]=$E344)*(ROW(TableDiv[Agency])-ROW(TableDiv[[#Headers],[Agency]])),COLUMNS($F$7:AA$7))))</f>
        <v>0</v>
      </c>
      <c r="AB344" s="1069" cm="1">
        <f t="array" ref="AB344">IF($D344&lt;COLUMNS($F$7:AB$7),"",INDEX(TableDiv[[GASB]:[GASB]],_xlfn.AGGREGATE(15,3,(TableDiv[[Agency]:[Agency]]=$E344)/(TableDiv[[Agency]:[Agency]]=$E344)*(ROW(TableDiv[Agency])-ROW(TableDiv[[#Headers],[Agency]])),COLUMNS($F$7:AB$7))))</f>
        <v>0</v>
      </c>
      <c r="AC344" s="1069" cm="1">
        <f t="array" ref="AC344">IF($D344&lt;COLUMNS($F$7:AC$7),"",INDEX(TableDiv[[GASB]:[GASB]],_xlfn.AGGREGATE(15,3,(TableDiv[[Agency]:[Agency]]=$E344)/(TableDiv[[Agency]:[Agency]]=$E344)*(ROW(TableDiv[Agency])-ROW(TableDiv[[#Headers],[Agency]])),COLUMNS($F$7:AC$7))))</f>
        <v>0</v>
      </c>
      <c r="AD344" s="1069" cm="1">
        <f t="array" ref="AD344">IF($D344&lt;COLUMNS($F$7:AD$7),"",INDEX(TableDiv[[GASB]:[GASB]],_xlfn.AGGREGATE(15,3,(TableDiv[[Agency]:[Agency]]=$E344)/(TableDiv[[Agency]:[Agency]]=$E344)*(ROW(TableDiv[Agency])-ROW(TableDiv[[#Headers],[Agency]])),COLUMNS($F$7:AD$7))))</f>
        <v>0</v>
      </c>
      <c r="AE344" s="1069" cm="1">
        <f t="array" ref="AE344">IF($D344&lt;COLUMNS($F$7:AE$7),"",INDEX(TableDiv[[GASB]:[GASB]],_xlfn.AGGREGATE(15,3,(TableDiv[[Agency]:[Agency]]=$E344)/(TableDiv[[Agency]:[Agency]]=$E344)*(ROW(TableDiv[Agency])-ROW(TableDiv[[#Headers],[Agency]])),COLUMNS($F$7:AE$7))))</f>
        <v>0</v>
      </c>
      <c r="AF344" s="1069" cm="1">
        <f t="array" ref="AF344">IF($D344&lt;COLUMNS($F$7:AF$7),"",INDEX(TableDiv[[GASB]:[GASB]],_xlfn.AGGREGATE(15,3,(TableDiv[[Agency]:[Agency]]=$E344)/(TableDiv[[Agency]:[Agency]]=$E344)*(ROW(TableDiv[Agency])-ROW(TableDiv[[#Headers],[Agency]])),COLUMNS($F$7:AF$7))))</f>
        <v>0</v>
      </c>
      <c r="AG344" s="1069" cm="1">
        <f t="array" ref="AG344">IF($D344&lt;COLUMNS($F$7:AG$7),"",INDEX(TableDiv[[GASB]:[GASB]],_xlfn.AGGREGATE(15,3,(TableDiv[[Agency]:[Agency]]=$E344)/(TableDiv[[Agency]:[Agency]]=$E344)*(ROW(TableDiv[Agency])-ROW(TableDiv[[#Headers],[Agency]])),COLUMNS($F$7:AG$7))))</f>
        <v>0</v>
      </c>
      <c r="AH344" s="1069" cm="1">
        <f t="array" ref="AH344">IF($D344&lt;COLUMNS($F$7:AH$7),"",INDEX(TableDiv[[GASB]:[GASB]],_xlfn.AGGREGATE(15,3,(TableDiv[[Agency]:[Agency]]=$E344)/(TableDiv[[Agency]:[Agency]]=$E344)*(ROW(TableDiv[Agency])-ROW(TableDiv[[#Headers],[Agency]])),COLUMNS($F$7:AH$7))))</f>
        <v>0</v>
      </c>
      <c r="AI344" s="1069" cm="1">
        <f t="array" ref="AI344">IF($D344&lt;COLUMNS($F$7:AI$7),"",INDEX(TableDiv[[GASB]:[GASB]],_xlfn.AGGREGATE(15,3,(TableDiv[[Agency]:[Agency]]=$E344)/(TableDiv[[Agency]:[Agency]]=$E344)*(ROW(TableDiv[Agency])-ROW(TableDiv[[#Headers],[Agency]])),COLUMNS($F$7:AI$7))))</f>
        <v>0</v>
      </c>
      <c r="AJ344" s="1069" cm="1">
        <f t="array" ref="AJ344">IF($D344&lt;COLUMNS($F$7:AJ$7),"",INDEX(TableDiv[[GASB]:[GASB]],_xlfn.AGGREGATE(15,3,(TableDiv[[Agency]:[Agency]]=$E344)/(TableDiv[[Agency]:[Agency]]=$E344)*(ROW(TableDiv[Agency])-ROW(TableDiv[[#Headers],[Agency]])),COLUMNS($F$7:AJ$7))))</f>
        <v>0</v>
      </c>
      <c r="AK344" s="1069" t="str" cm="1">
        <f t="array" ref="AK344">IF($D344&lt;COLUMNS($F$7:AK$7),"",INDEX(TableDiv[[GASB]:[GASB]],_xlfn.AGGREGATE(15,3,(TableDiv[[Agency]:[Agency]]=$E344)/(TableDiv[[Agency]:[Agency]]=$E344)*(ROW(TableDiv[Agency])-ROW(TableDiv[[#Headers],[Agency]])),COLUMNS($F$7:AK$7))))</f>
        <v/>
      </c>
      <c r="AL344" s="1069" t="str" cm="1">
        <f t="array" ref="AL344">IF($D344&lt;COLUMNS($F$7:AL$7),"",INDEX(TableDiv[[GASB]:[GASB]],_xlfn.AGGREGATE(15,3,(TableDiv[[Agency]:[Agency]]=$E344)/(TableDiv[[Agency]:[Agency]]=$E344)*(ROW(TableDiv[Agency])-ROW(TableDiv[[#Headers],[Agency]])),COLUMNS($F$7:AL$7))))</f>
        <v/>
      </c>
      <c r="AM344" s="1069" t="str" cm="1">
        <f t="array" ref="AM344">IF($D344&lt;COLUMNS($F$7:AM$7),"",INDEX(TableDiv[[GASB]:[GASB]],_xlfn.AGGREGATE(15,3,(TableDiv[[Agency]:[Agency]]=$E344)/(TableDiv[[Agency]:[Agency]]=$E344)*(ROW(TableDiv[Agency])-ROW(TableDiv[[#Headers],[Agency]])),COLUMNS($F$7:AM$7))))</f>
        <v/>
      </c>
      <c r="AN344" s="1069"/>
      <c r="AO344" s="1069"/>
      <c r="AP344" s="1069"/>
      <c r="AQ344" s="1069"/>
      <c r="AR344" s="1069"/>
      <c r="AS344" s="1069"/>
    </row>
    <row r="345" spans="1:45" ht="15">
      <c r="A345" s="1073" t="s">
        <v>1578</v>
      </c>
      <c r="B345" s="1073" t="s">
        <v>2398</v>
      </c>
      <c r="C345" s="1069"/>
      <c r="D345" s="1069">
        <f>COUNTIF(TableDiv[Agency],E345)</f>
        <v>31</v>
      </c>
      <c r="E345" s="1078" t="str" cm="1">
        <f t="array" ref="E345">IFERROR(INDEX(TableDiv[Agency],MATCH(0,INDEX(COUNTIF($E$7:E344,TableDiv[Agency]),),0)),"")</f>
        <v/>
      </c>
      <c r="F345" s="1069" cm="1">
        <f t="array" ref="F345">IF($D345&lt;COLUMNS($F$7:F$7),"",INDEX(TableDiv[[GASB]:[GASB]],_xlfn.AGGREGATE(15,3,(TableDiv[[Agency]:[Agency]]=$E345)/(TableDiv[[Agency]:[Agency]]=$E345)*(ROW(TableDiv[Agency])-ROW(TableDiv[[#Headers],[Agency]])),COLUMNS($F$7:F$7))))</f>
        <v>0</v>
      </c>
      <c r="G345" s="1069" cm="1">
        <f t="array" ref="G345">IF($D345&lt;COLUMNS($F$7:G$7),"",INDEX(TableDiv[[GASB]:[GASB]],_xlfn.AGGREGATE(15,3,(TableDiv[[Agency]:[Agency]]=$E345)/(TableDiv[[Agency]:[Agency]]=$E345)*(ROW(TableDiv[Agency])-ROW(TableDiv[[#Headers],[Agency]])),COLUMNS($F$7:G$7))))</f>
        <v>0</v>
      </c>
      <c r="H345" s="1069" cm="1">
        <f t="array" ref="H345">IF($D345&lt;COLUMNS($F$7:H$7),"",INDEX(TableDiv[[GASB]:[GASB]],_xlfn.AGGREGATE(15,3,(TableDiv[[Agency]:[Agency]]=$E345)/(TableDiv[[Agency]:[Agency]]=$E345)*(ROW(TableDiv[Agency])-ROW(TableDiv[[#Headers],[Agency]])),COLUMNS($F$7:H$7))))</f>
        <v>0</v>
      </c>
      <c r="I345" s="1069" cm="1">
        <f t="array" ref="I345">IF($D345&lt;COLUMNS($F$7:I$7),"",INDEX(TableDiv[[GASB]:[GASB]],_xlfn.AGGREGATE(15,3,(TableDiv[[Agency]:[Agency]]=$E345)/(TableDiv[[Agency]:[Agency]]=$E345)*(ROW(TableDiv[Agency])-ROW(TableDiv[[#Headers],[Agency]])),COLUMNS($F$7:I$7))))</f>
        <v>0</v>
      </c>
      <c r="J345" s="1069" cm="1">
        <f t="array" ref="J345">IF($D345&lt;COLUMNS($F$7:J$7),"",INDEX(TableDiv[[GASB]:[GASB]],_xlfn.AGGREGATE(15,3,(TableDiv[[Agency]:[Agency]]=$E345)/(TableDiv[[Agency]:[Agency]]=$E345)*(ROW(TableDiv[Agency])-ROW(TableDiv[[#Headers],[Agency]])),COLUMNS($F$7:J$7))))</f>
        <v>0</v>
      </c>
      <c r="K345" s="1069" cm="1">
        <f t="array" ref="K345">IF($D345&lt;COLUMNS($F$7:K$7),"",INDEX(TableDiv[[GASB]:[GASB]],_xlfn.AGGREGATE(15,3,(TableDiv[[Agency]:[Agency]]=$E345)/(TableDiv[[Agency]:[Agency]]=$E345)*(ROW(TableDiv[Agency])-ROW(TableDiv[[#Headers],[Agency]])),COLUMNS($F$7:K$7))))</f>
        <v>0</v>
      </c>
      <c r="L345" s="1069" cm="1">
        <f t="array" ref="L345">IF($D345&lt;COLUMNS($F$7:L$7),"",INDEX(TableDiv[[GASB]:[GASB]],_xlfn.AGGREGATE(15,3,(TableDiv[[Agency]:[Agency]]=$E345)/(TableDiv[[Agency]:[Agency]]=$E345)*(ROW(TableDiv[Agency])-ROW(TableDiv[[#Headers],[Agency]])),COLUMNS($F$7:L$7))))</f>
        <v>0</v>
      </c>
      <c r="M345" s="1069" cm="1">
        <f t="array" ref="M345">IF($D345&lt;COLUMNS($F$7:M$7),"",INDEX(TableDiv[[GASB]:[GASB]],_xlfn.AGGREGATE(15,3,(TableDiv[[Agency]:[Agency]]=$E345)/(TableDiv[[Agency]:[Agency]]=$E345)*(ROW(TableDiv[Agency])-ROW(TableDiv[[#Headers],[Agency]])),COLUMNS($F$7:M$7))))</f>
        <v>0</v>
      </c>
      <c r="N345" s="1069" cm="1">
        <f t="array" ref="N345">IF($D345&lt;COLUMNS($F$7:N$7),"",INDEX(TableDiv[[GASB]:[GASB]],_xlfn.AGGREGATE(15,3,(TableDiv[[Agency]:[Agency]]=$E345)/(TableDiv[[Agency]:[Agency]]=$E345)*(ROW(TableDiv[Agency])-ROW(TableDiv[[#Headers],[Agency]])),COLUMNS($F$7:N$7))))</f>
        <v>0</v>
      </c>
      <c r="O345" s="1069" cm="1">
        <f t="array" ref="O345">IF($D345&lt;COLUMNS($F$7:O$7),"",INDEX(TableDiv[[GASB]:[GASB]],_xlfn.AGGREGATE(15,3,(TableDiv[[Agency]:[Agency]]=$E345)/(TableDiv[[Agency]:[Agency]]=$E345)*(ROW(TableDiv[Agency])-ROW(TableDiv[[#Headers],[Agency]])),COLUMNS($F$7:O$7))))</f>
        <v>0</v>
      </c>
      <c r="P345" s="1069" cm="1">
        <f t="array" ref="P345">IF($D345&lt;COLUMNS($F$7:P$7),"",INDEX(TableDiv[[GASB]:[GASB]],_xlfn.AGGREGATE(15,3,(TableDiv[[Agency]:[Agency]]=$E345)/(TableDiv[[Agency]:[Agency]]=$E345)*(ROW(TableDiv[Agency])-ROW(TableDiv[[#Headers],[Agency]])),COLUMNS($F$7:P$7))))</f>
        <v>0</v>
      </c>
      <c r="Q345" s="1069" cm="1">
        <f t="array" ref="Q345">IF($D345&lt;COLUMNS($F$7:Q$7),"",INDEX(TableDiv[[GASB]:[GASB]],_xlfn.AGGREGATE(15,3,(TableDiv[[Agency]:[Agency]]=$E345)/(TableDiv[[Agency]:[Agency]]=$E345)*(ROW(TableDiv[Agency])-ROW(TableDiv[[#Headers],[Agency]])),COLUMNS($F$7:Q$7))))</f>
        <v>0</v>
      </c>
      <c r="R345" s="1069" cm="1">
        <f t="array" ref="R345">IF($D345&lt;COLUMNS($F$7:R$7),"",INDEX(TableDiv[[GASB]:[GASB]],_xlfn.AGGREGATE(15,3,(TableDiv[[Agency]:[Agency]]=$E345)/(TableDiv[[Agency]:[Agency]]=$E345)*(ROW(TableDiv[Agency])-ROW(TableDiv[[#Headers],[Agency]])),COLUMNS($F$7:R$7))))</f>
        <v>0</v>
      </c>
      <c r="S345" s="1069" cm="1">
        <f t="array" ref="S345">IF($D345&lt;COLUMNS($F$7:S$7),"",INDEX(TableDiv[[GASB]:[GASB]],_xlfn.AGGREGATE(15,3,(TableDiv[[Agency]:[Agency]]=$E345)/(TableDiv[[Agency]:[Agency]]=$E345)*(ROW(TableDiv[Agency])-ROW(TableDiv[[#Headers],[Agency]])),COLUMNS($F$7:S$7))))</f>
        <v>0</v>
      </c>
      <c r="T345" s="1069" cm="1">
        <f t="array" ref="T345">IF($D345&lt;COLUMNS($F$7:T$7),"",INDEX(TableDiv[[GASB]:[GASB]],_xlfn.AGGREGATE(15,3,(TableDiv[[Agency]:[Agency]]=$E345)/(TableDiv[[Agency]:[Agency]]=$E345)*(ROW(TableDiv[Agency])-ROW(TableDiv[[#Headers],[Agency]])),COLUMNS($F$7:T$7))))</f>
        <v>0</v>
      </c>
      <c r="U345" s="1069" cm="1">
        <f t="array" ref="U345">IF($D345&lt;COLUMNS($F$7:U$7),"",INDEX(TableDiv[[GASB]:[GASB]],_xlfn.AGGREGATE(15,3,(TableDiv[[Agency]:[Agency]]=$E345)/(TableDiv[[Agency]:[Agency]]=$E345)*(ROW(TableDiv[Agency])-ROW(TableDiv[[#Headers],[Agency]])),COLUMNS($F$7:U$7))))</f>
        <v>0</v>
      </c>
      <c r="V345" s="1069" cm="1">
        <f t="array" ref="V345">IF($D345&lt;COLUMNS($F$7:V$7),"",INDEX(TableDiv[[GASB]:[GASB]],_xlfn.AGGREGATE(15,3,(TableDiv[[Agency]:[Agency]]=$E345)/(TableDiv[[Agency]:[Agency]]=$E345)*(ROW(TableDiv[Agency])-ROW(TableDiv[[#Headers],[Agency]])),COLUMNS($F$7:V$7))))</f>
        <v>0</v>
      </c>
      <c r="W345" s="1069" cm="1">
        <f t="array" ref="W345">IF($D345&lt;COLUMNS($F$7:W$7),"",INDEX(TableDiv[[GASB]:[GASB]],_xlfn.AGGREGATE(15,3,(TableDiv[[Agency]:[Agency]]=$E345)/(TableDiv[[Agency]:[Agency]]=$E345)*(ROW(TableDiv[Agency])-ROW(TableDiv[[#Headers],[Agency]])),COLUMNS($F$7:W$7))))</f>
        <v>0</v>
      </c>
      <c r="X345" s="1069" cm="1">
        <f t="array" ref="X345">IF($D345&lt;COLUMNS($F$7:X$7),"",INDEX(TableDiv[[GASB]:[GASB]],_xlfn.AGGREGATE(15,3,(TableDiv[[Agency]:[Agency]]=$E345)/(TableDiv[[Agency]:[Agency]]=$E345)*(ROW(TableDiv[Agency])-ROW(TableDiv[[#Headers],[Agency]])),COLUMNS($F$7:X$7))))</f>
        <v>0</v>
      </c>
      <c r="Y345" s="1069" cm="1">
        <f t="array" ref="Y345">IF($D345&lt;COLUMNS($F$7:Y$7),"",INDEX(TableDiv[[GASB]:[GASB]],_xlfn.AGGREGATE(15,3,(TableDiv[[Agency]:[Agency]]=$E345)/(TableDiv[[Agency]:[Agency]]=$E345)*(ROW(TableDiv[Agency])-ROW(TableDiv[[#Headers],[Agency]])),COLUMNS($F$7:Y$7))))</f>
        <v>0</v>
      </c>
      <c r="Z345" s="1069" cm="1">
        <f t="array" ref="Z345">IF($D345&lt;COLUMNS($F$7:Z$7),"",INDEX(TableDiv[[GASB]:[GASB]],_xlfn.AGGREGATE(15,3,(TableDiv[[Agency]:[Agency]]=$E345)/(TableDiv[[Agency]:[Agency]]=$E345)*(ROW(TableDiv[Agency])-ROW(TableDiv[[#Headers],[Agency]])),COLUMNS($F$7:Z$7))))</f>
        <v>0</v>
      </c>
      <c r="AA345" s="1069" cm="1">
        <f t="array" ref="AA345">IF($D345&lt;COLUMNS($F$7:AA$7),"",INDEX(TableDiv[[GASB]:[GASB]],_xlfn.AGGREGATE(15,3,(TableDiv[[Agency]:[Agency]]=$E345)/(TableDiv[[Agency]:[Agency]]=$E345)*(ROW(TableDiv[Agency])-ROW(TableDiv[[#Headers],[Agency]])),COLUMNS($F$7:AA$7))))</f>
        <v>0</v>
      </c>
      <c r="AB345" s="1069" cm="1">
        <f t="array" ref="AB345">IF($D345&lt;COLUMNS($F$7:AB$7),"",INDEX(TableDiv[[GASB]:[GASB]],_xlfn.AGGREGATE(15,3,(TableDiv[[Agency]:[Agency]]=$E345)/(TableDiv[[Agency]:[Agency]]=$E345)*(ROW(TableDiv[Agency])-ROW(TableDiv[[#Headers],[Agency]])),COLUMNS($F$7:AB$7))))</f>
        <v>0</v>
      </c>
      <c r="AC345" s="1069" cm="1">
        <f t="array" ref="AC345">IF($D345&lt;COLUMNS($F$7:AC$7),"",INDEX(TableDiv[[GASB]:[GASB]],_xlfn.AGGREGATE(15,3,(TableDiv[[Agency]:[Agency]]=$E345)/(TableDiv[[Agency]:[Agency]]=$E345)*(ROW(TableDiv[Agency])-ROW(TableDiv[[#Headers],[Agency]])),COLUMNS($F$7:AC$7))))</f>
        <v>0</v>
      </c>
      <c r="AD345" s="1069" cm="1">
        <f t="array" ref="AD345">IF($D345&lt;COLUMNS($F$7:AD$7),"",INDEX(TableDiv[[GASB]:[GASB]],_xlfn.AGGREGATE(15,3,(TableDiv[[Agency]:[Agency]]=$E345)/(TableDiv[[Agency]:[Agency]]=$E345)*(ROW(TableDiv[Agency])-ROW(TableDiv[[#Headers],[Agency]])),COLUMNS($F$7:AD$7))))</f>
        <v>0</v>
      </c>
      <c r="AE345" s="1069" cm="1">
        <f t="array" ref="AE345">IF($D345&lt;COLUMNS($F$7:AE$7),"",INDEX(TableDiv[[GASB]:[GASB]],_xlfn.AGGREGATE(15,3,(TableDiv[[Agency]:[Agency]]=$E345)/(TableDiv[[Agency]:[Agency]]=$E345)*(ROW(TableDiv[Agency])-ROW(TableDiv[[#Headers],[Agency]])),COLUMNS($F$7:AE$7))))</f>
        <v>0</v>
      </c>
      <c r="AF345" s="1069" cm="1">
        <f t="array" ref="AF345">IF($D345&lt;COLUMNS($F$7:AF$7),"",INDEX(TableDiv[[GASB]:[GASB]],_xlfn.AGGREGATE(15,3,(TableDiv[[Agency]:[Agency]]=$E345)/(TableDiv[[Agency]:[Agency]]=$E345)*(ROW(TableDiv[Agency])-ROW(TableDiv[[#Headers],[Agency]])),COLUMNS($F$7:AF$7))))</f>
        <v>0</v>
      </c>
      <c r="AG345" s="1069" cm="1">
        <f t="array" ref="AG345">IF($D345&lt;COLUMNS($F$7:AG$7),"",INDEX(TableDiv[[GASB]:[GASB]],_xlfn.AGGREGATE(15,3,(TableDiv[[Agency]:[Agency]]=$E345)/(TableDiv[[Agency]:[Agency]]=$E345)*(ROW(TableDiv[Agency])-ROW(TableDiv[[#Headers],[Agency]])),COLUMNS($F$7:AG$7))))</f>
        <v>0</v>
      </c>
      <c r="AH345" s="1069" cm="1">
        <f t="array" ref="AH345">IF($D345&lt;COLUMNS($F$7:AH$7),"",INDEX(TableDiv[[GASB]:[GASB]],_xlfn.AGGREGATE(15,3,(TableDiv[[Agency]:[Agency]]=$E345)/(TableDiv[[Agency]:[Agency]]=$E345)*(ROW(TableDiv[Agency])-ROW(TableDiv[[#Headers],[Agency]])),COLUMNS($F$7:AH$7))))</f>
        <v>0</v>
      </c>
      <c r="AI345" s="1069" cm="1">
        <f t="array" ref="AI345">IF($D345&lt;COLUMNS($F$7:AI$7),"",INDEX(TableDiv[[GASB]:[GASB]],_xlfn.AGGREGATE(15,3,(TableDiv[[Agency]:[Agency]]=$E345)/(TableDiv[[Agency]:[Agency]]=$E345)*(ROW(TableDiv[Agency])-ROW(TableDiv[[#Headers],[Agency]])),COLUMNS($F$7:AI$7))))</f>
        <v>0</v>
      </c>
      <c r="AJ345" s="1069" cm="1">
        <f t="array" ref="AJ345">IF($D345&lt;COLUMNS($F$7:AJ$7),"",INDEX(TableDiv[[GASB]:[GASB]],_xlfn.AGGREGATE(15,3,(TableDiv[[Agency]:[Agency]]=$E345)/(TableDiv[[Agency]:[Agency]]=$E345)*(ROW(TableDiv[Agency])-ROW(TableDiv[[#Headers],[Agency]])),COLUMNS($F$7:AJ$7))))</f>
        <v>0</v>
      </c>
      <c r="AK345" s="1069" t="str" cm="1">
        <f t="array" ref="AK345">IF($D345&lt;COLUMNS($F$7:AK$7),"",INDEX(TableDiv[[GASB]:[GASB]],_xlfn.AGGREGATE(15,3,(TableDiv[[Agency]:[Agency]]=$E345)/(TableDiv[[Agency]:[Agency]]=$E345)*(ROW(TableDiv[Agency])-ROW(TableDiv[[#Headers],[Agency]])),COLUMNS($F$7:AK$7))))</f>
        <v/>
      </c>
      <c r="AL345" s="1069" t="str" cm="1">
        <f t="array" ref="AL345">IF($D345&lt;COLUMNS($F$7:AL$7),"",INDEX(TableDiv[[GASB]:[GASB]],_xlfn.AGGREGATE(15,3,(TableDiv[[Agency]:[Agency]]=$E345)/(TableDiv[[Agency]:[Agency]]=$E345)*(ROW(TableDiv[Agency])-ROW(TableDiv[[#Headers],[Agency]])),COLUMNS($F$7:AL$7))))</f>
        <v/>
      </c>
      <c r="AM345" s="1069" t="str" cm="1">
        <f t="array" ref="AM345">IF($D345&lt;COLUMNS($F$7:AM$7),"",INDEX(TableDiv[[GASB]:[GASB]],_xlfn.AGGREGATE(15,3,(TableDiv[[Agency]:[Agency]]=$E345)/(TableDiv[[Agency]:[Agency]]=$E345)*(ROW(TableDiv[Agency])-ROW(TableDiv[[#Headers],[Agency]])),COLUMNS($F$7:AM$7))))</f>
        <v/>
      </c>
      <c r="AN345" s="1069"/>
      <c r="AO345" s="1069"/>
      <c r="AP345" s="1069"/>
      <c r="AQ345" s="1069"/>
      <c r="AR345" s="1069"/>
      <c r="AS345" s="1069"/>
    </row>
    <row r="346" spans="1:45" ht="15">
      <c r="A346" s="1073" t="s">
        <v>1578</v>
      </c>
      <c r="B346" s="1073" t="s">
        <v>2267</v>
      </c>
      <c r="C346" s="1069"/>
      <c r="D346" s="1069">
        <f>COUNTIF(TableDiv[Agency],E346)</f>
        <v>31</v>
      </c>
      <c r="E346" s="1078" t="str" cm="1">
        <f t="array" ref="E346">IFERROR(INDEX(TableDiv[Agency],MATCH(0,INDEX(COUNTIF($E$7:E345,TableDiv[Agency]),),0)),"")</f>
        <v/>
      </c>
      <c r="F346" s="1069" cm="1">
        <f t="array" ref="F346">IF($D346&lt;COLUMNS($F$7:F$7),"",INDEX(TableDiv[[GASB]:[GASB]],_xlfn.AGGREGATE(15,3,(TableDiv[[Agency]:[Agency]]=$E346)/(TableDiv[[Agency]:[Agency]]=$E346)*(ROW(TableDiv[Agency])-ROW(TableDiv[[#Headers],[Agency]])),COLUMNS($F$7:F$7))))</f>
        <v>0</v>
      </c>
      <c r="G346" s="1069" cm="1">
        <f t="array" ref="G346">IF($D346&lt;COLUMNS($F$7:G$7),"",INDEX(TableDiv[[GASB]:[GASB]],_xlfn.AGGREGATE(15,3,(TableDiv[[Agency]:[Agency]]=$E346)/(TableDiv[[Agency]:[Agency]]=$E346)*(ROW(TableDiv[Agency])-ROW(TableDiv[[#Headers],[Agency]])),COLUMNS($F$7:G$7))))</f>
        <v>0</v>
      </c>
      <c r="H346" s="1069" cm="1">
        <f t="array" ref="H346">IF($D346&lt;COLUMNS($F$7:H$7),"",INDEX(TableDiv[[GASB]:[GASB]],_xlfn.AGGREGATE(15,3,(TableDiv[[Agency]:[Agency]]=$E346)/(TableDiv[[Agency]:[Agency]]=$E346)*(ROW(TableDiv[Agency])-ROW(TableDiv[[#Headers],[Agency]])),COLUMNS($F$7:H$7))))</f>
        <v>0</v>
      </c>
      <c r="I346" s="1069" cm="1">
        <f t="array" ref="I346">IF($D346&lt;COLUMNS($F$7:I$7),"",INDEX(TableDiv[[GASB]:[GASB]],_xlfn.AGGREGATE(15,3,(TableDiv[[Agency]:[Agency]]=$E346)/(TableDiv[[Agency]:[Agency]]=$E346)*(ROW(TableDiv[Agency])-ROW(TableDiv[[#Headers],[Agency]])),COLUMNS($F$7:I$7))))</f>
        <v>0</v>
      </c>
      <c r="J346" s="1069" cm="1">
        <f t="array" ref="J346">IF($D346&lt;COLUMNS($F$7:J$7),"",INDEX(TableDiv[[GASB]:[GASB]],_xlfn.AGGREGATE(15,3,(TableDiv[[Agency]:[Agency]]=$E346)/(TableDiv[[Agency]:[Agency]]=$E346)*(ROW(TableDiv[Agency])-ROW(TableDiv[[#Headers],[Agency]])),COLUMNS($F$7:J$7))))</f>
        <v>0</v>
      </c>
      <c r="K346" s="1069" cm="1">
        <f t="array" ref="K346">IF($D346&lt;COLUMNS($F$7:K$7),"",INDEX(TableDiv[[GASB]:[GASB]],_xlfn.AGGREGATE(15,3,(TableDiv[[Agency]:[Agency]]=$E346)/(TableDiv[[Agency]:[Agency]]=$E346)*(ROW(TableDiv[Agency])-ROW(TableDiv[[#Headers],[Agency]])),COLUMNS($F$7:K$7))))</f>
        <v>0</v>
      </c>
      <c r="L346" s="1069" cm="1">
        <f t="array" ref="L346">IF($D346&lt;COLUMNS($F$7:L$7),"",INDEX(TableDiv[[GASB]:[GASB]],_xlfn.AGGREGATE(15,3,(TableDiv[[Agency]:[Agency]]=$E346)/(TableDiv[[Agency]:[Agency]]=$E346)*(ROW(TableDiv[Agency])-ROW(TableDiv[[#Headers],[Agency]])),COLUMNS($F$7:L$7))))</f>
        <v>0</v>
      </c>
      <c r="M346" s="1069" cm="1">
        <f t="array" ref="M346">IF($D346&lt;COLUMNS($F$7:M$7),"",INDEX(TableDiv[[GASB]:[GASB]],_xlfn.AGGREGATE(15,3,(TableDiv[[Agency]:[Agency]]=$E346)/(TableDiv[[Agency]:[Agency]]=$E346)*(ROW(TableDiv[Agency])-ROW(TableDiv[[#Headers],[Agency]])),COLUMNS($F$7:M$7))))</f>
        <v>0</v>
      </c>
      <c r="N346" s="1069" cm="1">
        <f t="array" ref="N346">IF($D346&lt;COLUMNS($F$7:N$7),"",INDEX(TableDiv[[GASB]:[GASB]],_xlfn.AGGREGATE(15,3,(TableDiv[[Agency]:[Agency]]=$E346)/(TableDiv[[Agency]:[Agency]]=$E346)*(ROW(TableDiv[Agency])-ROW(TableDiv[[#Headers],[Agency]])),COLUMNS($F$7:N$7))))</f>
        <v>0</v>
      </c>
      <c r="O346" s="1069" cm="1">
        <f t="array" ref="O346">IF($D346&lt;COLUMNS($F$7:O$7),"",INDEX(TableDiv[[GASB]:[GASB]],_xlfn.AGGREGATE(15,3,(TableDiv[[Agency]:[Agency]]=$E346)/(TableDiv[[Agency]:[Agency]]=$E346)*(ROW(TableDiv[Agency])-ROW(TableDiv[[#Headers],[Agency]])),COLUMNS($F$7:O$7))))</f>
        <v>0</v>
      </c>
      <c r="P346" s="1069" cm="1">
        <f t="array" ref="P346">IF($D346&lt;COLUMNS($F$7:P$7),"",INDEX(TableDiv[[GASB]:[GASB]],_xlfn.AGGREGATE(15,3,(TableDiv[[Agency]:[Agency]]=$E346)/(TableDiv[[Agency]:[Agency]]=$E346)*(ROW(TableDiv[Agency])-ROW(TableDiv[[#Headers],[Agency]])),COLUMNS($F$7:P$7))))</f>
        <v>0</v>
      </c>
      <c r="Q346" s="1069" cm="1">
        <f t="array" ref="Q346">IF($D346&lt;COLUMNS($F$7:Q$7),"",INDEX(TableDiv[[GASB]:[GASB]],_xlfn.AGGREGATE(15,3,(TableDiv[[Agency]:[Agency]]=$E346)/(TableDiv[[Agency]:[Agency]]=$E346)*(ROW(TableDiv[Agency])-ROW(TableDiv[[#Headers],[Agency]])),COLUMNS($F$7:Q$7))))</f>
        <v>0</v>
      </c>
      <c r="R346" s="1069" cm="1">
        <f t="array" ref="R346">IF($D346&lt;COLUMNS($F$7:R$7),"",INDEX(TableDiv[[GASB]:[GASB]],_xlfn.AGGREGATE(15,3,(TableDiv[[Agency]:[Agency]]=$E346)/(TableDiv[[Agency]:[Agency]]=$E346)*(ROW(TableDiv[Agency])-ROW(TableDiv[[#Headers],[Agency]])),COLUMNS($F$7:R$7))))</f>
        <v>0</v>
      </c>
      <c r="S346" s="1069" cm="1">
        <f t="array" ref="S346">IF($D346&lt;COLUMNS($F$7:S$7),"",INDEX(TableDiv[[GASB]:[GASB]],_xlfn.AGGREGATE(15,3,(TableDiv[[Agency]:[Agency]]=$E346)/(TableDiv[[Agency]:[Agency]]=$E346)*(ROW(TableDiv[Agency])-ROW(TableDiv[[#Headers],[Agency]])),COLUMNS($F$7:S$7))))</f>
        <v>0</v>
      </c>
      <c r="T346" s="1069" cm="1">
        <f t="array" ref="T346">IF($D346&lt;COLUMNS($F$7:T$7),"",INDEX(TableDiv[[GASB]:[GASB]],_xlfn.AGGREGATE(15,3,(TableDiv[[Agency]:[Agency]]=$E346)/(TableDiv[[Agency]:[Agency]]=$E346)*(ROW(TableDiv[Agency])-ROW(TableDiv[[#Headers],[Agency]])),COLUMNS($F$7:T$7))))</f>
        <v>0</v>
      </c>
      <c r="U346" s="1069" cm="1">
        <f t="array" ref="U346">IF($D346&lt;COLUMNS($F$7:U$7),"",INDEX(TableDiv[[GASB]:[GASB]],_xlfn.AGGREGATE(15,3,(TableDiv[[Agency]:[Agency]]=$E346)/(TableDiv[[Agency]:[Agency]]=$E346)*(ROW(TableDiv[Agency])-ROW(TableDiv[[#Headers],[Agency]])),COLUMNS($F$7:U$7))))</f>
        <v>0</v>
      </c>
      <c r="V346" s="1069" cm="1">
        <f t="array" ref="V346">IF($D346&lt;COLUMNS($F$7:V$7),"",INDEX(TableDiv[[GASB]:[GASB]],_xlfn.AGGREGATE(15,3,(TableDiv[[Agency]:[Agency]]=$E346)/(TableDiv[[Agency]:[Agency]]=$E346)*(ROW(TableDiv[Agency])-ROW(TableDiv[[#Headers],[Agency]])),COLUMNS($F$7:V$7))))</f>
        <v>0</v>
      </c>
      <c r="W346" s="1069" cm="1">
        <f t="array" ref="W346">IF($D346&lt;COLUMNS($F$7:W$7),"",INDEX(TableDiv[[GASB]:[GASB]],_xlfn.AGGREGATE(15,3,(TableDiv[[Agency]:[Agency]]=$E346)/(TableDiv[[Agency]:[Agency]]=$E346)*(ROW(TableDiv[Agency])-ROW(TableDiv[[#Headers],[Agency]])),COLUMNS($F$7:W$7))))</f>
        <v>0</v>
      </c>
      <c r="X346" s="1069" cm="1">
        <f t="array" ref="X346">IF($D346&lt;COLUMNS($F$7:X$7),"",INDEX(TableDiv[[GASB]:[GASB]],_xlfn.AGGREGATE(15,3,(TableDiv[[Agency]:[Agency]]=$E346)/(TableDiv[[Agency]:[Agency]]=$E346)*(ROW(TableDiv[Agency])-ROW(TableDiv[[#Headers],[Agency]])),COLUMNS($F$7:X$7))))</f>
        <v>0</v>
      </c>
      <c r="Y346" s="1069" cm="1">
        <f t="array" ref="Y346">IF($D346&lt;COLUMNS($F$7:Y$7),"",INDEX(TableDiv[[GASB]:[GASB]],_xlfn.AGGREGATE(15,3,(TableDiv[[Agency]:[Agency]]=$E346)/(TableDiv[[Agency]:[Agency]]=$E346)*(ROW(TableDiv[Agency])-ROW(TableDiv[[#Headers],[Agency]])),COLUMNS($F$7:Y$7))))</f>
        <v>0</v>
      </c>
      <c r="Z346" s="1069" cm="1">
        <f t="array" ref="Z346">IF($D346&lt;COLUMNS($F$7:Z$7),"",INDEX(TableDiv[[GASB]:[GASB]],_xlfn.AGGREGATE(15,3,(TableDiv[[Agency]:[Agency]]=$E346)/(TableDiv[[Agency]:[Agency]]=$E346)*(ROW(TableDiv[Agency])-ROW(TableDiv[[#Headers],[Agency]])),COLUMNS($F$7:Z$7))))</f>
        <v>0</v>
      </c>
      <c r="AA346" s="1069" cm="1">
        <f t="array" ref="AA346">IF($D346&lt;COLUMNS($F$7:AA$7),"",INDEX(TableDiv[[GASB]:[GASB]],_xlfn.AGGREGATE(15,3,(TableDiv[[Agency]:[Agency]]=$E346)/(TableDiv[[Agency]:[Agency]]=$E346)*(ROW(TableDiv[Agency])-ROW(TableDiv[[#Headers],[Agency]])),COLUMNS($F$7:AA$7))))</f>
        <v>0</v>
      </c>
      <c r="AB346" s="1069" cm="1">
        <f t="array" ref="AB346">IF($D346&lt;COLUMNS($F$7:AB$7),"",INDEX(TableDiv[[GASB]:[GASB]],_xlfn.AGGREGATE(15,3,(TableDiv[[Agency]:[Agency]]=$E346)/(TableDiv[[Agency]:[Agency]]=$E346)*(ROW(TableDiv[Agency])-ROW(TableDiv[[#Headers],[Agency]])),COLUMNS($F$7:AB$7))))</f>
        <v>0</v>
      </c>
      <c r="AC346" s="1069" cm="1">
        <f t="array" ref="AC346">IF($D346&lt;COLUMNS($F$7:AC$7),"",INDEX(TableDiv[[GASB]:[GASB]],_xlfn.AGGREGATE(15,3,(TableDiv[[Agency]:[Agency]]=$E346)/(TableDiv[[Agency]:[Agency]]=$E346)*(ROW(TableDiv[Agency])-ROW(TableDiv[[#Headers],[Agency]])),COLUMNS($F$7:AC$7))))</f>
        <v>0</v>
      </c>
      <c r="AD346" s="1069" cm="1">
        <f t="array" ref="AD346">IF($D346&lt;COLUMNS($F$7:AD$7),"",INDEX(TableDiv[[GASB]:[GASB]],_xlfn.AGGREGATE(15,3,(TableDiv[[Agency]:[Agency]]=$E346)/(TableDiv[[Agency]:[Agency]]=$E346)*(ROW(TableDiv[Agency])-ROW(TableDiv[[#Headers],[Agency]])),COLUMNS($F$7:AD$7))))</f>
        <v>0</v>
      </c>
      <c r="AE346" s="1069" cm="1">
        <f t="array" ref="AE346">IF($D346&lt;COLUMNS($F$7:AE$7),"",INDEX(TableDiv[[GASB]:[GASB]],_xlfn.AGGREGATE(15,3,(TableDiv[[Agency]:[Agency]]=$E346)/(TableDiv[[Agency]:[Agency]]=$E346)*(ROW(TableDiv[Agency])-ROW(TableDiv[[#Headers],[Agency]])),COLUMNS($F$7:AE$7))))</f>
        <v>0</v>
      </c>
      <c r="AF346" s="1069" cm="1">
        <f t="array" ref="AF346">IF($D346&lt;COLUMNS($F$7:AF$7),"",INDEX(TableDiv[[GASB]:[GASB]],_xlfn.AGGREGATE(15,3,(TableDiv[[Agency]:[Agency]]=$E346)/(TableDiv[[Agency]:[Agency]]=$E346)*(ROW(TableDiv[Agency])-ROW(TableDiv[[#Headers],[Agency]])),COLUMNS($F$7:AF$7))))</f>
        <v>0</v>
      </c>
      <c r="AG346" s="1069" cm="1">
        <f t="array" ref="AG346">IF($D346&lt;COLUMNS($F$7:AG$7),"",INDEX(TableDiv[[GASB]:[GASB]],_xlfn.AGGREGATE(15,3,(TableDiv[[Agency]:[Agency]]=$E346)/(TableDiv[[Agency]:[Agency]]=$E346)*(ROW(TableDiv[Agency])-ROW(TableDiv[[#Headers],[Agency]])),COLUMNS($F$7:AG$7))))</f>
        <v>0</v>
      </c>
      <c r="AH346" s="1069" cm="1">
        <f t="array" ref="AH346">IF($D346&lt;COLUMNS($F$7:AH$7),"",INDEX(TableDiv[[GASB]:[GASB]],_xlfn.AGGREGATE(15,3,(TableDiv[[Agency]:[Agency]]=$E346)/(TableDiv[[Agency]:[Agency]]=$E346)*(ROW(TableDiv[Agency])-ROW(TableDiv[[#Headers],[Agency]])),COLUMNS($F$7:AH$7))))</f>
        <v>0</v>
      </c>
      <c r="AI346" s="1069" cm="1">
        <f t="array" ref="AI346">IF($D346&lt;COLUMNS($F$7:AI$7),"",INDEX(TableDiv[[GASB]:[GASB]],_xlfn.AGGREGATE(15,3,(TableDiv[[Agency]:[Agency]]=$E346)/(TableDiv[[Agency]:[Agency]]=$E346)*(ROW(TableDiv[Agency])-ROW(TableDiv[[#Headers],[Agency]])),COLUMNS($F$7:AI$7))))</f>
        <v>0</v>
      </c>
      <c r="AJ346" s="1069" cm="1">
        <f t="array" ref="AJ346">IF($D346&lt;COLUMNS($F$7:AJ$7),"",INDEX(TableDiv[[GASB]:[GASB]],_xlfn.AGGREGATE(15,3,(TableDiv[[Agency]:[Agency]]=$E346)/(TableDiv[[Agency]:[Agency]]=$E346)*(ROW(TableDiv[Agency])-ROW(TableDiv[[#Headers],[Agency]])),COLUMNS($F$7:AJ$7))))</f>
        <v>0</v>
      </c>
      <c r="AK346" s="1069" t="str" cm="1">
        <f t="array" ref="AK346">IF($D346&lt;COLUMNS($F$7:AK$7),"",INDEX(TableDiv[[GASB]:[GASB]],_xlfn.AGGREGATE(15,3,(TableDiv[[Agency]:[Agency]]=$E346)/(TableDiv[[Agency]:[Agency]]=$E346)*(ROW(TableDiv[Agency])-ROW(TableDiv[[#Headers],[Agency]])),COLUMNS($F$7:AK$7))))</f>
        <v/>
      </c>
      <c r="AL346" s="1069" t="str" cm="1">
        <f t="array" ref="AL346">IF($D346&lt;COLUMNS($F$7:AL$7),"",INDEX(TableDiv[[GASB]:[GASB]],_xlfn.AGGREGATE(15,3,(TableDiv[[Agency]:[Agency]]=$E346)/(TableDiv[[Agency]:[Agency]]=$E346)*(ROW(TableDiv[Agency])-ROW(TableDiv[[#Headers],[Agency]])),COLUMNS($F$7:AL$7))))</f>
        <v/>
      </c>
      <c r="AM346" s="1069" t="str" cm="1">
        <f t="array" ref="AM346">IF($D346&lt;COLUMNS($F$7:AM$7),"",INDEX(TableDiv[[GASB]:[GASB]],_xlfn.AGGREGATE(15,3,(TableDiv[[Agency]:[Agency]]=$E346)/(TableDiv[[Agency]:[Agency]]=$E346)*(ROW(TableDiv[Agency])-ROW(TableDiv[[#Headers],[Agency]])),COLUMNS($F$7:AM$7))))</f>
        <v/>
      </c>
      <c r="AN346" s="1069"/>
      <c r="AO346" s="1069"/>
      <c r="AP346" s="1069"/>
      <c r="AQ346" s="1069"/>
      <c r="AR346" s="1069"/>
      <c r="AS346" s="1069"/>
    </row>
    <row r="347" spans="1:45" ht="15">
      <c r="A347" s="1073" t="s">
        <v>2399</v>
      </c>
      <c r="B347" s="1073" t="s">
        <v>2266</v>
      </c>
      <c r="C347" s="1069"/>
      <c r="D347" s="1069">
        <f>COUNTIF(TableDiv[Agency],E347)</f>
        <v>31</v>
      </c>
      <c r="E347" s="1078" t="str" cm="1">
        <f t="array" ref="E347">IFERROR(INDEX(TableDiv[Agency],MATCH(0,INDEX(COUNTIF($E$7:E346,TableDiv[Agency]),),0)),"")</f>
        <v/>
      </c>
      <c r="F347" s="1069" cm="1">
        <f t="array" ref="F347">IF($D347&lt;COLUMNS($F$7:F$7),"",INDEX(TableDiv[[GASB]:[GASB]],_xlfn.AGGREGATE(15,3,(TableDiv[[Agency]:[Agency]]=$E347)/(TableDiv[[Agency]:[Agency]]=$E347)*(ROW(TableDiv[Agency])-ROW(TableDiv[[#Headers],[Agency]])),COLUMNS($F$7:F$7))))</f>
        <v>0</v>
      </c>
      <c r="G347" s="1069" cm="1">
        <f t="array" ref="G347">IF($D347&lt;COLUMNS($F$7:G$7),"",INDEX(TableDiv[[GASB]:[GASB]],_xlfn.AGGREGATE(15,3,(TableDiv[[Agency]:[Agency]]=$E347)/(TableDiv[[Agency]:[Agency]]=$E347)*(ROW(TableDiv[Agency])-ROW(TableDiv[[#Headers],[Agency]])),COLUMNS($F$7:G$7))))</f>
        <v>0</v>
      </c>
      <c r="H347" s="1069" cm="1">
        <f t="array" ref="H347">IF($D347&lt;COLUMNS($F$7:H$7),"",INDEX(TableDiv[[GASB]:[GASB]],_xlfn.AGGREGATE(15,3,(TableDiv[[Agency]:[Agency]]=$E347)/(TableDiv[[Agency]:[Agency]]=$E347)*(ROW(TableDiv[Agency])-ROW(TableDiv[[#Headers],[Agency]])),COLUMNS($F$7:H$7))))</f>
        <v>0</v>
      </c>
      <c r="I347" s="1069" cm="1">
        <f t="array" ref="I347">IF($D347&lt;COLUMNS($F$7:I$7),"",INDEX(TableDiv[[GASB]:[GASB]],_xlfn.AGGREGATE(15,3,(TableDiv[[Agency]:[Agency]]=$E347)/(TableDiv[[Agency]:[Agency]]=$E347)*(ROW(TableDiv[Agency])-ROW(TableDiv[[#Headers],[Agency]])),COLUMNS($F$7:I$7))))</f>
        <v>0</v>
      </c>
      <c r="J347" s="1069" cm="1">
        <f t="array" ref="J347">IF($D347&lt;COLUMNS($F$7:J$7),"",INDEX(TableDiv[[GASB]:[GASB]],_xlfn.AGGREGATE(15,3,(TableDiv[[Agency]:[Agency]]=$E347)/(TableDiv[[Agency]:[Agency]]=$E347)*(ROW(TableDiv[Agency])-ROW(TableDiv[[#Headers],[Agency]])),COLUMNS($F$7:J$7))))</f>
        <v>0</v>
      </c>
      <c r="K347" s="1069" cm="1">
        <f t="array" ref="K347">IF($D347&lt;COLUMNS($F$7:K$7),"",INDEX(TableDiv[[GASB]:[GASB]],_xlfn.AGGREGATE(15,3,(TableDiv[[Agency]:[Agency]]=$E347)/(TableDiv[[Agency]:[Agency]]=$E347)*(ROW(TableDiv[Agency])-ROW(TableDiv[[#Headers],[Agency]])),COLUMNS($F$7:K$7))))</f>
        <v>0</v>
      </c>
      <c r="L347" s="1069" cm="1">
        <f t="array" ref="L347">IF($D347&lt;COLUMNS($F$7:L$7),"",INDEX(TableDiv[[GASB]:[GASB]],_xlfn.AGGREGATE(15,3,(TableDiv[[Agency]:[Agency]]=$E347)/(TableDiv[[Agency]:[Agency]]=$E347)*(ROW(TableDiv[Agency])-ROW(TableDiv[[#Headers],[Agency]])),COLUMNS($F$7:L$7))))</f>
        <v>0</v>
      </c>
      <c r="M347" s="1069" cm="1">
        <f t="array" ref="M347">IF($D347&lt;COLUMNS($F$7:M$7),"",INDEX(TableDiv[[GASB]:[GASB]],_xlfn.AGGREGATE(15,3,(TableDiv[[Agency]:[Agency]]=$E347)/(TableDiv[[Agency]:[Agency]]=$E347)*(ROW(TableDiv[Agency])-ROW(TableDiv[[#Headers],[Agency]])),COLUMNS($F$7:M$7))))</f>
        <v>0</v>
      </c>
      <c r="N347" s="1069" cm="1">
        <f t="array" ref="N347">IF($D347&lt;COLUMNS($F$7:N$7),"",INDEX(TableDiv[[GASB]:[GASB]],_xlfn.AGGREGATE(15,3,(TableDiv[[Agency]:[Agency]]=$E347)/(TableDiv[[Agency]:[Agency]]=$E347)*(ROW(TableDiv[Agency])-ROW(TableDiv[[#Headers],[Agency]])),COLUMNS($F$7:N$7))))</f>
        <v>0</v>
      </c>
      <c r="O347" s="1069" cm="1">
        <f t="array" ref="O347">IF($D347&lt;COLUMNS($F$7:O$7),"",INDEX(TableDiv[[GASB]:[GASB]],_xlfn.AGGREGATE(15,3,(TableDiv[[Agency]:[Agency]]=$E347)/(TableDiv[[Agency]:[Agency]]=$E347)*(ROW(TableDiv[Agency])-ROW(TableDiv[[#Headers],[Agency]])),COLUMNS($F$7:O$7))))</f>
        <v>0</v>
      </c>
      <c r="P347" s="1069" cm="1">
        <f t="array" ref="P347">IF($D347&lt;COLUMNS($F$7:P$7),"",INDEX(TableDiv[[GASB]:[GASB]],_xlfn.AGGREGATE(15,3,(TableDiv[[Agency]:[Agency]]=$E347)/(TableDiv[[Agency]:[Agency]]=$E347)*(ROW(TableDiv[Agency])-ROW(TableDiv[[#Headers],[Agency]])),COLUMNS($F$7:P$7))))</f>
        <v>0</v>
      </c>
      <c r="Q347" s="1069" cm="1">
        <f t="array" ref="Q347">IF($D347&lt;COLUMNS($F$7:Q$7),"",INDEX(TableDiv[[GASB]:[GASB]],_xlfn.AGGREGATE(15,3,(TableDiv[[Agency]:[Agency]]=$E347)/(TableDiv[[Agency]:[Agency]]=$E347)*(ROW(TableDiv[Agency])-ROW(TableDiv[[#Headers],[Agency]])),COLUMNS($F$7:Q$7))))</f>
        <v>0</v>
      </c>
      <c r="R347" s="1069" cm="1">
        <f t="array" ref="R347">IF($D347&lt;COLUMNS($F$7:R$7),"",INDEX(TableDiv[[GASB]:[GASB]],_xlfn.AGGREGATE(15,3,(TableDiv[[Agency]:[Agency]]=$E347)/(TableDiv[[Agency]:[Agency]]=$E347)*(ROW(TableDiv[Agency])-ROW(TableDiv[[#Headers],[Agency]])),COLUMNS($F$7:R$7))))</f>
        <v>0</v>
      </c>
      <c r="S347" s="1069" cm="1">
        <f t="array" ref="S347">IF($D347&lt;COLUMNS($F$7:S$7),"",INDEX(TableDiv[[GASB]:[GASB]],_xlfn.AGGREGATE(15,3,(TableDiv[[Agency]:[Agency]]=$E347)/(TableDiv[[Agency]:[Agency]]=$E347)*(ROW(TableDiv[Agency])-ROW(TableDiv[[#Headers],[Agency]])),COLUMNS($F$7:S$7))))</f>
        <v>0</v>
      </c>
      <c r="T347" s="1069" cm="1">
        <f t="array" ref="T347">IF($D347&lt;COLUMNS($F$7:T$7),"",INDEX(TableDiv[[GASB]:[GASB]],_xlfn.AGGREGATE(15,3,(TableDiv[[Agency]:[Agency]]=$E347)/(TableDiv[[Agency]:[Agency]]=$E347)*(ROW(TableDiv[Agency])-ROW(TableDiv[[#Headers],[Agency]])),COLUMNS($F$7:T$7))))</f>
        <v>0</v>
      </c>
      <c r="U347" s="1069" cm="1">
        <f t="array" ref="U347">IF($D347&lt;COLUMNS($F$7:U$7),"",INDEX(TableDiv[[GASB]:[GASB]],_xlfn.AGGREGATE(15,3,(TableDiv[[Agency]:[Agency]]=$E347)/(TableDiv[[Agency]:[Agency]]=$E347)*(ROW(TableDiv[Agency])-ROW(TableDiv[[#Headers],[Agency]])),COLUMNS($F$7:U$7))))</f>
        <v>0</v>
      </c>
      <c r="V347" s="1069" cm="1">
        <f t="array" ref="V347">IF($D347&lt;COLUMNS($F$7:V$7),"",INDEX(TableDiv[[GASB]:[GASB]],_xlfn.AGGREGATE(15,3,(TableDiv[[Agency]:[Agency]]=$E347)/(TableDiv[[Agency]:[Agency]]=$E347)*(ROW(TableDiv[Agency])-ROW(TableDiv[[#Headers],[Agency]])),COLUMNS($F$7:V$7))))</f>
        <v>0</v>
      </c>
      <c r="W347" s="1069" cm="1">
        <f t="array" ref="W347">IF($D347&lt;COLUMNS($F$7:W$7),"",INDEX(TableDiv[[GASB]:[GASB]],_xlfn.AGGREGATE(15,3,(TableDiv[[Agency]:[Agency]]=$E347)/(TableDiv[[Agency]:[Agency]]=$E347)*(ROW(TableDiv[Agency])-ROW(TableDiv[[#Headers],[Agency]])),COLUMNS($F$7:W$7))))</f>
        <v>0</v>
      </c>
      <c r="X347" s="1069" cm="1">
        <f t="array" ref="X347">IF($D347&lt;COLUMNS($F$7:X$7),"",INDEX(TableDiv[[GASB]:[GASB]],_xlfn.AGGREGATE(15,3,(TableDiv[[Agency]:[Agency]]=$E347)/(TableDiv[[Agency]:[Agency]]=$E347)*(ROW(TableDiv[Agency])-ROW(TableDiv[[#Headers],[Agency]])),COLUMNS($F$7:X$7))))</f>
        <v>0</v>
      </c>
      <c r="Y347" s="1069" cm="1">
        <f t="array" ref="Y347">IF($D347&lt;COLUMNS($F$7:Y$7),"",INDEX(TableDiv[[GASB]:[GASB]],_xlfn.AGGREGATE(15,3,(TableDiv[[Agency]:[Agency]]=$E347)/(TableDiv[[Agency]:[Agency]]=$E347)*(ROW(TableDiv[Agency])-ROW(TableDiv[[#Headers],[Agency]])),COLUMNS($F$7:Y$7))))</f>
        <v>0</v>
      </c>
      <c r="Z347" s="1069" cm="1">
        <f t="array" ref="Z347">IF($D347&lt;COLUMNS($F$7:Z$7),"",INDEX(TableDiv[[GASB]:[GASB]],_xlfn.AGGREGATE(15,3,(TableDiv[[Agency]:[Agency]]=$E347)/(TableDiv[[Agency]:[Agency]]=$E347)*(ROW(TableDiv[Agency])-ROW(TableDiv[[#Headers],[Agency]])),COLUMNS($F$7:Z$7))))</f>
        <v>0</v>
      </c>
      <c r="AA347" s="1069" cm="1">
        <f t="array" ref="AA347">IF($D347&lt;COLUMNS($F$7:AA$7),"",INDEX(TableDiv[[GASB]:[GASB]],_xlfn.AGGREGATE(15,3,(TableDiv[[Agency]:[Agency]]=$E347)/(TableDiv[[Agency]:[Agency]]=$E347)*(ROW(TableDiv[Agency])-ROW(TableDiv[[#Headers],[Agency]])),COLUMNS($F$7:AA$7))))</f>
        <v>0</v>
      </c>
      <c r="AB347" s="1069" cm="1">
        <f t="array" ref="AB347">IF($D347&lt;COLUMNS($F$7:AB$7),"",INDEX(TableDiv[[GASB]:[GASB]],_xlfn.AGGREGATE(15,3,(TableDiv[[Agency]:[Agency]]=$E347)/(TableDiv[[Agency]:[Agency]]=$E347)*(ROW(TableDiv[Agency])-ROW(TableDiv[[#Headers],[Agency]])),COLUMNS($F$7:AB$7))))</f>
        <v>0</v>
      </c>
      <c r="AC347" s="1069" cm="1">
        <f t="array" ref="AC347">IF($D347&lt;COLUMNS($F$7:AC$7),"",INDEX(TableDiv[[GASB]:[GASB]],_xlfn.AGGREGATE(15,3,(TableDiv[[Agency]:[Agency]]=$E347)/(TableDiv[[Agency]:[Agency]]=$E347)*(ROW(TableDiv[Agency])-ROW(TableDiv[[#Headers],[Agency]])),COLUMNS($F$7:AC$7))))</f>
        <v>0</v>
      </c>
      <c r="AD347" s="1069" cm="1">
        <f t="array" ref="AD347">IF($D347&lt;COLUMNS($F$7:AD$7),"",INDEX(TableDiv[[GASB]:[GASB]],_xlfn.AGGREGATE(15,3,(TableDiv[[Agency]:[Agency]]=$E347)/(TableDiv[[Agency]:[Agency]]=$E347)*(ROW(TableDiv[Agency])-ROW(TableDiv[[#Headers],[Agency]])),COLUMNS($F$7:AD$7))))</f>
        <v>0</v>
      </c>
      <c r="AE347" s="1069" cm="1">
        <f t="array" ref="AE347">IF($D347&lt;COLUMNS($F$7:AE$7),"",INDEX(TableDiv[[GASB]:[GASB]],_xlfn.AGGREGATE(15,3,(TableDiv[[Agency]:[Agency]]=$E347)/(TableDiv[[Agency]:[Agency]]=$E347)*(ROW(TableDiv[Agency])-ROW(TableDiv[[#Headers],[Agency]])),COLUMNS($F$7:AE$7))))</f>
        <v>0</v>
      </c>
      <c r="AF347" s="1069" cm="1">
        <f t="array" ref="AF347">IF($D347&lt;COLUMNS($F$7:AF$7),"",INDEX(TableDiv[[GASB]:[GASB]],_xlfn.AGGREGATE(15,3,(TableDiv[[Agency]:[Agency]]=$E347)/(TableDiv[[Agency]:[Agency]]=$E347)*(ROW(TableDiv[Agency])-ROW(TableDiv[[#Headers],[Agency]])),COLUMNS($F$7:AF$7))))</f>
        <v>0</v>
      </c>
      <c r="AG347" s="1069" cm="1">
        <f t="array" ref="AG347">IF($D347&lt;COLUMNS($F$7:AG$7),"",INDEX(TableDiv[[GASB]:[GASB]],_xlfn.AGGREGATE(15,3,(TableDiv[[Agency]:[Agency]]=$E347)/(TableDiv[[Agency]:[Agency]]=$E347)*(ROW(TableDiv[Agency])-ROW(TableDiv[[#Headers],[Agency]])),COLUMNS($F$7:AG$7))))</f>
        <v>0</v>
      </c>
      <c r="AH347" s="1069" cm="1">
        <f t="array" ref="AH347">IF($D347&lt;COLUMNS($F$7:AH$7),"",INDEX(TableDiv[[GASB]:[GASB]],_xlfn.AGGREGATE(15,3,(TableDiv[[Agency]:[Agency]]=$E347)/(TableDiv[[Agency]:[Agency]]=$E347)*(ROW(TableDiv[Agency])-ROW(TableDiv[[#Headers],[Agency]])),COLUMNS($F$7:AH$7))))</f>
        <v>0</v>
      </c>
      <c r="AI347" s="1069" cm="1">
        <f t="array" ref="AI347">IF($D347&lt;COLUMNS($F$7:AI$7),"",INDEX(TableDiv[[GASB]:[GASB]],_xlfn.AGGREGATE(15,3,(TableDiv[[Agency]:[Agency]]=$E347)/(TableDiv[[Agency]:[Agency]]=$E347)*(ROW(TableDiv[Agency])-ROW(TableDiv[[#Headers],[Agency]])),COLUMNS($F$7:AI$7))))</f>
        <v>0</v>
      </c>
      <c r="AJ347" s="1069" cm="1">
        <f t="array" ref="AJ347">IF($D347&lt;COLUMNS($F$7:AJ$7),"",INDEX(TableDiv[[GASB]:[GASB]],_xlfn.AGGREGATE(15,3,(TableDiv[[Agency]:[Agency]]=$E347)/(TableDiv[[Agency]:[Agency]]=$E347)*(ROW(TableDiv[Agency])-ROW(TableDiv[[#Headers],[Agency]])),COLUMNS($F$7:AJ$7))))</f>
        <v>0</v>
      </c>
      <c r="AK347" s="1069" t="str" cm="1">
        <f t="array" ref="AK347">IF($D347&lt;COLUMNS($F$7:AK$7),"",INDEX(TableDiv[[GASB]:[GASB]],_xlfn.AGGREGATE(15,3,(TableDiv[[Agency]:[Agency]]=$E347)/(TableDiv[[Agency]:[Agency]]=$E347)*(ROW(TableDiv[Agency])-ROW(TableDiv[[#Headers],[Agency]])),COLUMNS($F$7:AK$7))))</f>
        <v/>
      </c>
      <c r="AL347" s="1069" t="str" cm="1">
        <f t="array" ref="AL347">IF($D347&lt;COLUMNS($F$7:AL$7),"",INDEX(TableDiv[[GASB]:[GASB]],_xlfn.AGGREGATE(15,3,(TableDiv[[Agency]:[Agency]]=$E347)/(TableDiv[[Agency]:[Agency]]=$E347)*(ROW(TableDiv[Agency])-ROW(TableDiv[[#Headers],[Agency]])),COLUMNS($F$7:AL$7))))</f>
        <v/>
      </c>
      <c r="AM347" s="1069" t="str" cm="1">
        <f t="array" ref="AM347">IF($D347&lt;COLUMNS($F$7:AM$7),"",INDEX(TableDiv[[GASB]:[GASB]],_xlfn.AGGREGATE(15,3,(TableDiv[[Agency]:[Agency]]=$E347)/(TableDiv[[Agency]:[Agency]]=$E347)*(ROW(TableDiv[Agency])-ROW(TableDiv[[#Headers],[Agency]])),COLUMNS($F$7:AM$7))))</f>
        <v/>
      </c>
      <c r="AN347" s="1069"/>
      <c r="AO347" s="1069"/>
      <c r="AP347" s="1069"/>
      <c r="AQ347" s="1069"/>
      <c r="AR347" s="1069"/>
      <c r="AS347" s="1069"/>
    </row>
    <row r="348" spans="1:45" ht="15">
      <c r="A348" s="1073" t="s">
        <v>2400</v>
      </c>
      <c r="B348" s="1073" t="s">
        <v>2266</v>
      </c>
      <c r="C348" s="1069"/>
      <c r="D348" s="1069">
        <f>COUNTIF(TableDiv[Agency],E348)</f>
        <v>31</v>
      </c>
      <c r="E348" s="1078" t="str" cm="1">
        <f t="array" ref="E348">IFERROR(INDEX(TableDiv[Agency],MATCH(0,INDEX(COUNTIF($E$7:E347,TableDiv[Agency]),),0)),"")</f>
        <v/>
      </c>
      <c r="F348" s="1069" cm="1">
        <f t="array" ref="F348">IF($D348&lt;COLUMNS($F$7:F$7),"",INDEX(TableDiv[[GASB]:[GASB]],_xlfn.AGGREGATE(15,3,(TableDiv[[Agency]:[Agency]]=$E348)/(TableDiv[[Agency]:[Agency]]=$E348)*(ROW(TableDiv[Agency])-ROW(TableDiv[[#Headers],[Agency]])),COLUMNS($F$7:F$7))))</f>
        <v>0</v>
      </c>
      <c r="G348" s="1069" cm="1">
        <f t="array" ref="G348">IF($D348&lt;COLUMNS($F$7:G$7),"",INDEX(TableDiv[[GASB]:[GASB]],_xlfn.AGGREGATE(15,3,(TableDiv[[Agency]:[Agency]]=$E348)/(TableDiv[[Agency]:[Agency]]=$E348)*(ROW(TableDiv[Agency])-ROW(TableDiv[[#Headers],[Agency]])),COLUMNS($F$7:G$7))))</f>
        <v>0</v>
      </c>
      <c r="H348" s="1069" cm="1">
        <f t="array" ref="H348">IF($D348&lt;COLUMNS($F$7:H$7),"",INDEX(TableDiv[[GASB]:[GASB]],_xlfn.AGGREGATE(15,3,(TableDiv[[Agency]:[Agency]]=$E348)/(TableDiv[[Agency]:[Agency]]=$E348)*(ROW(TableDiv[Agency])-ROW(TableDiv[[#Headers],[Agency]])),COLUMNS($F$7:H$7))))</f>
        <v>0</v>
      </c>
      <c r="I348" s="1069" cm="1">
        <f t="array" ref="I348">IF($D348&lt;COLUMNS($F$7:I$7),"",INDEX(TableDiv[[GASB]:[GASB]],_xlfn.AGGREGATE(15,3,(TableDiv[[Agency]:[Agency]]=$E348)/(TableDiv[[Agency]:[Agency]]=$E348)*(ROW(TableDiv[Agency])-ROW(TableDiv[[#Headers],[Agency]])),COLUMNS($F$7:I$7))))</f>
        <v>0</v>
      </c>
      <c r="J348" s="1069" cm="1">
        <f t="array" ref="J348">IF($D348&lt;COLUMNS($F$7:J$7),"",INDEX(TableDiv[[GASB]:[GASB]],_xlfn.AGGREGATE(15,3,(TableDiv[[Agency]:[Agency]]=$E348)/(TableDiv[[Agency]:[Agency]]=$E348)*(ROW(TableDiv[Agency])-ROW(TableDiv[[#Headers],[Agency]])),COLUMNS($F$7:J$7))))</f>
        <v>0</v>
      </c>
      <c r="K348" s="1069" cm="1">
        <f t="array" ref="K348">IF($D348&lt;COLUMNS($F$7:K$7),"",INDEX(TableDiv[[GASB]:[GASB]],_xlfn.AGGREGATE(15,3,(TableDiv[[Agency]:[Agency]]=$E348)/(TableDiv[[Agency]:[Agency]]=$E348)*(ROW(TableDiv[Agency])-ROW(TableDiv[[#Headers],[Agency]])),COLUMNS($F$7:K$7))))</f>
        <v>0</v>
      </c>
      <c r="L348" s="1069" cm="1">
        <f t="array" ref="L348">IF($D348&lt;COLUMNS($F$7:L$7),"",INDEX(TableDiv[[GASB]:[GASB]],_xlfn.AGGREGATE(15,3,(TableDiv[[Agency]:[Agency]]=$E348)/(TableDiv[[Agency]:[Agency]]=$E348)*(ROW(TableDiv[Agency])-ROW(TableDiv[[#Headers],[Agency]])),COLUMNS($F$7:L$7))))</f>
        <v>0</v>
      </c>
      <c r="M348" s="1069" cm="1">
        <f t="array" ref="M348">IF($D348&lt;COLUMNS($F$7:M$7),"",INDEX(TableDiv[[GASB]:[GASB]],_xlfn.AGGREGATE(15,3,(TableDiv[[Agency]:[Agency]]=$E348)/(TableDiv[[Agency]:[Agency]]=$E348)*(ROW(TableDiv[Agency])-ROW(TableDiv[[#Headers],[Agency]])),COLUMNS($F$7:M$7))))</f>
        <v>0</v>
      </c>
      <c r="N348" s="1069" cm="1">
        <f t="array" ref="N348">IF($D348&lt;COLUMNS($F$7:N$7),"",INDEX(TableDiv[[GASB]:[GASB]],_xlfn.AGGREGATE(15,3,(TableDiv[[Agency]:[Agency]]=$E348)/(TableDiv[[Agency]:[Agency]]=$E348)*(ROW(TableDiv[Agency])-ROW(TableDiv[[#Headers],[Agency]])),COLUMNS($F$7:N$7))))</f>
        <v>0</v>
      </c>
      <c r="O348" s="1069" cm="1">
        <f t="array" ref="O348">IF($D348&lt;COLUMNS($F$7:O$7),"",INDEX(TableDiv[[GASB]:[GASB]],_xlfn.AGGREGATE(15,3,(TableDiv[[Agency]:[Agency]]=$E348)/(TableDiv[[Agency]:[Agency]]=$E348)*(ROW(TableDiv[Agency])-ROW(TableDiv[[#Headers],[Agency]])),COLUMNS($F$7:O$7))))</f>
        <v>0</v>
      </c>
      <c r="P348" s="1069" cm="1">
        <f t="array" ref="P348">IF($D348&lt;COLUMNS($F$7:P$7),"",INDEX(TableDiv[[GASB]:[GASB]],_xlfn.AGGREGATE(15,3,(TableDiv[[Agency]:[Agency]]=$E348)/(TableDiv[[Agency]:[Agency]]=$E348)*(ROW(TableDiv[Agency])-ROW(TableDiv[[#Headers],[Agency]])),COLUMNS($F$7:P$7))))</f>
        <v>0</v>
      </c>
      <c r="Q348" s="1069" cm="1">
        <f t="array" ref="Q348">IF($D348&lt;COLUMNS($F$7:Q$7),"",INDEX(TableDiv[[GASB]:[GASB]],_xlfn.AGGREGATE(15,3,(TableDiv[[Agency]:[Agency]]=$E348)/(TableDiv[[Agency]:[Agency]]=$E348)*(ROW(TableDiv[Agency])-ROW(TableDiv[[#Headers],[Agency]])),COLUMNS($F$7:Q$7))))</f>
        <v>0</v>
      </c>
      <c r="R348" s="1069" cm="1">
        <f t="array" ref="R348">IF($D348&lt;COLUMNS($F$7:R$7),"",INDEX(TableDiv[[GASB]:[GASB]],_xlfn.AGGREGATE(15,3,(TableDiv[[Agency]:[Agency]]=$E348)/(TableDiv[[Agency]:[Agency]]=$E348)*(ROW(TableDiv[Agency])-ROW(TableDiv[[#Headers],[Agency]])),COLUMNS($F$7:R$7))))</f>
        <v>0</v>
      </c>
      <c r="S348" s="1069" cm="1">
        <f t="array" ref="S348">IF($D348&lt;COLUMNS($F$7:S$7),"",INDEX(TableDiv[[GASB]:[GASB]],_xlfn.AGGREGATE(15,3,(TableDiv[[Agency]:[Agency]]=$E348)/(TableDiv[[Agency]:[Agency]]=$E348)*(ROW(TableDiv[Agency])-ROW(TableDiv[[#Headers],[Agency]])),COLUMNS($F$7:S$7))))</f>
        <v>0</v>
      </c>
      <c r="T348" s="1069" cm="1">
        <f t="array" ref="T348">IF($D348&lt;COLUMNS($F$7:T$7),"",INDEX(TableDiv[[GASB]:[GASB]],_xlfn.AGGREGATE(15,3,(TableDiv[[Agency]:[Agency]]=$E348)/(TableDiv[[Agency]:[Agency]]=$E348)*(ROW(TableDiv[Agency])-ROW(TableDiv[[#Headers],[Agency]])),COLUMNS($F$7:T$7))))</f>
        <v>0</v>
      </c>
      <c r="U348" s="1069" cm="1">
        <f t="array" ref="U348">IF($D348&lt;COLUMNS($F$7:U$7),"",INDEX(TableDiv[[GASB]:[GASB]],_xlfn.AGGREGATE(15,3,(TableDiv[[Agency]:[Agency]]=$E348)/(TableDiv[[Agency]:[Agency]]=$E348)*(ROW(TableDiv[Agency])-ROW(TableDiv[[#Headers],[Agency]])),COLUMNS($F$7:U$7))))</f>
        <v>0</v>
      </c>
      <c r="V348" s="1069" cm="1">
        <f t="array" ref="V348">IF($D348&lt;COLUMNS($F$7:V$7),"",INDEX(TableDiv[[GASB]:[GASB]],_xlfn.AGGREGATE(15,3,(TableDiv[[Agency]:[Agency]]=$E348)/(TableDiv[[Agency]:[Agency]]=$E348)*(ROW(TableDiv[Agency])-ROW(TableDiv[[#Headers],[Agency]])),COLUMNS($F$7:V$7))))</f>
        <v>0</v>
      </c>
      <c r="W348" s="1069" cm="1">
        <f t="array" ref="W348">IF($D348&lt;COLUMNS($F$7:W$7),"",INDEX(TableDiv[[GASB]:[GASB]],_xlfn.AGGREGATE(15,3,(TableDiv[[Agency]:[Agency]]=$E348)/(TableDiv[[Agency]:[Agency]]=$E348)*(ROW(TableDiv[Agency])-ROW(TableDiv[[#Headers],[Agency]])),COLUMNS($F$7:W$7))))</f>
        <v>0</v>
      </c>
      <c r="X348" s="1069" cm="1">
        <f t="array" ref="X348">IF($D348&lt;COLUMNS($F$7:X$7),"",INDEX(TableDiv[[GASB]:[GASB]],_xlfn.AGGREGATE(15,3,(TableDiv[[Agency]:[Agency]]=$E348)/(TableDiv[[Agency]:[Agency]]=$E348)*(ROW(TableDiv[Agency])-ROW(TableDiv[[#Headers],[Agency]])),COLUMNS($F$7:X$7))))</f>
        <v>0</v>
      </c>
      <c r="Y348" s="1069" cm="1">
        <f t="array" ref="Y348">IF($D348&lt;COLUMNS($F$7:Y$7),"",INDEX(TableDiv[[GASB]:[GASB]],_xlfn.AGGREGATE(15,3,(TableDiv[[Agency]:[Agency]]=$E348)/(TableDiv[[Agency]:[Agency]]=$E348)*(ROW(TableDiv[Agency])-ROW(TableDiv[[#Headers],[Agency]])),COLUMNS($F$7:Y$7))))</f>
        <v>0</v>
      </c>
      <c r="Z348" s="1069" cm="1">
        <f t="array" ref="Z348">IF($D348&lt;COLUMNS($F$7:Z$7),"",INDEX(TableDiv[[GASB]:[GASB]],_xlfn.AGGREGATE(15,3,(TableDiv[[Agency]:[Agency]]=$E348)/(TableDiv[[Agency]:[Agency]]=$E348)*(ROW(TableDiv[Agency])-ROW(TableDiv[[#Headers],[Agency]])),COLUMNS($F$7:Z$7))))</f>
        <v>0</v>
      </c>
      <c r="AA348" s="1069" cm="1">
        <f t="array" ref="AA348">IF($D348&lt;COLUMNS($F$7:AA$7),"",INDEX(TableDiv[[GASB]:[GASB]],_xlfn.AGGREGATE(15,3,(TableDiv[[Agency]:[Agency]]=$E348)/(TableDiv[[Agency]:[Agency]]=$E348)*(ROW(TableDiv[Agency])-ROW(TableDiv[[#Headers],[Agency]])),COLUMNS($F$7:AA$7))))</f>
        <v>0</v>
      </c>
      <c r="AB348" s="1069" cm="1">
        <f t="array" ref="AB348">IF($D348&lt;COLUMNS($F$7:AB$7),"",INDEX(TableDiv[[GASB]:[GASB]],_xlfn.AGGREGATE(15,3,(TableDiv[[Agency]:[Agency]]=$E348)/(TableDiv[[Agency]:[Agency]]=$E348)*(ROW(TableDiv[Agency])-ROW(TableDiv[[#Headers],[Agency]])),COLUMNS($F$7:AB$7))))</f>
        <v>0</v>
      </c>
      <c r="AC348" s="1069" cm="1">
        <f t="array" ref="AC348">IF($D348&lt;COLUMNS($F$7:AC$7),"",INDEX(TableDiv[[GASB]:[GASB]],_xlfn.AGGREGATE(15,3,(TableDiv[[Agency]:[Agency]]=$E348)/(TableDiv[[Agency]:[Agency]]=$E348)*(ROW(TableDiv[Agency])-ROW(TableDiv[[#Headers],[Agency]])),COLUMNS($F$7:AC$7))))</f>
        <v>0</v>
      </c>
      <c r="AD348" s="1069" cm="1">
        <f t="array" ref="AD348">IF($D348&lt;COLUMNS($F$7:AD$7),"",INDEX(TableDiv[[GASB]:[GASB]],_xlfn.AGGREGATE(15,3,(TableDiv[[Agency]:[Agency]]=$E348)/(TableDiv[[Agency]:[Agency]]=$E348)*(ROW(TableDiv[Agency])-ROW(TableDiv[[#Headers],[Agency]])),COLUMNS($F$7:AD$7))))</f>
        <v>0</v>
      </c>
      <c r="AE348" s="1069" cm="1">
        <f t="array" ref="AE348">IF($D348&lt;COLUMNS($F$7:AE$7),"",INDEX(TableDiv[[GASB]:[GASB]],_xlfn.AGGREGATE(15,3,(TableDiv[[Agency]:[Agency]]=$E348)/(TableDiv[[Agency]:[Agency]]=$E348)*(ROW(TableDiv[Agency])-ROW(TableDiv[[#Headers],[Agency]])),COLUMNS($F$7:AE$7))))</f>
        <v>0</v>
      </c>
      <c r="AF348" s="1069" cm="1">
        <f t="array" ref="AF348">IF($D348&lt;COLUMNS($F$7:AF$7),"",INDEX(TableDiv[[GASB]:[GASB]],_xlfn.AGGREGATE(15,3,(TableDiv[[Agency]:[Agency]]=$E348)/(TableDiv[[Agency]:[Agency]]=$E348)*(ROW(TableDiv[Agency])-ROW(TableDiv[[#Headers],[Agency]])),COLUMNS($F$7:AF$7))))</f>
        <v>0</v>
      </c>
      <c r="AG348" s="1069" cm="1">
        <f t="array" ref="AG348">IF($D348&lt;COLUMNS($F$7:AG$7),"",INDEX(TableDiv[[GASB]:[GASB]],_xlfn.AGGREGATE(15,3,(TableDiv[[Agency]:[Agency]]=$E348)/(TableDiv[[Agency]:[Agency]]=$E348)*(ROW(TableDiv[Agency])-ROW(TableDiv[[#Headers],[Agency]])),COLUMNS($F$7:AG$7))))</f>
        <v>0</v>
      </c>
      <c r="AH348" s="1069" cm="1">
        <f t="array" ref="AH348">IF($D348&lt;COLUMNS($F$7:AH$7),"",INDEX(TableDiv[[GASB]:[GASB]],_xlfn.AGGREGATE(15,3,(TableDiv[[Agency]:[Agency]]=$E348)/(TableDiv[[Agency]:[Agency]]=$E348)*(ROW(TableDiv[Agency])-ROW(TableDiv[[#Headers],[Agency]])),COLUMNS($F$7:AH$7))))</f>
        <v>0</v>
      </c>
      <c r="AI348" s="1069" cm="1">
        <f t="array" ref="AI348">IF($D348&lt;COLUMNS($F$7:AI$7),"",INDEX(TableDiv[[GASB]:[GASB]],_xlfn.AGGREGATE(15,3,(TableDiv[[Agency]:[Agency]]=$E348)/(TableDiv[[Agency]:[Agency]]=$E348)*(ROW(TableDiv[Agency])-ROW(TableDiv[[#Headers],[Agency]])),COLUMNS($F$7:AI$7))))</f>
        <v>0</v>
      </c>
      <c r="AJ348" s="1069" cm="1">
        <f t="array" ref="AJ348">IF($D348&lt;COLUMNS($F$7:AJ$7),"",INDEX(TableDiv[[GASB]:[GASB]],_xlfn.AGGREGATE(15,3,(TableDiv[[Agency]:[Agency]]=$E348)/(TableDiv[[Agency]:[Agency]]=$E348)*(ROW(TableDiv[Agency])-ROW(TableDiv[[#Headers],[Agency]])),COLUMNS($F$7:AJ$7))))</f>
        <v>0</v>
      </c>
      <c r="AK348" s="1069" t="str" cm="1">
        <f t="array" ref="AK348">IF($D348&lt;COLUMNS($F$7:AK$7),"",INDEX(TableDiv[[GASB]:[GASB]],_xlfn.AGGREGATE(15,3,(TableDiv[[Agency]:[Agency]]=$E348)/(TableDiv[[Agency]:[Agency]]=$E348)*(ROW(TableDiv[Agency])-ROW(TableDiv[[#Headers],[Agency]])),COLUMNS($F$7:AK$7))))</f>
        <v/>
      </c>
      <c r="AL348" s="1069" t="str" cm="1">
        <f t="array" ref="AL348">IF($D348&lt;COLUMNS($F$7:AL$7),"",INDEX(TableDiv[[GASB]:[GASB]],_xlfn.AGGREGATE(15,3,(TableDiv[[Agency]:[Agency]]=$E348)/(TableDiv[[Agency]:[Agency]]=$E348)*(ROW(TableDiv[Agency])-ROW(TableDiv[[#Headers],[Agency]])),COLUMNS($F$7:AL$7))))</f>
        <v/>
      </c>
      <c r="AM348" s="1069" t="str" cm="1">
        <f t="array" ref="AM348">IF($D348&lt;COLUMNS($F$7:AM$7),"",INDEX(TableDiv[[GASB]:[GASB]],_xlfn.AGGREGATE(15,3,(TableDiv[[Agency]:[Agency]]=$E348)/(TableDiv[[Agency]:[Agency]]=$E348)*(ROW(TableDiv[Agency])-ROW(TableDiv[[#Headers],[Agency]])),COLUMNS($F$7:AM$7))))</f>
        <v/>
      </c>
      <c r="AN348" s="1069"/>
      <c r="AO348" s="1069"/>
      <c r="AP348" s="1069"/>
      <c r="AQ348" s="1069"/>
      <c r="AR348" s="1069"/>
      <c r="AS348" s="1069"/>
    </row>
    <row r="349" spans="1:45" ht="15">
      <c r="A349" s="1073" t="s">
        <v>2400</v>
      </c>
      <c r="B349" s="1073" t="s">
        <v>2401</v>
      </c>
      <c r="C349" s="1069"/>
      <c r="D349" s="1069">
        <f>COUNTIF(TableDiv[Agency],E349)</f>
        <v>31</v>
      </c>
      <c r="E349" s="1078" t="str" cm="1">
        <f t="array" ref="E349">IFERROR(INDEX(TableDiv[Agency],MATCH(0,INDEX(COUNTIF($E$7:E348,TableDiv[Agency]),),0)),"")</f>
        <v/>
      </c>
      <c r="F349" s="1069" cm="1">
        <f t="array" ref="F349">IF($D349&lt;COLUMNS($F$7:F$7),"",INDEX(TableDiv[[GASB]:[GASB]],_xlfn.AGGREGATE(15,3,(TableDiv[[Agency]:[Agency]]=$E349)/(TableDiv[[Agency]:[Agency]]=$E349)*(ROW(TableDiv[Agency])-ROW(TableDiv[[#Headers],[Agency]])),COLUMNS($F$7:F$7))))</f>
        <v>0</v>
      </c>
      <c r="G349" s="1069" cm="1">
        <f t="array" ref="G349">IF($D349&lt;COLUMNS($F$7:G$7),"",INDEX(TableDiv[[GASB]:[GASB]],_xlfn.AGGREGATE(15,3,(TableDiv[[Agency]:[Agency]]=$E349)/(TableDiv[[Agency]:[Agency]]=$E349)*(ROW(TableDiv[Agency])-ROW(TableDiv[[#Headers],[Agency]])),COLUMNS($F$7:G$7))))</f>
        <v>0</v>
      </c>
      <c r="H349" s="1069" cm="1">
        <f t="array" ref="H349">IF($D349&lt;COLUMNS($F$7:H$7),"",INDEX(TableDiv[[GASB]:[GASB]],_xlfn.AGGREGATE(15,3,(TableDiv[[Agency]:[Agency]]=$E349)/(TableDiv[[Agency]:[Agency]]=$E349)*(ROW(TableDiv[Agency])-ROW(TableDiv[[#Headers],[Agency]])),COLUMNS($F$7:H$7))))</f>
        <v>0</v>
      </c>
      <c r="I349" s="1069" cm="1">
        <f t="array" ref="I349">IF($D349&lt;COLUMNS($F$7:I$7),"",INDEX(TableDiv[[GASB]:[GASB]],_xlfn.AGGREGATE(15,3,(TableDiv[[Agency]:[Agency]]=$E349)/(TableDiv[[Agency]:[Agency]]=$E349)*(ROW(TableDiv[Agency])-ROW(TableDiv[[#Headers],[Agency]])),COLUMNS($F$7:I$7))))</f>
        <v>0</v>
      </c>
      <c r="J349" s="1069" cm="1">
        <f t="array" ref="J349">IF($D349&lt;COLUMNS($F$7:J$7),"",INDEX(TableDiv[[GASB]:[GASB]],_xlfn.AGGREGATE(15,3,(TableDiv[[Agency]:[Agency]]=$E349)/(TableDiv[[Agency]:[Agency]]=$E349)*(ROW(TableDiv[Agency])-ROW(TableDiv[[#Headers],[Agency]])),COLUMNS($F$7:J$7))))</f>
        <v>0</v>
      </c>
      <c r="K349" s="1069" cm="1">
        <f t="array" ref="K349">IF($D349&lt;COLUMNS($F$7:K$7),"",INDEX(TableDiv[[GASB]:[GASB]],_xlfn.AGGREGATE(15,3,(TableDiv[[Agency]:[Agency]]=$E349)/(TableDiv[[Agency]:[Agency]]=$E349)*(ROW(TableDiv[Agency])-ROW(TableDiv[[#Headers],[Agency]])),COLUMNS($F$7:K$7))))</f>
        <v>0</v>
      </c>
      <c r="L349" s="1069" cm="1">
        <f t="array" ref="L349">IF($D349&lt;COLUMNS($F$7:L$7),"",INDEX(TableDiv[[GASB]:[GASB]],_xlfn.AGGREGATE(15,3,(TableDiv[[Agency]:[Agency]]=$E349)/(TableDiv[[Agency]:[Agency]]=$E349)*(ROW(TableDiv[Agency])-ROW(TableDiv[[#Headers],[Agency]])),COLUMNS($F$7:L$7))))</f>
        <v>0</v>
      </c>
      <c r="M349" s="1069" cm="1">
        <f t="array" ref="M349">IF($D349&lt;COLUMNS($F$7:M$7),"",INDEX(TableDiv[[GASB]:[GASB]],_xlfn.AGGREGATE(15,3,(TableDiv[[Agency]:[Agency]]=$E349)/(TableDiv[[Agency]:[Agency]]=$E349)*(ROW(TableDiv[Agency])-ROW(TableDiv[[#Headers],[Agency]])),COLUMNS($F$7:M$7))))</f>
        <v>0</v>
      </c>
      <c r="N349" s="1069" cm="1">
        <f t="array" ref="N349">IF($D349&lt;COLUMNS($F$7:N$7),"",INDEX(TableDiv[[GASB]:[GASB]],_xlfn.AGGREGATE(15,3,(TableDiv[[Agency]:[Agency]]=$E349)/(TableDiv[[Agency]:[Agency]]=$E349)*(ROW(TableDiv[Agency])-ROW(TableDiv[[#Headers],[Agency]])),COLUMNS($F$7:N$7))))</f>
        <v>0</v>
      </c>
      <c r="O349" s="1069" cm="1">
        <f t="array" ref="O349">IF($D349&lt;COLUMNS($F$7:O$7),"",INDEX(TableDiv[[GASB]:[GASB]],_xlfn.AGGREGATE(15,3,(TableDiv[[Agency]:[Agency]]=$E349)/(TableDiv[[Agency]:[Agency]]=$E349)*(ROW(TableDiv[Agency])-ROW(TableDiv[[#Headers],[Agency]])),COLUMNS($F$7:O$7))))</f>
        <v>0</v>
      </c>
      <c r="P349" s="1069" cm="1">
        <f t="array" ref="P349">IF($D349&lt;COLUMNS($F$7:P$7),"",INDEX(TableDiv[[GASB]:[GASB]],_xlfn.AGGREGATE(15,3,(TableDiv[[Agency]:[Agency]]=$E349)/(TableDiv[[Agency]:[Agency]]=$E349)*(ROW(TableDiv[Agency])-ROW(TableDiv[[#Headers],[Agency]])),COLUMNS($F$7:P$7))))</f>
        <v>0</v>
      </c>
      <c r="Q349" s="1069" cm="1">
        <f t="array" ref="Q349">IF($D349&lt;COLUMNS($F$7:Q$7),"",INDEX(TableDiv[[GASB]:[GASB]],_xlfn.AGGREGATE(15,3,(TableDiv[[Agency]:[Agency]]=$E349)/(TableDiv[[Agency]:[Agency]]=$E349)*(ROW(TableDiv[Agency])-ROW(TableDiv[[#Headers],[Agency]])),COLUMNS($F$7:Q$7))))</f>
        <v>0</v>
      </c>
      <c r="R349" s="1069" cm="1">
        <f t="array" ref="R349">IF($D349&lt;COLUMNS($F$7:R$7),"",INDEX(TableDiv[[GASB]:[GASB]],_xlfn.AGGREGATE(15,3,(TableDiv[[Agency]:[Agency]]=$E349)/(TableDiv[[Agency]:[Agency]]=$E349)*(ROW(TableDiv[Agency])-ROW(TableDiv[[#Headers],[Agency]])),COLUMNS($F$7:R$7))))</f>
        <v>0</v>
      </c>
      <c r="S349" s="1069" cm="1">
        <f t="array" ref="S349">IF($D349&lt;COLUMNS($F$7:S$7),"",INDEX(TableDiv[[GASB]:[GASB]],_xlfn.AGGREGATE(15,3,(TableDiv[[Agency]:[Agency]]=$E349)/(TableDiv[[Agency]:[Agency]]=$E349)*(ROW(TableDiv[Agency])-ROW(TableDiv[[#Headers],[Agency]])),COLUMNS($F$7:S$7))))</f>
        <v>0</v>
      </c>
      <c r="T349" s="1069" cm="1">
        <f t="array" ref="T349">IF($D349&lt;COLUMNS($F$7:T$7),"",INDEX(TableDiv[[GASB]:[GASB]],_xlfn.AGGREGATE(15,3,(TableDiv[[Agency]:[Agency]]=$E349)/(TableDiv[[Agency]:[Agency]]=$E349)*(ROW(TableDiv[Agency])-ROW(TableDiv[[#Headers],[Agency]])),COLUMNS($F$7:T$7))))</f>
        <v>0</v>
      </c>
      <c r="U349" s="1069" cm="1">
        <f t="array" ref="U349">IF($D349&lt;COLUMNS($F$7:U$7),"",INDEX(TableDiv[[GASB]:[GASB]],_xlfn.AGGREGATE(15,3,(TableDiv[[Agency]:[Agency]]=$E349)/(TableDiv[[Agency]:[Agency]]=$E349)*(ROW(TableDiv[Agency])-ROW(TableDiv[[#Headers],[Agency]])),COLUMNS($F$7:U$7))))</f>
        <v>0</v>
      </c>
      <c r="V349" s="1069" cm="1">
        <f t="array" ref="V349">IF($D349&lt;COLUMNS($F$7:V$7),"",INDEX(TableDiv[[GASB]:[GASB]],_xlfn.AGGREGATE(15,3,(TableDiv[[Agency]:[Agency]]=$E349)/(TableDiv[[Agency]:[Agency]]=$E349)*(ROW(TableDiv[Agency])-ROW(TableDiv[[#Headers],[Agency]])),COLUMNS($F$7:V$7))))</f>
        <v>0</v>
      </c>
      <c r="W349" s="1069" cm="1">
        <f t="array" ref="W349">IF($D349&lt;COLUMNS($F$7:W$7),"",INDEX(TableDiv[[GASB]:[GASB]],_xlfn.AGGREGATE(15,3,(TableDiv[[Agency]:[Agency]]=$E349)/(TableDiv[[Agency]:[Agency]]=$E349)*(ROW(TableDiv[Agency])-ROW(TableDiv[[#Headers],[Agency]])),COLUMNS($F$7:W$7))))</f>
        <v>0</v>
      </c>
      <c r="X349" s="1069" cm="1">
        <f t="array" ref="X349">IF($D349&lt;COLUMNS($F$7:X$7),"",INDEX(TableDiv[[GASB]:[GASB]],_xlfn.AGGREGATE(15,3,(TableDiv[[Agency]:[Agency]]=$E349)/(TableDiv[[Agency]:[Agency]]=$E349)*(ROW(TableDiv[Agency])-ROW(TableDiv[[#Headers],[Agency]])),COLUMNS($F$7:X$7))))</f>
        <v>0</v>
      </c>
      <c r="Y349" s="1069" cm="1">
        <f t="array" ref="Y349">IF($D349&lt;COLUMNS($F$7:Y$7),"",INDEX(TableDiv[[GASB]:[GASB]],_xlfn.AGGREGATE(15,3,(TableDiv[[Agency]:[Agency]]=$E349)/(TableDiv[[Agency]:[Agency]]=$E349)*(ROW(TableDiv[Agency])-ROW(TableDiv[[#Headers],[Agency]])),COLUMNS($F$7:Y$7))))</f>
        <v>0</v>
      </c>
      <c r="Z349" s="1069" cm="1">
        <f t="array" ref="Z349">IF($D349&lt;COLUMNS($F$7:Z$7),"",INDEX(TableDiv[[GASB]:[GASB]],_xlfn.AGGREGATE(15,3,(TableDiv[[Agency]:[Agency]]=$E349)/(TableDiv[[Agency]:[Agency]]=$E349)*(ROW(TableDiv[Agency])-ROW(TableDiv[[#Headers],[Agency]])),COLUMNS($F$7:Z$7))))</f>
        <v>0</v>
      </c>
      <c r="AA349" s="1069" cm="1">
        <f t="array" ref="AA349">IF($D349&lt;COLUMNS($F$7:AA$7),"",INDEX(TableDiv[[GASB]:[GASB]],_xlfn.AGGREGATE(15,3,(TableDiv[[Agency]:[Agency]]=$E349)/(TableDiv[[Agency]:[Agency]]=$E349)*(ROW(TableDiv[Agency])-ROW(TableDiv[[#Headers],[Agency]])),COLUMNS($F$7:AA$7))))</f>
        <v>0</v>
      </c>
      <c r="AB349" s="1069" cm="1">
        <f t="array" ref="AB349">IF($D349&lt;COLUMNS($F$7:AB$7),"",INDEX(TableDiv[[GASB]:[GASB]],_xlfn.AGGREGATE(15,3,(TableDiv[[Agency]:[Agency]]=$E349)/(TableDiv[[Agency]:[Agency]]=$E349)*(ROW(TableDiv[Agency])-ROW(TableDiv[[#Headers],[Agency]])),COLUMNS($F$7:AB$7))))</f>
        <v>0</v>
      </c>
      <c r="AC349" s="1069" cm="1">
        <f t="array" ref="AC349">IF($D349&lt;COLUMNS($F$7:AC$7),"",INDEX(TableDiv[[GASB]:[GASB]],_xlfn.AGGREGATE(15,3,(TableDiv[[Agency]:[Agency]]=$E349)/(TableDiv[[Agency]:[Agency]]=$E349)*(ROW(TableDiv[Agency])-ROW(TableDiv[[#Headers],[Agency]])),COLUMNS($F$7:AC$7))))</f>
        <v>0</v>
      </c>
      <c r="AD349" s="1069" cm="1">
        <f t="array" ref="AD349">IF($D349&lt;COLUMNS($F$7:AD$7),"",INDEX(TableDiv[[GASB]:[GASB]],_xlfn.AGGREGATE(15,3,(TableDiv[[Agency]:[Agency]]=$E349)/(TableDiv[[Agency]:[Agency]]=$E349)*(ROW(TableDiv[Agency])-ROW(TableDiv[[#Headers],[Agency]])),COLUMNS($F$7:AD$7))))</f>
        <v>0</v>
      </c>
      <c r="AE349" s="1069" cm="1">
        <f t="array" ref="AE349">IF($D349&lt;COLUMNS($F$7:AE$7),"",INDEX(TableDiv[[GASB]:[GASB]],_xlfn.AGGREGATE(15,3,(TableDiv[[Agency]:[Agency]]=$E349)/(TableDiv[[Agency]:[Agency]]=$E349)*(ROW(TableDiv[Agency])-ROW(TableDiv[[#Headers],[Agency]])),COLUMNS($F$7:AE$7))))</f>
        <v>0</v>
      </c>
      <c r="AF349" s="1069" cm="1">
        <f t="array" ref="AF349">IF($D349&lt;COLUMNS($F$7:AF$7),"",INDEX(TableDiv[[GASB]:[GASB]],_xlfn.AGGREGATE(15,3,(TableDiv[[Agency]:[Agency]]=$E349)/(TableDiv[[Agency]:[Agency]]=$E349)*(ROW(TableDiv[Agency])-ROW(TableDiv[[#Headers],[Agency]])),COLUMNS($F$7:AF$7))))</f>
        <v>0</v>
      </c>
      <c r="AG349" s="1069" cm="1">
        <f t="array" ref="AG349">IF($D349&lt;COLUMNS($F$7:AG$7),"",INDEX(TableDiv[[GASB]:[GASB]],_xlfn.AGGREGATE(15,3,(TableDiv[[Agency]:[Agency]]=$E349)/(TableDiv[[Agency]:[Agency]]=$E349)*(ROW(TableDiv[Agency])-ROW(TableDiv[[#Headers],[Agency]])),COLUMNS($F$7:AG$7))))</f>
        <v>0</v>
      </c>
      <c r="AH349" s="1069" cm="1">
        <f t="array" ref="AH349">IF($D349&lt;COLUMNS($F$7:AH$7),"",INDEX(TableDiv[[GASB]:[GASB]],_xlfn.AGGREGATE(15,3,(TableDiv[[Agency]:[Agency]]=$E349)/(TableDiv[[Agency]:[Agency]]=$E349)*(ROW(TableDiv[Agency])-ROW(TableDiv[[#Headers],[Agency]])),COLUMNS($F$7:AH$7))))</f>
        <v>0</v>
      </c>
      <c r="AI349" s="1069" cm="1">
        <f t="array" ref="AI349">IF($D349&lt;COLUMNS($F$7:AI$7),"",INDEX(TableDiv[[GASB]:[GASB]],_xlfn.AGGREGATE(15,3,(TableDiv[[Agency]:[Agency]]=$E349)/(TableDiv[[Agency]:[Agency]]=$E349)*(ROW(TableDiv[Agency])-ROW(TableDiv[[#Headers],[Agency]])),COLUMNS($F$7:AI$7))))</f>
        <v>0</v>
      </c>
      <c r="AJ349" s="1069" cm="1">
        <f t="array" ref="AJ349">IF($D349&lt;COLUMNS($F$7:AJ$7),"",INDEX(TableDiv[[GASB]:[GASB]],_xlfn.AGGREGATE(15,3,(TableDiv[[Agency]:[Agency]]=$E349)/(TableDiv[[Agency]:[Agency]]=$E349)*(ROW(TableDiv[Agency])-ROW(TableDiv[[#Headers],[Agency]])),COLUMNS($F$7:AJ$7))))</f>
        <v>0</v>
      </c>
      <c r="AK349" s="1069" t="str" cm="1">
        <f t="array" ref="AK349">IF($D349&lt;COLUMNS($F$7:AK$7),"",INDEX(TableDiv[[GASB]:[GASB]],_xlfn.AGGREGATE(15,3,(TableDiv[[Agency]:[Agency]]=$E349)/(TableDiv[[Agency]:[Agency]]=$E349)*(ROW(TableDiv[Agency])-ROW(TableDiv[[#Headers],[Agency]])),COLUMNS($F$7:AK$7))))</f>
        <v/>
      </c>
      <c r="AL349" s="1069" t="str" cm="1">
        <f t="array" ref="AL349">IF($D349&lt;COLUMNS($F$7:AL$7),"",INDEX(TableDiv[[GASB]:[GASB]],_xlfn.AGGREGATE(15,3,(TableDiv[[Agency]:[Agency]]=$E349)/(TableDiv[[Agency]:[Agency]]=$E349)*(ROW(TableDiv[Agency])-ROW(TableDiv[[#Headers],[Agency]])),COLUMNS($F$7:AL$7))))</f>
        <v/>
      </c>
      <c r="AM349" s="1069" t="str" cm="1">
        <f t="array" ref="AM349">IF($D349&lt;COLUMNS($F$7:AM$7),"",INDEX(TableDiv[[GASB]:[GASB]],_xlfn.AGGREGATE(15,3,(TableDiv[[Agency]:[Agency]]=$E349)/(TableDiv[[Agency]:[Agency]]=$E349)*(ROW(TableDiv[Agency])-ROW(TableDiv[[#Headers],[Agency]])),COLUMNS($F$7:AM$7))))</f>
        <v/>
      </c>
      <c r="AN349" s="1069"/>
      <c r="AO349" s="1069"/>
      <c r="AP349" s="1069"/>
      <c r="AQ349" s="1069"/>
      <c r="AR349" s="1069"/>
      <c r="AS349" s="1069"/>
    </row>
    <row r="350" spans="1:45" ht="15">
      <c r="A350" s="1073" t="s">
        <v>2400</v>
      </c>
      <c r="B350" s="1073" t="s">
        <v>2302</v>
      </c>
      <c r="C350" s="1069"/>
      <c r="D350" s="1069">
        <f>COUNTIF(TableDiv[Agency],E350)</f>
        <v>31</v>
      </c>
      <c r="E350" s="1078" t="str" cm="1">
        <f t="array" ref="E350">IFERROR(INDEX(TableDiv[Agency],MATCH(0,INDEX(COUNTIF($E$7:E349,TableDiv[Agency]),),0)),"")</f>
        <v/>
      </c>
      <c r="F350" s="1069" cm="1">
        <f t="array" ref="F350">IF($D350&lt;COLUMNS($F$7:F$7),"",INDEX(TableDiv[[GASB]:[GASB]],_xlfn.AGGREGATE(15,3,(TableDiv[[Agency]:[Agency]]=$E350)/(TableDiv[[Agency]:[Agency]]=$E350)*(ROW(TableDiv[Agency])-ROW(TableDiv[[#Headers],[Agency]])),COLUMNS($F$7:F$7))))</f>
        <v>0</v>
      </c>
      <c r="G350" s="1069" cm="1">
        <f t="array" ref="G350">IF($D350&lt;COLUMNS($F$7:G$7),"",INDEX(TableDiv[[GASB]:[GASB]],_xlfn.AGGREGATE(15,3,(TableDiv[[Agency]:[Agency]]=$E350)/(TableDiv[[Agency]:[Agency]]=$E350)*(ROW(TableDiv[Agency])-ROW(TableDiv[[#Headers],[Agency]])),COLUMNS($F$7:G$7))))</f>
        <v>0</v>
      </c>
      <c r="H350" s="1069" cm="1">
        <f t="array" ref="H350">IF($D350&lt;COLUMNS($F$7:H$7),"",INDEX(TableDiv[[GASB]:[GASB]],_xlfn.AGGREGATE(15,3,(TableDiv[[Agency]:[Agency]]=$E350)/(TableDiv[[Agency]:[Agency]]=$E350)*(ROW(TableDiv[Agency])-ROW(TableDiv[[#Headers],[Agency]])),COLUMNS($F$7:H$7))))</f>
        <v>0</v>
      </c>
      <c r="I350" s="1069" cm="1">
        <f t="array" ref="I350">IF($D350&lt;COLUMNS($F$7:I$7),"",INDEX(TableDiv[[GASB]:[GASB]],_xlfn.AGGREGATE(15,3,(TableDiv[[Agency]:[Agency]]=$E350)/(TableDiv[[Agency]:[Agency]]=$E350)*(ROW(TableDiv[Agency])-ROW(TableDiv[[#Headers],[Agency]])),COLUMNS($F$7:I$7))))</f>
        <v>0</v>
      </c>
      <c r="J350" s="1069" cm="1">
        <f t="array" ref="J350">IF($D350&lt;COLUMNS($F$7:J$7),"",INDEX(TableDiv[[GASB]:[GASB]],_xlfn.AGGREGATE(15,3,(TableDiv[[Agency]:[Agency]]=$E350)/(TableDiv[[Agency]:[Agency]]=$E350)*(ROW(TableDiv[Agency])-ROW(TableDiv[[#Headers],[Agency]])),COLUMNS($F$7:J$7))))</f>
        <v>0</v>
      </c>
      <c r="K350" s="1069" cm="1">
        <f t="array" ref="K350">IF($D350&lt;COLUMNS($F$7:K$7),"",INDEX(TableDiv[[GASB]:[GASB]],_xlfn.AGGREGATE(15,3,(TableDiv[[Agency]:[Agency]]=$E350)/(TableDiv[[Agency]:[Agency]]=$E350)*(ROW(TableDiv[Agency])-ROW(TableDiv[[#Headers],[Agency]])),COLUMNS($F$7:K$7))))</f>
        <v>0</v>
      </c>
      <c r="L350" s="1069" cm="1">
        <f t="array" ref="L350">IF($D350&lt;COLUMNS($F$7:L$7),"",INDEX(TableDiv[[GASB]:[GASB]],_xlfn.AGGREGATE(15,3,(TableDiv[[Agency]:[Agency]]=$E350)/(TableDiv[[Agency]:[Agency]]=$E350)*(ROW(TableDiv[Agency])-ROW(TableDiv[[#Headers],[Agency]])),COLUMNS($F$7:L$7))))</f>
        <v>0</v>
      </c>
      <c r="M350" s="1069" cm="1">
        <f t="array" ref="M350">IF($D350&lt;COLUMNS($F$7:M$7),"",INDEX(TableDiv[[GASB]:[GASB]],_xlfn.AGGREGATE(15,3,(TableDiv[[Agency]:[Agency]]=$E350)/(TableDiv[[Agency]:[Agency]]=$E350)*(ROW(TableDiv[Agency])-ROW(TableDiv[[#Headers],[Agency]])),COLUMNS($F$7:M$7))))</f>
        <v>0</v>
      </c>
      <c r="N350" s="1069" cm="1">
        <f t="array" ref="N350">IF($D350&lt;COLUMNS($F$7:N$7),"",INDEX(TableDiv[[GASB]:[GASB]],_xlfn.AGGREGATE(15,3,(TableDiv[[Agency]:[Agency]]=$E350)/(TableDiv[[Agency]:[Agency]]=$E350)*(ROW(TableDiv[Agency])-ROW(TableDiv[[#Headers],[Agency]])),COLUMNS($F$7:N$7))))</f>
        <v>0</v>
      </c>
      <c r="O350" s="1069" cm="1">
        <f t="array" ref="O350">IF($D350&lt;COLUMNS($F$7:O$7),"",INDEX(TableDiv[[GASB]:[GASB]],_xlfn.AGGREGATE(15,3,(TableDiv[[Agency]:[Agency]]=$E350)/(TableDiv[[Agency]:[Agency]]=$E350)*(ROW(TableDiv[Agency])-ROW(TableDiv[[#Headers],[Agency]])),COLUMNS($F$7:O$7))))</f>
        <v>0</v>
      </c>
      <c r="P350" s="1069" cm="1">
        <f t="array" ref="P350">IF($D350&lt;COLUMNS($F$7:P$7),"",INDEX(TableDiv[[GASB]:[GASB]],_xlfn.AGGREGATE(15,3,(TableDiv[[Agency]:[Agency]]=$E350)/(TableDiv[[Agency]:[Agency]]=$E350)*(ROW(TableDiv[Agency])-ROW(TableDiv[[#Headers],[Agency]])),COLUMNS($F$7:P$7))))</f>
        <v>0</v>
      </c>
      <c r="Q350" s="1069" cm="1">
        <f t="array" ref="Q350">IF($D350&lt;COLUMNS($F$7:Q$7),"",INDEX(TableDiv[[GASB]:[GASB]],_xlfn.AGGREGATE(15,3,(TableDiv[[Agency]:[Agency]]=$E350)/(TableDiv[[Agency]:[Agency]]=$E350)*(ROW(TableDiv[Agency])-ROW(TableDiv[[#Headers],[Agency]])),COLUMNS($F$7:Q$7))))</f>
        <v>0</v>
      </c>
      <c r="R350" s="1069" cm="1">
        <f t="array" ref="R350">IF($D350&lt;COLUMNS($F$7:R$7),"",INDEX(TableDiv[[GASB]:[GASB]],_xlfn.AGGREGATE(15,3,(TableDiv[[Agency]:[Agency]]=$E350)/(TableDiv[[Agency]:[Agency]]=$E350)*(ROW(TableDiv[Agency])-ROW(TableDiv[[#Headers],[Agency]])),COLUMNS($F$7:R$7))))</f>
        <v>0</v>
      </c>
      <c r="S350" s="1069" cm="1">
        <f t="array" ref="S350">IF($D350&lt;COLUMNS($F$7:S$7),"",INDEX(TableDiv[[GASB]:[GASB]],_xlfn.AGGREGATE(15,3,(TableDiv[[Agency]:[Agency]]=$E350)/(TableDiv[[Agency]:[Agency]]=$E350)*(ROW(TableDiv[Agency])-ROW(TableDiv[[#Headers],[Agency]])),COLUMNS($F$7:S$7))))</f>
        <v>0</v>
      </c>
      <c r="T350" s="1069" cm="1">
        <f t="array" ref="T350">IF($D350&lt;COLUMNS($F$7:T$7),"",INDEX(TableDiv[[GASB]:[GASB]],_xlfn.AGGREGATE(15,3,(TableDiv[[Agency]:[Agency]]=$E350)/(TableDiv[[Agency]:[Agency]]=$E350)*(ROW(TableDiv[Agency])-ROW(TableDiv[[#Headers],[Agency]])),COLUMNS($F$7:T$7))))</f>
        <v>0</v>
      </c>
      <c r="U350" s="1069" cm="1">
        <f t="array" ref="U350">IF($D350&lt;COLUMNS($F$7:U$7),"",INDEX(TableDiv[[GASB]:[GASB]],_xlfn.AGGREGATE(15,3,(TableDiv[[Agency]:[Agency]]=$E350)/(TableDiv[[Agency]:[Agency]]=$E350)*(ROW(TableDiv[Agency])-ROW(TableDiv[[#Headers],[Agency]])),COLUMNS($F$7:U$7))))</f>
        <v>0</v>
      </c>
      <c r="V350" s="1069" cm="1">
        <f t="array" ref="V350">IF($D350&lt;COLUMNS($F$7:V$7),"",INDEX(TableDiv[[GASB]:[GASB]],_xlfn.AGGREGATE(15,3,(TableDiv[[Agency]:[Agency]]=$E350)/(TableDiv[[Agency]:[Agency]]=$E350)*(ROW(TableDiv[Agency])-ROW(TableDiv[[#Headers],[Agency]])),COLUMNS($F$7:V$7))))</f>
        <v>0</v>
      </c>
      <c r="W350" s="1069" cm="1">
        <f t="array" ref="W350">IF($D350&lt;COLUMNS($F$7:W$7),"",INDEX(TableDiv[[GASB]:[GASB]],_xlfn.AGGREGATE(15,3,(TableDiv[[Agency]:[Agency]]=$E350)/(TableDiv[[Agency]:[Agency]]=$E350)*(ROW(TableDiv[Agency])-ROW(TableDiv[[#Headers],[Agency]])),COLUMNS($F$7:W$7))))</f>
        <v>0</v>
      </c>
      <c r="X350" s="1069" cm="1">
        <f t="array" ref="X350">IF($D350&lt;COLUMNS($F$7:X$7),"",INDEX(TableDiv[[GASB]:[GASB]],_xlfn.AGGREGATE(15,3,(TableDiv[[Agency]:[Agency]]=$E350)/(TableDiv[[Agency]:[Agency]]=$E350)*(ROW(TableDiv[Agency])-ROW(TableDiv[[#Headers],[Agency]])),COLUMNS($F$7:X$7))))</f>
        <v>0</v>
      </c>
      <c r="Y350" s="1069" cm="1">
        <f t="array" ref="Y350">IF($D350&lt;COLUMNS($F$7:Y$7),"",INDEX(TableDiv[[GASB]:[GASB]],_xlfn.AGGREGATE(15,3,(TableDiv[[Agency]:[Agency]]=$E350)/(TableDiv[[Agency]:[Agency]]=$E350)*(ROW(TableDiv[Agency])-ROW(TableDiv[[#Headers],[Agency]])),COLUMNS($F$7:Y$7))))</f>
        <v>0</v>
      </c>
      <c r="Z350" s="1069" cm="1">
        <f t="array" ref="Z350">IF($D350&lt;COLUMNS($F$7:Z$7),"",INDEX(TableDiv[[GASB]:[GASB]],_xlfn.AGGREGATE(15,3,(TableDiv[[Agency]:[Agency]]=$E350)/(TableDiv[[Agency]:[Agency]]=$E350)*(ROW(TableDiv[Agency])-ROW(TableDiv[[#Headers],[Agency]])),COLUMNS($F$7:Z$7))))</f>
        <v>0</v>
      </c>
      <c r="AA350" s="1069" cm="1">
        <f t="array" ref="AA350">IF($D350&lt;COLUMNS($F$7:AA$7),"",INDEX(TableDiv[[GASB]:[GASB]],_xlfn.AGGREGATE(15,3,(TableDiv[[Agency]:[Agency]]=$E350)/(TableDiv[[Agency]:[Agency]]=$E350)*(ROW(TableDiv[Agency])-ROW(TableDiv[[#Headers],[Agency]])),COLUMNS($F$7:AA$7))))</f>
        <v>0</v>
      </c>
      <c r="AB350" s="1069" cm="1">
        <f t="array" ref="AB350">IF($D350&lt;COLUMNS($F$7:AB$7),"",INDEX(TableDiv[[GASB]:[GASB]],_xlfn.AGGREGATE(15,3,(TableDiv[[Agency]:[Agency]]=$E350)/(TableDiv[[Agency]:[Agency]]=$E350)*(ROW(TableDiv[Agency])-ROW(TableDiv[[#Headers],[Agency]])),COLUMNS($F$7:AB$7))))</f>
        <v>0</v>
      </c>
      <c r="AC350" s="1069" cm="1">
        <f t="array" ref="AC350">IF($D350&lt;COLUMNS($F$7:AC$7),"",INDEX(TableDiv[[GASB]:[GASB]],_xlfn.AGGREGATE(15,3,(TableDiv[[Agency]:[Agency]]=$E350)/(TableDiv[[Agency]:[Agency]]=$E350)*(ROW(TableDiv[Agency])-ROW(TableDiv[[#Headers],[Agency]])),COLUMNS($F$7:AC$7))))</f>
        <v>0</v>
      </c>
      <c r="AD350" s="1069" cm="1">
        <f t="array" ref="AD350">IF($D350&lt;COLUMNS($F$7:AD$7),"",INDEX(TableDiv[[GASB]:[GASB]],_xlfn.AGGREGATE(15,3,(TableDiv[[Agency]:[Agency]]=$E350)/(TableDiv[[Agency]:[Agency]]=$E350)*(ROW(TableDiv[Agency])-ROW(TableDiv[[#Headers],[Agency]])),COLUMNS($F$7:AD$7))))</f>
        <v>0</v>
      </c>
      <c r="AE350" s="1069" cm="1">
        <f t="array" ref="AE350">IF($D350&lt;COLUMNS($F$7:AE$7),"",INDEX(TableDiv[[GASB]:[GASB]],_xlfn.AGGREGATE(15,3,(TableDiv[[Agency]:[Agency]]=$E350)/(TableDiv[[Agency]:[Agency]]=$E350)*(ROW(TableDiv[Agency])-ROW(TableDiv[[#Headers],[Agency]])),COLUMNS($F$7:AE$7))))</f>
        <v>0</v>
      </c>
      <c r="AF350" s="1069" cm="1">
        <f t="array" ref="AF350">IF($D350&lt;COLUMNS($F$7:AF$7),"",INDEX(TableDiv[[GASB]:[GASB]],_xlfn.AGGREGATE(15,3,(TableDiv[[Agency]:[Agency]]=$E350)/(TableDiv[[Agency]:[Agency]]=$E350)*(ROW(TableDiv[Agency])-ROW(TableDiv[[#Headers],[Agency]])),COLUMNS($F$7:AF$7))))</f>
        <v>0</v>
      </c>
      <c r="AG350" s="1069" cm="1">
        <f t="array" ref="AG350">IF($D350&lt;COLUMNS($F$7:AG$7),"",INDEX(TableDiv[[GASB]:[GASB]],_xlfn.AGGREGATE(15,3,(TableDiv[[Agency]:[Agency]]=$E350)/(TableDiv[[Agency]:[Agency]]=$E350)*(ROW(TableDiv[Agency])-ROW(TableDiv[[#Headers],[Agency]])),COLUMNS($F$7:AG$7))))</f>
        <v>0</v>
      </c>
      <c r="AH350" s="1069" cm="1">
        <f t="array" ref="AH350">IF($D350&lt;COLUMNS($F$7:AH$7),"",INDEX(TableDiv[[GASB]:[GASB]],_xlfn.AGGREGATE(15,3,(TableDiv[[Agency]:[Agency]]=$E350)/(TableDiv[[Agency]:[Agency]]=$E350)*(ROW(TableDiv[Agency])-ROW(TableDiv[[#Headers],[Agency]])),COLUMNS($F$7:AH$7))))</f>
        <v>0</v>
      </c>
      <c r="AI350" s="1069" cm="1">
        <f t="array" ref="AI350">IF($D350&lt;COLUMNS($F$7:AI$7),"",INDEX(TableDiv[[GASB]:[GASB]],_xlfn.AGGREGATE(15,3,(TableDiv[[Agency]:[Agency]]=$E350)/(TableDiv[[Agency]:[Agency]]=$E350)*(ROW(TableDiv[Agency])-ROW(TableDiv[[#Headers],[Agency]])),COLUMNS($F$7:AI$7))))</f>
        <v>0</v>
      </c>
      <c r="AJ350" s="1069" cm="1">
        <f t="array" ref="AJ350">IF($D350&lt;COLUMNS($F$7:AJ$7),"",INDEX(TableDiv[[GASB]:[GASB]],_xlfn.AGGREGATE(15,3,(TableDiv[[Agency]:[Agency]]=$E350)/(TableDiv[[Agency]:[Agency]]=$E350)*(ROW(TableDiv[Agency])-ROW(TableDiv[[#Headers],[Agency]])),COLUMNS($F$7:AJ$7))))</f>
        <v>0</v>
      </c>
      <c r="AK350" s="1069" t="str" cm="1">
        <f t="array" ref="AK350">IF($D350&lt;COLUMNS($F$7:AK$7),"",INDEX(TableDiv[[GASB]:[GASB]],_xlfn.AGGREGATE(15,3,(TableDiv[[Agency]:[Agency]]=$E350)/(TableDiv[[Agency]:[Agency]]=$E350)*(ROW(TableDiv[Agency])-ROW(TableDiv[[#Headers],[Agency]])),COLUMNS($F$7:AK$7))))</f>
        <v/>
      </c>
      <c r="AL350" s="1069" t="str" cm="1">
        <f t="array" ref="AL350">IF($D350&lt;COLUMNS($F$7:AL$7),"",INDEX(TableDiv[[GASB]:[GASB]],_xlfn.AGGREGATE(15,3,(TableDiv[[Agency]:[Agency]]=$E350)/(TableDiv[[Agency]:[Agency]]=$E350)*(ROW(TableDiv[Agency])-ROW(TableDiv[[#Headers],[Agency]])),COLUMNS($F$7:AL$7))))</f>
        <v/>
      </c>
      <c r="AM350" s="1069" t="str" cm="1">
        <f t="array" ref="AM350">IF($D350&lt;COLUMNS($F$7:AM$7),"",INDEX(TableDiv[[GASB]:[GASB]],_xlfn.AGGREGATE(15,3,(TableDiv[[Agency]:[Agency]]=$E350)/(TableDiv[[Agency]:[Agency]]=$E350)*(ROW(TableDiv[Agency])-ROW(TableDiv[[#Headers],[Agency]])),COLUMNS($F$7:AM$7))))</f>
        <v/>
      </c>
      <c r="AN350" s="1069"/>
      <c r="AO350" s="1069"/>
      <c r="AP350" s="1069"/>
      <c r="AQ350" s="1069"/>
      <c r="AR350" s="1069"/>
      <c r="AS350" s="1069"/>
    </row>
    <row r="351" spans="1:45" ht="15">
      <c r="A351" s="1073" t="s">
        <v>2402</v>
      </c>
      <c r="B351" s="1073" t="s">
        <v>2403</v>
      </c>
      <c r="C351" s="1069"/>
      <c r="D351" s="1069">
        <f>COUNTIF(TableDiv[Agency],E351)</f>
        <v>31</v>
      </c>
      <c r="E351" s="1078" t="str" cm="1">
        <f t="array" ref="E351">IFERROR(INDEX(TableDiv[Agency],MATCH(0,INDEX(COUNTIF($E$7:E350,TableDiv[Agency]),),0)),"")</f>
        <v/>
      </c>
      <c r="F351" s="1069" cm="1">
        <f t="array" ref="F351">IF($D351&lt;COLUMNS($F$7:F$7),"",INDEX(TableDiv[[GASB]:[GASB]],_xlfn.AGGREGATE(15,3,(TableDiv[[Agency]:[Agency]]=$E351)/(TableDiv[[Agency]:[Agency]]=$E351)*(ROW(TableDiv[Agency])-ROW(TableDiv[[#Headers],[Agency]])),COLUMNS($F$7:F$7))))</f>
        <v>0</v>
      </c>
      <c r="G351" s="1069" cm="1">
        <f t="array" ref="G351">IF($D351&lt;COLUMNS($F$7:G$7),"",INDEX(TableDiv[[GASB]:[GASB]],_xlfn.AGGREGATE(15,3,(TableDiv[[Agency]:[Agency]]=$E351)/(TableDiv[[Agency]:[Agency]]=$E351)*(ROW(TableDiv[Agency])-ROW(TableDiv[[#Headers],[Agency]])),COLUMNS($F$7:G$7))))</f>
        <v>0</v>
      </c>
      <c r="H351" s="1069" cm="1">
        <f t="array" ref="H351">IF($D351&lt;COLUMNS($F$7:H$7),"",INDEX(TableDiv[[GASB]:[GASB]],_xlfn.AGGREGATE(15,3,(TableDiv[[Agency]:[Agency]]=$E351)/(TableDiv[[Agency]:[Agency]]=$E351)*(ROW(TableDiv[Agency])-ROW(TableDiv[[#Headers],[Agency]])),COLUMNS($F$7:H$7))))</f>
        <v>0</v>
      </c>
      <c r="I351" s="1069" cm="1">
        <f t="array" ref="I351">IF($D351&lt;COLUMNS($F$7:I$7),"",INDEX(TableDiv[[GASB]:[GASB]],_xlfn.AGGREGATE(15,3,(TableDiv[[Agency]:[Agency]]=$E351)/(TableDiv[[Agency]:[Agency]]=$E351)*(ROW(TableDiv[Agency])-ROW(TableDiv[[#Headers],[Agency]])),COLUMNS($F$7:I$7))))</f>
        <v>0</v>
      </c>
      <c r="J351" s="1069" cm="1">
        <f t="array" ref="J351">IF($D351&lt;COLUMNS($F$7:J$7),"",INDEX(TableDiv[[GASB]:[GASB]],_xlfn.AGGREGATE(15,3,(TableDiv[[Agency]:[Agency]]=$E351)/(TableDiv[[Agency]:[Agency]]=$E351)*(ROW(TableDiv[Agency])-ROW(TableDiv[[#Headers],[Agency]])),COLUMNS($F$7:J$7))))</f>
        <v>0</v>
      </c>
      <c r="K351" s="1069" cm="1">
        <f t="array" ref="K351">IF($D351&lt;COLUMNS($F$7:K$7),"",INDEX(TableDiv[[GASB]:[GASB]],_xlfn.AGGREGATE(15,3,(TableDiv[[Agency]:[Agency]]=$E351)/(TableDiv[[Agency]:[Agency]]=$E351)*(ROW(TableDiv[Agency])-ROW(TableDiv[[#Headers],[Agency]])),COLUMNS($F$7:K$7))))</f>
        <v>0</v>
      </c>
      <c r="L351" s="1069" cm="1">
        <f t="array" ref="L351">IF($D351&lt;COLUMNS($F$7:L$7),"",INDEX(TableDiv[[GASB]:[GASB]],_xlfn.AGGREGATE(15,3,(TableDiv[[Agency]:[Agency]]=$E351)/(TableDiv[[Agency]:[Agency]]=$E351)*(ROW(TableDiv[Agency])-ROW(TableDiv[[#Headers],[Agency]])),COLUMNS($F$7:L$7))))</f>
        <v>0</v>
      </c>
      <c r="M351" s="1069" cm="1">
        <f t="array" ref="M351">IF($D351&lt;COLUMNS($F$7:M$7),"",INDEX(TableDiv[[GASB]:[GASB]],_xlfn.AGGREGATE(15,3,(TableDiv[[Agency]:[Agency]]=$E351)/(TableDiv[[Agency]:[Agency]]=$E351)*(ROW(TableDiv[Agency])-ROW(TableDiv[[#Headers],[Agency]])),COLUMNS($F$7:M$7))))</f>
        <v>0</v>
      </c>
      <c r="N351" s="1069" cm="1">
        <f t="array" ref="N351">IF($D351&lt;COLUMNS($F$7:N$7),"",INDEX(TableDiv[[GASB]:[GASB]],_xlfn.AGGREGATE(15,3,(TableDiv[[Agency]:[Agency]]=$E351)/(TableDiv[[Agency]:[Agency]]=$E351)*(ROW(TableDiv[Agency])-ROW(TableDiv[[#Headers],[Agency]])),COLUMNS($F$7:N$7))))</f>
        <v>0</v>
      </c>
      <c r="O351" s="1069" cm="1">
        <f t="array" ref="O351">IF($D351&lt;COLUMNS($F$7:O$7),"",INDEX(TableDiv[[GASB]:[GASB]],_xlfn.AGGREGATE(15,3,(TableDiv[[Agency]:[Agency]]=$E351)/(TableDiv[[Agency]:[Agency]]=$E351)*(ROW(TableDiv[Agency])-ROW(TableDiv[[#Headers],[Agency]])),COLUMNS($F$7:O$7))))</f>
        <v>0</v>
      </c>
      <c r="P351" s="1069" cm="1">
        <f t="array" ref="P351">IF($D351&lt;COLUMNS($F$7:P$7),"",INDEX(TableDiv[[GASB]:[GASB]],_xlfn.AGGREGATE(15,3,(TableDiv[[Agency]:[Agency]]=$E351)/(TableDiv[[Agency]:[Agency]]=$E351)*(ROW(TableDiv[Agency])-ROW(TableDiv[[#Headers],[Agency]])),COLUMNS($F$7:P$7))))</f>
        <v>0</v>
      </c>
      <c r="Q351" s="1069" cm="1">
        <f t="array" ref="Q351">IF($D351&lt;COLUMNS($F$7:Q$7),"",INDEX(TableDiv[[GASB]:[GASB]],_xlfn.AGGREGATE(15,3,(TableDiv[[Agency]:[Agency]]=$E351)/(TableDiv[[Agency]:[Agency]]=$E351)*(ROW(TableDiv[Agency])-ROW(TableDiv[[#Headers],[Agency]])),COLUMNS($F$7:Q$7))))</f>
        <v>0</v>
      </c>
      <c r="R351" s="1069" cm="1">
        <f t="array" ref="R351">IF($D351&lt;COLUMNS($F$7:R$7),"",INDEX(TableDiv[[GASB]:[GASB]],_xlfn.AGGREGATE(15,3,(TableDiv[[Agency]:[Agency]]=$E351)/(TableDiv[[Agency]:[Agency]]=$E351)*(ROW(TableDiv[Agency])-ROW(TableDiv[[#Headers],[Agency]])),COLUMNS($F$7:R$7))))</f>
        <v>0</v>
      </c>
      <c r="S351" s="1069" cm="1">
        <f t="array" ref="S351">IF($D351&lt;COLUMNS($F$7:S$7),"",INDEX(TableDiv[[GASB]:[GASB]],_xlfn.AGGREGATE(15,3,(TableDiv[[Agency]:[Agency]]=$E351)/(TableDiv[[Agency]:[Agency]]=$E351)*(ROW(TableDiv[Agency])-ROW(TableDiv[[#Headers],[Agency]])),COLUMNS($F$7:S$7))))</f>
        <v>0</v>
      </c>
      <c r="T351" s="1069" cm="1">
        <f t="array" ref="T351">IF($D351&lt;COLUMNS($F$7:T$7),"",INDEX(TableDiv[[GASB]:[GASB]],_xlfn.AGGREGATE(15,3,(TableDiv[[Agency]:[Agency]]=$E351)/(TableDiv[[Agency]:[Agency]]=$E351)*(ROW(TableDiv[Agency])-ROW(TableDiv[[#Headers],[Agency]])),COLUMNS($F$7:T$7))))</f>
        <v>0</v>
      </c>
      <c r="U351" s="1069" cm="1">
        <f t="array" ref="U351">IF($D351&lt;COLUMNS($F$7:U$7),"",INDEX(TableDiv[[GASB]:[GASB]],_xlfn.AGGREGATE(15,3,(TableDiv[[Agency]:[Agency]]=$E351)/(TableDiv[[Agency]:[Agency]]=$E351)*(ROW(TableDiv[Agency])-ROW(TableDiv[[#Headers],[Agency]])),COLUMNS($F$7:U$7))))</f>
        <v>0</v>
      </c>
      <c r="V351" s="1069" cm="1">
        <f t="array" ref="V351">IF($D351&lt;COLUMNS($F$7:V$7),"",INDEX(TableDiv[[GASB]:[GASB]],_xlfn.AGGREGATE(15,3,(TableDiv[[Agency]:[Agency]]=$E351)/(TableDiv[[Agency]:[Agency]]=$E351)*(ROW(TableDiv[Agency])-ROW(TableDiv[[#Headers],[Agency]])),COLUMNS($F$7:V$7))))</f>
        <v>0</v>
      </c>
      <c r="W351" s="1069" cm="1">
        <f t="array" ref="W351">IF($D351&lt;COLUMNS($F$7:W$7),"",INDEX(TableDiv[[GASB]:[GASB]],_xlfn.AGGREGATE(15,3,(TableDiv[[Agency]:[Agency]]=$E351)/(TableDiv[[Agency]:[Agency]]=$E351)*(ROW(TableDiv[Agency])-ROW(TableDiv[[#Headers],[Agency]])),COLUMNS($F$7:W$7))))</f>
        <v>0</v>
      </c>
      <c r="X351" s="1069" cm="1">
        <f t="array" ref="X351">IF($D351&lt;COLUMNS($F$7:X$7),"",INDEX(TableDiv[[GASB]:[GASB]],_xlfn.AGGREGATE(15,3,(TableDiv[[Agency]:[Agency]]=$E351)/(TableDiv[[Agency]:[Agency]]=$E351)*(ROW(TableDiv[Agency])-ROW(TableDiv[[#Headers],[Agency]])),COLUMNS($F$7:X$7))))</f>
        <v>0</v>
      </c>
      <c r="Y351" s="1069" cm="1">
        <f t="array" ref="Y351">IF($D351&lt;COLUMNS($F$7:Y$7),"",INDEX(TableDiv[[GASB]:[GASB]],_xlfn.AGGREGATE(15,3,(TableDiv[[Agency]:[Agency]]=$E351)/(TableDiv[[Agency]:[Agency]]=$E351)*(ROW(TableDiv[Agency])-ROW(TableDiv[[#Headers],[Agency]])),COLUMNS($F$7:Y$7))))</f>
        <v>0</v>
      </c>
      <c r="Z351" s="1069" cm="1">
        <f t="array" ref="Z351">IF($D351&lt;COLUMNS($F$7:Z$7),"",INDEX(TableDiv[[GASB]:[GASB]],_xlfn.AGGREGATE(15,3,(TableDiv[[Agency]:[Agency]]=$E351)/(TableDiv[[Agency]:[Agency]]=$E351)*(ROW(TableDiv[Agency])-ROW(TableDiv[[#Headers],[Agency]])),COLUMNS($F$7:Z$7))))</f>
        <v>0</v>
      </c>
      <c r="AA351" s="1069" cm="1">
        <f t="array" ref="AA351">IF($D351&lt;COLUMNS($F$7:AA$7),"",INDEX(TableDiv[[GASB]:[GASB]],_xlfn.AGGREGATE(15,3,(TableDiv[[Agency]:[Agency]]=$E351)/(TableDiv[[Agency]:[Agency]]=$E351)*(ROW(TableDiv[Agency])-ROW(TableDiv[[#Headers],[Agency]])),COLUMNS($F$7:AA$7))))</f>
        <v>0</v>
      </c>
      <c r="AB351" s="1069" cm="1">
        <f t="array" ref="AB351">IF($D351&lt;COLUMNS($F$7:AB$7),"",INDEX(TableDiv[[GASB]:[GASB]],_xlfn.AGGREGATE(15,3,(TableDiv[[Agency]:[Agency]]=$E351)/(TableDiv[[Agency]:[Agency]]=$E351)*(ROW(TableDiv[Agency])-ROW(TableDiv[[#Headers],[Agency]])),COLUMNS($F$7:AB$7))))</f>
        <v>0</v>
      </c>
      <c r="AC351" s="1069" cm="1">
        <f t="array" ref="AC351">IF($D351&lt;COLUMNS($F$7:AC$7),"",INDEX(TableDiv[[GASB]:[GASB]],_xlfn.AGGREGATE(15,3,(TableDiv[[Agency]:[Agency]]=$E351)/(TableDiv[[Agency]:[Agency]]=$E351)*(ROW(TableDiv[Agency])-ROW(TableDiv[[#Headers],[Agency]])),COLUMNS($F$7:AC$7))))</f>
        <v>0</v>
      </c>
      <c r="AD351" s="1069" cm="1">
        <f t="array" ref="AD351">IF($D351&lt;COLUMNS($F$7:AD$7),"",INDEX(TableDiv[[GASB]:[GASB]],_xlfn.AGGREGATE(15,3,(TableDiv[[Agency]:[Agency]]=$E351)/(TableDiv[[Agency]:[Agency]]=$E351)*(ROW(TableDiv[Agency])-ROW(TableDiv[[#Headers],[Agency]])),COLUMNS($F$7:AD$7))))</f>
        <v>0</v>
      </c>
      <c r="AE351" s="1069" cm="1">
        <f t="array" ref="AE351">IF($D351&lt;COLUMNS($F$7:AE$7),"",INDEX(TableDiv[[GASB]:[GASB]],_xlfn.AGGREGATE(15,3,(TableDiv[[Agency]:[Agency]]=$E351)/(TableDiv[[Agency]:[Agency]]=$E351)*(ROW(TableDiv[Agency])-ROW(TableDiv[[#Headers],[Agency]])),COLUMNS($F$7:AE$7))))</f>
        <v>0</v>
      </c>
      <c r="AF351" s="1069" cm="1">
        <f t="array" ref="AF351">IF($D351&lt;COLUMNS($F$7:AF$7),"",INDEX(TableDiv[[GASB]:[GASB]],_xlfn.AGGREGATE(15,3,(TableDiv[[Agency]:[Agency]]=$E351)/(TableDiv[[Agency]:[Agency]]=$E351)*(ROW(TableDiv[Agency])-ROW(TableDiv[[#Headers],[Agency]])),COLUMNS($F$7:AF$7))))</f>
        <v>0</v>
      </c>
      <c r="AG351" s="1069" cm="1">
        <f t="array" ref="AG351">IF($D351&lt;COLUMNS($F$7:AG$7),"",INDEX(TableDiv[[GASB]:[GASB]],_xlfn.AGGREGATE(15,3,(TableDiv[[Agency]:[Agency]]=$E351)/(TableDiv[[Agency]:[Agency]]=$E351)*(ROW(TableDiv[Agency])-ROW(TableDiv[[#Headers],[Agency]])),COLUMNS($F$7:AG$7))))</f>
        <v>0</v>
      </c>
      <c r="AH351" s="1069" cm="1">
        <f t="array" ref="AH351">IF($D351&lt;COLUMNS($F$7:AH$7),"",INDEX(TableDiv[[GASB]:[GASB]],_xlfn.AGGREGATE(15,3,(TableDiv[[Agency]:[Agency]]=$E351)/(TableDiv[[Agency]:[Agency]]=$E351)*(ROW(TableDiv[Agency])-ROW(TableDiv[[#Headers],[Agency]])),COLUMNS($F$7:AH$7))))</f>
        <v>0</v>
      </c>
      <c r="AI351" s="1069" cm="1">
        <f t="array" ref="AI351">IF($D351&lt;COLUMNS($F$7:AI$7),"",INDEX(TableDiv[[GASB]:[GASB]],_xlfn.AGGREGATE(15,3,(TableDiv[[Agency]:[Agency]]=$E351)/(TableDiv[[Agency]:[Agency]]=$E351)*(ROW(TableDiv[Agency])-ROW(TableDiv[[#Headers],[Agency]])),COLUMNS($F$7:AI$7))))</f>
        <v>0</v>
      </c>
      <c r="AJ351" s="1069" cm="1">
        <f t="array" ref="AJ351">IF($D351&lt;COLUMNS($F$7:AJ$7),"",INDEX(TableDiv[[GASB]:[GASB]],_xlfn.AGGREGATE(15,3,(TableDiv[[Agency]:[Agency]]=$E351)/(TableDiv[[Agency]:[Agency]]=$E351)*(ROW(TableDiv[Agency])-ROW(TableDiv[[#Headers],[Agency]])),COLUMNS($F$7:AJ$7))))</f>
        <v>0</v>
      </c>
      <c r="AK351" s="1069" t="str" cm="1">
        <f t="array" ref="AK351">IF($D351&lt;COLUMNS($F$7:AK$7),"",INDEX(TableDiv[[GASB]:[GASB]],_xlfn.AGGREGATE(15,3,(TableDiv[[Agency]:[Agency]]=$E351)/(TableDiv[[Agency]:[Agency]]=$E351)*(ROW(TableDiv[Agency])-ROW(TableDiv[[#Headers],[Agency]])),COLUMNS($F$7:AK$7))))</f>
        <v/>
      </c>
      <c r="AL351" s="1069" t="str" cm="1">
        <f t="array" ref="AL351">IF($D351&lt;COLUMNS($F$7:AL$7),"",INDEX(TableDiv[[GASB]:[GASB]],_xlfn.AGGREGATE(15,3,(TableDiv[[Agency]:[Agency]]=$E351)/(TableDiv[[Agency]:[Agency]]=$E351)*(ROW(TableDiv[Agency])-ROW(TableDiv[[#Headers],[Agency]])),COLUMNS($F$7:AL$7))))</f>
        <v/>
      </c>
      <c r="AM351" s="1069" t="str" cm="1">
        <f t="array" ref="AM351">IF($D351&lt;COLUMNS($F$7:AM$7),"",INDEX(TableDiv[[GASB]:[GASB]],_xlfn.AGGREGATE(15,3,(TableDiv[[Agency]:[Agency]]=$E351)/(TableDiv[[Agency]:[Agency]]=$E351)*(ROW(TableDiv[Agency])-ROW(TableDiv[[#Headers],[Agency]])),COLUMNS($F$7:AM$7))))</f>
        <v/>
      </c>
      <c r="AN351" s="1069"/>
      <c r="AO351" s="1069"/>
      <c r="AP351" s="1069"/>
      <c r="AQ351" s="1069"/>
      <c r="AR351" s="1069"/>
      <c r="AS351" s="1069"/>
    </row>
    <row r="352" spans="1:45" ht="15">
      <c r="A352" s="1073" t="s">
        <v>2402</v>
      </c>
      <c r="B352" s="1073" t="s">
        <v>2284</v>
      </c>
      <c r="C352" s="1069"/>
      <c r="D352" s="1069">
        <f>COUNTIF(TableDiv[Agency],E352)</f>
        <v>31</v>
      </c>
      <c r="E352" s="1078" t="str" cm="1">
        <f t="array" ref="E352">IFERROR(INDEX(TableDiv[Agency],MATCH(0,INDEX(COUNTIF($E$7:E351,TableDiv[Agency]),),0)),"")</f>
        <v/>
      </c>
      <c r="F352" s="1069" cm="1">
        <f t="array" ref="F352">IF($D352&lt;COLUMNS($F$7:F$7),"",INDEX(TableDiv[[GASB]:[GASB]],_xlfn.AGGREGATE(15,3,(TableDiv[[Agency]:[Agency]]=$E352)/(TableDiv[[Agency]:[Agency]]=$E352)*(ROW(TableDiv[Agency])-ROW(TableDiv[[#Headers],[Agency]])),COLUMNS($F$7:F$7))))</f>
        <v>0</v>
      </c>
      <c r="G352" s="1069" cm="1">
        <f t="array" ref="G352">IF($D352&lt;COLUMNS($F$7:G$7),"",INDEX(TableDiv[[GASB]:[GASB]],_xlfn.AGGREGATE(15,3,(TableDiv[[Agency]:[Agency]]=$E352)/(TableDiv[[Agency]:[Agency]]=$E352)*(ROW(TableDiv[Agency])-ROW(TableDiv[[#Headers],[Agency]])),COLUMNS($F$7:G$7))))</f>
        <v>0</v>
      </c>
      <c r="H352" s="1069" cm="1">
        <f t="array" ref="H352">IF($D352&lt;COLUMNS($F$7:H$7),"",INDEX(TableDiv[[GASB]:[GASB]],_xlfn.AGGREGATE(15,3,(TableDiv[[Agency]:[Agency]]=$E352)/(TableDiv[[Agency]:[Agency]]=$E352)*(ROW(TableDiv[Agency])-ROW(TableDiv[[#Headers],[Agency]])),COLUMNS($F$7:H$7))))</f>
        <v>0</v>
      </c>
      <c r="I352" s="1069" cm="1">
        <f t="array" ref="I352">IF($D352&lt;COLUMNS($F$7:I$7),"",INDEX(TableDiv[[GASB]:[GASB]],_xlfn.AGGREGATE(15,3,(TableDiv[[Agency]:[Agency]]=$E352)/(TableDiv[[Agency]:[Agency]]=$E352)*(ROW(TableDiv[Agency])-ROW(TableDiv[[#Headers],[Agency]])),COLUMNS($F$7:I$7))))</f>
        <v>0</v>
      </c>
      <c r="J352" s="1069" cm="1">
        <f t="array" ref="J352">IF($D352&lt;COLUMNS($F$7:J$7),"",INDEX(TableDiv[[GASB]:[GASB]],_xlfn.AGGREGATE(15,3,(TableDiv[[Agency]:[Agency]]=$E352)/(TableDiv[[Agency]:[Agency]]=$E352)*(ROW(TableDiv[Agency])-ROW(TableDiv[[#Headers],[Agency]])),COLUMNS($F$7:J$7))))</f>
        <v>0</v>
      </c>
      <c r="K352" s="1069" cm="1">
        <f t="array" ref="K352">IF($D352&lt;COLUMNS($F$7:K$7),"",INDEX(TableDiv[[GASB]:[GASB]],_xlfn.AGGREGATE(15,3,(TableDiv[[Agency]:[Agency]]=$E352)/(TableDiv[[Agency]:[Agency]]=$E352)*(ROW(TableDiv[Agency])-ROW(TableDiv[[#Headers],[Agency]])),COLUMNS($F$7:K$7))))</f>
        <v>0</v>
      </c>
      <c r="L352" s="1069" cm="1">
        <f t="array" ref="L352">IF($D352&lt;COLUMNS($F$7:L$7),"",INDEX(TableDiv[[GASB]:[GASB]],_xlfn.AGGREGATE(15,3,(TableDiv[[Agency]:[Agency]]=$E352)/(TableDiv[[Agency]:[Agency]]=$E352)*(ROW(TableDiv[Agency])-ROW(TableDiv[[#Headers],[Agency]])),COLUMNS($F$7:L$7))))</f>
        <v>0</v>
      </c>
      <c r="M352" s="1069" cm="1">
        <f t="array" ref="M352">IF($D352&lt;COLUMNS($F$7:M$7),"",INDEX(TableDiv[[GASB]:[GASB]],_xlfn.AGGREGATE(15,3,(TableDiv[[Agency]:[Agency]]=$E352)/(TableDiv[[Agency]:[Agency]]=$E352)*(ROW(TableDiv[Agency])-ROW(TableDiv[[#Headers],[Agency]])),COLUMNS($F$7:M$7))))</f>
        <v>0</v>
      </c>
      <c r="N352" s="1069" cm="1">
        <f t="array" ref="N352">IF($D352&lt;COLUMNS($F$7:N$7),"",INDEX(TableDiv[[GASB]:[GASB]],_xlfn.AGGREGATE(15,3,(TableDiv[[Agency]:[Agency]]=$E352)/(TableDiv[[Agency]:[Agency]]=$E352)*(ROW(TableDiv[Agency])-ROW(TableDiv[[#Headers],[Agency]])),COLUMNS($F$7:N$7))))</f>
        <v>0</v>
      </c>
      <c r="O352" s="1069" cm="1">
        <f t="array" ref="O352">IF($D352&lt;COLUMNS($F$7:O$7),"",INDEX(TableDiv[[GASB]:[GASB]],_xlfn.AGGREGATE(15,3,(TableDiv[[Agency]:[Agency]]=$E352)/(TableDiv[[Agency]:[Agency]]=$E352)*(ROW(TableDiv[Agency])-ROW(TableDiv[[#Headers],[Agency]])),COLUMNS($F$7:O$7))))</f>
        <v>0</v>
      </c>
      <c r="P352" s="1069" cm="1">
        <f t="array" ref="P352">IF($D352&lt;COLUMNS($F$7:P$7),"",INDEX(TableDiv[[GASB]:[GASB]],_xlfn.AGGREGATE(15,3,(TableDiv[[Agency]:[Agency]]=$E352)/(TableDiv[[Agency]:[Agency]]=$E352)*(ROW(TableDiv[Agency])-ROW(TableDiv[[#Headers],[Agency]])),COLUMNS($F$7:P$7))))</f>
        <v>0</v>
      </c>
      <c r="Q352" s="1069" cm="1">
        <f t="array" ref="Q352">IF($D352&lt;COLUMNS($F$7:Q$7),"",INDEX(TableDiv[[GASB]:[GASB]],_xlfn.AGGREGATE(15,3,(TableDiv[[Agency]:[Agency]]=$E352)/(TableDiv[[Agency]:[Agency]]=$E352)*(ROW(TableDiv[Agency])-ROW(TableDiv[[#Headers],[Agency]])),COLUMNS($F$7:Q$7))))</f>
        <v>0</v>
      </c>
      <c r="R352" s="1069" cm="1">
        <f t="array" ref="R352">IF($D352&lt;COLUMNS($F$7:R$7),"",INDEX(TableDiv[[GASB]:[GASB]],_xlfn.AGGREGATE(15,3,(TableDiv[[Agency]:[Agency]]=$E352)/(TableDiv[[Agency]:[Agency]]=$E352)*(ROW(TableDiv[Agency])-ROW(TableDiv[[#Headers],[Agency]])),COLUMNS($F$7:R$7))))</f>
        <v>0</v>
      </c>
      <c r="S352" s="1069" cm="1">
        <f t="array" ref="S352">IF($D352&lt;COLUMNS($F$7:S$7),"",INDEX(TableDiv[[GASB]:[GASB]],_xlfn.AGGREGATE(15,3,(TableDiv[[Agency]:[Agency]]=$E352)/(TableDiv[[Agency]:[Agency]]=$E352)*(ROW(TableDiv[Agency])-ROW(TableDiv[[#Headers],[Agency]])),COLUMNS($F$7:S$7))))</f>
        <v>0</v>
      </c>
      <c r="T352" s="1069" cm="1">
        <f t="array" ref="T352">IF($D352&lt;COLUMNS($F$7:T$7),"",INDEX(TableDiv[[GASB]:[GASB]],_xlfn.AGGREGATE(15,3,(TableDiv[[Agency]:[Agency]]=$E352)/(TableDiv[[Agency]:[Agency]]=$E352)*(ROW(TableDiv[Agency])-ROW(TableDiv[[#Headers],[Agency]])),COLUMNS($F$7:T$7))))</f>
        <v>0</v>
      </c>
      <c r="U352" s="1069" cm="1">
        <f t="array" ref="U352">IF($D352&lt;COLUMNS($F$7:U$7),"",INDEX(TableDiv[[GASB]:[GASB]],_xlfn.AGGREGATE(15,3,(TableDiv[[Agency]:[Agency]]=$E352)/(TableDiv[[Agency]:[Agency]]=$E352)*(ROW(TableDiv[Agency])-ROW(TableDiv[[#Headers],[Agency]])),COLUMNS($F$7:U$7))))</f>
        <v>0</v>
      </c>
      <c r="V352" s="1069" cm="1">
        <f t="array" ref="V352">IF($D352&lt;COLUMNS($F$7:V$7),"",INDEX(TableDiv[[GASB]:[GASB]],_xlfn.AGGREGATE(15,3,(TableDiv[[Agency]:[Agency]]=$E352)/(TableDiv[[Agency]:[Agency]]=$E352)*(ROW(TableDiv[Agency])-ROW(TableDiv[[#Headers],[Agency]])),COLUMNS($F$7:V$7))))</f>
        <v>0</v>
      </c>
      <c r="W352" s="1069" cm="1">
        <f t="array" ref="W352">IF($D352&lt;COLUMNS($F$7:W$7),"",INDEX(TableDiv[[GASB]:[GASB]],_xlfn.AGGREGATE(15,3,(TableDiv[[Agency]:[Agency]]=$E352)/(TableDiv[[Agency]:[Agency]]=$E352)*(ROW(TableDiv[Agency])-ROW(TableDiv[[#Headers],[Agency]])),COLUMNS($F$7:W$7))))</f>
        <v>0</v>
      </c>
      <c r="X352" s="1069" cm="1">
        <f t="array" ref="X352">IF($D352&lt;COLUMNS($F$7:X$7),"",INDEX(TableDiv[[GASB]:[GASB]],_xlfn.AGGREGATE(15,3,(TableDiv[[Agency]:[Agency]]=$E352)/(TableDiv[[Agency]:[Agency]]=$E352)*(ROW(TableDiv[Agency])-ROW(TableDiv[[#Headers],[Agency]])),COLUMNS($F$7:X$7))))</f>
        <v>0</v>
      </c>
      <c r="Y352" s="1069" cm="1">
        <f t="array" ref="Y352">IF($D352&lt;COLUMNS($F$7:Y$7),"",INDEX(TableDiv[[GASB]:[GASB]],_xlfn.AGGREGATE(15,3,(TableDiv[[Agency]:[Agency]]=$E352)/(TableDiv[[Agency]:[Agency]]=$E352)*(ROW(TableDiv[Agency])-ROW(TableDiv[[#Headers],[Agency]])),COLUMNS($F$7:Y$7))))</f>
        <v>0</v>
      </c>
      <c r="Z352" s="1069" cm="1">
        <f t="array" ref="Z352">IF($D352&lt;COLUMNS($F$7:Z$7),"",INDEX(TableDiv[[GASB]:[GASB]],_xlfn.AGGREGATE(15,3,(TableDiv[[Agency]:[Agency]]=$E352)/(TableDiv[[Agency]:[Agency]]=$E352)*(ROW(TableDiv[Agency])-ROW(TableDiv[[#Headers],[Agency]])),COLUMNS($F$7:Z$7))))</f>
        <v>0</v>
      </c>
      <c r="AA352" s="1069" cm="1">
        <f t="array" ref="AA352">IF($D352&lt;COLUMNS($F$7:AA$7),"",INDEX(TableDiv[[GASB]:[GASB]],_xlfn.AGGREGATE(15,3,(TableDiv[[Agency]:[Agency]]=$E352)/(TableDiv[[Agency]:[Agency]]=$E352)*(ROW(TableDiv[Agency])-ROW(TableDiv[[#Headers],[Agency]])),COLUMNS($F$7:AA$7))))</f>
        <v>0</v>
      </c>
      <c r="AB352" s="1069" cm="1">
        <f t="array" ref="AB352">IF($D352&lt;COLUMNS($F$7:AB$7),"",INDEX(TableDiv[[GASB]:[GASB]],_xlfn.AGGREGATE(15,3,(TableDiv[[Agency]:[Agency]]=$E352)/(TableDiv[[Agency]:[Agency]]=$E352)*(ROW(TableDiv[Agency])-ROW(TableDiv[[#Headers],[Agency]])),COLUMNS($F$7:AB$7))))</f>
        <v>0</v>
      </c>
      <c r="AC352" s="1069" cm="1">
        <f t="array" ref="AC352">IF($D352&lt;COLUMNS($F$7:AC$7),"",INDEX(TableDiv[[GASB]:[GASB]],_xlfn.AGGREGATE(15,3,(TableDiv[[Agency]:[Agency]]=$E352)/(TableDiv[[Agency]:[Agency]]=$E352)*(ROW(TableDiv[Agency])-ROW(TableDiv[[#Headers],[Agency]])),COLUMNS($F$7:AC$7))))</f>
        <v>0</v>
      </c>
      <c r="AD352" s="1069" cm="1">
        <f t="array" ref="AD352">IF($D352&lt;COLUMNS($F$7:AD$7),"",INDEX(TableDiv[[GASB]:[GASB]],_xlfn.AGGREGATE(15,3,(TableDiv[[Agency]:[Agency]]=$E352)/(TableDiv[[Agency]:[Agency]]=$E352)*(ROW(TableDiv[Agency])-ROW(TableDiv[[#Headers],[Agency]])),COLUMNS($F$7:AD$7))))</f>
        <v>0</v>
      </c>
      <c r="AE352" s="1069" cm="1">
        <f t="array" ref="AE352">IF($D352&lt;COLUMNS($F$7:AE$7),"",INDEX(TableDiv[[GASB]:[GASB]],_xlfn.AGGREGATE(15,3,(TableDiv[[Agency]:[Agency]]=$E352)/(TableDiv[[Agency]:[Agency]]=$E352)*(ROW(TableDiv[Agency])-ROW(TableDiv[[#Headers],[Agency]])),COLUMNS($F$7:AE$7))))</f>
        <v>0</v>
      </c>
      <c r="AF352" s="1069" cm="1">
        <f t="array" ref="AF352">IF($D352&lt;COLUMNS($F$7:AF$7),"",INDEX(TableDiv[[GASB]:[GASB]],_xlfn.AGGREGATE(15,3,(TableDiv[[Agency]:[Agency]]=$E352)/(TableDiv[[Agency]:[Agency]]=$E352)*(ROW(TableDiv[Agency])-ROW(TableDiv[[#Headers],[Agency]])),COLUMNS($F$7:AF$7))))</f>
        <v>0</v>
      </c>
      <c r="AG352" s="1069" cm="1">
        <f t="array" ref="AG352">IF($D352&lt;COLUMNS($F$7:AG$7),"",INDEX(TableDiv[[GASB]:[GASB]],_xlfn.AGGREGATE(15,3,(TableDiv[[Agency]:[Agency]]=$E352)/(TableDiv[[Agency]:[Agency]]=$E352)*(ROW(TableDiv[Agency])-ROW(TableDiv[[#Headers],[Agency]])),COLUMNS($F$7:AG$7))))</f>
        <v>0</v>
      </c>
      <c r="AH352" s="1069" cm="1">
        <f t="array" ref="AH352">IF($D352&lt;COLUMNS($F$7:AH$7),"",INDEX(TableDiv[[GASB]:[GASB]],_xlfn.AGGREGATE(15,3,(TableDiv[[Agency]:[Agency]]=$E352)/(TableDiv[[Agency]:[Agency]]=$E352)*(ROW(TableDiv[Agency])-ROW(TableDiv[[#Headers],[Agency]])),COLUMNS($F$7:AH$7))))</f>
        <v>0</v>
      </c>
      <c r="AI352" s="1069" cm="1">
        <f t="array" ref="AI352">IF($D352&lt;COLUMNS($F$7:AI$7),"",INDEX(TableDiv[[GASB]:[GASB]],_xlfn.AGGREGATE(15,3,(TableDiv[[Agency]:[Agency]]=$E352)/(TableDiv[[Agency]:[Agency]]=$E352)*(ROW(TableDiv[Agency])-ROW(TableDiv[[#Headers],[Agency]])),COLUMNS($F$7:AI$7))))</f>
        <v>0</v>
      </c>
      <c r="AJ352" s="1069" cm="1">
        <f t="array" ref="AJ352">IF($D352&lt;COLUMNS($F$7:AJ$7),"",INDEX(TableDiv[[GASB]:[GASB]],_xlfn.AGGREGATE(15,3,(TableDiv[[Agency]:[Agency]]=$E352)/(TableDiv[[Agency]:[Agency]]=$E352)*(ROW(TableDiv[Agency])-ROW(TableDiv[[#Headers],[Agency]])),COLUMNS($F$7:AJ$7))))</f>
        <v>0</v>
      </c>
      <c r="AK352" s="1069" t="str" cm="1">
        <f t="array" ref="AK352">IF($D352&lt;COLUMNS($F$7:AK$7),"",INDEX(TableDiv[[GASB]:[GASB]],_xlfn.AGGREGATE(15,3,(TableDiv[[Agency]:[Agency]]=$E352)/(TableDiv[[Agency]:[Agency]]=$E352)*(ROW(TableDiv[Agency])-ROW(TableDiv[[#Headers],[Agency]])),COLUMNS($F$7:AK$7))))</f>
        <v/>
      </c>
      <c r="AL352" s="1069" t="str" cm="1">
        <f t="array" ref="AL352">IF($D352&lt;COLUMNS($F$7:AL$7),"",INDEX(TableDiv[[GASB]:[GASB]],_xlfn.AGGREGATE(15,3,(TableDiv[[Agency]:[Agency]]=$E352)/(TableDiv[[Agency]:[Agency]]=$E352)*(ROW(TableDiv[Agency])-ROW(TableDiv[[#Headers],[Agency]])),COLUMNS($F$7:AL$7))))</f>
        <v/>
      </c>
      <c r="AM352" s="1069" t="str" cm="1">
        <f t="array" ref="AM352">IF($D352&lt;COLUMNS($F$7:AM$7),"",INDEX(TableDiv[[GASB]:[GASB]],_xlfn.AGGREGATE(15,3,(TableDiv[[Agency]:[Agency]]=$E352)/(TableDiv[[Agency]:[Agency]]=$E352)*(ROW(TableDiv[Agency])-ROW(TableDiv[[#Headers],[Agency]])),COLUMNS($F$7:AM$7))))</f>
        <v/>
      </c>
      <c r="AN352" s="1069"/>
      <c r="AO352" s="1069"/>
      <c r="AP352" s="1069"/>
      <c r="AQ352" s="1069"/>
      <c r="AR352" s="1069"/>
      <c r="AS352" s="1069"/>
    </row>
    <row r="353" spans="1:45" ht="15">
      <c r="A353" s="1073" t="s">
        <v>2402</v>
      </c>
      <c r="B353" s="1073" t="s">
        <v>2278</v>
      </c>
      <c r="C353" s="1069"/>
      <c r="D353" s="1069">
        <f>COUNTIF(TableDiv[Agency],E353)</f>
        <v>31</v>
      </c>
      <c r="E353" s="1078" t="str" cm="1">
        <f t="array" ref="E353">IFERROR(INDEX(TableDiv[Agency],MATCH(0,INDEX(COUNTIF($E$7:E352,TableDiv[Agency]),),0)),"")</f>
        <v/>
      </c>
      <c r="F353" s="1069" cm="1">
        <f t="array" ref="F353">IF($D353&lt;COLUMNS($F$7:F$7),"",INDEX(TableDiv[[GASB]:[GASB]],_xlfn.AGGREGATE(15,3,(TableDiv[[Agency]:[Agency]]=$E353)/(TableDiv[[Agency]:[Agency]]=$E353)*(ROW(TableDiv[Agency])-ROW(TableDiv[[#Headers],[Agency]])),COLUMNS($F$7:F$7))))</f>
        <v>0</v>
      </c>
      <c r="G353" s="1069" cm="1">
        <f t="array" ref="G353">IF($D353&lt;COLUMNS($F$7:G$7),"",INDEX(TableDiv[[GASB]:[GASB]],_xlfn.AGGREGATE(15,3,(TableDiv[[Agency]:[Agency]]=$E353)/(TableDiv[[Agency]:[Agency]]=$E353)*(ROW(TableDiv[Agency])-ROW(TableDiv[[#Headers],[Agency]])),COLUMNS($F$7:G$7))))</f>
        <v>0</v>
      </c>
      <c r="H353" s="1069" cm="1">
        <f t="array" ref="H353">IF($D353&lt;COLUMNS($F$7:H$7),"",INDEX(TableDiv[[GASB]:[GASB]],_xlfn.AGGREGATE(15,3,(TableDiv[[Agency]:[Agency]]=$E353)/(TableDiv[[Agency]:[Agency]]=$E353)*(ROW(TableDiv[Agency])-ROW(TableDiv[[#Headers],[Agency]])),COLUMNS($F$7:H$7))))</f>
        <v>0</v>
      </c>
      <c r="I353" s="1069" cm="1">
        <f t="array" ref="I353">IF($D353&lt;COLUMNS($F$7:I$7),"",INDEX(TableDiv[[GASB]:[GASB]],_xlfn.AGGREGATE(15,3,(TableDiv[[Agency]:[Agency]]=$E353)/(TableDiv[[Agency]:[Agency]]=$E353)*(ROW(TableDiv[Agency])-ROW(TableDiv[[#Headers],[Agency]])),COLUMNS($F$7:I$7))))</f>
        <v>0</v>
      </c>
      <c r="J353" s="1069" cm="1">
        <f t="array" ref="J353">IF($D353&lt;COLUMNS($F$7:J$7),"",INDEX(TableDiv[[GASB]:[GASB]],_xlfn.AGGREGATE(15,3,(TableDiv[[Agency]:[Agency]]=$E353)/(TableDiv[[Agency]:[Agency]]=$E353)*(ROW(TableDiv[Agency])-ROW(TableDiv[[#Headers],[Agency]])),COLUMNS($F$7:J$7))))</f>
        <v>0</v>
      </c>
      <c r="K353" s="1069" cm="1">
        <f t="array" ref="K353">IF($D353&lt;COLUMNS($F$7:K$7),"",INDEX(TableDiv[[GASB]:[GASB]],_xlfn.AGGREGATE(15,3,(TableDiv[[Agency]:[Agency]]=$E353)/(TableDiv[[Agency]:[Agency]]=$E353)*(ROW(TableDiv[Agency])-ROW(TableDiv[[#Headers],[Agency]])),COLUMNS($F$7:K$7))))</f>
        <v>0</v>
      </c>
      <c r="L353" s="1069" cm="1">
        <f t="array" ref="L353">IF($D353&lt;COLUMNS($F$7:L$7),"",INDEX(TableDiv[[GASB]:[GASB]],_xlfn.AGGREGATE(15,3,(TableDiv[[Agency]:[Agency]]=$E353)/(TableDiv[[Agency]:[Agency]]=$E353)*(ROW(TableDiv[Agency])-ROW(TableDiv[[#Headers],[Agency]])),COLUMNS($F$7:L$7))))</f>
        <v>0</v>
      </c>
      <c r="M353" s="1069" cm="1">
        <f t="array" ref="M353">IF($D353&lt;COLUMNS($F$7:M$7),"",INDEX(TableDiv[[GASB]:[GASB]],_xlfn.AGGREGATE(15,3,(TableDiv[[Agency]:[Agency]]=$E353)/(TableDiv[[Agency]:[Agency]]=$E353)*(ROW(TableDiv[Agency])-ROW(TableDiv[[#Headers],[Agency]])),COLUMNS($F$7:M$7))))</f>
        <v>0</v>
      </c>
      <c r="N353" s="1069" cm="1">
        <f t="array" ref="N353">IF($D353&lt;COLUMNS($F$7:N$7),"",INDEX(TableDiv[[GASB]:[GASB]],_xlfn.AGGREGATE(15,3,(TableDiv[[Agency]:[Agency]]=$E353)/(TableDiv[[Agency]:[Agency]]=$E353)*(ROW(TableDiv[Agency])-ROW(TableDiv[[#Headers],[Agency]])),COLUMNS($F$7:N$7))))</f>
        <v>0</v>
      </c>
      <c r="O353" s="1069" cm="1">
        <f t="array" ref="O353">IF($D353&lt;COLUMNS($F$7:O$7),"",INDEX(TableDiv[[GASB]:[GASB]],_xlfn.AGGREGATE(15,3,(TableDiv[[Agency]:[Agency]]=$E353)/(TableDiv[[Agency]:[Agency]]=$E353)*(ROW(TableDiv[Agency])-ROW(TableDiv[[#Headers],[Agency]])),COLUMNS($F$7:O$7))))</f>
        <v>0</v>
      </c>
      <c r="P353" s="1069" cm="1">
        <f t="array" ref="P353">IF($D353&lt;COLUMNS($F$7:P$7),"",INDEX(TableDiv[[GASB]:[GASB]],_xlfn.AGGREGATE(15,3,(TableDiv[[Agency]:[Agency]]=$E353)/(TableDiv[[Agency]:[Agency]]=$E353)*(ROW(TableDiv[Agency])-ROW(TableDiv[[#Headers],[Agency]])),COLUMNS($F$7:P$7))))</f>
        <v>0</v>
      </c>
      <c r="Q353" s="1069" cm="1">
        <f t="array" ref="Q353">IF($D353&lt;COLUMNS($F$7:Q$7),"",INDEX(TableDiv[[GASB]:[GASB]],_xlfn.AGGREGATE(15,3,(TableDiv[[Agency]:[Agency]]=$E353)/(TableDiv[[Agency]:[Agency]]=$E353)*(ROW(TableDiv[Agency])-ROW(TableDiv[[#Headers],[Agency]])),COLUMNS($F$7:Q$7))))</f>
        <v>0</v>
      </c>
      <c r="R353" s="1069" cm="1">
        <f t="array" ref="R353">IF($D353&lt;COLUMNS($F$7:R$7),"",INDEX(TableDiv[[GASB]:[GASB]],_xlfn.AGGREGATE(15,3,(TableDiv[[Agency]:[Agency]]=$E353)/(TableDiv[[Agency]:[Agency]]=$E353)*(ROW(TableDiv[Agency])-ROW(TableDiv[[#Headers],[Agency]])),COLUMNS($F$7:R$7))))</f>
        <v>0</v>
      </c>
      <c r="S353" s="1069" cm="1">
        <f t="array" ref="S353">IF($D353&lt;COLUMNS($F$7:S$7),"",INDEX(TableDiv[[GASB]:[GASB]],_xlfn.AGGREGATE(15,3,(TableDiv[[Agency]:[Agency]]=$E353)/(TableDiv[[Agency]:[Agency]]=$E353)*(ROW(TableDiv[Agency])-ROW(TableDiv[[#Headers],[Agency]])),COLUMNS($F$7:S$7))))</f>
        <v>0</v>
      </c>
      <c r="T353" s="1069" cm="1">
        <f t="array" ref="T353">IF($D353&lt;COLUMNS($F$7:T$7),"",INDEX(TableDiv[[GASB]:[GASB]],_xlfn.AGGREGATE(15,3,(TableDiv[[Agency]:[Agency]]=$E353)/(TableDiv[[Agency]:[Agency]]=$E353)*(ROW(TableDiv[Agency])-ROW(TableDiv[[#Headers],[Agency]])),COLUMNS($F$7:T$7))))</f>
        <v>0</v>
      </c>
      <c r="U353" s="1069" cm="1">
        <f t="array" ref="U353">IF($D353&lt;COLUMNS($F$7:U$7),"",INDEX(TableDiv[[GASB]:[GASB]],_xlfn.AGGREGATE(15,3,(TableDiv[[Agency]:[Agency]]=$E353)/(TableDiv[[Agency]:[Agency]]=$E353)*(ROW(TableDiv[Agency])-ROW(TableDiv[[#Headers],[Agency]])),COLUMNS($F$7:U$7))))</f>
        <v>0</v>
      </c>
      <c r="V353" s="1069" cm="1">
        <f t="array" ref="V353">IF($D353&lt;COLUMNS($F$7:V$7),"",INDEX(TableDiv[[GASB]:[GASB]],_xlfn.AGGREGATE(15,3,(TableDiv[[Agency]:[Agency]]=$E353)/(TableDiv[[Agency]:[Agency]]=$E353)*(ROW(TableDiv[Agency])-ROW(TableDiv[[#Headers],[Agency]])),COLUMNS($F$7:V$7))))</f>
        <v>0</v>
      </c>
      <c r="W353" s="1069" cm="1">
        <f t="array" ref="W353">IF($D353&lt;COLUMNS($F$7:W$7),"",INDEX(TableDiv[[GASB]:[GASB]],_xlfn.AGGREGATE(15,3,(TableDiv[[Agency]:[Agency]]=$E353)/(TableDiv[[Agency]:[Agency]]=$E353)*(ROW(TableDiv[Agency])-ROW(TableDiv[[#Headers],[Agency]])),COLUMNS($F$7:W$7))))</f>
        <v>0</v>
      </c>
      <c r="X353" s="1069" cm="1">
        <f t="array" ref="X353">IF($D353&lt;COLUMNS($F$7:X$7),"",INDEX(TableDiv[[GASB]:[GASB]],_xlfn.AGGREGATE(15,3,(TableDiv[[Agency]:[Agency]]=$E353)/(TableDiv[[Agency]:[Agency]]=$E353)*(ROW(TableDiv[Agency])-ROW(TableDiv[[#Headers],[Agency]])),COLUMNS($F$7:X$7))))</f>
        <v>0</v>
      </c>
      <c r="Y353" s="1069" cm="1">
        <f t="array" ref="Y353">IF($D353&lt;COLUMNS($F$7:Y$7),"",INDEX(TableDiv[[GASB]:[GASB]],_xlfn.AGGREGATE(15,3,(TableDiv[[Agency]:[Agency]]=$E353)/(TableDiv[[Agency]:[Agency]]=$E353)*(ROW(TableDiv[Agency])-ROW(TableDiv[[#Headers],[Agency]])),COLUMNS($F$7:Y$7))))</f>
        <v>0</v>
      </c>
      <c r="Z353" s="1069" cm="1">
        <f t="array" ref="Z353">IF($D353&lt;COLUMNS($F$7:Z$7),"",INDEX(TableDiv[[GASB]:[GASB]],_xlfn.AGGREGATE(15,3,(TableDiv[[Agency]:[Agency]]=$E353)/(TableDiv[[Agency]:[Agency]]=$E353)*(ROW(TableDiv[Agency])-ROW(TableDiv[[#Headers],[Agency]])),COLUMNS($F$7:Z$7))))</f>
        <v>0</v>
      </c>
      <c r="AA353" s="1069" cm="1">
        <f t="array" ref="AA353">IF($D353&lt;COLUMNS($F$7:AA$7),"",INDEX(TableDiv[[GASB]:[GASB]],_xlfn.AGGREGATE(15,3,(TableDiv[[Agency]:[Agency]]=$E353)/(TableDiv[[Agency]:[Agency]]=$E353)*(ROW(TableDiv[Agency])-ROW(TableDiv[[#Headers],[Agency]])),COLUMNS($F$7:AA$7))))</f>
        <v>0</v>
      </c>
      <c r="AB353" s="1069" cm="1">
        <f t="array" ref="AB353">IF($D353&lt;COLUMNS($F$7:AB$7),"",INDEX(TableDiv[[GASB]:[GASB]],_xlfn.AGGREGATE(15,3,(TableDiv[[Agency]:[Agency]]=$E353)/(TableDiv[[Agency]:[Agency]]=$E353)*(ROW(TableDiv[Agency])-ROW(TableDiv[[#Headers],[Agency]])),COLUMNS($F$7:AB$7))))</f>
        <v>0</v>
      </c>
      <c r="AC353" s="1069" cm="1">
        <f t="array" ref="AC353">IF($D353&lt;COLUMNS($F$7:AC$7),"",INDEX(TableDiv[[GASB]:[GASB]],_xlfn.AGGREGATE(15,3,(TableDiv[[Agency]:[Agency]]=$E353)/(TableDiv[[Agency]:[Agency]]=$E353)*(ROW(TableDiv[Agency])-ROW(TableDiv[[#Headers],[Agency]])),COLUMNS($F$7:AC$7))))</f>
        <v>0</v>
      </c>
      <c r="AD353" s="1069" cm="1">
        <f t="array" ref="AD353">IF($D353&lt;COLUMNS($F$7:AD$7),"",INDEX(TableDiv[[GASB]:[GASB]],_xlfn.AGGREGATE(15,3,(TableDiv[[Agency]:[Agency]]=$E353)/(TableDiv[[Agency]:[Agency]]=$E353)*(ROW(TableDiv[Agency])-ROW(TableDiv[[#Headers],[Agency]])),COLUMNS($F$7:AD$7))))</f>
        <v>0</v>
      </c>
      <c r="AE353" s="1069" cm="1">
        <f t="array" ref="AE353">IF($D353&lt;COLUMNS($F$7:AE$7),"",INDEX(TableDiv[[GASB]:[GASB]],_xlfn.AGGREGATE(15,3,(TableDiv[[Agency]:[Agency]]=$E353)/(TableDiv[[Agency]:[Agency]]=$E353)*(ROW(TableDiv[Agency])-ROW(TableDiv[[#Headers],[Agency]])),COLUMNS($F$7:AE$7))))</f>
        <v>0</v>
      </c>
      <c r="AF353" s="1069" cm="1">
        <f t="array" ref="AF353">IF($D353&lt;COLUMNS($F$7:AF$7),"",INDEX(TableDiv[[GASB]:[GASB]],_xlfn.AGGREGATE(15,3,(TableDiv[[Agency]:[Agency]]=$E353)/(TableDiv[[Agency]:[Agency]]=$E353)*(ROW(TableDiv[Agency])-ROW(TableDiv[[#Headers],[Agency]])),COLUMNS($F$7:AF$7))))</f>
        <v>0</v>
      </c>
      <c r="AG353" s="1069" cm="1">
        <f t="array" ref="AG353">IF($D353&lt;COLUMNS($F$7:AG$7),"",INDEX(TableDiv[[GASB]:[GASB]],_xlfn.AGGREGATE(15,3,(TableDiv[[Agency]:[Agency]]=$E353)/(TableDiv[[Agency]:[Agency]]=$E353)*(ROW(TableDiv[Agency])-ROW(TableDiv[[#Headers],[Agency]])),COLUMNS($F$7:AG$7))))</f>
        <v>0</v>
      </c>
      <c r="AH353" s="1069" cm="1">
        <f t="array" ref="AH353">IF($D353&lt;COLUMNS($F$7:AH$7),"",INDEX(TableDiv[[GASB]:[GASB]],_xlfn.AGGREGATE(15,3,(TableDiv[[Agency]:[Agency]]=$E353)/(TableDiv[[Agency]:[Agency]]=$E353)*(ROW(TableDiv[Agency])-ROW(TableDiv[[#Headers],[Agency]])),COLUMNS($F$7:AH$7))))</f>
        <v>0</v>
      </c>
      <c r="AI353" s="1069" cm="1">
        <f t="array" ref="AI353">IF($D353&lt;COLUMNS($F$7:AI$7),"",INDEX(TableDiv[[GASB]:[GASB]],_xlfn.AGGREGATE(15,3,(TableDiv[[Agency]:[Agency]]=$E353)/(TableDiv[[Agency]:[Agency]]=$E353)*(ROW(TableDiv[Agency])-ROW(TableDiv[[#Headers],[Agency]])),COLUMNS($F$7:AI$7))))</f>
        <v>0</v>
      </c>
      <c r="AJ353" s="1069" cm="1">
        <f t="array" ref="AJ353">IF($D353&lt;COLUMNS($F$7:AJ$7),"",INDEX(TableDiv[[GASB]:[GASB]],_xlfn.AGGREGATE(15,3,(TableDiv[[Agency]:[Agency]]=$E353)/(TableDiv[[Agency]:[Agency]]=$E353)*(ROW(TableDiv[Agency])-ROW(TableDiv[[#Headers],[Agency]])),COLUMNS($F$7:AJ$7))))</f>
        <v>0</v>
      </c>
      <c r="AK353" s="1069" t="str" cm="1">
        <f t="array" ref="AK353">IF($D353&lt;COLUMNS($F$7:AK$7),"",INDEX(TableDiv[[GASB]:[GASB]],_xlfn.AGGREGATE(15,3,(TableDiv[[Agency]:[Agency]]=$E353)/(TableDiv[[Agency]:[Agency]]=$E353)*(ROW(TableDiv[Agency])-ROW(TableDiv[[#Headers],[Agency]])),COLUMNS($F$7:AK$7))))</f>
        <v/>
      </c>
      <c r="AL353" s="1069" t="str" cm="1">
        <f t="array" ref="AL353">IF($D353&lt;COLUMNS($F$7:AL$7),"",INDEX(TableDiv[[GASB]:[GASB]],_xlfn.AGGREGATE(15,3,(TableDiv[[Agency]:[Agency]]=$E353)/(TableDiv[[Agency]:[Agency]]=$E353)*(ROW(TableDiv[Agency])-ROW(TableDiv[[#Headers],[Agency]])),COLUMNS($F$7:AL$7))))</f>
        <v/>
      </c>
      <c r="AM353" s="1069" t="str" cm="1">
        <f t="array" ref="AM353">IF($D353&lt;COLUMNS($F$7:AM$7),"",INDEX(TableDiv[[GASB]:[GASB]],_xlfn.AGGREGATE(15,3,(TableDiv[[Agency]:[Agency]]=$E353)/(TableDiv[[Agency]:[Agency]]=$E353)*(ROW(TableDiv[Agency])-ROW(TableDiv[[#Headers],[Agency]])),COLUMNS($F$7:AM$7))))</f>
        <v/>
      </c>
      <c r="AN353" s="1069"/>
      <c r="AO353" s="1069"/>
      <c r="AP353" s="1069"/>
      <c r="AQ353" s="1069"/>
      <c r="AR353" s="1069"/>
      <c r="AS353" s="1069"/>
    </row>
    <row r="354" spans="1:45" ht="15">
      <c r="A354" s="1073" t="s">
        <v>2402</v>
      </c>
      <c r="B354" s="1073" t="s">
        <v>2279</v>
      </c>
      <c r="C354" s="1069"/>
      <c r="D354" s="1069">
        <f>COUNTIF(TableDiv[Agency],E354)</f>
        <v>31</v>
      </c>
      <c r="E354" s="1078" t="str" cm="1">
        <f t="array" ref="E354">IFERROR(INDEX(TableDiv[Agency],MATCH(0,INDEX(COUNTIF($E$7:E353,TableDiv[Agency]),),0)),"")</f>
        <v/>
      </c>
      <c r="F354" s="1069" cm="1">
        <f t="array" ref="F354">IF($D354&lt;COLUMNS($F$7:F$7),"",INDEX(TableDiv[[GASB]:[GASB]],_xlfn.AGGREGATE(15,3,(TableDiv[[Agency]:[Agency]]=$E354)/(TableDiv[[Agency]:[Agency]]=$E354)*(ROW(TableDiv[Agency])-ROW(TableDiv[[#Headers],[Agency]])),COLUMNS($F$7:F$7))))</f>
        <v>0</v>
      </c>
      <c r="G354" s="1069" cm="1">
        <f t="array" ref="G354">IF($D354&lt;COLUMNS($F$7:G$7),"",INDEX(TableDiv[[GASB]:[GASB]],_xlfn.AGGREGATE(15,3,(TableDiv[[Agency]:[Agency]]=$E354)/(TableDiv[[Agency]:[Agency]]=$E354)*(ROW(TableDiv[Agency])-ROW(TableDiv[[#Headers],[Agency]])),COLUMNS($F$7:G$7))))</f>
        <v>0</v>
      </c>
      <c r="H354" s="1069" cm="1">
        <f t="array" ref="H354">IF($D354&lt;COLUMNS($F$7:H$7),"",INDEX(TableDiv[[GASB]:[GASB]],_xlfn.AGGREGATE(15,3,(TableDiv[[Agency]:[Agency]]=$E354)/(TableDiv[[Agency]:[Agency]]=$E354)*(ROW(TableDiv[Agency])-ROW(TableDiv[[#Headers],[Agency]])),COLUMNS($F$7:H$7))))</f>
        <v>0</v>
      </c>
      <c r="I354" s="1069" cm="1">
        <f t="array" ref="I354">IF($D354&lt;COLUMNS($F$7:I$7),"",INDEX(TableDiv[[GASB]:[GASB]],_xlfn.AGGREGATE(15,3,(TableDiv[[Agency]:[Agency]]=$E354)/(TableDiv[[Agency]:[Agency]]=$E354)*(ROW(TableDiv[Agency])-ROW(TableDiv[[#Headers],[Agency]])),COLUMNS($F$7:I$7))))</f>
        <v>0</v>
      </c>
      <c r="J354" s="1069" cm="1">
        <f t="array" ref="J354">IF($D354&lt;COLUMNS($F$7:J$7),"",INDEX(TableDiv[[GASB]:[GASB]],_xlfn.AGGREGATE(15,3,(TableDiv[[Agency]:[Agency]]=$E354)/(TableDiv[[Agency]:[Agency]]=$E354)*(ROW(TableDiv[Agency])-ROW(TableDiv[[#Headers],[Agency]])),COLUMNS($F$7:J$7))))</f>
        <v>0</v>
      </c>
      <c r="K354" s="1069" cm="1">
        <f t="array" ref="K354">IF($D354&lt;COLUMNS($F$7:K$7),"",INDEX(TableDiv[[GASB]:[GASB]],_xlfn.AGGREGATE(15,3,(TableDiv[[Agency]:[Agency]]=$E354)/(TableDiv[[Agency]:[Agency]]=$E354)*(ROW(TableDiv[Agency])-ROW(TableDiv[[#Headers],[Agency]])),COLUMNS($F$7:K$7))))</f>
        <v>0</v>
      </c>
      <c r="L354" s="1069" cm="1">
        <f t="array" ref="L354">IF($D354&lt;COLUMNS($F$7:L$7),"",INDEX(TableDiv[[GASB]:[GASB]],_xlfn.AGGREGATE(15,3,(TableDiv[[Agency]:[Agency]]=$E354)/(TableDiv[[Agency]:[Agency]]=$E354)*(ROW(TableDiv[Agency])-ROW(TableDiv[[#Headers],[Agency]])),COLUMNS($F$7:L$7))))</f>
        <v>0</v>
      </c>
      <c r="M354" s="1069" cm="1">
        <f t="array" ref="M354">IF($D354&lt;COLUMNS($F$7:M$7),"",INDEX(TableDiv[[GASB]:[GASB]],_xlfn.AGGREGATE(15,3,(TableDiv[[Agency]:[Agency]]=$E354)/(TableDiv[[Agency]:[Agency]]=$E354)*(ROW(TableDiv[Agency])-ROW(TableDiv[[#Headers],[Agency]])),COLUMNS($F$7:M$7))))</f>
        <v>0</v>
      </c>
      <c r="N354" s="1069" cm="1">
        <f t="array" ref="N354">IF($D354&lt;COLUMNS($F$7:N$7),"",INDEX(TableDiv[[GASB]:[GASB]],_xlfn.AGGREGATE(15,3,(TableDiv[[Agency]:[Agency]]=$E354)/(TableDiv[[Agency]:[Agency]]=$E354)*(ROW(TableDiv[Agency])-ROW(TableDiv[[#Headers],[Agency]])),COLUMNS($F$7:N$7))))</f>
        <v>0</v>
      </c>
      <c r="O354" s="1069" cm="1">
        <f t="array" ref="O354">IF($D354&lt;COLUMNS($F$7:O$7),"",INDEX(TableDiv[[GASB]:[GASB]],_xlfn.AGGREGATE(15,3,(TableDiv[[Agency]:[Agency]]=$E354)/(TableDiv[[Agency]:[Agency]]=$E354)*(ROW(TableDiv[Agency])-ROW(TableDiv[[#Headers],[Agency]])),COLUMNS($F$7:O$7))))</f>
        <v>0</v>
      </c>
      <c r="P354" s="1069" cm="1">
        <f t="array" ref="P354">IF($D354&lt;COLUMNS($F$7:P$7),"",INDEX(TableDiv[[GASB]:[GASB]],_xlfn.AGGREGATE(15,3,(TableDiv[[Agency]:[Agency]]=$E354)/(TableDiv[[Agency]:[Agency]]=$E354)*(ROW(TableDiv[Agency])-ROW(TableDiv[[#Headers],[Agency]])),COLUMNS($F$7:P$7))))</f>
        <v>0</v>
      </c>
      <c r="Q354" s="1069" cm="1">
        <f t="array" ref="Q354">IF($D354&lt;COLUMNS($F$7:Q$7),"",INDEX(TableDiv[[GASB]:[GASB]],_xlfn.AGGREGATE(15,3,(TableDiv[[Agency]:[Agency]]=$E354)/(TableDiv[[Agency]:[Agency]]=$E354)*(ROW(TableDiv[Agency])-ROW(TableDiv[[#Headers],[Agency]])),COLUMNS($F$7:Q$7))))</f>
        <v>0</v>
      </c>
      <c r="R354" s="1069" cm="1">
        <f t="array" ref="R354">IF($D354&lt;COLUMNS($F$7:R$7),"",INDEX(TableDiv[[GASB]:[GASB]],_xlfn.AGGREGATE(15,3,(TableDiv[[Agency]:[Agency]]=$E354)/(TableDiv[[Agency]:[Agency]]=$E354)*(ROW(TableDiv[Agency])-ROW(TableDiv[[#Headers],[Agency]])),COLUMNS($F$7:R$7))))</f>
        <v>0</v>
      </c>
      <c r="S354" s="1069" cm="1">
        <f t="array" ref="S354">IF($D354&lt;COLUMNS($F$7:S$7),"",INDEX(TableDiv[[GASB]:[GASB]],_xlfn.AGGREGATE(15,3,(TableDiv[[Agency]:[Agency]]=$E354)/(TableDiv[[Agency]:[Agency]]=$E354)*(ROW(TableDiv[Agency])-ROW(TableDiv[[#Headers],[Agency]])),COLUMNS($F$7:S$7))))</f>
        <v>0</v>
      </c>
      <c r="T354" s="1069" cm="1">
        <f t="array" ref="T354">IF($D354&lt;COLUMNS($F$7:T$7),"",INDEX(TableDiv[[GASB]:[GASB]],_xlfn.AGGREGATE(15,3,(TableDiv[[Agency]:[Agency]]=$E354)/(TableDiv[[Agency]:[Agency]]=$E354)*(ROW(TableDiv[Agency])-ROW(TableDiv[[#Headers],[Agency]])),COLUMNS($F$7:T$7))))</f>
        <v>0</v>
      </c>
      <c r="U354" s="1069" cm="1">
        <f t="array" ref="U354">IF($D354&lt;COLUMNS($F$7:U$7),"",INDEX(TableDiv[[GASB]:[GASB]],_xlfn.AGGREGATE(15,3,(TableDiv[[Agency]:[Agency]]=$E354)/(TableDiv[[Agency]:[Agency]]=$E354)*(ROW(TableDiv[Agency])-ROW(TableDiv[[#Headers],[Agency]])),COLUMNS($F$7:U$7))))</f>
        <v>0</v>
      </c>
      <c r="V354" s="1069" cm="1">
        <f t="array" ref="V354">IF($D354&lt;COLUMNS($F$7:V$7),"",INDEX(TableDiv[[GASB]:[GASB]],_xlfn.AGGREGATE(15,3,(TableDiv[[Agency]:[Agency]]=$E354)/(TableDiv[[Agency]:[Agency]]=$E354)*(ROW(TableDiv[Agency])-ROW(TableDiv[[#Headers],[Agency]])),COLUMNS($F$7:V$7))))</f>
        <v>0</v>
      </c>
      <c r="W354" s="1069" cm="1">
        <f t="array" ref="W354">IF($D354&lt;COLUMNS($F$7:W$7),"",INDEX(TableDiv[[GASB]:[GASB]],_xlfn.AGGREGATE(15,3,(TableDiv[[Agency]:[Agency]]=$E354)/(TableDiv[[Agency]:[Agency]]=$E354)*(ROW(TableDiv[Agency])-ROW(TableDiv[[#Headers],[Agency]])),COLUMNS($F$7:W$7))))</f>
        <v>0</v>
      </c>
      <c r="X354" s="1069" cm="1">
        <f t="array" ref="X354">IF($D354&lt;COLUMNS($F$7:X$7),"",INDEX(TableDiv[[GASB]:[GASB]],_xlfn.AGGREGATE(15,3,(TableDiv[[Agency]:[Agency]]=$E354)/(TableDiv[[Agency]:[Agency]]=$E354)*(ROW(TableDiv[Agency])-ROW(TableDiv[[#Headers],[Agency]])),COLUMNS($F$7:X$7))))</f>
        <v>0</v>
      </c>
      <c r="Y354" s="1069" cm="1">
        <f t="array" ref="Y354">IF($D354&lt;COLUMNS($F$7:Y$7),"",INDEX(TableDiv[[GASB]:[GASB]],_xlfn.AGGREGATE(15,3,(TableDiv[[Agency]:[Agency]]=$E354)/(TableDiv[[Agency]:[Agency]]=$E354)*(ROW(TableDiv[Agency])-ROW(TableDiv[[#Headers],[Agency]])),COLUMNS($F$7:Y$7))))</f>
        <v>0</v>
      </c>
      <c r="Z354" s="1069" cm="1">
        <f t="array" ref="Z354">IF($D354&lt;COLUMNS($F$7:Z$7),"",INDEX(TableDiv[[GASB]:[GASB]],_xlfn.AGGREGATE(15,3,(TableDiv[[Agency]:[Agency]]=$E354)/(TableDiv[[Agency]:[Agency]]=$E354)*(ROW(TableDiv[Agency])-ROW(TableDiv[[#Headers],[Agency]])),COLUMNS($F$7:Z$7))))</f>
        <v>0</v>
      </c>
      <c r="AA354" s="1069" cm="1">
        <f t="array" ref="AA354">IF($D354&lt;COLUMNS($F$7:AA$7),"",INDEX(TableDiv[[GASB]:[GASB]],_xlfn.AGGREGATE(15,3,(TableDiv[[Agency]:[Agency]]=$E354)/(TableDiv[[Agency]:[Agency]]=$E354)*(ROW(TableDiv[Agency])-ROW(TableDiv[[#Headers],[Agency]])),COLUMNS($F$7:AA$7))))</f>
        <v>0</v>
      </c>
      <c r="AB354" s="1069" cm="1">
        <f t="array" ref="AB354">IF($D354&lt;COLUMNS($F$7:AB$7),"",INDEX(TableDiv[[GASB]:[GASB]],_xlfn.AGGREGATE(15,3,(TableDiv[[Agency]:[Agency]]=$E354)/(TableDiv[[Agency]:[Agency]]=$E354)*(ROW(TableDiv[Agency])-ROW(TableDiv[[#Headers],[Agency]])),COLUMNS($F$7:AB$7))))</f>
        <v>0</v>
      </c>
      <c r="AC354" s="1069" cm="1">
        <f t="array" ref="AC354">IF($D354&lt;COLUMNS($F$7:AC$7),"",INDEX(TableDiv[[GASB]:[GASB]],_xlfn.AGGREGATE(15,3,(TableDiv[[Agency]:[Agency]]=$E354)/(TableDiv[[Agency]:[Agency]]=$E354)*(ROW(TableDiv[Agency])-ROW(TableDiv[[#Headers],[Agency]])),COLUMNS($F$7:AC$7))))</f>
        <v>0</v>
      </c>
      <c r="AD354" s="1069" cm="1">
        <f t="array" ref="AD354">IF($D354&lt;COLUMNS($F$7:AD$7),"",INDEX(TableDiv[[GASB]:[GASB]],_xlfn.AGGREGATE(15,3,(TableDiv[[Agency]:[Agency]]=$E354)/(TableDiv[[Agency]:[Agency]]=$E354)*(ROW(TableDiv[Agency])-ROW(TableDiv[[#Headers],[Agency]])),COLUMNS($F$7:AD$7))))</f>
        <v>0</v>
      </c>
      <c r="AE354" s="1069" cm="1">
        <f t="array" ref="AE354">IF($D354&lt;COLUMNS($F$7:AE$7),"",INDEX(TableDiv[[GASB]:[GASB]],_xlfn.AGGREGATE(15,3,(TableDiv[[Agency]:[Agency]]=$E354)/(TableDiv[[Agency]:[Agency]]=$E354)*(ROW(TableDiv[Agency])-ROW(TableDiv[[#Headers],[Agency]])),COLUMNS($F$7:AE$7))))</f>
        <v>0</v>
      </c>
      <c r="AF354" s="1069" cm="1">
        <f t="array" ref="AF354">IF($D354&lt;COLUMNS($F$7:AF$7),"",INDEX(TableDiv[[GASB]:[GASB]],_xlfn.AGGREGATE(15,3,(TableDiv[[Agency]:[Agency]]=$E354)/(TableDiv[[Agency]:[Agency]]=$E354)*(ROW(TableDiv[Agency])-ROW(TableDiv[[#Headers],[Agency]])),COLUMNS($F$7:AF$7))))</f>
        <v>0</v>
      </c>
      <c r="AG354" s="1069" cm="1">
        <f t="array" ref="AG354">IF($D354&lt;COLUMNS($F$7:AG$7),"",INDEX(TableDiv[[GASB]:[GASB]],_xlfn.AGGREGATE(15,3,(TableDiv[[Agency]:[Agency]]=$E354)/(TableDiv[[Agency]:[Agency]]=$E354)*(ROW(TableDiv[Agency])-ROW(TableDiv[[#Headers],[Agency]])),COLUMNS($F$7:AG$7))))</f>
        <v>0</v>
      </c>
      <c r="AH354" s="1069" cm="1">
        <f t="array" ref="AH354">IF($D354&lt;COLUMNS($F$7:AH$7),"",INDEX(TableDiv[[GASB]:[GASB]],_xlfn.AGGREGATE(15,3,(TableDiv[[Agency]:[Agency]]=$E354)/(TableDiv[[Agency]:[Agency]]=$E354)*(ROW(TableDiv[Agency])-ROW(TableDiv[[#Headers],[Agency]])),COLUMNS($F$7:AH$7))))</f>
        <v>0</v>
      </c>
      <c r="AI354" s="1069" cm="1">
        <f t="array" ref="AI354">IF($D354&lt;COLUMNS($F$7:AI$7),"",INDEX(TableDiv[[GASB]:[GASB]],_xlfn.AGGREGATE(15,3,(TableDiv[[Agency]:[Agency]]=$E354)/(TableDiv[[Agency]:[Agency]]=$E354)*(ROW(TableDiv[Agency])-ROW(TableDiv[[#Headers],[Agency]])),COLUMNS($F$7:AI$7))))</f>
        <v>0</v>
      </c>
      <c r="AJ354" s="1069" cm="1">
        <f t="array" ref="AJ354">IF($D354&lt;COLUMNS($F$7:AJ$7),"",INDEX(TableDiv[[GASB]:[GASB]],_xlfn.AGGREGATE(15,3,(TableDiv[[Agency]:[Agency]]=$E354)/(TableDiv[[Agency]:[Agency]]=$E354)*(ROW(TableDiv[Agency])-ROW(TableDiv[[#Headers],[Agency]])),COLUMNS($F$7:AJ$7))))</f>
        <v>0</v>
      </c>
      <c r="AK354" s="1069" t="str" cm="1">
        <f t="array" ref="AK354">IF($D354&lt;COLUMNS($F$7:AK$7),"",INDEX(TableDiv[[GASB]:[GASB]],_xlfn.AGGREGATE(15,3,(TableDiv[[Agency]:[Agency]]=$E354)/(TableDiv[[Agency]:[Agency]]=$E354)*(ROW(TableDiv[Agency])-ROW(TableDiv[[#Headers],[Agency]])),COLUMNS($F$7:AK$7))))</f>
        <v/>
      </c>
      <c r="AL354" s="1069" t="str" cm="1">
        <f t="array" ref="AL354">IF($D354&lt;COLUMNS($F$7:AL$7),"",INDEX(TableDiv[[GASB]:[GASB]],_xlfn.AGGREGATE(15,3,(TableDiv[[Agency]:[Agency]]=$E354)/(TableDiv[[Agency]:[Agency]]=$E354)*(ROW(TableDiv[Agency])-ROW(TableDiv[[#Headers],[Agency]])),COLUMNS($F$7:AL$7))))</f>
        <v/>
      </c>
      <c r="AM354" s="1069" t="str" cm="1">
        <f t="array" ref="AM354">IF($D354&lt;COLUMNS($F$7:AM$7),"",INDEX(TableDiv[[GASB]:[GASB]],_xlfn.AGGREGATE(15,3,(TableDiv[[Agency]:[Agency]]=$E354)/(TableDiv[[Agency]:[Agency]]=$E354)*(ROW(TableDiv[Agency])-ROW(TableDiv[[#Headers],[Agency]])),COLUMNS($F$7:AM$7))))</f>
        <v/>
      </c>
      <c r="AN354" s="1069"/>
      <c r="AO354" s="1069"/>
      <c r="AP354" s="1069"/>
      <c r="AQ354" s="1069"/>
      <c r="AR354" s="1069"/>
      <c r="AS354" s="1069"/>
    </row>
    <row r="355" spans="1:45" ht="15">
      <c r="A355" s="1073" t="s">
        <v>2402</v>
      </c>
      <c r="B355" s="1073" t="s">
        <v>2287</v>
      </c>
      <c r="C355" s="1069"/>
      <c r="D355" s="1069">
        <f>COUNTIF(TableDiv[Agency],E355)</f>
        <v>31</v>
      </c>
      <c r="E355" s="1078" t="str" cm="1">
        <f t="array" ref="E355">IFERROR(INDEX(TableDiv[Agency],MATCH(0,INDEX(COUNTIF($E$7:E354,TableDiv[Agency]),),0)),"")</f>
        <v/>
      </c>
      <c r="F355" s="1069" cm="1">
        <f t="array" ref="F355">IF($D355&lt;COLUMNS($F$7:F$7),"",INDEX(TableDiv[[GASB]:[GASB]],_xlfn.AGGREGATE(15,3,(TableDiv[[Agency]:[Agency]]=$E355)/(TableDiv[[Agency]:[Agency]]=$E355)*(ROW(TableDiv[Agency])-ROW(TableDiv[[#Headers],[Agency]])),COLUMNS($F$7:F$7))))</f>
        <v>0</v>
      </c>
      <c r="G355" s="1069" cm="1">
        <f t="array" ref="G355">IF($D355&lt;COLUMNS($F$7:G$7),"",INDEX(TableDiv[[GASB]:[GASB]],_xlfn.AGGREGATE(15,3,(TableDiv[[Agency]:[Agency]]=$E355)/(TableDiv[[Agency]:[Agency]]=$E355)*(ROW(TableDiv[Agency])-ROW(TableDiv[[#Headers],[Agency]])),COLUMNS($F$7:G$7))))</f>
        <v>0</v>
      </c>
      <c r="H355" s="1069" cm="1">
        <f t="array" ref="H355">IF($D355&lt;COLUMNS($F$7:H$7),"",INDEX(TableDiv[[GASB]:[GASB]],_xlfn.AGGREGATE(15,3,(TableDiv[[Agency]:[Agency]]=$E355)/(TableDiv[[Agency]:[Agency]]=$E355)*(ROW(TableDiv[Agency])-ROW(TableDiv[[#Headers],[Agency]])),COLUMNS($F$7:H$7))))</f>
        <v>0</v>
      </c>
      <c r="I355" s="1069" cm="1">
        <f t="array" ref="I355">IF($D355&lt;COLUMNS($F$7:I$7),"",INDEX(TableDiv[[GASB]:[GASB]],_xlfn.AGGREGATE(15,3,(TableDiv[[Agency]:[Agency]]=$E355)/(TableDiv[[Agency]:[Agency]]=$E355)*(ROW(TableDiv[Agency])-ROW(TableDiv[[#Headers],[Agency]])),COLUMNS($F$7:I$7))))</f>
        <v>0</v>
      </c>
      <c r="J355" s="1069" cm="1">
        <f t="array" ref="J355">IF($D355&lt;COLUMNS($F$7:J$7),"",INDEX(TableDiv[[GASB]:[GASB]],_xlfn.AGGREGATE(15,3,(TableDiv[[Agency]:[Agency]]=$E355)/(TableDiv[[Agency]:[Agency]]=$E355)*(ROW(TableDiv[Agency])-ROW(TableDiv[[#Headers],[Agency]])),COLUMNS($F$7:J$7))))</f>
        <v>0</v>
      </c>
      <c r="K355" s="1069" cm="1">
        <f t="array" ref="K355">IF($D355&lt;COLUMNS($F$7:K$7),"",INDEX(TableDiv[[GASB]:[GASB]],_xlfn.AGGREGATE(15,3,(TableDiv[[Agency]:[Agency]]=$E355)/(TableDiv[[Agency]:[Agency]]=$E355)*(ROW(TableDiv[Agency])-ROW(TableDiv[[#Headers],[Agency]])),COLUMNS($F$7:K$7))))</f>
        <v>0</v>
      </c>
      <c r="L355" s="1069" cm="1">
        <f t="array" ref="L355">IF($D355&lt;COLUMNS($F$7:L$7),"",INDEX(TableDiv[[GASB]:[GASB]],_xlfn.AGGREGATE(15,3,(TableDiv[[Agency]:[Agency]]=$E355)/(TableDiv[[Agency]:[Agency]]=$E355)*(ROW(TableDiv[Agency])-ROW(TableDiv[[#Headers],[Agency]])),COLUMNS($F$7:L$7))))</f>
        <v>0</v>
      </c>
      <c r="M355" s="1069" cm="1">
        <f t="array" ref="M355">IF($D355&lt;COLUMNS($F$7:M$7),"",INDEX(TableDiv[[GASB]:[GASB]],_xlfn.AGGREGATE(15,3,(TableDiv[[Agency]:[Agency]]=$E355)/(TableDiv[[Agency]:[Agency]]=$E355)*(ROW(TableDiv[Agency])-ROW(TableDiv[[#Headers],[Agency]])),COLUMNS($F$7:M$7))))</f>
        <v>0</v>
      </c>
      <c r="N355" s="1069" cm="1">
        <f t="array" ref="N355">IF($D355&lt;COLUMNS($F$7:N$7),"",INDEX(TableDiv[[GASB]:[GASB]],_xlfn.AGGREGATE(15,3,(TableDiv[[Agency]:[Agency]]=$E355)/(TableDiv[[Agency]:[Agency]]=$E355)*(ROW(TableDiv[Agency])-ROW(TableDiv[[#Headers],[Agency]])),COLUMNS($F$7:N$7))))</f>
        <v>0</v>
      </c>
      <c r="O355" s="1069" cm="1">
        <f t="array" ref="O355">IF($D355&lt;COLUMNS($F$7:O$7),"",INDEX(TableDiv[[GASB]:[GASB]],_xlfn.AGGREGATE(15,3,(TableDiv[[Agency]:[Agency]]=$E355)/(TableDiv[[Agency]:[Agency]]=$E355)*(ROW(TableDiv[Agency])-ROW(TableDiv[[#Headers],[Agency]])),COLUMNS($F$7:O$7))))</f>
        <v>0</v>
      </c>
      <c r="P355" s="1069" cm="1">
        <f t="array" ref="P355">IF($D355&lt;COLUMNS($F$7:P$7),"",INDEX(TableDiv[[GASB]:[GASB]],_xlfn.AGGREGATE(15,3,(TableDiv[[Agency]:[Agency]]=$E355)/(TableDiv[[Agency]:[Agency]]=$E355)*(ROW(TableDiv[Agency])-ROW(TableDiv[[#Headers],[Agency]])),COLUMNS($F$7:P$7))))</f>
        <v>0</v>
      </c>
      <c r="Q355" s="1069" cm="1">
        <f t="array" ref="Q355">IF($D355&lt;COLUMNS($F$7:Q$7),"",INDEX(TableDiv[[GASB]:[GASB]],_xlfn.AGGREGATE(15,3,(TableDiv[[Agency]:[Agency]]=$E355)/(TableDiv[[Agency]:[Agency]]=$E355)*(ROW(TableDiv[Agency])-ROW(TableDiv[[#Headers],[Agency]])),COLUMNS($F$7:Q$7))))</f>
        <v>0</v>
      </c>
      <c r="R355" s="1069" cm="1">
        <f t="array" ref="R355">IF($D355&lt;COLUMNS($F$7:R$7),"",INDEX(TableDiv[[GASB]:[GASB]],_xlfn.AGGREGATE(15,3,(TableDiv[[Agency]:[Agency]]=$E355)/(TableDiv[[Agency]:[Agency]]=$E355)*(ROW(TableDiv[Agency])-ROW(TableDiv[[#Headers],[Agency]])),COLUMNS($F$7:R$7))))</f>
        <v>0</v>
      </c>
      <c r="S355" s="1069" cm="1">
        <f t="array" ref="S355">IF($D355&lt;COLUMNS($F$7:S$7),"",INDEX(TableDiv[[GASB]:[GASB]],_xlfn.AGGREGATE(15,3,(TableDiv[[Agency]:[Agency]]=$E355)/(TableDiv[[Agency]:[Agency]]=$E355)*(ROW(TableDiv[Agency])-ROW(TableDiv[[#Headers],[Agency]])),COLUMNS($F$7:S$7))))</f>
        <v>0</v>
      </c>
      <c r="T355" s="1069" cm="1">
        <f t="array" ref="T355">IF($D355&lt;COLUMNS($F$7:T$7),"",INDEX(TableDiv[[GASB]:[GASB]],_xlfn.AGGREGATE(15,3,(TableDiv[[Agency]:[Agency]]=$E355)/(TableDiv[[Agency]:[Agency]]=$E355)*(ROW(TableDiv[Agency])-ROW(TableDiv[[#Headers],[Agency]])),COLUMNS($F$7:T$7))))</f>
        <v>0</v>
      </c>
      <c r="U355" s="1069" cm="1">
        <f t="array" ref="U355">IF($D355&lt;COLUMNS($F$7:U$7),"",INDEX(TableDiv[[GASB]:[GASB]],_xlfn.AGGREGATE(15,3,(TableDiv[[Agency]:[Agency]]=$E355)/(TableDiv[[Agency]:[Agency]]=$E355)*(ROW(TableDiv[Agency])-ROW(TableDiv[[#Headers],[Agency]])),COLUMNS($F$7:U$7))))</f>
        <v>0</v>
      </c>
      <c r="V355" s="1069" cm="1">
        <f t="array" ref="V355">IF($D355&lt;COLUMNS($F$7:V$7),"",INDEX(TableDiv[[GASB]:[GASB]],_xlfn.AGGREGATE(15,3,(TableDiv[[Agency]:[Agency]]=$E355)/(TableDiv[[Agency]:[Agency]]=$E355)*(ROW(TableDiv[Agency])-ROW(TableDiv[[#Headers],[Agency]])),COLUMNS($F$7:V$7))))</f>
        <v>0</v>
      </c>
      <c r="W355" s="1069" cm="1">
        <f t="array" ref="W355">IF($D355&lt;COLUMNS($F$7:W$7),"",INDEX(TableDiv[[GASB]:[GASB]],_xlfn.AGGREGATE(15,3,(TableDiv[[Agency]:[Agency]]=$E355)/(TableDiv[[Agency]:[Agency]]=$E355)*(ROW(TableDiv[Agency])-ROW(TableDiv[[#Headers],[Agency]])),COLUMNS($F$7:W$7))))</f>
        <v>0</v>
      </c>
      <c r="X355" s="1069" cm="1">
        <f t="array" ref="X355">IF($D355&lt;COLUMNS($F$7:X$7),"",INDEX(TableDiv[[GASB]:[GASB]],_xlfn.AGGREGATE(15,3,(TableDiv[[Agency]:[Agency]]=$E355)/(TableDiv[[Agency]:[Agency]]=$E355)*(ROW(TableDiv[Agency])-ROW(TableDiv[[#Headers],[Agency]])),COLUMNS($F$7:X$7))))</f>
        <v>0</v>
      </c>
      <c r="Y355" s="1069" cm="1">
        <f t="array" ref="Y355">IF($D355&lt;COLUMNS($F$7:Y$7),"",INDEX(TableDiv[[GASB]:[GASB]],_xlfn.AGGREGATE(15,3,(TableDiv[[Agency]:[Agency]]=$E355)/(TableDiv[[Agency]:[Agency]]=$E355)*(ROW(TableDiv[Agency])-ROW(TableDiv[[#Headers],[Agency]])),COLUMNS($F$7:Y$7))))</f>
        <v>0</v>
      </c>
      <c r="Z355" s="1069" cm="1">
        <f t="array" ref="Z355">IF($D355&lt;COLUMNS($F$7:Z$7),"",INDEX(TableDiv[[GASB]:[GASB]],_xlfn.AGGREGATE(15,3,(TableDiv[[Agency]:[Agency]]=$E355)/(TableDiv[[Agency]:[Agency]]=$E355)*(ROW(TableDiv[Agency])-ROW(TableDiv[[#Headers],[Agency]])),COLUMNS($F$7:Z$7))))</f>
        <v>0</v>
      </c>
      <c r="AA355" s="1069" cm="1">
        <f t="array" ref="AA355">IF($D355&lt;COLUMNS($F$7:AA$7),"",INDEX(TableDiv[[GASB]:[GASB]],_xlfn.AGGREGATE(15,3,(TableDiv[[Agency]:[Agency]]=$E355)/(TableDiv[[Agency]:[Agency]]=$E355)*(ROW(TableDiv[Agency])-ROW(TableDiv[[#Headers],[Agency]])),COLUMNS($F$7:AA$7))))</f>
        <v>0</v>
      </c>
      <c r="AB355" s="1069" cm="1">
        <f t="array" ref="AB355">IF($D355&lt;COLUMNS($F$7:AB$7),"",INDEX(TableDiv[[GASB]:[GASB]],_xlfn.AGGREGATE(15,3,(TableDiv[[Agency]:[Agency]]=$E355)/(TableDiv[[Agency]:[Agency]]=$E355)*(ROW(TableDiv[Agency])-ROW(TableDiv[[#Headers],[Agency]])),COLUMNS($F$7:AB$7))))</f>
        <v>0</v>
      </c>
      <c r="AC355" s="1069" cm="1">
        <f t="array" ref="AC355">IF($D355&lt;COLUMNS($F$7:AC$7),"",INDEX(TableDiv[[GASB]:[GASB]],_xlfn.AGGREGATE(15,3,(TableDiv[[Agency]:[Agency]]=$E355)/(TableDiv[[Agency]:[Agency]]=$E355)*(ROW(TableDiv[Agency])-ROW(TableDiv[[#Headers],[Agency]])),COLUMNS($F$7:AC$7))))</f>
        <v>0</v>
      </c>
      <c r="AD355" s="1069" cm="1">
        <f t="array" ref="AD355">IF($D355&lt;COLUMNS($F$7:AD$7),"",INDEX(TableDiv[[GASB]:[GASB]],_xlfn.AGGREGATE(15,3,(TableDiv[[Agency]:[Agency]]=$E355)/(TableDiv[[Agency]:[Agency]]=$E355)*(ROW(TableDiv[Agency])-ROW(TableDiv[[#Headers],[Agency]])),COLUMNS($F$7:AD$7))))</f>
        <v>0</v>
      </c>
      <c r="AE355" s="1069" cm="1">
        <f t="array" ref="AE355">IF($D355&lt;COLUMNS($F$7:AE$7),"",INDEX(TableDiv[[GASB]:[GASB]],_xlfn.AGGREGATE(15,3,(TableDiv[[Agency]:[Agency]]=$E355)/(TableDiv[[Agency]:[Agency]]=$E355)*(ROW(TableDiv[Agency])-ROW(TableDiv[[#Headers],[Agency]])),COLUMNS($F$7:AE$7))))</f>
        <v>0</v>
      </c>
      <c r="AF355" s="1069" cm="1">
        <f t="array" ref="AF355">IF($D355&lt;COLUMNS($F$7:AF$7),"",INDEX(TableDiv[[GASB]:[GASB]],_xlfn.AGGREGATE(15,3,(TableDiv[[Agency]:[Agency]]=$E355)/(TableDiv[[Agency]:[Agency]]=$E355)*(ROW(TableDiv[Agency])-ROW(TableDiv[[#Headers],[Agency]])),COLUMNS($F$7:AF$7))))</f>
        <v>0</v>
      </c>
      <c r="AG355" s="1069" cm="1">
        <f t="array" ref="AG355">IF($D355&lt;COLUMNS($F$7:AG$7),"",INDEX(TableDiv[[GASB]:[GASB]],_xlfn.AGGREGATE(15,3,(TableDiv[[Agency]:[Agency]]=$E355)/(TableDiv[[Agency]:[Agency]]=$E355)*(ROW(TableDiv[Agency])-ROW(TableDiv[[#Headers],[Agency]])),COLUMNS($F$7:AG$7))))</f>
        <v>0</v>
      </c>
      <c r="AH355" s="1069" cm="1">
        <f t="array" ref="AH355">IF($D355&lt;COLUMNS($F$7:AH$7),"",INDEX(TableDiv[[GASB]:[GASB]],_xlfn.AGGREGATE(15,3,(TableDiv[[Agency]:[Agency]]=$E355)/(TableDiv[[Agency]:[Agency]]=$E355)*(ROW(TableDiv[Agency])-ROW(TableDiv[[#Headers],[Agency]])),COLUMNS($F$7:AH$7))))</f>
        <v>0</v>
      </c>
      <c r="AI355" s="1069" cm="1">
        <f t="array" ref="AI355">IF($D355&lt;COLUMNS($F$7:AI$7),"",INDEX(TableDiv[[GASB]:[GASB]],_xlfn.AGGREGATE(15,3,(TableDiv[[Agency]:[Agency]]=$E355)/(TableDiv[[Agency]:[Agency]]=$E355)*(ROW(TableDiv[Agency])-ROW(TableDiv[[#Headers],[Agency]])),COLUMNS($F$7:AI$7))))</f>
        <v>0</v>
      </c>
      <c r="AJ355" s="1069" cm="1">
        <f t="array" ref="AJ355">IF($D355&lt;COLUMNS($F$7:AJ$7),"",INDEX(TableDiv[[GASB]:[GASB]],_xlfn.AGGREGATE(15,3,(TableDiv[[Agency]:[Agency]]=$E355)/(TableDiv[[Agency]:[Agency]]=$E355)*(ROW(TableDiv[Agency])-ROW(TableDiv[[#Headers],[Agency]])),COLUMNS($F$7:AJ$7))))</f>
        <v>0</v>
      </c>
      <c r="AK355" s="1069" t="str" cm="1">
        <f t="array" ref="AK355">IF($D355&lt;COLUMNS($F$7:AK$7),"",INDEX(TableDiv[[GASB]:[GASB]],_xlfn.AGGREGATE(15,3,(TableDiv[[Agency]:[Agency]]=$E355)/(TableDiv[[Agency]:[Agency]]=$E355)*(ROW(TableDiv[Agency])-ROW(TableDiv[[#Headers],[Agency]])),COLUMNS($F$7:AK$7))))</f>
        <v/>
      </c>
      <c r="AL355" s="1069" t="str" cm="1">
        <f t="array" ref="AL355">IF($D355&lt;COLUMNS($F$7:AL$7),"",INDEX(TableDiv[[GASB]:[GASB]],_xlfn.AGGREGATE(15,3,(TableDiv[[Agency]:[Agency]]=$E355)/(TableDiv[[Agency]:[Agency]]=$E355)*(ROW(TableDiv[Agency])-ROW(TableDiv[[#Headers],[Agency]])),COLUMNS($F$7:AL$7))))</f>
        <v/>
      </c>
      <c r="AM355" s="1069" t="str" cm="1">
        <f t="array" ref="AM355">IF($D355&lt;COLUMNS($F$7:AM$7),"",INDEX(TableDiv[[GASB]:[GASB]],_xlfn.AGGREGATE(15,3,(TableDiv[[Agency]:[Agency]]=$E355)/(TableDiv[[Agency]:[Agency]]=$E355)*(ROW(TableDiv[Agency])-ROW(TableDiv[[#Headers],[Agency]])),COLUMNS($F$7:AM$7))))</f>
        <v/>
      </c>
      <c r="AN355" s="1069"/>
      <c r="AO355" s="1069"/>
      <c r="AP355" s="1069"/>
      <c r="AQ355" s="1069"/>
      <c r="AR355" s="1069"/>
      <c r="AS355" s="1069"/>
    </row>
    <row r="356" spans="1:45" ht="15">
      <c r="A356" s="1073" t="s">
        <v>2402</v>
      </c>
      <c r="B356" s="1073" t="s">
        <v>2288</v>
      </c>
      <c r="C356" s="1069"/>
      <c r="D356" s="1069">
        <f>COUNTIF(TableDiv[Agency],E356)</f>
        <v>31</v>
      </c>
      <c r="E356" s="1078" t="str" cm="1">
        <f t="array" ref="E356">IFERROR(INDEX(TableDiv[Agency],MATCH(0,INDEX(COUNTIF($E$7:E355,TableDiv[Agency]),),0)),"")</f>
        <v/>
      </c>
      <c r="F356" s="1069" cm="1">
        <f t="array" ref="F356">IF($D356&lt;COLUMNS($F$7:F$7),"",INDEX(TableDiv[[GASB]:[GASB]],_xlfn.AGGREGATE(15,3,(TableDiv[[Agency]:[Agency]]=$E356)/(TableDiv[[Agency]:[Agency]]=$E356)*(ROW(TableDiv[Agency])-ROW(TableDiv[[#Headers],[Agency]])),COLUMNS($F$7:F$7))))</f>
        <v>0</v>
      </c>
      <c r="G356" s="1069" cm="1">
        <f t="array" ref="G356">IF($D356&lt;COLUMNS($F$7:G$7),"",INDEX(TableDiv[[GASB]:[GASB]],_xlfn.AGGREGATE(15,3,(TableDiv[[Agency]:[Agency]]=$E356)/(TableDiv[[Agency]:[Agency]]=$E356)*(ROW(TableDiv[Agency])-ROW(TableDiv[[#Headers],[Agency]])),COLUMNS($F$7:G$7))))</f>
        <v>0</v>
      </c>
      <c r="H356" s="1069" cm="1">
        <f t="array" ref="H356">IF($D356&lt;COLUMNS($F$7:H$7),"",INDEX(TableDiv[[GASB]:[GASB]],_xlfn.AGGREGATE(15,3,(TableDiv[[Agency]:[Agency]]=$E356)/(TableDiv[[Agency]:[Agency]]=$E356)*(ROW(TableDiv[Agency])-ROW(TableDiv[[#Headers],[Agency]])),COLUMNS($F$7:H$7))))</f>
        <v>0</v>
      </c>
      <c r="I356" s="1069" cm="1">
        <f t="array" ref="I356">IF($D356&lt;COLUMNS($F$7:I$7),"",INDEX(TableDiv[[GASB]:[GASB]],_xlfn.AGGREGATE(15,3,(TableDiv[[Agency]:[Agency]]=$E356)/(TableDiv[[Agency]:[Agency]]=$E356)*(ROW(TableDiv[Agency])-ROW(TableDiv[[#Headers],[Agency]])),COLUMNS($F$7:I$7))))</f>
        <v>0</v>
      </c>
      <c r="J356" s="1069" cm="1">
        <f t="array" ref="J356">IF($D356&lt;COLUMNS($F$7:J$7),"",INDEX(TableDiv[[GASB]:[GASB]],_xlfn.AGGREGATE(15,3,(TableDiv[[Agency]:[Agency]]=$E356)/(TableDiv[[Agency]:[Agency]]=$E356)*(ROW(TableDiv[Agency])-ROW(TableDiv[[#Headers],[Agency]])),COLUMNS($F$7:J$7))))</f>
        <v>0</v>
      </c>
      <c r="K356" s="1069" cm="1">
        <f t="array" ref="K356">IF($D356&lt;COLUMNS($F$7:K$7),"",INDEX(TableDiv[[GASB]:[GASB]],_xlfn.AGGREGATE(15,3,(TableDiv[[Agency]:[Agency]]=$E356)/(TableDiv[[Agency]:[Agency]]=$E356)*(ROW(TableDiv[Agency])-ROW(TableDiv[[#Headers],[Agency]])),COLUMNS($F$7:K$7))))</f>
        <v>0</v>
      </c>
      <c r="L356" s="1069" cm="1">
        <f t="array" ref="L356">IF($D356&lt;COLUMNS($F$7:L$7),"",INDEX(TableDiv[[GASB]:[GASB]],_xlfn.AGGREGATE(15,3,(TableDiv[[Agency]:[Agency]]=$E356)/(TableDiv[[Agency]:[Agency]]=$E356)*(ROW(TableDiv[Agency])-ROW(TableDiv[[#Headers],[Agency]])),COLUMNS($F$7:L$7))))</f>
        <v>0</v>
      </c>
      <c r="M356" s="1069" cm="1">
        <f t="array" ref="M356">IF($D356&lt;COLUMNS($F$7:M$7),"",INDEX(TableDiv[[GASB]:[GASB]],_xlfn.AGGREGATE(15,3,(TableDiv[[Agency]:[Agency]]=$E356)/(TableDiv[[Agency]:[Agency]]=$E356)*(ROW(TableDiv[Agency])-ROW(TableDiv[[#Headers],[Agency]])),COLUMNS($F$7:M$7))))</f>
        <v>0</v>
      </c>
      <c r="N356" s="1069" cm="1">
        <f t="array" ref="N356">IF($D356&lt;COLUMNS($F$7:N$7),"",INDEX(TableDiv[[GASB]:[GASB]],_xlfn.AGGREGATE(15,3,(TableDiv[[Agency]:[Agency]]=$E356)/(TableDiv[[Agency]:[Agency]]=$E356)*(ROW(TableDiv[Agency])-ROW(TableDiv[[#Headers],[Agency]])),COLUMNS($F$7:N$7))))</f>
        <v>0</v>
      </c>
      <c r="O356" s="1069" cm="1">
        <f t="array" ref="O356">IF($D356&lt;COLUMNS($F$7:O$7),"",INDEX(TableDiv[[GASB]:[GASB]],_xlfn.AGGREGATE(15,3,(TableDiv[[Agency]:[Agency]]=$E356)/(TableDiv[[Agency]:[Agency]]=$E356)*(ROW(TableDiv[Agency])-ROW(TableDiv[[#Headers],[Agency]])),COLUMNS($F$7:O$7))))</f>
        <v>0</v>
      </c>
      <c r="P356" s="1069" cm="1">
        <f t="array" ref="P356">IF($D356&lt;COLUMNS($F$7:P$7),"",INDEX(TableDiv[[GASB]:[GASB]],_xlfn.AGGREGATE(15,3,(TableDiv[[Agency]:[Agency]]=$E356)/(TableDiv[[Agency]:[Agency]]=$E356)*(ROW(TableDiv[Agency])-ROW(TableDiv[[#Headers],[Agency]])),COLUMNS($F$7:P$7))))</f>
        <v>0</v>
      </c>
      <c r="Q356" s="1069" cm="1">
        <f t="array" ref="Q356">IF($D356&lt;COLUMNS($F$7:Q$7),"",INDEX(TableDiv[[GASB]:[GASB]],_xlfn.AGGREGATE(15,3,(TableDiv[[Agency]:[Agency]]=$E356)/(TableDiv[[Agency]:[Agency]]=$E356)*(ROW(TableDiv[Agency])-ROW(TableDiv[[#Headers],[Agency]])),COLUMNS($F$7:Q$7))))</f>
        <v>0</v>
      </c>
      <c r="R356" s="1069" cm="1">
        <f t="array" ref="R356">IF($D356&lt;COLUMNS($F$7:R$7),"",INDEX(TableDiv[[GASB]:[GASB]],_xlfn.AGGREGATE(15,3,(TableDiv[[Agency]:[Agency]]=$E356)/(TableDiv[[Agency]:[Agency]]=$E356)*(ROW(TableDiv[Agency])-ROW(TableDiv[[#Headers],[Agency]])),COLUMNS($F$7:R$7))))</f>
        <v>0</v>
      </c>
      <c r="S356" s="1069" cm="1">
        <f t="array" ref="S356">IF($D356&lt;COLUMNS($F$7:S$7),"",INDEX(TableDiv[[GASB]:[GASB]],_xlfn.AGGREGATE(15,3,(TableDiv[[Agency]:[Agency]]=$E356)/(TableDiv[[Agency]:[Agency]]=$E356)*(ROW(TableDiv[Agency])-ROW(TableDiv[[#Headers],[Agency]])),COLUMNS($F$7:S$7))))</f>
        <v>0</v>
      </c>
      <c r="T356" s="1069" cm="1">
        <f t="array" ref="T356">IF($D356&lt;COLUMNS($F$7:T$7),"",INDEX(TableDiv[[GASB]:[GASB]],_xlfn.AGGREGATE(15,3,(TableDiv[[Agency]:[Agency]]=$E356)/(TableDiv[[Agency]:[Agency]]=$E356)*(ROW(TableDiv[Agency])-ROW(TableDiv[[#Headers],[Agency]])),COLUMNS($F$7:T$7))))</f>
        <v>0</v>
      </c>
      <c r="U356" s="1069" cm="1">
        <f t="array" ref="U356">IF($D356&lt;COLUMNS($F$7:U$7),"",INDEX(TableDiv[[GASB]:[GASB]],_xlfn.AGGREGATE(15,3,(TableDiv[[Agency]:[Agency]]=$E356)/(TableDiv[[Agency]:[Agency]]=$E356)*(ROW(TableDiv[Agency])-ROW(TableDiv[[#Headers],[Agency]])),COLUMNS($F$7:U$7))))</f>
        <v>0</v>
      </c>
      <c r="V356" s="1069" cm="1">
        <f t="array" ref="V356">IF($D356&lt;COLUMNS($F$7:V$7),"",INDEX(TableDiv[[GASB]:[GASB]],_xlfn.AGGREGATE(15,3,(TableDiv[[Agency]:[Agency]]=$E356)/(TableDiv[[Agency]:[Agency]]=$E356)*(ROW(TableDiv[Agency])-ROW(TableDiv[[#Headers],[Agency]])),COLUMNS($F$7:V$7))))</f>
        <v>0</v>
      </c>
      <c r="W356" s="1069" cm="1">
        <f t="array" ref="W356">IF($D356&lt;COLUMNS($F$7:W$7),"",INDEX(TableDiv[[GASB]:[GASB]],_xlfn.AGGREGATE(15,3,(TableDiv[[Agency]:[Agency]]=$E356)/(TableDiv[[Agency]:[Agency]]=$E356)*(ROW(TableDiv[Agency])-ROW(TableDiv[[#Headers],[Agency]])),COLUMNS($F$7:W$7))))</f>
        <v>0</v>
      </c>
      <c r="X356" s="1069" cm="1">
        <f t="array" ref="X356">IF($D356&lt;COLUMNS($F$7:X$7),"",INDEX(TableDiv[[GASB]:[GASB]],_xlfn.AGGREGATE(15,3,(TableDiv[[Agency]:[Agency]]=$E356)/(TableDiv[[Agency]:[Agency]]=$E356)*(ROW(TableDiv[Agency])-ROW(TableDiv[[#Headers],[Agency]])),COLUMNS($F$7:X$7))))</f>
        <v>0</v>
      </c>
      <c r="Y356" s="1069" cm="1">
        <f t="array" ref="Y356">IF($D356&lt;COLUMNS($F$7:Y$7),"",INDEX(TableDiv[[GASB]:[GASB]],_xlfn.AGGREGATE(15,3,(TableDiv[[Agency]:[Agency]]=$E356)/(TableDiv[[Agency]:[Agency]]=$E356)*(ROW(TableDiv[Agency])-ROW(TableDiv[[#Headers],[Agency]])),COLUMNS($F$7:Y$7))))</f>
        <v>0</v>
      </c>
      <c r="Z356" s="1069" cm="1">
        <f t="array" ref="Z356">IF($D356&lt;COLUMNS($F$7:Z$7),"",INDEX(TableDiv[[GASB]:[GASB]],_xlfn.AGGREGATE(15,3,(TableDiv[[Agency]:[Agency]]=$E356)/(TableDiv[[Agency]:[Agency]]=$E356)*(ROW(TableDiv[Agency])-ROW(TableDiv[[#Headers],[Agency]])),COLUMNS($F$7:Z$7))))</f>
        <v>0</v>
      </c>
      <c r="AA356" s="1069" cm="1">
        <f t="array" ref="AA356">IF($D356&lt;COLUMNS($F$7:AA$7),"",INDEX(TableDiv[[GASB]:[GASB]],_xlfn.AGGREGATE(15,3,(TableDiv[[Agency]:[Agency]]=$E356)/(TableDiv[[Agency]:[Agency]]=$E356)*(ROW(TableDiv[Agency])-ROW(TableDiv[[#Headers],[Agency]])),COLUMNS($F$7:AA$7))))</f>
        <v>0</v>
      </c>
      <c r="AB356" s="1069" cm="1">
        <f t="array" ref="AB356">IF($D356&lt;COLUMNS($F$7:AB$7),"",INDEX(TableDiv[[GASB]:[GASB]],_xlfn.AGGREGATE(15,3,(TableDiv[[Agency]:[Agency]]=$E356)/(TableDiv[[Agency]:[Agency]]=$E356)*(ROW(TableDiv[Agency])-ROW(TableDiv[[#Headers],[Agency]])),COLUMNS($F$7:AB$7))))</f>
        <v>0</v>
      </c>
      <c r="AC356" s="1069" cm="1">
        <f t="array" ref="AC356">IF($D356&lt;COLUMNS($F$7:AC$7),"",INDEX(TableDiv[[GASB]:[GASB]],_xlfn.AGGREGATE(15,3,(TableDiv[[Agency]:[Agency]]=$E356)/(TableDiv[[Agency]:[Agency]]=$E356)*(ROW(TableDiv[Agency])-ROW(TableDiv[[#Headers],[Agency]])),COLUMNS($F$7:AC$7))))</f>
        <v>0</v>
      </c>
      <c r="AD356" s="1069" cm="1">
        <f t="array" ref="AD356">IF($D356&lt;COLUMNS($F$7:AD$7),"",INDEX(TableDiv[[GASB]:[GASB]],_xlfn.AGGREGATE(15,3,(TableDiv[[Agency]:[Agency]]=$E356)/(TableDiv[[Agency]:[Agency]]=$E356)*(ROW(TableDiv[Agency])-ROW(TableDiv[[#Headers],[Agency]])),COLUMNS($F$7:AD$7))))</f>
        <v>0</v>
      </c>
      <c r="AE356" s="1069" cm="1">
        <f t="array" ref="AE356">IF($D356&lt;COLUMNS($F$7:AE$7),"",INDEX(TableDiv[[GASB]:[GASB]],_xlfn.AGGREGATE(15,3,(TableDiv[[Agency]:[Agency]]=$E356)/(TableDiv[[Agency]:[Agency]]=$E356)*(ROW(TableDiv[Agency])-ROW(TableDiv[[#Headers],[Agency]])),COLUMNS($F$7:AE$7))))</f>
        <v>0</v>
      </c>
      <c r="AF356" s="1069" cm="1">
        <f t="array" ref="AF356">IF($D356&lt;COLUMNS($F$7:AF$7),"",INDEX(TableDiv[[GASB]:[GASB]],_xlfn.AGGREGATE(15,3,(TableDiv[[Agency]:[Agency]]=$E356)/(TableDiv[[Agency]:[Agency]]=$E356)*(ROW(TableDiv[Agency])-ROW(TableDiv[[#Headers],[Agency]])),COLUMNS($F$7:AF$7))))</f>
        <v>0</v>
      </c>
      <c r="AG356" s="1069" cm="1">
        <f t="array" ref="AG356">IF($D356&lt;COLUMNS($F$7:AG$7),"",INDEX(TableDiv[[GASB]:[GASB]],_xlfn.AGGREGATE(15,3,(TableDiv[[Agency]:[Agency]]=$E356)/(TableDiv[[Agency]:[Agency]]=$E356)*(ROW(TableDiv[Agency])-ROW(TableDiv[[#Headers],[Agency]])),COLUMNS($F$7:AG$7))))</f>
        <v>0</v>
      </c>
      <c r="AH356" s="1069" cm="1">
        <f t="array" ref="AH356">IF($D356&lt;COLUMNS($F$7:AH$7),"",INDEX(TableDiv[[GASB]:[GASB]],_xlfn.AGGREGATE(15,3,(TableDiv[[Agency]:[Agency]]=$E356)/(TableDiv[[Agency]:[Agency]]=$E356)*(ROW(TableDiv[Agency])-ROW(TableDiv[[#Headers],[Agency]])),COLUMNS($F$7:AH$7))))</f>
        <v>0</v>
      </c>
      <c r="AI356" s="1069" cm="1">
        <f t="array" ref="AI356">IF($D356&lt;COLUMNS($F$7:AI$7),"",INDEX(TableDiv[[GASB]:[GASB]],_xlfn.AGGREGATE(15,3,(TableDiv[[Agency]:[Agency]]=$E356)/(TableDiv[[Agency]:[Agency]]=$E356)*(ROW(TableDiv[Agency])-ROW(TableDiv[[#Headers],[Agency]])),COLUMNS($F$7:AI$7))))</f>
        <v>0</v>
      </c>
      <c r="AJ356" s="1069" cm="1">
        <f t="array" ref="AJ356">IF($D356&lt;COLUMNS($F$7:AJ$7),"",INDEX(TableDiv[[GASB]:[GASB]],_xlfn.AGGREGATE(15,3,(TableDiv[[Agency]:[Agency]]=$E356)/(TableDiv[[Agency]:[Agency]]=$E356)*(ROW(TableDiv[Agency])-ROW(TableDiv[[#Headers],[Agency]])),COLUMNS($F$7:AJ$7))))</f>
        <v>0</v>
      </c>
      <c r="AK356" s="1069" t="str" cm="1">
        <f t="array" ref="AK356">IF($D356&lt;COLUMNS($F$7:AK$7),"",INDEX(TableDiv[[GASB]:[GASB]],_xlfn.AGGREGATE(15,3,(TableDiv[[Agency]:[Agency]]=$E356)/(TableDiv[[Agency]:[Agency]]=$E356)*(ROW(TableDiv[Agency])-ROW(TableDiv[[#Headers],[Agency]])),COLUMNS($F$7:AK$7))))</f>
        <v/>
      </c>
      <c r="AL356" s="1069" t="str" cm="1">
        <f t="array" ref="AL356">IF($D356&lt;COLUMNS($F$7:AL$7),"",INDEX(TableDiv[[GASB]:[GASB]],_xlfn.AGGREGATE(15,3,(TableDiv[[Agency]:[Agency]]=$E356)/(TableDiv[[Agency]:[Agency]]=$E356)*(ROW(TableDiv[Agency])-ROW(TableDiv[[#Headers],[Agency]])),COLUMNS($F$7:AL$7))))</f>
        <v/>
      </c>
      <c r="AM356" s="1069" t="str" cm="1">
        <f t="array" ref="AM356">IF($D356&lt;COLUMNS($F$7:AM$7),"",INDEX(TableDiv[[GASB]:[GASB]],_xlfn.AGGREGATE(15,3,(TableDiv[[Agency]:[Agency]]=$E356)/(TableDiv[[Agency]:[Agency]]=$E356)*(ROW(TableDiv[Agency])-ROW(TableDiv[[#Headers],[Agency]])),COLUMNS($F$7:AM$7))))</f>
        <v/>
      </c>
      <c r="AN356" s="1069"/>
      <c r="AO356" s="1069"/>
      <c r="AP356" s="1069"/>
      <c r="AQ356" s="1069"/>
      <c r="AR356" s="1069"/>
      <c r="AS356" s="1069"/>
    </row>
    <row r="357" spans="1:45" ht="15">
      <c r="A357" s="1073" t="s">
        <v>2404</v>
      </c>
      <c r="B357" s="1073" t="s">
        <v>2266</v>
      </c>
      <c r="C357" s="1069"/>
      <c r="D357" s="1069">
        <f>COUNTIF(TableDiv[Agency],E357)</f>
        <v>31</v>
      </c>
      <c r="E357" s="1078" t="str" cm="1">
        <f t="array" ref="E357">IFERROR(INDEX(TableDiv[Agency],MATCH(0,INDEX(COUNTIF($E$7:E356,TableDiv[Agency]),),0)),"")</f>
        <v/>
      </c>
      <c r="F357" s="1069" cm="1">
        <f t="array" ref="F357">IF($D357&lt;COLUMNS($F$7:F$7),"",INDEX(TableDiv[[GASB]:[GASB]],_xlfn.AGGREGATE(15,3,(TableDiv[[Agency]:[Agency]]=$E357)/(TableDiv[[Agency]:[Agency]]=$E357)*(ROW(TableDiv[Agency])-ROW(TableDiv[[#Headers],[Agency]])),COLUMNS($F$7:F$7))))</f>
        <v>0</v>
      </c>
      <c r="G357" s="1069" cm="1">
        <f t="array" ref="G357">IF($D357&lt;COLUMNS($F$7:G$7),"",INDEX(TableDiv[[GASB]:[GASB]],_xlfn.AGGREGATE(15,3,(TableDiv[[Agency]:[Agency]]=$E357)/(TableDiv[[Agency]:[Agency]]=$E357)*(ROW(TableDiv[Agency])-ROW(TableDiv[[#Headers],[Agency]])),COLUMNS($F$7:G$7))))</f>
        <v>0</v>
      </c>
      <c r="H357" s="1069" cm="1">
        <f t="array" ref="H357">IF($D357&lt;COLUMNS($F$7:H$7),"",INDEX(TableDiv[[GASB]:[GASB]],_xlfn.AGGREGATE(15,3,(TableDiv[[Agency]:[Agency]]=$E357)/(TableDiv[[Agency]:[Agency]]=$E357)*(ROW(TableDiv[Agency])-ROW(TableDiv[[#Headers],[Agency]])),COLUMNS($F$7:H$7))))</f>
        <v>0</v>
      </c>
      <c r="I357" s="1069" cm="1">
        <f t="array" ref="I357">IF($D357&lt;COLUMNS($F$7:I$7),"",INDEX(TableDiv[[GASB]:[GASB]],_xlfn.AGGREGATE(15,3,(TableDiv[[Agency]:[Agency]]=$E357)/(TableDiv[[Agency]:[Agency]]=$E357)*(ROW(TableDiv[Agency])-ROW(TableDiv[[#Headers],[Agency]])),COLUMNS($F$7:I$7))))</f>
        <v>0</v>
      </c>
      <c r="J357" s="1069" cm="1">
        <f t="array" ref="J357">IF($D357&lt;COLUMNS($F$7:J$7),"",INDEX(TableDiv[[GASB]:[GASB]],_xlfn.AGGREGATE(15,3,(TableDiv[[Agency]:[Agency]]=$E357)/(TableDiv[[Agency]:[Agency]]=$E357)*(ROW(TableDiv[Agency])-ROW(TableDiv[[#Headers],[Agency]])),COLUMNS($F$7:J$7))))</f>
        <v>0</v>
      </c>
      <c r="K357" s="1069" cm="1">
        <f t="array" ref="K357">IF($D357&lt;COLUMNS($F$7:K$7),"",INDEX(TableDiv[[GASB]:[GASB]],_xlfn.AGGREGATE(15,3,(TableDiv[[Agency]:[Agency]]=$E357)/(TableDiv[[Agency]:[Agency]]=$E357)*(ROW(TableDiv[Agency])-ROW(TableDiv[[#Headers],[Agency]])),COLUMNS($F$7:K$7))))</f>
        <v>0</v>
      </c>
      <c r="L357" s="1069" cm="1">
        <f t="array" ref="L357">IF($D357&lt;COLUMNS($F$7:L$7),"",INDEX(TableDiv[[GASB]:[GASB]],_xlfn.AGGREGATE(15,3,(TableDiv[[Agency]:[Agency]]=$E357)/(TableDiv[[Agency]:[Agency]]=$E357)*(ROW(TableDiv[Agency])-ROW(TableDiv[[#Headers],[Agency]])),COLUMNS($F$7:L$7))))</f>
        <v>0</v>
      </c>
      <c r="M357" s="1069" cm="1">
        <f t="array" ref="M357">IF($D357&lt;COLUMNS($F$7:M$7),"",INDEX(TableDiv[[GASB]:[GASB]],_xlfn.AGGREGATE(15,3,(TableDiv[[Agency]:[Agency]]=$E357)/(TableDiv[[Agency]:[Agency]]=$E357)*(ROW(TableDiv[Agency])-ROW(TableDiv[[#Headers],[Agency]])),COLUMNS($F$7:M$7))))</f>
        <v>0</v>
      </c>
      <c r="N357" s="1069" cm="1">
        <f t="array" ref="N357">IF($D357&lt;COLUMNS($F$7:N$7),"",INDEX(TableDiv[[GASB]:[GASB]],_xlfn.AGGREGATE(15,3,(TableDiv[[Agency]:[Agency]]=$E357)/(TableDiv[[Agency]:[Agency]]=$E357)*(ROW(TableDiv[Agency])-ROW(TableDiv[[#Headers],[Agency]])),COLUMNS($F$7:N$7))))</f>
        <v>0</v>
      </c>
      <c r="O357" s="1069" cm="1">
        <f t="array" ref="O357">IF($D357&lt;COLUMNS($F$7:O$7),"",INDEX(TableDiv[[GASB]:[GASB]],_xlfn.AGGREGATE(15,3,(TableDiv[[Agency]:[Agency]]=$E357)/(TableDiv[[Agency]:[Agency]]=$E357)*(ROW(TableDiv[Agency])-ROW(TableDiv[[#Headers],[Agency]])),COLUMNS($F$7:O$7))))</f>
        <v>0</v>
      </c>
      <c r="P357" s="1069" cm="1">
        <f t="array" ref="P357">IF($D357&lt;COLUMNS($F$7:P$7),"",INDEX(TableDiv[[GASB]:[GASB]],_xlfn.AGGREGATE(15,3,(TableDiv[[Agency]:[Agency]]=$E357)/(TableDiv[[Agency]:[Agency]]=$E357)*(ROW(TableDiv[Agency])-ROW(TableDiv[[#Headers],[Agency]])),COLUMNS($F$7:P$7))))</f>
        <v>0</v>
      </c>
      <c r="Q357" s="1069" cm="1">
        <f t="array" ref="Q357">IF($D357&lt;COLUMNS($F$7:Q$7),"",INDEX(TableDiv[[GASB]:[GASB]],_xlfn.AGGREGATE(15,3,(TableDiv[[Agency]:[Agency]]=$E357)/(TableDiv[[Agency]:[Agency]]=$E357)*(ROW(TableDiv[Agency])-ROW(TableDiv[[#Headers],[Agency]])),COLUMNS($F$7:Q$7))))</f>
        <v>0</v>
      </c>
      <c r="R357" s="1069" cm="1">
        <f t="array" ref="R357">IF($D357&lt;COLUMNS($F$7:R$7),"",INDEX(TableDiv[[GASB]:[GASB]],_xlfn.AGGREGATE(15,3,(TableDiv[[Agency]:[Agency]]=$E357)/(TableDiv[[Agency]:[Agency]]=$E357)*(ROW(TableDiv[Agency])-ROW(TableDiv[[#Headers],[Agency]])),COLUMNS($F$7:R$7))))</f>
        <v>0</v>
      </c>
      <c r="S357" s="1069" cm="1">
        <f t="array" ref="S357">IF($D357&lt;COLUMNS($F$7:S$7),"",INDEX(TableDiv[[GASB]:[GASB]],_xlfn.AGGREGATE(15,3,(TableDiv[[Agency]:[Agency]]=$E357)/(TableDiv[[Agency]:[Agency]]=$E357)*(ROW(TableDiv[Agency])-ROW(TableDiv[[#Headers],[Agency]])),COLUMNS($F$7:S$7))))</f>
        <v>0</v>
      </c>
      <c r="T357" s="1069" cm="1">
        <f t="array" ref="T357">IF($D357&lt;COLUMNS($F$7:T$7),"",INDEX(TableDiv[[GASB]:[GASB]],_xlfn.AGGREGATE(15,3,(TableDiv[[Agency]:[Agency]]=$E357)/(TableDiv[[Agency]:[Agency]]=$E357)*(ROW(TableDiv[Agency])-ROW(TableDiv[[#Headers],[Agency]])),COLUMNS($F$7:T$7))))</f>
        <v>0</v>
      </c>
      <c r="U357" s="1069" cm="1">
        <f t="array" ref="U357">IF($D357&lt;COLUMNS($F$7:U$7),"",INDEX(TableDiv[[GASB]:[GASB]],_xlfn.AGGREGATE(15,3,(TableDiv[[Agency]:[Agency]]=$E357)/(TableDiv[[Agency]:[Agency]]=$E357)*(ROW(TableDiv[Agency])-ROW(TableDiv[[#Headers],[Agency]])),COLUMNS($F$7:U$7))))</f>
        <v>0</v>
      </c>
      <c r="V357" s="1069" cm="1">
        <f t="array" ref="V357">IF($D357&lt;COLUMNS($F$7:V$7),"",INDEX(TableDiv[[GASB]:[GASB]],_xlfn.AGGREGATE(15,3,(TableDiv[[Agency]:[Agency]]=$E357)/(TableDiv[[Agency]:[Agency]]=$E357)*(ROW(TableDiv[Agency])-ROW(TableDiv[[#Headers],[Agency]])),COLUMNS($F$7:V$7))))</f>
        <v>0</v>
      </c>
      <c r="W357" s="1069" cm="1">
        <f t="array" ref="W357">IF($D357&lt;COLUMNS($F$7:W$7),"",INDEX(TableDiv[[GASB]:[GASB]],_xlfn.AGGREGATE(15,3,(TableDiv[[Agency]:[Agency]]=$E357)/(TableDiv[[Agency]:[Agency]]=$E357)*(ROW(TableDiv[Agency])-ROW(TableDiv[[#Headers],[Agency]])),COLUMNS($F$7:W$7))))</f>
        <v>0</v>
      </c>
      <c r="X357" s="1069" cm="1">
        <f t="array" ref="X357">IF($D357&lt;COLUMNS($F$7:X$7),"",INDEX(TableDiv[[GASB]:[GASB]],_xlfn.AGGREGATE(15,3,(TableDiv[[Agency]:[Agency]]=$E357)/(TableDiv[[Agency]:[Agency]]=$E357)*(ROW(TableDiv[Agency])-ROW(TableDiv[[#Headers],[Agency]])),COLUMNS($F$7:X$7))))</f>
        <v>0</v>
      </c>
      <c r="Y357" s="1069" cm="1">
        <f t="array" ref="Y357">IF($D357&lt;COLUMNS($F$7:Y$7),"",INDEX(TableDiv[[GASB]:[GASB]],_xlfn.AGGREGATE(15,3,(TableDiv[[Agency]:[Agency]]=$E357)/(TableDiv[[Agency]:[Agency]]=$E357)*(ROW(TableDiv[Agency])-ROW(TableDiv[[#Headers],[Agency]])),COLUMNS($F$7:Y$7))))</f>
        <v>0</v>
      </c>
      <c r="Z357" s="1069" cm="1">
        <f t="array" ref="Z357">IF($D357&lt;COLUMNS($F$7:Z$7),"",INDEX(TableDiv[[GASB]:[GASB]],_xlfn.AGGREGATE(15,3,(TableDiv[[Agency]:[Agency]]=$E357)/(TableDiv[[Agency]:[Agency]]=$E357)*(ROW(TableDiv[Agency])-ROW(TableDiv[[#Headers],[Agency]])),COLUMNS($F$7:Z$7))))</f>
        <v>0</v>
      </c>
      <c r="AA357" s="1069" cm="1">
        <f t="array" ref="AA357">IF($D357&lt;COLUMNS($F$7:AA$7),"",INDEX(TableDiv[[GASB]:[GASB]],_xlfn.AGGREGATE(15,3,(TableDiv[[Agency]:[Agency]]=$E357)/(TableDiv[[Agency]:[Agency]]=$E357)*(ROW(TableDiv[Agency])-ROW(TableDiv[[#Headers],[Agency]])),COLUMNS($F$7:AA$7))))</f>
        <v>0</v>
      </c>
      <c r="AB357" s="1069" cm="1">
        <f t="array" ref="AB357">IF($D357&lt;COLUMNS($F$7:AB$7),"",INDEX(TableDiv[[GASB]:[GASB]],_xlfn.AGGREGATE(15,3,(TableDiv[[Agency]:[Agency]]=$E357)/(TableDiv[[Agency]:[Agency]]=$E357)*(ROW(TableDiv[Agency])-ROW(TableDiv[[#Headers],[Agency]])),COLUMNS($F$7:AB$7))))</f>
        <v>0</v>
      </c>
      <c r="AC357" s="1069" cm="1">
        <f t="array" ref="AC357">IF($D357&lt;COLUMNS($F$7:AC$7),"",INDEX(TableDiv[[GASB]:[GASB]],_xlfn.AGGREGATE(15,3,(TableDiv[[Agency]:[Agency]]=$E357)/(TableDiv[[Agency]:[Agency]]=$E357)*(ROW(TableDiv[Agency])-ROW(TableDiv[[#Headers],[Agency]])),COLUMNS($F$7:AC$7))))</f>
        <v>0</v>
      </c>
      <c r="AD357" s="1069" cm="1">
        <f t="array" ref="AD357">IF($D357&lt;COLUMNS($F$7:AD$7),"",INDEX(TableDiv[[GASB]:[GASB]],_xlfn.AGGREGATE(15,3,(TableDiv[[Agency]:[Agency]]=$E357)/(TableDiv[[Agency]:[Agency]]=$E357)*(ROW(TableDiv[Agency])-ROW(TableDiv[[#Headers],[Agency]])),COLUMNS($F$7:AD$7))))</f>
        <v>0</v>
      </c>
      <c r="AE357" s="1069" cm="1">
        <f t="array" ref="AE357">IF($D357&lt;COLUMNS($F$7:AE$7),"",INDEX(TableDiv[[GASB]:[GASB]],_xlfn.AGGREGATE(15,3,(TableDiv[[Agency]:[Agency]]=$E357)/(TableDiv[[Agency]:[Agency]]=$E357)*(ROW(TableDiv[Agency])-ROW(TableDiv[[#Headers],[Agency]])),COLUMNS($F$7:AE$7))))</f>
        <v>0</v>
      </c>
      <c r="AF357" s="1069" cm="1">
        <f t="array" ref="AF357">IF($D357&lt;COLUMNS($F$7:AF$7),"",INDEX(TableDiv[[GASB]:[GASB]],_xlfn.AGGREGATE(15,3,(TableDiv[[Agency]:[Agency]]=$E357)/(TableDiv[[Agency]:[Agency]]=$E357)*(ROW(TableDiv[Agency])-ROW(TableDiv[[#Headers],[Agency]])),COLUMNS($F$7:AF$7))))</f>
        <v>0</v>
      </c>
      <c r="AG357" s="1069" cm="1">
        <f t="array" ref="AG357">IF($D357&lt;COLUMNS($F$7:AG$7),"",INDEX(TableDiv[[GASB]:[GASB]],_xlfn.AGGREGATE(15,3,(TableDiv[[Agency]:[Agency]]=$E357)/(TableDiv[[Agency]:[Agency]]=$E357)*(ROW(TableDiv[Agency])-ROW(TableDiv[[#Headers],[Agency]])),COLUMNS($F$7:AG$7))))</f>
        <v>0</v>
      </c>
      <c r="AH357" s="1069" cm="1">
        <f t="array" ref="AH357">IF($D357&lt;COLUMNS($F$7:AH$7),"",INDEX(TableDiv[[GASB]:[GASB]],_xlfn.AGGREGATE(15,3,(TableDiv[[Agency]:[Agency]]=$E357)/(TableDiv[[Agency]:[Agency]]=$E357)*(ROW(TableDiv[Agency])-ROW(TableDiv[[#Headers],[Agency]])),COLUMNS($F$7:AH$7))))</f>
        <v>0</v>
      </c>
      <c r="AI357" s="1069" cm="1">
        <f t="array" ref="AI357">IF($D357&lt;COLUMNS($F$7:AI$7),"",INDEX(TableDiv[[GASB]:[GASB]],_xlfn.AGGREGATE(15,3,(TableDiv[[Agency]:[Agency]]=$E357)/(TableDiv[[Agency]:[Agency]]=$E357)*(ROW(TableDiv[Agency])-ROW(TableDiv[[#Headers],[Agency]])),COLUMNS($F$7:AI$7))))</f>
        <v>0</v>
      </c>
      <c r="AJ357" s="1069" cm="1">
        <f t="array" ref="AJ357">IF($D357&lt;COLUMNS($F$7:AJ$7),"",INDEX(TableDiv[[GASB]:[GASB]],_xlfn.AGGREGATE(15,3,(TableDiv[[Agency]:[Agency]]=$E357)/(TableDiv[[Agency]:[Agency]]=$E357)*(ROW(TableDiv[Agency])-ROW(TableDiv[[#Headers],[Agency]])),COLUMNS($F$7:AJ$7))))</f>
        <v>0</v>
      </c>
      <c r="AK357" s="1069" t="str" cm="1">
        <f t="array" ref="AK357">IF($D357&lt;COLUMNS($F$7:AK$7),"",INDEX(TableDiv[[GASB]:[GASB]],_xlfn.AGGREGATE(15,3,(TableDiv[[Agency]:[Agency]]=$E357)/(TableDiv[[Agency]:[Agency]]=$E357)*(ROW(TableDiv[Agency])-ROW(TableDiv[[#Headers],[Agency]])),COLUMNS($F$7:AK$7))))</f>
        <v/>
      </c>
      <c r="AL357" s="1069" t="str" cm="1">
        <f t="array" ref="AL357">IF($D357&lt;COLUMNS($F$7:AL$7),"",INDEX(TableDiv[[GASB]:[GASB]],_xlfn.AGGREGATE(15,3,(TableDiv[[Agency]:[Agency]]=$E357)/(TableDiv[[Agency]:[Agency]]=$E357)*(ROW(TableDiv[Agency])-ROW(TableDiv[[#Headers],[Agency]])),COLUMNS($F$7:AL$7))))</f>
        <v/>
      </c>
      <c r="AM357" s="1069" t="str" cm="1">
        <f t="array" ref="AM357">IF($D357&lt;COLUMNS($F$7:AM$7),"",INDEX(TableDiv[[GASB]:[GASB]],_xlfn.AGGREGATE(15,3,(TableDiv[[Agency]:[Agency]]=$E357)/(TableDiv[[Agency]:[Agency]]=$E357)*(ROW(TableDiv[Agency])-ROW(TableDiv[[#Headers],[Agency]])),COLUMNS($F$7:AM$7))))</f>
        <v/>
      </c>
      <c r="AN357" s="1069"/>
      <c r="AO357" s="1069"/>
      <c r="AP357" s="1069"/>
      <c r="AQ357" s="1069"/>
      <c r="AR357" s="1069"/>
      <c r="AS357" s="1069"/>
    </row>
    <row r="358" spans="1:45" ht="15">
      <c r="A358" s="1073" t="s">
        <v>2404</v>
      </c>
      <c r="B358" s="1073" t="s">
        <v>2281</v>
      </c>
      <c r="C358" s="1069"/>
      <c r="D358" s="1069">
        <f>COUNTIF(TableDiv[Agency],E358)</f>
        <v>31</v>
      </c>
      <c r="E358" s="1078" t="str" cm="1">
        <f t="array" ref="E358">IFERROR(INDEX(TableDiv[Agency],MATCH(0,INDEX(COUNTIF($E$7:E357,TableDiv[Agency]),),0)),"")</f>
        <v/>
      </c>
      <c r="F358" s="1069" cm="1">
        <f t="array" ref="F358">IF($D358&lt;COLUMNS($F$7:F$7),"",INDEX(TableDiv[[GASB]:[GASB]],_xlfn.AGGREGATE(15,3,(TableDiv[[Agency]:[Agency]]=$E358)/(TableDiv[[Agency]:[Agency]]=$E358)*(ROW(TableDiv[Agency])-ROW(TableDiv[[#Headers],[Agency]])),COLUMNS($F$7:F$7))))</f>
        <v>0</v>
      </c>
      <c r="G358" s="1069" cm="1">
        <f t="array" ref="G358">IF($D358&lt;COLUMNS($F$7:G$7),"",INDEX(TableDiv[[GASB]:[GASB]],_xlfn.AGGREGATE(15,3,(TableDiv[[Agency]:[Agency]]=$E358)/(TableDiv[[Agency]:[Agency]]=$E358)*(ROW(TableDiv[Agency])-ROW(TableDiv[[#Headers],[Agency]])),COLUMNS($F$7:G$7))))</f>
        <v>0</v>
      </c>
      <c r="H358" s="1069" cm="1">
        <f t="array" ref="H358">IF($D358&lt;COLUMNS($F$7:H$7),"",INDEX(TableDiv[[GASB]:[GASB]],_xlfn.AGGREGATE(15,3,(TableDiv[[Agency]:[Agency]]=$E358)/(TableDiv[[Agency]:[Agency]]=$E358)*(ROW(TableDiv[Agency])-ROW(TableDiv[[#Headers],[Agency]])),COLUMNS($F$7:H$7))))</f>
        <v>0</v>
      </c>
      <c r="I358" s="1069" cm="1">
        <f t="array" ref="I358">IF($D358&lt;COLUMNS($F$7:I$7),"",INDEX(TableDiv[[GASB]:[GASB]],_xlfn.AGGREGATE(15,3,(TableDiv[[Agency]:[Agency]]=$E358)/(TableDiv[[Agency]:[Agency]]=$E358)*(ROW(TableDiv[Agency])-ROW(TableDiv[[#Headers],[Agency]])),COLUMNS($F$7:I$7))))</f>
        <v>0</v>
      </c>
      <c r="J358" s="1069" cm="1">
        <f t="array" ref="J358">IF($D358&lt;COLUMNS($F$7:J$7),"",INDEX(TableDiv[[GASB]:[GASB]],_xlfn.AGGREGATE(15,3,(TableDiv[[Agency]:[Agency]]=$E358)/(TableDiv[[Agency]:[Agency]]=$E358)*(ROW(TableDiv[Agency])-ROW(TableDiv[[#Headers],[Agency]])),COLUMNS($F$7:J$7))))</f>
        <v>0</v>
      </c>
      <c r="K358" s="1069" cm="1">
        <f t="array" ref="K358">IF($D358&lt;COLUMNS($F$7:K$7),"",INDEX(TableDiv[[GASB]:[GASB]],_xlfn.AGGREGATE(15,3,(TableDiv[[Agency]:[Agency]]=$E358)/(TableDiv[[Agency]:[Agency]]=$E358)*(ROW(TableDiv[Agency])-ROW(TableDiv[[#Headers],[Agency]])),COLUMNS($F$7:K$7))))</f>
        <v>0</v>
      </c>
      <c r="L358" s="1069" cm="1">
        <f t="array" ref="L358">IF($D358&lt;COLUMNS($F$7:L$7),"",INDEX(TableDiv[[GASB]:[GASB]],_xlfn.AGGREGATE(15,3,(TableDiv[[Agency]:[Agency]]=$E358)/(TableDiv[[Agency]:[Agency]]=$E358)*(ROW(TableDiv[Agency])-ROW(TableDiv[[#Headers],[Agency]])),COLUMNS($F$7:L$7))))</f>
        <v>0</v>
      </c>
      <c r="M358" s="1069" cm="1">
        <f t="array" ref="M358">IF($D358&lt;COLUMNS($F$7:M$7),"",INDEX(TableDiv[[GASB]:[GASB]],_xlfn.AGGREGATE(15,3,(TableDiv[[Agency]:[Agency]]=$E358)/(TableDiv[[Agency]:[Agency]]=$E358)*(ROW(TableDiv[Agency])-ROW(TableDiv[[#Headers],[Agency]])),COLUMNS($F$7:M$7))))</f>
        <v>0</v>
      </c>
      <c r="N358" s="1069" cm="1">
        <f t="array" ref="N358">IF($D358&lt;COLUMNS($F$7:N$7),"",INDEX(TableDiv[[GASB]:[GASB]],_xlfn.AGGREGATE(15,3,(TableDiv[[Agency]:[Agency]]=$E358)/(TableDiv[[Agency]:[Agency]]=$E358)*(ROW(TableDiv[Agency])-ROW(TableDiv[[#Headers],[Agency]])),COLUMNS($F$7:N$7))))</f>
        <v>0</v>
      </c>
      <c r="O358" s="1069" cm="1">
        <f t="array" ref="O358">IF($D358&lt;COLUMNS($F$7:O$7),"",INDEX(TableDiv[[GASB]:[GASB]],_xlfn.AGGREGATE(15,3,(TableDiv[[Agency]:[Agency]]=$E358)/(TableDiv[[Agency]:[Agency]]=$E358)*(ROW(TableDiv[Agency])-ROW(TableDiv[[#Headers],[Agency]])),COLUMNS($F$7:O$7))))</f>
        <v>0</v>
      </c>
      <c r="P358" s="1069" cm="1">
        <f t="array" ref="P358">IF($D358&lt;COLUMNS($F$7:P$7),"",INDEX(TableDiv[[GASB]:[GASB]],_xlfn.AGGREGATE(15,3,(TableDiv[[Agency]:[Agency]]=$E358)/(TableDiv[[Agency]:[Agency]]=$E358)*(ROW(TableDiv[Agency])-ROW(TableDiv[[#Headers],[Agency]])),COLUMNS($F$7:P$7))))</f>
        <v>0</v>
      </c>
      <c r="Q358" s="1069" cm="1">
        <f t="array" ref="Q358">IF($D358&lt;COLUMNS($F$7:Q$7),"",INDEX(TableDiv[[GASB]:[GASB]],_xlfn.AGGREGATE(15,3,(TableDiv[[Agency]:[Agency]]=$E358)/(TableDiv[[Agency]:[Agency]]=$E358)*(ROW(TableDiv[Agency])-ROW(TableDiv[[#Headers],[Agency]])),COLUMNS($F$7:Q$7))))</f>
        <v>0</v>
      </c>
      <c r="R358" s="1069" cm="1">
        <f t="array" ref="R358">IF($D358&lt;COLUMNS($F$7:R$7),"",INDEX(TableDiv[[GASB]:[GASB]],_xlfn.AGGREGATE(15,3,(TableDiv[[Agency]:[Agency]]=$E358)/(TableDiv[[Agency]:[Agency]]=$E358)*(ROW(TableDiv[Agency])-ROW(TableDiv[[#Headers],[Agency]])),COLUMNS($F$7:R$7))))</f>
        <v>0</v>
      </c>
      <c r="S358" s="1069" cm="1">
        <f t="array" ref="S358">IF($D358&lt;COLUMNS($F$7:S$7),"",INDEX(TableDiv[[GASB]:[GASB]],_xlfn.AGGREGATE(15,3,(TableDiv[[Agency]:[Agency]]=$E358)/(TableDiv[[Agency]:[Agency]]=$E358)*(ROW(TableDiv[Agency])-ROW(TableDiv[[#Headers],[Agency]])),COLUMNS($F$7:S$7))))</f>
        <v>0</v>
      </c>
      <c r="T358" s="1069" cm="1">
        <f t="array" ref="T358">IF($D358&lt;COLUMNS($F$7:T$7),"",INDEX(TableDiv[[GASB]:[GASB]],_xlfn.AGGREGATE(15,3,(TableDiv[[Agency]:[Agency]]=$E358)/(TableDiv[[Agency]:[Agency]]=$E358)*(ROW(TableDiv[Agency])-ROW(TableDiv[[#Headers],[Agency]])),COLUMNS($F$7:T$7))))</f>
        <v>0</v>
      </c>
      <c r="U358" s="1069" cm="1">
        <f t="array" ref="U358">IF($D358&lt;COLUMNS($F$7:U$7),"",INDEX(TableDiv[[GASB]:[GASB]],_xlfn.AGGREGATE(15,3,(TableDiv[[Agency]:[Agency]]=$E358)/(TableDiv[[Agency]:[Agency]]=$E358)*(ROW(TableDiv[Agency])-ROW(TableDiv[[#Headers],[Agency]])),COLUMNS($F$7:U$7))))</f>
        <v>0</v>
      </c>
      <c r="V358" s="1069" cm="1">
        <f t="array" ref="V358">IF($D358&lt;COLUMNS($F$7:V$7),"",INDEX(TableDiv[[GASB]:[GASB]],_xlfn.AGGREGATE(15,3,(TableDiv[[Agency]:[Agency]]=$E358)/(TableDiv[[Agency]:[Agency]]=$E358)*(ROW(TableDiv[Agency])-ROW(TableDiv[[#Headers],[Agency]])),COLUMNS($F$7:V$7))))</f>
        <v>0</v>
      </c>
      <c r="W358" s="1069" cm="1">
        <f t="array" ref="W358">IF($D358&lt;COLUMNS($F$7:W$7),"",INDEX(TableDiv[[GASB]:[GASB]],_xlfn.AGGREGATE(15,3,(TableDiv[[Agency]:[Agency]]=$E358)/(TableDiv[[Agency]:[Agency]]=$E358)*(ROW(TableDiv[Agency])-ROW(TableDiv[[#Headers],[Agency]])),COLUMNS($F$7:W$7))))</f>
        <v>0</v>
      </c>
      <c r="X358" s="1069" cm="1">
        <f t="array" ref="X358">IF($D358&lt;COLUMNS($F$7:X$7),"",INDEX(TableDiv[[GASB]:[GASB]],_xlfn.AGGREGATE(15,3,(TableDiv[[Agency]:[Agency]]=$E358)/(TableDiv[[Agency]:[Agency]]=$E358)*(ROW(TableDiv[Agency])-ROW(TableDiv[[#Headers],[Agency]])),COLUMNS($F$7:X$7))))</f>
        <v>0</v>
      </c>
      <c r="Y358" s="1069" cm="1">
        <f t="array" ref="Y358">IF($D358&lt;COLUMNS($F$7:Y$7),"",INDEX(TableDiv[[GASB]:[GASB]],_xlfn.AGGREGATE(15,3,(TableDiv[[Agency]:[Agency]]=$E358)/(TableDiv[[Agency]:[Agency]]=$E358)*(ROW(TableDiv[Agency])-ROW(TableDiv[[#Headers],[Agency]])),COLUMNS($F$7:Y$7))))</f>
        <v>0</v>
      </c>
      <c r="Z358" s="1069" cm="1">
        <f t="array" ref="Z358">IF($D358&lt;COLUMNS($F$7:Z$7),"",INDEX(TableDiv[[GASB]:[GASB]],_xlfn.AGGREGATE(15,3,(TableDiv[[Agency]:[Agency]]=$E358)/(TableDiv[[Agency]:[Agency]]=$E358)*(ROW(TableDiv[Agency])-ROW(TableDiv[[#Headers],[Agency]])),COLUMNS($F$7:Z$7))))</f>
        <v>0</v>
      </c>
      <c r="AA358" s="1069" cm="1">
        <f t="array" ref="AA358">IF($D358&lt;COLUMNS($F$7:AA$7),"",INDEX(TableDiv[[GASB]:[GASB]],_xlfn.AGGREGATE(15,3,(TableDiv[[Agency]:[Agency]]=$E358)/(TableDiv[[Agency]:[Agency]]=$E358)*(ROW(TableDiv[Agency])-ROW(TableDiv[[#Headers],[Agency]])),COLUMNS($F$7:AA$7))))</f>
        <v>0</v>
      </c>
      <c r="AB358" s="1069" cm="1">
        <f t="array" ref="AB358">IF($D358&lt;COLUMNS($F$7:AB$7),"",INDEX(TableDiv[[GASB]:[GASB]],_xlfn.AGGREGATE(15,3,(TableDiv[[Agency]:[Agency]]=$E358)/(TableDiv[[Agency]:[Agency]]=$E358)*(ROW(TableDiv[Agency])-ROW(TableDiv[[#Headers],[Agency]])),COLUMNS($F$7:AB$7))))</f>
        <v>0</v>
      </c>
      <c r="AC358" s="1069" cm="1">
        <f t="array" ref="AC358">IF($D358&lt;COLUMNS($F$7:AC$7),"",INDEX(TableDiv[[GASB]:[GASB]],_xlfn.AGGREGATE(15,3,(TableDiv[[Agency]:[Agency]]=$E358)/(TableDiv[[Agency]:[Agency]]=$E358)*(ROW(TableDiv[Agency])-ROW(TableDiv[[#Headers],[Agency]])),COLUMNS($F$7:AC$7))))</f>
        <v>0</v>
      </c>
      <c r="AD358" s="1069" cm="1">
        <f t="array" ref="AD358">IF($D358&lt;COLUMNS($F$7:AD$7),"",INDEX(TableDiv[[GASB]:[GASB]],_xlfn.AGGREGATE(15,3,(TableDiv[[Agency]:[Agency]]=$E358)/(TableDiv[[Agency]:[Agency]]=$E358)*(ROW(TableDiv[Agency])-ROW(TableDiv[[#Headers],[Agency]])),COLUMNS($F$7:AD$7))))</f>
        <v>0</v>
      </c>
      <c r="AE358" s="1069" cm="1">
        <f t="array" ref="AE358">IF($D358&lt;COLUMNS($F$7:AE$7),"",INDEX(TableDiv[[GASB]:[GASB]],_xlfn.AGGREGATE(15,3,(TableDiv[[Agency]:[Agency]]=$E358)/(TableDiv[[Agency]:[Agency]]=$E358)*(ROW(TableDiv[Agency])-ROW(TableDiv[[#Headers],[Agency]])),COLUMNS($F$7:AE$7))))</f>
        <v>0</v>
      </c>
      <c r="AF358" s="1069" cm="1">
        <f t="array" ref="AF358">IF($D358&lt;COLUMNS($F$7:AF$7),"",INDEX(TableDiv[[GASB]:[GASB]],_xlfn.AGGREGATE(15,3,(TableDiv[[Agency]:[Agency]]=$E358)/(TableDiv[[Agency]:[Agency]]=$E358)*(ROW(TableDiv[Agency])-ROW(TableDiv[[#Headers],[Agency]])),COLUMNS($F$7:AF$7))))</f>
        <v>0</v>
      </c>
      <c r="AG358" s="1069" cm="1">
        <f t="array" ref="AG358">IF($D358&lt;COLUMNS($F$7:AG$7),"",INDEX(TableDiv[[GASB]:[GASB]],_xlfn.AGGREGATE(15,3,(TableDiv[[Agency]:[Agency]]=$E358)/(TableDiv[[Agency]:[Agency]]=$E358)*(ROW(TableDiv[Agency])-ROW(TableDiv[[#Headers],[Agency]])),COLUMNS($F$7:AG$7))))</f>
        <v>0</v>
      </c>
      <c r="AH358" s="1069" cm="1">
        <f t="array" ref="AH358">IF($D358&lt;COLUMNS($F$7:AH$7),"",INDEX(TableDiv[[GASB]:[GASB]],_xlfn.AGGREGATE(15,3,(TableDiv[[Agency]:[Agency]]=$E358)/(TableDiv[[Agency]:[Agency]]=$E358)*(ROW(TableDiv[Agency])-ROW(TableDiv[[#Headers],[Agency]])),COLUMNS($F$7:AH$7))))</f>
        <v>0</v>
      </c>
      <c r="AI358" s="1069" cm="1">
        <f t="array" ref="AI358">IF($D358&lt;COLUMNS($F$7:AI$7),"",INDEX(TableDiv[[GASB]:[GASB]],_xlfn.AGGREGATE(15,3,(TableDiv[[Agency]:[Agency]]=$E358)/(TableDiv[[Agency]:[Agency]]=$E358)*(ROW(TableDiv[Agency])-ROW(TableDiv[[#Headers],[Agency]])),COLUMNS($F$7:AI$7))))</f>
        <v>0</v>
      </c>
      <c r="AJ358" s="1069" cm="1">
        <f t="array" ref="AJ358">IF($D358&lt;COLUMNS($F$7:AJ$7),"",INDEX(TableDiv[[GASB]:[GASB]],_xlfn.AGGREGATE(15,3,(TableDiv[[Agency]:[Agency]]=$E358)/(TableDiv[[Agency]:[Agency]]=$E358)*(ROW(TableDiv[Agency])-ROW(TableDiv[[#Headers],[Agency]])),COLUMNS($F$7:AJ$7))))</f>
        <v>0</v>
      </c>
      <c r="AK358" s="1069" t="str" cm="1">
        <f t="array" ref="AK358">IF($D358&lt;COLUMNS($F$7:AK$7),"",INDEX(TableDiv[[GASB]:[GASB]],_xlfn.AGGREGATE(15,3,(TableDiv[[Agency]:[Agency]]=$E358)/(TableDiv[[Agency]:[Agency]]=$E358)*(ROW(TableDiv[Agency])-ROW(TableDiv[[#Headers],[Agency]])),COLUMNS($F$7:AK$7))))</f>
        <v/>
      </c>
      <c r="AL358" s="1069" t="str" cm="1">
        <f t="array" ref="AL358">IF($D358&lt;COLUMNS($F$7:AL$7),"",INDEX(TableDiv[[GASB]:[GASB]],_xlfn.AGGREGATE(15,3,(TableDiv[[Agency]:[Agency]]=$E358)/(TableDiv[[Agency]:[Agency]]=$E358)*(ROW(TableDiv[Agency])-ROW(TableDiv[[#Headers],[Agency]])),COLUMNS($F$7:AL$7))))</f>
        <v/>
      </c>
      <c r="AM358" s="1069" t="str" cm="1">
        <f t="array" ref="AM358">IF($D358&lt;COLUMNS($F$7:AM$7),"",INDEX(TableDiv[[GASB]:[GASB]],_xlfn.AGGREGATE(15,3,(TableDiv[[Agency]:[Agency]]=$E358)/(TableDiv[[Agency]:[Agency]]=$E358)*(ROW(TableDiv[Agency])-ROW(TableDiv[[#Headers],[Agency]])),COLUMNS($F$7:AM$7))))</f>
        <v/>
      </c>
      <c r="AN358" s="1069"/>
      <c r="AO358" s="1069"/>
      <c r="AP358" s="1069"/>
      <c r="AQ358" s="1069"/>
      <c r="AR358" s="1069"/>
      <c r="AS358" s="1069"/>
    </row>
    <row r="359" spans="1:45" ht="15">
      <c r="A359" s="1073" t="s">
        <v>2404</v>
      </c>
      <c r="B359" s="1073" t="s">
        <v>2270</v>
      </c>
      <c r="C359" s="1069"/>
      <c r="D359" s="1069">
        <f>COUNTIF(TableDiv[Agency],E359)</f>
        <v>31</v>
      </c>
      <c r="E359" s="1078" t="str" cm="1">
        <f t="array" ref="E359">IFERROR(INDEX(TableDiv[Agency],MATCH(0,INDEX(COUNTIF($E$7:E358,TableDiv[Agency]),),0)),"")</f>
        <v/>
      </c>
      <c r="F359" s="1069" cm="1">
        <f t="array" ref="F359">IF($D359&lt;COLUMNS($F$7:F$7),"",INDEX(TableDiv[[GASB]:[GASB]],_xlfn.AGGREGATE(15,3,(TableDiv[[Agency]:[Agency]]=$E359)/(TableDiv[[Agency]:[Agency]]=$E359)*(ROW(TableDiv[Agency])-ROW(TableDiv[[#Headers],[Agency]])),COLUMNS($F$7:F$7))))</f>
        <v>0</v>
      </c>
      <c r="G359" s="1069" cm="1">
        <f t="array" ref="G359">IF($D359&lt;COLUMNS($F$7:G$7),"",INDEX(TableDiv[[GASB]:[GASB]],_xlfn.AGGREGATE(15,3,(TableDiv[[Agency]:[Agency]]=$E359)/(TableDiv[[Agency]:[Agency]]=$E359)*(ROW(TableDiv[Agency])-ROW(TableDiv[[#Headers],[Agency]])),COLUMNS($F$7:G$7))))</f>
        <v>0</v>
      </c>
      <c r="H359" s="1069" cm="1">
        <f t="array" ref="H359">IF($D359&lt;COLUMNS($F$7:H$7),"",INDEX(TableDiv[[GASB]:[GASB]],_xlfn.AGGREGATE(15,3,(TableDiv[[Agency]:[Agency]]=$E359)/(TableDiv[[Agency]:[Agency]]=$E359)*(ROW(TableDiv[Agency])-ROW(TableDiv[[#Headers],[Agency]])),COLUMNS($F$7:H$7))))</f>
        <v>0</v>
      </c>
      <c r="I359" s="1069" cm="1">
        <f t="array" ref="I359">IF($D359&lt;COLUMNS($F$7:I$7),"",INDEX(TableDiv[[GASB]:[GASB]],_xlfn.AGGREGATE(15,3,(TableDiv[[Agency]:[Agency]]=$E359)/(TableDiv[[Agency]:[Agency]]=$E359)*(ROW(TableDiv[Agency])-ROW(TableDiv[[#Headers],[Agency]])),COLUMNS($F$7:I$7))))</f>
        <v>0</v>
      </c>
      <c r="J359" s="1069" cm="1">
        <f t="array" ref="J359">IF($D359&lt;COLUMNS($F$7:J$7),"",INDEX(TableDiv[[GASB]:[GASB]],_xlfn.AGGREGATE(15,3,(TableDiv[[Agency]:[Agency]]=$E359)/(TableDiv[[Agency]:[Agency]]=$E359)*(ROW(TableDiv[Agency])-ROW(TableDiv[[#Headers],[Agency]])),COLUMNS($F$7:J$7))))</f>
        <v>0</v>
      </c>
      <c r="K359" s="1069" cm="1">
        <f t="array" ref="K359">IF($D359&lt;COLUMNS($F$7:K$7),"",INDEX(TableDiv[[GASB]:[GASB]],_xlfn.AGGREGATE(15,3,(TableDiv[[Agency]:[Agency]]=$E359)/(TableDiv[[Agency]:[Agency]]=$E359)*(ROW(TableDiv[Agency])-ROW(TableDiv[[#Headers],[Agency]])),COLUMNS($F$7:K$7))))</f>
        <v>0</v>
      </c>
      <c r="L359" s="1069" cm="1">
        <f t="array" ref="L359">IF($D359&lt;COLUMNS($F$7:L$7),"",INDEX(TableDiv[[GASB]:[GASB]],_xlfn.AGGREGATE(15,3,(TableDiv[[Agency]:[Agency]]=$E359)/(TableDiv[[Agency]:[Agency]]=$E359)*(ROW(TableDiv[Agency])-ROW(TableDiv[[#Headers],[Agency]])),COLUMNS($F$7:L$7))))</f>
        <v>0</v>
      </c>
      <c r="M359" s="1069" cm="1">
        <f t="array" ref="M359">IF($D359&lt;COLUMNS($F$7:M$7),"",INDEX(TableDiv[[GASB]:[GASB]],_xlfn.AGGREGATE(15,3,(TableDiv[[Agency]:[Agency]]=$E359)/(TableDiv[[Agency]:[Agency]]=$E359)*(ROW(TableDiv[Agency])-ROW(TableDiv[[#Headers],[Agency]])),COLUMNS($F$7:M$7))))</f>
        <v>0</v>
      </c>
      <c r="N359" s="1069" cm="1">
        <f t="array" ref="N359">IF($D359&lt;COLUMNS($F$7:N$7),"",INDEX(TableDiv[[GASB]:[GASB]],_xlfn.AGGREGATE(15,3,(TableDiv[[Agency]:[Agency]]=$E359)/(TableDiv[[Agency]:[Agency]]=$E359)*(ROW(TableDiv[Agency])-ROW(TableDiv[[#Headers],[Agency]])),COLUMNS($F$7:N$7))))</f>
        <v>0</v>
      </c>
      <c r="O359" s="1069" cm="1">
        <f t="array" ref="O359">IF($D359&lt;COLUMNS($F$7:O$7),"",INDEX(TableDiv[[GASB]:[GASB]],_xlfn.AGGREGATE(15,3,(TableDiv[[Agency]:[Agency]]=$E359)/(TableDiv[[Agency]:[Agency]]=$E359)*(ROW(TableDiv[Agency])-ROW(TableDiv[[#Headers],[Agency]])),COLUMNS($F$7:O$7))))</f>
        <v>0</v>
      </c>
      <c r="P359" s="1069" cm="1">
        <f t="array" ref="P359">IF($D359&lt;COLUMNS($F$7:P$7),"",INDEX(TableDiv[[GASB]:[GASB]],_xlfn.AGGREGATE(15,3,(TableDiv[[Agency]:[Agency]]=$E359)/(TableDiv[[Agency]:[Agency]]=$E359)*(ROW(TableDiv[Agency])-ROW(TableDiv[[#Headers],[Agency]])),COLUMNS($F$7:P$7))))</f>
        <v>0</v>
      </c>
      <c r="Q359" s="1069" cm="1">
        <f t="array" ref="Q359">IF($D359&lt;COLUMNS($F$7:Q$7),"",INDEX(TableDiv[[GASB]:[GASB]],_xlfn.AGGREGATE(15,3,(TableDiv[[Agency]:[Agency]]=$E359)/(TableDiv[[Agency]:[Agency]]=$E359)*(ROW(TableDiv[Agency])-ROW(TableDiv[[#Headers],[Agency]])),COLUMNS($F$7:Q$7))))</f>
        <v>0</v>
      </c>
      <c r="R359" s="1069" cm="1">
        <f t="array" ref="R359">IF($D359&lt;COLUMNS($F$7:R$7),"",INDEX(TableDiv[[GASB]:[GASB]],_xlfn.AGGREGATE(15,3,(TableDiv[[Agency]:[Agency]]=$E359)/(TableDiv[[Agency]:[Agency]]=$E359)*(ROW(TableDiv[Agency])-ROW(TableDiv[[#Headers],[Agency]])),COLUMNS($F$7:R$7))))</f>
        <v>0</v>
      </c>
      <c r="S359" s="1069" cm="1">
        <f t="array" ref="S359">IF($D359&lt;COLUMNS($F$7:S$7),"",INDEX(TableDiv[[GASB]:[GASB]],_xlfn.AGGREGATE(15,3,(TableDiv[[Agency]:[Agency]]=$E359)/(TableDiv[[Agency]:[Agency]]=$E359)*(ROW(TableDiv[Agency])-ROW(TableDiv[[#Headers],[Agency]])),COLUMNS($F$7:S$7))))</f>
        <v>0</v>
      </c>
      <c r="T359" s="1069" cm="1">
        <f t="array" ref="T359">IF($D359&lt;COLUMNS($F$7:T$7),"",INDEX(TableDiv[[GASB]:[GASB]],_xlfn.AGGREGATE(15,3,(TableDiv[[Agency]:[Agency]]=$E359)/(TableDiv[[Agency]:[Agency]]=$E359)*(ROW(TableDiv[Agency])-ROW(TableDiv[[#Headers],[Agency]])),COLUMNS($F$7:T$7))))</f>
        <v>0</v>
      </c>
      <c r="U359" s="1069" cm="1">
        <f t="array" ref="U359">IF($D359&lt;COLUMNS($F$7:U$7),"",INDEX(TableDiv[[GASB]:[GASB]],_xlfn.AGGREGATE(15,3,(TableDiv[[Agency]:[Agency]]=$E359)/(TableDiv[[Agency]:[Agency]]=$E359)*(ROW(TableDiv[Agency])-ROW(TableDiv[[#Headers],[Agency]])),COLUMNS($F$7:U$7))))</f>
        <v>0</v>
      </c>
      <c r="V359" s="1069" cm="1">
        <f t="array" ref="V359">IF($D359&lt;COLUMNS($F$7:V$7),"",INDEX(TableDiv[[GASB]:[GASB]],_xlfn.AGGREGATE(15,3,(TableDiv[[Agency]:[Agency]]=$E359)/(TableDiv[[Agency]:[Agency]]=$E359)*(ROW(TableDiv[Agency])-ROW(TableDiv[[#Headers],[Agency]])),COLUMNS($F$7:V$7))))</f>
        <v>0</v>
      </c>
      <c r="W359" s="1069" cm="1">
        <f t="array" ref="W359">IF($D359&lt;COLUMNS($F$7:W$7),"",INDEX(TableDiv[[GASB]:[GASB]],_xlfn.AGGREGATE(15,3,(TableDiv[[Agency]:[Agency]]=$E359)/(TableDiv[[Agency]:[Agency]]=$E359)*(ROW(TableDiv[Agency])-ROW(TableDiv[[#Headers],[Agency]])),COLUMNS($F$7:W$7))))</f>
        <v>0</v>
      </c>
      <c r="X359" s="1069" cm="1">
        <f t="array" ref="X359">IF($D359&lt;COLUMNS($F$7:X$7),"",INDEX(TableDiv[[GASB]:[GASB]],_xlfn.AGGREGATE(15,3,(TableDiv[[Agency]:[Agency]]=$E359)/(TableDiv[[Agency]:[Agency]]=$E359)*(ROW(TableDiv[Agency])-ROW(TableDiv[[#Headers],[Agency]])),COLUMNS($F$7:X$7))))</f>
        <v>0</v>
      </c>
      <c r="Y359" s="1069" cm="1">
        <f t="array" ref="Y359">IF($D359&lt;COLUMNS($F$7:Y$7),"",INDEX(TableDiv[[GASB]:[GASB]],_xlfn.AGGREGATE(15,3,(TableDiv[[Agency]:[Agency]]=$E359)/(TableDiv[[Agency]:[Agency]]=$E359)*(ROW(TableDiv[Agency])-ROW(TableDiv[[#Headers],[Agency]])),COLUMNS($F$7:Y$7))))</f>
        <v>0</v>
      </c>
      <c r="Z359" s="1069" cm="1">
        <f t="array" ref="Z359">IF($D359&lt;COLUMNS($F$7:Z$7),"",INDEX(TableDiv[[GASB]:[GASB]],_xlfn.AGGREGATE(15,3,(TableDiv[[Agency]:[Agency]]=$E359)/(TableDiv[[Agency]:[Agency]]=$E359)*(ROW(TableDiv[Agency])-ROW(TableDiv[[#Headers],[Agency]])),COLUMNS($F$7:Z$7))))</f>
        <v>0</v>
      </c>
      <c r="AA359" s="1069" cm="1">
        <f t="array" ref="AA359">IF($D359&lt;COLUMNS($F$7:AA$7),"",INDEX(TableDiv[[GASB]:[GASB]],_xlfn.AGGREGATE(15,3,(TableDiv[[Agency]:[Agency]]=$E359)/(TableDiv[[Agency]:[Agency]]=$E359)*(ROW(TableDiv[Agency])-ROW(TableDiv[[#Headers],[Agency]])),COLUMNS($F$7:AA$7))))</f>
        <v>0</v>
      </c>
      <c r="AB359" s="1069" cm="1">
        <f t="array" ref="AB359">IF($D359&lt;COLUMNS($F$7:AB$7),"",INDEX(TableDiv[[GASB]:[GASB]],_xlfn.AGGREGATE(15,3,(TableDiv[[Agency]:[Agency]]=$E359)/(TableDiv[[Agency]:[Agency]]=$E359)*(ROW(TableDiv[Agency])-ROW(TableDiv[[#Headers],[Agency]])),COLUMNS($F$7:AB$7))))</f>
        <v>0</v>
      </c>
      <c r="AC359" s="1069" cm="1">
        <f t="array" ref="AC359">IF($D359&lt;COLUMNS($F$7:AC$7),"",INDEX(TableDiv[[GASB]:[GASB]],_xlfn.AGGREGATE(15,3,(TableDiv[[Agency]:[Agency]]=$E359)/(TableDiv[[Agency]:[Agency]]=$E359)*(ROW(TableDiv[Agency])-ROW(TableDiv[[#Headers],[Agency]])),COLUMNS($F$7:AC$7))))</f>
        <v>0</v>
      </c>
      <c r="AD359" s="1069" cm="1">
        <f t="array" ref="AD359">IF($D359&lt;COLUMNS($F$7:AD$7),"",INDEX(TableDiv[[GASB]:[GASB]],_xlfn.AGGREGATE(15,3,(TableDiv[[Agency]:[Agency]]=$E359)/(TableDiv[[Agency]:[Agency]]=$E359)*(ROW(TableDiv[Agency])-ROW(TableDiv[[#Headers],[Agency]])),COLUMNS($F$7:AD$7))))</f>
        <v>0</v>
      </c>
      <c r="AE359" s="1069" cm="1">
        <f t="array" ref="AE359">IF($D359&lt;COLUMNS($F$7:AE$7),"",INDEX(TableDiv[[GASB]:[GASB]],_xlfn.AGGREGATE(15,3,(TableDiv[[Agency]:[Agency]]=$E359)/(TableDiv[[Agency]:[Agency]]=$E359)*(ROW(TableDiv[Agency])-ROW(TableDiv[[#Headers],[Agency]])),COLUMNS($F$7:AE$7))))</f>
        <v>0</v>
      </c>
      <c r="AF359" s="1069" cm="1">
        <f t="array" ref="AF359">IF($D359&lt;COLUMNS($F$7:AF$7),"",INDEX(TableDiv[[GASB]:[GASB]],_xlfn.AGGREGATE(15,3,(TableDiv[[Agency]:[Agency]]=$E359)/(TableDiv[[Agency]:[Agency]]=$E359)*(ROW(TableDiv[Agency])-ROW(TableDiv[[#Headers],[Agency]])),COLUMNS($F$7:AF$7))))</f>
        <v>0</v>
      </c>
      <c r="AG359" s="1069" cm="1">
        <f t="array" ref="AG359">IF($D359&lt;COLUMNS($F$7:AG$7),"",INDEX(TableDiv[[GASB]:[GASB]],_xlfn.AGGREGATE(15,3,(TableDiv[[Agency]:[Agency]]=$E359)/(TableDiv[[Agency]:[Agency]]=$E359)*(ROW(TableDiv[Agency])-ROW(TableDiv[[#Headers],[Agency]])),COLUMNS($F$7:AG$7))))</f>
        <v>0</v>
      </c>
      <c r="AH359" s="1069" cm="1">
        <f t="array" ref="AH359">IF($D359&lt;COLUMNS($F$7:AH$7),"",INDEX(TableDiv[[GASB]:[GASB]],_xlfn.AGGREGATE(15,3,(TableDiv[[Agency]:[Agency]]=$E359)/(TableDiv[[Agency]:[Agency]]=$E359)*(ROW(TableDiv[Agency])-ROW(TableDiv[[#Headers],[Agency]])),COLUMNS($F$7:AH$7))))</f>
        <v>0</v>
      </c>
      <c r="AI359" s="1069" cm="1">
        <f t="array" ref="AI359">IF($D359&lt;COLUMNS($F$7:AI$7),"",INDEX(TableDiv[[GASB]:[GASB]],_xlfn.AGGREGATE(15,3,(TableDiv[[Agency]:[Agency]]=$E359)/(TableDiv[[Agency]:[Agency]]=$E359)*(ROW(TableDiv[Agency])-ROW(TableDiv[[#Headers],[Agency]])),COLUMNS($F$7:AI$7))))</f>
        <v>0</v>
      </c>
      <c r="AJ359" s="1069" cm="1">
        <f t="array" ref="AJ359">IF($D359&lt;COLUMNS($F$7:AJ$7),"",INDEX(TableDiv[[GASB]:[GASB]],_xlfn.AGGREGATE(15,3,(TableDiv[[Agency]:[Agency]]=$E359)/(TableDiv[[Agency]:[Agency]]=$E359)*(ROW(TableDiv[Agency])-ROW(TableDiv[[#Headers],[Agency]])),COLUMNS($F$7:AJ$7))))</f>
        <v>0</v>
      </c>
      <c r="AK359" s="1069" t="str" cm="1">
        <f t="array" ref="AK359">IF($D359&lt;COLUMNS($F$7:AK$7),"",INDEX(TableDiv[[GASB]:[GASB]],_xlfn.AGGREGATE(15,3,(TableDiv[[Agency]:[Agency]]=$E359)/(TableDiv[[Agency]:[Agency]]=$E359)*(ROW(TableDiv[Agency])-ROW(TableDiv[[#Headers],[Agency]])),COLUMNS($F$7:AK$7))))</f>
        <v/>
      </c>
      <c r="AL359" s="1069" t="str" cm="1">
        <f t="array" ref="AL359">IF($D359&lt;COLUMNS($F$7:AL$7),"",INDEX(TableDiv[[GASB]:[GASB]],_xlfn.AGGREGATE(15,3,(TableDiv[[Agency]:[Agency]]=$E359)/(TableDiv[[Agency]:[Agency]]=$E359)*(ROW(TableDiv[Agency])-ROW(TableDiv[[#Headers],[Agency]])),COLUMNS($F$7:AL$7))))</f>
        <v/>
      </c>
      <c r="AM359" s="1069" t="str" cm="1">
        <f t="array" ref="AM359">IF($D359&lt;COLUMNS($F$7:AM$7),"",INDEX(TableDiv[[GASB]:[GASB]],_xlfn.AGGREGATE(15,3,(TableDiv[[Agency]:[Agency]]=$E359)/(TableDiv[[Agency]:[Agency]]=$E359)*(ROW(TableDiv[Agency])-ROW(TableDiv[[#Headers],[Agency]])),COLUMNS($F$7:AM$7))))</f>
        <v/>
      </c>
      <c r="AN359" s="1069"/>
      <c r="AO359" s="1069"/>
      <c r="AP359" s="1069"/>
      <c r="AQ359" s="1069"/>
      <c r="AR359" s="1069"/>
      <c r="AS359" s="1069"/>
    </row>
    <row r="360" spans="1:45" ht="15">
      <c r="A360" s="1073" t="s">
        <v>2404</v>
      </c>
      <c r="B360" s="1073" t="s">
        <v>2302</v>
      </c>
      <c r="C360" s="1069"/>
      <c r="D360" s="1069">
        <f>COUNTIF(TableDiv[Agency],E360)</f>
        <v>31</v>
      </c>
      <c r="E360" s="1078" t="str" cm="1">
        <f t="array" ref="E360">IFERROR(INDEX(TableDiv[Agency],MATCH(0,INDEX(COUNTIF($E$7:E359,TableDiv[Agency]),),0)),"")</f>
        <v/>
      </c>
      <c r="F360" s="1069" cm="1">
        <f t="array" ref="F360">IF($D360&lt;COLUMNS($F$7:F$7),"",INDEX(TableDiv[[GASB]:[GASB]],_xlfn.AGGREGATE(15,3,(TableDiv[[Agency]:[Agency]]=$E360)/(TableDiv[[Agency]:[Agency]]=$E360)*(ROW(TableDiv[Agency])-ROW(TableDiv[[#Headers],[Agency]])),COLUMNS($F$7:F$7))))</f>
        <v>0</v>
      </c>
      <c r="G360" s="1069" cm="1">
        <f t="array" ref="G360">IF($D360&lt;COLUMNS($F$7:G$7),"",INDEX(TableDiv[[GASB]:[GASB]],_xlfn.AGGREGATE(15,3,(TableDiv[[Agency]:[Agency]]=$E360)/(TableDiv[[Agency]:[Agency]]=$E360)*(ROW(TableDiv[Agency])-ROW(TableDiv[[#Headers],[Agency]])),COLUMNS($F$7:G$7))))</f>
        <v>0</v>
      </c>
      <c r="H360" s="1069" cm="1">
        <f t="array" ref="H360">IF($D360&lt;COLUMNS($F$7:H$7),"",INDEX(TableDiv[[GASB]:[GASB]],_xlfn.AGGREGATE(15,3,(TableDiv[[Agency]:[Agency]]=$E360)/(TableDiv[[Agency]:[Agency]]=$E360)*(ROW(TableDiv[Agency])-ROW(TableDiv[[#Headers],[Agency]])),COLUMNS($F$7:H$7))))</f>
        <v>0</v>
      </c>
      <c r="I360" s="1069" cm="1">
        <f t="array" ref="I360">IF($D360&lt;COLUMNS($F$7:I$7),"",INDEX(TableDiv[[GASB]:[GASB]],_xlfn.AGGREGATE(15,3,(TableDiv[[Agency]:[Agency]]=$E360)/(TableDiv[[Agency]:[Agency]]=$E360)*(ROW(TableDiv[Agency])-ROW(TableDiv[[#Headers],[Agency]])),COLUMNS($F$7:I$7))))</f>
        <v>0</v>
      </c>
      <c r="J360" s="1069" cm="1">
        <f t="array" ref="J360">IF($D360&lt;COLUMNS($F$7:J$7),"",INDEX(TableDiv[[GASB]:[GASB]],_xlfn.AGGREGATE(15,3,(TableDiv[[Agency]:[Agency]]=$E360)/(TableDiv[[Agency]:[Agency]]=$E360)*(ROW(TableDiv[Agency])-ROW(TableDiv[[#Headers],[Agency]])),COLUMNS($F$7:J$7))))</f>
        <v>0</v>
      </c>
      <c r="K360" s="1069" cm="1">
        <f t="array" ref="K360">IF($D360&lt;COLUMNS($F$7:K$7),"",INDEX(TableDiv[[GASB]:[GASB]],_xlfn.AGGREGATE(15,3,(TableDiv[[Agency]:[Agency]]=$E360)/(TableDiv[[Agency]:[Agency]]=$E360)*(ROW(TableDiv[Agency])-ROW(TableDiv[[#Headers],[Agency]])),COLUMNS($F$7:K$7))))</f>
        <v>0</v>
      </c>
      <c r="L360" s="1069" cm="1">
        <f t="array" ref="L360">IF($D360&lt;COLUMNS($F$7:L$7),"",INDEX(TableDiv[[GASB]:[GASB]],_xlfn.AGGREGATE(15,3,(TableDiv[[Agency]:[Agency]]=$E360)/(TableDiv[[Agency]:[Agency]]=$E360)*(ROW(TableDiv[Agency])-ROW(TableDiv[[#Headers],[Agency]])),COLUMNS($F$7:L$7))))</f>
        <v>0</v>
      </c>
      <c r="M360" s="1069" cm="1">
        <f t="array" ref="M360">IF($D360&lt;COLUMNS($F$7:M$7),"",INDEX(TableDiv[[GASB]:[GASB]],_xlfn.AGGREGATE(15,3,(TableDiv[[Agency]:[Agency]]=$E360)/(TableDiv[[Agency]:[Agency]]=$E360)*(ROW(TableDiv[Agency])-ROW(TableDiv[[#Headers],[Agency]])),COLUMNS($F$7:M$7))))</f>
        <v>0</v>
      </c>
      <c r="N360" s="1069" cm="1">
        <f t="array" ref="N360">IF($D360&lt;COLUMNS($F$7:N$7),"",INDEX(TableDiv[[GASB]:[GASB]],_xlfn.AGGREGATE(15,3,(TableDiv[[Agency]:[Agency]]=$E360)/(TableDiv[[Agency]:[Agency]]=$E360)*(ROW(TableDiv[Agency])-ROW(TableDiv[[#Headers],[Agency]])),COLUMNS($F$7:N$7))))</f>
        <v>0</v>
      </c>
      <c r="O360" s="1069" cm="1">
        <f t="array" ref="O360">IF($D360&lt;COLUMNS($F$7:O$7),"",INDEX(TableDiv[[GASB]:[GASB]],_xlfn.AGGREGATE(15,3,(TableDiv[[Agency]:[Agency]]=$E360)/(TableDiv[[Agency]:[Agency]]=$E360)*(ROW(TableDiv[Agency])-ROW(TableDiv[[#Headers],[Agency]])),COLUMNS($F$7:O$7))))</f>
        <v>0</v>
      </c>
      <c r="P360" s="1069" cm="1">
        <f t="array" ref="P360">IF($D360&lt;COLUMNS($F$7:P$7),"",INDEX(TableDiv[[GASB]:[GASB]],_xlfn.AGGREGATE(15,3,(TableDiv[[Agency]:[Agency]]=$E360)/(TableDiv[[Agency]:[Agency]]=$E360)*(ROW(TableDiv[Agency])-ROW(TableDiv[[#Headers],[Agency]])),COLUMNS($F$7:P$7))))</f>
        <v>0</v>
      </c>
      <c r="Q360" s="1069" cm="1">
        <f t="array" ref="Q360">IF($D360&lt;COLUMNS($F$7:Q$7),"",INDEX(TableDiv[[GASB]:[GASB]],_xlfn.AGGREGATE(15,3,(TableDiv[[Agency]:[Agency]]=$E360)/(TableDiv[[Agency]:[Agency]]=$E360)*(ROW(TableDiv[Agency])-ROW(TableDiv[[#Headers],[Agency]])),COLUMNS($F$7:Q$7))))</f>
        <v>0</v>
      </c>
      <c r="R360" s="1069" cm="1">
        <f t="array" ref="R360">IF($D360&lt;COLUMNS($F$7:R$7),"",INDEX(TableDiv[[GASB]:[GASB]],_xlfn.AGGREGATE(15,3,(TableDiv[[Agency]:[Agency]]=$E360)/(TableDiv[[Agency]:[Agency]]=$E360)*(ROW(TableDiv[Agency])-ROW(TableDiv[[#Headers],[Agency]])),COLUMNS($F$7:R$7))))</f>
        <v>0</v>
      </c>
      <c r="S360" s="1069" cm="1">
        <f t="array" ref="S360">IF($D360&lt;COLUMNS($F$7:S$7),"",INDEX(TableDiv[[GASB]:[GASB]],_xlfn.AGGREGATE(15,3,(TableDiv[[Agency]:[Agency]]=$E360)/(TableDiv[[Agency]:[Agency]]=$E360)*(ROW(TableDiv[Agency])-ROW(TableDiv[[#Headers],[Agency]])),COLUMNS($F$7:S$7))))</f>
        <v>0</v>
      </c>
      <c r="T360" s="1069" cm="1">
        <f t="array" ref="T360">IF($D360&lt;COLUMNS($F$7:T$7),"",INDEX(TableDiv[[GASB]:[GASB]],_xlfn.AGGREGATE(15,3,(TableDiv[[Agency]:[Agency]]=$E360)/(TableDiv[[Agency]:[Agency]]=$E360)*(ROW(TableDiv[Agency])-ROW(TableDiv[[#Headers],[Agency]])),COLUMNS($F$7:T$7))))</f>
        <v>0</v>
      </c>
      <c r="U360" s="1069" cm="1">
        <f t="array" ref="U360">IF($D360&lt;COLUMNS($F$7:U$7),"",INDEX(TableDiv[[GASB]:[GASB]],_xlfn.AGGREGATE(15,3,(TableDiv[[Agency]:[Agency]]=$E360)/(TableDiv[[Agency]:[Agency]]=$E360)*(ROW(TableDiv[Agency])-ROW(TableDiv[[#Headers],[Agency]])),COLUMNS($F$7:U$7))))</f>
        <v>0</v>
      </c>
      <c r="V360" s="1069" cm="1">
        <f t="array" ref="V360">IF($D360&lt;COLUMNS($F$7:V$7),"",INDEX(TableDiv[[GASB]:[GASB]],_xlfn.AGGREGATE(15,3,(TableDiv[[Agency]:[Agency]]=$E360)/(TableDiv[[Agency]:[Agency]]=$E360)*(ROW(TableDiv[Agency])-ROW(TableDiv[[#Headers],[Agency]])),COLUMNS($F$7:V$7))))</f>
        <v>0</v>
      </c>
      <c r="W360" s="1069" cm="1">
        <f t="array" ref="W360">IF($D360&lt;COLUMNS($F$7:W$7),"",INDEX(TableDiv[[GASB]:[GASB]],_xlfn.AGGREGATE(15,3,(TableDiv[[Agency]:[Agency]]=$E360)/(TableDiv[[Agency]:[Agency]]=$E360)*(ROW(TableDiv[Agency])-ROW(TableDiv[[#Headers],[Agency]])),COLUMNS($F$7:W$7))))</f>
        <v>0</v>
      </c>
      <c r="X360" s="1069" cm="1">
        <f t="array" ref="X360">IF($D360&lt;COLUMNS($F$7:X$7),"",INDEX(TableDiv[[GASB]:[GASB]],_xlfn.AGGREGATE(15,3,(TableDiv[[Agency]:[Agency]]=$E360)/(TableDiv[[Agency]:[Agency]]=$E360)*(ROW(TableDiv[Agency])-ROW(TableDiv[[#Headers],[Agency]])),COLUMNS($F$7:X$7))))</f>
        <v>0</v>
      </c>
      <c r="Y360" s="1069" cm="1">
        <f t="array" ref="Y360">IF($D360&lt;COLUMNS($F$7:Y$7),"",INDEX(TableDiv[[GASB]:[GASB]],_xlfn.AGGREGATE(15,3,(TableDiv[[Agency]:[Agency]]=$E360)/(TableDiv[[Agency]:[Agency]]=$E360)*(ROW(TableDiv[Agency])-ROW(TableDiv[[#Headers],[Agency]])),COLUMNS($F$7:Y$7))))</f>
        <v>0</v>
      </c>
      <c r="Z360" s="1069" cm="1">
        <f t="array" ref="Z360">IF($D360&lt;COLUMNS($F$7:Z$7),"",INDEX(TableDiv[[GASB]:[GASB]],_xlfn.AGGREGATE(15,3,(TableDiv[[Agency]:[Agency]]=$E360)/(TableDiv[[Agency]:[Agency]]=$E360)*(ROW(TableDiv[Agency])-ROW(TableDiv[[#Headers],[Agency]])),COLUMNS($F$7:Z$7))))</f>
        <v>0</v>
      </c>
      <c r="AA360" s="1069" cm="1">
        <f t="array" ref="AA360">IF($D360&lt;COLUMNS($F$7:AA$7),"",INDEX(TableDiv[[GASB]:[GASB]],_xlfn.AGGREGATE(15,3,(TableDiv[[Agency]:[Agency]]=$E360)/(TableDiv[[Agency]:[Agency]]=$E360)*(ROW(TableDiv[Agency])-ROW(TableDiv[[#Headers],[Agency]])),COLUMNS($F$7:AA$7))))</f>
        <v>0</v>
      </c>
      <c r="AB360" s="1069" cm="1">
        <f t="array" ref="AB360">IF($D360&lt;COLUMNS($F$7:AB$7),"",INDEX(TableDiv[[GASB]:[GASB]],_xlfn.AGGREGATE(15,3,(TableDiv[[Agency]:[Agency]]=$E360)/(TableDiv[[Agency]:[Agency]]=$E360)*(ROW(TableDiv[Agency])-ROW(TableDiv[[#Headers],[Agency]])),COLUMNS($F$7:AB$7))))</f>
        <v>0</v>
      </c>
      <c r="AC360" s="1069" cm="1">
        <f t="array" ref="AC360">IF($D360&lt;COLUMNS($F$7:AC$7),"",INDEX(TableDiv[[GASB]:[GASB]],_xlfn.AGGREGATE(15,3,(TableDiv[[Agency]:[Agency]]=$E360)/(TableDiv[[Agency]:[Agency]]=$E360)*(ROW(TableDiv[Agency])-ROW(TableDiv[[#Headers],[Agency]])),COLUMNS($F$7:AC$7))))</f>
        <v>0</v>
      </c>
      <c r="AD360" s="1069" cm="1">
        <f t="array" ref="AD360">IF($D360&lt;COLUMNS($F$7:AD$7),"",INDEX(TableDiv[[GASB]:[GASB]],_xlfn.AGGREGATE(15,3,(TableDiv[[Agency]:[Agency]]=$E360)/(TableDiv[[Agency]:[Agency]]=$E360)*(ROW(TableDiv[Agency])-ROW(TableDiv[[#Headers],[Agency]])),COLUMNS($F$7:AD$7))))</f>
        <v>0</v>
      </c>
      <c r="AE360" s="1069" cm="1">
        <f t="array" ref="AE360">IF($D360&lt;COLUMNS($F$7:AE$7),"",INDEX(TableDiv[[GASB]:[GASB]],_xlfn.AGGREGATE(15,3,(TableDiv[[Agency]:[Agency]]=$E360)/(TableDiv[[Agency]:[Agency]]=$E360)*(ROW(TableDiv[Agency])-ROW(TableDiv[[#Headers],[Agency]])),COLUMNS($F$7:AE$7))))</f>
        <v>0</v>
      </c>
      <c r="AF360" s="1069" cm="1">
        <f t="array" ref="AF360">IF($D360&lt;COLUMNS($F$7:AF$7),"",INDEX(TableDiv[[GASB]:[GASB]],_xlfn.AGGREGATE(15,3,(TableDiv[[Agency]:[Agency]]=$E360)/(TableDiv[[Agency]:[Agency]]=$E360)*(ROW(TableDiv[Agency])-ROW(TableDiv[[#Headers],[Agency]])),COLUMNS($F$7:AF$7))))</f>
        <v>0</v>
      </c>
      <c r="AG360" s="1069" cm="1">
        <f t="array" ref="AG360">IF($D360&lt;COLUMNS($F$7:AG$7),"",INDEX(TableDiv[[GASB]:[GASB]],_xlfn.AGGREGATE(15,3,(TableDiv[[Agency]:[Agency]]=$E360)/(TableDiv[[Agency]:[Agency]]=$E360)*(ROW(TableDiv[Agency])-ROW(TableDiv[[#Headers],[Agency]])),COLUMNS($F$7:AG$7))))</f>
        <v>0</v>
      </c>
      <c r="AH360" s="1069" cm="1">
        <f t="array" ref="AH360">IF($D360&lt;COLUMNS($F$7:AH$7),"",INDEX(TableDiv[[GASB]:[GASB]],_xlfn.AGGREGATE(15,3,(TableDiv[[Agency]:[Agency]]=$E360)/(TableDiv[[Agency]:[Agency]]=$E360)*(ROW(TableDiv[Agency])-ROW(TableDiv[[#Headers],[Agency]])),COLUMNS($F$7:AH$7))))</f>
        <v>0</v>
      </c>
      <c r="AI360" s="1069" cm="1">
        <f t="array" ref="AI360">IF($D360&lt;COLUMNS($F$7:AI$7),"",INDEX(TableDiv[[GASB]:[GASB]],_xlfn.AGGREGATE(15,3,(TableDiv[[Agency]:[Agency]]=$E360)/(TableDiv[[Agency]:[Agency]]=$E360)*(ROW(TableDiv[Agency])-ROW(TableDiv[[#Headers],[Agency]])),COLUMNS($F$7:AI$7))))</f>
        <v>0</v>
      </c>
      <c r="AJ360" s="1069" cm="1">
        <f t="array" ref="AJ360">IF($D360&lt;COLUMNS($F$7:AJ$7),"",INDEX(TableDiv[[GASB]:[GASB]],_xlfn.AGGREGATE(15,3,(TableDiv[[Agency]:[Agency]]=$E360)/(TableDiv[[Agency]:[Agency]]=$E360)*(ROW(TableDiv[Agency])-ROW(TableDiv[[#Headers],[Agency]])),COLUMNS($F$7:AJ$7))))</f>
        <v>0</v>
      </c>
      <c r="AK360" s="1069" t="str" cm="1">
        <f t="array" ref="AK360">IF($D360&lt;COLUMNS($F$7:AK$7),"",INDEX(TableDiv[[GASB]:[GASB]],_xlfn.AGGREGATE(15,3,(TableDiv[[Agency]:[Agency]]=$E360)/(TableDiv[[Agency]:[Agency]]=$E360)*(ROW(TableDiv[Agency])-ROW(TableDiv[[#Headers],[Agency]])),COLUMNS($F$7:AK$7))))</f>
        <v/>
      </c>
      <c r="AL360" s="1069" t="str" cm="1">
        <f t="array" ref="AL360">IF($D360&lt;COLUMNS($F$7:AL$7),"",INDEX(TableDiv[[GASB]:[GASB]],_xlfn.AGGREGATE(15,3,(TableDiv[[Agency]:[Agency]]=$E360)/(TableDiv[[Agency]:[Agency]]=$E360)*(ROW(TableDiv[Agency])-ROW(TableDiv[[#Headers],[Agency]])),COLUMNS($F$7:AL$7))))</f>
        <v/>
      </c>
      <c r="AM360" s="1069" t="str" cm="1">
        <f t="array" ref="AM360">IF($D360&lt;COLUMNS($F$7:AM$7),"",INDEX(TableDiv[[GASB]:[GASB]],_xlfn.AGGREGATE(15,3,(TableDiv[[Agency]:[Agency]]=$E360)/(TableDiv[[Agency]:[Agency]]=$E360)*(ROW(TableDiv[Agency])-ROW(TableDiv[[#Headers],[Agency]])),COLUMNS($F$7:AM$7))))</f>
        <v/>
      </c>
      <c r="AN360" s="1069"/>
      <c r="AO360" s="1069"/>
      <c r="AP360" s="1069"/>
      <c r="AQ360" s="1069"/>
      <c r="AR360" s="1069"/>
      <c r="AS360" s="1069"/>
    </row>
    <row r="361" spans="1:45" ht="15">
      <c r="A361" s="1073" t="s">
        <v>1585</v>
      </c>
      <c r="B361" s="1073" t="s">
        <v>1341</v>
      </c>
      <c r="C361" s="1069"/>
      <c r="D361" s="1069">
        <f>COUNTIF(TableDiv[Agency],E361)</f>
        <v>31</v>
      </c>
      <c r="E361" s="1078" t="str" cm="1">
        <f t="array" ref="E361">IFERROR(INDEX(TableDiv[Agency],MATCH(0,INDEX(COUNTIF($E$7:E360,TableDiv[Agency]),),0)),"")</f>
        <v/>
      </c>
      <c r="F361" s="1069" cm="1">
        <f t="array" ref="F361">IF($D361&lt;COLUMNS($F$7:F$7),"",INDEX(TableDiv[[GASB]:[GASB]],_xlfn.AGGREGATE(15,3,(TableDiv[[Agency]:[Agency]]=$E361)/(TableDiv[[Agency]:[Agency]]=$E361)*(ROW(TableDiv[Agency])-ROW(TableDiv[[#Headers],[Agency]])),COLUMNS($F$7:F$7))))</f>
        <v>0</v>
      </c>
      <c r="G361" s="1069" cm="1">
        <f t="array" ref="G361">IF($D361&lt;COLUMNS($F$7:G$7),"",INDEX(TableDiv[[GASB]:[GASB]],_xlfn.AGGREGATE(15,3,(TableDiv[[Agency]:[Agency]]=$E361)/(TableDiv[[Agency]:[Agency]]=$E361)*(ROW(TableDiv[Agency])-ROW(TableDiv[[#Headers],[Agency]])),COLUMNS($F$7:G$7))))</f>
        <v>0</v>
      </c>
      <c r="H361" s="1069" cm="1">
        <f t="array" ref="H361">IF($D361&lt;COLUMNS($F$7:H$7),"",INDEX(TableDiv[[GASB]:[GASB]],_xlfn.AGGREGATE(15,3,(TableDiv[[Agency]:[Agency]]=$E361)/(TableDiv[[Agency]:[Agency]]=$E361)*(ROW(TableDiv[Agency])-ROW(TableDiv[[#Headers],[Agency]])),COLUMNS($F$7:H$7))))</f>
        <v>0</v>
      </c>
      <c r="I361" s="1069" cm="1">
        <f t="array" ref="I361">IF($D361&lt;COLUMNS($F$7:I$7),"",INDEX(TableDiv[[GASB]:[GASB]],_xlfn.AGGREGATE(15,3,(TableDiv[[Agency]:[Agency]]=$E361)/(TableDiv[[Agency]:[Agency]]=$E361)*(ROW(TableDiv[Agency])-ROW(TableDiv[[#Headers],[Agency]])),COLUMNS($F$7:I$7))))</f>
        <v>0</v>
      </c>
      <c r="J361" s="1069" cm="1">
        <f t="array" ref="J361">IF($D361&lt;COLUMNS($F$7:J$7),"",INDEX(TableDiv[[GASB]:[GASB]],_xlfn.AGGREGATE(15,3,(TableDiv[[Agency]:[Agency]]=$E361)/(TableDiv[[Agency]:[Agency]]=$E361)*(ROW(TableDiv[Agency])-ROW(TableDiv[[#Headers],[Agency]])),COLUMNS($F$7:J$7))))</f>
        <v>0</v>
      </c>
      <c r="K361" s="1069" cm="1">
        <f t="array" ref="K361">IF($D361&lt;COLUMNS($F$7:K$7),"",INDEX(TableDiv[[GASB]:[GASB]],_xlfn.AGGREGATE(15,3,(TableDiv[[Agency]:[Agency]]=$E361)/(TableDiv[[Agency]:[Agency]]=$E361)*(ROW(TableDiv[Agency])-ROW(TableDiv[[#Headers],[Agency]])),COLUMNS($F$7:K$7))))</f>
        <v>0</v>
      </c>
      <c r="L361" s="1069" cm="1">
        <f t="array" ref="L361">IF($D361&lt;COLUMNS($F$7:L$7),"",INDEX(TableDiv[[GASB]:[GASB]],_xlfn.AGGREGATE(15,3,(TableDiv[[Agency]:[Agency]]=$E361)/(TableDiv[[Agency]:[Agency]]=$E361)*(ROW(TableDiv[Agency])-ROW(TableDiv[[#Headers],[Agency]])),COLUMNS($F$7:L$7))))</f>
        <v>0</v>
      </c>
      <c r="M361" s="1069" cm="1">
        <f t="array" ref="M361">IF($D361&lt;COLUMNS($F$7:M$7),"",INDEX(TableDiv[[GASB]:[GASB]],_xlfn.AGGREGATE(15,3,(TableDiv[[Agency]:[Agency]]=$E361)/(TableDiv[[Agency]:[Agency]]=$E361)*(ROW(TableDiv[Agency])-ROW(TableDiv[[#Headers],[Agency]])),COLUMNS($F$7:M$7))))</f>
        <v>0</v>
      </c>
      <c r="N361" s="1069" cm="1">
        <f t="array" ref="N361">IF($D361&lt;COLUMNS($F$7:N$7),"",INDEX(TableDiv[[GASB]:[GASB]],_xlfn.AGGREGATE(15,3,(TableDiv[[Agency]:[Agency]]=$E361)/(TableDiv[[Agency]:[Agency]]=$E361)*(ROW(TableDiv[Agency])-ROW(TableDiv[[#Headers],[Agency]])),COLUMNS($F$7:N$7))))</f>
        <v>0</v>
      </c>
      <c r="O361" s="1069" cm="1">
        <f t="array" ref="O361">IF($D361&lt;COLUMNS($F$7:O$7),"",INDEX(TableDiv[[GASB]:[GASB]],_xlfn.AGGREGATE(15,3,(TableDiv[[Agency]:[Agency]]=$E361)/(TableDiv[[Agency]:[Agency]]=$E361)*(ROW(TableDiv[Agency])-ROW(TableDiv[[#Headers],[Agency]])),COLUMNS($F$7:O$7))))</f>
        <v>0</v>
      </c>
      <c r="P361" s="1069" cm="1">
        <f t="array" ref="P361">IF($D361&lt;COLUMNS($F$7:P$7),"",INDEX(TableDiv[[GASB]:[GASB]],_xlfn.AGGREGATE(15,3,(TableDiv[[Agency]:[Agency]]=$E361)/(TableDiv[[Agency]:[Agency]]=$E361)*(ROW(TableDiv[Agency])-ROW(TableDiv[[#Headers],[Agency]])),COLUMNS($F$7:P$7))))</f>
        <v>0</v>
      </c>
      <c r="Q361" s="1069" cm="1">
        <f t="array" ref="Q361">IF($D361&lt;COLUMNS($F$7:Q$7),"",INDEX(TableDiv[[GASB]:[GASB]],_xlfn.AGGREGATE(15,3,(TableDiv[[Agency]:[Agency]]=$E361)/(TableDiv[[Agency]:[Agency]]=$E361)*(ROW(TableDiv[Agency])-ROW(TableDiv[[#Headers],[Agency]])),COLUMNS($F$7:Q$7))))</f>
        <v>0</v>
      </c>
      <c r="R361" s="1069" cm="1">
        <f t="array" ref="R361">IF($D361&lt;COLUMNS($F$7:R$7),"",INDEX(TableDiv[[GASB]:[GASB]],_xlfn.AGGREGATE(15,3,(TableDiv[[Agency]:[Agency]]=$E361)/(TableDiv[[Agency]:[Agency]]=$E361)*(ROW(TableDiv[Agency])-ROW(TableDiv[[#Headers],[Agency]])),COLUMNS($F$7:R$7))))</f>
        <v>0</v>
      </c>
      <c r="S361" s="1069" cm="1">
        <f t="array" ref="S361">IF($D361&lt;COLUMNS($F$7:S$7),"",INDEX(TableDiv[[GASB]:[GASB]],_xlfn.AGGREGATE(15,3,(TableDiv[[Agency]:[Agency]]=$E361)/(TableDiv[[Agency]:[Agency]]=$E361)*(ROW(TableDiv[Agency])-ROW(TableDiv[[#Headers],[Agency]])),COLUMNS($F$7:S$7))))</f>
        <v>0</v>
      </c>
      <c r="T361" s="1069" cm="1">
        <f t="array" ref="T361">IF($D361&lt;COLUMNS($F$7:T$7),"",INDEX(TableDiv[[GASB]:[GASB]],_xlfn.AGGREGATE(15,3,(TableDiv[[Agency]:[Agency]]=$E361)/(TableDiv[[Agency]:[Agency]]=$E361)*(ROW(TableDiv[Agency])-ROW(TableDiv[[#Headers],[Agency]])),COLUMNS($F$7:T$7))))</f>
        <v>0</v>
      </c>
      <c r="U361" s="1069" cm="1">
        <f t="array" ref="U361">IF($D361&lt;COLUMNS($F$7:U$7),"",INDEX(TableDiv[[GASB]:[GASB]],_xlfn.AGGREGATE(15,3,(TableDiv[[Agency]:[Agency]]=$E361)/(TableDiv[[Agency]:[Agency]]=$E361)*(ROW(TableDiv[Agency])-ROW(TableDiv[[#Headers],[Agency]])),COLUMNS($F$7:U$7))))</f>
        <v>0</v>
      </c>
      <c r="V361" s="1069" cm="1">
        <f t="array" ref="V361">IF($D361&lt;COLUMNS($F$7:V$7),"",INDEX(TableDiv[[GASB]:[GASB]],_xlfn.AGGREGATE(15,3,(TableDiv[[Agency]:[Agency]]=$E361)/(TableDiv[[Agency]:[Agency]]=$E361)*(ROW(TableDiv[Agency])-ROW(TableDiv[[#Headers],[Agency]])),COLUMNS($F$7:V$7))))</f>
        <v>0</v>
      </c>
      <c r="W361" s="1069" cm="1">
        <f t="array" ref="W361">IF($D361&lt;COLUMNS($F$7:W$7),"",INDEX(TableDiv[[GASB]:[GASB]],_xlfn.AGGREGATE(15,3,(TableDiv[[Agency]:[Agency]]=$E361)/(TableDiv[[Agency]:[Agency]]=$E361)*(ROW(TableDiv[Agency])-ROW(TableDiv[[#Headers],[Agency]])),COLUMNS($F$7:W$7))))</f>
        <v>0</v>
      </c>
      <c r="X361" s="1069" cm="1">
        <f t="array" ref="X361">IF($D361&lt;COLUMNS($F$7:X$7),"",INDEX(TableDiv[[GASB]:[GASB]],_xlfn.AGGREGATE(15,3,(TableDiv[[Agency]:[Agency]]=$E361)/(TableDiv[[Agency]:[Agency]]=$E361)*(ROW(TableDiv[Agency])-ROW(TableDiv[[#Headers],[Agency]])),COLUMNS($F$7:X$7))))</f>
        <v>0</v>
      </c>
      <c r="Y361" s="1069" cm="1">
        <f t="array" ref="Y361">IF($D361&lt;COLUMNS($F$7:Y$7),"",INDEX(TableDiv[[GASB]:[GASB]],_xlfn.AGGREGATE(15,3,(TableDiv[[Agency]:[Agency]]=$E361)/(TableDiv[[Agency]:[Agency]]=$E361)*(ROW(TableDiv[Agency])-ROW(TableDiv[[#Headers],[Agency]])),COLUMNS($F$7:Y$7))))</f>
        <v>0</v>
      </c>
      <c r="Z361" s="1069" cm="1">
        <f t="array" ref="Z361">IF($D361&lt;COLUMNS($F$7:Z$7),"",INDEX(TableDiv[[GASB]:[GASB]],_xlfn.AGGREGATE(15,3,(TableDiv[[Agency]:[Agency]]=$E361)/(TableDiv[[Agency]:[Agency]]=$E361)*(ROW(TableDiv[Agency])-ROW(TableDiv[[#Headers],[Agency]])),COLUMNS($F$7:Z$7))))</f>
        <v>0</v>
      </c>
      <c r="AA361" s="1069" cm="1">
        <f t="array" ref="AA361">IF($D361&lt;COLUMNS($F$7:AA$7),"",INDEX(TableDiv[[GASB]:[GASB]],_xlfn.AGGREGATE(15,3,(TableDiv[[Agency]:[Agency]]=$E361)/(TableDiv[[Agency]:[Agency]]=$E361)*(ROW(TableDiv[Agency])-ROW(TableDiv[[#Headers],[Agency]])),COLUMNS($F$7:AA$7))))</f>
        <v>0</v>
      </c>
      <c r="AB361" s="1069" cm="1">
        <f t="array" ref="AB361">IF($D361&lt;COLUMNS($F$7:AB$7),"",INDEX(TableDiv[[GASB]:[GASB]],_xlfn.AGGREGATE(15,3,(TableDiv[[Agency]:[Agency]]=$E361)/(TableDiv[[Agency]:[Agency]]=$E361)*(ROW(TableDiv[Agency])-ROW(TableDiv[[#Headers],[Agency]])),COLUMNS($F$7:AB$7))))</f>
        <v>0</v>
      </c>
      <c r="AC361" s="1069" cm="1">
        <f t="array" ref="AC361">IF($D361&lt;COLUMNS($F$7:AC$7),"",INDEX(TableDiv[[GASB]:[GASB]],_xlfn.AGGREGATE(15,3,(TableDiv[[Agency]:[Agency]]=$E361)/(TableDiv[[Agency]:[Agency]]=$E361)*(ROW(TableDiv[Agency])-ROW(TableDiv[[#Headers],[Agency]])),COLUMNS($F$7:AC$7))))</f>
        <v>0</v>
      </c>
      <c r="AD361" s="1069" cm="1">
        <f t="array" ref="AD361">IF($D361&lt;COLUMNS($F$7:AD$7),"",INDEX(TableDiv[[GASB]:[GASB]],_xlfn.AGGREGATE(15,3,(TableDiv[[Agency]:[Agency]]=$E361)/(TableDiv[[Agency]:[Agency]]=$E361)*(ROW(TableDiv[Agency])-ROW(TableDiv[[#Headers],[Agency]])),COLUMNS($F$7:AD$7))))</f>
        <v>0</v>
      </c>
      <c r="AE361" s="1069" cm="1">
        <f t="array" ref="AE361">IF($D361&lt;COLUMNS($F$7:AE$7),"",INDEX(TableDiv[[GASB]:[GASB]],_xlfn.AGGREGATE(15,3,(TableDiv[[Agency]:[Agency]]=$E361)/(TableDiv[[Agency]:[Agency]]=$E361)*(ROW(TableDiv[Agency])-ROW(TableDiv[[#Headers],[Agency]])),COLUMNS($F$7:AE$7))))</f>
        <v>0</v>
      </c>
      <c r="AF361" s="1069" cm="1">
        <f t="array" ref="AF361">IF($D361&lt;COLUMNS($F$7:AF$7),"",INDEX(TableDiv[[GASB]:[GASB]],_xlfn.AGGREGATE(15,3,(TableDiv[[Agency]:[Agency]]=$E361)/(TableDiv[[Agency]:[Agency]]=$E361)*(ROW(TableDiv[Agency])-ROW(TableDiv[[#Headers],[Agency]])),COLUMNS($F$7:AF$7))))</f>
        <v>0</v>
      </c>
      <c r="AG361" s="1069" cm="1">
        <f t="array" ref="AG361">IF($D361&lt;COLUMNS($F$7:AG$7),"",INDEX(TableDiv[[GASB]:[GASB]],_xlfn.AGGREGATE(15,3,(TableDiv[[Agency]:[Agency]]=$E361)/(TableDiv[[Agency]:[Agency]]=$E361)*(ROW(TableDiv[Agency])-ROW(TableDiv[[#Headers],[Agency]])),COLUMNS($F$7:AG$7))))</f>
        <v>0</v>
      </c>
      <c r="AH361" s="1069" cm="1">
        <f t="array" ref="AH361">IF($D361&lt;COLUMNS($F$7:AH$7),"",INDEX(TableDiv[[GASB]:[GASB]],_xlfn.AGGREGATE(15,3,(TableDiv[[Agency]:[Agency]]=$E361)/(TableDiv[[Agency]:[Agency]]=$E361)*(ROW(TableDiv[Agency])-ROW(TableDiv[[#Headers],[Agency]])),COLUMNS($F$7:AH$7))))</f>
        <v>0</v>
      </c>
      <c r="AI361" s="1069" cm="1">
        <f t="array" ref="AI361">IF($D361&lt;COLUMNS($F$7:AI$7),"",INDEX(TableDiv[[GASB]:[GASB]],_xlfn.AGGREGATE(15,3,(TableDiv[[Agency]:[Agency]]=$E361)/(TableDiv[[Agency]:[Agency]]=$E361)*(ROW(TableDiv[Agency])-ROW(TableDiv[[#Headers],[Agency]])),COLUMNS($F$7:AI$7))))</f>
        <v>0</v>
      </c>
      <c r="AJ361" s="1069" cm="1">
        <f t="array" ref="AJ361">IF($D361&lt;COLUMNS($F$7:AJ$7),"",INDEX(TableDiv[[GASB]:[GASB]],_xlfn.AGGREGATE(15,3,(TableDiv[[Agency]:[Agency]]=$E361)/(TableDiv[[Agency]:[Agency]]=$E361)*(ROW(TableDiv[Agency])-ROW(TableDiv[[#Headers],[Agency]])),COLUMNS($F$7:AJ$7))))</f>
        <v>0</v>
      </c>
      <c r="AK361" s="1069" t="str" cm="1">
        <f t="array" ref="AK361">IF($D361&lt;COLUMNS($F$7:AK$7),"",INDEX(TableDiv[[GASB]:[GASB]],_xlfn.AGGREGATE(15,3,(TableDiv[[Agency]:[Agency]]=$E361)/(TableDiv[[Agency]:[Agency]]=$E361)*(ROW(TableDiv[Agency])-ROW(TableDiv[[#Headers],[Agency]])),COLUMNS($F$7:AK$7))))</f>
        <v/>
      </c>
      <c r="AL361" s="1069" t="str" cm="1">
        <f t="array" ref="AL361">IF($D361&lt;COLUMNS($F$7:AL$7),"",INDEX(TableDiv[[GASB]:[GASB]],_xlfn.AGGREGATE(15,3,(TableDiv[[Agency]:[Agency]]=$E361)/(TableDiv[[Agency]:[Agency]]=$E361)*(ROW(TableDiv[Agency])-ROW(TableDiv[[#Headers],[Agency]])),COLUMNS($F$7:AL$7))))</f>
        <v/>
      </c>
      <c r="AM361" s="1069" t="str" cm="1">
        <f t="array" ref="AM361">IF($D361&lt;COLUMNS($F$7:AM$7),"",INDEX(TableDiv[[GASB]:[GASB]],_xlfn.AGGREGATE(15,3,(TableDiv[[Agency]:[Agency]]=$E361)/(TableDiv[[Agency]:[Agency]]=$E361)*(ROW(TableDiv[Agency])-ROW(TableDiv[[#Headers],[Agency]])),COLUMNS($F$7:AM$7))))</f>
        <v/>
      </c>
      <c r="AN361" s="1069"/>
      <c r="AO361" s="1069"/>
      <c r="AP361" s="1069"/>
      <c r="AQ361" s="1069"/>
      <c r="AR361" s="1069"/>
      <c r="AS361" s="1069"/>
    </row>
    <row r="362" spans="1:45" ht="15">
      <c r="A362" s="1073" t="s">
        <v>1590</v>
      </c>
      <c r="B362" s="1073" t="s">
        <v>1348</v>
      </c>
      <c r="C362" s="1069"/>
      <c r="D362" s="1069">
        <f>COUNTIF(TableDiv[Agency],E362)</f>
        <v>31</v>
      </c>
      <c r="E362" s="1078" t="str" cm="1">
        <f t="array" ref="E362">IFERROR(INDEX(TableDiv[Agency],MATCH(0,INDEX(COUNTIF($E$7:E361,TableDiv[Agency]),),0)),"")</f>
        <v/>
      </c>
      <c r="F362" s="1069" cm="1">
        <f t="array" ref="F362">IF($D362&lt;COLUMNS($F$7:F$7),"",INDEX(TableDiv[[GASB]:[GASB]],_xlfn.AGGREGATE(15,3,(TableDiv[[Agency]:[Agency]]=$E362)/(TableDiv[[Agency]:[Agency]]=$E362)*(ROW(TableDiv[Agency])-ROW(TableDiv[[#Headers],[Agency]])),COLUMNS($F$7:F$7))))</f>
        <v>0</v>
      </c>
      <c r="G362" s="1069" cm="1">
        <f t="array" ref="G362">IF($D362&lt;COLUMNS($F$7:G$7),"",INDEX(TableDiv[[GASB]:[GASB]],_xlfn.AGGREGATE(15,3,(TableDiv[[Agency]:[Agency]]=$E362)/(TableDiv[[Agency]:[Agency]]=$E362)*(ROW(TableDiv[Agency])-ROW(TableDiv[[#Headers],[Agency]])),COLUMNS($F$7:G$7))))</f>
        <v>0</v>
      </c>
      <c r="H362" s="1069" cm="1">
        <f t="array" ref="H362">IF($D362&lt;COLUMNS($F$7:H$7),"",INDEX(TableDiv[[GASB]:[GASB]],_xlfn.AGGREGATE(15,3,(TableDiv[[Agency]:[Agency]]=$E362)/(TableDiv[[Agency]:[Agency]]=$E362)*(ROW(TableDiv[Agency])-ROW(TableDiv[[#Headers],[Agency]])),COLUMNS($F$7:H$7))))</f>
        <v>0</v>
      </c>
      <c r="I362" s="1069" cm="1">
        <f t="array" ref="I362">IF($D362&lt;COLUMNS($F$7:I$7),"",INDEX(TableDiv[[GASB]:[GASB]],_xlfn.AGGREGATE(15,3,(TableDiv[[Agency]:[Agency]]=$E362)/(TableDiv[[Agency]:[Agency]]=$E362)*(ROW(TableDiv[Agency])-ROW(TableDiv[[#Headers],[Agency]])),COLUMNS($F$7:I$7))))</f>
        <v>0</v>
      </c>
      <c r="J362" s="1069" cm="1">
        <f t="array" ref="J362">IF($D362&lt;COLUMNS($F$7:J$7),"",INDEX(TableDiv[[GASB]:[GASB]],_xlfn.AGGREGATE(15,3,(TableDiv[[Agency]:[Agency]]=$E362)/(TableDiv[[Agency]:[Agency]]=$E362)*(ROW(TableDiv[Agency])-ROW(TableDiv[[#Headers],[Agency]])),COLUMNS($F$7:J$7))))</f>
        <v>0</v>
      </c>
      <c r="K362" s="1069" cm="1">
        <f t="array" ref="K362">IF($D362&lt;COLUMNS($F$7:K$7),"",INDEX(TableDiv[[GASB]:[GASB]],_xlfn.AGGREGATE(15,3,(TableDiv[[Agency]:[Agency]]=$E362)/(TableDiv[[Agency]:[Agency]]=$E362)*(ROW(TableDiv[Agency])-ROW(TableDiv[[#Headers],[Agency]])),COLUMNS($F$7:K$7))))</f>
        <v>0</v>
      </c>
      <c r="L362" s="1069" cm="1">
        <f t="array" ref="L362">IF($D362&lt;COLUMNS($F$7:L$7),"",INDEX(TableDiv[[GASB]:[GASB]],_xlfn.AGGREGATE(15,3,(TableDiv[[Agency]:[Agency]]=$E362)/(TableDiv[[Agency]:[Agency]]=$E362)*(ROW(TableDiv[Agency])-ROW(TableDiv[[#Headers],[Agency]])),COLUMNS($F$7:L$7))))</f>
        <v>0</v>
      </c>
      <c r="M362" s="1069" cm="1">
        <f t="array" ref="M362">IF($D362&lt;COLUMNS($F$7:M$7),"",INDEX(TableDiv[[GASB]:[GASB]],_xlfn.AGGREGATE(15,3,(TableDiv[[Agency]:[Agency]]=$E362)/(TableDiv[[Agency]:[Agency]]=$E362)*(ROW(TableDiv[Agency])-ROW(TableDiv[[#Headers],[Agency]])),COLUMNS($F$7:M$7))))</f>
        <v>0</v>
      </c>
      <c r="N362" s="1069" cm="1">
        <f t="array" ref="N362">IF($D362&lt;COLUMNS($F$7:N$7),"",INDEX(TableDiv[[GASB]:[GASB]],_xlfn.AGGREGATE(15,3,(TableDiv[[Agency]:[Agency]]=$E362)/(TableDiv[[Agency]:[Agency]]=$E362)*(ROW(TableDiv[Agency])-ROW(TableDiv[[#Headers],[Agency]])),COLUMNS($F$7:N$7))))</f>
        <v>0</v>
      </c>
      <c r="O362" s="1069" cm="1">
        <f t="array" ref="O362">IF($D362&lt;COLUMNS($F$7:O$7),"",INDEX(TableDiv[[GASB]:[GASB]],_xlfn.AGGREGATE(15,3,(TableDiv[[Agency]:[Agency]]=$E362)/(TableDiv[[Agency]:[Agency]]=$E362)*(ROW(TableDiv[Agency])-ROW(TableDiv[[#Headers],[Agency]])),COLUMNS($F$7:O$7))))</f>
        <v>0</v>
      </c>
      <c r="P362" s="1069" cm="1">
        <f t="array" ref="P362">IF($D362&lt;COLUMNS($F$7:P$7),"",INDEX(TableDiv[[GASB]:[GASB]],_xlfn.AGGREGATE(15,3,(TableDiv[[Agency]:[Agency]]=$E362)/(TableDiv[[Agency]:[Agency]]=$E362)*(ROW(TableDiv[Agency])-ROW(TableDiv[[#Headers],[Agency]])),COLUMNS($F$7:P$7))))</f>
        <v>0</v>
      </c>
      <c r="Q362" s="1069" cm="1">
        <f t="array" ref="Q362">IF($D362&lt;COLUMNS($F$7:Q$7),"",INDEX(TableDiv[[GASB]:[GASB]],_xlfn.AGGREGATE(15,3,(TableDiv[[Agency]:[Agency]]=$E362)/(TableDiv[[Agency]:[Agency]]=$E362)*(ROW(TableDiv[Agency])-ROW(TableDiv[[#Headers],[Agency]])),COLUMNS($F$7:Q$7))))</f>
        <v>0</v>
      </c>
      <c r="R362" s="1069" cm="1">
        <f t="array" ref="R362">IF($D362&lt;COLUMNS($F$7:R$7),"",INDEX(TableDiv[[GASB]:[GASB]],_xlfn.AGGREGATE(15,3,(TableDiv[[Agency]:[Agency]]=$E362)/(TableDiv[[Agency]:[Agency]]=$E362)*(ROW(TableDiv[Agency])-ROW(TableDiv[[#Headers],[Agency]])),COLUMNS($F$7:R$7))))</f>
        <v>0</v>
      </c>
      <c r="S362" s="1069" cm="1">
        <f t="array" ref="S362">IF($D362&lt;COLUMNS($F$7:S$7),"",INDEX(TableDiv[[GASB]:[GASB]],_xlfn.AGGREGATE(15,3,(TableDiv[[Agency]:[Agency]]=$E362)/(TableDiv[[Agency]:[Agency]]=$E362)*(ROW(TableDiv[Agency])-ROW(TableDiv[[#Headers],[Agency]])),COLUMNS($F$7:S$7))))</f>
        <v>0</v>
      </c>
      <c r="T362" s="1069" cm="1">
        <f t="array" ref="T362">IF($D362&lt;COLUMNS($F$7:T$7),"",INDEX(TableDiv[[GASB]:[GASB]],_xlfn.AGGREGATE(15,3,(TableDiv[[Agency]:[Agency]]=$E362)/(TableDiv[[Agency]:[Agency]]=$E362)*(ROW(TableDiv[Agency])-ROW(TableDiv[[#Headers],[Agency]])),COLUMNS($F$7:T$7))))</f>
        <v>0</v>
      </c>
      <c r="U362" s="1069" cm="1">
        <f t="array" ref="U362">IF($D362&lt;COLUMNS($F$7:U$7),"",INDEX(TableDiv[[GASB]:[GASB]],_xlfn.AGGREGATE(15,3,(TableDiv[[Agency]:[Agency]]=$E362)/(TableDiv[[Agency]:[Agency]]=$E362)*(ROW(TableDiv[Agency])-ROW(TableDiv[[#Headers],[Agency]])),COLUMNS($F$7:U$7))))</f>
        <v>0</v>
      </c>
      <c r="V362" s="1069" cm="1">
        <f t="array" ref="V362">IF($D362&lt;COLUMNS($F$7:V$7),"",INDEX(TableDiv[[GASB]:[GASB]],_xlfn.AGGREGATE(15,3,(TableDiv[[Agency]:[Agency]]=$E362)/(TableDiv[[Agency]:[Agency]]=$E362)*(ROW(TableDiv[Agency])-ROW(TableDiv[[#Headers],[Agency]])),COLUMNS($F$7:V$7))))</f>
        <v>0</v>
      </c>
      <c r="W362" s="1069" cm="1">
        <f t="array" ref="W362">IF($D362&lt;COLUMNS($F$7:W$7),"",INDEX(TableDiv[[GASB]:[GASB]],_xlfn.AGGREGATE(15,3,(TableDiv[[Agency]:[Agency]]=$E362)/(TableDiv[[Agency]:[Agency]]=$E362)*(ROW(TableDiv[Agency])-ROW(TableDiv[[#Headers],[Agency]])),COLUMNS($F$7:W$7))))</f>
        <v>0</v>
      </c>
      <c r="X362" s="1069" cm="1">
        <f t="array" ref="X362">IF($D362&lt;COLUMNS($F$7:X$7),"",INDEX(TableDiv[[GASB]:[GASB]],_xlfn.AGGREGATE(15,3,(TableDiv[[Agency]:[Agency]]=$E362)/(TableDiv[[Agency]:[Agency]]=$E362)*(ROW(TableDiv[Agency])-ROW(TableDiv[[#Headers],[Agency]])),COLUMNS($F$7:X$7))))</f>
        <v>0</v>
      </c>
      <c r="Y362" s="1069" cm="1">
        <f t="array" ref="Y362">IF($D362&lt;COLUMNS($F$7:Y$7),"",INDEX(TableDiv[[GASB]:[GASB]],_xlfn.AGGREGATE(15,3,(TableDiv[[Agency]:[Agency]]=$E362)/(TableDiv[[Agency]:[Agency]]=$E362)*(ROW(TableDiv[Agency])-ROW(TableDiv[[#Headers],[Agency]])),COLUMNS($F$7:Y$7))))</f>
        <v>0</v>
      </c>
      <c r="Z362" s="1069" cm="1">
        <f t="array" ref="Z362">IF($D362&lt;COLUMNS($F$7:Z$7),"",INDEX(TableDiv[[GASB]:[GASB]],_xlfn.AGGREGATE(15,3,(TableDiv[[Agency]:[Agency]]=$E362)/(TableDiv[[Agency]:[Agency]]=$E362)*(ROW(TableDiv[Agency])-ROW(TableDiv[[#Headers],[Agency]])),COLUMNS($F$7:Z$7))))</f>
        <v>0</v>
      </c>
      <c r="AA362" s="1069" cm="1">
        <f t="array" ref="AA362">IF($D362&lt;COLUMNS($F$7:AA$7),"",INDEX(TableDiv[[GASB]:[GASB]],_xlfn.AGGREGATE(15,3,(TableDiv[[Agency]:[Agency]]=$E362)/(TableDiv[[Agency]:[Agency]]=$E362)*(ROW(TableDiv[Agency])-ROW(TableDiv[[#Headers],[Agency]])),COLUMNS($F$7:AA$7))))</f>
        <v>0</v>
      </c>
      <c r="AB362" s="1069" cm="1">
        <f t="array" ref="AB362">IF($D362&lt;COLUMNS($F$7:AB$7),"",INDEX(TableDiv[[GASB]:[GASB]],_xlfn.AGGREGATE(15,3,(TableDiv[[Agency]:[Agency]]=$E362)/(TableDiv[[Agency]:[Agency]]=$E362)*(ROW(TableDiv[Agency])-ROW(TableDiv[[#Headers],[Agency]])),COLUMNS($F$7:AB$7))))</f>
        <v>0</v>
      </c>
      <c r="AC362" s="1069" cm="1">
        <f t="array" ref="AC362">IF($D362&lt;COLUMNS($F$7:AC$7),"",INDEX(TableDiv[[GASB]:[GASB]],_xlfn.AGGREGATE(15,3,(TableDiv[[Agency]:[Agency]]=$E362)/(TableDiv[[Agency]:[Agency]]=$E362)*(ROW(TableDiv[Agency])-ROW(TableDiv[[#Headers],[Agency]])),COLUMNS($F$7:AC$7))))</f>
        <v>0</v>
      </c>
      <c r="AD362" s="1069" cm="1">
        <f t="array" ref="AD362">IF($D362&lt;COLUMNS($F$7:AD$7),"",INDEX(TableDiv[[GASB]:[GASB]],_xlfn.AGGREGATE(15,3,(TableDiv[[Agency]:[Agency]]=$E362)/(TableDiv[[Agency]:[Agency]]=$E362)*(ROW(TableDiv[Agency])-ROW(TableDiv[[#Headers],[Agency]])),COLUMNS($F$7:AD$7))))</f>
        <v>0</v>
      </c>
      <c r="AE362" s="1069" cm="1">
        <f t="array" ref="AE362">IF($D362&lt;COLUMNS($F$7:AE$7),"",INDEX(TableDiv[[GASB]:[GASB]],_xlfn.AGGREGATE(15,3,(TableDiv[[Agency]:[Agency]]=$E362)/(TableDiv[[Agency]:[Agency]]=$E362)*(ROW(TableDiv[Agency])-ROW(TableDiv[[#Headers],[Agency]])),COLUMNS($F$7:AE$7))))</f>
        <v>0</v>
      </c>
      <c r="AF362" s="1069" cm="1">
        <f t="array" ref="AF362">IF($D362&lt;COLUMNS($F$7:AF$7),"",INDEX(TableDiv[[GASB]:[GASB]],_xlfn.AGGREGATE(15,3,(TableDiv[[Agency]:[Agency]]=$E362)/(TableDiv[[Agency]:[Agency]]=$E362)*(ROW(TableDiv[Agency])-ROW(TableDiv[[#Headers],[Agency]])),COLUMNS($F$7:AF$7))))</f>
        <v>0</v>
      </c>
      <c r="AG362" s="1069" cm="1">
        <f t="array" ref="AG362">IF($D362&lt;COLUMNS($F$7:AG$7),"",INDEX(TableDiv[[GASB]:[GASB]],_xlfn.AGGREGATE(15,3,(TableDiv[[Agency]:[Agency]]=$E362)/(TableDiv[[Agency]:[Agency]]=$E362)*(ROW(TableDiv[Agency])-ROW(TableDiv[[#Headers],[Agency]])),COLUMNS($F$7:AG$7))))</f>
        <v>0</v>
      </c>
      <c r="AH362" s="1069" cm="1">
        <f t="array" ref="AH362">IF($D362&lt;COLUMNS($F$7:AH$7),"",INDEX(TableDiv[[GASB]:[GASB]],_xlfn.AGGREGATE(15,3,(TableDiv[[Agency]:[Agency]]=$E362)/(TableDiv[[Agency]:[Agency]]=$E362)*(ROW(TableDiv[Agency])-ROW(TableDiv[[#Headers],[Agency]])),COLUMNS($F$7:AH$7))))</f>
        <v>0</v>
      </c>
      <c r="AI362" s="1069" cm="1">
        <f t="array" ref="AI362">IF($D362&lt;COLUMNS($F$7:AI$7),"",INDEX(TableDiv[[GASB]:[GASB]],_xlfn.AGGREGATE(15,3,(TableDiv[[Agency]:[Agency]]=$E362)/(TableDiv[[Agency]:[Agency]]=$E362)*(ROW(TableDiv[Agency])-ROW(TableDiv[[#Headers],[Agency]])),COLUMNS($F$7:AI$7))))</f>
        <v>0</v>
      </c>
      <c r="AJ362" s="1069" cm="1">
        <f t="array" ref="AJ362">IF($D362&lt;COLUMNS($F$7:AJ$7),"",INDEX(TableDiv[[GASB]:[GASB]],_xlfn.AGGREGATE(15,3,(TableDiv[[Agency]:[Agency]]=$E362)/(TableDiv[[Agency]:[Agency]]=$E362)*(ROW(TableDiv[Agency])-ROW(TableDiv[[#Headers],[Agency]])),COLUMNS($F$7:AJ$7))))</f>
        <v>0</v>
      </c>
      <c r="AK362" s="1069" t="str" cm="1">
        <f t="array" ref="AK362">IF($D362&lt;COLUMNS($F$7:AK$7),"",INDEX(TableDiv[[GASB]:[GASB]],_xlfn.AGGREGATE(15,3,(TableDiv[[Agency]:[Agency]]=$E362)/(TableDiv[[Agency]:[Agency]]=$E362)*(ROW(TableDiv[Agency])-ROW(TableDiv[[#Headers],[Agency]])),COLUMNS($F$7:AK$7))))</f>
        <v/>
      </c>
      <c r="AL362" s="1069" t="str" cm="1">
        <f t="array" ref="AL362">IF($D362&lt;COLUMNS($F$7:AL$7),"",INDEX(TableDiv[[GASB]:[GASB]],_xlfn.AGGREGATE(15,3,(TableDiv[[Agency]:[Agency]]=$E362)/(TableDiv[[Agency]:[Agency]]=$E362)*(ROW(TableDiv[Agency])-ROW(TableDiv[[#Headers],[Agency]])),COLUMNS($F$7:AL$7))))</f>
        <v/>
      </c>
      <c r="AM362" s="1069" t="str" cm="1">
        <f t="array" ref="AM362">IF($D362&lt;COLUMNS($F$7:AM$7),"",INDEX(TableDiv[[GASB]:[GASB]],_xlfn.AGGREGATE(15,3,(TableDiv[[Agency]:[Agency]]=$E362)/(TableDiv[[Agency]:[Agency]]=$E362)*(ROW(TableDiv[Agency])-ROW(TableDiv[[#Headers],[Agency]])),COLUMNS($F$7:AM$7))))</f>
        <v/>
      </c>
      <c r="AN362" s="1069"/>
      <c r="AO362" s="1069"/>
      <c r="AP362" s="1069"/>
      <c r="AQ362" s="1069"/>
      <c r="AR362" s="1069"/>
      <c r="AS362" s="1069"/>
    </row>
    <row r="363" spans="1:45" ht="15">
      <c r="A363" s="1073" t="s">
        <v>1595</v>
      </c>
      <c r="B363" s="1073" t="s">
        <v>1354</v>
      </c>
      <c r="C363" s="1069"/>
      <c r="D363" s="1069">
        <f>COUNTIF(TableDiv[Agency],E363)</f>
        <v>31</v>
      </c>
      <c r="E363" s="1078" t="str" cm="1">
        <f t="array" ref="E363">IFERROR(INDEX(TableDiv[Agency],MATCH(0,INDEX(COUNTIF($E$7:E362,TableDiv[Agency]),),0)),"")</f>
        <v/>
      </c>
      <c r="F363" s="1069" cm="1">
        <f t="array" ref="F363">IF($D363&lt;COLUMNS($F$7:F$7),"",INDEX(TableDiv[[GASB]:[GASB]],_xlfn.AGGREGATE(15,3,(TableDiv[[Agency]:[Agency]]=$E363)/(TableDiv[[Agency]:[Agency]]=$E363)*(ROW(TableDiv[Agency])-ROW(TableDiv[[#Headers],[Agency]])),COLUMNS($F$7:F$7))))</f>
        <v>0</v>
      </c>
      <c r="G363" s="1069" cm="1">
        <f t="array" ref="G363">IF($D363&lt;COLUMNS($F$7:G$7),"",INDEX(TableDiv[[GASB]:[GASB]],_xlfn.AGGREGATE(15,3,(TableDiv[[Agency]:[Agency]]=$E363)/(TableDiv[[Agency]:[Agency]]=$E363)*(ROW(TableDiv[Agency])-ROW(TableDiv[[#Headers],[Agency]])),COLUMNS($F$7:G$7))))</f>
        <v>0</v>
      </c>
      <c r="H363" s="1069" cm="1">
        <f t="array" ref="H363">IF($D363&lt;COLUMNS($F$7:H$7),"",INDEX(TableDiv[[GASB]:[GASB]],_xlfn.AGGREGATE(15,3,(TableDiv[[Agency]:[Agency]]=$E363)/(TableDiv[[Agency]:[Agency]]=$E363)*(ROW(TableDiv[Agency])-ROW(TableDiv[[#Headers],[Agency]])),COLUMNS($F$7:H$7))))</f>
        <v>0</v>
      </c>
      <c r="I363" s="1069" cm="1">
        <f t="array" ref="I363">IF($D363&lt;COLUMNS($F$7:I$7),"",INDEX(TableDiv[[GASB]:[GASB]],_xlfn.AGGREGATE(15,3,(TableDiv[[Agency]:[Agency]]=$E363)/(TableDiv[[Agency]:[Agency]]=$E363)*(ROW(TableDiv[Agency])-ROW(TableDiv[[#Headers],[Agency]])),COLUMNS($F$7:I$7))))</f>
        <v>0</v>
      </c>
      <c r="J363" s="1069" cm="1">
        <f t="array" ref="J363">IF($D363&lt;COLUMNS($F$7:J$7),"",INDEX(TableDiv[[GASB]:[GASB]],_xlfn.AGGREGATE(15,3,(TableDiv[[Agency]:[Agency]]=$E363)/(TableDiv[[Agency]:[Agency]]=$E363)*(ROW(TableDiv[Agency])-ROW(TableDiv[[#Headers],[Agency]])),COLUMNS($F$7:J$7))))</f>
        <v>0</v>
      </c>
      <c r="K363" s="1069" cm="1">
        <f t="array" ref="K363">IF($D363&lt;COLUMNS($F$7:K$7),"",INDEX(TableDiv[[GASB]:[GASB]],_xlfn.AGGREGATE(15,3,(TableDiv[[Agency]:[Agency]]=$E363)/(TableDiv[[Agency]:[Agency]]=$E363)*(ROW(TableDiv[Agency])-ROW(TableDiv[[#Headers],[Agency]])),COLUMNS($F$7:K$7))))</f>
        <v>0</v>
      </c>
      <c r="L363" s="1069" cm="1">
        <f t="array" ref="L363">IF($D363&lt;COLUMNS($F$7:L$7),"",INDEX(TableDiv[[GASB]:[GASB]],_xlfn.AGGREGATE(15,3,(TableDiv[[Agency]:[Agency]]=$E363)/(TableDiv[[Agency]:[Agency]]=$E363)*(ROW(TableDiv[Agency])-ROW(TableDiv[[#Headers],[Agency]])),COLUMNS($F$7:L$7))))</f>
        <v>0</v>
      </c>
      <c r="M363" s="1069" cm="1">
        <f t="array" ref="M363">IF($D363&lt;COLUMNS($F$7:M$7),"",INDEX(TableDiv[[GASB]:[GASB]],_xlfn.AGGREGATE(15,3,(TableDiv[[Agency]:[Agency]]=$E363)/(TableDiv[[Agency]:[Agency]]=$E363)*(ROW(TableDiv[Agency])-ROW(TableDiv[[#Headers],[Agency]])),COLUMNS($F$7:M$7))))</f>
        <v>0</v>
      </c>
      <c r="N363" s="1069" cm="1">
        <f t="array" ref="N363">IF($D363&lt;COLUMNS($F$7:N$7),"",INDEX(TableDiv[[GASB]:[GASB]],_xlfn.AGGREGATE(15,3,(TableDiv[[Agency]:[Agency]]=$E363)/(TableDiv[[Agency]:[Agency]]=$E363)*(ROW(TableDiv[Agency])-ROW(TableDiv[[#Headers],[Agency]])),COLUMNS($F$7:N$7))))</f>
        <v>0</v>
      </c>
      <c r="O363" s="1069" cm="1">
        <f t="array" ref="O363">IF($D363&lt;COLUMNS($F$7:O$7),"",INDEX(TableDiv[[GASB]:[GASB]],_xlfn.AGGREGATE(15,3,(TableDiv[[Agency]:[Agency]]=$E363)/(TableDiv[[Agency]:[Agency]]=$E363)*(ROW(TableDiv[Agency])-ROW(TableDiv[[#Headers],[Agency]])),COLUMNS($F$7:O$7))))</f>
        <v>0</v>
      </c>
      <c r="P363" s="1069" cm="1">
        <f t="array" ref="P363">IF($D363&lt;COLUMNS($F$7:P$7),"",INDEX(TableDiv[[GASB]:[GASB]],_xlfn.AGGREGATE(15,3,(TableDiv[[Agency]:[Agency]]=$E363)/(TableDiv[[Agency]:[Agency]]=$E363)*(ROW(TableDiv[Agency])-ROW(TableDiv[[#Headers],[Agency]])),COLUMNS($F$7:P$7))))</f>
        <v>0</v>
      </c>
      <c r="Q363" s="1069" cm="1">
        <f t="array" ref="Q363">IF($D363&lt;COLUMNS($F$7:Q$7),"",INDEX(TableDiv[[GASB]:[GASB]],_xlfn.AGGREGATE(15,3,(TableDiv[[Agency]:[Agency]]=$E363)/(TableDiv[[Agency]:[Agency]]=$E363)*(ROW(TableDiv[Agency])-ROW(TableDiv[[#Headers],[Agency]])),COLUMNS($F$7:Q$7))))</f>
        <v>0</v>
      </c>
      <c r="R363" s="1069" cm="1">
        <f t="array" ref="R363">IF($D363&lt;COLUMNS($F$7:R$7),"",INDEX(TableDiv[[GASB]:[GASB]],_xlfn.AGGREGATE(15,3,(TableDiv[[Agency]:[Agency]]=$E363)/(TableDiv[[Agency]:[Agency]]=$E363)*(ROW(TableDiv[Agency])-ROW(TableDiv[[#Headers],[Agency]])),COLUMNS($F$7:R$7))))</f>
        <v>0</v>
      </c>
      <c r="S363" s="1069" cm="1">
        <f t="array" ref="S363">IF($D363&lt;COLUMNS($F$7:S$7),"",INDEX(TableDiv[[GASB]:[GASB]],_xlfn.AGGREGATE(15,3,(TableDiv[[Agency]:[Agency]]=$E363)/(TableDiv[[Agency]:[Agency]]=$E363)*(ROW(TableDiv[Agency])-ROW(TableDiv[[#Headers],[Agency]])),COLUMNS($F$7:S$7))))</f>
        <v>0</v>
      </c>
      <c r="T363" s="1069" cm="1">
        <f t="array" ref="T363">IF($D363&lt;COLUMNS($F$7:T$7),"",INDEX(TableDiv[[GASB]:[GASB]],_xlfn.AGGREGATE(15,3,(TableDiv[[Agency]:[Agency]]=$E363)/(TableDiv[[Agency]:[Agency]]=$E363)*(ROW(TableDiv[Agency])-ROW(TableDiv[[#Headers],[Agency]])),COLUMNS($F$7:T$7))))</f>
        <v>0</v>
      </c>
      <c r="U363" s="1069" cm="1">
        <f t="array" ref="U363">IF($D363&lt;COLUMNS($F$7:U$7),"",INDEX(TableDiv[[GASB]:[GASB]],_xlfn.AGGREGATE(15,3,(TableDiv[[Agency]:[Agency]]=$E363)/(TableDiv[[Agency]:[Agency]]=$E363)*(ROW(TableDiv[Agency])-ROW(TableDiv[[#Headers],[Agency]])),COLUMNS($F$7:U$7))))</f>
        <v>0</v>
      </c>
      <c r="V363" s="1069" cm="1">
        <f t="array" ref="V363">IF($D363&lt;COLUMNS($F$7:V$7),"",INDEX(TableDiv[[GASB]:[GASB]],_xlfn.AGGREGATE(15,3,(TableDiv[[Agency]:[Agency]]=$E363)/(TableDiv[[Agency]:[Agency]]=$E363)*(ROW(TableDiv[Agency])-ROW(TableDiv[[#Headers],[Agency]])),COLUMNS($F$7:V$7))))</f>
        <v>0</v>
      </c>
      <c r="W363" s="1069" cm="1">
        <f t="array" ref="W363">IF($D363&lt;COLUMNS($F$7:W$7),"",INDEX(TableDiv[[GASB]:[GASB]],_xlfn.AGGREGATE(15,3,(TableDiv[[Agency]:[Agency]]=$E363)/(TableDiv[[Agency]:[Agency]]=$E363)*(ROW(TableDiv[Agency])-ROW(TableDiv[[#Headers],[Agency]])),COLUMNS($F$7:W$7))))</f>
        <v>0</v>
      </c>
      <c r="X363" s="1069" cm="1">
        <f t="array" ref="X363">IF($D363&lt;COLUMNS($F$7:X$7),"",INDEX(TableDiv[[GASB]:[GASB]],_xlfn.AGGREGATE(15,3,(TableDiv[[Agency]:[Agency]]=$E363)/(TableDiv[[Agency]:[Agency]]=$E363)*(ROW(TableDiv[Agency])-ROW(TableDiv[[#Headers],[Agency]])),COLUMNS($F$7:X$7))))</f>
        <v>0</v>
      </c>
      <c r="Y363" s="1069" cm="1">
        <f t="array" ref="Y363">IF($D363&lt;COLUMNS($F$7:Y$7),"",INDEX(TableDiv[[GASB]:[GASB]],_xlfn.AGGREGATE(15,3,(TableDiv[[Agency]:[Agency]]=$E363)/(TableDiv[[Agency]:[Agency]]=$E363)*(ROW(TableDiv[Agency])-ROW(TableDiv[[#Headers],[Agency]])),COLUMNS($F$7:Y$7))))</f>
        <v>0</v>
      </c>
      <c r="Z363" s="1069" cm="1">
        <f t="array" ref="Z363">IF($D363&lt;COLUMNS($F$7:Z$7),"",INDEX(TableDiv[[GASB]:[GASB]],_xlfn.AGGREGATE(15,3,(TableDiv[[Agency]:[Agency]]=$E363)/(TableDiv[[Agency]:[Agency]]=$E363)*(ROW(TableDiv[Agency])-ROW(TableDiv[[#Headers],[Agency]])),COLUMNS($F$7:Z$7))))</f>
        <v>0</v>
      </c>
      <c r="AA363" s="1069" cm="1">
        <f t="array" ref="AA363">IF($D363&lt;COLUMNS($F$7:AA$7),"",INDEX(TableDiv[[GASB]:[GASB]],_xlfn.AGGREGATE(15,3,(TableDiv[[Agency]:[Agency]]=$E363)/(TableDiv[[Agency]:[Agency]]=$E363)*(ROW(TableDiv[Agency])-ROW(TableDiv[[#Headers],[Agency]])),COLUMNS($F$7:AA$7))))</f>
        <v>0</v>
      </c>
      <c r="AB363" s="1069" cm="1">
        <f t="array" ref="AB363">IF($D363&lt;COLUMNS($F$7:AB$7),"",INDEX(TableDiv[[GASB]:[GASB]],_xlfn.AGGREGATE(15,3,(TableDiv[[Agency]:[Agency]]=$E363)/(TableDiv[[Agency]:[Agency]]=$E363)*(ROW(TableDiv[Agency])-ROW(TableDiv[[#Headers],[Agency]])),COLUMNS($F$7:AB$7))))</f>
        <v>0</v>
      </c>
      <c r="AC363" s="1069" cm="1">
        <f t="array" ref="AC363">IF($D363&lt;COLUMNS($F$7:AC$7),"",INDEX(TableDiv[[GASB]:[GASB]],_xlfn.AGGREGATE(15,3,(TableDiv[[Agency]:[Agency]]=$E363)/(TableDiv[[Agency]:[Agency]]=$E363)*(ROW(TableDiv[Agency])-ROW(TableDiv[[#Headers],[Agency]])),COLUMNS($F$7:AC$7))))</f>
        <v>0</v>
      </c>
      <c r="AD363" s="1069" cm="1">
        <f t="array" ref="AD363">IF($D363&lt;COLUMNS($F$7:AD$7),"",INDEX(TableDiv[[GASB]:[GASB]],_xlfn.AGGREGATE(15,3,(TableDiv[[Agency]:[Agency]]=$E363)/(TableDiv[[Agency]:[Agency]]=$E363)*(ROW(TableDiv[Agency])-ROW(TableDiv[[#Headers],[Agency]])),COLUMNS($F$7:AD$7))))</f>
        <v>0</v>
      </c>
      <c r="AE363" s="1069" cm="1">
        <f t="array" ref="AE363">IF($D363&lt;COLUMNS($F$7:AE$7),"",INDEX(TableDiv[[GASB]:[GASB]],_xlfn.AGGREGATE(15,3,(TableDiv[[Agency]:[Agency]]=$E363)/(TableDiv[[Agency]:[Agency]]=$E363)*(ROW(TableDiv[Agency])-ROW(TableDiv[[#Headers],[Agency]])),COLUMNS($F$7:AE$7))))</f>
        <v>0</v>
      </c>
      <c r="AF363" s="1069" cm="1">
        <f t="array" ref="AF363">IF($D363&lt;COLUMNS($F$7:AF$7),"",INDEX(TableDiv[[GASB]:[GASB]],_xlfn.AGGREGATE(15,3,(TableDiv[[Agency]:[Agency]]=$E363)/(TableDiv[[Agency]:[Agency]]=$E363)*(ROW(TableDiv[Agency])-ROW(TableDiv[[#Headers],[Agency]])),COLUMNS($F$7:AF$7))))</f>
        <v>0</v>
      </c>
      <c r="AG363" s="1069" cm="1">
        <f t="array" ref="AG363">IF($D363&lt;COLUMNS($F$7:AG$7),"",INDEX(TableDiv[[GASB]:[GASB]],_xlfn.AGGREGATE(15,3,(TableDiv[[Agency]:[Agency]]=$E363)/(TableDiv[[Agency]:[Agency]]=$E363)*(ROW(TableDiv[Agency])-ROW(TableDiv[[#Headers],[Agency]])),COLUMNS($F$7:AG$7))))</f>
        <v>0</v>
      </c>
      <c r="AH363" s="1069" cm="1">
        <f t="array" ref="AH363">IF($D363&lt;COLUMNS($F$7:AH$7),"",INDEX(TableDiv[[GASB]:[GASB]],_xlfn.AGGREGATE(15,3,(TableDiv[[Agency]:[Agency]]=$E363)/(TableDiv[[Agency]:[Agency]]=$E363)*(ROW(TableDiv[Agency])-ROW(TableDiv[[#Headers],[Agency]])),COLUMNS($F$7:AH$7))))</f>
        <v>0</v>
      </c>
      <c r="AI363" s="1069" cm="1">
        <f t="array" ref="AI363">IF($D363&lt;COLUMNS($F$7:AI$7),"",INDEX(TableDiv[[GASB]:[GASB]],_xlfn.AGGREGATE(15,3,(TableDiv[[Agency]:[Agency]]=$E363)/(TableDiv[[Agency]:[Agency]]=$E363)*(ROW(TableDiv[Agency])-ROW(TableDiv[[#Headers],[Agency]])),COLUMNS($F$7:AI$7))))</f>
        <v>0</v>
      </c>
      <c r="AJ363" s="1069" cm="1">
        <f t="array" ref="AJ363">IF($D363&lt;COLUMNS($F$7:AJ$7),"",INDEX(TableDiv[[GASB]:[GASB]],_xlfn.AGGREGATE(15,3,(TableDiv[[Agency]:[Agency]]=$E363)/(TableDiv[[Agency]:[Agency]]=$E363)*(ROW(TableDiv[Agency])-ROW(TableDiv[[#Headers],[Agency]])),COLUMNS($F$7:AJ$7))))</f>
        <v>0</v>
      </c>
      <c r="AK363" s="1069" t="str" cm="1">
        <f t="array" ref="AK363">IF($D363&lt;COLUMNS($F$7:AK$7),"",INDEX(TableDiv[[GASB]:[GASB]],_xlfn.AGGREGATE(15,3,(TableDiv[[Agency]:[Agency]]=$E363)/(TableDiv[[Agency]:[Agency]]=$E363)*(ROW(TableDiv[Agency])-ROW(TableDiv[[#Headers],[Agency]])),COLUMNS($F$7:AK$7))))</f>
        <v/>
      </c>
      <c r="AL363" s="1069" t="str" cm="1">
        <f t="array" ref="AL363">IF($D363&lt;COLUMNS($F$7:AL$7),"",INDEX(TableDiv[[GASB]:[GASB]],_xlfn.AGGREGATE(15,3,(TableDiv[[Agency]:[Agency]]=$E363)/(TableDiv[[Agency]:[Agency]]=$E363)*(ROW(TableDiv[Agency])-ROW(TableDiv[[#Headers],[Agency]])),COLUMNS($F$7:AL$7))))</f>
        <v/>
      </c>
      <c r="AM363" s="1069" t="str" cm="1">
        <f t="array" ref="AM363">IF($D363&lt;COLUMNS($F$7:AM$7),"",INDEX(TableDiv[[GASB]:[GASB]],_xlfn.AGGREGATE(15,3,(TableDiv[[Agency]:[Agency]]=$E363)/(TableDiv[[Agency]:[Agency]]=$E363)*(ROW(TableDiv[Agency])-ROW(TableDiv[[#Headers],[Agency]])),COLUMNS($F$7:AM$7))))</f>
        <v/>
      </c>
      <c r="AN363" s="1069"/>
      <c r="AO363" s="1069"/>
      <c r="AP363" s="1069"/>
      <c r="AQ363" s="1069"/>
      <c r="AR363" s="1069"/>
      <c r="AS363" s="1069"/>
    </row>
    <row r="364" spans="1:45" ht="15">
      <c r="A364" s="1073" t="s">
        <v>1600</v>
      </c>
      <c r="B364" s="1073" t="s">
        <v>1360</v>
      </c>
      <c r="C364" s="1069"/>
      <c r="D364" s="1069">
        <f>COUNTIF(TableDiv[Agency],E364)</f>
        <v>31</v>
      </c>
      <c r="E364" s="1078" t="str" cm="1">
        <f t="array" ref="E364">IFERROR(INDEX(TableDiv[Agency],MATCH(0,INDEX(COUNTIF($E$7:E363,TableDiv[Agency]),),0)),"")</f>
        <v/>
      </c>
      <c r="F364" s="1069" cm="1">
        <f t="array" ref="F364">IF($D364&lt;COLUMNS($F$7:F$7),"",INDEX(TableDiv[[GASB]:[GASB]],_xlfn.AGGREGATE(15,3,(TableDiv[[Agency]:[Agency]]=$E364)/(TableDiv[[Agency]:[Agency]]=$E364)*(ROW(TableDiv[Agency])-ROW(TableDiv[[#Headers],[Agency]])),COLUMNS($F$7:F$7))))</f>
        <v>0</v>
      </c>
      <c r="G364" s="1069" cm="1">
        <f t="array" ref="G364">IF($D364&lt;COLUMNS($F$7:G$7),"",INDEX(TableDiv[[GASB]:[GASB]],_xlfn.AGGREGATE(15,3,(TableDiv[[Agency]:[Agency]]=$E364)/(TableDiv[[Agency]:[Agency]]=$E364)*(ROW(TableDiv[Agency])-ROW(TableDiv[[#Headers],[Agency]])),COLUMNS($F$7:G$7))))</f>
        <v>0</v>
      </c>
      <c r="H364" s="1069" cm="1">
        <f t="array" ref="H364">IF($D364&lt;COLUMNS($F$7:H$7),"",INDEX(TableDiv[[GASB]:[GASB]],_xlfn.AGGREGATE(15,3,(TableDiv[[Agency]:[Agency]]=$E364)/(TableDiv[[Agency]:[Agency]]=$E364)*(ROW(TableDiv[Agency])-ROW(TableDiv[[#Headers],[Agency]])),COLUMNS($F$7:H$7))))</f>
        <v>0</v>
      </c>
      <c r="I364" s="1069" cm="1">
        <f t="array" ref="I364">IF($D364&lt;COLUMNS($F$7:I$7),"",INDEX(TableDiv[[GASB]:[GASB]],_xlfn.AGGREGATE(15,3,(TableDiv[[Agency]:[Agency]]=$E364)/(TableDiv[[Agency]:[Agency]]=$E364)*(ROW(TableDiv[Agency])-ROW(TableDiv[[#Headers],[Agency]])),COLUMNS($F$7:I$7))))</f>
        <v>0</v>
      </c>
      <c r="J364" s="1069" cm="1">
        <f t="array" ref="J364">IF($D364&lt;COLUMNS($F$7:J$7),"",INDEX(TableDiv[[GASB]:[GASB]],_xlfn.AGGREGATE(15,3,(TableDiv[[Agency]:[Agency]]=$E364)/(TableDiv[[Agency]:[Agency]]=$E364)*(ROW(TableDiv[Agency])-ROW(TableDiv[[#Headers],[Agency]])),COLUMNS($F$7:J$7))))</f>
        <v>0</v>
      </c>
      <c r="K364" s="1069" cm="1">
        <f t="array" ref="K364">IF($D364&lt;COLUMNS($F$7:K$7),"",INDEX(TableDiv[[GASB]:[GASB]],_xlfn.AGGREGATE(15,3,(TableDiv[[Agency]:[Agency]]=$E364)/(TableDiv[[Agency]:[Agency]]=$E364)*(ROW(TableDiv[Agency])-ROW(TableDiv[[#Headers],[Agency]])),COLUMNS($F$7:K$7))))</f>
        <v>0</v>
      </c>
      <c r="L364" s="1069" cm="1">
        <f t="array" ref="L364">IF($D364&lt;COLUMNS($F$7:L$7),"",INDEX(TableDiv[[GASB]:[GASB]],_xlfn.AGGREGATE(15,3,(TableDiv[[Agency]:[Agency]]=$E364)/(TableDiv[[Agency]:[Agency]]=$E364)*(ROW(TableDiv[Agency])-ROW(TableDiv[[#Headers],[Agency]])),COLUMNS($F$7:L$7))))</f>
        <v>0</v>
      </c>
      <c r="M364" s="1069" cm="1">
        <f t="array" ref="M364">IF($D364&lt;COLUMNS($F$7:M$7),"",INDEX(TableDiv[[GASB]:[GASB]],_xlfn.AGGREGATE(15,3,(TableDiv[[Agency]:[Agency]]=$E364)/(TableDiv[[Agency]:[Agency]]=$E364)*(ROW(TableDiv[Agency])-ROW(TableDiv[[#Headers],[Agency]])),COLUMNS($F$7:M$7))))</f>
        <v>0</v>
      </c>
      <c r="N364" s="1069" cm="1">
        <f t="array" ref="N364">IF($D364&lt;COLUMNS($F$7:N$7),"",INDEX(TableDiv[[GASB]:[GASB]],_xlfn.AGGREGATE(15,3,(TableDiv[[Agency]:[Agency]]=$E364)/(TableDiv[[Agency]:[Agency]]=$E364)*(ROW(TableDiv[Agency])-ROW(TableDiv[[#Headers],[Agency]])),COLUMNS($F$7:N$7))))</f>
        <v>0</v>
      </c>
      <c r="O364" s="1069" cm="1">
        <f t="array" ref="O364">IF($D364&lt;COLUMNS($F$7:O$7),"",INDEX(TableDiv[[GASB]:[GASB]],_xlfn.AGGREGATE(15,3,(TableDiv[[Agency]:[Agency]]=$E364)/(TableDiv[[Agency]:[Agency]]=$E364)*(ROW(TableDiv[Agency])-ROW(TableDiv[[#Headers],[Agency]])),COLUMNS($F$7:O$7))))</f>
        <v>0</v>
      </c>
      <c r="P364" s="1069" cm="1">
        <f t="array" ref="P364">IF($D364&lt;COLUMNS($F$7:P$7),"",INDEX(TableDiv[[GASB]:[GASB]],_xlfn.AGGREGATE(15,3,(TableDiv[[Agency]:[Agency]]=$E364)/(TableDiv[[Agency]:[Agency]]=$E364)*(ROW(TableDiv[Agency])-ROW(TableDiv[[#Headers],[Agency]])),COLUMNS($F$7:P$7))))</f>
        <v>0</v>
      </c>
      <c r="Q364" s="1069" cm="1">
        <f t="array" ref="Q364">IF($D364&lt;COLUMNS($F$7:Q$7),"",INDEX(TableDiv[[GASB]:[GASB]],_xlfn.AGGREGATE(15,3,(TableDiv[[Agency]:[Agency]]=$E364)/(TableDiv[[Agency]:[Agency]]=$E364)*(ROW(TableDiv[Agency])-ROW(TableDiv[[#Headers],[Agency]])),COLUMNS($F$7:Q$7))))</f>
        <v>0</v>
      </c>
      <c r="R364" s="1069" cm="1">
        <f t="array" ref="R364">IF($D364&lt;COLUMNS($F$7:R$7),"",INDEX(TableDiv[[GASB]:[GASB]],_xlfn.AGGREGATE(15,3,(TableDiv[[Agency]:[Agency]]=$E364)/(TableDiv[[Agency]:[Agency]]=$E364)*(ROW(TableDiv[Agency])-ROW(TableDiv[[#Headers],[Agency]])),COLUMNS($F$7:R$7))))</f>
        <v>0</v>
      </c>
      <c r="S364" s="1069" cm="1">
        <f t="array" ref="S364">IF($D364&lt;COLUMNS($F$7:S$7),"",INDEX(TableDiv[[GASB]:[GASB]],_xlfn.AGGREGATE(15,3,(TableDiv[[Agency]:[Agency]]=$E364)/(TableDiv[[Agency]:[Agency]]=$E364)*(ROW(TableDiv[Agency])-ROW(TableDiv[[#Headers],[Agency]])),COLUMNS($F$7:S$7))))</f>
        <v>0</v>
      </c>
      <c r="T364" s="1069" cm="1">
        <f t="array" ref="T364">IF($D364&lt;COLUMNS($F$7:T$7),"",INDEX(TableDiv[[GASB]:[GASB]],_xlfn.AGGREGATE(15,3,(TableDiv[[Agency]:[Agency]]=$E364)/(TableDiv[[Agency]:[Agency]]=$E364)*(ROW(TableDiv[Agency])-ROW(TableDiv[[#Headers],[Agency]])),COLUMNS($F$7:T$7))))</f>
        <v>0</v>
      </c>
      <c r="U364" s="1069" cm="1">
        <f t="array" ref="U364">IF($D364&lt;COLUMNS($F$7:U$7),"",INDEX(TableDiv[[GASB]:[GASB]],_xlfn.AGGREGATE(15,3,(TableDiv[[Agency]:[Agency]]=$E364)/(TableDiv[[Agency]:[Agency]]=$E364)*(ROW(TableDiv[Agency])-ROW(TableDiv[[#Headers],[Agency]])),COLUMNS($F$7:U$7))))</f>
        <v>0</v>
      </c>
      <c r="V364" s="1069" cm="1">
        <f t="array" ref="V364">IF($D364&lt;COLUMNS($F$7:V$7),"",INDEX(TableDiv[[GASB]:[GASB]],_xlfn.AGGREGATE(15,3,(TableDiv[[Agency]:[Agency]]=$E364)/(TableDiv[[Agency]:[Agency]]=$E364)*(ROW(TableDiv[Agency])-ROW(TableDiv[[#Headers],[Agency]])),COLUMNS($F$7:V$7))))</f>
        <v>0</v>
      </c>
      <c r="W364" s="1069" cm="1">
        <f t="array" ref="W364">IF($D364&lt;COLUMNS($F$7:W$7),"",INDEX(TableDiv[[GASB]:[GASB]],_xlfn.AGGREGATE(15,3,(TableDiv[[Agency]:[Agency]]=$E364)/(TableDiv[[Agency]:[Agency]]=$E364)*(ROW(TableDiv[Agency])-ROW(TableDiv[[#Headers],[Agency]])),COLUMNS($F$7:W$7))))</f>
        <v>0</v>
      </c>
      <c r="X364" s="1069" cm="1">
        <f t="array" ref="X364">IF($D364&lt;COLUMNS($F$7:X$7),"",INDEX(TableDiv[[GASB]:[GASB]],_xlfn.AGGREGATE(15,3,(TableDiv[[Agency]:[Agency]]=$E364)/(TableDiv[[Agency]:[Agency]]=$E364)*(ROW(TableDiv[Agency])-ROW(TableDiv[[#Headers],[Agency]])),COLUMNS($F$7:X$7))))</f>
        <v>0</v>
      </c>
      <c r="Y364" s="1069" cm="1">
        <f t="array" ref="Y364">IF($D364&lt;COLUMNS($F$7:Y$7),"",INDEX(TableDiv[[GASB]:[GASB]],_xlfn.AGGREGATE(15,3,(TableDiv[[Agency]:[Agency]]=$E364)/(TableDiv[[Agency]:[Agency]]=$E364)*(ROW(TableDiv[Agency])-ROW(TableDiv[[#Headers],[Agency]])),COLUMNS($F$7:Y$7))))</f>
        <v>0</v>
      </c>
      <c r="Z364" s="1069" cm="1">
        <f t="array" ref="Z364">IF($D364&lt;COLUMNS($F$7:Z$7),"",INDEX(TableDiv[[GASB]:[GASB]],_xlfn.AGGREGATE(15,3,(TableDiv[[Agency]:[Agency]]=$E364)/(TableDiv[[Agency]:[Agency]]=$E364)*(ROW(TableDiv[Agency])-ROW(TableDiv[[#Headers],[Agency]])),COLUMNS($F$7:Z$7))))</f>
        <v>0</v>
      </c>
      <c r="AA364" s="1069" cm="1">
        <f t="array" ref="AA364">IF($D364&lt;COLUMNS($F$7:AA$7),"",INDEX(TableDiv[[GASB]:[GASB]],_xlfn.AGGREGATE(15,3,(TableDiv[[Agency]:[Agency]]=$E364)/(TableDiv[[Agency]:[Agency]]=$E364)*(ROW(TableDiv[Agency])-ROW(TableDiv[[#Headers],[Agency]])),COLUMNS($F$7:AA$7))))</f>
        <v>0</v>
      </c>
      <c r="AB364" s="1069" cm="1">
        <f t="array" ref="AB364">IF($D364&lt;COLUMNS($F$7:AB$7),"",INDEX(TableDiv[[GASB]:[GASB]],_xlfn.AGGREGATE(15,3,(TableDiv[[Agency]:[Agency]]=$E364)/(TableDiv[[Agency]:[Agency]]=$E364)*(ROW(TableDiv[Agency])-ROW(TableDiv[[#Headers],[Agency]])),COLUMNS($F$7:AB$7))))</f>
        <v>0</v>
      </c>
      <c r="AC364" s="1069" cm="1">
        <f t="array" ref="AC364">IF($D364&lt;COLUMNS($F$7:AC$7),"",INDEX(TableDiv[[GASB]:[GASB]],_xlfn.AGGREGATE(15,3,(TableDiv[[Agency]:[Agency]]=$E364)/(TableDiv[[Agency]:[Agency]]=$E364)*(ROW(TableDiv[Agency])-ROW(TableDiv[[#Headers],[Agency]])),COLUMNS($F$7:AC$7))))</f>
        <v>0</v>
      </c>
      <c r="AD364" s="1069" cm="1">
        <f t="array" ref="AD364">IF($D364&lt;COLUMNS($F$7:AD$7),"",INDEX(TableDiv[[GASB]:[GASB]],_xlfn.AGGREGATE(15,3,(TableDiv[[Agency]:[Agency]]=$E364)/(TableDiv[[Agency]:[Agency]]=$E364)*(ROW(TableDiv[Agency])-ROW(TableDiv[[#Headers],[Agency]])),COLUMNS($F$7:AD$7))))</f>
        <v>0</v>
      </c>
      <c r="AE364" s="1069" cm="1">
        <f t="array" ref="AE364">IF($D364&lt;COLUMNS($F$7:AE$7),"",INDEX(TableDiv[[GASB]:[GASB]],_xlfn.AGGREGATE(15,3,(TableDiv[[Agency]:[Agency]]=$E364)/(TableDiv[[Agency]:[Agency]]=$E364)*(ROW(TableDiv[Agency])-ROW(TableDiv[[#Headers],[Agency]])),COLUMNS($F$7:AE$7))))</f>
        <v>0</v>
      </c>
      <c r="AF364" s="1069" cm="1">
        <f t="array" ref="AF364">IF($D364&lt;COLUMNS($F$7:AF$7),"",INDEX(TableDiv[[GASB]:[GASB]],_xlfn.AGGREGATE(15,3,(TableDiv[[Agency]:[Agency]]=$E364)/(TableDiv[[Agency]:[Agency]]=$E364)*(ROW(TableDiv[Agency])-ROW(TableDiv[[#Headers],[Agency]])),COLUMNS($F$7:AF$7))))</f>
        <v>0</v>
      </c>
      <c r="AG364" s="1069" cm="1">
        <f t="array" ref="AG364">IF($D364&lt;COLUMNS($F$7:AG$7),"",INDEX(TableDiv[[GASB]:[GASB]],_xlfn.AGGREGATE(15,3,(TableDiv[[Agency]:[Agency]]=$E364)/(TableDiv[[Agency]:[Agency]]=$E364)*(ROW(TableDiv[Agency])-ROW(TableDiv[[#Headers],[Agency]])),COLUMNS($F$7:AG$7))))</f>
        <v>0</v>
      </c>
      <c r="AH364" s="1069" cm="1">
        <f t="array" ref="AH364">IF($D364&lt;COLUMNS($F$7:AH$7),"",INDEX(TableDiv[[GASB]:[GASB]],_xlfn.AGGREGATE(15,3,(TableDiv[[Agency]:[Agency]]=$E364)/(TableDiv[[Agency]:[Agency]]=$E364)*(ROW(TableDiv[Agency])-ROW(TableDiv[[#Headers],[Agency]])),COLUMNS($F$7:AH$7))))</f>
        <v>0</v>
      </c>
      <c r="AI364" s="1069" cm="1">
        <f t="array" ref="AI364">IF($D364&lt;COLUMNS($F$7:AI$7),"",INDEX(TableDiv[[GASB]:[GASB]],_xlfn.AGGREGATE(15,3,(TableDiv[[Agency]:[Agency]]=$E364)/(TableDiv[[Agency]:[Agency]]=$E364)*(ROW(TableDiv[Agency])-ROW(TableDiv[[#Headers],[Agency]])),COLUMNS($F$7:AI$7))))</f>
        <v>0</v>
      </c>
      <c r="AJ364" s="1069" cm="1">
        <f t="array" ref="AJ364">IF($D364&lt;COLUMNS($F$7:AJ$7),"",INDEX(TableDiv[[GASB]:[GASB]],_xlfn.AGGREGATE(15,3,(TableDiv[[Agency]:[Agency]]=$E364)/(TableDiv[[Agency]:[Agency]]=$E364)*(ROW(TableDiv[Agency])-ROW(TableDiv[[#Headers],[Agency]])),COLUMNS($F$7:AJ$7))))</f>
        <v>0</v>
      </c>
      <c r="AK364" s="1069" t="str" cm="1">
        <f t="array" ref="AK364">IF($D364&lt;COLUMNS($F$7:AK$7),"",INDEX(TableDiv[[GASB]:[GASB]],_xlfn.AGGREGATE(15,3,(TableDiv[[Agency]:[Agency]]=$E364)/(TableDiv[[Agency]:[Agency]]=$E364)*(ROW(TableDiv[Agency])-ROW(TableDiv[[#Headers],[Agency]])),COLUMNS($F$7:AK$7))))</f>
        <v/>
      </c>
      <c r="AL364" s="1069" t="str" cm="1">
        <f t="array" ref="AL364">IF($D364&lt;COLUMNS($F$7:AL$7),"",INDEX(TableDiv[[GASB]:[GASB]],_xlfn.AGGREGATE(15,3,(TableDiv[[Agency]:[Agency]]=$E364)/(TableDiv[[Agency]:[Agency]]=$E364)*(ROW(TableDiv[Agency])-ROW(TableDiv[[#Headers],[Agency]])),COLUMNS($F$7:AL$7))))</f>
        <v/>
      </c>
      <c r="AM364" s="1069" t="str" cm="1">
        <f t="array" ref="AM364">IF($D364&lt;COLUMNS($F$7:AM$7),"",INDEX(TableDiv[[GASB]:[GASB]],_xlfn.AGGREGATE(15,3,(TableDiv[[Agency]:[Agency]]=$E364)/(TableDiv[[Agency]:[Agency]]=$E364)*(ROW(TableDiv[Agency])-ROW(TableDiv[[#Headers],[Agency]])),COLUMNS($F$7:AM$7))))</f>
        <v/>
      </c>
      <c r="AN364" s="1069"/>
      <c r="AO364" s="1069"/>
      <c r="AP364" s="1069"/>
      <c r="AQ364" s="1069"/>
      <c r="AR364" s="1069"/>
      <c r="AS364" s="1069"/>
    </row>
    <row r="365" spans="1:45" ht="15">
      <c r="A365" s="1073" t="s">
        <v>1605</v>
      </c>
      <c r="B365" s="1073" t="s">
        <v>1366</v>
      </c>
      <c r="C365" s="1069"/>
      <c r="D365" s="1069">
        <f>COUNTIF(TableDiv[Agency],E365)</f>
        <v>31</v>
      </c>
      <c r="E365" s="1078" t="str" cm="1">
        <f t="array" ref="E365">IFERROR(INDEX(TableDiv[Agency],MATCH(0,INDEX(COUNTIF($E$7:E364,TableDiv[Agency]),),0)),"")</f>
        <v/>
      </c>
      <c r="F365" s="1069" cm="1">
        <f t="array" ref="F365">IF($D365&lt;COLUMNS($F$7:F$7),"",INDEX(TableDiv[[GASB]:[GASB]],_xlfn.AGGREGATE(15,3,(TableDiv[[Agency]:[Agency]]=$E365)/(TableDiv[[Agency]:[Agency]]=$E365)*(ROW(TableDiv[Agency])-ROW(TableDiv[[#Headers],[Agency]])),COLUMNS($F$7:F$7))))</f>
        <v>0</v>
      </c>
      <c r="G365" s="1069" cm="1">
        <f t="array" ref="G365">IF($D365&lt;COLUMNS($F$7:G$7),"",INDEX(TableDiv[[GASB]:[GASB]],_xlfn.AGGREGATE(15,3,(TableDiv[[Agency]:[Agency]]=$E365)/(TableDiv[[Agency]:[Agency]]=$E365)*(ROW(TableDiv[Agency])-ROW(TableDiv[[#Headers],[Agency]])),COLUMNS($F$7:G$7))))</f>
        <v>0</v>
      </c>
      <c r="H365" s="1069" cm="1">
        <f t="array" ref="H365">IF($D365&lt;COLUMNS($F$7:H$7),"",INDEX(TableDiv[[GASB]:[GASB]],_xlfn.AGGREGATE(15,3,(TableDiv[[Agency]:[Agency]]=$E365)/(TableDiv[[Agency]:[Agency]]=$E365)*(ROW(TableDiv[Agency])-ROW(TableDiv[[#Headers],[Agency]])),COLUMNS($F$7:H$7))))</f>
        <v>0</v>
      </c>
      <c r="I365" s="1069" cm="1">
        <f t="array" ref="I365">IF($D365&lt;COLUMNS($F$7:I$7),"",INDEX(TableDiv[[GASB]:[GASB]],_xlfn.AGGREGATE(15,3,(TableDiv[[Agency]:[Agency]]=$E365)/(TableDiv[[Agency]:[Agency]]=$E365)*(ROW(TableDiv[Agency])-ROW(TableDiv[[#Headers],[Agency]])),COLUMNS($F$7:I$7))))</f>
        <v>0</v>
      </c>
      <c r="J365" s="1069" cm="1">
        <f t="array" ref="J365">IF($D365&lt;COLUMNS($F$7:J$7),"",INDEX(TableDiv[[GASB]:[GASB]],_xlfn.AGGREGATE(15,3,(TableDiv[[Agency]:[Agency]]=$E365)/(TableDiv[[Agency]:[Agency]]=$E365)*(ROW(TableDiv[Agency])-ROW(TableDiv[[#Headers],[Agency]])),COLUMNS($F$7:J$7))))</f>
        <v>0</v>
      </c>
      <c r="K365" s="1069" cm="1">
        <f t="array" ref="K365">IF($D365&lt;COLUMNS($F$7:K$7),"",INDEX(TableDiv[[GASB]:[GASB]],_xlfn.AGGREGATE(15,3,(TableDiv[[Agency]:[Agency]]=$E365)/(TableDiv[[Agency]:[Agency]]=$E365)*(ROW(TableDiv[Agency])-ROW(TableDiv[[#Headers],[Agency]])),COLUMNS($F$7:K$7))))</f>
        <v>0</v>
      </c>
      <c r="L365" s="1069" cm="1">
        <f t="array" ref="L365">IF($D365&lt;COLUMNS($F$7:L$7),"",INDEX(TableDiv[[GASB]:[GASB]],_xlfn.AGGREGATE(15,3,(TableDiv[[Agency]:[Agency]]=$E365)/(TableDiv[[Agency]:[Agency]]=$E365)*(ROW(TableDiv[Agency])-ROW(TableDiv[[#Headers],[Agency]])),COLUMNS($F$7:L$7))))</f>
        <v>0</v>
      </c>
      <c r="M365" s="1069" cm="1">
        <f t="array" ref="M365">IF($D365&lt;COLUMNS($F$7:M$7),"",INDEX(TableDiv[[GASB]:[GASB]],_xlfn.AGGREGATE(15,3,(TableDiv[[Agency]:[Agency]]=$E365)/(TableDiv[[Agency]:[Agency]]=$E365)*(ROW(TableDiv[Agency])-ROW(TableDiv[[#Headers],[Agency]])),COLUMNS($F$7:M$7))))</f>
        <v>0</v>
      </c>
      <c r="N365" s="1069" cm="1">
        <f t="array" ref="N365">IF($D365&lt;COLUMNS($F$7:N$7),"",INDEX(TableDiv[[GASB]:[GASB]],_xlfn.AGGREGATE(15,3,(TableDiv[[Agency]:[Agency]]=$E365)/(TableDiv[[Agency]:[Agency]]=$E365)*(ROW(TableDiv[Agency])-ROW(TableDiv[[#Headers],[Agency]])),COLUMNS($F$7:N$7))))</f>
        <v>0</v>
      </c>
      <c r="O365" s="1069" cm="1">
        <f t="array" ref="O365">IF($D365&lt;COLUMNS($F$7:O$7),"",INDEX(TableDiv[[GASB]:[GASB]],_xlfn.AGGREGATE(15,3,(TableDiv[[Agency]:[Agency]]=$E365)/(TableDiv[[Agency]:[Agency]]=$E365)*(ROW(TableDiv[Agency])-ROW(TableDiv[[#Headers],[Agency]])),COLUMNS($F$7:O$7))))</f>
        <v>0</v>
      </c>
      <c r="P365" s="1069" cm="1">
        <f t="array" ref="P365">IF($D365&lt;COLUMNS($F$7:P$7),"",INDEX(TableDiv[[GASB]:[GASB]],_xlfn.AGGREGATE(15,3,(TableDiv[[Agency]:[Agency]]=$E365)/(TableDiv[[Agency]:[Agency]]=$E365)*(ROW(TableDiv[Agency])-ROW(TableDiv[[#Headers],[Agency]])),COLUMNS($F$7:P$7))))</f>
        <v>0</v>
      </c>
      <c r="Q365" s="1069" cm="1">
        <f t="array" ref="Q365">IF($D365&lt;COLUMNS($F$7:Q$7),"",INDEX(TableDiv[[GASB]:[GASB]],_xlfn.AGGREGATE(15,3,(TableDiv[[Agency]:[Agency]]=$E365)/(TableDiv[[Agency]:[Agency]]=$E365)*(ROW(TableDiv[Agency])-ROW(TableDiv[[#Headers],[Agency]])),COLUMNS($F$7:Q$7))))</f>
        <v>0</v>
      </c>
      <c r="R365" s="1069" cm="1">
        <f t="array" ref="R365">IF($D365&lt;COLUMNS($F$7:R$7),"",INDEX(TableDiv[[GASB]:[GASB]],_xlfn.AGGREGATE(15,3,(TableDiv[[Agency]:[Agency]]=$E365)/(TableDiv[[Agency]:[Agency]]=$E365)*(ROW(TableDiv[Agency])-ROW(TableDiv[[#Headers],[Agency]])),COLUMNS($F$7:R$7))))</f>
        <v>0</v>
      </c>
      <c r="S365" s="1069" cm="1">
        <f t="array" ref="S365">IF($D365&lt;COLUMNS($F$7:S$7),"",INDEX(TableDiv[[GASB]:[GASB]],_xlfn.AGGREGATE(15,3,(TableDiv[[Agency]:[Agency]]=$E365)/(TableDiv[[Agency]:[Agency]]=$E365)*(ROW(TableDiv[Agency])-ROW(TableDiv[[#Headers],[Agency]])),COLUMNS($F$7:S$7))))</f>
        <v>0</v>
      </c>
      <c r="T365" s="1069" cm="1">
        <f t="array" ref="T365">IF($D365&lt;COLUMNS($F$7:T$7),"",INDEX(TableDiv[[GASB]:[GASB]],_xlfn.AGGREGATE(15,3,(TableDiv[[Agency]:[Agency]]=$E365)/(TableDiv[[Agency]:[Agency]]=$E365)*(ROW(TableDiv[Agency])-ROW(TableDiv[[#Headers],[Agency]])),COLUMNS($F$7:T$7))))</f>
        <v>0</v>
      </c>
      <c r="U365" s="1069" cm="1">
        <f t="array" ref="U365">IF($D365&lt;COLUMNS($F$7:U$7),"",INDEX(TableDiv[[GASB]:[GASB]],_xlfn.AGGREGATE(15,3,(TableDiv[[Agency]:[Agency]]=$E365)/(TableDiv[[Agency]:[Agency]]=$E365)*(ROW(TableDiv[Agency])-ROW(TableDiv[[#Headers],[Agency]])),COLUMNS($F$7:U$7))))</f>
        <v>0</v>
      </c>
      <c r="V365" s="1069" cm="1">
        <f t="array" ref="V365">IF($D365&lt;COLUMNS($F$7:V$7),"",INDEX(TableDiv[[GASB]:[GASB]],_xlfn.AGGREGATE(15,3,(TableDiv[[Agency]:[Agency]]=$E365)/(TableDiv[[Agency]:[Agency]]=$E365)*(ROW(TableDiv[Agency])-ROW(TableDiv[[#Headers],[Agency]])),COLUMNS($F$7:V$7))))</f>
        <v>0</v>
      </c>
      <c r="W365" s="1069" cm="1">
        <f t="array" ref="W365">IF($D365&lt;COLUMNS($F$7:W$7),"",INDEX(TableDiv[[GASB]:[GASB]],_xlfn.AGGREGATE(15,3,(TableDiv[[Agency]:[Agency]]=$E365)/(TableDiv[[Agency]:[Agency]]=$E365)*(ROW(TableDiv[Agency])-ROW(TableDiv[[#Headers],[Agency]])),COLUMNS($F$7:W$7))))</f>
        <v>0</v>
      </c>
      <c r="X365" s="1069" cm="1">
        <f t="array" ref="X365">IF($D365&lt;COLUMNS($F$7:X$7),"",INDEX(TableDiv[[GASB]:[GASB]],_xlfn.AGGREGATE(15,3,(TableDiv[[Agency]:[Agency]]=$E365)/(TableDiv[[Agency]:[Agency]]=$E365)*(ROW(TableDiv[Agency])-ROW(TableDiv[[#Headers],[Agency]])),COLUMNS($F$7:X$7))))</f>
        <v>0</v>
      </c>
      <c r="Y365" s="1069" cm="1">
        <f t="array" ref="Y365">IF($D365&lt;COLUMNS($F$7:Y$7),"",INDEX(TableDiv[[GASB]:[GASB]],_xlfn.AGGREGATE(15,3,(TableDiv[[Agency]:[Agency]]=$E365)/(TableDiv[[Agency]:[Agency]]=$E365)*(ROW(TableDiv[Agency])-ROW(TableDiv[[#Headers],[Agency]])),COLUMNS($F$7:Y$7))))</f>
        <v>0</v>
      </c>
      <c r="Z365" s="1069" cm="1">
        <f t="array" ref="Z365">IF($D365&lt;COLUMNS($F$7:Z$7),"",INDEX(TableDiv[[GASB]:[GASB]],_xlfn.AGGREGATE(15,3,(TableDiv[[Agency]:[Agency]]=$E365)/(TableDiv[[Agency]:[Agency]]=$E365)*(ROW(TableDiv[Agency])-ROW(TableDiv[[#Headers],[Agency]])),COLUMNS($F$7:Z$7))))</f>
        <v>0</v>
      </c>
      <c r="AA365" s="1069" cm="1">
        <f t="array" ref="AA365">IF($D365&lt;COLUMNS($F$7:AA$7),"",INDEX(TableDiv[[GASB]:[GASB]],_xlfn.AGGREGATE(15,3,(TableDiv[[Agency]:[Agency]]=$E365)/(TableDiv[[Agency]:[Agency]]=$E365)*(ROW(TableDiv[Agency])-ROW(TableDiv[[#Headers],[Agency]])),COLUMNS($F$7:AA$7))))</f>
        <v>0</v>
      </c>
      <c r="AB365" s="1069" cm="1">
        <f t="array" ref="AB365">IF($D365&lt;COLUMNS($F$7:AB$7),"",INDEX(TableDiv[[GASB]:[GASB]],_xlfn.AGGREGATE(15,3,(TableDiv[[Agency]:[Agency]]=$E365)/(TableDiv[[Agency]:[Agency]]=$E365)*(ROW(TableDiv[Agency])-ROW(TableDiv[[#Headers],[Agency]])),COLUMNS($F$7:AB$7))))</f>
        <v>0</v>
      </c>
      <c r="AC365" s="1069" cm="1">
        <f t="array" ref="AC365">IF($D365&lt;COLUMNS($F$7:AC$7),"",INDEX(TableDiv[[GASB]:[GASB]],_xlfn.AGGREGATE(15,3,(TableDiv[[Agency]:[Agency]]=$E365)/(TableDiv[[Agency]:[Agency]]=$E365)*(ROW(TableDiv[Agency])-ROW(TableDiv[[#Headers],[Agency]])),COLUMNS($F$7:AC$7))))</f>
        <v>0</v>
      </c>
      <c r="AD365" s="1069" cm="1">
        <f t="array" ref="AD365">IF($D365&lt;COLUMNS($F$7:AD$7),"",INDEX(TableDiv[[GASB]:[GASB]],_xlfn.AGGREGATE(15,3,(TableDiv[[Agency]:[Agency]]=$E365)/(TableDiv[[Agency]:[Agency]]=$E365)*(ROW(TableDiv[Agency])-ROW(TableDiv[[#Headers],[Agency]])),COLUMNS($F$7:AD$7))))</f>
        <v>0</v>
      </c>
      <c r="AE365" s="1069" cm="1">
        <f t="array" ref="AE365">IF($D365&lt;COLUMNS($F$7:AE$7),"",INDEX(TableDiv[[GASB]:[GASB]],_xlfn.AGGREGATE(15,3,(TableDiv[[Agency]:[Agency]]=$E365)/(TableDiv[[Agency]:[Agency]]=$E365)*(ROW(TableDiv[Agency])-ROW(TableDiv[[#Headers],[Agency]])),COLUMNS($F$7:AE$7))))</f>
        <v>0</v>
      </c>
      <c r="AF365" s="1069" cm="1">
        <f t="array" ref="AF365">IF($D365&lt;COLUMNS($F$7:AF$7),"",INDEX(TableDiv[[GASB]:[GASB]],_xlfn.AGGREGATE(15,3,(TableDiv[[Agency]:[Agency]]=$E365)/(TableDiv[[Agency]:[Agency]]=$E365)*(ROW(TableDiv[Agency])-ROW(TableDiv[[#Headers],[Agency]])),COLUMNS($F$7:AF$7))))</f>
        <v>0</v>
      </c>
      <c r="AG365" s="1069" cm="1">
        <f t="array" ref="AG365">IF($D365&lt;COLUMNS($F$7:AG$7),"",INDEX(TableDiv[[GASB]:[GASB]],_xlfn.AGGREGATE(15,3,(TableDiv[[Agency]:[Agency]]=$E365)/(TableDiv[[Agency]:[Agency]]=$E365)*(ROW(TableDiv[Agency])-ROW(TableDiv[[#Headers],[Agency]])),COLUMNS($F$7:AG$7))))</f>
        <v>0</v>
      </c>
      <c r="AH365" s="1069" cm="1">
        <f t="array" ref="AH365">IF($D365&lt;COLUMNS($F$7:AH$7),"",INDEX(TableDiv[[GASB]:[GASB]],_xlfn.AGGREGATE(15,3,(TableDiv[[Agency]:[Agency]]=$E365)/(TableDiv[[Agency]:[Agency]]=$E365)*(ROW(TableDiv[Agency])-ROW(TableDiv[[#Headers],[Agency]])),COLUMNS($F$7:AH$7))))</f>
        <v>0</v>
      </c>
      <c r="AI365" s="1069" cm="1">
        <f t="array" ref="AI365">IF($D365&lt;COLUMNS($F$7:AI$7),"",INDEX(TableDiv[[GASB]:[GASB]],_xlfn.AGGREGATE(15,3,(TableDiv[[Agency]:[Agency]]=$E365)/(TableDiv[[Agency]:[Agency]]=$E365)*(ROW(TableDiv[Agency])-ROW(TableDiv[[#Headers],[Agency]])),COLUMNS($F$7:AI$7))))</f>
        <v>0</v>
      </c>
      <c r="AJ365" s="1069" cm="1">
        <f t="array" ref="AJ365">IF($D365&lt;COLUMNS($F$7:AJ$7),"",INDEX(TableDiv[[GASB]:[GASB]],_xlfn.AGGREGATE(15,3,(TableDiv[[Agency]:[Agency]]=$E365)/(TableDiv[[Agency]:[Agency]]=$E365)*(ROW(TableDiv[Agency])-ROW(TableDiv[[#Headers],[Agency]])),COLUMNS($F$7:AJ$7))))</f>
        <v>0</v>
      </c>
      <c r="AK365" s="1069" t="str" cm="1">
        <f t="array" ref="AK365">IF($D365&lt;COLUMNS($F$7:AK$7),"",INDEX(TableDiv[[GASB]:[GASB]],_xlfn.AGGREGATE(15,3,(TableDiv[[Agency]:[Agency]]=$E365)/(TableDiv[[Agency]:[Agency]]=$E365)*(ROW(TableDiv[Agency])-ROW(TableDiv[[#Headers],[Agency]])),COLUMNS($F$7:AK$7))))</f>
        <v/>
      </c>
      <c r="AL365" s="1069" t="str" cm="1">
        <f t="array" ref="AL365">IF($D365&lt;COLUMNS($F$7:AL$7),"",INDEX(TableDiv[[GASB]:[GASB]],_xlfn.AGGREGATE(15,3,(TableDiv[[Agency]:[Agency]]=$E365)/(TableDiv[[Agency]:[Agency]]=$E365)*(ROW(TableDiv[Agency])-ROW(TableDiv[[#Headers],[Agency]])),COLUMNS($F$7:AL$7))))</f>
        <v/>
      </c>
      <c r="AM365" s="1069" t="str" cm="1">
        <f t="array" ref="AM365">IF($D365&lt;COLUMNS($F$7:AM$7),"",INDEX(TableDiv[[GASB]:[GASB]],_xlfn.AGGREGATE(15,3,(TableDiv[[Agency]:[Agency]]=$E365)/(TableDiv[[Agency]:[Agency]]=$E365)*(ROW(TableDiv[Agency])-ROW(TableDiv[[#Headers],[Agency]])),COLUMNS($F$7:AM$7))))</f>
        <v/>
      </c>
      <c r="AN365" s="1069"/>
      <c r="AO365" s="1069"/>
      <c r="AP365" s="1069"/>
      <c r="AQ365" s="1069"/>
      <c r="AR365" s="1069"/>
      <c r="AS365" s="1069"/>
    </row>
    <row r="366" spans="1:45" ht="15">
      <c r="A366" s="1073" t="s">
        <v>1610</v>
      </c>
      <c r="B366" s="1073" t="s">
        <v>1372</v>
      </c>
      <c r="C366" s="1069"/>
      <c r="D366" s="1069">
        <f>COUNTIF(TableDiv[Agency],E366)</f>
        <v>31</v>
      </c>
      <c r="E366" s="1078" t="str" cm="1">
        <f t="array" ref="E366">IFERROR(INDEX(TableDiv[Agency],MATCH(0,INDEX(COUNTIF($E$7:E365,TableDiv[Agency]),),0)),"")</f>
        <v/>
      </c>
      <c r="F366" s="1069" cm="1">
        <f t="array" ref="F366">IF($D366&lt;COLUMNS($F$7:F$7),"",INDEX(TableDiv[[GASB]:[GASB]],_xlfn.AGGREGATE(15,3,(TableDiv[[Agency]:[Agency]]=$E366)/(TableDiv[[Agency]:[Agency]]=$E366)*(ROW(TableDiv[Agency])-ROW(TableDiv[[#Headers],[Agency]])),COLUMNS($F$7:F$7))))</f>
        <v>0</v>
      </c>
      <c r="G366" s="1069" cm="1">
        <f t="array" ref="G366">IF($D366&lt;COLUMNS($F$7:G$7),"",INDEX(TableDiv[[GASB]:[GASB]],_xlfn.AGGREGATE(15,3,(TableDiv[[Agency]:[Agency]]=$E366)/(TableDiv[[Agency]:[Agency]]=$E366)*(ROW(TableDiv[Agency])-ROW(TableDiv[[#Headers],[Agency]])),COLUMNS($F$7:G$7))))</f>
        <v>0</v>
      </c>
      <c r="H366" s="1069" cm="1">
        <f t="array" ref="H366">IF($D366&lt;COLUMNS($F$7:H$7),"",INDEX(TableDiv[[GASB]:[GASB]],_xlfn.AGGREGATE(15,3,(TableDiv[[Agency]:[Agency]]=$E366)/(TableDiv[[Agency]:[Agency]]=$E366)*(ROW(TableDiv[Agency])-ROW(TableDiv[[#Headers],[Agency]])),COLUMNS($F$7:H$7))))</f>
        <v>0</v>
      </c>
      <c r="I366" s="1069" cm="1">
        <f t="array" ref="I366">IF($D366&lt;COLUMNS($F$7:I$7),"",INDEX(TableDiv[[GASB]:[GASB]],_xlfn.AGGREGATE(15,3,(TableDiv[[Agency]:[Agency]]=$E366)/(TableDiv[[Agency]:[Agency]]=$E366)*(ROW(TableDiv[Agency])-ROW(TableDiv[[#Headers],[Agency]])),COLUMNS($F$7:I$7))))</f>
        <v>0</v>
      </c>
      <c r="J366" s="1069" cm="1">
        <f t="array" ref="J366">IF($D366&lt;COLUMNS($F$7:J$7),"",INDEX(TableDiv[[GASB]:[GASB]],_xlfn.AGGREGATE(15,3,(TableDiv[[Agency]:[Agency]]=$E366)/(TableDiv[[Agency]:[Agency]]=$E366)*(ROW(TableDiv[Agency])-ROW(TableDiv[[#Headers],[Agency]])),COLUMNS($F$7:J$7))))</f>
        <v>0</v>
      </c>
      <c r="K366" s="1069" cm="1">
        <f t="array" ref="K366">IF($D366&lt;COLUMNS($F$7:K$7),"",INDEX(TableDiv[[GASB]:[GASB]],_xlfn.AGGREGATE(15,3,(TableDiv[[Agency]:[Agency]]=$E366)/(TableDiv[[Agency]:[Agency]]=$E366)*(ROW(TableDiv[Agency])-ROW(TableDiv[[#Headers],[Agency]])),COLUMNS($F$7:K$7))))</f>
        <v>0</v>
      </c>
      <c r="L366" s="1069" cm="1">
        <f t="array" ref="L366">IF($D366&lt;COLUMNS($F$7:L$7),"",INDEX(TableDiv[[GASB]:[GASB]],_xlfn.AGGREGATE(15,3,(TableDiv[[Agency]:[Agency]]=$E366)/(TableDiv[[Agency]:[Agency]]=$E366)*(ROW(TableDiv[Agency])-ROW(TableDiv[[#Headers],[Agency]])),COLUMNS($F$7:L$7))))</f>
        <v>0</v>
      </c>
      <c r="M366" s="1069" cm="1">
        <f t="array" ref="M366">IF($D366&lt;COLUMNS($F$7:M$7),"",INDEX(TableDiv[[GASB]:[GASB]],_xlfn.AGGREGATE(15,3,(TableDiv[[Agency]:[Agency]]=$E366)/(TableDiv[[Agency]:[Agency]]=$E366)*(ROW(TableDiv[Agency])-ROW(TableDiv[[#Headers],[Agency]])),COLUMNS($F$7:M$7))))</f>
        <v>0</v>
      </c>
      <c r="N366" s="1069" cm="1">
        <f t="array" ref="N366">IF($D366&lt;COLUMNS($F$7:N$7),"",INDEX(TableDiv[[GASB]:[GASB]],_xlfn.AGGREGATE(15,3,(TableDiv[[Agency]:[Agency]]=$E366)/(TableDiv[[Agency]:[Agency]]=$E366)*(ROW(TableDiv[Agency])-ROW(TableDiv[[#Headers],[Agency]])),COLUMNS($F$7:N$7))))</f>
        <v>0</v>
      </c>
      <c r="O366" s="1069" cm="1">
        <f t="array" ref="O366">IF($D366&lt;COLUMNS($F$7:O$7),"",INDEX(TableDiv[[GASB]:[GASB]],_xlfn.AGGREGATE(15,3,(TableDiv[[Agency]:[Agency]]=$E366)/(TableDiv[[Agency]:[Agency]]=$E366)*(ROW(TableDiv[Agency])-ROW(TableDiv[[#Headers],[Agency]])),COLUMNS($F$7:O$7))))</f>
        <v>0</v>
      </c>
      <c r="P366" s="1069" cm="1">
        <f t="array" ref="P366">IF($D366&lt;COLUMNS($F$7:P$7),"",INDEX(TableDiv[[GASB]:[GASB]],_xlfn.AGGREGATE(15,3,(TableDiv[[Agency]:[Agency]]=$E366)/(TableDiv[[Agency]:[Agency]]=$E366)*(ROW(TableDiv[Agency])-ROW(TableDiv[[#Headers],[Agency]])),COLUMNS($F$7:P$7))))</f>
        <v>0</v>
      </c>
      <c r="Q366" s="1069" cm="1">
        <f t="array" ref="Q366">IF($D366&lt;COLUMNS($F$7:Q$7),"",INDEX(TableDiv[[GASB]:[GASB]],_xlfn.AGGREGATE(15,3,(TableDiv[[Agency]:[Agency]]=$E366)/(TableDiv[[Agency]:[Agency]]=$E366)*(ROW(TableDiv[Agency])-ROW(TableDiv[[#Headers],[Agency]])),COLUMNS($F$7:Q$7))))</f>
        <v>0</v>
      </c>
      <c r="R366" s="1069" cm="1">
        <f t="array" ref="R366">IF($D366&lt;COLUMNS($F$7:R$7),"",INDEX(TableDiv[[GASB]:[GASB]],_xlfn.AGGREGATE(15,3,(TableDiv[[Agency]:[Agency]]=$E366)/(TableDiv[[Agency]:[Agency]]=$E366)*(ROW(TableDiv[Agency])-ROW(TableDiv[[#Headers],[Agency]])),COLUMNS($F$7:R$7))))</f>
        <v>0</v>
      </c>
      <c r="S366" s="1069" cm="1">
        <f t="array" ref="S366">IF($D366&lt;COLUMNS($F$7:S$7),"",INDEX(TableDiv[[GASB]:[GASB]],_xlfn.AGGREGATE(15,3,(TableDiv[[Agency]:[Agency]]=$E366)/(TableDiv[[Agency]:[Agency]]=$E366)*(ROW(TableDiv[Agency])-ROW(TableDiv[[#Headers],[Agency]])),COLUMNS($F$7:S$7))))</f>
        <v>0</v>
      </c>
      <c r="T366" s="1069" cm="1">
        <f t="array" ref="T366">IF($D366&lt;COLUMNS($F$7:T$7),"",INDEX(TableDiv[[GASB]:[GASB]],_xlfn.AGGREGATE(15,3,(TableDiv[[Agency]:[Agency]]=$E366)/(TableDiv[[Agency]:[Agency]]=$E366)*(ROW(TableDiv[Agency])-ROW(TableDiv[[#Headers],[Agency]])),COLUMNS($F$7:T$7))))</f>
        <v>0</v>
      </c>
      <c r="U366" s="1069" cm="1">
        <f t="array" ref="U366">IF($D366&lt;COLUMNS($F$7:U$7),"",INDEX(TableDiv[[GASB]:[GASB]],_xlfn.AGGREGATE(15,3,(TableDiv[[Agency]:[Agency]]=$E366)/(TableDiv[[Agency]:[Agency]]=$E366)*(ROW(TableDiv[Agency])-ROW(TableDiv[[#Headers],[Agency]])),COLUMNS($F$7:U$7))))</f>
        <v>0</v>
      </c>
      <c r="V366" s="1069" cm="1">
        <f t="array" ref="V366">IF($D366&lt;COLUMNS($F$7:V$7),"",INDEX(TableDiv[[GASB]:[GASB]],_xlfn.AGGREGATE(15,3,(TableDiv[[Agency]:[Agency]]=$E366)/(TableDiv[[Agency]:[Agency]]=$E366)*(ROW(TableDiv[Agency])-ROW(TableDiv[[#Headers],[Agency]])),COLUMNS($F$7:V$7))))</f>
        <v>0</v>
      </c>
      <c r="W366" s="1069" cm="1">
        <f t="array" ref="W366">IF($D366&lt;COLUMNS($F$7:W$7),"",INDEX(TableDiv[[GASB]:[GASB]],_xlfn.AGGREGATE(15,3,(TableDiv[[Agency]:[Agency]]=$E366)/(TableDiv[[Agency]:[Agency]]=$E366)*(ROW(TableDiv[Agency])-ROW(TableDiv[[#Headers],[Agency]])),COLUMNS($F$7:W$7))))</f>
        <v>0</v>
      </c>
      <c r="X366" s="1069" cm="1">
        <f t="array" ref="X366">IF($D366&lt;COLUMNS($F$7:X$7),"",INDEX(TableDiv[[GASB]:[GASB]],_xlfn.AGGREGATE(15,3,(TableDiv[[Agency]:[Agency]]=$E366)/(TableDiv[[Agency]:[Agency]]=$E366)*(ROW(TableDiv[Agency])-ROW(TableDiv[[#Headers],[Agency]])),COLUMNS($F$7:X$7))))</f>
        <v>0</v>
      </c>
      <c r="Y366" s="1069" cm="1">
        <f t="array" ref="Y366">IF($D366&lt;COLUMNS($F$7:Y$7),"",INDEX(TableDiv[[GASB]:[GASB]],_xlfn.AGGREGATE(15,3,(TableDiv[[Agency]:[Agency]]=$E366)/(TableDiv[[Agency]:[Agency]]=$E366)*(ROW(TableDiv[Agency])-ROW(TableDiv[[#Headers],[Agency]])),COLUMNS($F$7:Y$7))))</f>
        <v>0</v>
      </c>
      <c r="Z366" s="1069" cm="1">
        <f t="array" ref="Z366">IF($D366&lt;COLUMNS($F$7:Z$7),"",INDEX(TableDiv[[GASB]:[GASB]],_xlfn.AGGREGATE(15,3,(TableDiv[[Agency]:[Agency]]=$E366)/(TableDiv[[Agency]:[Agency]]=$E366)*(ROW(TableDiv[Agency])-ROW(TableDiv[[#Headers],[Agency]])),COLUMNS($F$7:Z$7))))</f>
        <v>0</v>
      </c>
      <c r="AA366" s="1069" cm="1">
        <f t="array" ref="AA366">IF($D366&lt;COLUMNS($F$7:AA$7),"",INDEX(TableDiv[[GASB]:[GASB]],_xlfn.AGGREGATE(15,3,(TableDiv[[Agency]:[Agency]]=$E366)/(TableDiv[[Agency]:[Agency]]=$E366)*(ROW(TableDiv[Agency])-ROW(TableDiv[[#Headers],[Agency]])),COLUMNS($F$7:AA$7))))</f>
        <v>0</v>
      </c>
      <c r="AB366" s="1069" cm="1">
        <f t="array" ref="AB366">IF($D366&lt;COLUMNS($F$7:AB$7),"",INDEX(TableDiv[[GASB]:[GASB]],_xlfn.AGGREGATE(15,3,(TableDiv[[Agency]:[Agency]]=$E366)/(TableDiv[[Agency]:[Agency]]=$E366)*(ROW(TableDiv[Agency])-ROW(TableDiv[[#Headers],[Agency]])),COLUMNS($F$7:AB$7))))</f>
        <v>0</v>
      </c>
      <c r="AC366" s="1069" cm="1">
        <f t="array" ref="AC366">IF($D366&lt;COLUMNS($F$7:AC$7),"",INDEX(TableDiv[[GASB]:[GASB]],_xlfn.AGGREGATE(15,3,(TableDiv[[Agency]:[Agency]]=$E366)/(TableDiv[[Agency]:[Agency]]=$E366)*(ROW(TableDiv[Agency])-ROW(TableDiv[[#Headers],[Agency]])),COLUMNS($F$7:AC$7))))</f>
        <v>0</v>
      </c>
      <c r="AD366" s="1069" cm="1">
        <f t="array" ref="AD366">IF($D366&lt;COLUMNS($F$7:AD$7),"",INDEX(TableDiv[[GASB]:[GASB]],_xlfn.AGGREGATE(15,3,(TableDiv[[Agency]:[Agency]]=$E366)/(TableDiv[[Agency]:[Agency]]=$E366)*(ROW(TableDiv[Agency])-ROW(TableDiv[[#Headers],[Agency]])),COLUMNS($F$7:AD$7))))</f>
        <v>0</v>
      </c>
      <c r="AE366" s="1069" cm="1">
        <f t="array" ref="AE366">IF($D366&lt;COLUMNS($F$7:AE$7),"",INDEX(TableDiv[[GASB]:[GASB]],_xlfn.AGGREGATE(15,3,(TableDiv[[Agency]:[Agency]]=$E366)/(TableDiv[[Agency]:[Agency]]=$E366)*(ROW(TableDiv[Agency])-ROW(TableDiv[[#Headers],[Agency]])),COLUMNS($F$7:AE$7))))</f>
        <v>0</v>
      </c>
      <c r="AF366" s="1069" cm="1">
        <f t="array" ref="AF366">IF($D366&lt;COLUMNS($F$7:AF$7),"",INDEX(TableDiv[[GASB]:[GASB]],_xlfn.AGGREGATE(15,3,(TableDiv[[Agency]:[Agency]]=$E366)/(TableDiv[[Agency]:[Agency]]=$E366)*(ROW(TableDiv[Agency])-ROW(TableDiv[[#Headers],[Agency]])),COLUMNS($F$7:AF$7))))</f>
        <v>0</v>
      </c>
      <c r="AG366" s="1069" cm="1">
        <f t="array" ref="AG366">IF($D366&lt;COLUMNS($F$7:AG$7),"",INDEX(TableDiv[[GASB]:[GASB]],_xlfn.AGGREGATE(15,3,(TableDiv[[Agency]:[Agency]]=$E366)/(TableDiv[[Agency]:[Agency]]=$E366)*(ROW(TableDiv[Agency])-ROW(TableDiv[[#Headers],[Agency]])),COLUMNS($F$7:AG$7))))</f>
        <v>0</v>
      </c>
      <c r="AH366" s="1069" cm="1">
        <f t="array" ref="AH366">IF($D366&lt;COLUMNS($F$7:AH$7),"",INDEX(TableDiv[[GASB]:[GASB]],_xlfn.AGGREGATE(15,3,(TableDiv[[Agency]:[Agency]]=$E366)/(TableDiv[[Agency]:[Agency]]=$E366)*(ROW(TableDiv[Agency])-ROW(TableDiv[[#Headers],[Agency]])),COLUMNS($F$7:AH$7))))</f>
        <v>0</v>
      </c>
      <c r="AI366" s="1069" cm="1">
        <f t="array" ref="AI366">IF($D366&lt;COLUMNS($F$7:AI$7),"",INDEX(TableDiv[[GASB]:[GASB]],_xlfn.AGGREGATE(15,3,(TableDiv[[Agency]:[Agency]]=$E366)/(TableDiv[[Agency]:[Agency]]=$E366)*(ROW(TableDiv[Agency])-ROW(TableDiv[[#Headers],[Agency]])),COLUMNS($F$7:AI$7))))</f>
        <v>0</v>
      </c>
      <c r="AJ366" s="1069" cm="1">
        <f t="array" ref="AJ366">IF($D366&lt;COLUMNS($F$7:AJ$7),"",INDEX(TableDiv[[GASB]:[GASB]],_xlfn.AGGREGATE(15,3,(TableDiv[[Agency]:[Agency]]=$E366)/(TableDiv[[Agency]:[Agency]]=$E366)*(ROW(TableDiv[Agency])-ROW(TableDiv[[#Headers],[Agency]])),COLUMNS($F$7:AJ$7))))</f>
        <v>0</v>
      </c>
      <c r="AK366" s="1069" t="str" cm="1">
        <f t="array" ref="AK366">IF($D366&lt;COLUMNS($F$7:AK$7),"",INDEX(TableDiv[[GASB]:[GASB]],_xlfn.AGGREGATE(15,3,(TableDiv[[Agency]:[Agency]]=$E366)/(TableDiv[[Agency]:[Agency]]=$E366)*(ROW(TableDiv[Agency])-ROW(TableDiv[[#Headers],[Agency]])),COLUMNS($F$7:AK$7))))</f>
        <v/>
      </c>
      <c r="AL366" s="1069" t="str" cm="1">
        <f t="array" ref="AL366">IF($D366&lt;COLUMNS($F$7:AL$7),"",INDEX(TableDiv[[GASB]:[GASB]],_xlfn.AGGREGATE(15,3,(TableDiv[[Agency]:[Agency]]=$E366)/(TableDiv[[Agency]:[Agency]]=$E366)*(ROW(TableDiv[Agency])-ROW(TableDiv[[#Headers],[Agency]])),COLUMNS($F$7:AL$7))))</f>
        <v/>
      </c>
      <c r="AM366" s="1069" t="str" cm="1">
        <f t="array" ref="AM366">IF($D366&lt;COLUMNS($F$7:AM$7),"",INDEX(TableDiv[[GASB]:[GASB]],_xlfn.AGGREGATE(15,3,(TableDiv[[Agency]:[Agency]]=$E366)/(TableDiv[[Agency]:[Agency]]=$E366)*(ROW(TableDiv[Agency])-ROW(TableDiv[[#Headers],[Agency]])),COLUMNS($F$7:AM$7))))</f>
        <v/>
      </c>
      <c r="AN366" s="1069"/>
      <c r="AO366" s="1069"/>
      <c r="AP366" s="1069"/>
      <c r="AQ366" s="1069"/>
      <c r="AR366" s="1069"/>
      <c r="AS366" s="1069"/>
    </row>
    <row r="367" spans="1:45" ht="15">
      <c r="A367" s="1073" t="s">
        <v>1615</v>
      </c>
      <c r="B367" s="1073" t="s">
        <v>1378</v>
      </c>
      <c r="C367" s="1069"/>
      <c r="D367" s="1069">
        <f>COUNTIF(TableDiv[Agency],E367)</f>
        <v>31</v>
      </c>
      <c r="E367" s="1078" t="str" cm="1">
        <f t="array" ref="E367">IFERROR(INDEX(TableDiv[Agency],MATCH(0,INDEX(COUNTIF($E$7:E366,TableDiv[Agency]),),0)),"")</f>
        <v/>
      </c>
      <c r="F367" s="1069" cm="1">
        <f t="array" ref="F367">IF($D367&lt;COLUMNS($F$7:F$7),"",INDEX(TableDiv[[GASB]:[GASB]],_xlfn.AGGREGATE(15,3,(TableDiv[[Agency]:[Agency]]=$E367)/(TableDiv[[Agency]:[Agency]]=$E367)*(ROW(TableDiv[Agency])-ROW(TableDiv[[#Headers],[Agency]])),COLUMNS($F$7:F$7))))</f>
        <v>0</v>
      </c>
      <c r="G367" s="1069" cm="1">
        <f t="array" ref="G367">IF($D367&lt;COLUMNS($F$7:G$7),"",INDEX(TableDiv[[GASB]:[GASB]],_xlfn.AGGREGATE(15,3,(TableDiv[[Agency]:[Agency]]=$E367)/(TableDiv[[Agency]:[Agency]]=$E367)*(ROW(TableDiv[Agency])-ROW(TableDiv[[#Headers],[Agency]])),COLUMNS($F$7:G$7))))</f>
        <v>0</v>
      </c>
      <c r="H367" s="1069" cm="1">
        <f t="array" ref="H367">IF($D367&lt;COLUMNS($F$7:H$7),"",INDEX(TableDiv[[GASB]:[GASB]],_xlfn.AGGREGATE(15,3,(TableDiv[[Agency]:[Agency]]=$E367)/(TableDiv[[Agency]:[Agency]]=$E367)*(ROW(TableDiv[Agency])-ROW(TableDiv[[#Headers],[Agency]])),COLUMNS($F$7:H$7))))</f>
        <v>0</v>
      </c>
      <c r="I367" s="1069" cm="1">
        <f t="array" ref="I367">IF($D367&lt;COLUMNS($F$7:I$7),"",INDEX(TableDiv[[GASB]:[GASB]],_xlfn.AGGREGATE(15,3,(TableDiv[[Agency]:[Agency]]=$E367)/(TableDiv[[Agency]:[Agency]]=$E367)*(ROW(TableDiv[Agency])-ROW(TableDiv[[#Headers],[Agency]])),COLUMNS($F$7:I$7))))</f>
        <v>0</v>
      </c>
      <c r="J367" s="1069" cm="1">
        <f t="array" ref="J367">IF($D367&lt;COLUMNS($F$7:J$7),"",INDEX(TableDiv[[GASB]:[GASB]],_xlfn.AGGREGATE(15,3,(TableDiv[[Agency]:[Agency]]=$E367)/(TableDiv[[Agency]:[Agency]]=$E367)*(ROW(TableDiv[Agency])-ROW(TableDiv[[#Headers],[Agency]])),COLUMNS($F$7:J$7))))</f>
        <v>0</v>
      </c>
      <c r="K367" s="1069" cm="1">
        <f t="array" ref="K367">IF($D367&lt;COLUMNS($F$7:K$7),"",INDEX(TableDiv[[GASB]:[GASB]],_xlfn.AGGREGATE(15,3,(TableDiv[[Agency]:[Agency]]=$E367)/(TableDiv[[Agency]:[Agency]]=$E367)*(ROW(TableDiv[Agency])-ROW(TableDiv[[#Headers],[Agency]])),COLUMNS($F$7:K$7))))</f>
        <v>0</v>
      </c>
      <c r="L367" s="1069" cm="1">
        <f t="array" ref="L367">IF($D367&lt;COLUMNS($F$7:L$7),"",INDEX(TableDiv[[GASB]:[GASB]],_xlfn.AGGREGATE(15,3,(TableDiv[[Agency]:[Agency]]=$E367)/(TableDiv[[Agency]:[Agency]]=$E367)*(ROW(TableDiv[Agency])-ROW(TableDiv[[#Headers],[Agency]])),COLUMNS($F$7:L$7))))</f>
        <v>0</v>
      </c>
      <c r="M367" s="1069" cm="1">
        <f t="array" ref="M367">IF($D367&lt;COLUMNS($F$7:M$7),"",INDEX(TableDiv[[GASB]:[GASB]],_xlfn.AGGREGATE(15,3,(TableDiv[[Agency]:[Agency]]=$E367)/(TableDiv[[Agency]:[Agency]]=$E367)*(ROW(TableDiv[Agency])-ROW(TableDiv[[#Headers],[Agency]])),COLUMNS($F$7:M$7))))</f>
        <v>0</v>
      </c>
      <c r="N367" s="1069" cm="1">
        <f t="array" ref="N367">IF($D367&lt;COLUMNS($F$7:N$7),"",INDEX(TableDiv[[GASB]:[GASB]],_xlfn.AGGREGATE(15,3,(TableDiv[[Agency]:[Agency]]=$E367)/(TableDiv[[Agency]:[Agency]]=$E367)*(ROW(TableDiv[Agency])-ROW(TableDiv[[#Headers],[Agency]])),COLUMNS($F$7:N$7))))</f>
        <v>0</v>
      </c>
      <c r="O367" s="1069" cm="1">
        <f t="array" ref="O367">IF($D367&lt;COLUMNS($F$7:O$7),"",INDEX(TableDiv[[GASB]:[GASB]],_xlfn.AGGREGATE(15,3,(TableDiv[[Agency]:[Agency]]=$E367)/(TableDiv[[Agency]:[Agency]]=$E367)*(ROW(TableDiv[Agency])-ROW(TableDiv[[#Headers],[Agency]])),COLUMNS($F$7:O$7))))</f>
        <v>0</v>
      </c>
      <c r="P367" s="1069" cm="1">
        <f t="array" ref="P367">IF($D367&lt;COLUMNS($F$7:P$7),"",INDEX(TableDiv[[GASB]:[GASB]],_xlfn.AGGREGATE(15,3,(TableDiv[[Agency]:[Agency]]=$E367)/(TableDiv[[Agency]:[Agency]]=$E367)*(ROW(TableDiv[Agency])-ROW(TableDiv[[#Headers],[Agency]])),COLUMNS($F$7:P$7))))</f>
        <v>0</v>
      </c>
      <c r="Q367" s="1069" cm="1">
        <f t="array" ref="Q367">IF($D367&lt;COLUMNS($F$7:Q$7),"",INDEX(TableDiv[[GASB]:[GASB]],_xlfn.AGGREGATE(15,3,(TableDiv[[Agency]:[Agency]]=$E367)/(TableDiv[[Agency]:[Agency]]=$E367)*(ROW(TableDiv[Agency])-ROW(TableDiv[[#Headers],[Agency]])),COLUMNS($F$7:Q$7))))</f>
        <v>0</v>
      </c>
      <c r="R367" s="1069" cm="1">
        <f t="array" ref="R367">IF($D367&lt;COLUMNS($F$7:R$7),"",INDEX(TableDiv[[GASB]:[GASB]],_xlfn.AGGREGATE(15,3,(TableDiv[[Agency]:[Agency]]=$E367)/(TableDiv[[Agency]:[Agency]]=$E367)*(ROW(TableDiv[Agency])-ROW(TableDiv[[#Headers],[Agency]])),COLUMNS($F$7:R$7))))</f>
        <v>0</v>
      </c>
      <c r="S367" s="1069" cm="1">
        <f t="array" ref="S367">IF($D367&lt;COLUMNS($F$7:S$7),"",INDEX(TableDiv[[GASB]:[GASB]],_xlfn.AGGREGATE(15,3,(TableDiv[[Agency]:[Agency]]=$E367)/(TableDiv[[Agency]:[Agency]]=$E367)*(ROW(TableDiv[Agency])-ROW(TableDiv[[#Headers],[Agency]])),COLUMNS($F$7:S$7))))</f>
        <v>0</v>
      </c>
      <c r="T367" s="1069" cm="1">
        <f t="array" ref="T367">IF($D367&lt;COLUMNS($F$7:T$7),"",INDEX(TableDiv[[GASB]:[GASB]],_xlfn.AGGREGATE(15,3,(TableDiv[[Agency]:[Agency]]=$E367)/(TableDiv[[Agency]:[Agency]]=$E367)*(ROW(TableDiv[Agency])-ROW(TableDiv[[#Headers],[Agency]])),COLUMNS($F$7:T$7))))</f>
        <v>0</v>
      </c>
      <c r="U367" s="1069" cm="1">
        <f t="array" ref="U367">IF($D367&lt;COLUMNS($F$7:U$7),"",INDEX(TableDiv[[GASB]:[GASB]],_xlfn.AGGREGATE(15,3,(TableDiv[[Agency]:[Agency]]=$E367)/(TableDiv[[Agency]:[Agency]]=$E367)*(ROW(TableDiv[Agency])-ROW(TableDiv[[#Headers],[Agency]])),COLUMNS($F$7:U$7))))</f>
        <v>0</v>
      </c>
      <c r="V367" s="1069" cm="1">
        <f t="array" ref="V367">IF($D367&lt;COLUMNS($F$7:V$7),"",INDEX(TableDiv[[GASB]:[GASB]],_xlfn.AGGREGATE(15,3,(TableDiv[[Agency]:[Agency]]=$E367)/(TableDiv[[Agency]:[Agency]]=$E367)*(ROW(TableDiv[Agency])-ROW(TableDiv[[#Headers],[Agency]])),COLUMNS($F$7:V$7))))</f>
        <v>0</v>
      </c>
      <c r="W367" s="1069" cm="1">
        <f t="array" ref="W367">IF($D367&lt;COLUMNS($F$7:W$7),"",INDEX(TableDiv[[GASB]:[GASB]],_xlfn.AGGREGATE(15,3,(TableDiv[[Agency]:[Agency]]=$E367)/(TableDiv[[Agency]:[Agency]]=$E367)*(ROW(TableDiv[Agency])-ROW(TableDiv[[#Headers],[Agency]])),COLUMNS($F$7:W$7))))</f>
        <v>0</v>
      </c>
      <c r="X367" s="1069" cm="1">
        <f t="array" ref="X367">IF($D367&lt;COLUMNS($F$7:X$7),"",INDEX(TableDiv[[GASB]:[GASB]],_xlfn.AGGREGATE(15,3,(TableDiv[[Agency]:[Agency]]=$E367)/(TableDiv[[Agency]:[Agency]]=$E367)*(ROW(TableDiv[Agency])-ROW(TableDiv[[#Headers],[Agency]])),COLUMNS($F$7:X$7))))</f>
        <v>0</v>
      </c>
      <c r="Y367" s="1069" cm="1">
        <f t="array" ref="Y367">IF($D367&lt;COLUMNS($F$7:Y$7),"",INDEX(TableDiv[[GASB]:[GASB]],_xlfn.AGGREGATE(15,3,(TableDiv[[Agency]:[Agency]]=$E367)/(TableDiv[[Agency]:[Agency]]=$E367)*(ROW(TableDiv[Agency])-ROW(TableDiv[[#Headers],[Agency]])),COLUMNS($F$7:Y$7))))</f>
        <v>0</v>
      </c>
      <c r="Z367" s="1069" cm="1">
        <f t="array" ref="Z367">IF($D367&lt;COLUMNS($F$7:Z$7),"",INDEX(TableDiv[[GASB]:[GASB]],_xlfn.AGGREGATE(15,3,(TableDiv[[Agency]:[Agency]]=$E367)/(TableDiv[[Agency]:[Agency]]=$E367)*(ROW(TableDiv[Agency])-ROW(TableDiv[[#Headers],[Agency]])),COLUMNS($F$7:Z$7))))</f>
        <v>0</v>
      </c>
      <c r="AA367" s="1069" cm="1">
        <f t="array" ref="AA367">IF($D367&lt;COLUMNS($F$7:AA$7),"",INDEX(TableDiv[[GASB]:[GASB]],_xlfn.AGGREGATE(15,3,(TableDiv[[Agency]:[Agency]]=$E367)/(TableDiv[[Agency]:[Agency]]=$E367)*(ROW(TableDiv[Agency])-ROW(TableDiv[[#Headers],[Agency]])),COLUMNS($F$7:AA$7))))</f>
        <v>0</v>
      </c>
      <c r="AB367" s="1069" cm="1">
        <f t="array" ref="AB367">IF($D367&lt;COLUMNS($F$7:AB$7),"",INDEX(TableDiv[[GASB]:[GASB]],_xlfn.AGGREGATE(15,3,(TableDiv[[Agency]:[Agency]]=$E367)/(TableDiv[[Agency]:[Agency]]=$E367)*(ROW(TableDiv[Agency])-ROW(TableDiv[[#Headers],[Agency]])),COLUMNS($F$7:AB$7))))</f>
        <v>0</v>
      </c>
      <c r="AC367" s="1069" cm="1">
        <f t="array" ref="AC367">IF($D367&lt;COLUMNS($F$7:AC$7),"",INDEX(TableDiv[[GASB]:[GASB]],_xlfn.AGGREGATE(15,3,(TableDiv[[Agency]:[Agency]]=$E367)/(TableDiv[[Agency]:[Agency]]=$E367)*(ROW(TableDiv[Agency])-ROW(TableDiv[[#Headers],[Agency]])),COLUMNS($F$7:AC$7))))</f>
        <v>0</v>
      </c>
      <c r="AD367" s="1069" cm="1">
        <f t="array" ref="AD367">IF($D367&lt;COLUMNS($F$7:AD$7),"",INDEX(TableDiv[[GASB]:[GASB]],_xlfn.AGGREGATE(15,3,(TableDiv[[Agency]:[Agency]]=$E367)/(TableDiv[[Agency]:[Agency]]=$E367)*(ROW(TableDiv[Agency])-ROW(TableDiv[[#Headers],[Agency]])),COLUMNS($F$7:AD$7))))</f>
        <v>0</v>
      </c>
      <c r="AE367" s="1069" cm="1">
        <f t="array" ref="AE367">IF($D367&lt;COLUMNS($F$7:AE$7),"",INDEX(TableDiv[[GASB]:[GASB]],_xlfn.AGGREGATE(15,3,(TableDiv[[Agency]:[Agency]]=$E367)/(TableDiv[[Agency]:[Agency]]=$E367)*(ROW(TableDiv[Agency])-ROW(TableDiv[[#Headers],[Agency]])),COLUMNS($F$7:AE$7))))</f>
        <v>0</v>
      </c>
      <c r="AF367" s="1069" cm="1">
        <f t="array" ref="AF367">IF($D367&lt;COLUMNS($F$7:AF$7),"",INDEX(TableDiv[[GASB]:[GASB]],_xlfn.AGGREGATE(15,3,(TableDiv[[Agency]:[Agency]]=$E367)/(TableDiv[[Agency]:[Agency]]=$E367)*(ROW(TableDiv[Agency])-ROW(TableDiv[[#Headers],[Agency]])),COLUMNS($F$7:AF$7))))</f>
        <v>0</v>
      </c>
      <c r="AG367" s="1069" cm="1">
        <f t="array" ref="AG367">IF($D367&lt;COLUMNS($F$7:AG$7),"",INDEX(TableDiv[[GASB]:[GASB]],_xlfn.AGGREGATE(15,3,(TableDiv[[Agency]:[Agency]]=$E367)/(TableDiv[[Agency]:[Agency]]=$E367)*(ROW(TableDiv[Agency])-ROW(TableDiv[[#Headers],[Agency]])),COLUMNS($F$7:AG$7))))</f>
        <v>0</v>
      </c>
      <c r="AH367" s="1069" cm="1">
        <f t="array" ref="AH367">IF($D367&lt;COLUMNS($F$7:AH$7),"",INDEX(TableDiv[[GASB]:[GASB]],_xlfn.AGGREGATE(15,3,(TableDiv[[Agency]:[Agency]]=$E367)/(TableDiv[[Agency]:[Agency]]=$E367)*(ROW(TableDiv[Agency])-ROW(TableDiv[[#Headers],[Agency]])),COLUMNS($F$7:AH$7))))</f>
        <v>0</v>
      </c>
      <c r="AI367" s="1069" cm="1">
        <f t="array" ref="AI367">IF($D367&lt;COLUMNS($F$7:AI$7),"",INDEX(TableDiv[[GASB]:[GASB]],_xlfn.AGGREGATE(15,3,(TableDiv[[Agency]:[Agency]]=$E367)/(TableDiv[[Agency]:[Agency]]=$E367)*(ROW(TableDiv[Agency])-ROW(TableDiv[[#Headers],[Agency]])),COLUMNS($F$7:AI$7))))</f>
        <v>0</v>
      </c>
      <c r="AJ367" s="1069" cm="1">
        <f t="array" ref="AJ367">IF($D367&lt;COLUMNS($F$7:AJ$7),"",INDEX(TableDiv[[GASB]:[GASB]],_xlfn.AGGREGATE(15,3,(TableDiv[[Agency]:[Agency]]=$E367)/(TableDiv[[Agency]:[Agency]]=$E367)*(ROW(TableDiv[Agency])-ROW(TableDiv[[#Headers],[Agency]])),COLUMNS($F$7:AJ$7))))</f>
        <v>0</v>
      </c>
      <c r="AK367" s="1069" t="str" cm="1">
        <f t="array" ref="AK367">IF($D367&lt;COLUMNS($F$7:AK$7),"",INDEX(TableDiv[[GASB]:[GASB]],_xlfn.AGGREGATE(15,3,(TableDiv[[Agency]:[Agency]]=$E367)/(TableDiv[[Agency]:[Agency]]=$E367)*(ROW(TableDiv[Agency])-ROW(TableDiv[[#Headers],[Agency]])),COLUMNS($F$7:AK$7))))</f>
        <v/>
      </c>
      <c r="AL367" s="1069" t="str" cm="1">
        <f t="array" ref="AL367">IF($D367&lt;COLUMNS($F$7:AL$7),"",INDEX(TableDiv[[GASB]:[GASB]],_xlfn.AGGREGATE(15,3,(TableDiv[[Agency]:[Agency]]=$E367)/(TableDiv[[Agency]:[Agency]]=$E367)*(ROW(TableDiv[Agency])-ROW(TableDiv[[#Headers],[Agency]])),COLUMNS($F$7:AL$7))))</f>
        <v/>
      </c>
      <c r="AM367" s="1069" t="str" cm="1">
        <f t="array" ref="AM367">IF($D367&lt;COLUMNS($F$7:AM$7),"",INDEX(TableDiv[[GASB]:[GASB]],_xlfn.AGGREGATE(15,3,(TableDiv[[Agency]:[Agency]]=$E367)/(TableDiv[[Agency]:[Agency]]=$E367)*(ROW(TableDiv[Agency])-ROW(TableDiv[[#Headers],[Agency]])),COLUMNS($F$7:AM$7))))</f>
        <v/>
      </c>
      <c r="AN367" s="1069"/>
      <c r="AO367" s="1069"/>
      <c r="AP367" s="1069"/>
      <c r="AQ367" s="1069"/>
      <c r="AR367" s="1069"/>
      <c r="AS367" s="1069"/>
    </row>
    <row r="368" spans="1:45" ht="15">
      <c r="A368" s="1073" t="s">
        <v>1620</v>
      </c>
      <c r="B368" s="1073" t="s">
        <v>1381</v>
      </c>
      <c r="C368" s="1069"/>
      <c r="D368" s="1069">
        <f>COUNTIF(TableDiv[Agency],E368)</f>
        <v>31</v>
      </c>
      <c r="E368" s="1078" t="str" cm="1">
        <f t="array" ref="E368">IFERROR(INDEX(TableDiv[Agency],MATCH(0,INDEX(COUNTIF($E$7:E367,TableDiv[Agency]),),0)),"")</f>
        <v/>
      </c>
      <c r="F368" s="1069" cm="1">
        <f t="array" ref="F368">IF($D368&lt;COLUMNS($F$7:F$7),"",INDEX(TableDiv[[GASB]:[GASB]],_xlfn.AGGREGATE(15,3,(TableDiv[[Agency]:[Agency]]=$E368)/(TableDiv[[Agency]:[Agency]]=$E368)*(ROW(TableDiv[Agency])-ROW(TableDiv[[#Headers],[Agency]])),COLUMNS($F$7:F$7))))</f>
        <v>0</v>
      </c>
      <c r="G368" s="1069" cm="1">
        <f t="array" ref="G368">IF($D368&lt;COLUMNS($F$7:G$7),"",INDEX(TableDiv[[GASB]:[GASB]],_xlfn.AGGREGATE(15,3,(TableDiv[[Agency]:[Agency]]=$E368)/(TableDiv[[Agency]:[Agency]]=$E368)*(ROW(TableDiv[Agency])-ROW(TableDiv[[#Headers],[Agency]])),COLUMNS($F$7:G$7))))</f>
        <v>0</v>
      </c>
      <c r="H368" s="1069" cm="1">
        <f t="array" ref="H368">IF($D368&lt;COLUMNS($F$7:H$7),"",INDEX(TableDiv[[GASB]:[GASB]],_xlfn.AGGREGATE(15,3,(TableDiv[[Agency]:[Agency]]=$E368)/(TableDiv[[Agency]:[Agency]]=$E368)*(ROW(TableDiv[Agency])-ROW(TableDiv[[#Headers],[Agency]])),COLUMNS($F$7:H$7))))</f>
        <v>0</v>
      </c>
      <c r="I368" s="1069" cm="1">
        <f t="array" ref="I368">IF($D368&lt;COLUMNS($F$7:I$7),"",INDEX(TableDiv[[GASB]:[GASB]],_xlfn.AGGREGATE(15,3,(TableDiv[[Agency]:[Agency]]=$E368)/(TableDiv[[Agency]:[Agency]]=$E368)*(ROW(TableDiv[Agency])-ROW(TableDiv[[#Headers],[Agency]])),COLUMNS($F$7:I$7))))</f>
        <v>0</v>
      </c>
      <c r="J368" s="1069" cm="1">
        <f t="array" ref="J368">IF($D368&lt;COLUMNS($F$7:J$7),"",INDEX(TableDiv[[GASB]:[GASB]],_xlfn.AGGREGATE(15,3,(TableDiv[[Agency]:[Agency]]=$E368)/(TableDiv[[Agency]:[Agency]]=$E368)*(ROW(TableDiv[Agency])-ROW(TableDiv[[#Headers],[Agency]])),COLUMNS($F$7:J$7))))</f>
        <v>0</v>
      </c>
      <c r="K368" s="1069" cm="1">
        <f t="array" ref="K368">IF($D368&lt;COLUMNS($F$7:K$7),"",INDEX(TableDiv[[GASB]:[GASB]],_xlfn.AGGREGATE(15,3,(TableDiv[[Agency]:[Agency]]=$E368)/(TableDiv[[Agency]:[Agency]]=$E368)*(ROW(TableDiv[Agency])-ROW(TableDiv[[#Headers],[Agency]])),COLUMNS($F$7:K$7))))</f>
        <v>0</v>
      </c>
      <c r="L368" s="1069" cm="1">
        <f t="array" ref="L368">IF($D368&lt;COLUMNS($F$7:L$7),"",INDEX(TableDiv[[GASB]:[GASB]],_xlfn.AGGREGATE(15,3,(TableDiv[[Agency]:[Agency]]=$E368)/(TableDiv[[Agency]:[Agency]]=$E368)*(ROW(TableDiv[Agency])-ROW(TableDiv[[#Headers],[Agency]])),COLUMNS($F$7:L$7))))</f>
        <v>0</v>
      </c>
      <c r="M368" s="1069" cm="1">
        <f t="array" ref="M368">IF($D368&lt;COLUMNS($F$7:M$7),"",INDEX(TableDiv[[GASB]:[GASB]],_xlfn.AGGREGATE(15,3,(TableDiv[[Agency]:[Agency]]=$E368)/(TableDiv[[Agency]:[Agency]]=$E368)*(ROW(TableDiv[Agency])-ROW(TableDiv[[#Headers],[Agency]])),COLUMNS($F$7:M$7))))</f>
        <v>0</v>
      </c>
      <c r="N368" s="1069" cm="1">
        <f t="array" ref="N368">IF($D368&lt;COLUMNS($F$7:N$7),"",INDEX(TableDiv[[GASB]:[GASB]],_xlfn.AGGREGATE(15,3,(TableDiv[[Agency]:[Agency]]=$E368)/(TableDiv[[Agency]:[Agency]]=$E368)*(ROW(TableDiv[Agency])-ROW(TableDiv[[#Headers],[Agency]])),COLUMNS($F$7:N$7))))</f>
        <v>0</v>
      </c>
      <c r="O368" s="1069" cm="1">
        <f t="array" ref="O368">IF($D368&lt;COLUMNS($F$7:O$7),"",INDEX(TableDiv[[GASB]:[GASB]],_xlfn.AGGREGATE(15,3,(TableDiv[[Agency]:[Agency]]=$E368)/(TableDiv[[Agency]:[Agency]]=$E368)*(ROW(TableDiv[Agency])-ROW(TableDiv[[#Headers],[Agency]])),COLUMNS($F$7:O$7))))</f>
        <v>0</v>
      </c>
      <c r="P368" s="1069" cm="1">
        <f t="array" ref="P368">IF($D368&lt;COLUMNS($F$7:P$7),"",INDEX(TableDiv[[GASB]:[GASB]],_xlfn.AGGREGATE(15,3,(TableDiv[[Agency]:[Agency]]=$E368)/(TableDiv[[Agency]:[Agency]]=$E368)*(ROW(TableDiv[Agency])-ROW(TableDiv[[#Headers],[Agency]])),COLUMNS($F$7:P$7))))</f>
        <v>0</v>
      </c>
      <c r="Q368" s="1069" cm="1">
        <f t="array" ref="Q368">IF($D368&lt;COLUMNS($F$7:Q$7),"",INDEX(TableDiv[[GASB]:[GASB]],_xlfn.AGGREGATE(15,3,(TableDiv[[Agency]:[Agency]]=$E368)/(TableDiv[[Agency]:[Agency]]=$E368)*(ROW(TableDiv[Agency])-ROW(TableDiv[[#Headers],[Agency]])),COLUMNS($F$7:Q$7))))</f>
        <v>0</v>
      </c>
      <c r="R368" s="1069" cm="1">
        <f t="array" ref="R368">IF($D368&lt;COLUMNS($F$7:R$7),"",INDEX(TableDiv[[GASB]:[GASB]],_xlfn.AGGREGATE(15,3,(TableDiv[[Agency]:[Agency]]=$E368)/(TableDiv[[Agency]:[Agency]]=$E368)*(ROW(TableDiv[Agency])-ROW(TableDiv[[#Headers],[Agency]])),COLUMNS($F$7:R$7))))</f>
        <v>0</v>
      </c>
      <c r="S368" s="1069" cm="1">
        <f t="array" ref="S368">IF($D368&lt;COLUMNS($F$7:S$7),"",INDEX(TableDiv[[GASB]:[GASB]],_xlfn.AGGREGATE(15,3,(TableDiv[[Agency]:[Agency]]=$E368)/(TableDiv[[Agency]:[Agency]]=$E368)*(ROW(TableDiv[Agency])-ROW(TableDiv[[#Headers],[Agency]])),COLUMNS($F$7:S$7))))</f>
        <v>0</v>
      </c>
      <c r="T368" s="1069" cm="1">
        <f t="array" ref="T368">IF($D368&lt;COLUMNS($F$7:T$7),"",INDEX(TableDiv[[GASB]:[GASB]],_xlfn.AGGREGATE(15,3,(TableDiv[[Agency]:[Agency]]=$E368)/(TableDiv[[Agency]:[Agency]]=$E368)*(ROW(TableDiv[Agency])-ROW(TableDiv[[#Headers],[Agency]])),COLUMNS($F$7:T$7))))</f>
        <v>0</v>
      </c>
      <c r="U368" s="1069" cm="1">
        <f t="array" ref="U368">IF($D368&lt;COLUMNS($F$7:U$7),"",INDEX(TableDiv[[GASB]:[GASB]],_xlfn.AGGREGATE(15,3,(TableDiv[[Agency]:[Agency]]=$E368)/(TableDiv[[Agency]:[Agency]]=$E368)*(ROW(TableDiv[Agency])-ROW(TableDiv[[#Headers],[Agency]])),COLUMNS($F$7:U$7))))</f>
        <v>0</v>
      </c>
      <c r="V368" s="1069" cm="1">
        <f t="array" ref="V368">IF($D368&lt;COLUMNS($F$7:V$7),"",INDEX(TableDiv[[GASB]:[GASB]],_xlfn.AGGREGATE(15,3,(TableDiv[[Agency]:[Agency]]=$E368)/(TableDiv[[Agency]:[Agency]]=$E368)*(ROW(TableDiv[Agency])-ROW(TableDiv[[#Headers],[Agency]])),COLUMNS($F$7:V$7))))</f>
        <v>0</v>
      </c>
      <c r="W368" s="1069" cm="1">
        <f t="array" ref="W368">IF($D368&lt;COLUMNS($F$7:W$7),"",INDEX(TableDiv[[GASB]:[GASB]],_xlfn.AGGREGATE(15,3,(TableDiv[[Agency]:[Agency]]=$E368)/(TableDiv[[Agency]:[Agency]]=$E368)*(ROW(TableDiv[Agency])-ROW(TableDiv[[#Headers],[Agency]])),COLUMNS($F$7:W$7))))</f>
        <v>0</v>
      </c>
      <c r="X368" s="1069" cm="1">
        <f t="array" ref="X368">IF($D368&lt;COLUMNS($F$7:X$7),"",INDEX(TableDiv[[GASB]:[GASB]],_xlfn.AGGREGATE(15,3,(TableDiv[[Agency]:[Agency]]=$E368)/(TableDiv[[Agency]:[Agency]]=$E368)*(ROW(TableDiv[Agency])-ROW(TableDiv[[#Headers],[Agency]])),COLUMNS($F$7:X$7))))</f>
        <v>0</v>
      </c>
      <c r="Y368" s="1069" cm="1">
        <f t="array" ref="Y368">IF($D368&lt;COLUMNS($F$7:Y$7),"",INDEX(TableDiv[[GASB]:[GASB]],_xlfn.AGGREGATE(15,3,(TableDiv[[Agency]:[Agency]]=$E368)/(TableDiv[[Agency]:[Agency]]=$E368)*(ROW(TableDiv[Agency])-ROW(TableDiv[[#Headers],[Agency]])),COLUMNS($F$7:Y$7))))</f>
        <v>0</v>
      </c>
      <c r="Z368" s="1069" cm="1">
        <f t="array" ref="Z368">IF($D368&lt;COLUMNS($F$7:Z$7),"",INDEX(TableDiv[[GASB]:[GASB]],_xlfn.AGGREGATE(15,3,(TableDiv[[Agency]:[Agency]]=$E368)/(TableDiv[[Agency]:[Agency]]=$E368)*(ROW(TableDiv[Agency])-ROW(TableDiv[[#Headers],[Agency]])),COLUMNS($F$7:Z$7))))</f>
        <v>0</v>
      </c>
      <c r="AA368" s="1069" cm="1">
        <f t="array" ref="AA368">IF($D368&lt;COLUMNS($F$7:AA$7),"",INDEX(TableDiv[[GASB]:[GASB]],_xlfn.AGGREGATE(15,3,(TableDiv[[Agency]:[Agency]]=$E368)/(TableDiv[[Agency]:[Agency]]=$E368)*(ROW(TableDiv[Agency])-ROW(TableDiv[[#Headers],[Agency]])),COLUMNS($F$7:AA$7))))</f>
        <v>0</v>
      </c>
      <c r="AB368" s="1069" cm="1">
        <f t="array" ref="AB368">IF($D368&lt;COLUMNS($F$7:AB$7),"",INDEX(TableDiv[[GASB]:[GASB]],_xlfn.AGGREGATE(15,3,(TableDiv[[Agency]:[Agency]]=$E368)/(TableDiv[[Agency]:[Agency]]=$E368)*(ROW(TableDiv[Agency])-ROW(TableDiv[[#Headers],[Agency]])),COLUMNS($F$7:AB$7))))</f>
        <v>0</v>
      </c>
      <c r="AC368" s="1069" cm="1">
        <f t="array" ref="AC368">IF($D368&lt;COLUMNS($F$7:AC$7),"",INDEX(TableDiv[[GASB]:[GASB]],_xlfn.AGGREGATE(15,3,(TableDiv[[Agency]:[Agency]]=$E368)/(TableDiv[[Agency]:[Agency]]=$E368)*(ROW(TableDiv[Agency])-ROW(TableDiv[[#Headers],[Agency]])),COLUMNS($F$7:AC$7))))</f>
        <v>0</v>
      </c>
      <c r="AD368" s="1069" cm="1">
        <f t="array" ref="AD368">IF($D368&lt;COLUMNS($F$7:AD$7),"",INDEX(TableDiv[[GASB]:[GASB]],_xlfn.AGGREGATE(15,3,(TableDiv[[Agency]:[Agency]]=$E368)/(TableDiv[[Agency]:[Agency]]=$E368)*(ROW(TableDiv[Agency])-ROW(TableDiv[[#Headers],[Agency]])),COLUMNS($F$7:AD$7))))</f>
        <v>0</v>
      </c>
      <c r="AE368" s="1069" cm="1">
        <f t="array" ref="AE368">IF($D368&lt;COLUMNS($F$7:AE$7),"",INDEX(TableDiv[[GASB]:[GASB]],_xlfn.AGGREGATE(15,3,(TableDiv[[Agency]:[Agency]]=$E368)/(TableDiv[[Agency]:[Agency]]=$E368)*(ROW(TableDiv[Agency])-ROW(TableDiv[[#Headers],[Agency]])),COLUMNS($F$7:AE$7))))</f>
        <v>0</v>
      </c>
      <c r="AF368" s="1069" cm="1">
        <f t="array" ref="AF368">IF($D368&lt;COLUMNS($F$7:AF$7),"",INDEX(TableDiv[[GASB]:[GASB]],_xlfn.AGGREGATE(15,3,(TableDiv[[Agency]:[Agency]]=$E368)/(TableDiv[[Agency]:[Agency]]=$E368)*(ROW(TableDiv[Agency])-ROW(TableDiv[[#Headers],[Agency]])),COLUMNS($F$7:AF$7))))</f>
        <v>0</v>
      </c>
      <c r="AG368" s="1069" cm="1">
        <f t="array" ref="AG368">IF($D368&lt;COLUMNS($F$7:AG$7),"",INDEX(TableDiv[[GASB]:[GASB]],_xlfn.AGGREGATE(15,3,(TableDiv[[Agency]:[Agency]]=$E368)/(TableDiv[[Agency]:[Agency]]=$E368)*(ROW(TableDiv[Agency])-ROW(TableDiv[[#Headers],[Agency]])),COLUMNS($F$7:AG$7))))</f>
        <v>0</v>
      </c>
      <c r="AH368" s="1069" cm="1">
        <f t="array" ref="AH368">IF($D368&lt;COLUMNS($F$7:AH$7),"",INDEX(TableDiv[[GASB]:[GASB]],_xlfn.AGGREGATE(15,3,(TableDiv[[Agency]:[Agency]]=$E368)/(TableDiv[[Agency]:[Agency]]=$E368)*(ROW(TableDiv[Agency])-ROW(TableDiv[[#Headers],[Agency]])),COLUMNS($F$7:AH$7))))</f>
        <v>0</v>
      </c>
      <c r="AI368" s="1069" cm="1">
        <f t="array" ref="AI368">IF($D368&lt;COLUMNS($F$7:AI$7),"",INDEX(TableDiv[[GASB]:[GASB]],_xlfn.AGGREGATE(15,3,(TableDiv[[Agency]:[Agency]]=$E368)/(TableDiv[[Agency]:[Agency]]=$E368)*(ROW(TableDiv[Agency])-ROW(TableDiv[[#Headers],[Agency]])),COLUMNS($F$7:AI$7))))</f>
        <v>0</v>
      </c>
      <c r="AJ368" s="1069" cm="1">
        <f t="array" ref="AJ368">IF($D368&lt;COLUMNS($F$7:AJ$7),"",INDEX(TableDiv[[GASB]:[GASB]],_xlfn.AGGREGATE(15,3,(TableDiv[[Agency]:[Agency]]=$E368)/(TableDiv[[Agency]:[Agency]]=$E368)*(ROW(TableDiv[Agency])-ROW(TableDiv[[#Headers],[Agency]])),COLUMNS($F$7:AJ$7))))</f>
        <v>0</v>
      </c>
      <c r="AK368" s="1069" t="str" cm="1">
        <f t="array" ref="AK368">IF($D368&lt;COLUMNS($F$7:AK$7),"",INDEX(TableDiv[[GASB]:[GASB]],_xlfn.AGGREGATE(15,3,(TableDiv[[Agency]:[Agency]]=$E368)/(TableDiv[[Agency]:[Agency]]=$E368)*(ROW(TableDiv[Agency])-ROW(TableDiv[[#Headers],[Agency]])),COLUMNS($F$7:AK$7))))</f>
        <v/>
      </c>
      <c r="AL368" s="1069" t="str" cm="1">
        <f t="array" ref="AL368">IF($D368&lt;COLUMNS($F$7:AL$7),"",INDEX(TableDiv[[GASB]:[GASB]],_xlfn.AGGREGATE(15,3,(TableDiv[[Agency]:[Agency]]=$E368)/(TableDiv[[Agency]:[Agency]]=$E368)*(ROW(TableDiv[Agency])-ROW(TableDiv[[#Headers],[Agency]])),COLUMNS($F$7:AL$7))))</f>
        <v/>
      </c>
      <c r="AM368" s="1069" t="str" cm="1">
        <f t="array" ref="AM368">IF($D368&lt;COLUMNS($F$7:AM$7),"",INDEX(TableDiv[[GASB]:[GASB]],_xlfn.AGGREGATE(15,3,(TableDiv[[Agency]:[Agency]]=$E368)/(TableDiv[[Agency]:[Agency]]=$E368)*(ROW(TableDiv[Agency])-ROW(TableDiv[[#Headers],[Agency]])),COLUMNS($F$7:AM$7))))</f>
        <v/>
      </c>
      <c r="AN368" s="1069"/>
      <c r="AO368" s="1069"/>
      <c r="AP368" s="1069"/>
      <c r="AQ368" s="1069"/>
      <c r="AR368" s="1069"/>
      <c r="AS368" s="1069"/>
    </row>
    <row r="369" spans="1:45" ht="15">
      <c r="A369" s="1073" t="s">
        <v>1625</v>
      </c>
      <c r="B369" s="1073" t="s">
        <v>1387</v>
      </c>
      <c r="C369" s="1069"/>
      <c r="D369" s="1069">
        <f>COUNTIF(TableDiv[Agency],E369)</f>
        <v>31</v>
      </c>
      <c r="E369" s="1078" t="str" cm="1">
        <f t="array" ref="E369">IFERROR(INDEX(TableDiv[Agency],MATCH(0,INDEX(COUNTIF($E$7:E368,TableDiv[Agency]),),0)),"")</f>
        <v/>
      </c>
      <c r="F369" s="1069" cm="1">
        <f t="array" ref="F369">IF($D369&lt;COLUMNS($F$7:F$7),"",INDEX(TableDiv[[GASB]:[GASB]],_xlfn.AGGREGATE(15,3,(TableDiv[[Agency]:[Agency]]=$E369)/(TableDiv[[Agency]:[Agency]]=$E369)*(ROW(TableDiv[Agency])-ROW(TableDiv[[#Headers],[Agency]])),COLUMNS($F$7:F$7))))</f>
        <v>0</v>
      </c>
      <c r="G369" s="1069" cm="1">
        <f t="array" ref="G369">IF($D369&lt;COLUMNS($F$7:G$7),"",INDEX(TableDiv[[GASB]:[GASB]],_xlfn.AGGREGATE(15,3,(TableDiv[[Agency]:[Agency]]=$E369)/(TableDiv[[Agency]:[Agency]]=$E369)*(ROW(TableDiv[Agency])-ROW(TableDiv[[#Headers],[Agency]])),COLUMNS($F$7:G$7))))</f>
        <v>0</v>
      </c>
      <c r="H369" s="1069" cm="1">
        <f t="array" ref="H369">IF($D369&lt;COLUMNS($F$7:H$7),"",INDEX(TableDiv[[GASB]:[GASB]],_xlfn.AGGREGATE(15,3,(TableDiv[[Agency]:[Agency]]=$E369)/(TableDiv[[Agency]:[Agency]]=$E369)*(ROW(TableDiv[Agency])-ROW(TableDiv[[#Headers],[Agency]])),COLUMNS($F$7:H$7))))</f>
        <v>0</v>
      </c>
      <c r="I369" s="1069" cm="1">
        <f t="array" ref="I369">IF($D369&lt;COLUMNS($F$7:I$7),"",INDEX(TableDiv[[GASB]:[GASB]],_xlfn.AGGREGATE(15,3,(TableDiv[[Agency]:[Agency]]=$E369)/(TableDiv[[Agency]:[Agency]]=$E369)*(ROW(TableDiv[Agency])-ROW(TableDiv[[#Headers],[Agency]])),COLUMNS($F$7:I$7))))</f>
        <v>0</v>
      </c>
      <c r="J369" s="1069" cm="1">
        <f t="array" ref="J369">IF($D369&lt;COLUMNS($F$7:J$7),"",INDEX(TableDiv[[GASB]:[GASB]],_xlfn.AGGREGATE(15,3,(TableDiv[[Agency]:[Agency]]=$E369)/(TableDiv[[Agency]:[Agency]]=$E369)*(ROW(TableDiv[Agency])-ROW(TableDiv[[#Headers],[Agency]])),COLUMNS($F$7:J$7))))</f>
        <v>0</v>
      </c>
      <c r="K369" s="1069" cm="1">
        <f t="array" ref="K369">IF($D369&lt;COLUMNS($F$7:K$7),"",INDEX(TableDiv[[GASB]:[GASB]],_xlfn.AGGREGATE(15,3,(TableDiv[[Agency]:[Agency]]=$E369)/(TableDiv[[Agency]:[Agency]]=$E369)*(ROW(TableDiv[Agency])-ROW(TableDiv[[#Headers],[Agency]])),COLUMNS($F$7:K$7))))</f>
        <v>0</v>
      </c>
      <c r="L369" s="1069" cm="1">
        <f t="array" ref="L369">IF($D369&lt;COLUMNS($F$7:L$7),"",INDEX(TableDiv[[GASB]:[GASB]],_xlfn.AGGREGATE(15,3,(TableDiv[[Agency]:[Agency]]=$E369)/(TableDiv[[Agency]:[Agency]]=$E369)*(ROW(TableDiv[Agency])-ROW(TableDiv[[#Headers],[Agency]])),COLUMNS($F$7:L$7))))</f>
        <v>0</v>
      </c>
      <c r="M369" s="1069" cm="1">
        <f t="array" ref="M369">IF($D369&lt;COLUMNS($F$7:M$7),"",INDEX(TableDiv[[GASB]:[GASB]],_xlfn.AGGREGATE(15,3,(TableDiv[[Agency]:[Agency]]=$E369)/(TableDiv[[Agency]:[Agency]]=$E369)*(ROW(TableDiv[Agency])-ROW(TableDiv[[#Headers],[Agency]])),COLUMNS($F$7:M$7))))</f>
        <v>0</v>
      </c>
      <c r="N369" s="1069" cm="1">
        <f t="array" ref="N369">IF($D369&lt;COLUMNS($F$7:N$7),"",INDEX(TableDiv[[GASB]:[GASB]],_xlfn.AGGREGATE(15,3,(TableDiv[[Agency]:[Agency]]=$E369)/(TableDiv[[Agency]:[Agency]]=$E369)*(ROW(TableDiv[Agency])-ROW(TableDiv[[#Headers],[Agency]])),COLUMNS($F$7:N$7))))</f>
        <v>0</v>
      </c>
      <c r="O369" s="1069" cm="1">
        <f t="array" ref="O369">IF($D369&lt;COLUMNS($F$7:O$7),"",INDEX(TableDiv[[GASB]:[GASB]],_xlfn.AGGREGATE(15,3,(TableDiv[[Agency]:[Agency]]=$E369)/(TableDiv[[Agency]:[Agency]]=$E369)*(ROW(TableDiv[Agency])-ROW(TableDiv[[#Headers],[Agency]])),COLUMNS($F$7:O$7))))</f>
        <v>0</v>
      </c>
      <c r="P369" s="1069" cm="1">
        <f t="array" ref="P369">IF($D369&lt;COLUMNS($F$7:P$7),"",INDEX(TableDiv[[GASB]:[GASB]],_xlfn.AGGREGATE(15,3,(TableDiv[[Agency]:[Agency]]=$E369)/(TableDiv[[Agency]:[Agency]]=$E369)*(ROW(TableDiv[Agency])-ROW(TableDiv[[#Headers],[Agency]])),COLUMNS($F$7:P$7))))</f>
        <v>0</v>
      </c>
      <c r="Q369" s="1069" cm="1">
        <f t="array" ref="Q369">IF($D369&lt;COLUMNS($F$7:Q$7),"",INDEX(TableDiv[[GASB]:[GASB]],_xlfn.AGGREGATE(15,3,(TableDiv[[Agency]:[Agency]]=$E369)/(TableDiv[[Agency]:[Agency]]=$E369)*(ROW(TableDiv[Agency])-ROW(TableDiv[[#Headers],[Agency]])),COLUMNS($F$7:Q$7))))</f>
        <v>0</v>
      </c>
      <c r="R369" s="1069" cm="1">
        <f t="array" ref="R369">IF($D369&lt;COLUMNS($F$7:R$7),"",INDEX(TableDiv[[GASB]:[GASB]],_xlfn.AGGREGATE(15,3,(TableDiv[[Agency]:[Agency]]=$E369)/(TableDiv[[Agency]:[Agency]]=$E369)*(ROW(TableDiv[Agency])-ROW(TableDiv[[#Headers],[Agency]])),COLUMNS($F$7:R$7))))</f>
        <v>0</v>
      </c>
      <c r="S369" s="1069" cm="1">
        <f t="array" ref="S369">IF($D369&lt;COLUMNS($F$7:S$7),"",INDEX(TableDiv[[GASB]:[GASB]],_xlfn.AGGREGATE(15,3,(TableDiv[[Agency]:[Agency]]=$E369)/(TableDiv[[Agency]:[Agency]]=$E369)*(ROW(TableDiv[Agency])-ROW(TableDiv[[#Headers],[Agency]])),COLUMNS($F$7:S$7))))</f>
        <v>0</v>
      </c>
      <c r="T369" s="1069" cm="1">
        <f t="array" ref="T369">IF($D369&lt;COLUMNS($F$7:T$7),"",INDEX(TableDiv[[GASB]:[GASB]],_xlfn.AGGREGATE(15,3,(TableDiv[[Agency]:[Agency]]=$E369)/(TableDiv[[Agency]:[Agency]]=$E369)*(ROW(TableDiv[Agency])-ROW(TableDiv[[#Headers],[Agency]])),COLUMNS($F$7:T$7))))</f>
        <v>0</v>
      </c>
      <c r="U369" s="1069" cm="1">
        <f t="array" ref="U369">IF($D369&lt;COLUMNS($F$7:U$7),"",INDEX(TableDiv[[GASB]:[GASB]],_xlfn.AGGREGATE(15,3,(TableDiv[[Agency]:[Agency]]=$E369)/(TableDiv[[Agency]:[Agency]]=$E369)*(ROW(TableDiv[Agency])-ROW(TableDiv[[#Headers],[Agency]])),COLUMNS($F$7:U$7))))</f>
        <v>0</v>
      </c>
      <c r="V369" s="1069" cm="1">
        <f t="array" ref="V369">IF($D369&lt;COLUMNS($F$7:V$7),"",INDEX(TableDiv[[GASB]:[GASB]],_xlfn.AGGREGATE(15,3,(TableDiv[[Agency]:[Agency]]=$E369)/(TableDiv[[Agency]:[Agency]]=$E369)*(ROW(TableDiv[Agency])-ROW(TableDiv[[#Headers],[Agency]])),COLUMNS($F$7:V$7))))</f>
        <v>0</v>
      </c>
      <c r="W369" s="1069" cm="1">
        <f t="array" ref="W369">IF($D369&lt;COLUMNS($F$7:W$7),"",INDEX(TableDiv[[GASB]:[GASB]],_xlfn.AGGREGATE(15,3,(TableDiv[[Agency]:[Agency]]=$E369)/(TableDiv[[Agency]:[Agency]]=$E369)*(ROW(TableDiv[Agency])-ROW(TableDiv[[#Headers],[Agency]])),COLUMNS($F$7:W$7))))</f>
        <v>0</v>
      </c>
      <c r="X369" s="1069" cm="1">
        <f t="array" ref="X369">IF($D369&lt;COLUMNS($F$7:X$7),"",INDEX(TableDiv[[GASB]:[GASB]],_xlfn.AGGREGATE(15,3,(TableDiv[[Agency]:[Agency]]=$E369)/(TableDiv[[Agency]:[Agency]]=$E369)*(ROW(TableDiv[Agency])-ROW(TableDiv[[#Headers],[Agency]])),COLUMNS($F$7:X$7))))</f>
        <v>0</v>
      </c>
      <c r="Y369" s="1069" cm="1">
        <f t="array" ref="Y369">IF($D369&lt;COLUMNS($F$7:Y$7),"",INDEX(TableDiv[[GASB]:[GASB]],_xlfn.AGGREGATE(15,3,(TableDiv[[Agency]:[Agency]]=$E369)/(TableDiv[[Agency]:[Agency]]=$E369)*(ROW(TableDiv[Agency])-ROW(TableDiv[[#Headers],[Agency]])),COLUMNS($F$7:Y$7))))</f>
        <v>0</v>
      </c>
      <c r="Z369" s="1069" cm="1">
        <f t="array" ref="Z369">IF($D369&lt;COLUMNS($F$7:Z$7),"",INDEX(TableDiv[[GASB]:[GASB]],_xlfn.AGGREGATE(15,3,(TableDiv[[Agency]:[Agency]]=$E369)/(TableDiv[[Agency]:[Agency]]=$E369)*(ROW(TableDiv[Agency])-ROW(TableDiv[[#Headers],[Agency]])),COLUMNS($F$7:Z$7))))</f>
        <v>0</v>
      </c>
      <c r="AA369" s="1069" cm="1">
        <f t="array" ref="AA369">IF($D369&lt;COLUMNS($F$7:AA$7),"",INDEX(TableDiv[[GASB]:[GASB]],_xlfn.AGGREGATE(15,3,(TableDiv[[Agency]:[Agency]]=$E369)/(TableDiv[[Agency]:[Agency]]=$E369)*(ROW(TableDiv[Agency])-ROW(TableDiv[[#Headers],[Agency]])),COLUMNS($F$7:AA$7))))</f>
        <v>0</v>
      </c>
      <c r="AB369" s="1069" cm="1">
        <f t="array" ref="AB369">IF($D369&lt;COLUMNS($F$7:AB$7),"",INDEX(TableDiv[[GASB]:[GASB]],_xlfn.AGGREGATE(15,3,(TableDiv[[Agency]:[Agency]]=$E369)/(TableDiv[[Agency]:[Agency]]=$E369)*(ROW(TableDiv[Agency])-ROW(TableDiv[[#Headers],[Agency]])),COLUMNS($F$7:AB$7))))</f>
        <v>0</v>
      </c>
      <c r="AC369" s="1069" cm="1">
        <f t="array" ref="AC369">IF($D369&lt;COLUMNS($F$7:AC$7),"",INDEX(TableDiv[[GASB]:[GASB]],_xlfn.AGGREGATE(15,3,(TableDiv[[Agency]:[Agency]]=$E369)/(TableDiv[[Agency]:[Agency]]=$E369)*(ROW(TableDiv[Agency])-ROW(TableDiv[[#Headers],[Agency]])),COLUMNS($F$7:AC$7))))</f>
        <v>0</v>
      </c>
      <c r="AD369" s="1069" cm="1">
        <f t="array" ref="AD369">IF($D369&lt;COLUMNS($F$7:AD$7),"",INDEX(TableDiv[[GASB]:[GASB]],_xlfn.AGGREGATE(15,3,(TableDiv[[Agency]:[Agency]]=$E369)/(TableDiv[[Agency]:[Agency]]=$E369)*(ROW(TableDiv[Agency])-ROW(TableDiv[[#Headers],[Agency]])),COLUMNS($F$7:AD$7))))</f>
        <v>0</v>
      </c>
      <c r="AE369" s="1069" cm="1">
        <f t="array" ref="AE369">IF($D369&lt;COLUMNS($F$7:AE$7),"",INDEX(TableDiv[[GASB]:[GASB]],_xlfn.AGGREGATE(15,3,(TableDiv[[Agency]:[Agency]]=$E369)/(TableDiv[[Agency]:[Agency]]=$E369)*(ROW(TableDiv[Agency])-ROW(TableDiv[[#Headers],[Agency]])),COLUMNS($F$7:AE$7))))</f>
        <v>0</v>
      </c>
      <c r="AF369" s="1069" cm="1">
        <f t="array" ref="AF369">IF($D369&lt;COLUMNS($F$7:AF$7),"",INDEX(TableDiv[[GASB]:[GASB]],_xlfn.AGGREGATE(15,3,(TableDiv[[Agency]:[Agency]]=$E369)/(TableDiv[[Agency]:[Agency]]=$E369)*(ROW(TableDiv[Agency])-ROW(TableDiv[[#Headers],[Agency]])),COLUMNS($F$7:AF$7))))</f>
        <v>0</v>
      </c>
      <c r="AG369" s="1069" cm="1">
        <f t="array" ref="AG369">IF($D369&lt;COLUMNS($F$7:AG$7),"",INDEX(TableDiv[[GASB]:[GASB]],_xlfn.AGGREGATE(15,3,(TableDiv[[Agency]:[Agency]]=$E369)/(TableDiv[[Agency]:[Agency]]=$E369)*(ROW(TableDiv[Agency])-ROW(TableDiv[[#Headers],[Agency]])),COLUMNS($F$7:AG$7))))</f>
        <v>0</v>
      </c>
      <c r="AH369" s="1069" cm="1">
        <f t="array" ref="AH369">IF($D369&lt;COLUMNS($F$7:AH$7),"",INDEX(TableDiv[[GASB]:[GASB]],_xlfn.AGGREGATE(15,3,(TableDiv[[Agency]:[Agency]]=$E369)/(TableDiv[[Agency]:[Agency]]=$E369)*(ROW(TableDiv[Agency])-ROW(TableDiv[[#Headers],[Agency]])),COLUMNS($F$7:AH$7))))</f>
        <v>0</v>
      </c>
      <c r="AI369" s="1069" cm="1">
        <f t="array" ref="AI369">IF($D369&lt;COLUMNS($F$7:AI$7),"",INDEX(TableDiv[[GASB]:[GASB]],_xlfn.AGGREGATE(15,3,(TableDiv[[Agency]:[Agency]]=$E369)/(TableDiv[[Agency]:[Agency]]=$E369)*(ROW(TableDiv[Agency])-ROW(TableDiv[[#Headers],[Agency]])),COLUMNS($F$7:AI$7))))</f>
        <v>0</v>
      </c>
      <c r="AJ369" s="1069" cm="1">
        <f t="array" ref="AJ369">IF($D369&lt;COLUMNS($F$7:AJ$7),"",INDEX(TableDiv[[GASB]:[GASB]],_xlfn.AGGREGATE(15,3,(TableDiv[[Agency]:[Agency]]=$E369)/(TableDiv[[Agency]:[Agency]]=$E369)*(ROW(TableDiv[Agency])-ROW(TableDiv[[#Headers],[Agency]])),COLUMNS($F$7:AJ$7))))</f>
        <v>0</v>
      </c>
      <c r="AK369" s="1069" t="str" cm="1">
        <f t="array" ref="AK369">IF($D369&lt;COLUMNS($F$7:AK$7),"",INDEX(TableDiv[[GASB]:[GASB]],_xlfn.AGGREGATE(15,3,(TableDiv[[Agency]:[Agency]]=$E369)/(TableDiv[[Agency]:[Agency]]=$E369)*(ROW(TableDiv[Agency])-ROW(TableDiv[[#Headers],[Agency]])),COLUMNS($F$7:AK$7))))</f>
        <v/>
      </c>
      <c r="AL369" s="1069" t="str" cm="1">
        <f t="array" ref="AL369">IF($D369&lt;COLUMNS($F$7:AL$7),"",INDEX(TableDiv[[GASB]:[GASB]],_xlfn.AGGREGATE(15,3,(TableDiv[[Agency]:[Agency]]=$E369)/(TableDiv[[Agency]:[Agency]]=$E369)*(ROW(TableDiv[Agency])-ROW(TableDiv[[#Headers],[Agency]])),COLUMNS($F$7:AL$7))))</f>
        <v/>
      </c>
      <c r="AM369" s="1069" t="str" cm="1">
        <f t="array" ref="AM369">IF($D369&lt;COLUMNS($F$7:AM$7),"",INDEX(TableDiv[[GASB]:[GASB]],_xlfn.AGGREGATE(15,3,(TableDiv[[Agency]:[Agency]]=$E369)/(TableDiv[[Agency]:[Agency]]=$E369)*(ROW(TableDiv[Agency])-ROW(TableDiv[[#Headers],[Agency]])),COLUMNS($F$7:AM$7))))</f>
        <v/>
      </c>
      <c r="AN369" s="1069"/>
      <c r="AO369" s="1069"/>
      <c r="AP369" s="1069"/>
      <c r="AQ369" s="1069"/>
      <c r="AR369" s="1069"/>
      <c r="AS369" s="1069"/>
    </row>
    <row r="370" spans="1:45" ht="15">
      <c r="A370" s="1073" t="s">
        <v>1630</v>
      </c>
      <c r="B370" s="1073" t="s">
        <v>1393</v>
      </c>
      <c r="C370" s="1069"/>
      <c r="D370" s="1069">
        <f>COUNTIF(TableDiv[Agency],E370)</f>
        <v>31</v>
      </c>
      <c r="E370" s="1078" t="str" cm="1">
        <f t="array" ref="E370">IFERROR(INDEX(TableDiv[Agency],MATCH(0,INDEX(COUNTIF($E$7:E369,TableDiv[Agency]),),0)),"")</f>
        <v/>
      </c>
      <c r="F370" s="1069" cm="1">
        <f t="array" ref="F370">IF($D370&lt;COLUMNS($F$7:F$7),"",INDEX(TableDiv[[GASB]:[GASB]],_xlfn.AGGREGATE(15,3,(TableDiv[[Agency]:[Agency]]=$E370)/(TableDiv[[Agency]:[Agency]]=$E370)*(ROW(TableDiv[Agency])-ROW(TableDiv[[#Headers],[Agency]])),COLUMNS($F$7:F$7))))</f>
        <v>0</v>
      </c>
      <c r="G370" s="1069" cm="1">
        <f t="array" ref="G370">IF($D370&lt;COLUMNS($F$7:G$7),"",INDEX(TableDiv[[GASB]:[GASB]],_xlfn.AGGREGATE(15,3,(TableDiv[[Agency]:[Agency]]=$E370)/(TableDiv[[Agency]:[Agency]]=$E370)*(ROW(TableDiv[Agency])-ROW(TableDiv[[#Headers],[Agency]])),COLUMNS($F$7:G$7))))</f>
        <v>0</v>
      </c>
      <c r="H370" s="1069" cm="1">
        <f t="array" ref="H370">IF($D370&lt;COLUMNS($F$7:H$7),"",INDEX(TableDiv[[GASB]:[GASB]],_xlfn.AGGREGATE(15,3,(TableDiv[[Agency]:[Agency]]=$E370)/(TableDiv[[Agency]:[Agency]]=$E370)*(ROW(TableDiv[Agency])-ROW(TableDiv[[#Headers],[Agency]])),COLUMNS($F$7:H$7))))</f>
        <v>0</v>
      </c>
      <c r="I370" s="1069" cm="1">
        <f t="array" ref="I370">IF($D370&lt;COLUMNS($F$7:I$7),"",INDEX(TableDiv[[GASB]:[GASB]],_xlfn.AGGREGATE(15,3,(TableDiv[[Agency]:[Agency]]=$E370)/(TableDiv[[Agency]:[Agency]]=$E370)*(ROW(TableDiv[Agency])-ROW(TableDiv[[#Headers],[Agency]])),COLUMNS($F$7:I$7))))</f>
        <v>0</v>
      </c>
      <c r="J370" s="1069" cm="1">
        <f t="array" ref="J370">IF($D370&lt;COLUMNS($F$7:J$7),"",INDEX(TableDiv[[GASB]:[GASB]],_xlfn.AGGREGATE(15,3,(TableDiv[[Agency]:[Agency]]=$E370)/(TableDiv[[Agency]:[Agency]]=$E370)*(ROW(TableDiv[Agency])-ROW(TableDiv[[#Headers],[Agency]])),COLUMNS($F$7:J$7))))</f>
        <v>0</v>
      </c>
      <c r="K370" s="1069" cm="1">
        <f t="array" ref="K370">IF($D370&lt;COLUMNS($F$7:K$7),"",INDEX(TableDiv[[GASB]:[GASB]],_xlfn.AGGREGATE(15,3,(TableDiv[[Agency]:[Agency]]=$E370)/(TableDiv[[Agency]:[Agency]]=$E370)*(ROW(TableDiv[Agency])-ROW(TableDiv[[#Headers],[Agency]])),COLUMNS($F$7:K$7))))</f>
        <v>0</v>
      </c>
      <c r="L370" s="1069" cm="1">
        <f t="array" ref="L370">IF($D370&lt;COLUMNS($F$7:L$7),"",INDEX(TableDiv[[GASB]:[GASB]],_xlfn.AGGREGATE(15,3,(TableDiv[[Agency]:[Agency]]=$E370)/(TableDiv[[Agency]:[Agency]]=$E370)*(ROW(TableDiv[Agency])-ROW(TableDiv[[#Headers],[Agency]])),COLUMNS($F$7:L$7))))</f>
        <v>0</v>
      </c>
      <c r="M370" s="1069" cm="1">
        <f t="array" ref="M370">IF($D370&lt;COLUMNS($F$7:M$7),"",INDEX(TableDiv[[GASB]:[GASB]],_xlfn.AGGREGATE(15,3,(TableDiv[[Agency]:[Agency]]=$E370)/(TableDiv[[Agency]:[Agency]]=$E370)*(ROW(TableDiv[Agency])-ROW(TableDiv[[#Headers],[Agency]])),COLUMNS($F$7:M$7))))</f>
        <v>0</v>
      </c>
      <c r="N370" s="1069" cm="1">
        <f t="array" ref="N370">IF($D370&lt;COLUMNS($F$7:N$7),"",INDEX(TableDiv[[GASB]:[GASB]],_xlfn.AGGREGATE(15,3,(TableDiv[[Agency]:[Agency]]=$E370)/(TableDiv[[Agency]:[Agency]]=$E370)*(ROW(TableDiv[Agency])-ROW(TableDiv[[#Headers],[Agency]])),COLUMNS($F$7:N$7))))</f>
        <v>0</v>
      </c>
      <c r="O370" s="1069" cm="1">
        <f t="array" ref="O370">IF($D370&lt;COLUMNS($F$7:O$7),"",INDEX(TableDiv[[GASB]:[GASB]],_xlfn.AGGREGATE(15,3,(TableDiv[[Agency]:[Agency]]=$E370)/(TableDiv[[Agency]:[Agency]]=$E370)*(ROW(TableDiv[Agency])-ROW(TableDiv[[#Headers],[Agency]])),COLUMNS($F$7:O$7))))</f>
        <v>0</v>
      </c>
      <c r="P370" s="1069" cm="1">
        <f t="array" ref="P370">IF($D370&lt;COLUMNS($F$7:P$7),"",INDEX(TableDiv[[GASB]:[GASB]],_xlfn.AGGREGATE(15,3,(TableDiv[[Agency]:[Agency]]=$E370)/(TableDiv[[Agency]:[Agency]]=$E370)*(ROW(TableDiv[Agency])-ROW(TableDiv[[#Headers],[Agency]])),COLUMNS($F$7:P$7))))</f>
        <v>0</v>
      </c>
      <c r="Q370" s="1069" cm="1">
        <f t="array" ref="Q370">IF($D370&lt;COLUMNS($F$7:Q$7),"",INDEX(TableDiv[[GASB]:[GASB]],_xlfn.AGGREGATE(15,3,(TableDiv[[Agency]:[Agency]]=$E370)/(TableDiv[[Agency]:[Agency]]=$E370)*(ROW(TableDiv[Agency])-ROW(TableDiv[[#Headers],[Agency]])),COLUMNS($F$7:Q$7))))</f>
        <v>0</v>
      </c>
      <c r="R370" s="1069" cm="1">
        <f t="array" ref="R370">IF($D370&lt;COLUMNS($F$7:R$7),"",INDEX(TableDiv[[GASB]:[GASB]],_xlfn.AGGREGATE(15,3,(TableDiv[[Agency]:[Agency]]=$E370)/(TableDiv[[Agency]:[Agency]]=$E370)*(ROW(TableDiv[Agency])-ROW(TableDiv[[#Headers],[Agency]])),COLUMNS($F$7:R$7))))</f>
        <v>0</v>
      </c>
      <c r="S370" s="1069" cm="1">
        <f t="array" ref="S370">IF($D370&lt;COLUMNS($F$7:S$7),"",INDEX(TableDiv[[GASB]:[GASB]],_xlfn.AGGREGATE(15,3,(TableDiv[[Agency]:[Agency]]=$E370)/(TableDiv[[Agency]:[Agency]]=$E370)*(ROW(TableDiv[Agency])-ROW(TableDiv[[#Headers],[Agency]])),COLUMNS($F$7:S$7))))</f>
        <v>0</v>
      </c>
      <c r="T370" s="1069" cm="1">
        <f t="array" ref="T370">IF($D370&lt;COLUMNS($F$7:T$7),"",INDEX(TableDiv[[GASB]:[GASB]],_xlfn.AGGREGATE(15,3,(TableDiv[[Agency]:[Agency]]=$E370)/(TableDiv[[Agency]:[Agency]]=$E370)*(ROW(TableDiv[Agency])-ROW(TableDiv[[#Headers],[Agency]])),COLUMNS($F$7:T$7))))</f>
        <v>0</v>
      </c>
      <c r="U370" s="1069" cm="1">
        <f t="array" ref="U370">IF($D370&lt;COLUMNS($F$7:U$7),"",INDEX(TableDiv[[GASB]:[GASB]],_xlfn.AGGREGATE(15,3,(TableDiv[[Agency]:[Agency]]=$E370)/(TableDiv[[Agency]:[Agency]]=$E370)*(ROW(TableDiv[Agency])-ROW(TableDiv[[#Headers],[Agency]])),COLUMNS($F$7:U$7))))</f>
        <v>0</v>
      </c>
      <c r="V370" s="1069" cm="1">
        <f t="array" ref="V370">IF($D370&lt;COLUMNS($F$7:V$7),"",INDEX(TableDiv[[GASB]:[GASB]],_xlfn.AGGREGATE(15,3,(TableDiv[[Agency]:[Agency]]=$E370)/(TableDiv[[Agency]:[Agency]]=$E370)*(ROW(TableDiv[Agency])-ROW(TableDiv[[#Headers],[Agency]])),COLUMNS($F$7:V$7))))</f>
        <v>0</v>
      </c>
      <c r="W370" s="1069" cm="1">
        <f t="array" ref="W370">IF($D370&lt;COLUMNS($F$7:W$7),"",INDEX(TableDiv[[GASB]:[GASB]],_xlfn.AGGREGATE(15,3,(TableDiv[[Agency]:[Agency]]=$E370)/(TableDiv[[Agency]:[Agency]]=$E370)*(ROW(TableDiv[Agency])-ROW(TableDiv[[#Headers],[Agency]])),COLUMNS($F$7:W$7))))</f>
        <v>0</v>
      </c>
      <c r="X370" s="1069" cm="1">
        <f t="array" ref="X370">IF($D370&lt;COLUMNS($F$7:X$7),"",INDEX(TableDiv[[GASB]:[GASB]],_xlfn.AGGREGATE(15,3,(TableDiv[[Agency]:[Agency]]=$E370)/(TableDiv[[Agency]:[Agency]]=$E370)*(ROW(TableDiv[Agency])-ROW(TableDiv[[#Headers],[Agency]])),COLUMNS($F$7:X$7))))</f>
        <v>0</v>
      </c>
      <c r="Y370" s="1069" cm="1">
        <f t="array" ref="Y370">IF($D370&lt;COLUMNS($F$7:Y$7),"",INDEX(TableDiv[[GASB]:[GASB]],_xlfn.AGGREGATE(15,3,(TableDiv[[Agency]:[Agency]]=$E370)/(TableDiv[[Agency]:[Agency]]=$E370)*(ROW(TableDiv[Agency])-ROW(TableDiv[[#Headers],[Agency]])),COLUMNS($F$7:Y$7))))</f>
        <v>0</v>
      </c>
      <c r="Z370" s="1069" cm="1">
        <f t="array" ref="Z370">IF($D370&lt;COLUMNS($F$7:Z$7),"",INDEX(TableDiv[[GASB]:[GASB]],_xlfn.AGGREGATE(15,3,(TableDiv[[Agency]:[Agency]]=$E370)/(TableDiv[[Agency]:[Agency]]=$E370)*(ROW(TableDiv[Agency])-ROW(TableDiv[[#Headers],[Agency]])),COLUMNS($F$7:Z$7))))</f>
        <v>0</v>
      </c>
      <c r="AA370" s="1069" cm="1">
        <f t="array" ref="AA370">IF($D370&lt;COLUMNS($F$7:AA$7),"",INDEX(TableDiv[[GASB]:[GASB]],_xlfn.AGGREGATE(15,3,(TableDiv[[Agency]:[Agency]]=$E370)/(TableDiv[[Agency]:[Agency]]=$E370)*(ROW(TableDiv[Agency])-ROW(TableDiv[[#Headers],[Agency]])),COLUMNS($F$7:AA$7))))</f>
        <v>0</v>
      </c>
      <c r="AB370" s="1069" cm="1">
        <f t="array" ref="AB370">IF($D370&lt;COLUMNS($F$7:AB$7),"",INDEX(TableDiv[[GASB]:[GASB]],_xlfn.AGGREGATE(15,3,(TableDiv[[Agency]:[Agency]]=$E370)/(TableDiv[[Agency]:[Agency]]=$E370)*(ROW(TableDiv[Agency])-ROW(TableDiv[[#Headers],[Agency]])),COLUMNS($F$7:AB$7))))</f>
        <v>0</v>
      </c>
      <c r="AC370" s="1069" cm="1">
        <f t="array" ref="AC370">IF($D370&lt;COLUMNS($F$7:AC$7),"",INDEX(TableDiv[[GASB]:[GASB]],_xlfn.AGGREGATE(15,3,(TableDiv[[Agency]:[Agency]]=$E370)/(TableDiv[[Agency]:[Agency]]=$E370)*(ROW(TableDiv[Agency])-ROW(TableDiv[[#Headers],[Agency]])),COLUMNS($F$7:AC$7))))</f>
        <v>0</v>
      </c>
      <c r="AD370" s="1069" cm="1">
        <f t="array" ref="AD370">IF($D370&lt;COLUMNS($F$7:AD$7),"",INDEX(TableDiv[[GASB]:[GASB]],_xlfn.AGGREGATE(15,3,(TableDiv[[Agency]:[Agency]]=$E370)/(TableDiv[[Agency]:[Agency]]=$E370)*(ROW(TableDiv[Agency])-ROW(TableDiv[[#Headers],[Agency]])),COLUMNS($F$7:AD$7))))</f>
        <v>0</v>
      </c>
      <c r="AE370" s="1069" cm="1">
        <f t="array" ref="AE370">IF($D370&lt;COLUMNS($F$7:AE$7),"",INDEX(TableDiv[[GASB]:[GASB]],_xlfn.AGGREGATE(15,3,(TableDiv[[Agency]:[Agency]]=$E370)/(TableDiv[[Agency]:[Agency]]=$E370)*(ROW(TableDiv[Agency])-ROW(TableDiv[[#Headers],[Agency]])),COLUMNS($F$7:AE$7))))</f>
        <v>0</v>
      </c>
      <c r="AF370" s="1069" cm="1">
        <f t="array" ref="AF370">IF($D370&lt;COLUMNS($F$7:AF$7),"",INDEX(TableDiv[[GASB]:[GASB]],_xlfn.AGGREGATE(15,3,(TableDiv[[Agency]:[Agency]]=$E370)/(TableDiv[[Agency]:[Agency]]=$E370)*(ROW(TableDiv[Agency])-ROW(TableDiv[[#Headers],[Agency]])),COLUMNS($F$7:AF$7))))</f>
        <v>0</v>
      </c>
      <c r="AG370" s="1069" cm="1">
        <f t="array" ref="AG370">IF($D370&lt;COLUMNS($F$7:AG$7),"",INDEX(TableDiv[[GASB]:[GASB]],_xlfn.AGGREGATE(15,3,(TableDiv[[Agency]:[Agency]]=$E370)/(TableDiv[[Agency]:[Agency]]=$E370)*(ROW(TableDiv[Agency])-ROW(TableDiv[[#Headers],[Agency]])),COLUMNS($F$7:AG$7))))</f>
        <v>0</v>
      </c>
      <c r="AH370" s="1069" cm="1">
        <f t="array" ref="AH370">IF($D370&lt;COLUMNS($F$7:AH$7),"",INDEX(TableDiv[[GASB]:[GASB]],_xlfn.AGGREGATE(15,3,(TableDiv[[Agency]:[Agency]]=$E370)/(TableDiv[[Agency]:[Agency]]=$E370)*(ROW(TableDiv[Agency])-ROW(TableDiv[[#Headers],[Agency]])),COLUMNS($F$7:AH$7))))</f>
        <v>0</v>
      </c>
      <c r="AI370" s="1069" cm="1">
        <f t="array" ref="AI370">IF($D370&lt;COLUMNS($F$7:AI$7),"",INDEX(TableDiv[[GASB]:[GASB]],_xlfn.AGGREGATE(15,3,(TableDiv[[Agency]:[Agency]]=$E370)/(TableDiv[[Agency]:[Agency]]=$E370)*(ROW(TableDiv[Agency])-ROW(TableDiv[[#Headers],[Agency]])),COLUMNS($F$7:AI$7))))</f>
        <v>0</v>
      </c>
      <c r="AJ370" s="1069" cm="1">
        <f t="array" ref="AJ370">IF($D370&lt;COLUMNS($F$7:AJ$7),"",INDEX(TableDiv[[GASB]:[GASB]],_xlfn.AGGREGATE(15,3,(TableDiv[[Agency]:[Agency]]=$E370)/(TableDiv[[Agency]:[Agency]]=$E370)*(ROW(TableDiv[Agency])-ROW(TableDiv[[#Headers],[Agency]])),COLUMNS($F$7:AJ$7))))</f>
        <v>0</v>
      </c>
      <c r="AK370" s="1069" t="str" cm="1">
        <f t="array" ref="AK370">IF($D370&lt;COLUMNS($F$7:AK$7),"",INDEX(TableDiv[[GASB]:[GASB]],_xlfn.AGGREGATE(15,3,(TableDiv[[Agency]:[Agency]]=$E370)/(TableDiv[[Agency]:[Agency]]=$E370)*(ROW(TableDiv[Agency])-ROW(TableDiv[[#Headers],[Agency]])),COLUMNS($F$7:AK$7))))</f>
        <v/>
      </c>
      <c r="AL370" s="1069" t="str" cm="1">
        <f t="array" ref="AL370">IF($D370&lt;COLUMNS($F$7:AL$7),"",INDEX(TableDiv[[GASB]:[GASB]],_xlfn.AGGREGATE(15,3,(TableDiv[[Agency]:[Agency]]=$E370)/(TableDiv[[Agency]:[Agency]]=$E370)*(ROW(TableDiv[Agency])-ROW(TableDiv[[#Headers],[Agency]])),COLUMNS($F$7:AL$7))))</f>
        <v/>
      </c>
      <c r="AM370" s="1069" t="str" cm="1">
        <f t="array" ref="AM370">IF($D370&lt;COLUMNS($F$7:AM$7),"",INDEX(TableDiv[[GASB]:[GASB]],_xlfn.AGGREGATE(15,3,(TableDiv[[Agency]:[Agency]]=$E370)/(TableDiv[[Agency]:[Agency]]=$E370)*(ROW(TableDiv[Agency])-ROW(TableDiv[[#Headers],[Agency]])),COLUMNS($F$7:AM$7))))</f>
        <v/>
      </c>
      <c r="AN370" s="1069"/>
      <c r="AO370" s="1069"/>
      <c r="AP370" s="1069"/>
      <c r="AQ370" s="1069"/>
      <c r="AR370" s="1069"/>
      <c r="AS370" s="1069"/>
    </row>
    <row r="371" spans="1:45" ht="15">
      <c r="A371" s="1073" t="s">
        <v>1635</v>
      </c>
      <c r="B371" s="1073" t="s">
        <v>1399</v>
      </c>
      <c r="C371" s="1069"/>
      <c r="D371" s="1069">
        <f>COUNTIF(TableDiv[Agency],E371)</f>
        <v>31</v>
      </c>
      <c r="E371" s="1078" t="str" cm="1">
        <f t="array" ref="E371">IFERROR(INDEX(TableDiv[Agency],MATCH(0,INDEX(COUNTIF($E$7:E370,TableDiv[Agency]),),0)),"")</f>
        <v/>
      </c>
      <c r="F371" s="1069" cm="1">
        <f t="array" ref="F371">IF($D371&lt;COLUMNS($F$7:F$7),"",INDEX(TableDiv[[GASB]:[GASB]],_xlfn.AGGREGATE(15,3,(TableDiv[[Agency]:[Agency]]=$E371)/(TableDiv[[Agency]:[Agency]]=$E371)*(ROW(TableDiv[Agency])-ROW(TableDiv[[#Headers],[Agency]])),COLUMNS($F$7:F$7))))</f>
        <v>0</v>
      </c>
      <c r="G371" s="1069" cm="1">
        <f t="array" ref="G371">IF($D371&lt;COLUMNS($F$7:G$7),"",INDEX(TableDiv[[GASB]:[GASB]],_xlfn.AGGREGATE(15,3,(TableDiv[[Agency]:[Agency]]=$E371)/(TableDiv[[Agency]:[Agency]]=$E371)*(ROW(TableDiv[Agency])-ROW(TableDiv[[#Headers],[Agency]])),COLUMNS($F$7:G$7))))</f>
        <v>0</v>
      </c>
      <c r="H371" s="1069" cm="1">
        <f t="array" ref="H371">IF($D371&lt;COLUMNS($F$7:H$7),"",INDEX(TableDiv[[GASB]:[GASB]],_xlfn.AGGREGATE(15,3,(TableDiv[[Agency]:[Agency]]=$E371)/(TableDiv[[Agency]:[Agency]]=$E371)*(ROW(TableDiv[Agency])-ROW(TableDiv[[#Headers],[Agency]])),COLUMNS($F$7:H$7))))</f>
        <v>0</v>
      </c>
      <c r="I371" s="1069" cm="1">
        <f t="array" ref="I371">IF($D371&lt;COLUMNS($F$7:I$7),"",INDEX(TableDiv[[GASB]:[GASB]],_xlfn.AGGREGATE(15,3,(TableDiv[[Agency]:[Agency]]=$E371)/(TableDiv[[Agency]:[Agency]]=$E371)*(ROW(TableDiv[Agency])-ROW(TableDiv[[#Headers],[Agency]])),COLUMNS($F$7:I$7))))</f>
        <v>0</v>
      </c>
      <c r="J371" s="1069" cm="1">
        <f t="array" ref="J371">IF($D371&lt;COLUMNS($F$7:J$7),"",INDEX(TableDiv[[GASB]:[GASB]],_xlfn.AGGREGATE(15,3,(TableDiv[[Agency]:[Agency]]=$E371)/(TableDiv[[Agency]:[Agency]]=$E371)*(ROW(TableDiv[Agency])-ROW(TableDiv[[#Headers],[Agency]])),COLUMNS($F$7:J$7))))</f>
        <v>0</v>
      </c>
      <c r="K371" s="1069" cm="1">
        <f t="array" ref="K371">IF($D371&lt;COLUMNS($F$7:K$7),"",INDEX(TableDiv[[GASB]:[GASB]],_xlfn.AGGREGATE(15,3,(TableDiv[[Agency]:[Agency]]=$E371)/(TableDiv[[Agency]:[Agency]]=$E371)*(ROW(TableDiv[Agency])-ROW(TableDiv[[#Headers],[Agency]])),COLUMNS($F$7:K$7))))</f>
        <v>0</v>
      </c>
      <c r="L371" s="1069" cm="1">
        <f t="array" ref="L371">IF($D371&lt;COLUMNS($F$7:L$7),"",INDEX(TableDiv[[GASB]:[GASB]],_xlfn.AGGREGATE(15,3,(TableDiv[[Agency]:[Agency]]=$E371)/(TableDiv[[Agency]:[Agency]]=$E371)*(ROW(TableDiv[Agency])-ROW(TableDiv[[#Headers],[Agency]])),COLUMNS($F$7:L$7))))</f>
        <v>0</v>
      </c>
      <c r="M371" s="1069" cm="1">
        <f t="array" ref="M371">IF($D371&lt;COLUMNS($F$7:M$7),"",INDEX(TableDiv[[GASB]:[GASB]],_xlfn.AGGREGATE(15,3,(TableDiv[[Agency]:[Agency]]=$E371)/(TableDiv[[Agency]:[Agency]]=$E371)*(ROW(TableDiv[Agency])-ROW(TableDiv[[#Headers],[Agency]])),COLUMNS($F$7:M$7))))</f>
        <v>0</v>
      </c>
      <c r="N371" s="1069" cm="1">
        <f t="array" ref="N371">IF($D371&lt;COLUMNS($F$7:N$7),"",INDEX(TableDiv[[GASB]:[GASB]],_xlfn.AGGREGATE(15,3,(TableDiv[[Agency]:[Agency]]=$E371)/(TableDiv[[Agency]:[Agency]]=$E371)*(ROW(TableDiv[Agency])-ROW(TableDiv[[#Headers],[Agency]])),COLUMNS($F$7:N$7))))</f>
        <v>0</v>
      </c>
      <c r="O371" s="1069" cm="1">
        <f t="array" ref="O371">IF($D371&lt;COLUMNS($F$7:O$7),"",INDEX(TableDiv[[GASB]:[GASB]],_xlfn.AGGREGATE(15,3,(TableDiv[[Agency]:[Agency]]=$E371)/(TableDiv[[Agency]:[Agency]]=$E371)*(ROW(TableDiv[Agency])-ROW(TableDiv[[#Headers],[Agency]])),COLUMNS($F$7:O$7))))</f>
        <v>0</v>
      </c>
      <c r="P371" s="1069" cm="1">
        <f t="array" ref="P371">IF($D371&lt;COLUMNS($F$7:P$7),"",INDEX(TableDiv[[GASB]:[GASB]],_xlfn.AGGREGATE(15,3,(TableDiv[[Agency]:[Agency]]=$E371)/(TableDiv[[Agency]:[Agency]]=$E371)*(ROW(TableDiv[Agency])-ROW(TableDiv[[#Headers],[Agency]])),COLUMNS($F$7:P$7))))</f>
        <v>0</v>
      </c>
      <c r="Q371" s="1069" cm="1">
        <f t="array" ref="Q371">IF($D371&lt;COLUMNS($F$7:Q$7),"",INDEX(TableDiv[[GASB]:[GASB]],_xlfn.AGGREGATE(15,3,(TableDiv[[Agency]:[Agency]]=$E371)/(TableDiv[[Agency]:[Agency]]=$E371)*(ROW(TableDiv[Agency])-ROW(TableDiv[[#Headers],[Agency]])),COLUMNS($F$7:Q$7))))</f>
        <v>0</v>
      </c>
      <c r="R371" s="1069" cm="1">
        <f t="array" ref="R371">IF($D371&lt;COLUMNS($F$7:R$7),"",INDEX(TableDiv[[GASB]:[GASB]],_xlfn.AGGREGATE(15,3,(TableDiv[[Agency]:[Agency]]=$E371)/(TableDiv[[Agency]:[Agency]]=$E371)*(ROW(TableDiv[Agency])-ROW(TableDiv[[#Headers],[Agency]])),COLUMNS($F$7:R$7))))</f>
        <v>0</v>
      </c>
      <c r="S371" s="1069" cm="1">
        <f t="array" ref="S371">IF($D371&lt;COLUMNS($F$7:S$7),"",INDEX(TableDiv[[GASB]:[GASB]],_xlfn.AGGREGATE(15,3,(TableDiv[[Agency]:[Agency]]=$E371)/(TableDiv[[Agency]:[Agency]]=$E371)*(ROW(TableDiv[Agency])-ROW(TableDiv[[#Headers],[Agency]])),COLUMNS($F$7:S$7))))</f>
        <v>0</v>
      </c>
      <c r="T371" s="1069" cm="1">
        <f t="array" ref="T371">IF($D371&lt;COLUMNS($F$7:T$7),"",INDEX(TableDiv[[GASB]:[GASB]],_xlfn.AGGREGATE(15,3,(TableDiv[[Agency]:[Agency]]=$E371)/(TableDiv[[Agency]:[Agency]]=$E371)*(ROW(TableDiv[Agency])-ROW(TableDiv[[#Headers],[Agency]])),COLUMNS($F$7:T$7))))</f>
        <v>0</v>
      </c>
      <c r="U371" s="1069" cm="1">
        <f t="array" ref="U371">IF($D371&lt;COLUMNS($F$7:U$7),"",INDEX(TableDiv[[GASB]:[GASB]],_xlfn.AGGREGATE(15,3,(TableDiv[[Agency]:[Agency]]=$E371)/(TableDiv[[Agency]:[Agency]]=$E371)*(ROW(TableDiv[Agency])-ROW(TableDiv[[#Headers],[Agency]])),COLUMNS($F$7:U$7))))</f>
        <v>0</v>
      </c>
      <c r="V371" s="1069" cm="1">
        <f t="array" ref="V371">IF($D371&lt;COLUMNS($F$7:V$7),"",INDEX(TableDiv[[GASB]:[GASB]],_xlfn.AGGREGATE(15,3,(TableDiv[[Agency]:[Agency]]=$E371)/(TableDiv[[Agency]:[Agency]]=$E371)*(ROW(TableDiv[Agency])-ROW(TableDiv[[#Headers],[Agency]])),COLUMNS($F$7:V$7))))</f>
        <v>0</v>
      </c>
      <c r="W371" s="1069" cm="1">
        <f t="array" ref="W371">IF($D371&lt;COLUMNS($F$7:W$7),"",INDEX(TableDiv[[GASB]:[GASB]],_xlfn.AGGREGATE(15,3,(TableDiv[[Agency]:[Agency]]=$E371)/(TableDiv[[Agency]:[Agency]]=$E371)*(ROW(TableDiv[Agency])-ROW(TableDiv[[#Headers],[Agency]])),COLUMNS($F$7:W$7))))</f>
        <v>0</v>
      </c>
      <c r="X371" s="1069" cm="1">
        <f t="array" ref="X371">IF($D371&lt;COLUMNS($F$7:X$7),"",INDEX(TableDiv[[GASB]:[GASB]],_xlfn.AGGREGATE(15,3,(TableDiv[[Agency]:[Agency]]=$E371)/(TableDiv[[Agency]:[Agency]]=$E371)*(ROW(TableDiv[Agency])-ROW(TableDiv[[#Headers],[Agency]])),COLUMNS($F$7:X$7))))</f>
        <v>0</v>
      </c>
      <c r="Y371" s="1069" cm="1">
        <f t="array" ref="Y371">IF($D371&lt;COLUMNS($F$7:Y$7),"",INDEX(TableDiv[[GASB]:[GASB]],_xlfn.AGGREGATE(15,3,(TableDiv[[Agency]:[Agency]]=$E371)/(TableDiv[[Agency]:[Agency]]=$E371)*(ROW(TableDiv[Agency])-ROW(TableDiv[[#Headers],[Agency]])),COLUMNS($F$7:Y$7))))</f>
        <v>0</v>
      </c>
      <c r="Z371" s="1069" cm="1">
        <f t="array" ref="Z371">IF($D371&lt;COLUMNS($F$7:Z$7),"",INDEX(TableDiv[[GASB]:[GASB]],_xlfn.AGGREGATE(15,3,(TableDiv[[Agency]:[Agency]]=$E371)/(TableDiv[[Agency]:[Agency]]=$E371)*(ROW(TableDiv[Agency])-ROW(TableDiv[[#Headers],[Agency]])),COLUMNS($F$7:Z$7))))</f>
        <v>0</v>
      </c>
      <c r="AA371" s="1069" cm="1">
        <f t="array" ref="AA371">IF($D371&lt;COLUMNS($F$7:AA$7),"",INDEX(TableDiv[[GASB]:[GASB]],_xlfn.AGGREGATE(15,3,(TableDiv[[Agency]:[Agency]]=$E371)/(TableDiv[[Agency]:[Agency]]=$E371)*(ROW(TableDiv[Agency])-ROW(TableDiv[[#Headers],[Agency]])),COLUMNS($F$7:AA$7))))</f>
        <v>0</v>
      </c>
      <c r="AB371" s="1069" cm="1">
        <f t="array" ref="AB371">IF($D371&lt;COLUMNS($F$7:AB$7),"",INDEX(TableDiv[[GASB]:[GASB]],_xlfn.AGGREGATE(15,3,(TableDiv[[Agency]:[Agency]]=$E371)/(TableDiv[[Agency]:[Agency]]=$E371)*(ROW(TableDiv[Agency])-ROW(TableDiv[[#Headers],[Agency]])),COLUMNS($F$7:AB$7))))</f>
        <v>0</v>
      </c>
      <c r="AC371" s="1069" cm="1">
        <f t="array" ref="AC371">IF($D371&lt;COLUMNS($F$7:AC$7),"",INDEX(TableDiv[[GASB]:[GASB]],_xlfn.AGGREGATE(15,3,(TableDiv[[Agency]:[Agency]]=$E371)/(TableDiv[[Agency]:[Agency]]=$E371)*(ROW(TableDiv[Agency])-ROW(TableDiv[[#Headers],[Agency]])),COLUMNS($F$7:AC$7))))</f>
        <v>0</v>
      </c>
      <c r="AD371" s="1069" cm="1">
        <f t="array" ref="AD371">IF($D371&lt;COLUMNS($F$7:AD$7),"",INDEX(TableDiv[[GASB]:[GASB]],_xlfn.AGGREGATE(15,3,(TableDiv[[Agency]:[Agency]]=$E371)/(TableDiv[[Agency]:[Agency]]=$E371)*(ROW(TableDiv[Agency])-ROW(TableDiv[[#Headers],[Agency]])),COLUMNS($F$7:AD$7))))</f>
        <v>0</v>
      </c>
      <c r="AE371" s="1069" cm="1">
        <f t="array" ref="AE371">IF($D371&lt;COLUMNS($F$7:AE$7),"",INDEX(TableDiv[[GASB]:[GASB]],_xlfn.AGGREGATE(15,3,(TableDiv[[Agency]:[Agency]]=$E371)/(TableDiv[[Agency]:[Agency]]=$E371)*(ROW(TableDiv[Agency])-ROW(TableDiv[[#Headers],[Agency]])),COLUMNS($F$7:AE$7))))</f>
        <v>0</v>
      </c>
      <c r="AF371" s="1069" cm="1">
        <f t="array" ref="AF371">IF($D371&lt;COLUMNS($F$7:AF$7),"",INDEX(TableDiv[[GASB]:[GASB]],_xlfn.AGGREGATE(15,3,(TableDiv[[Agency]:[Agency]]=$E371)/(TableDiv[[Agency]:[Agency]]=$E371)*(ROW(TableDiv[Agency])-ROW(TableDiv[[#Headers],[Agency]])),COLUMNS($F$7:AF$7))))</f>
        <v>0</v>
      </c>
      <c r="AG371" s="1069" cm="1">
        <f t="array" ref="AG371">IF($D371&lt;COLUMNS($F$7:AG$7),"",INDEX(TableDiv[[GASB]:[GASB]],_xlfn.AGGREGATE(15,3,(TableDiv[[Agency]:[Agency]]=$E371)/(TableDiv[[Agency]:[Agency]]=$E371)*(ROW(TableDiv[Agency])-ROW(TableDiv[[#Headers],[Agency]])),COLUMNS($F$7:AG$7))))</f>
        <v>0</v>
      </c>
      <c r="AH371" s="1069" cm="1">
        <f t="array" ref="AH371">IF($D371&lt;COLUMNS($F$7:AH$7),"",INDEX(TableDiv[[GASB]:[GASB]],_xlfn.AGGREGATE(15,3,(TableDiv[[Agency]:[Agency]]=$E371)/(TableDiv[[Agency]:[Agency]]=$E371)*(ROW(TableDiv[Agency])-ROW(TableDiv[[#Headers],[Agency]])),COLUMNS($F$7:AH$7))))</f>
        <v>0</v>
      </c>
      <c r="AI371" s="1069" cm="1">
        <f t="array" ref="AI371">IF($D371&lt;COLUMNS($F$7:AI$7),"",INDEX(TableDiv[[GASB]:[GASB]],_xlfn.AGGREGATE(15,3,(TableDiv[[Agency]:[Agency]]=$E371)/(TableDiv[[Agency]:[Agency]]=$E371)*(ROW(TableDiv[Agency])-ROW(TableDiv[[#Headers],[Agency]])),COLUMNS($F$7:AI$7))))</f>
        <v>0</v>
      </c>
      <c r="AJ371" s="1069" cm="1">
        <f t="array" ref="AJ371">IF($D371&lt;COLUMNS($F$7:AJ$7),"",INDEX(TableDiv[[GASB]:[GASB]],_xlfn.AGGREGATE(15,3,(TableDiv[[Agency]:[Agency]]=$E371)/(TableDiv[[Agency]:[Agency]]=$E371)*(ROW(TableDiv[Agency])-ROW(TableDiv[[#Headers],[Agency]])),COLUMNS($F$7:AJ$7))))</f>
        <v>0</v>
      </c>
      <c r="AK371" s="1069" t="str" cm="1">
        <f t="array" ref="AK371">IF($D371&lt;COLUMNS($F$7:AK$7),"",INDEX(TableDiv[[GASB]:[GASB]],_xlfn.AGGREGATE(15,3,(TableDiv[[Agency]:[Agency]]=$E371)/(TableDiv[[Agency]:[Agency]]=$E371)*(ROW(TableDiv[Agency])-ROW(TableDiv[[#Headers],[Agency]])),COLUMNS($F$7:AK$7))))</f>
        <v/>
      </c>
      <c r="AL371" s="1069" t="str" cm="1">
        <f t="array" ref="AL371">IF($D371&lt;COLUMNS($F$7:AL$7),"",INDEX(TableDiv[[GASB]:[GASB]],_xlfn.AGGREGATE(15,3,(TableDiv[[Agency]:[Agency]]=$E371)/(TableDiv[[Agency]:[Agency]]=$E371)*(ROW(TableDiv[Agency])-ROW(TableDiv[[#Headers],[Agency]])),COLUMNS($F$7:AL$7))))</f>
        <v/>
      </c>
      <c r="AM371" s="1069" t="str" cm="1">
        <f t="array" ref="AM371">IF($D371&lt;COLUMNS($F$7:AM$7),"",INDEX(TableDiv[[GASB]:[GASB]],_xlfn.AGGREGATE(15,3,(TableDiv[[Agency]:[Agency]]=$E371)/(TableDiv[[Agency]:[Agency]]=$E371)*(ROW(TableDiv[Agency])-ROW(TableDiv[[#Headers],[Agency]])),COLUMNS($F$7:AM$7))))</f>
        <v/>
      </c>
      <c r="AN371" s="1069"/>
      <c r="AO371" s="1069"/>
      <c r="AP371" s="1069"/>
      <c r="AQ371" s="1069"/>
      <c r="AR371" s="1069"/>
      <c r="AS371" s="1069"/>
    </row>
    <row r="372" spans="1:45" ht="15">
      <c r="A372" s="1073" t="s">
        <v>1640</v>
      </c>
      <c r="B372" s="1073" t="s">
        <v>1405</v>
      </c>
      <c r="C372" s="1069"/>
      <c r="D372" s="1069">
        <f>COUNTIF(TableDiv[Agency],E372)</f>
        <v>31</v>
      </c>
      <c r="E372" s="1078" t="str" cm="1">
        <f t="array" ref="E372">IFERROR(INDEX(TableDiv[Agency],MATCH(0,INDEX(COUNTIF($E$7:E371,TableDiv[Agency]),),0)),"")</f>
        <v/>
      </c>
      <c r="F372" s="1069" cm="1">
        <f t="array" ref="F372">IF($D372&lt;COLUMNS($F$7:F$7),"",INDEX(TableDiv[[GASB]:[GASB]],_xlfn.AGGREGATE(15,3,(TableDiv[[Agency]:[Agency]]=$E372)/(TableDiv[[Agency]:[Agency]]=$E372)*(ROW(TableDiv[Agency])-ROW(TableDiv[[#Headers],[Agency]])),COLUMNS($F$7:F$7))))</f>
        <v>0</v>
      </c>
      <c r="G372" s="1069" cm="1">
        <f t="array" ref="G372">IF($D372&lt;COLUMNS($F$7:G$7),"",INDEX(TableDiv[[GASB]:[GASB]],_xlfn.AGGREGATE(15,3,(TableDiv[[Agency]:[Agency]]=$E372)/(TableDiv[[Agency]:[Agency]]=$E372)*(ROW(TableDiv[Agency])-ROW(TableDiv[[#Headers],[Agency]])),COLUMNS($F$7:G$7))))</f>
        <v>0</v>
      </c>
      <c r="H372" s="1069" cm="1">
        <f t="array" ref="H372">IF($D372&lt;COLUMNS($F$7:H$7),"",INDEX(TableDiv[[GASB]:[GASB]],_xlfn.AGGREGATE(15,3,(TableDiv[[Agency]:[Agency]]=$E372)/(TableDiv[[Agency]:[Agency]]=$E372)*(ROW(TableDiv[Agency])-ROW(TableDiv[[#Headers],[Agency]])),COLUMNS($F$7:H$7))))</f>
        <v>0</v>
      </c>
      <c r="I372" s="1069" cm="1">
        <f t="array" ref="I372">IF($D372&lt;COLUMNS($F$7:I$7),"",INDEX(TableDiv[[GASB]:[GASB]],_xlfn.AGGREGATE(15,3,(TableDiv[[Agency]:[Agency]]=$E372)/(TableDiv[[Agency]:[Agency]]=$E372)*(ROW(TableDiv[Agency])-ROW(TableDiv[[#Headers],[Agency]])),COLUMNS($F$7:I$7))))</f>
        <v>0</v>
      </c>
      <c r="J372" s="1069" cm="1">
        <f t="array" ref="J372">IF($D372&lt;COLUMNS($F$7:J$7),"",INDEX(TableDiv[[GASB]:[GASB]],_xlfn.AGGREGATE(15,3,(TableDiv[[Agency]:[Agency]]=$E372)/(TableDiv[[Agency]:[Agency]]=$E372)*(ROW(TableDiv[Agency])-ROW(TableDiv[[#Headers],[Agency]])),COLUMNS($F$7:J$7))))</f>
        <v>0</v>
      </c>
      <c r="K372" s="1069" cm="1">
        <f t="array" ref="K372">IF($D372&lt;COLUMNS($F$7:K$7),"",INDEX(TableDiv[[GASB]:[GASB]],_xlfn.AGGREGATE(15,3,(TableDiv[[Agency]:[Agency]]=$E372)/(TableDiv[[Agency]:[Agency]]=$E372)*(ROW(TableDiv[Agency])-ROW(TableDiv[[#Headers],[Agency]])),COLUMNS($F$7:K$7))))</f>
        <v>0</v>
      </c>
      <c r="L372" s="1069" cm="1">
        <f t="array" ref="L372">IF($D372&lt;COLUMNS($F$7:L$7),"",INDEX(TableDiv[[GASB]:[GASB]],_xlfn.AGGREGATE(15,3,(TableDiv[[Agency]:[Agency]]=$E372)/(TableDiv[[Agency]:[Agency]]=$E372)*(ROW(TableDiv[Agency])-ROW(TableDiv[[#Headers],[Agency]])),COLUMNS($F$7:L$7))))</f>
        <v>0</v>
      </c>
      <c r="M372" s="1069" cm="1">
        <f t="array" ref="M372">IF($D372&lt;COLUMNS($F$7:M$7),"",INDEX(TableDiv[[GASB]:[GASB]],_xlfn.AGGREGATE(15,3,(TableDiv[[Agency]:[Agency]]=$E372)/(TableDiv[[Agency]:[Agency]]=$E372)*(ROW(TableDiv[Agency])-ROW(TableDiv[[#Headers],[Agency]])),COLUMNS($F$7:M$7))))</f>
        <v>0</v>
      </c>
      <c r="N372" s="1069" cm="1">
        <f t="array" ref="N372">IF($D372&lt;COLUMNS($F$7:N$7),"",INDEX(TableDiv[[GASB]:[GASB]],_xlfn.AGGREGATE(15,3,(TableDiv[[Agency]:[Agency]]=$E372)/(TableDiv[[Agency]:[Agency]]=$E372)*(ROW(TableDiv[Agency])-ROW(TableDiv[[#Headers],[Agency]])),COLUMNS($F$7:N$7))))</f>
        <v>0</v>
      </c>
      <c r="O372" s="1069" cm="1">
        <f t="array" ref="O372">IF($D372&lt;COLUMNS($F$7:O$7),"",INDEX(TableDiv[[GASB]:[GASB]],_xlfn.AGGREGATE(15,3,(TableDiv[[Agency]:[Agency]]=$E372)/(TableDiv[[Agency]:[Agency]]=$E372)*(ROW(TableDiv[Agency])-ROW(TableDiv[[#Headers],[Agency]])),COLUMNS($F$7:O$7))))</f>
        <v>0</v>
      </c>
      <c r="P372" s="1069" cm="1">
        <f t="array" ref="P372">IF($D372&lt;COLUMNS($F$7:P$7),"",INDEX(TableDiv[[GASB]:[GASB]],_xlfn.AGGREGATE(15,3,(TableDiv[[Agency]:[Agency]]=$E372)/(TableDiv[[Agency]:[Agency]]=$E372)*(ROW(TableDiv[Agency])-ROW(TableDiv[[#Headers],[Agency]])),COLUMNS($F$7:P$7))))</f>
        <v>0</v>
      </c>
      <c r="Q372" s="1069" cm="1">
        <f t="array" ref="Q372">IF($D372&lt;COLUMNS($F$7:Q$7),"",INDEX(TableDiv[[GASB]:[GASB]],_xlfn.AGGREGATE(15,3,(TableDiv[[Agency]:[Agency]]=$E372)/(TableDiv[[Agency]:[Agency]]=$E372)*(ROW(TableDiv[Agency])-ROW(TableDiv[[#Headers],[Agency]])),COLUMNS($F$7:Q$7))))</f>
        <v>0</v>
      </c>
      <c r="R372" s="1069" cm="1">
        <f t="array" ref="R372">IF($D372&lt;COLUMNS($F$7:R$7),"",INDEX(TableDiv[[GASB]:[GASB]],_xlfn.AGGREGATE(15,3,(TableDiv[[Agency]:[Agency]]=$E372)/(TableDiv[[Agency]:[Agency]]=$E372)*(ROW(TableDiv[Agency])-ROW(TableDiv[[#Headers],[Agency]])),COLUMNS($F$7:R$7))))</f>
        <v>0</v>
      </c>
      <c r="S372" s="1069" cm="1">
        <f t="array" ref="S372">IF($D372&lt;COLUMNS($F$7:S$7),"",INDEX(TableDiv[[GASB]:[GASB]],_xlfn.AGGREGATE(15,3,(TableDiv[[Agency]:[Agency]]=$E372)/(TableDiv[[Agency]:[Agency]]=$E372)*(ROW(TableDiv[Agency])-ROW(TableDiv[[#Headers],[Agency]])),COLUMNS($F$7:S$7))))</f>
        <v>0</v>
      </c>
      <c r="T372" s="1069" cm="1">
        <f t="array" ref="T372">IF($D372&lt;COLUMNS($F$7:T$7),"",INDEX(TableDiv[[GASB]:[GASB]],_xlfn.AGGREGATE(15,3,(TableDiv[[Agency]:[Agency]]=$E372)/(TableDiv[[Agency]:[Agency]]=$E372)*(ROW(TableDiv[Agency])-ROW(TableDiv[[#Headers],[Agency]])),COLUMNS($F$7:T$7))))</f>
        <v>0</v>
      </c>
      <c r="U372" s="1069" cm="1">
        <f t="array" ref="U372">IF($D372&lt;COLUMNS($F$7:U$7),"",INDEX(TableDiv[[GASB]:[GASB]],_xlfn.AGGREGATE(15,3,(TableDiv[[Agency]:[Agency]]=$E372)/(TableDiv[[Agency]:[Agency]]=$E372)*(ROW(TableDiv[Agency])-ROW(TableDiv[[#Headers],[Agency]])),COLUMNS($F$7:U$7))))</f>
        <v>0</v>
      </c>
      <c r="V372" s="1069" cm="1">
        <f t="array" ref="V372">IF($D372&lt;COLUMNS($F$7:V$7),"",INDEX(TableDiv[[GASB]:[GASB]],_xlfn.AGGREGATE(15,3,(TableDiv[[Agency]:[Agency]]=$E372)/(TableDiv[[Agency]:[Agency]]=$E372)*(ROW(TableDiv[Agency])-ROW(TableDiv[[#Headers],[Agency]])),COLUMNS($F$7:V$7))))</f>
        <v>0</v>
      </c>
      <c r="W372" s="1069" cm="1">
        <f t="array" ref="W372">IF($D372&lt;COLUMNS($F$7:W$7),"",INDEX(TableDiv[[GASB]:[GASB]],_xlfn.AGGREGATE(15,3,(TableDiv[[Agency]:[Agency]]=$E372)/(TableDiv[[Agency]:[Agency]]=$E372)*(ROW(TableDiv[Agency])-ROW(TableDiv[[#Headers],[Agency]])),COLUMNS($F$7:W$7))))</f>
        <v>0</v>
      </c>
      <c r="X372" s="1069" cm="1">
        <f t="array" ref="X372">IF($D372&lt;COLUMNS($F$7:X$7),"",INDEX(TableDiv[[GASB]:[GASB]],_xlfn.AGGREGATE(15,3,(TableDiv[[Agency]:[Agency]]=$E372)/(TableDiv[[Agency]:[Agency]]=$E372)*(ROW(TableDiv[Agency])-ROW(TableDiv[[#Headers],[Agency]])),COLUMNS($F$7:X$7))))</f>
        <v>0</v>
      </c>
      <c r="Y372" s="1069" cm="1">
        <f t="array" ref="Y372">IF($D372&lt;COLUMNS($F$7:Y$7),"",INDEX(TableDiv[[GASB]:[GASB]],_xlfn.AGGREGATE(15,3,(TableDiv[[Agency]:[Agency]]=$E372)/(TableDiv[[Agency]:[Agency]]=$E372)*(ROW(TableDiv[Agency])-ROW(TableDiv[[#Headers],[Agency]])),COLUMNS($F$7:Y$7))))</f>
        <v>0</v>
      </c>
      <c r="Z372" s="1069" cm="1">
        <f t="array" ref="Z372">IF($D372&lt;COLUMNS($F$7:Z$7),"",INDEX(TableDiv[[GASB]:[GASB]],_xlfn.AGGREGATE(15,3,(TableDiv[[Agency]:[Agency]]=$E372)/(TableDiv[[Agency]:[Agency]]=$E372)*(ROW(TableDiv[Agency])-ROW(TableDiv[[#Headers],[Agency]])),COLUMNS($F$7:Z$7))))</f>
        <v>0</v>
      </c>
      <c r="AA372" s="1069" cm="1">
        <f t="array" ref="AA372">IF($D372&lt;COLUMNS($F$7:AA$7),"",INDEX(TableDiv[[GASB]:[GASB]],_xlfn.AGGREGATE(15,3,(TableDiv[[Agency]:[Agency]]=$E372)/(TableDiv[[Agency]:[Agency]]=$E372)*(ROW(TableDiv[Agency])-ROW(TableDiv[[#Headers],[Agency]])),COLUMNS($F$7:AA$7))))</f>
        <v>0</v>
      </c>
      <c r="AB372" s="1069" cm="1">
        <f t="array" ref="AB372">IF($D372&lt;COLUMNS($F$7:AB$7),"",INDEX(TableDiv[[GASB]:[GASB]],_xlfn.AGGREGATE(15,3,(TableDiv[[Agency]:[Agency]]=$E372)/(TableDiv[[Agency]:[Agency]]=$E372)*(ROW(TableDiv[Agency])-ROW(TableDiv[[#Headers],[Agency]])),COLUMNS($F$7:AB$7))))</f>
        <v>0</v>
      </c>
      <c r="AC372" s="1069" cm="1">
        <f t="array" ref="AC372">IF($D372&lt;COLUMNS($F$7:AC$7),"",INDEX(TableDiv[[GASB]:[GASB]],_xlfn.AGGREGATE(15,3,(TableDiv[[Agency]:[Agency]]=$E372)/(TableDiv[[Agency]:[Agency]]=$E372)*(ROW(TableDiv[Agency])-ROW(TableDiv[[#Headers],[Agency]])),COLUMNS($F$7:AC$7))))</f>
        <v>0</v>
      </c>
      <c r="AD372" s="1069" cm="1">
        <f t="array" ref="AD372">IF($D372&lt;COLUMNS($F$7:AD$7),"",INDEX(TableDiv[[GASB]:[GASB]],_xlfn.AGGREGATE(15,3,(TableDiv[[Agency]:[Agency]]=$E372)/(TableDiv[[Agency]:[Agency]]=$E372)*(ROW(TableDiv[Agency])-ROW(TableDiv[[#Headers],[Agency]])),COLUMNS($F$7:AD$7))))</f>
        <v>0</v>
      </c>
      <c r="AE372" s="1069" cm="1">
        <f t="array" ref="AE372">IF($D372&lt;COLUMNS($F$7:AE$7),"",INDEX(TableDiv[[GASB]:[GASB]],_xlfn.AGGREGATE(15,3,(TableDiv[[Agency]:[Agency]]=$E372)/(TableDiv[[Agency]:[Agency]]=$E372)*(ROW(TableDiv[Agency])-ROW(TableDiv[[#Headers],[Agency]])),COLUMNS($F$7:AE$7))))</f>
        <v>0</v>
      </c>
      <c r="AF372" s="1069" cm="1">
        <f t="array" ref="AF372">IF($D372&lt;COLUMNS($F$7:AF$7),"",INDEX(TableDiv[[GASB]:[GASB]],_xlfn.AGGREGATE(15,3,(TableDiv[[Agency]:[Agency]]=$E372)/(TableDiv[[Agency]:[Agency]]=$E372)*(ROW(TableDiv[Agency])-ROW(TableDiv[[#Headers],[Agency]])),COLUMNS($F$7:AF$7))))</f>
        <v>0</v>
      </c>
      <c r="AG372" s="1069" cm="1">
        <f t="array" ref="AG372">IF($D372&lt;COLUMNS($F$7:AG$7),"",INDEX(TableDiv[[GASB]:[GASB]],_xlfn.AGGREGATE(15,3,(TableDiv[[Agency]:[Agency]]=$E372)/(TableDiv[[Agency]:[Agency]]=$E372)*(ROW(TableDiv[Agency])-ROW(TableDiv[[#Headers],[Agency]])),COLUMNS($F$7:AG$7))))</f>
        <v>0</v>
      </c>
      <c r="AH372" s="1069" cm="1">
        <f t="array" ref="AH372">IF($D372&lt;COLUMNS($F$7:AH$7),"",INDEX(TableDiv[[GASB]:[GASB]],_xlfn.AGGREGATE(15,3,(TableDiv[[Agency]:[Agency]]=$E372)/(TableDiv[[Agency]:[Agency]]=$E372)*(ROW(TableDiv[Agency])-ROW(TableDiv[[#Headers],[Agency]])),COLUMNS($F$7:AH$7))))</f>
        <v>0</v>
      </c>
      <c r="AI372" s="1069" cm="1">
        <f t="array" ref="AI372">IF($D372&lt;COLUMNS($F$7:AI$7),"",INDEX(TableDiv[[GASB]:[GASB]],_xlfn.AGGREGATE(15,3,(TableDiv[[Agency]:[Agency]]=$E372)/(TableDiv[[Agency]:[Agency]]=$E372)*(ROW(TableDiv[Agency])-ROW(TableDiv[[#Headers],[Agency]])),COLUMNS($F$7:AI$7))))</f>
        <v>0</v>
      </c>
      <c r="AJ372" s="1069" cm="1">
        <f t="array" ref="AJ372">IF($D372&lt;COLUMNS($F$7:AJ$7),"",INDEX(TableDiv[[GASB]:[GASB]],_xlfn.AGGREGATE(15,3,(TableDiv[[Agency]:[Agency]]=$E372)/(TableDiv[[Agency]:[Agency]]=$E372)*(ROW(TableDiv[Agency])-ROW(TableDiv[[#Headers],[Agency]])),COLUMNS($F$7:AJ$7))))</f>
        <v>0</v>
      </c>
      <c r="AK372" s="1069" t="str" cm="1">
        <f t="array" ref="AK372">IF($D372&lt;COLUMNS($F$7:AK$7),"",INDEX(TableDiv[[GASB]:[GASB]],_xlfn.AGGREGATE(15,3,(TableDiv[[Agency]:[Agency]]=$E372)/(TableDiv[[Agency]:[Agency]]=$E372)*(ROW(TableDiv[Agency])-ROW(TableDiv[[#Headers],[Agency]])),COLUMNS($F$7:AK$7))))</f>
        <v/>
      </c>
      <c r="AL372" s="1069" t="str" cm="1">
        <f t="array" ref="AL372">IF($D372&lt;COLUMNS($F$7:AL$7),"",INDEX(TableDiv[[GASB]:[GASB]],_xlfn.AGGREGATE(15,3,(TableDiv[[Agency]:[Agency]]=$E372)/(TableDiv[[Agency]:[Agency]]=$E372)*(ROW(TableDiv[Agency])-ROW(TableDiv[[#Headers],[Agency]])),COLUMNS($F$7:AL$7))))</f>
        <v/>
      </c>
      <c r="AM372" s="1069" t="str" cm="1">
        <f t="array" ref="AM372">IF($D372&lt;COLUMNS($F$7:AM$7),"",INDEX(TableDiv[[GASB]:[GASB]],_xlfn.AGGREGATE(15,3,(TableDiv[[Agency]:[Agency]]=$E372)/(TableDiv[[Agency]:[Agency]]=$E372)*(ROW(TableDiv[Agency])-ROW(TableDiv[[#Headers],[Agency]])),COLUMNS($F$7:AM$7))))</f>
        <v/>
      </c>
      <c r="AN372" s="1069"/>
      <c r="AO372" s="1069"/>
      <c r="AP372" s="1069"/>
      <c r="AQ372" s="1069"/>
      <c r="AR372" s="1069"/>
      <c r="AS372" s="1069"/>
    </row>
    <row r="373" spans="1:45" ht="15">
      <c r="A373" s="1073" t="s">
        <v>1645</v>
      </c>
      <c r="B373" s="1073" t="s">
        <v>1411</v>
      </c>
      <c r="C373" s="1069"/>
      <c r="D373" s="1069">
        <f>COUNTIF(TableDiv[Agency],E373)</f>
        <v>31</v>
      </c>
      <c r="E373" s="1078" t="str" cm="1">
        <f t="array" ref="E373">IFERROR(INDEX(TableDiv[Agency],MATCH(0,INDEX(COUNTIF($E$7:E372,TableDiv[Agency]),),0)),"")</f>
        <v/>
      </c>
      <c r="F373" s="1069" cm="1">
        <f t="array" ref="F373">IF($D373&lt;COLUMNS($F$7:F$7),"",INDEX(TableDiv[[GASB]:[GASB]],_xlfn.AGGREGATE(15,3,(TableDiv[[Agency]:[Agency]]=$E373)/(TableDiv[[Agency]:[Agency]]=$E373)*(ROW(TableDiv[Agency])-ROW(TableDiv[[#Headers],[Agency]])),COLUMNS($F$7:F$7))))</f>
        <v>0</v>
      </c>
      <c r="G373" s="1069" cm="1">
        <f t="array" ref="G373">IF($D373&lt;COLUMNS($F$7:G$7),"",INDEX(TableDiv[[GASB]:[GASB]],_xlfn.AGGREGATE(15,3,(TableDiv[[Agency]:[Agency]]=$E373)/(TableDiv[[Agency]:[Agency]]=$E373)*(ROW(TableDiv[Agency])-ROW(TableDiv[[#Headers],[Agency]])),COLUMNS($F$7:G$7))))</f>
        <v>0</v>
      </c>
      <c r="H373" s="1069" cm="1">
        <f t="array" ref="H373">IF($D373&lt;COLUMNS($F$7:H$7),"",INDEX(TableDiv[[GASB]:[GASB]],_xlfn.AGGREGATE(15,3,(TableDiv[[Agency]:[Agency]]=$E373)/(TableDiv[[Agency]:[Agency]]=$E373)*(ROW(TableDiv[Agency])-ROW(TableDiv[[#Headers],[Agency]])),COLUMNS($F$7:H$7))))</f>
        <v>0</v>
      </c>
      <c r="I373" s="1069" cm="1">
        <f t="array" ref="I373">IF($D373&lt;COLUMNS($F$7:I$7),"",INDEX(TableDiv[[GASB]:[GASB]],_xlfn.AGGREGATE(15,3,(TableDiv[[Agency]:[Agency]]=$E373)/(TableDiv[[Agency]:[Agency]]=$E373)*(ROW(TableDiv[Agency])-ROW(TableDiv[[#Headers],[Agency]])),COLUMNS($F$7:I$7))))</f>
        <v>0</v>
      </c>
      <c r="J373" s="1069" cm="1">
        <f t="array" ref="J373">IF($D373&lt;COLUMNS($F$7:J$7),"",INDEX(TableDiv[[GASB]:[GASB]],_xlfn.AGGREGATE(15,3,(TableDiv[[Agency]:[Agency]]=$E373)/(TableDiv[[Agency]:[Agency]]=$E373)*(ROW(TableDiv[Agency])-ROW(TableDiv[[#Headers],[Agency]])),COLUMNS($F$7:J$7))))</f>
        <v>0</v>
      </c>
      <c r="K373" s="1069" cm="1">
        <f t="array" ref="K373">IF($D373&lt;COLUMNS($F$7:K$7),"",INDEX(TableDiv[[GASB]:[GASB]],_xlfn.AGGREGATE(15,3,(TableDiv[[Agency]:[Agency]]=$E373)/(TableDiv[[Agency]:[Agency]]=$E373)*(ROW(TableDiv[Agency])-ROW(TableDiv[[#Headers],[Agency]])),COLUMNS($F$7:K$7))))</f>
        <v>0</v>
      </c>
      <c r="L373" s="1069" cm="1">
        <f t="array" ref="L373">IF($D373&lt;COLUMNS($F$7:L$7),"",INDEX(TableDiv[[GASB]:[GASB]],_xlfn.AGGREGATE(15,3,(TableDiv[[Agency]:[Agency]]=$E373)/(TableDiv[[Agency]:[Agency]]=$E373)*(ROW(TableDiv[Agency])-ROW(TableDiv[[#Headers],[Agency]])),COLUMNS($F$7:L$7))))</f>
        <v>0</v>
      </c>
      <c r="M373" s="1069" cm="1">
        <f t="array" ref="M373">IF($D373&lt;COLUMNS($F$7:M$7),"",INDEX(TableDiv[[GASB]:[GASB]],_xlfn.AGGREGATE(15,3,(TableDiv[[Agency]:[Agency]]=$E373)/(TableDiv[[Agency]:[Agency]]=$E373)*(ROW(TableDiv[Agency])-ROW(TableDiv[[#Headers],[Agency]])),COLUMNS($F$7:M$7))))</f>
        <v>0</v>
      </c>
      <c r="N373" s="1069" cm="1">
        <f t="array" ref="N373">IF($D373&lt;COLUMNS($F$7:N$7),"",INDEX(TableDiv[[GASB]:[GASB]],_xlfn.AGGREGATE(15,3,(TableDiv[[Agency]:[Agency]]=$E373)/(TableDiv[[Agency]:[Agency]]=$E373)*(ROW(TableDiv[Agency])-ROW(TableDiv[[#Headers],[Agency]])),COLUMNS($F$7:N$7))))</f>
        <v>0</v>
      </c>
      <c r="O373" s="1069" cm="1">
        <f t="array" ref="O373">IF($D373&lt;COLUMNS($F$7:O$7),"",INDEX(TableDiv[[GASB]:[GASB]],_xlfn.AGGREGATE(15,3,(TableDiv[[Agency]:[Agency]]=$E373)/(TableDiv[[Agency]:[Agency]]=$E373)*(ROW(TableDiv[Agency])-ROW(TableDiv[[#Headers],[Agency]])),COLUMNS($F$7:O$7))))</f>
        <v>0</v>
      </c>
      <c r="P373" s="1069" cm="1">
        <f t="array" ref="P373">IF($D373&lt;COLUMNS($F$7:P$7),"",INDEX(TableDiv[[GASB]:[GASB]],_xlfn.AGGREGATE(15,3,(TableDiv[[Agency]:[Agency]]=$E373)/(TableDiv[[Agency]:[Agency]]=$E373)*(ROW(TableDiv[Agency])-ROW(TableDiv[[#Headers],[Agency]])),COLUMNS($F$7:P$7))))</f>
        <v>0</v>
      </c>
      <c r="Q373" s="1069" cm="1">
        <f t="array" ref="Q373">IF($D373&lt;COLUMNS($F$7:Q$7),"",INDEX(TableDiv[[GASB]:[GASB]],_xlfn.AGGREGATE(15,3,(TableDiv[[Agency]:[Agency]]=$E373)/(TableDiv[[Agency]:[Agency]]=$E373)*(ROW(TableDiv[Agency])-ROW(TableDiv[[#Headers],[Agency]])),COLUMNS($F$7:Q$7))))</f>
        <v>0</v>
      </c>
      <c r="R373" s="1069" cm="1">
        <f t="array" ref="R373">IF($D373&lt;COLUMNS($F$7:R$7),"",INDEX(TableDiv[[GASB]:[GASB]],_xlfn.AGGREGATE(15,3,(TableDiv[[Agency]:[Agency]]=$E373)/(TableDiv[[Agency]:[Agency]]=$E373)*(ROW(TableDiv[Agency])-ROW(TableDiv[[#Headers],[Agency]])),COLUMNS($F$7:R$7))))</f>
        <v>0</v>
      </c>
      <c r="S373" s="1069" cm="1">
        <f t="array" ref="S373">IF($D373&lt;COLUMNS($F$7:S$7),"",INDEX(TableDiv[[GASB]:[GASB]],_xlfn.AGGREGATE(15,3,(TableDiv[[Agency]:[Agency]]=$E373)/(TableDiv[[Agency]:[Agency]]=$E373)*(ROW(TableDiv[Agency])-ROW(TableDiv[[#Headers],[Agency]])),COLUMNS($F$7:S$7))))</f>
        <v>0</v>
      </c>
      <c r="T373" s="1069" cm="1">
        <f t="array" ref="T373">IF($D373&lt;COLUMNS($F$7:T$7),"",INDEX(TableDiv[[GASB]:[GASB]],_xlfn.AGGREGATE(15,3,(TableDiv[[Agency]:[Agency]]=$E373)/(TableDiv[[Agency]:[Agency]]=$E373)*(ROW(TableDiv[Agency])-ROW(TableDiv[[#Headers],[Agency]])),COLUMNS($F$7:T$7))))</f>
        <v>0</v>
      </c>
      <c r="U373" s="1069" cm="1">
        <f t="array" ref="U373">IF($D373&lt;COLUMNS($F$7:U$7),"",INDEX(TableDiv[[GASB]:[GASB]],_xlfn.AGGREGATE(15,3,(TableDiv[[Agency]:[Agency]]=$E373)/(TableDiv[[Agency]:[Agency]]=$E373)*(ROW(TableDiv[Agency])-ROW(TableDiv[[#Headers],[Agency]])),COLUMNS($F$7:U$7))))</f>
        <v>0</v>
      </c>
      <c r="V373" s="1069" cm="1">
        <f t="array" ref="V373">IF($D373&lt;COLUMNS($F$7:V$7),"",INDEX(TableDiv[[GASB]:[GASB]],_xlfn.AGGREGATE(15,3,(TableDiv[[Agency]:[Agency]]=$E373)/(TableDiv[[Agency]:[Agency]]=$E373)*(ROW(TableDiv[Agency])-ROW(TableDiv[[#Headers],[Agency]])),COLUMNS($F$7:V$7))))</f>
        <v>0</v>
      </c>
      <c r="W373" s="1069" cm="1">
        <f t="array" ref="W373">IF($D373&lt;COLUMNS($F$7:W$7),"",INDEX(TableDiv[[GASB]:[GASB]],_xlfn.AGGREGATE(15,3,(TableDiv[[Agency]:[Agency]]=$E373)/(TableDiv[[Agency]:[Agency]]=$E373)*(ROW(TableDiv[Agency])-ROW(TableDiv[[#Headers],[Agency]])),COLUMNS($F$7:W$7))))</f>
        <v>0</v>
      </c>
      <c r="X373" s="1069" cm="1">
        <f t="array" ref="X373">IF($D373&lt;COLUMNS($F$7:X$7),"",INDEX(TableDiv[[GASB]:[GASB]],_xlfn.AGGREGATE(15,3,(TableDiv[[Agency]:[Agency]]=$E373)/(TableDiv[[Agency]:[Agency]]=$E373)*(ROW(TableDiv[Agency])-ROW(TableDiv[[#Headers],[Agency]])),COLUMNS($F$7:X$7))))</f>
        <v>0</v>
      </c>
      <c r="Y373" s="1069" cm="1">
        <f t="array" ref="Y373">IF($D373&lt;COLUMNS($F$7:Y$7),"",INDEX(TableDiv[[GASB]:[GASB]],_xlfn.AGGREGATE(15,3,(TableDiv[[Agency]:[Agency]]=$E373)/(TableDiv[[Agency]:[Agency]]=$E373)*(ROW(TableDiv[Agency])-ROW(TableDiv[[#Headers],[Agency]])),COLUMNS($F$7:Y$7))))</f>
        <v>0</v>
      </c>
      <c r="Z373" s="1069" cm="1">
        <f t="array" ref="Z373">IF($D373&lt;COLUMNS($F$7:Z$7),"",INDEX(TableDiv[[GASB]:[GASB]],_xlfn.AGGREGATE(15,3,(TableDiv[[Agency]:[Agency]]=$E373)/(TableDiv[[Agency]:[Agency]]=$E373)*(ROW(TableDiv[Agency])-ROW(TableDiv[[#Headers],[Agency]])),COLUMNS($F$7:Z$7))))</f>
        <v>0</v>
      </c>
      <c r="AA373" s="1069" cm="1">
        <f t="array" ref="AA373">IF($D373&lt;COLUMNS($F$7:AA$7),"",INDEX(TableDiv[[GASB]:[GASB]],_xlfn.AGGREGATE(15,3,(TableDiv[[Agency]:[Agency]]=$E373)/(TableDiv[[Agency]:[Agency]]=$E373)*(ROW(TableDiv[Agency])-ROW(TableDiv[[#Headers],[Agency]])),COLUMNS($F$7:AA$7))))</f>
        <v>0</v>
      </c>
      <c r="AB373" s="1069" cm="1">
        <f t="array" ref="AB373">IF($D373&lt;COLUMNS($F$7:AB$7),"",INDEX(TableDiv[[GASB]:[GASB]],_xlfn.AGGREGATE(15,3,(TableDiv[[Agency]:[Agency]]=$E373)/(TableDiv[[Agency]:[Agency]]=$E373)*(ROW(TableDiv[Agency])-ROW(TableDiv[[#Headers],[Agency]])),COLUMNS($F$7:AB$7))))</f>
        <v>0</v>
      </c>
      <c r="AC373" s="1069" cm="1">
        <f t="array" ref="AC373">IF($D373&lt;COLUMNS($F$7:AC$7),"",INDEX(TableDiv[[GASB]:[GASB]],_xlfn.AGGREGATE(15,3,(TableDiv[[Agency]:[Agency]]=$E373)/(TableDiv[[Agency]:[Agency]]=$E373)*(ROW(TableDiv[Agency])-ROW(TableDiv[[#Headers],[Agency]])),COLUMNS($F$7:AC$7))))</f>
        <v>0</v>
      </c>
      <c r="AD373" s="1069" cm="1">
        <f t="array" ref="AD373">IF($D373&lt;COLUMNS($F$7:AD$7),"",INDEX(TableDiv[[GASB]:[GASB]],_xlfn.AGGREGATE(15,3,(TableDiv[[Agency]:[Agency]]=$E373)/(TableDiv[[Agency]:[Agency]]=$E373)*(ROW(TableDiv[Agency])-ROW(TableDiv[[#Headers],[Agency]])),COLUMNS($F$7:AD$7))))</f>
        <v>0</v>
      </c>
      <c r="AE373" s="1069" cm="1">
        <f t="array" ref="AE373">IF($D373&lt;COLUMNS($F$7:AE$7),"",INDEX(TableDiv[[GASB]:[GASB]],_xlfn.AGGREGATE(15,3,(TableDiv[[Agency]:[Agency]]=$E373)/(TableDiv[[Agency]:[Agency]]=$E373)*(ROW(TableDiv[Agency])-ROW(TableDiv[[#Headers],[Agency]])),COLUMNS($F$7:AE$7))))</f>
        <v>0</v>
      </c>
      <c r="AF373" s="1069" cm="1">
        <f t="array" ref="AF373">IF($D373&lt;COLUMNS($F$7:AF$7),"",INDEX(TableDiv[[GASB]:[GASB]],_xlfn.AGGREGATE(15,3,(TableDiv[[Agency]:[Agency]]=$E373)/(TableDiv[[Agency]:[Agency]]=$E373)*(ROW(TableDiv[Agency])-ROW(TableDiv[[#Headers],[Agency]])),COLUMNS($F$7:AF$7))))</f>
        <v>0</v>
      </c>
      <c r="AG373" s="1069" cm="1">
        <f t="array" ref="AG373">IF($D373&lt;COLUMNS($F$7:AG$7),"",INDEX(TableDiv[[GASB]:[GASB]],_xlfn.AGGREGATE(15,3,(TableDiv[[Agency]:[Agency]]=$E373)/(TableDiv[[Agency]:[Agency]]=$E373)*(ROW(TableDiv[Agency])-ROW(TableDiv[[#Headers],[Agency]])),COLUMNS($F$7:AG$7))))</f>
        <v>0</v>
      </c>
      <c r="AH373" s="1069" cm="1">
        <f t="array" ref="AH373">IF($D373&lt;COLUMNS($F$7:AH$7),"",INDEX(TableDiv[[GASB]:[GASB]],_xlfn.AGGREGATE(15,3,(TableDiv[[Agency]:[Agency]]=$E373)/(TableDiv[[Agency]:[Agency]]=$E373)*(ROW(TableDiv[Agency])-ROW(TableDiv[[#Headers],[Agency]])),COLUMNS($F$7:AH$7))))</f>
        <v>0</v>
      </c>
      <c r="AI373" s="1069" cm="1">
        <f t="array" ref="AI373">IF($D373&lt;COLUMNS($F$7:AI$7),"",INDEX(TableDiv[[GASB]:[GASB]],_xlfn.AGGREGATE(15,3,(TableDiv[[Agency]:[Agency]]=$E373)/(TableDiv[[Agency]:[Agency]]=$E373)*(ROW(TableDiv[Agency])-ROW(TableDiv[[#Headers],[Agency]])),COLUMNS($F$7:AI$7))))</f>
        <v>0</v>
      </c>
      <c r="AJ373" s="1069" cm="1">
        <f t="array" ref="AJ373">IF($D373&lt;COLUMNS($F$7:AJ$7),"",INDEX(TableDiv[[GASB]:[GASB]],_xlfn.AGGREGATE(15,3,(TableDiv[[Agency]:[Agency]]=$E373)/(TableDiv[[Agency]:[Agency]]=$E373)*(ROW(TableDiv[Agency])-ROW(TableDiv[[#Headers],[Agency]])),COLUMNS($F$7:AJ$7))))</f>
        <v>0</v>
      </c>
      <c r="AK373" s="1069" t="str" cm="1">
        <f t="array" ref="AK373">IF($D373&lt;COLUMNS($F$7:AK$7),"",INDEX(TableDiv[[GASB]:[GASB]],_xlfn.AGGREGATE(15,3,(TableDiv[[Agency]:[Agency]]=$E373)/(TableDiv[[Agency]:[Agency]]=$E373)*(ROW(TableDiv[Agency])-ROW(TableDiv[[#Headers],[Agency]])),COLUMNS($F$7:AK$7))))</f>
        <v/>
      </c>
      <c r="AL373" s="1069" t="str" cm="1">
        <f t="array" ref="AL373">IF($D373&lt;COLUMNS($F$7:AL$7),"",INDEX(TableDiv[[GASB]:[GASB]],_xlfn.AGGREGATE(15,3,(TableDiv[[Agency]:[Agency]]=$E373)/(TableDiv[[Agency]:[Agency]]=$E373)*(ROW(TableDiv[Agency])-ROW(TableDiv[[#Headers],[Agency]])),COLUMNS($F$7:AL$7))))</f>
        <v/>
      </c>
      <c r="AM373" s="1069" t="str" cm="1">
        <f t="array" ref="AM373">IF($D373&lt;COLUMNS($F$7:AM$7),"",INDEX(TableDiv[[GASB]:[GASB]],_xlfn.AGGREGATE(15,3,(TableDiv[[Agency]:[Agency]]=$E373)/(TableDiv[[Agency]:[Agency]]=$E373)*(ROW(TableDiv[Agency])-ROW(TableDiv[[#Headers],[Agency]])),COLUMNS($F$7:AM$7))))</f>
        <v/>
      </c>
      <c r="AN373" s="1069"/>
      <c r="AO373" s="1069"/>
      <c r="AP373" s="1069"/>
      <c r="AQ373" s="1069"/>
      <c r="AR373" s="1069"/>
      <c r="AS373" s="1069"/>
    </row>
    <row r="374" spans="1:45" ht="15">
      <c r="A374" s="1073" t="s">
        <v>1650</v>
      </c>
      <c r="B374" s="1073" t="s">
        <v>1414</v>
      </c>
      <c r="C374" s="1069"/>
      <c r="D374" s="1069">
        <f>COUNTIF(TableDiv[Agency],E374)</f>
        <v>31</v>
      </c>
      <c r="E374" s="1078" t="str" cm="1">
        <f t="array" ref="E374">IFERROR(INDEX(TableDiv[Agency],MATCH(0,INDEX(COUNTIF($E$7:E373,TableDiv[Agency]),),0)),"")</f>
        <v/>
      </c>
      <c r="F374" s="1069" cm="1">
        <f t="array" ref="F374">IF($D374&lt;COLUMNS($F$7:F$7),"",INDEX(TableDiv[[GASB]:[GASB]],_xlfn.AGGREGATE(15,3,(TableDiv[[Agency]:[Agency]]=$E374)/(TableDiv[[Agency]:[Agency]]=$E374)*(ROW(TableDiv[Agency])-ROW(TableDiv[[#Headers],[Agency]])),COLUMNS($F$7:F$7))))</f>
        <v>0</v>
      </c>
      <c r="G374" s="1069" cm="1">
        <f t="array" ref="G374">IF($D374&lt;COLUMNS($F$7:G$7),"",INDEX(TableDiv[[GASB]:[GASB]],_xlfn.AGGREGATE(15,3,(TableDiv[[Agency]:[Agency]]=$E374)/(TableDiv[[Agency]:[Agency]]=$E374)*(ROW(TableDiv[Agency])-ROW(TableDiv[[#Headers],[Agency]])),COLUMNS($F$7:G$7))))</f>
        <v>0</v>
      </c>
      <c r="H374" s="1069" cm="1">
        <f t="array" ref="H374">IF($D374&lt;COLUMNS($F$7:H$7),"",INDEX(TableDiv[[GASB]:[GASB]],_xlfn.AGGREGATE(15,3,(TableDiv[[Agency]:[Agency]]=$E374)/(TableDiv[[Agency]:[Agency]]=$E374)*(ROW(TableDiv[Agency])-ROW(TableDiv[[#Headers],[Agency]])),COLUMNS($F$7:H$7))))</f>
        <v>0</v>
      </c>
      <c r="I374" s="1069" cm="1">
        <f t="array" ref="I374">IF($D374&lt;COLUMNS($F$7:I$7),"",INDEX(TableDiv[[GASB]:[GASB]],_xlfn.AGGREGATE(15,3,(TableDiv[[Agency]:[Agency]]=$E374)/(TableDiv[[Agency]:[Agency]]=$E374)*(ROW(TableDiv[Agency])-ROW(TableDiv[[#Headers],[Agency]])),COLUMNS($F$7:I$7))))</f>
        <v>0</v>
      </c>
      <c r="J374" s="1069" cm="1">
        <f t="array" ref="J374">IF($D374&lt;COLUMNS($F$7:J$7),"",INDEX(TableDiv[[GASB]:[GASB]],_xlfn.AGGREGATE(15,3,(TableDiv[[Agency]:[Agency]]=$E374)/(TableDiv[[Agency]:[Agency]]=$E374)*(ROW(TableDiv[Agency])-ROW(TableDiv[[#Headers],[Agency]])),COLUMNS($F$7:J$7))))</f>
        <v>0</v>
      </c>
      <c r="K374" s="1069" cm="1">
        <f t="array" ref="K374">IF($D374&lt;COLUMNS($F$7:K$7),"",INDEX(TableDiv[[GASB]:[GASB]],_xlfn.AGGREGATE(15,3,(TableDiv[[Agency]:[Agency]]=$E374)/(TableDiv[[Agency]:[Agency]]=$E374)*(ROW(TableDiv[Agency])-ROW(TableDiv[[#Headers],[Agency]])),COLUMNS($F$7:K$7))))</f>
        <v>0</v>
      </c>
      <c r="L374" s="1069" cm="1">
        <f t="array" ref="L374">IF($D374&lt;COLUMNS($F$7:L$7),"",INDEX(TableDiv[[GASB]:[GASB]],_xlfn.AGGREGATE(15,3,(TableDiv[[Agency]:[Agency]]=$E374)/(TableDiv[[Agency]:[Agency]]=$E374)*(ROW(TableDiv[Agency])-ROW(TableDiv[[#Headers],[Agency]])),COLUMNS($F$7:L$7))))</f>
        <v>0</v>
      </c>
      <c r="M374" s="1069" cm="1">
        <f t="array" ref="M374">IF($D374&lt;COLUMNS($F$7:M$7),"",INDEX(TableDiv[[GASB]:[GASB]],_xlfn.AGGREGATE(15,3,(TableDiv[[Agency]:[Agency]]=$E374)/(TableDiv[[Agency]:[Agency]]=$E374)*(ROW(TableDiv[Agency])-ROW(TableDiv[[#Headers],[Agency]])),COLUMNS($F$7:M$7))))</f>
        <v>0</v>
      </c>
      <c r="N374" s="1069" cm="1">
        <f t="array" ref="N374">IF($D374&lt;COLUMNS($F$7:N$7),"",INDEX(TableDiv[[GASB]:[GASB]],_xlfn.AGGREGATE(15,3,(TableDiv[[Agency]:[Agency]]=$E374)/(TableDiv[[Agency]:[Agency]]=$E374)*(ROW(TableDiv[Agency])-ROW(TableDiv[[#Headers],[Agency]])),COLUMNS($F$7:N$7))))</f>
        <v>0</v>
      </c>
      <c r="O374" s="1069" cm="1">
        <f t="array" ref="O374">IF($D374&lt;COLUMNS($F$7:O$7),"",INDEX(TableDiv[[GASB]:[GASB]],_xlfn.AGGREGATE(15,3,(TableDiv[[Agency]:[Agency]]=$E374)/(TableDiv[[Agency]:[Agency]]=$E374)*(ROW(TableDiv[Agency])-ROW(TableDiv[[#Headers],[Agency]])),COLUMNS($F$7:O$7))))</f>
        <v>0</v>
      </c>
      <c r="P374" s="1069" cm="1">
        <f t="array" ref="P374">IF($D374&lt;COLUMNS($F$7:P$7),"",INDEX(TableDiv[[GASB]:[GASB]],_xlfn.AGGREGATE(15,3,(TableDiv[[Agency]:[Agency]]=$E374)/(TableDiv[[Agency]:[Agency]]=$E374)*(ROW(TableDiv[Agency])-ROW(TableDiv[[#Headers],[Agency]])),COLUMNS($F$7:P$7))))</f>
        <v>0</v>
      </c>
      <c r="Q374" s="1069" cm="1">
        <f t="array" ref="Q374">IF($D374&lt;COLUMNS($F$7:Q$7),"",INDEX(TableDiv[[GASB]:[GASB]],_xlfn.AGGREGATE(15,3,(TableDiv[[Agency]:[Agency]]=$E374)/(TableDiv[[Agency]:[Agency]]=$E374)*(ROW(TableDiv[Agency])-ROW(TableDiv[[#Headers],[Agency]])),COLUMNS($F$7:Q$7))))</f>
        <v>0</v>
      </c>
      <c r="R374" s="1069" cm="1">
        <f t="array" ref="R374">IF($D374&lt;COLUMNS($F$7:R$7),"",INDEX(TableDiv[[GASB]:[GASB]],_xlfn.AGGREGATE(15,3,(TableDiv[[Agency]:[Agency]]=$E374)/(TableDiv[[Agency]:[Agency]]=$E374)*(ROW(TableDiv[Agency])-ROW(TableDiv[[#Headers],[Agency]])),COLUMNS($F$7:R$7))))</f>
        <v>0</v>
      </c>
      <c r="S374" s="1069" cm="1">
        <f t="array" ref="S374">IF($D374&lt;COLUMNS($F$7:S$7),"",INDEX(TableDiv[[GASB]:[GASB]],_xlfn.AGGREGATE(15,3,(TableDiv[[Agency]:[Agency]]=$E374)/(TableDiv[[Agency]:[Agency]]=$E374)*(ROW(TableDiv[Agency])-ROW(TableDiv[[#Headers],[Agency]])),COLUMNS($F$7:S$7))))</f>
        <v>0</v>
      </c>
      <c r="T374" s="1069" cm="1">
        <f t="array" ref="T374">IF($D374&lt;COLUMNS($F$7:T$7),"",INDEX(TableDiv[[GASB]:[GASB]],_xlfn.AGGREGATE(15,3,(TableDiv[[Agency]:[Agency]]=$E374)/(TableDiv[[Agency]:[Agency]]=$E374)*(ROW(TableDiv[Agency])-ROW(TableDiv[[#Headers],[Agency]])),COLUMNS($F$7:T$7))))</f>
        <v>0</v>
      </c>
      <c r="U374" s="1069" cm="1">
        <f t="array" ref="U374">IF($D374&lt;COLUMNS($F$7:U$7),"",INDEX(TableDiv[[GASB]:[GASB]],_xlfn.AGGREGATE(15,3,(TableDiv[[Agency]:[Agency]]=$E374)/(TableDiv[[Agency]:[Agency]]=$E374)*(ROW(TableDiv[Agency])-ROW(TableDiv[[#Headers],[Agency]])),COLUMNS($F$7:U$7))))</f>
        <v>0</v>
      </c>
      <c r="V374" s="1069" cm="1">
        <f t="array" ref="V374">IF($D374&lt;COLUMNS($F$7:V$7),"",INDEX(TableDiv[[GASB]:[GASB]],_xlfn.AGGREGATE(15,3,(TableDiv[[Agency]:[Agency]]=$E374)/(TableDiv[[Agency]:[Agency]]=$E374)*(ROW(TableDiv[Agency])-ROW(TableDiv[[#Headers],[Agency]])),COLUMNS($F$7:V$7))))</f>
        <v>0</v>
      </c>
      <c r="W374" s="1069" cm="1">
        <f t="array" ref="W374">IF($D374&lt;COLUMNS($F$7:W$7),"",INDEX(TableDiv[[GASB]:[GASB]],_xlfn.AGGREGATE(15,3,(TableDiv[[Agency]:[Agency]]=$E374)/(TableDiv[[Agency]:[Agency]]=$E374)*(ROW(TableDiv[Agency])-ROW(TableDiv[[#Headers],[Agency]])),COLUMNS($F$7:W$7))))</f>
        <v>0</v>
      </c>
      <c r="X374" s="1069" cm="1">
        <f t="array" ref="X374">IF($D374&lt;COLUMNS($F$7:X$7),"",INDEX(TableDiv[[GASB]:[GASB]],_xlfn.AGGREGATE(15,3,(TableDiv[[Agency]:[Agency]]=$E374)/(TableDiv[[Agency]:[Agency]]=$E374)*(ROW(TableDiv[Agency])-ROW(TableDiv[[#Headers],[Agency]])),COLUMNS($F$7:X$7))))</f>
        <v>0</v>
      </c>
      <c r="Y374" s="1069" cm="1">
        <f t="array" ref="Y374">IF($D374&lt;COLUMNS($F$7:Y$7),"",INDEX(TableDiv[[GASB]:[GASB]],_xlfn.AGGREGATE(15,3,(TableDiv[[Agency]:[Agency]]=$E374)/(TableDiv[[Agency]:[Agency]]=$E374)*(ROW(TableDiv[Agency])-ROW(TableDiv[[#Headers],[Agency]])),COLUMNS($F$7:Y$7))))</f>
        <v>0</v>
      </c>
      <c r="Z374" s="1069" cm="1">
        <f t="array" ref="Z374">IF($D374&lt;COLUMNS($F$7:Z$7),"",INDEX(TableDiv[[GASB]:[GASB]],_xlfn.AGGREGATE(15,3,(TableDiv[[Agency]:[Agency]]=$E374)/(TableDiv[[Agency]:[Agency]]=$E374)*(ROW(TableDiv[Agency])-ROW(TableDiv[[#Headers],[Agency]])),COLUMNS($F$7:Z$7))))</f>
        <v>0</v>
      </c>
      <c r="AA374" s="1069" cm="1">
        <f t="array" ref="AA374">IF($D374&lt;COLUMNS($F$7:AA$7),"",INDEX(TableDiv[[GASB]:[GASB]],_xlfn.AGGREGATE(15,3,(TableDiv[[Agency]:[Agency]]=$E374)/(TableDiv[[Agency]:[Agency]]=$E374)*(ROW(TableDiv[Agency])-ROW(TableDiv[[#Headers],[Agency]])),COLUMNS($F$7:AA$7))))</f>
        <v>0</v>
      </c>
      <c r="AB374" s="1069" cm="1">
        <f t="array" ref="AB374">IF($D374&lt;COLUMNS($F$7:AB$7),"",INDEX(TableDiv[[GASB]:[GASB]],_xlfn.AGGREGATE(15,3,(TableDiv[[Agency]:[Agency]]=$E374)/(TableDiv[[Agency]:[Agency]]=$E374)*(ROW(TableDiv[Agency])-ROW(TableDiv[[#Headers],[Agency]])),COLUMNS($F$7:AB$7))))</f>
        <v>0</v>
      </c>
      <c r="AC374" s="1069" cm="1">
        <f t="array" ref="AC374">IF($D374&lt;COLUMNS($F$7:AC$7),"",INDEX(TableDiv[[GASB]:[GASB]],_xlfn.AGGREGATE(15,3,(TableDiv[[Agency]:[Agency]]=$E374)/(TableDiv[[Agency]:[Agency]]=$E374)*(ROW(TableDiv[Agency])-ROW(TableDiv[[#Headers],[Agency]])),COLUMNS($F$7:AC$7))))</f>
        <v>0</v>
      </c>
      <c r="AD374" s="1069" cm="1">
        <f t="array" ref="AD374">IF($D374&lt;COLUMNS($F$7:AD$7),"",INDEX(TableDiv[[GASB]:[GASB]],_xlfn.AGGREGATE(15,3,(TableDiv[[Agency]:[Agency]]=$E374)/(TableDiv[[Agency]:[Agency]]=$E374)*(ROW(TableDiv[Agency])-ROW(TableDiv[[#Headers],[Agency]])),COLUMNS($F$7:AD$7))))</f>
        <v>0</v>
      </c>
      <c r="AE374" s="1069" cm="1">
        <f t="array" ref="AE374">IF($D374&lt;COLUMNS($F$7:AE$7),"",INDEX(TableDiv[[GASB]:[GASB]],_xlfn.AGGREGATE(15,3,(TableDiv[[Agency]:[Agency]]=$E374)/(TableDiv[[Agency]:[Agency]]=$E374)*(ROW(TableDiv[Agency])-ROW(TableDiv[[#Headers],[Agency]])),COLUMNS($F$7:AE$7))))</f>
        <v>0</v>
      </c>
      <c r="AF374" s="1069" cm="1">
        <f t="array" ref="AF374">IF($D374&lt;COLUMNS($F$7:AF$7),"",INDEX(TableDiv[[GASB]:[GASB]],_xlfn.AGGREGATE(15,3,(TableDiv[[Agency]:[Agency]]=$E374)/(TableDiv[[Agency]:[Agency]]=$E374)*(ROW(TableDiv[Agency])-ROW(TableDiv[[#Headers],[Agency]])),COLUMNS($F$7:AF$7))))</f>
        <v>0</v>
      </c>
      <c r="AG374" s="1069" cm="1">
        <f t="array" ref="AG374">IF($D374&lt;COLUMNS($F$7:AG$7),"",INDEX(TableDiv[[GASB]:[GASB]],_xlfn.AGGREGATE(15,3,(TableDiv[[Agency]:[Agency]]=$E374)/(TableDiv[[Agency]:[Agency]]=$E374)*(ROW(TableDiv[Agency])-ROW(TableDiv[[#Headers],[Agency]])),COLUMNS($F$7:AG$7))))</f>
        <v>0</v>
      </c>
      <c r="AH374" s="1069" cm="1">
        <f t="array" ref="AH374">IF($D374&lt;COLUMNS($F$7:AH$7),"",INDEX(TableDiv[[GASB]:[GASB]],_xlfn.AGGREGATE(15,3,(TableDiv[[Agency]:[Agency]]=$E374)/(TableDiv[[Agency]:[Agency]]=$E374)*(ROW(TableDiv[Agency])-ROW(TableDiv[[#Headers],[Agency]])),COLUMNS($F$7:AH$7))))</f>
        <v>0</v>
      </c>
      <c r="AI374" s="1069" cm="1">
        <f t="array" ref="AI374">IF($D374&lt;COLUMNS($F$7:AI$7),"",INDEX(TableDiv[[GASB]:[GASB]],_xlfn.AGGREGATE(15,3,(TableDiv[[Agency]:[Agency]]=$E374)/(TableDiv[[Agency]:[Agency]]=$E374)*(ROW(TableDiv[Agency])-ROW(TableDiv[[#Headers],[Agency]])),COLUMNS($F$7:AI$7))))</f>
        <v>0</v>
      </c>
      <c r="AJ374" s="1069" cm="1">
        <f t="array" ref="AJ374">IF($D374&lt;COLUMNS($F$7:AJ$7),"",INDEX(TableDiv[[GASB]:[GASB]],_xlfn.AGGREGATE(15,3,(TableDiv[[Agency]:[Agency]]=$E374)/(TableDiv[[Agency]:[Agency]]=$E374)*(ROW(TableDiv[Agency])-ROW(TableDiv[[#Headers],[Agency]])),COLUMNS($F$7:AJ$7))))</f>
        <v>0</v>
      </c>
      <c r="AK374" s="1069" t="str" cm="1">
        <f t="array" ref="AK374">IF($D374&lt;COLUMNS($F$7:AK$7),"",INDEX(TableDiv[[GASB]:[GASB]],_xlfn.AGGREGATE(15,3,(TableDiv[[Agency]:[Agency]]=$E374)/(TableDiv[[Agency]:[Agency]]=$E374)*(ROW(TableDiv[Agency])-ROW(TableDiv[[#Headers],[Agency]])),COLUMNS($F$7:AK$7))))</f>
        <v/>
      </c>
      <c r="AL374" s="1069" t="str" cm="1">
        <f t="array" ref="AL374">IF($D374&lt;COLUMNS($F$7:AL$7),"",INDEX(TableDiv[[GASB]:[GASB]],_xlfn.AGGREGATE(15,3,(TableDiv[[Agency]:[Agency]]=$E374)/(TableDiv[[Agency]:[Agency]]=$E374)*(ROW(TableDiv[Agency])-ROW(TableDiv[[#Headers],[Agency]])),COLUMNS($F$7:AL$7))))</f>
        <v/>
      </c>
      <c r="AM374" s="1069" t="str" cm="1">
        <f t="array" ref="AM374">IF($D374&lt;COLUMNS($F$7:AM$7),"",INDEX(TableDiv[[GASB]:[GASB]],_xlfn.AGGREGATE(15,3,(TableDiv[[Agency]:[Agency]]=$E374)/(TableDiv[[Agency]:[Agency]]=$E374)*(ROW(TableDiv[Agency])-ROW(TableDiv[[#Headers],[Agency]])),COLUMNS($F$7:AM$7))))</f>
        <v/>
      </c>
      <c r="AN374" s="1069"/>
      <c r="AO374" s="1069"/>
      <c r="AP374" s="1069"/>
      <c r="AQ374" s="1069"/>
      <c r="AR374" s="1069"/>
      <c r="AS374" s="1069"/>
    </row>
    <row r="375" spans="1:45" ht="15">
      <c r="A375" s="1073" t="s">
        <v>1655</v>
      </c>
      <c r="B375" s="1073" t="s">
        <v>1420</v>
      </c>
      <c r="C375" s="1069"/>
      <c r="D375" s="1069">
        <f>COUNTIF(TableDiv[Agency],E375)</f>
        <v>31</v>
      </c>
      <c r="E375" s="1078" t="str" cm="1">
        <f t="array" ref="E375">IFERROR(INDEX(TableDiv[Agency],MATCH(0,INDEX(COUNTIF($E$7:E374,TableDiv[Agency]),),0)),"")</f>
        <v/>
      </c>
      <c r="F375" s="1069" cm="1">
        <f t="array" ref="F375">IF($D375&lt;COLUMNS($F$7:F$7),"",INDEX(TableDiv[[GASB]:[GASB]],_xlfn.AGGREGATE(15,3,(TableDiv[[Agency]:[Agency]]=$E375)/(TableDiv[[Agency]:[Agency]]=$E375)*(ROW(TableDiv[Agency])-ROW(TableDiv[[#Headers],[Agency]])),COLUMNS($F$7:F$7))))</f>
        <v>0</v>
      </c>
      <c r="G375" s="1069" cm="1">
        <f t="array" ref="G375">IF($D375&lt;COLUMNS($F$7:G$7),"",INDEX(TableDiv[[GASB]:[GASB]],_xlfn.AGGREGATE(15,3,(TableDiv[[Agency]:[Agency]]=$E375)/(TableDiv[[Agency]:[Agency]]=$E375)*(ROW(TableDiv[Agency])-ROW(TableDiv[[#Headers],[Agency]])),COLUMNS($F$7:G$7))))</f>
        <v>0</v>
      </c>
      <c r="H375" s="1069" cm="1">
        <f t="array" ref="H375">IF($D375&lt;COLUMNS($F$7:H$7),"",INDEX(TableDiv[[GASB]:[GASB]],_xlfn.AGGREGATE(15,3,(TableDiv[[Agency]:[Agency]]=$E375)/(TableDiv[[Agency]:[Agency]]=$E375)*(ROW(TableDiv[Agency])-ROW(TableDiv[[#Headers],[Agency]])),COLUMNS($F$7:H$7))))</f>
        <v>0</v>
      </c>
      <c r="I375" s="1069" cm="1">
        <f t="array" ref="I375">IF($D375&lt;COLUMNS($F$7:I$7),"",INDEX(TableDiv[[GASB]:[GASB]],_xlfn.AGGREGATE(15,3,(TableDiv[[Agency]:[Agency]]=$E375)/(TableDiv[[Agency]:[Agency]]=$E375)*(ROW(TableDiv[Agency])-ROW(TableDiv[[#Headers],[Agency]])),COLUMNS($F$7:I$7))))</f>
        <v>0</v>
      </c>
      <c r="J375" s="1069" cm="1">
        <f t="array" ref="J375">IF($D375&lt;COLUMNS($F$7:J$7),"",INDEX(TableDiv[[GASB]:[GASB]],_xlfn.AGGREGATE(15,3,(TableDiv[[Agency]:[Agency]]=$E375)/(TableDiv[[Agency]:[Agency]]=$E375)*(ROW(TableDiv[Agency])-ROW(TableDiv[[#Headers],[Agency]])),COLUMNS($F$7:J$7))))</f>
        <v>0</v>
      </c>
      <c r="K375" s="1069" cm="1">
        <f t="array" ref="K375">IF($D375&lt;COLUMNS($F$7:K$7),"",INDEX(TableDiv[[GASB]:[GASB]],_xlfn.AGGREGATE(15,3,(TableDiv[[Agency]:[Agency]]=$E375)/(TableDiv[[Agency]:[Agency]]=$E375)*(ROW(TableDiv[Agency])-ROW(TableDiv[[#Headers],[Agency]])),COLUMNS($F$7:K$7))))</f>
        <v>0</v>
      </c>
      <c r="L375" s="1069" cm="1">
        <f t="array" ref="L375">IF($D375&lt;COLUMNS($F$7:L$7),"",INDEX(TableDiv[[GASB]:[GASB]],_xlfn.AGGREGATE(15,3,(TableDiv[[Agency]:[Agency]]=$E375)/(TableDiv[[Agency]:[Agency]]=$E375)*(ROW(TableDiv[Agency])-ROW(TableDiv[[#Headers],[Agency]])),COLUMNS($F$7:L$7))))</f>
        <v>0</v>
      </c>
      <c r="M375" s="1069" cm="1">
        <f t="array" ref="M375">IF($D375&lt;COLUMNS($F$7:M$7),"",INDEX(TableDiv[[GASB]:[GASB]],_xlfn.AGGREGATE(15,3,(TableDiv[[Agency]:[Agency]]=$E375)/(TableDiv[[Agency]:[Agency]]=$E375)*(ROW(TableDiv[Agency])-ROW(TableDiv[[#Headers],[Agency]])),COLUMNS($F$7:M$7))))</f>
        <v>0</v>
      </c>
      <c r="N375" s="1069" cm="1">
        <f t="array" ref="N375">IF($D375&lt;COLUMNS($F$7:N$7),"",INDEX(TableDiv[[GASB]:[GASB]],_xlfn.AGGREGATE(15,3,(TableDiv[[Agency]:[Agency]]=$E375)/(TableDiv[[Agency]:[Agency]]=$E375)*(ROW(TableDiv[Agency])-ROW(TableDiv[[#Headers],[Agency]])),COLUMNS($F$7:N$7))))</f>
        <v>0</v>
      </c>
      <c r="O375" s="1069" cm="1">
        <f t="array" ref="O375">IF($D375&lt;COLUMNS($F$7:O$7),"",INDEX(TableDiv[[GASB]:[GASB]],_xlfn.AGGREGATE(15,3,(TableDiv[[Agency]:[Agency]]=$E375)/(TableDiv[[Agency]:[Agency]]=$E375)*(ROW(TableDiv[Agency])-ROW(TableDiv[[#Headers],[Agency]])),COLUMNS($F$7:O$7))))</f>
        <v>0</v>
      </c>
      <c r="P375" s="1069" cm="1">
        <f t="array" ref="P375">IF($D375&lt;COLUMNS($F$7:P$7),"",INDEX(TableDiv[[GASB]:[GASB]],_xlfn.AGGREGATE(15,3,(TableDiv[[Agency]:[Agency]]=$E375)/(TableDiv[[Agency]:[Agency]]=$E375)*(ROW(TableDiv[Agency])-ROW(TableDiv[[#Headers],[Agency]])),COLUMNS($F$7:P$7))))</f>
        <v>0</v>
      </c>
      <c r="Q375" s="1069" cm="1">
        <f t="array" ref="Q375">IF($D375&lt;COLUMNS($F$7:Q$7),"",INDEX(TableDiv[[GASB]:[GASB]],_xlfn.AGGREGATE(15,3,(TableDiv[[Agency]:[Agency]]=$E375)/(TableDiv[[Agency]:[Agency]]=$E375)*(ROW(TableDiv[Agency])-ROW(TableDiv[[#Headers],[Agency]])),COLUMNS($F$7:Q$7))))</f>
        <v>0</v>
      </c>
      <c r="R375" s="1069" cm="1">
        <f t="array" ref="R375">IF($D375&lt;COLUMNS($F$7:R$7),"",INDEX(TableDiv[[GASB]:[GASB]],_xlfn.AGGREGATE(15,3,(TableDiv[[Agency]:[Agency]]=$E375)/(TableDiv[[Agency]:[Agency]]=$E375)*(ROW(TableDiv[Agency])-ROW(TableDiv[[#Headers],[Agency]])),COLUMNS($F$7:R$7))))</f>
        <v>0</v>
      </c>
      <c r="S375" s="1069" cm="1">
        <f t="array" ref="S375">IF($D375&lt;COLUMNS($F$7:S$7),"",INDEX(TableDiv[[GASB]:[GASB]],_xlfn.AGGREGATE(15,3,(TableDiv[[Agency]:[Agency]]=$E375)/(TableDiv[[Agency]:[Agency]]=$E375)*(ROW(TableDiv[Agency])-ROW(TableDiv[[#Headers],[Agency]])),COLUMNS($F$7:S$7))))</f>
        <v>0</v>
      </c>
      <c r="T375" s="1069" cm="1">
        <f t="array" ref="T375">IF($D375&lt;COLUMNS($F$7:T$7),"",INDEX(TableDiv[[GASB]:[GASB]],_xlfn.AGGREGATE(15,3,(TableDiv[[Agency]:[Agency]]=$E375)/(TableDiv[[Agency]:[Agency]]=$E375)*(ROW(TableDiv[Agency])-ROW(TableDiv[[#Headers],[Agency]])),COLUMNS($F$7:T$7))))</f>
        <v>0</v>
      </c>
      <c r="U375" s="1069" cm="1">
        <f t="array" ref="U375">IF($D375&lt;COLUMNS($F$7:U$7),"",INDEX(TableDiv[[GASB]:[GASB]],_xlfn.AGGREGATE(15,3,(TableDiv[[Agency]:[Agency]]=$E375)/(TableDiv[[Agency]:[Agency]]=$E375)*(ROW(TableDiv[Agency])-ROW(TableDiv[[#Headers],[Agency]])),COLUMNS($F$7:U$7))))</f>
        <v>0</v>
      </c>
      <c r="V375" s="1069" cm="1">
        <f t="array" ref="V375">IF($D375&lt;COLUMNS($F$7:V$7),"",INDEX(TableDiv[[GASB]:[GASB]],_xlfn.AGGREGATE(15,3,(TableDiv[[Agency]:[Agency]]=$E375)/(TableDiv[[Agency]:[Agency]]=$E375)*(ROW(TableDiv[Agency])-ROW(TableDiv[[#Headers],[Agency]])),COLUMNS($F$7:V$7))))</f>
        <v>0</v>
      </c>
      <c r="W375" s="1069" cm="1">
        <f t="array" ref="W375">IF($D375&lt;COLUMNS($F$7:W$7),"",INDEX(TableDiv[[GASB]:[GASB]],_xlfn.AGGREGATE(15,3,(TableDiv[[Agency]:[Agency]]=$E375)/(TableDiv[[Agency]:[Agency]]=$E375)*(ROW(TableDiv[Agency])-ROW(TableDiv[[#Headers],[Agency]])),COLUMNS($F$7:W$7))))</f>
        <v>0</v>
      </c>
      <c r="X375" s="1069" cm="1">
        <f t="array" ref="X375">IF($D375&lt;COLUMNS($F$7:X$7),"",INDEX(TableDiv[[GASB]:[GASB]],_xlfn.AGGREGATE(15,3,(TableDiv[[Agency]:[Agency]]=$E375)/(TableDiv[[Agency]:[Agency]]=$E375)*(ROW(TableDiv[Agency])-ROW(TableDiv[[#Headers],[Agency]])),COLUMNS($F$7:X$7))))</f>
        <v>0</v>
      </c>
      <c r="Y375" s="1069" cm="1">
        <f t="array" ref="Y375">IF($D375&lt;COLUMNS($F$7:Y$7),"",INDEX(TableDiv[[GASB]:[GASB]],_xlfn.AGGREGATE(15,3,(TableDiv[[Agency]:[Agency]]=$E375)/(TableDiv[[Agency]:[Agency]]=$E375)*(ROW(TableDiv[Agency])-ROW(TableDiv[[#Headers],[Agency]])),COLUMNS($F$7:Y$7))))</f>
        <v>0</v>
      </c>
      <c r="Z375" s="1069" cm="1">
        <f t="array" ref="Z375">IF($D375&lt;COLUMNS($F$7:Z$7),"",INDEX(TableDiv[[GASB]:[GASB]],_xlfn.AGGREGATE(15,3,(TableDiv[[Agency]:[Agency]]=$E375)/(TableDiv[[Agency]:[Agency]]=$E375)*(ROW(TableDiv[Agency])-ROW(TableDiv[[#Headers],[Agency]])),COLUMNS($F$7:Z$7))))</f>
        <v>0</v>
      </c>
      <c r="AA375" s="1069" cm="1">
        <f t="array" ref="AA375">IF($D375&lt;COLUMNS($F$7:AA$7),"",INDEX(TableDiv[[GASB]:[GASB]],_xlfn.AGGREGATE(15,3,(TableDiv[[Agency]:[Agency]]=$E375)/(TableDiv[[Agency]:[Agency]]=$E375)*(ROW(TableDiv[Agency])-ROW(TableDiv[[#Headers],[Agency]])),COLUMNS($F$7:AA$7))))</f>
        <v>0</v>
      </c>
      <c r="AB375" s="1069" cm="1">
        <f t="array" ref="AB375">IF($D375&lt;COLUMNS($F$7:AB$7),"",INDEX(TableDiv[[GASB]:[GASB]],_xlfn.AGGREGATE(15,3,(TableDiv[[Agency]:[Agency]]=$E375)/(TableDiv[[Agency]:[Agency]]=$E375)*(ROW(TableDiv[Agency])-ROW(TableDiv[[#Headers],[Agency]])),COLUMNS($F$7:AB$7))))</f>
        <v>0</v>
      </c>
      <c r="AC375" s="1069" cm="1">
        <f t="array" ref="AC375">IF($D375&lt;COLUMNS($F$7:AC$7),"",INDEX(TableDiv[[GASB]:[GASB]],_xlfn.AGGREGATE(15,3,(TableDiv[[Agency]:[Agency]]=$E375)/(TableDiv[[Agency]:[Agency]]=$E375)*(ROW(TableDiv[Agency])-ROW(TableDiv[[#Headers],[Agency]])),COLUMNS($F$7:AC$7))))</f>
        <v>0</v>
      </c>
      <c r="AD375" s="1069" cm="1">
        <f t="array" ref="AD375">IF($D375&lt;COLUMNS($F$7:AD$7),"",INDEX(TableDiv[[GASB]:[GASB]],_xlfn.AGGREGATE(15,3,(TableDiv[[Agency]:[Agency]]=$E375)/(TableDiv[[Agency]:[Agency]]=$E375)*(ROW(TableDiv[Agency])-ROW(TableDiv[[#Headers],[Agency]])),COLUMNS($F$7:AD$7))))</f>
        <v>0</v>
      </c>
      <c r="AE375" s="1069" cm="1">
        <f t="array" ref="AE375">IF($D375&lt;COLUMNS($F$7:AE$7),"",INDEX(TableDiv[[GASB]:[GASB]],_xlfn.AGGREGATE(15,3,(TableDiv[[Agency]:[Agency]]=$E375)/(TableDiv[[Agency]:[Agency]]=$E375)*(ROW(TableDiv[Agency])-ROW(TableDiv[[#Headers],[Agency]])),COLUMNS($F$7:AE$7))))</f>
        <v>0</v>
      </c>
      <c r="AF375" s="1069" cm="1">
        <f t="array" ref="AF375">IF($D375&lt;COLUMNS($F$7:AF$7),"",INDEX(TableDiv[[GASB]:[GASB]],_xlfn.AGGREGATE(15,3,(TableDiv[[Agency]:[Agency]]=$E375)/(TableDiv[[Agency]:[Agency]]=$E375)*(ROW(TableDiv[Agency])-ROW(TableDiv[[#Headers],[Agency]])),COLUMNS($F$7:AF$7))))</f>
        <v>0</v>
      </c>
      <c r="AG375" s="1069" cm="1">
        <f t="array" ref="AG375">IF($D375&lt;COLUMNS($F$7:AG$7),"",INDEX(TableDiv[[GASB]:[GASB]],_xlfn.AGGREGATE(15,3,(TableDiv[[Agency]:[Agency]]=$E375)/(TableDiv[[Agency]:[Agency]]=$E375)*(ROW(TableDiv[Agency])-ROW(TableDiv[[#Headers],[Agency]])),COLUMNS($F$7:AG$7))))</f>
        <v>0</v>
      </c>
      <c r="AH375" s="1069" cm="1">
        <f t="array" ref="AH375">IF($D375&lt;COLUMNS($F$7:AH$7),"",INDEX(TableDiv[[GASB]:[GASB]],_xlfn.AGGREGATE(15,3,(TableDiv[[Agency]:[Agency]]=$E375)/(TableDiv[[Agency]:[Agency]]=$E375)*(ROW(TableDiv[Agency])-ROW(TableDiv[[#Headers],[Agency]])),COLUMNS($F$7:AH$7))))</f>
        <v>0</v>
      </c>
      <c r="AI375" s="1069" cm="1">
        <f t="array" ref="AI375">IF($D375&lt;COLUMNS($F$7:AI$7),"",INDEX(TableDiv[[GASB]:[GASB]],_xlfn.AGGREGATE(15,3,(TableDiv[[Agency]:[Agency]]=$E375)/(TableDiv[[Agency]:[Agency]]=$E375)*(ROW(TableDiv[Agency])-ROW(TableDiv[[#Headers],[Agency]])),COLUMNS($F$7:AI$7))))</f>
        <v>0</v>
      </c>
      <c r="AJ375" s="1069" cm="1">
        <f t="array" ref="AJ375">IF($D375&lt;COLUMNS($F$7:AJ$7),"",INDEX(TableDiv[[GASB]:[GASB]],_xlfn.AGGREGATE(15,3,(TableDiv[[Agency]:[Agency]]=$E375)/(TableDiv[[Agency]:[Agency]]=$E375)*(ROW(TableDiv[Agency])-ROW(TableDiv[[#Headers],[Agency]])),COLUMNS($F$7:AJ$7))))</f>
        <v>0</v>
      </c>
      <c r="AK375" s="1069" t="str" cm="1">
        <f t="array" ref="AK375">IF($D375&lt;COLUMNS($F$7:AK$7),"",INDEX(TableDiv[[GASB]:[GASB]],_xlfn.AGGREGATE(15,3,(TableDiv[[Agency]:[Agency]]=$E375)/(TableDiv[[Agency]:[Agency]]=$E375)*(ROW(TableDiv[Agency])-ROW(TableDiv[[#Headers],[Agency]])),COLUMNS($F$7:AK$7))))</f>
        <v/>
      </c>
      <c r="AL375" s="1069" t="str" cm="1">
        <f t="array" ref="AL375">IF($D375&lt;COLUMNS($F$7:AL$7),"",INDEX(TableDiv[[GASB]:[GASB]],_xlfn.AGGREGATE(15,3,(TableDiv[[Agency]:[Agency]]=$E375)/(TableDiv[[Agency]:[Agency]]=$E375)*(ROW(TableDiv[Agency])-ROW(TableDiv[[#Headers],[Agency]])),COLUMNS($F$7:AL$7))))</f>
        <v/>
      </c>
      <c r="AM375" s="1069" t="str" cm="1">
        <f t="array" ref="AM375">IF($D375&lt;COLUMNS($F$7:AM$7),"",INDEX(TableDiv[[GASB]:[GASB]],_xlfn.AGGREGATE(15,3,(TableDiv[[Agency]:[Agency]]=$E375)/(TableDiv[[Agency]:[Agency]]=$E375)*(ROW(TableDiv[Agency])-ROW(TableDiv[[#Headers],[Agency]])),COLUMNS($F$7:AM$7))))</f>
        <v/>
      </c>
      <c r="AN375" s="1069"/>
      <c r="AO375" s="1069"/>
      <c r="AP375" s="1069"/>
      <c r="AQ375" s="1069"/>
      <c r="AR375" s="1069"/>
      <c r="AS375" s="1069"/>
    </row>
    <row r="376" spans="1:45" ht="15">
      <c r="A376" s="1073" t="s">
        <v>1660</v>
      </c>
      <c r="B376" s="1073" t="s">
        <v>1426</v>
      </c>
      <c r="C376" s="1069"/>
      <c r="D376" s="1069">
        <f>COUNTIF(TableDiv[Agency],E376)</f>
        <v>31</v>
      </c>
      <c r="E376" s="1078" t="str" cm="1">
        <f t="array" ref="E376">IFERROR(INDEX(TableDiv[Agency],MATCH(0,INDEX(COUNTIF($E$7:E375,TableDiv[Agency]),),0)),"")</f>
        <v/>
      </c>
      <c r="F376" s="1069" cm="1">
        <f t="array" ref="F376">IF($D376&lt;COLUMNS($F$7:F$7),"",INDEX(TableDiv[[GASB]:[GASB]],_xlfn.AGGREGATE(15,3,(TableDiv[[Agency]:[Agency]]=$E376)/(TableDiv[[Agency]:[Agency]]=$E376)*(ROW(TableDiv[Agency])-ROW(TableDiv[[#Headers],[Agency]])),COLUMNS($F$7:F$7))))</f>
        <v>0</v>
      </c>
      <c r="G376" s="1069" cm="1">
        <f t="array" ref="G376">IF($D376&lt;COLUMNS($F$7:G$7),"",INDEX(TableDiv[[GASB]:[GASB]],_xlfn.AGGREGATE(15,3,(TableDiv[[Agency]:[Agency]]=$E376)/(TableDiv[[Agency]:[Agency]]=$E376)*(ROW(TableDiv[Agency])-ROW(TableDiv[[#Headers],[Agency]])),COLUMNS($F$7:G$7))))</f>
        <v>0</v>
      </c>
      <c r="H376" s="1069" cm="1">
        <f t="array" ref="H376">IF($D376&lt;COLUMNS($F$7:H$7),"",INDEX(TableDiv[[GASB]:[GASB]],_xlfn.AGGREGATE(15,3,(TableDiv[[Agency]:[Agency]]=$E376)/(TableDiv[[Agency]:[Agency]]=$E376)*(ROW(TableDiv[Agency])-ROW(TableDiv[[#Headers],[Agency]])),COLUMNS($F$7:H$7))))</f>
        <v>0</v>
      </c>
      <c r="I376" s="1069" cm="1">
        <f t="array" ref="I376">IF($D376&lt;COLUMNS($F$7:I$7),"",INDEX(TableDiv[[GASB]:[GASB]],_xlfn.AGGREGATE(15,3,(TableDiv[[Agency]:[Agency]]=$E376)/(TableDiv[[Agency]:[Agency]]=$E376)*(ROW(TableDiv[Agency])-ROW(TableDiv[[#Headers],[Agency]])),COLUMNS($F$7:I$7))))</f>
        <v>0</v>
      </c>
      <c r="J376" s="1069" cm="1">
        <f t="array" ref="J376">IF($D376&lt;COLUMNS($F$7:J$7),"",INDEX(TableDiv[[GASB]:[GASB]],_xlfn.AGGREGATE(15,3,(TableDiv[[Agency]:[Agency]]=$E376)/(TableDiv[[Agency]:[Agency]]=$E376)*(ROW(TableDiv[Agency])-ROW(TableDiv[[#Headers],[Agency]])),COLUMNS($F$7:J$7))))</f>
        <v>0</v>
      </c>
      <c r="K376" s="1069" cm="1">
        <f t="array" ref="K376">IF($D376&lt;COLUMNS($F$7:K$7),"",INDEX(TableDiv[[GASB]:[GASB]],_xlfn.AGGREGATE(15,3,(TableDiv[[Agency]:[Agency]]=$E376)/(TableDiv[[Agency]:[Agency]]=$E376)*(ROW(TableDiv[Agency])-ROW(TableDiv[[#Headers],[Agency]])),COLUMNS($F$7:K$7))))</f>
        <v>0</v>
      </c>
      <c r="L376" s="1069" cm="1">
        <f t="array" ref="L376">IF($D376&lt;COLUMNS($F$7:L$7),"",INDEX(TableDiv[[GASB]:[GASB]],_xlfn.AGGREGATE(15,3,(TableDiv[[Agency]:[Agency]]=$E376)/(TableDiv[[Agency]:[Agency]]=$E376)*(ROW(TableDiv[Agency])-ROW(TableDiv[[#Headers],[Agency]])),COLUMNS($F$7:L$7))))</f>
        <v>0</v>
      </c>
      <c r="M376" s="1069" cm="1">
        <f t="array" ref="M376">IF($D376&lt;COLUMNS($F$7:M$7),"",INDEX(TableDiv[[GASB]:[GASB]],_xlfn.AGGREGATE(15,3,(TableDiv[[Agency]:[Agency]]=$E376)/(TableDiv[[Agency]:[Agency]]=$E376)*(ROW(TableDiv[Agency])-ROW(TableDiv[[#Headers],[Agency]])),COLUMNS($F$7:M$7))))</f>
        <v>0</v>
      </c>
      <c r="N376" s="1069" cm="1">
        <f t="array" ref="N376">IF($D376&lt;COLUMNS($F$7:N$7),"",INDEX(TableDiv[[GASB]:[GASB]],_xlfn.AGGREGATE(15,3,(TableDiv[[Agency]:[Agency]]=$E376)/(TableDiv[[Agency]:[Agency]]=$E376)*(ROW(TableDiv[Agency])-ROW(TableDiv[[#Headers],[Agency]])),COLUMNS($F$7:N$7))))</f>
        <v>0</v>
      </c>
      <c r="O376" s="1069" cm="1">
        <f t="array" ref="O376">IF($D376&lt;COLUMNS($F$7:O$7),"",INDEX(TableDiv[[GASB]:[GASB]],_xlfn.AGGREGATE(15,3,(TableDiv[[Agency]:[Agency]]=$E376)/(TableDiv[[Agency]:[Agency]]=$E376)*(ROW(TableDiv[Agency])-ROW(TableDiv[[#Headers],[Agency]])),COLUMNS($F$7:O$7))))</f>
        <v>0</v>
      </c>
      <c r="P376" s="1069" cm="1">
        <f t="array" ref="P376">IF($D376&lt;COLUMNS($F$7:P$7),"",INDEX(TableDiv[[GASB]:[GASB]],_xlfn.AGGREGATE(15,3,(TableDiv[[Agency]:[Agency]]=$E376)/(TableDiv[[Agency]:[Agency]]=$E376)*(ROW(TableDiv[Agency])-ROW(TableDiv[[#Headers],[Agency]])),COLUMNS($F$7:P$7))))</f>
        <v>0</v>
      </c>
      <c r="Q376" s="1069" cm="1">
        <f t="array" ref="Q376">IF($D376&lt;COLUMNS($F$7:Q$7),"",INDEX(TableDiv[[GASB]:[GASB]],_xlfn.AGGREGATE(15,3,(TableDiv[[Agency]:[Agency]]=$E376)/(TableDiv[[Agency]:[Agency]]=$E376)*(ROW(TableDiv[Agency])-ROW(TableDiv[[#Headers],[Agency]])),COLUMNS($F$7:Q$7))))</f>
        <v>0</v>
      </c>
      <c r="R376" s="1069" cm="1">
        <f t="array" ref="R376">IF($D376&lt;COLUMNS($F$7:R$7),"",INDEX(TableDiv[[GASB]:[GASB]],_xlfn.AGGREGATE(15,3,(TableDiv[[Agency]:[Agency]]=$E376)/(TableDiv[[Agency]:[Agency]]=$E376)*(ROW(TableDiv[Agency])-ROW(TableDiv[[#Headers],[Agency]])),COLUMNS($F$7:R$7))))</f>
        <v>0</v>
      </c>
      <c r="S376" s="1069" cm="1">
        <f t="array" ref="S376">IF($D376&lt;COLUMNS($F$7:S$7),"",INDEX(TableDiv[[GASB]:[GASB]],_xlfn.AGGREGATE(15,3,(TableDiv[[Agency]:[Agency]]=$E376)/(TableDiv[[Agency]:[Agency]]=$E376)*(ROW(TableDiv[Agency])-ROW(TableDiv[[#Headers],[Agency]])),COLUMNS($F$7:S$7))))</f>
        <v>0</v>
      </c>
      <c r="T376" s="1069" cm="1">
        <f t="array" ref="T376">IF($D376&lt;COLUMNS($F$7:T$7),"",INDEX(TableDiv[[GASB]:[GASB]],_xlfn.AGGREGATE(15,3,(TableDiv[[Agency]:[Agency]]=$E376)/(TableDiv[[Agency]:[Agency]]=$E376)*(ROW(TableDiv[Agency])-ROW(TableDiv[[#Headers],[Agency]])),COLUMNS($F$7:T$7))))</f>
        <v>0</v>
      </c>
      <c r="U376" s="1069" cm="1">
        <f t="array" ref="U376">IF($D376&lt;COLUMNS($F$7:U$7),"",INDEX(TableDiv[[GASB]:[GASB]],_xlfn.AGGREGATE(15,3,(TableDiv[[Agency]:[Agency]]=$E376)/(TableDiv[[Agency]:[Agency]]=$E376)*(ROW(TableDiv[Agency])-ROW(TableDiv[[#Headers],[Agency]])),COLUMNS($F$7:U$7))))</f>
        <v>0</v>
      </c>
      <c r="V376" s="1069" cm="1">
        <f t="array" ref="V376">IF($D376&lt;COLUMNS($F$7:V$7),"",INDEX(TableDiv[[GASB]:[GASB]],_xlfn.AGGREGATE(15,3,(TableDiv[[Agency]:[Agency]]=$E376)/(TableDiv[[Agency]:[Agency]]=$E376)*(ROW(TableDiv[Agency])-ROW(TableDiv[[#Headers],[Agency]])),COLUMNS($F$7:V$7))))</f>
        <v>0</v>
      </c>
      <c r="W376" s="1069" cm="1">
        <f t="array" ref="W376">IF($D376&lt;COLUMNS($F$7:W$7),"",INDEX(TableDiv[[GASB]:[GASB]],_xlfn.AGGREGATE(15,3,(TableDiv[[Agency]:[Agency]]=$E376)/(TableDiv[[Agency]:[Agency]]=$E376)*(ROW(TableDiv[Agency])-ROW(TableDiv[[#Headers],[Agency]])),COLUMNS($F$7:W$7))))</f>
        <v>0</v>
      </c>
      <c r="X376" s="1069" cm="1">
        <f t="array" ref="X376">IF($D376&lt;COLUMNS($F$7:X$7),"",INDEX(TableDiv[[GASB]:[GASB]],_xlfn.AGGREGATE(15,3,(TableDiv[[Agency]:[Agency]]=$E376)/(TableDiv[[Agency]:[Agency]]=$E376)*(ROW(TableDiv[Agency])-ROW(TableDiv[[#Headers],[Agency]])),COLUMNS($F$7:X$7))))</f>
        <v>0</v>
      </c>
      <c r="Y376" s="1069" cm="1">
        <f t="array" ref="Y376">IF($D376&lt;COLUMNS($F$7:Y$7),"",INDEX(TableDiv[[GASB]:[GASB]],_xlfn.AGGREGATE(15,3,(TableDiv[[Agency]:[Agency]]=$E376)/(TableDiv[[Agency]:[Agency]]=$E376)*(ROW(TableDiv[Agency])-ROW(TableDiv[[#Headers],[Agency]])),COLUMNS($F$7:Y$7))))</f>
        <v>0</v>
      </c>
      <c r="Z376" s="1069" cm="1">
        <f t="array" ref="Z376">IF($D376&lt;COLUMNS($F$7:Z$7),"",INDEX(TableDiv[[GASB]:[GASB]],_xlfn.AGGREGATE(15,3,(TableDiv[[Agency]:[Agency]]=$E376)/(TableDiv[[Agency]:[Agency]]=$E376)*(ROW(TableDiv[Agency])-ROW(TableDiv[[#Headers],[Agency]])),COLUMNS($F$7:Z$7))))</f>
        <v>0</v>
      </c>
      <c r="AA376" s="1069" cm="1">
        <f t="array" ref="AA376">IF($D376&lt;COLUMNS($F$7:AA$7),"",INDEX(TableDiv[[GASB]:[GASB]],_xlfn.AGGREGATE(15,3,(TableDiv[[Agency]:[Agency]]=$E376)/(TableDiv[[Agency]:[Agency]]=$E376)*(ROW(TableDiv[Agency])-ROW(TableDiv[[#Headers],[Agency]])),COLUMNS($F$7:AA$7))))</f>
        <v>0</v>
      </c>
      <c r="AB376" s="1069" cm="1">
        <f t="array" ref="AB376">IF($D376&lt;COLUMNS($F$7:AB$7),"",INDEX(TableDiv[[GASB]:[GASB]],_xlfn.AGGREGATE(15,3,(TableDiv[[Agency]:[Agency]]=$E376)/(TableDiv[[Agency]:[Agency]]=$E376)*(ROW(TableDiv[Agency])-ROW(TableDiv[[#Headers],[Agency]])),COLUMNS($F$7:AB$7))))</f>
        <v>0</v>
      </c>
      <c r="AC376" s="1069" cm="1">
        <f t="array" ref="AC376">IF($D376&lt;COLUMNS($F$7:AC$7),"",INDEX(TableDiv[[GASB]:[GASB]],_xlfn.AGGREGATE(15,3,(TableDiv[[Agency]:[Agency]]=$E376)/(TableDiv[[Agency]:[Agency]]=$E376)*(ROW(TableDiv[Agency])-ROW(TableDiv[[#Headers],[Agency]])),COLUMNS($F$7:AC$7))))</f>
        <v>0</v>
      </c>
      <c r="AD376" s="1069" cm="1">
        <f t="array" ref="AD376">IF($D376&lt;COLUMNS($F$7:AD$7),"",INDEX(TableDiv[[GASB]:[GASB]],_xlfn.AGGREGATE(15,3,(TableDiv[[Agency]:[Agency]]=$E376)/(TableDiv[[Agency]:[Agency]]=$E376)*(ROW(TableDiv[Agency])-ROW(TableDiv[[#Headers],[Agency]])),COLUMNS($F$7:AD$7))))</f>
        <v>0</v>
      </c>
      <c r="AE376" s="1069" cm="1">
        <f t="array" ref="AE376">IF($D376&lt;COLUMNS($F$7:AE$7),"",INDEX(TableDiv[[GASB]:[GASB]],_xlfn.AGGREGATE(15,3,(TableDiv[[Agency]:[Agency]]=$E376)/(TableDiv[[Agency]:[Agency]]=$E376)*(ROW(TableDiv[Agency])-ROW(TableDiv[[#Headers],[Agency]])),COLUMNS($F$7:AE$7))))</f>
        <v>0</v>
      </c>
      <c r="AF376" s="1069" cm="1">
        <f t="array" ref="AF376">IF($D376&lt;COLUMNS($F$7:AF$7),"",INDEX(TableDiv[[GASB]:[GASB]],_xlfn.AGGREGATE(15,3,(TableDiv[[Agency]:[Agency]]=$E376)/(TableDiv[[Agency]:[Agency]]=$E376)*(ROW(TableDiv[Agency])-ROW(TableDiv[[#Headers],[Agency]])),COLUMNS($F$7:AF$7))))</f>
        <v>0</v>
      </c>
      <c r="AG376" s="1069" cm="1">
        <f t="array" ref="AG376">IF($D376&lt;COLUMNS($F$7:AG$7),"",INDEX(TableDiv[[GASB]:[GASB]],_xlfn.AGGREGATE(15,3,(TableDiv[[Agency]:[Agency]]=$E376)/(TableDiv[[Agency]:[Agency]]=$E376)*(ROW(TableDiv[Agency])-ROW(TableDiv[[#Headers],[Agency]])),COLUMNS($F$7:AG$7))))</f>
        <v>0</v>
      </c>
      <c r="AH376" s="1069" cm="1">
        <f t="array" ref="AH376">IF($D376&lt;COLUMNS($F$7:AH$7),"",INDEX(TableDiv[[GASB]:[GASB]],_xlfn.AGGREGATE(15,3,(TableDiv[[Agency]:[Agency]]=$E376)/(TableDiv[[Agency]:[Agency]]=$E376)*(ROW(TableDiv[Agency])-ROW(TableDiv[[#Headers],[Agency]])),COLUMNS($F$7:AH$7))))</f>
        <v>0</v>
      </c>
      <c r="AI376" s="1069" cm="1">
        <f t="array" ref="AI376">IF($D376&lt;COLUMNS($F$7:AI$7),"",INDEX(TableDiv[[GASB]:[GASB]],_xlfn.AGGREGATE(15,3,(TableDiv[[Agency]:[Agency]]=$E376)/(TableDiv[[Agency]:[Agency]]=$E376)*(ROW(TableDiv[Agency])-ROW(TableDiv[[#Headers],[Agency]])),COLUMNS($F$7:AI$7))))</f>
        <v>0</v>
      </c>
      <c r="AJ376" s="1069" cm="1">
        <f t="array" ref="AJ376">IF($D376&lt;COLUMNS($F$7:AJ$7),"",INDEX(TableDiv[[GASB]:[GASB]],_xlfn.AGGREGATE(15,3,(TableDiv[[Agency]:[Agency]]=$E376)/(TableDiv[[Agency]:[Agency]]=$E376)*(ROW(TableDiv[Agency])-ROW(TableDiv[[#Headers],[Agency]])),COLUMNS($F$7:AJ$7))))</f>
        <v>0</v>
      </c>
      <c r="AK376" s="1069" t="str" cm="1">
        <f t="array" ref="AK376">IF($D376&lt;COLUMNS($F$7:AK$7),"",INDEX(TableDiv[[GASB]:[GASB]],_xlfn.AGGREGATE(15,3,(TableDiv[[Agency]:[Agency]]=$E376)/(TableDiv[[Agency]:[Agency]]=$E376)*(ROW(TableDiv[Agency])-ROW(TableDiv[[#Headers],[Agency]])),COLUMNS($F$7:AK$7))))</f>
        <v/>
      </c>
      <c r="AL376" s="1069" t="str" cm="1">
        <f t="array" ref="AL376">IF($D376&lt;COLUMNS($F$7:AL$7),"",INDEX(TableDiv[[GASB]:[GASB]],_xlfn.AGGREGATE(15,3,(TableDiv[[Agency]:[Agency]]=$E376)/(TableDiv[[Agency]:[Agency]]=$E376)*(ROW(TableDiv[Agency])-ROW(TableDiv[[#Headers],[Agency]])),COLUMNS($F$7:AL$7))))</f>
        <v/>
      </c>
      <c r="AM376" s="1069" t="str" cm="1">
        <f t="array" ref="AM376">IF($D376&lt;COLUMNS($F$7:AM$7),"",INDEX(TableDiv[[GASB]:[GASB]],_xlfn.AGGREGATE(15,3,(TableDiv[[Agency]:[Agency]]=$E376)/(TableDiv[[Agency]:[Agency]]=$E376)*(ROW(TableDiv[Agency])-ROW(TableDiv[[#Headers],[Agency]])),COLUMNS($F$7:AM$7))))</f>
        <v/>
      </c>
      <c r="AN376" s="1069"/>
      <c r="AO376" s="1069"/>
      <c r="AP376" s="1069"/>
      <c r="AQ376" s="1069"/>
      <c r="AR376" s="1069"/>
      <c r="AS376" s="1069"/>
    </row>
    <row r="377" spans="1:45" ht="15">
      <c r="A377" s="1073" t="s">
        <v>1665</v>
      </c>
      <c r="B377" s="1073" t="s">
        <v>1432</v>
      </c>
      <c r="C377" s="1069"/>
      <c r="D377" s="1069">
        <f>COUNTIF(TableDiv[Agency],E377)</f>
        <v>31</v>
      </c>
      <c r="E377" s="1078" t="str" cm="1">
        <f t="array" ref="E377">IFERROR(INDEX(TableDiv[Agency],MATCH(0,INDEX(COUNTIF($E$7:E376,TableDiv[Agency]),),0)),"")</f>
        <v/>
      </c>
      <c r="F377" s="1069" cm="1">
        <f t="array" ref="F377">IF($D377&lt;COLUMNS($F$7:F$7),"",INDEX(TableDiv[[GASB]:[GASB]],_xlfn.AGGREGATE(15,3,(TableDiv[[Agency]:[Agency]]=$E377)/(TableDiv[[Agency]:[Agency]]=$E377)*(ROW(TableDiv[Agency])-ROW(TableDiv[[#Headers],[Agency]])),COLUMNS($F$7:F$7))))</f>
        <v>0</v>
      </c>
      <c r="G377" s="1069" cm="1">
        <f t="array" ref="G377">IF($D377&lt;COLUMNS($F$7:G$7),"",INDEX(TableDiv[[GASB]:[GASB]],_xlfn.AGGREGATE(15,3,(TableDiv[[Agency]:[Agency]]=$E377)/(TableDiv[[Agency]:[Agency]]=$E377)*(ROW(TableDiv[Agency])-ROW(TableDiv[[#Headers],[Agency]])),COLUMNS($F$7:G$7))))</f>
        <v>0</v>
      </c>
      <c r="H377" s="1069" cm="1">
        <f t="array" ref="H377">IF($D377&lt;COLUMNS($F$7:H$7),"",INDEX(TableDiv[[GASB]:[GASB]],_xlfn.AGGREGATE(15,3,(TableDiv[[Agency]:[Agency]]=$E377)/(TableDiv[[Agency]:[Agency]]=$E377)*(ROW(TableDiv[Agency])-ROW(TableDiv[[#Headers],[Agency]])),COLUMNS($F$7:H$7))))</f>
        <v>0</v>
      </c>
      <c r="I377" s="1069" cm="1">
        <f t="array" ref="I377">IF($D377&lt;COLUMNS($F$7:I$7),"",INDEX(TableDiv[[GASB]:[GASB]],_xlfn.AGGREGATE(15,3,(TableDiv[[Agency]:[Agency]]=$E377)/(TableDiv[[Agency]:[Agency]]=$E377)*(ROW(TableDiv[Agency])-ROW(TableDiv[[#Headers],[Agency]])),COLUMNS($F$7:I$7))))</f>
        <v>0</v>
      </c>
      <c r="J377" s="1069" cm="1">
        <f t="array" ref="J377">IF($D377&lt;COLUMNS($F$7:J$7),"",INDEX(TableDiv[[GASB]:[GASB]],_xlfn.AGGREGATE(15,3,(TableDiv[[Agency]:[Agency]]=$E377)/(TableDiv[[Agency]:[Agency]]=$E377)*(ROW(TableDiv[Agency])-ROW(TableDiv[[#Headers],[Agency]])),COLUMNS($F$7:J$7))))</f>
        <v>0</v>
      </c>
      <c r="K377" s="1069" cm="1">
        <f t="array" ref="K377">IF($D377&lt;COLUMNS($F$7:K$7),"",INDEX(TableDiv[[GASB]:[GASB]],_xlfn.AGGREGATE(15,3,(TableDiv[[Agency]:[Agency]]=$E377)/(TableDiv[[Agency]:[Agency]]=$E377)*(ROW(TableDiv[Agency])-ROW(TableDiv[[#Headers],[Agency]])),COLUMNS($F$7:K$7))))</f>
        <v>0</v>
      </c>
      <c r="L377" s="1069" cm="1">
        <f t="array" ref="L377">IF($D377&lt;COLUMNS($F$7:L$7),"",INDEX(TableDiv[[GASB]:[GASB]],_xlfn.AGGREGATE(15,3,(TableDiv[[Agency]:[Agency]]=$E377)/(TableDiv[[Agency]:[Agency]]=$E377)*(ROW(TableDiv[Agency])-ROW(TableDiv[[#Headers],[Agency]])),COLUMNS($F$7:L$7))))</f>
        <v>0</v>
      </c>
      <c r="M377" s="1069" cm="1">
        <f t="array" ref="M377">IF($D377&lt;COLUMNS($F$7:M$7),"",INDEX(TableDiv[[GASB]:[GASB]],_xlfn.AGGREGATE(15,3,(TableDiv[[Agency]:[Agency]]=$E377)/(TableDiv[[Agency]:[Agency]]=$E377)*(ROW(TableDiv[Agency])-ROW(TableDiv[[#Headers],[Agency]])),COLUMNS($F$7:M$7))))</f>
        <v>0</v>
      </c>
      <c r="N377" s="1069" cm="1">
        <f t="array" ref="N377">IF($D377&lt;COLUMNS($F$7:N$7),"",INDEX(TableDiv[[GASB]:[GASB]],_xlfn.AGGREGATE(15,3,(TableDiv[[Agency]:[Agency]]=$E377)/(TableDiv[[Agency]:[Agency]]=$E377)*(ROW(TableDiv[Agency])-ROW(TableDiv[[#Headers],[Agency]])),COLUMNS($F$7:N$7))))</f>
        <v>0</v>
      </c>
      <c r="O377" s="1069" cm="1">
        <f t="array" ref="O377">IF($D377&lt;COLUMNS($F$7:O$7),"",INDEX(TableDiv[[GASB]:[GASB]],_xlfn.AGGREGATE(15,3,(TableDiv[[Agency]:[Agency]]=$E377)/(TableDiv[[Agency]:[Agency]]=$E377)*(ROW(TableDiv[Agency])-ROW(TableDiv[[#Headers],[Agency]])),COLUMNS($F$7:O$7))))</f>
        <v>0</v>
      </c>
      <c r="P377" s="1069" cm="1">
        <f t="array" ref="P377">IF($D377&lt;COLUMNS($F$7:P$7),"",INDEX(TableDiv[[GASB]:[GASB]],_xlfn.AGGREGATE(15,3,(TableDiv[[Agency]:[Agency]]=$E377)/(TableDiv[[Agency]:[Agency]]=$E377)*(ROW(TableDiv[Agency])-ROW(TableDiv[[#Headers],[Agency]])),COLUMNS($F$7:P$7))))</f>
        <v>0</v>
      </c>
      <c r="Q377" s="1069" cm="1">
        <f t="array" ref="Q377">IF($D377&lt;COLUMNS($F$7:Q$7),"",INDEX(TableDiv[[GASB]:[GASB]],_xlfn.AGGREGATE(15,3,(TableDiv[[Agency]:[Agency]]=$E377)/(TableDiv[[Agency]:[Agency]]=$E377)*(ROW(TableDiv[Agency])-ROW(TableDiv[[#Headers],[Agency]])),COLUMNS($F$7:Q$7))))</f>
        <v>0</v>
      </c>
      <c r="R377" s="1069" cm="1">
        <f t="array" ref="R377">IF($D377&lt;COLUMNS($F$7:R$7),"",INDEX(TableDiv[[GASB]:[GASB]],_xlfn.AGGREGATE(15,3,(TableDiv[[Agency]:[Agency]]=$E377)/(TableDiv[[Agency]:[Agency]]=$E377)*(ROW(TableDiv[Agency])-ROW(TableDiv[[#Headers],[Agency]])),COLUMNS($F$7:R$7))))</f>
        <v>0</v>
      </c>
      <c r="S377" s="1069" cm="1">
        <f t="array" ref="S377">IF($D377&lt;COLUMNS($F$7:S$7),"",INDEX(TableDiv[[GASB]:[GASB]],_xlfn.AGGREGATE(15,3,(TableDiv[[Agency]:[Agency]]=$E377)/(TableDiv[[Agency]:[Agency]]=$E377)*(ROW(TableDiv[Agency])-ROW(TableDiv[[#Headers],[Agency]])),COLUMNS($F$7:S$7))))</f>
        <v>0</v>
      </c>
      <c r="T377" s="1069" cm="1">
        <f t="array" ref="T377">IF($D377&lt;COLUMNS($F$7:T$7),"",INDEX(TableDiv[[GASB]:[GASB]],_xlfn.AGGREGATE(15,3,(TableDiv[[Agency]:[Agency]]=$E377)/(TableDiv[[Agency]:[Agency]]=$E377)*(ROW(TableDiv[Agency])-ROW(TableDiv[[#Headers],[Agency]])),COLUMNS($F$7:T$7))))</f>
        <v>0</v>
      </c>
      <c r="U377" s="1069" cm="1">
        <f t="array" ref="U377">IF($D377&lt;COLUMNS($F$7:U$7),"",INDEX(TableDiv[[GASB]:[GASB]],_xlfn.AGGREGATE(15,3,(TableDiv[[Agency]:[Agency]]=$E377)/(TableDiv[[Agency]:[Agency]]=$E377)*(ROW(TableDiv[Agency])-ROW(TableDiv[[#Headers],[Agency]])),COLUMNS($F$7:U$7))))</f>
        <v>0</v>
      </c>
      <c r="V377" s="1069" cm="1">
        <f t="array" ref="V377">IF($D377&lt;COLUMNS($F$7:V$7),"",INDEX(TableDiv[[GASB]:[GASB]],_xlfn.AGGREGATE(15,3,(TableDiv[[Agency]:[Agency]]=$E377)/(TableDiv[[Agency]:[Agency]]=$E377)*(ROW(TableDiv[Agency])-ROW(TableDiv[[#Headers],[Agency]])),COLUMNS($F$7:V$7))))</f>
        <v>0</v>
      </c>
      <c r="W377" s="1069" cm="1">
        <f t="array" ref="W377">IF($D377&lt;COLUMNS($F$7:W$7),"",INDEX(TableDiv[[GASB]:[GASB]],_xlfn.AGGREGATE(15,3,(TableDiv[[Agency]:[Agency]]=$E377)/(TableDiv[[Agency]:[Agency]]=$E377)*(ROW(TableDiv[Agency])-ROW(TableDiv[[#Headers],[Agency]])),COLUMNS($F$7:W$7))))</f>
        <v>0</v>
      </c>
      <c r="X377" s="1069" cm="1">
        <f t="array" ref="X377">IF($D377&lt;COLUMNS($F$7:X$7),"",INDEX(TableDiv[[GASB]:[GASB]],_xlfn.AGGREGATE(15,3,(TableDiv[[Agency]:[Agency]]=$E377)/(TableDiv[[Agency]:[Agency]]=$E377)*(ROW(TableDiv[Agency])-ROW(TableDiv[[#Headers],[Agency]])),COLUMNS($F$7:X$7))))</f>
        <v>0</v>
      </c>
      <c r="Y377" s="1069" cm="1">
        <f t="array" ref="Y377">IF($D377&lt;COLUMNS($F$7:Y$7),"",INDEX(TableDiv[[GASB]:[GASB]],_xlfn.AGGREGATE(15,3,(TableDiv[[Agency]:[Agency]]=$E377)/(TableDiv[[Agency]:[Agency]]=$E377)*(ROW(TableDiv[Agency])-ROW(TableDiv[[#Headers],[Agency]])),COLUMNS($F$7:Y$7))))</f>
        <v>0</v>
      </c>
      <c r="Z377" s="1069" cm="1">
        <f t="array" ref="Z377">IF($D377&lt;COLUMNS($F$7:Z$7),"",INDEX(TableDiv[[GASB]:[GASB]],_xlfn.AGGREGATE(15,3,(TableDiv[[Agency]:[Agency]]=$E377)/(TableDiv[[Agency]:[Agency]]=$E377)*(ROW(TableDiv[Agency])-ROW(TableDiv[[#Headers],[Agency]])),COLUMNS($F$7:Z$7))))</f>
        <v>0</v>
      </c>
      <c r="AA377" s="1069" cm="1">
        <f t="array" ref="AA377">IF($D377&lt;COLUMNS($F$7:AA$7),"",INDEX(TableDiv[[GASB]:[GASB]],_xlfn.AGGREGATE(15,3,(TableDiv[[Agency]:[Agency]]=$E377)/(TableDiv[[Agency]:[Agency]]=$E377)*(ROW(TableDiv[Agency])-ROW(TableDiv[[#Headers],[Agency]])),COLUMNS($F$7:AA$7))))</f>
        <v>0</v>
      </c>
      <c r="AB377" s="1069" cm="1">
        <f t="array" ref="AB377">IF($D377&lt;COLUMNS($F$7:AB$7),"",INDEX(TableDiv[[GASB]:[GASB]],_xlfn.AGGREGATE(15,3,(TableDiv[[Agency]:[Agency]]=$E377)/(TableDiv[[Agency]:[Agency]]=$E377)*(ROW(TableDiv[Agency])-ROW(TableDiv[[#Headers],[Agency]])),COLUMNS($F$7:AB$7))))</f>
        <v>0</v>
      </c>
      <c r="AC377" s="1069" cm="1">
        <f t="array" ref="AC377">IF($D377&lt;COLUMNS($F$7:AC$7),"",INDEX(TableDiv[[GASB]:[GASB]],_xlfn.AGGREGATE(15,3,(TableDiv[[Agency]:[Agency]]=$E377)/(TableDiv[[Agency]:[Agency]]=$E377)*(ROW(TableDiv[Agency])-ROW(TableDiv[[#Headers],[Agency]])),COLUMNS($F$7:AC$7))))</f>
        <v>0</v>
      </c>
      <c r="AD377" s="1069" cm="1">
        <f t="array" ref="AD377">IF($D377&lt;COLUMNS($F$7:AD$7),"",INDEX(TableDiv[[GASB]:[GASB]],_xlfn.AGGREGATE(15,3,(TableDiv[[Agency]:[Agency]]=$E377)/(TableDiv[[Agency]:[Agency]]=$E377)*(ROW(TableDiv[Agency])-ROW(TableDiv[[#Headers],[Agency]])),COLUMNS($F$7:AD$7))))</f>
        <v>0</v>
      </c>
      <c r="AE377" s="1069" cm="1">
        <f t="array" ref="AE377">IF($D377&lt;COLUMNS($F$7:AE$7),"",INDEX(TableDiv[[GASB]:[GASB]],_xlfn.AGGREGATE(15,3,(TableDiv[[Agency]:[Agency]]=$E377)/(TableDiv[[Agency]:[Agency]]=$E377)*(ROW(TableDiv[Agency])-ROW(TableDiv[[#Headers],[Agency]])),COLUMNS($F$7:AE$7))))</f>
        <v>0</v>
      </c>
      <c r="AF377" s="1069" cm="1">
        <f t="array" ref="AF377">IF($D377&lt;COLUMNS($F$7:AF$7),"",INDEX(TableDiv[[GASB]:[GASB]],_xlfn.AGGREGATE(15,3,(TableDiv[[Agency]:[Agency]]=$E377)/(TableDiv[[Agency]:[Agency]]=$E377)*(ROW(TableDiv[Agency])-ROW(TableDiv[[#Headers],[Agency]])),COLUMNS($F$7:AF$7))))</f>
        <v>0</v>
      </c>
      <c r="AG377" s="1069" cm="1">
        <f t="array" ref="AG377">IF($D377&lt;COLUMNS($F$7:AG$7),"",INDEX(TableDiv[[GASB]:[GASB]],_xlfn.AGGREGATE(15,3,(TableDiv[[Agency]:[Agency]]=$E377)/(TableDiv[[Agency]:[Agency]]=$E377)*(ROW(TableDiv[Agency])-ROW(TableDiv[[#Headers],[Agency]])),COLUMNS($F$7:AG$7))))</f>
        <v>0</v>
      </c>
      <c r="AH377" s="1069" cm="1">
        <f t="array" ref="AH377">IF($D377&lt;COLUMNS($F$7:AH$7),"",INDEX(TableDiv[[GASB]:[GASB]],_xlfn.AGGREGATE(15,3,(TableDiv[[Agency]:[Agency]]=$E377)/(TableDiv[[Agency]:[Agency]]=$E377)*(ROW(TableDiv[Agency])-ROW(TableDiv[[#Headers],[Agency]])),COLUMNS($F$7:AH$7))))</f>
        <v>0</v>
      </c>
      <c r="AI377" s="1069" cm="1">
        <f t="array" ref="AI377">IF($D377&lt;COLUMNS($F$7:AI$7),"",INDEX(TableDiv[[GASB]:[GASB]],_xlfn.AGGREGATE(15,3,(TableDiv[[Agency]:[Agency]]=$E377)/(TableDiv[[Agency]:[Agency]]=$E377)*(ROW(TableDiv[Agency])-ROW(TableDiv[[#Headers],[Agency]])),COLUMNS($F$7:AI$7))))</f>
        <v>0</v>
      </c>
      <c r="AJ377" s="1069" cm="1">
        <f t="array" ref="AJ377">IF($D377&lt;COLUMNS($F$7:AJ$7),"",INDEX(TableDiv[[GASB]:[GASB]],_xlfn.AGGREGATE(15,3,(TableDiv[[Agency]:[Agency]]=$E377)/(TableDiv[[Agency]:[Agency]]=$E377)*(ROW(TableDiv[Agency])-ROW(TableDiv[[#Headers],[Agency]])),COLUMNS($F$7:AJ$7))))</f>
        <v>0</v>
      </c>
      <c r="AK377" s="1069" t="str" cm="1">
        <f t="array" ref="AK377">IF($D377&lt;COLUMNS($F$7:AK$7),"",INDEX(TableDiv[[GASB]:[GASB]],_xlfn.AGGREGATE(15,3,(TableDiv[[Agency]:[Agency]]=$E377)/(TableDiv[[Agency]:[Agency]]=$E377)*(ROW(TableDiv[Agency])-ROW(TableDiv[[#Headers],[Agency]])),COLUMNS($F$7:AK$7))))</f>
        <v/>
      </c>
      <c r="AL377" s="1069" t="str" cm="1">
        <f t="array" ref="AL377">IF($D377&lt;COLUMNS($F$7:AL$7),"",INDEX(TableDiv[[GASB]:[GASB]],_xlfn.AGGREGATE(15,3,(TableDiv[[Agency]:[Agency]]=$E377)/(TableDiv[[Agency]:[Agency]]=$E377)*(ROW(TableDiv[Agency])-ROW(TableDiv[[#Headers],[Agency]])),COLUMNS($F$7:AL$7))))</f>
        <v/>
      </c>
      <c r="AM377" s="1069" t="str" cm="1">
        <f t="array" ref="AM377">IF($D377&lt;COLUMNS($F$7:AM$7),"",INDEX(TableDiv[[GASB]:[GASB]],_xlfn.AGGREGATE(15,3,(TableDiv[[Agency]:[Agency]]=$E377)/(TableDiv[[Agency]:[Agency]]=$E377)*(ROW(TableDiv[Agency])-ROW(TableDiv[[#Headers],[Agency]])),COLUMNS($F$7:AM$7))))</f>
        <v/>
      </c>
      <c r="AN377" s="1069"/>
      <c r="AO377" s="1069"/>
      <c r="AP377" s="1069"/>
      <c r="AQ377" s="1069"/>
      <c r="AR377" s="1069"/>
      <c r="AS377" s="1069"/>
    </row>
    <row r="378" spans="1:45" ht="15">
      <c r="A378" s="1073" t="s">
        <v>1684</v>
      </c>
      <c r="B378" s="1073" t="s">
        <v>2405</v>
      </c>
      <c r="C378" s="1069"/>
      <c r="D378" s="1069">
        <f>COUNTIF(TableDiv[Agency],E378)</f>
        <v>31</v>
      </c>
      <c r="E378" s="1078" t="str" cm="1">
        <f t="array" ref="E378">IFERROR(INDEX(TableDiv[Agency],MATCH(0,INDEX(COUNTIF($E$7:E377,TableDiv[Agency]),),0)),"")</f>
        <v/>
      </c>
      <c r="F378" s="1069" cm="1">
        <f t="array" ref="F378">IF($D378&lt;COLUMNS($F$7:F$7),"",INDEX(TableDiv[[GASB]:[GASB]],_xlfn.AGGREGATE(15,3,(TableDiv[[Agency]:[Agency]]=$E378)/(TableDiv[[Agency]:[Agency]]=$E378)*(ROW(TableDiv[Agency])-ROW(TableDiv[[#Headers],[Agency]])),COLUMNS($F$7:F$7))))</f>
        <v>0</v>
      </c>
      <c r="G378" s="1069" cm="1">
        <f t="array" ref="G378">IF($D378&lt;COLUMNS($F$7:G$7),"",INDEX(TableDiv[[GASB]:[GASB]],_xlfn.AGGREGATE(15,3,(TableDiv[[Agency]:[Agency]]=$E378)/(TableDiv[[Agency]:[Agency]]=$E378)*(ROW(TableDiv[Agency])-ROW(TableDiv[[#Headers],[Agency]])),COLUMNS($F$7:G$7))))</f>
        <v>0</v>
      </c>
      <c r="H378" s="1069" cm="1">
        <f t="array" ref="H378">IF($D378&lt;COLUMNS($F$7:H$7),"",INDEX(TableDiv[[GASB]:[GASB]],_xlfn.AGGREGATE(15,3,(TableDiv[[Agency]:[Agency]]=$E378)/(TableDiv[[Agency]:[Agency]]=$E378)*(ROW(TableDiv[Agency])-ROW(TableDiv[[#Headers],[Agency]])),COLUMNS($F$7:H$7))))</f>
        <v>0</v>
      </c>
      <c r="I378" s="1069" cm="1">
        <f t="array" ref="I378">IF($D378&lt;COLUMNS($F$7:I$7),"",INDEX(TableDiv[[GASB]:[GASB]],_xlfn.AGGREGATE(15,3,(TableDiv[[Agency]:[Agency]]=$E378)/(TableDiv[[Agency]:[Agency]]=$E378)*(ROW(TableDiv[Agency])-ROW(TableDiv[[#Headers],[Agency]])),COLUMNS($F$7:I$7))))</f>
        <v>0</v>
      </c>
      <c r="J378" s="1069" cm="1">
        <f t="array" ref="J378">IF($D378&lt;COLUMNS($F$7:J$7),"",INDEX(TableDiv[[GASB]:[GASB]],_xlfn.AGGREGATE(15,3,(TableDiv[[Agency]:[Agency]]=$E378)/(TableDiv[[Agency]:[Agency]]=$E378)*(ROW(TableDiv[Agency])-ROW(TableDiv[[#Headers],[Agency]])),COLUMNS($F$7:J$7))))</f>
        <v>0</v>
      </c>
      <c r="K378" s="1069" cm="1">
        <f t="array" ref="K378">IF($D378&lt;COLUMNS($F$7:K$7),"",INDEX(TableDiv[[GASB]:[GASB]],_xlfn.AGGREGATE(15,3,(TableDiv[[Agency]:[Agency]]=$E378)/(TableDiv[[Agency]:[Agency]]=$E378)*(ROW(TableDiv[Agency])-ROW(TableDiv[[#Headers],[Agency]])),COLUMNS($F$7:K$7))))</f>
        <v>0</v>
      </c>
      <c r="L378" s="1069" cm="1">
        <f t="array" ref="L378">IF($D378&lt;COLUMNS($F$7:L$7),"",INDEX(TableDiv[[GASB]:[GASB]],_xlfn.AGGREGATE(15,3,(TableDiv[[Agency]:[Agency]]=$E378)/(TableDiv[[Agency]:[Agency]]=$E378)*(ROW(TableDiv[Agency])-ROW(TableDiv[[#Headers],[Agency]])),COLUMNS($F$7:L$7))))</f>
        <v>0</v>
      </c>
      <c r="M378" s="1069" cm="1">
        <f t="array" ref="M378">IF($D378&lt;COLUMNS($F$7:M$7),"",INDEX(TableDiv[[GASB]:[GASB]],_xlfn.AGGREGATE(15,3,(TableDiv[[Agency]:[Agency]]=$E378)/(TableDiv[[Agency]:[Agency]]=$E378)*(ROW(TableDiv[Agency])-ROW(TableDiv[[#Headers],[Agency]])),COLUMNS($F$7:M$7))))</f>
        <v>0</v>
      </c>
      <c r="N378" s="1069" cm="1">
        <f t="array" ref="N378">IF($D378&lt;COLUMNS($F$7:N$7),"",INDEX(TableDiv[[GASB]:[GASB]],_xlfn.AGGREGATE(15,3,(TableDiv[[Agency]:[Agency]]=$E378)/(TableDiv[[Agency]:[Agency]]=$E378)*(ROW(TableDiv[Agency])-ROW(TableDiv[[#Headers],[Agency]])),COLUMNS($F$7:N$7))))</f>
        <v>0</v>
      </c>
      <c r="O378" s="1069" cm="1">
        <f t="array" ref="O378">IF($D378&lt;COLUMNS($F$7:O$7),"",INDEX(TableDiv[[GASB]:[GASB]],_xlfn.AGGREGATE(15,3,(TableDiv[[Agency]:[Agency]]=$E378)/(TableDiv[[Agency]:[Agency]]=$E378)*(ROW(TableDiv[Agency])-ROW(TableDiv[[#Headers],[Agency]])),COLUMNS($F$7:O$7))))</f>
        <v>0</v>
      </c>
      <c r="P378" s="1069" cm="1">
        <f t="array" ref="P378">IF($D378&lt;COLUMNS($F$7:P$7),"",INDEX(TableDiv[[GASB]:[GASB]],_xlfn.AGGREGATE(15,3,(TableDiv[[Agency]:[Agency]]=$E378)/(TableDiv[[Agency]:[Agency]]=$E378)*(ROW(TableDiv[Agency])-ROW(TableDiv[[#Headers],[Agency]])),COLUMNS($F$7:P$7))))</f>
        <v>0</v>
      </c>
      <c r="Q378" s="1069" cm="1">
        <f t="array" ref="Q378">IF($D378&lt;COLUMNS($F$7:Q$7),"",INDEX(TableDiv[[GASB]:[GASB]],_xlfn.AGGREGATE(15,3,(TableDiv[[Agency]:[Agency]]=$E378)/(TableDiv[[Agency]:[Agency]]=$E378)*(ROW(TableDiv[Agency])-ROW(TableDiv[[#Headers],[Agency]])),COLUMNS($F$7:Q$7))))</f>
        <v>0</v>
      </c>
      <c r="R378" s="1069" cm="1">
        <f t="array" ref="R378">IF($D378&lt;COLUMNS($F$7:R$7),"",INDEX(TableDiv[[GASB]:[GASB]],_xlfn.AGGREGATE(15,3,(TableDiv[[Agency]:[Agency]]=$E378)/(TableDiv[[Agency]:[Agency]]=$E378)*(ROW(TableDiv[Agency])-ROW(TableDiv[[#Headers],[Agency]])),COLUMNS($F$7:R$7))))</f>
        <v>0</v>
      </c>
      <c r="S378" s="1069" cm="1">
        <f t="array" ref="S378">IF($D378&lt;COLUMNS($F$7:S$7),"",INDEX(TableDiv[[GASB]:[GASB]],_xlfn.AGGREGATE(15,3,(TableDiv[[Agency]:[Agency]]=$E378)/(TableDiv[[Agency]:[Agency]]=$E378)*(ROW(TableDiv[Agency])-ROW(TableDiv[[#Headers],[Agency]])),COLUMNS($F$7:S$7))))</f>
        <v>0</v>
      </c>
      <c r="T378" s="1069" cm="1">
        <f t="array" ref="T378">IF($D378&lt;COLUMNS($F$7:T$7),"",INDEX(TableDiv[[GASB]:[GASB]],_xlfn.AGGREGATE(15,3,(TableDiv[[Agency]:[Agency]]=$E378)/(TableDiv[[Agency]:[Agency]]=$E378)*(ROW(TableDiv[Agency])-ROW(TableDiv[[#Headers],[Agency]])),COLUMNS($F$7:T$7))))</f>
        <v>0</v>
      </c>
      <c r="U378" s="1069" cm="1">
        <f t="array" ref="U378">IF($D378&lt;COLUMNS($F$7:U$7),"",INDEX(TableDiv[[GASB]:[GASB]],_xlfn.AGGREGATE(15,3,(TableDiv[[Agency]:[Agency]]=$E378)/(TableDiv[[Agency]:[Agency]]=$E378)*(ROW(TableDiv[Agency])-ROW(TableDiv[[#Headers],[Agency]])),COLUMNS($F$7:U$7))))</f>
        <v>0</v>
      </c>
      <c r="V378" s="1069" cm="1">
        <f t="array" ref="V378">IF($D378&lt;COLUMNS($F$7:V$7),"",INDEX(TableDiv[[GASB]:[GASB]],_xlfn.AGGREGATE(15,3,(TableDiv[[Agency]:[Agency]]=$E378)/(TableDiv[[Agency]:[Agency]]=$E378)*(ROW(TableDiv[Agency])-ROW(TableDiv[[#Headers],[Agency]])),COLUMNS($F$7:V$7))))</f>
        <v>0</v>
      </c>
      <c r="W378" s="1069" cm="1">
        <f t="array" ref="W378">IF($D378&lt;COLUMNS($F$7:W$7),"",INDEX(TableDiv[[GASB]:[GASB]],_xlfn.AGGREGATE(15,3,(TableDiv[[Agency]:[Agency]]=$E378)/(TableDiv[[Agency]:[Agency]]=$E378)*(ROW(TableDiv[Agency])-ROW(TableDiv[[#Headers],[Agency]])),COLUMNS($F$7:W$7))))</f>
        <v>0</v>
      </c>
      <c r="X378" s="1069" cm="1">
        <f t="array" ref="X378">IF($D378&lt;COLUMNS($F$7:X$7),"",INDEX(TableDiv[[GASB]:[GASB]],_xlfn.AGGREGATE(15,3,(TableDiv[[Agency]:[Agency]]=$E378)/(TableDiv[[Agency]:[Agency]]=$E378)*(ROW(TableDiv[Agency])-ROW(TableDiv[[#Headers],[Agency]])),COLUMNS($F$7:X$7))))</f>
        <v>0</v>
      </c>
      <c r="Y378" s="1069" cm="1">
        <f t="array" ref="Y378">IF($D378&lt;COLUMNS($F$7:Y$7),"",INDEX(TableDiv[[GASB]:[GASB]],_xlfn.AGGREGATE(15,3,(TableDiv[[Agency]:[Agency]]=$E378)/(TableDiv[[Agency]:[Agency]]=$E378)*(ROW(TableDiv[Agency])-ROW(TableDiv[[#Headers],[Agency]])),COLUMNS($F$7:Y$7))))</f>
        <v>0</v>
      </c>
      <c r="Z378" s="1069" cm="1">
        <f t="array" ref="Z378">IF($D378&lt;COLUMNS($F$7:Z$7),"",INDEX(TableDiv[[GASB]:[GASB]],_xlfn.AGGREGATE(15,3,(TableDiv[[Agency]:[Agency]]=$E378)/(TableDiv[[Agency]:[Agency]]=$E378)*(ROW(TableDiv[Agency])-ROW(TableDiv[[#Headers],[Agency]])),COLUMNS($F$7:Z$7))))</f>
        <v>0</v>
      </c>
      <c r="AA378" s="1069" cm="1">
        <f t="array" ref="AA378">IF($D378&lt;COLUMNS($F$7:AA$7),"",INDEX(TableDiv[[GASB]:[GASB]],_xlfn.AGGREGATE(15,3,(TableDiv[[Agency]:[Agency]]=$E378)/(TableDiv[[Agency]:[Agency]]=$E378)*(ROW(TableDiv[Agency])-ROW(TableDiv[[#Headers],[Agency]])),COLUMNS($F$7:AA$7))))</f>
        <v>0</v>
      </c>
      <c r="AB378" s="1069" cm="1">
        <f t="array" ref="AB378">IF($D378&lt;COLUMNS($F$7:AB$7),"",INDEX(TableDiv[[GASB]:[GASB]],_xlfn.AGGREGATE(15,3,(TableDiv[[Agency]:[Agency]]=$E378)/(TableDiv[[Agency]:[Agency]]=$E378)*(ROW(TableDiv[Agency])-ROW(TableDiv[[#Headers],[Agency]])),COLUMNS($F$7:AB$7))))</f>
        <v>0</v>
      </c>
      <c r="AC378" s="1069" cm="1">
        <f t="array" ref="AC378">IF($D378&lt;COLUMNS($F$7:AC$7),"",INDEX(TableDiv[[GASB]:[GASB]],_xlfn.AGGREGATE(15,3,(TableDiv[[Agency]:[Agency]]=$E378)/(TableDiv[[Agency]:[Agency]]=$E378)*(ROW(TableDiv[Agency])-ROW(TableDiv[[#Headers],[Agency]])),COLUMNS($F$7:AC$7))))</f>
        <v>0</v>
      </c>
      <c r="AD378" s="1069" cm="1">
        <f t="array" ref="AD378">IF($D378&lt;COLUMNS($F$7:AD$7),"",INDEX(TableDiv[[GASB]:[GASB]],_xlfn.AGGREGATE(15,3,(TableDiv[[Agency]:[Agency]]=$E378)/(TableDiv[[Agency]:[Agency]]=$E378)*(ROW(TableDiv[Agency])-ROW(TableDiv[[#Headers],[Agency]])),COLUMNS($F$7:AD$7))))</f>
        <v>0</v>
      </c>
      <c r="AE378" s="1069" cm="1">
        <f t="array" ref="AE378">IF($D378&lt;COLUMNS($F$7:AE$7),"",INDEX(TableDiv[[GASB]:[GASB]],_xlfn.AGGREGATE(15,3,(TableDiv[[Agency]:[Agency]]=$E378)/(TableDiv[[Agency]:[Agency]]=$E378)*(ROW(TableDiv[Agency])-ROW(TableDiv[[#Headers],[Agency]])),COLUMNS($F$7:AE$7))))</f>
        <v>0</v>
      </c>
      <c r="AF378" s="1069" cm="1">
        <f t="array" ref="AF378">IF($D378&lt;COLUMNS($F$7:AF$7),"",INDEX(TableDiv[[GASB]:[GASB]],_xlfn.AGGREGATE(15,3,(TableDiv[[Agency]:[Agency]]=$E378)/(TableDiv[[Agency]:[Agency]]=$E378)*(ROW(TableDiv[Agency])-ROW(TableDiv[[#Headers],[Agency]])),COLUMNS($F$7:AF$7))))</f>
        <v>0</v>
      </c>
      <c r="AG378" s="1069" cm="1">
        <f t="array" ref="AG378">IF($D378&lt;COLUMNS($F$7:AG$7),"",INDEX(TableDiv[[GASB]:[GASB]],_xlfn.AGGREGATE(15,3,(TableDiv[[Agency]:[Agency]]=$E378)/(TableDiv[[Agency]:[Agency]]=$E378)*(ROW(TableDiv[Agency])-ROW(TableDiv[[#Headers],[Agency]])),COLUMNS($F$7:AG$7))))</f>
        <v>0</v>
      </c>
      <c r="AH378" s="1069" cm="1">
        <f t="array" ref="AH378">IF($D378&lt;COLUMNS($F$7:AH$7),"",INDEX(TableDiv[[GASB]:[GASB]],_xlfn.AGGREGATE(15,3,(TableDiv[[Agency]:[Agency]]=$E378)/(TableDiv[[Agency]:[Agency]]=$E378)*(ROW(TableDiv[Agency])-ROW(TableDiv[[#Headers],[Agency]])),COLUMNS($F$7:AH$7))))</f>
        <v>0</v>
      </c>
      <c r="AI378" s="1069" cm="1">
        <f t="array" ref="AI378">IF($D378&lt;COLUMNS($F$7:AI$7),"",INDEX(TableDiv[[GASB]:[GASB]],_xlfn.AGGREGATE(15,3,(TableDiv[[Agency]:[Agency]]=$E378)/(TableDiv[[Agency]:[Agency]]=$E378)*(ROW(TableDiv[Agency])-ROW(TableDiv[[#Headers],[Agency]])),COLUMNS($F$7:AI$7))))</f>
        <v>0</v>
      </c>
      <c r="AJ378" s="1069" cm="1">
        <f t="array" ref="AJ378">IF($D378&lt;COLUMNS($F$7:AJ$7),"",INDEX(TableDiv[[GASB]:[GASB]],_xlfn.AGGREGATE(15,3,(TableDiv[[Agency]:[Agency]]=$E378)/(TableDiv[[Agency]:[Agency]]=$E378)*(ROW(TableDiv[Agency])-ROW(TableDiv[[#Headers],[Agency]])),COLUMNS($F$7:AJ$7))))</f>
        <v>0</v>
      </c>
      <c r="AK378" s="1069" t="str" cm="1">
        <f t="array" ref="AK378">IF($D378&lt;COLUMNS($F$7:AK$7),"",INDEX(TableDiv[[GASB]:[GASB]],_xlfn.AGGREGATE(15,3,(TableDiv[[Agency]:[Agency]]=$E378)/(TableDiv[[Agency]:[Agency]]=$E378)*(ROW(TableDiv[Agency])-ROW(TableDiv[[#Headers],[Agency]])),COLUMNS($F$7:AK$7))))</f>
        <v/>
      </c>
      <c r="AL378" s="1069" t="str" cm="1">
        <f t="array" ref="AL378">IF($D378&lt;COLUMNS($F$7:AL$7),"",INDEX(TableDiv[[GASB]:[GASB]],_xlfn.AGGREGATE(15,3,(TableDiv[[Agency]:[Agency]]=$E378)/(TableDiv[[Agency]:[Agency]]=$E378)*(ROW(TableDiv[Agency])-ROW(TableDiv[[#Headers],[Agency]])),COLUMNS($F$7:AL$7))))</f>
        <v/>
      </c>
      <c r="AM378" s="1069" t="str" cm="1">
        <f t="array" ref="AM378">IF($D378&lt;COLUMNS($F$7:AM$7),"",INDEX(TableDiv[[GASB]:[GASB]],_xlfn.AGGREGATE(15,3,(TableDiv[[Agency]:[Agency]]=$E378)/(TableDiv[[Agency]:[Agency]]=$E378)*(ROW(TableDiv[Agency])-ROW(TableDiv[[#Headers],[Agency]])),COLUMNS($F$7:AM$7))))</f>
        <v/>
      </c>
      <c r="AN378" s="1069"/>
      <c r="AO378" s="1069"/>
      <c r="AP378" s="1069"/>
      <c r="AQ378" s="1069"/>
      <c r="AR378" s="1069"/>
      <c r="AS378" s="1069"/>
    </row>
    <row r="379" spans="1:45" ht="15">
      <c r="A379" s="1073" t="s">
        <v>1698</v>
      </c>
      <c r="B379" s="1073" t="s">
        <v>2406</v>
      </c>
      <c r="C379" s="1069"/>
      <c r="D379" s="1069">
        <f>COUNTIF(TableDiv[Agency],E379)</f>
        <v>31</v>
      </c>
      <c r="E379" s="1078" t="str" cm="1">
        <f t="array" ref="E379">IFERROR(INDEX(TableDiv[Agency],MATCH(0,INDEX(COUNTIF($E$7:E378,TableDiv[Agency]),),0)),"")</f>
        <v/>
      </c>
      <c r="F379" s="1069" cm="1">
        <f t="array" ref="F379">IF($D379&lt;COLUMNS($F$7:F$7),"",INDEX(TableDiv[[GASB]:[GASB]],_xlfn.AGGREGATE(15,3,(TableDiv[[Agency]:[Agency]]=$E379)/(TableDiv[[Agency]:[Agency]]=$E379)*(ROW(TableDiv[Agency])-ROW(TableDiv[[#Headers],[Agency]])),COLUMNS($F$7:F$7))))</f>
        <v>0</v>
      </c>
      <c r="G379" s="1069" cm="1">
        <f t="array" ref="G379">IF($D379&lt;COLUMNS($F$7:G$7),"",INDEX(TableDiv[[GASB]:[GASB]],_xlfn.AGGREGATE(15,3,(TableDiv[[Agency]:[Agency]]=$E379)/(TableDiv[[Agency]:[Agency]]=$E379)*(ROW(TableDiv[Agency])-ROW(TableDiv[[#Headers],[Agency]])),COLUMNS($F$7:G$7))))</f>
        <v>0</v>
      </c>
      <c r="H379" s="1069" cm="1">
        <f t="array" ref="H379">IF($D379&lt;COLUMNS($F$7:H$7),"",INDEX(TableDiv[[GASB]:[GASB]],_xlfn.AGGREGATE(15,3,(TableDiv[[Agency]:[Agency]]=$E379)/(TableDiv[[Agency]:[Agency]]=$E379)*(ROW(TableDiv[Agency])-ROW(TableDiv[[#Headers],[Agency]])),COLUMNS($F$7:H$7))))</f>
        <v>0</v>
      </c>
      <c r="I379" s="1069" cm="1">
        <f t="array" ref="I379">IF($D379&lt;COLUMNS($F$7:I$7),"",INDEX(TableDiv[[GASB]:[GASB]],_xlfn.AGGREGATE(15,3,(TableDiv[[Agency]:[Agency]]=$E379)/(TableDiv[[Agency]:[Agency]]=$E379)*(ROW(TableDiv[Agency])-ROW(TableDiv[[#Headers],[Agency]])),COLUMNS($F$7:I$7))))</f>
        <v>0</v>
      </c>
      <c r="J379" s="1069" cm="1">
        <f t="array" ref="J379">IF($D379&lt;COLUMNS($F$7:J$7),"",INDEX(TableDiv[[GASB]:[GASB]],_xlfn.AGGREGATE(15,3,(TableDiv[[Agency]:[Agency]]=$E379)/(TableDiv[[Agency]:[Agency]]=$E379)*(ROW(TableDiv[Agency])-ROW(TableDiv[[#Headers],[Agency]])),COLUMNS($F$7:J$7))))</f>
        <v>0</v>
      </c>
      <c r="K379" s="1069" cm="1">
        <f t="array" ref="K379">IF($D379&lt;COLUMNS($F$7:K$7),"",INDEX(TableDiv[[GASB]:[GASB]],_xlfn.AGGREGATE(15,3,(TableDiv[[Agency]:[Agency]]=$E379)/(TableDiv[[Agency]:[Agency]]=$E379)*(ROW(TableDiv[Agency])-ROW(TableDiv[[#Headers],[Agency]])),COLUMNS($F$7:K$7))))</f>
        <v>0</v>
      </c>
      <c r="L379" s="1069" cm="1">
        <f t="array" ref="L379">IF($D379&lt;COLUMNS($F$7:L$7),"",INDEX(TableDiv[[GASB]:[GASB]],_xlfn.AGGREGATE(15,3,(TableDiv[[Agency]:[Agency]]=$E379)/(TableDiv[[Agency]:[Agency]]=$E379)*(ROW(TableDiv[Agency])-ROW(TableDiv[[#Headers],[Agency]])),COLUMNS($F$7:L$7))))</f>
        <v>0</v>
      </c>
      <c r="M379" s="1069" cm="1">
        <f t="array" ref="M379">IF($D379&lt;COLUMNS($F$7:M$7),"",INDEX(TableDiv[[GASB]:[GASB]],_xlfn.AGGREGATE(15,3,(TableDiv[[Agency]:[Agency]]=$E379)/(TableDiv[[Agency]:[Agency]]=$E379)*(ROW(TableDiv[Agency])-ROW(TableDiv[[#Headers],[Agency]])),COLUMNS($F$7:M$7))))</f>
        <v>0</v>
      </c>
      <c r="N379" s="1069" cm="1">
        <f t="array" ref="N379">IF($D379&lt;COLUMNS($F$7:N$7),"",INDEX(TableDiv[[GASB]:[GASB]],_xlfn.AGGREGATE(15,3,(TableDiv[[Agency]:[Agency]]=$E379)/(TableDiv[[Agency]:[Agency]]=$E379)*(ROW(TableDiv[Agency])-ROW(TableDiv[[#Headers],[Agency]])),COLUMNS($F$7:N$7))))</f>
        <v>0</v>
      </c>
      <c r="O379" s="1069" cm="1">
        <f t="array" ref="O379">IF($D379&lt;COLUMNS($F$7:O$7),"",INDEX(TableDiv[[GASB]:[GASB]],_xlfn.AGGREGATE(15,3,(TableDiv[[Agency]:[Agency]]=$E379)/(TableDiv[[Agency]:[Agency]]=$E379)*(ROW(TableDiv[Agency])-ROW(TableDiv[[#Headers],[Agency]])),COLUMNS($F$7:O$7))))</f>
        <v>0</v>
      </c>
      <c r="P379" s="1069" cm="1">
        <f t="array" ref="P379">IF($D379&lt;COLUMNS($F$7:P$7),"",INDEX(TableDiv[[GASB]:[GASB]],_xlfn.AGGREGATE(15,3,(TableDiv[[Agency]:[Agency]]=$E379)/(TableDiv[[Agency]:[Agency]]=$E379)*(ROW(TableDiv[Agency])-ROW(TableDiv[[#Headers],[Agency]])),COLUMNS($F$7:P$7))))</f>
        <v>0</v>
      </c>
      <c r="Q379" s="1069" cm="1">
        <f t="array" ref="Q379">IF($D379&lt;COLUMNS($F$7:Q$7),"",INDEX(TableDiv[[GASB]:[GASB]],_xlfn.AGGREGATE(15,3,(TableDiv[[Agency]:[Agency]]=$E379)/(TableDiv[[Agency]:[Agency]]=$E379)*(ROW(TableDiv[Agency])-ROW(TableDiv[[#Headers],[Agency]])),COLUMNS($F$7:Q$7))))</f>
        <v>0</v>
      </c>
      <c r="R379" s="1069" cm="1">
        <f t="array" ref="R379">IF($D379&lt;COLUMNS($F$7:R$7),"",INDEX(TableDiv[[GASB]:[GASB]],_xlfn.AGGREGATE(15,3,(TableDiv[[Agency]:[Agency]]=$E379)/(TableDiv[[Agency]:[Agency]]=$E379)*(ROW(TableDiv[Agency])-ROW(TableDiv[[#Headers],[Agency]])),COLUMNS($F$7:R$7))))</f>
        <v>0</v>
      </c>
      <c r="S379" s="1069" cm="1">
        <f t="array" ref="S379">IF($D379&lt;COLUMNS($F$7:S$7),"",INDEX(TableDiv[[GASB]:[GASB]],_xlfn.AGGREGATE(15,3,(TableDiv[[Agency]:[Agency]]=$E379)/(TableDiv[[Agency]:[Agency]]=$E379)*(ROW(TableDiv[Agency])-ROW(TableDiv[[#Headers],[Agency]])),COLUMNS($F$7:S$7))))</f>
        <v>0</v>
      </c>
      <c r="T379" s="1069" cm="1">
        <f t="array" ref="T379">IF($D379&lt;COLUMNS($F$7:T$7),"",INDEX(TableDiv[[GASB]:[GASB]],_xlfn.AGGREGATE(15,3,(TableDiv[[Agency]:[Agency]]=$E379)/(TableDiv[[Agency]:[Agency]]=$E379)*(ROW(TableDiv[Agency])-ROW(TableDiv[[#Headers],[Agency]])),COLUMNS($F$7:T$7))))</f>
        <v>0</v>
      </c>
      <c r="U379" s="1069" cm="1">
        <f t="array" ref="U379">IF($D379&lt;COLUMNS($F$7:U$7),"",INDEX(TableDiv[[GASB]:[GASB]],_xlfn.AGGREGATE(15,3,(TableDiv[[Agency]:[Agency]]=$E379)/(TableDiv[[Agency]:[Agency]]=$E379)*(ROW(TableDiv[Agency])-ROW(TableDiv[[#Headers],[Agency]])),COLUMNS($F$7:U$7))))</f>
        <v>0</v>
      </c>
      <c r="V379" s="1069" cm="1">
        <f t="array" ref="V379">IF($D379&lt;COLUMNS($F$7:V$7),"",INDEX(TableDiv[[GASB]:[GASB]],_xlfn.AGGREGATE(15,3,(TableDiv[[Agency]:[Agency]]=$E379)/(TableDiv[[Agency]:[Agency]]=$E379)*(ROW(TableDiv[Agency])-ROW(TableDiv[[#Headers],[Agency]])),COLUMNS($F$7:V$7))))</f>
        <v>0</v>
      </c>
      <c r="W379" s="1069" cm="1">
        <f t="array" ref="W379">IF($D379&lt;COLUMNS($F$7:W$7),"",INDEX(TableDiv[[GASB]:[GASB]],_xlfn.AGGREGATE(15,3,(TableDiv[[Agency]:[Agency]]=$E379)/(TableDiv[[Agency]:[Agency]]=$E379)*(ROW(TableDiv[Agency])-ROW(TableDiv[[#Headers],[Agency]])),COLUMNS($F$7:W$7))))</f>
        <v>0</v>
      </c>
      <c r="X379" s="1069" cm="1">
        <f t="array" ref="X379">IF($D379&lt;COLUMNS($F$7:X$7),"",INDEX(TableDiv[[GASB]:[GASB]],_xlfn.AGGREGATE(15,3,(TableDiv[[Agency]:[Agency]]=$E379)/(TableDiv[[Agency]:[Agency]]=$E379)*(ROW(TableDiv[Agency])-ROW(TableDiv[[#Headers],[Agency]])),COLUMNS($F$7:X$7))))</f>
        <v>0</v>
      </c>
      <c r="Y379" s="1069" cm="1">
        <f t="array" ref="Y379">IF($D379&lt;COLUMNS($F$7:Y$7),"",INDEX(TableDiv[[GASB]:[GASB]],_xlfn.AGGREGATE(15,3,(TableDiv[[Agency]:[Agency]]=$E379)/(TableDiv[[Agency]:[Agency]]=$E379)*(ROW(TableDiv[Agency])-ROW(TableDiv[[#Headers],[Agency]])),COLUMNS($F$7:Y$7))))</f>
        <v>0</v>
      </c>
      <c r="Z379" s="1069" cm="1">
        <f t="array" ref="Z379">IF($D379&lt;COLUMNS($F$7:Z$7),"",INDEX(TableDiv[[GASB]:[GASB]],_xlfn.AGGREGATE(15,3,(TableDiv[[Agency]:[Agency]]=$E379)/(TableDiv[[Agency]:[Agency]]=$E379)*(ROW(TableDiv[Agency])-ROW(TableDiv[[#Headers],[Agency]])),COLUMNS($F$7:Z$7))))</f>
        <v>0</v>
      </c>
      <c r="AA379" s="1069" cm="1">
        <f t="array" ref="AA379">IF($D379&lt;COLUMNS($F$7:AA$7),"",INDEX(TableDiv[[GASB]:[GASB]],_xlfn.AGGREGATE(15,3,(TableDiv[[Agency]:[Agency]]=$E379)/(TableDiv[[Agency]:[Agency]]=$E379)*(ROW(TableDiv[Agency])-ROW(TableDiv[[#Headers],[Agency]])),COLUMNS($F$7:AA$7))))</f>
        <v>0</v>
      </c>
      <c r="AB379" s="1069" cm="1">
        <f t="array" ref="AB379">IF($D379&lt;COLUMNS($F$7:AB$7),"",INDEX(TableDiv[[GASB]:[GASB]],_xlfn.AGGREGATE(15,3,(TableDiv[[Agency]:[Agency]]=$E379)/(TableDiv[[Agency]:[Agency]]=$E379)*(ROW(TableDiv[Agency])-ROW(TableDiv[[#Headers],[Agency]])),COLUMNS($F$7:AB$7))))</f>
        <v>0</v>
      </c>
      <c r="AC379" s="1069" cm="1">
        <f t="array" ref="AC379">IF($D379&lt;COLUMNS($F$7:AC$7),"",INDEX(TableDiv[[GASB]:[GASB]],_xlfn.AGGREGATE(15,3,(TableDiv[[Agency]:[Agency]]=$E379)/(TableDiv[[Agency]:[Agency]]=$E379)*(ROW(TableDiv[Agency])-ROW(TableDiv[[#Headers],[Agency]])),COLUMNS($F$7:AC$7))))</f>
        <v>0</v>
      </c>
      <c r="AD379" s="1069" cm="1">
        <f t="array" ref="AD379">IF($D379&lt;COLUMNS($F$7:AD$7),"",INDEX(TableDiv[[GASB]:[GASB]],_xlfn.AGGREGATE(15,3,(TableDiv[[Agency]:[Agency]]=$E379)/(TableDiv[[Agency]:[Agency]]=$E379)*(ROW(TableDiv[Agency])-ROW(TableDiv[[#Headers],[Agency]])),COLUMNS($F$7:AD$7))))</f>
        <v>0</v>
      </c>
      <c r="AE379" s="1069" cm="1">
        <f t="array" ref="AE379">IF($D379&lt;COLUMNS($F$7:AE$7),"",INDEX(TableDiv[[GASB]:[GASB]],_xlfn.AGGREGATE(15,3,(TableDiv[[Agency]:[Agency]]=$E379)/(TableDiv[[Agency]:[Agency]]=$E379)*(ROW(TableDiv[Agency])-ROW(TableDiv[[#Headers],[Agency]])),COLUMNS($F$7:AE$7))))</f>
        <v>0</v>
      </c>
      <c r="AF379" s="1069" cm="1">
        <f t="array" ref="AF379">IF($D379&lt;COLUMNS($F$7:AF$7),"",INDEX(TableDiv[[GASB]:[GASB]],_xlfn.AGGREGATE(15,3,(TableDiv[[Agency]:[Agency]]=$E379)/(TableDiv[[Agency]:[Agency]]=$E379)*(ROW(TableDiv[Agency])-ROW(TableDiv[[#Headers],[Agency]])),COLUMNS($F$7:AF$7))))</f>
        <v>0</v>
      </c>
      <c r="AG379" s="1069" cm="1">
        <f t="array" ref="AG379">IF($D379&lt;COLUMNS($F$7:AG$7),"",INDEX(TableDiv[[GASB]:[GASB]],_xlfn.AGGREGATE(15,3,(TableDiv[[Agency]:[Agency]]=$E379)/(TableDiv[[Agency]:[Agency]]=$E379)*(ROW(TableDiv[Agency])-ROW(TableDiv[[#Headers],[Agency]])),COLUMNS($F$7:AG$7))))</f>
        <v>0</v>
      </c>
      <c r="AH379" s="1069" cm="1">
        <f t="array" ref="AH379">IF($D379&lt;COLUMNS($F$7:AH$7),"",INDEX(TableDiv[[GASB]:[GASB]],_xlfn.AGGREGATE(15,3,(TableDiv[[Agency]:[Agency]]=$E379)/(TableDiv[[Agency]:[Agency]]=$E379)*(ROW(TableDiv[Agency])-ROW(TableDiv[[#Headers],[Agency]])),COLUMNS($F$7:AH$7))))</f>
        <v>0</v>
      </c>
      <c r="AI379" s="1069" cm="1">
        <f t="array" ref="AI379">IF($D379&lt;COLUMNS($F$7:AI$7),"",INDEX(TableDiv[[GASB]:[GASB]],_xlfn.AGGREGATE(15,3,(TableDiv[[Agency]:[Agency]]=$E379)/(TableDiv[[Agency]:[Agency]]=$E379)*(ROW(TableDiv[Agency])-ROW(TableDiv[[#Headers],[Agency]])),COLUMNS($F$7:AI$7))))</f>
        <v>0</v>
      </c>
      <c r="AJ379" s="1069" cm="1">
        <f t="array" ref="AJ379">IF($D379&lt;COLUMNS($F$7:AJ$7),"",INDEX(TableDiv[[GASB]:[GASB]],_xlfn.AGGREGATE(15,3,(TableDiv[[Agency]:[Agency]]=$E379)/(TableDiv[[Agency]:[Agency]]=$E379)*(ROW(TableDiv[Agency])-ROW(TableDiv[[#Headers],[Agency]])),COLUMNS($F$7:AJ$7))))</f>
        <v>0</v>
      </c>
      <c r="AK379" s="1069" t="str" cm="1">
        <f t="array" ref="AK379">IF($D379&lt;COLUMNS($F$7:AK$7),"",INDEX(TableDiv[[GASB]:[GASB]],_xlfn.AGGREGATE(15,3,(TableDiv[[Agency]:[Agency]]=$E379)/(TableDiv[[Agency]:[Agency]]=$E379)*(ROW(TableDiv[Agency])-ROW(TableDiv[[#Headers],[Agency]])),COLUMNS($F$7:AK$7))))</f>
        <v/>
      </c>
      <c r="AL379" s="1069" t="str" cm="1">
        <f t="array" ref="AL379">IF($D379&lt;COLUMNS($F$7:AL$7),"",INDEX(TableDiv[[GASB]:[GASB]],_xlfn.AGGREGATE(15,3,(TableDiv[[Agency]:[Agency]]=$E379)/(TableDiv[[Agency]:[Agency]]=$E379)*(ROW(TableDiv[Agency])-ROW(TableDiv[[#Headers],[Agency]])),COLUMNS($F$7:AL$7))))</f>
        <v/>
      </c>
      <c r="AM379" s="1069" t="str" cm="1">
        <f t="array" ref="AM379">IF($D379&lt;COLUMNS($F$7:AM$7),"",INDEX(TableDiv[[GASB]:[GASB]],_xlfn.AGGREGATE(15,3,(TableDiv[[Agency]:[Agency]]=$E379)/(TableDiv[[Agency]:[Agency]]=$E379)*(ROW(TableDiv[Agency])-ROW(TableDiv[[#Headers],[Agency]])),COLUMNS($F$7:AM$7))))</f>
        <v/>
      </c>
      <c r="AN379" s="1069"/>
      <c r="AO379" s="1069"/>
      <c r="AP379" s="1069"/>
      <c r="AQ379" s="1069"/>
      <c r="AR379" s="1069"/>
      <c r="AS379" s="1069"/>
    </row>
    <row r="380" spans="1:45" ht="15">
      <c r="A380" s="1073" t="s">
        <v>2407</v>
      </c>
      <c r="B380" s="1073" t="s">
        <v>2408</v>
      </c>
      <c r="C380" s="1069"/>
      <c r="D380" s="1069">
        <f>COUNTIF(TableDiv[Agency],E380)</f>
        <v>31</v>
      </c>
      <c r="E380" s="1078" t="str" cm="1">
        <f t="array" ref="E380">IFERROR(INDEX(TableDiv[Agency],MATCH(0,INDEX(COUNTIF($E$7:E379,TableDiv[Agency]),),0)),"")</f>
        <v/>
      </c>
      <c r="F380" s="1069" cm="1">
        <f t="array" ref="F380">IF($D380&lt;COLUMNS($F$7:F$7),"",INDEX(TableDiv[[GASB]:[GASB]],_xlfn.AGGREGATE(15,3,(TableDiv[[Agency]:[Agency]]=$E380)/(TableDiv[[Agency]:[Agency]]=$E380)*(ROW(TableDiv[Agency])-ROW(TableDiv[[#Headers],[Agency]])),COLUMNS($F$7:F$7))))</f>
        <v>0</v>
      </c>
      <c r="G380" s="1069" cm="1">
        <f t="array" ref="G380">IF($D380&lt;COLUMNS($F$7:G$7),"",INDEX(TableDiv[[GASB]:[GASB]],_xlfn.AGGREGATE(15,3,(TableDiv[[Agency]:[Agency]]=$E380)/(TableDiv[[Agency]:[Agency]]=$E380)*(ROW(TableDiv[Agency])-ROW(TableDiv[[#Headers],[Agency]])),COLUMNS($F$7:G$7))))</f>
        <v>0</v>
      </c>
      <c r="H380" s="1069" cm="1">
        <f t="array" ref="H380">IF($D380&lt;COLUMNS($F$7:H$7),"",INDEX(TableDiv[[GASB]:[GASB]],_xlfn.AGGREGATE(15,3,(TableDiv[[Agency]:[Agency]]=$E380)/(TableDiv[[Agency]:[Agency]]=$E380)*(ROW(TableDiv[Agency])-ROW(TableDiv[[#Headers],[Agency]])),COLUMNS($F$7:H$7))))</f>
        <v>0</v>
      </c>
      <c r="I380" s="1069" cm="1">
        <f t="array" ref="I380">IF($D380&lt;COLUMNS($F$7:I$7),"",INDEX(TableDiv[[GASB]:[GASB]],_xlfn.AGGREGATE(15,3,(TableDiv[[Agency]:[Agency]]=$E380)/(TableDiv[[Agency]:[Agency]]=$E380)*(ROW(TableDiv[Agency])-ROW(TableDiv[[#Headers],[Agency]])),COLUMNS($F$7:I$7))))</f>
        <v>0</v>
      </c>
      <c r="J380" s="1069" cm="1">
        <f t="array" ref="J380">IF($D380&lt;COLUMNS($F$7:J$7),"",INDEX(TableDiv[[GASB]:[GASB]],_xlfn.AGGREGATE(15,3,(TableDiv[[Agency]:[Agency]]=$E380)/(TableDiv[[Agency]:[Agency]]=$E380)*(ROW(TableDiv[Agency])-ROW(TableDiv[[#Headers],[Agency]])),COLUMNS($F$7:J$7))))</f>
        <v>0</v>
      </c>
      <c r="K380" s="1069" cm="1">
        <f t="array" ref="K380">IF($D380&lt;COLUMNS($F$7:K$7),"",INDEX(TableDiv[[GASB]:[GASB]],_xlfn.AGGREGATE(15,3,(TableDiv[[Agency]:[Agency]]=$E380)/(TableDiv[[Agency]:[Agency]]=$E380)*(ROW(TableDiv[Agency])-ROW(TableDiv[[#Headers],[Agency]])),COLUMNS($F$7:K$7))))</f>
        <v>0</v>
      </c>
      <c r="L380" s="1069" cm="1">
        <f t="array" ref="L380">IF($D380&lt;COLUMNS($F$7:L$7),"",INDEX(TableDiv[[GASB]:[GASB]],_xlfn.AGGREGATE(15,3,(TableDiv[[Agency]:[Agency]]=$E380)/(TableDiv[[Agency]:[Agency]]=$E380)*(ROW(TableDiv[Agency])-ROW(TableDiv[[#Headers],[Agency]])),COLUMNS($F$7:L$7))))</f>
        <v>0</v>
      </c>
      <c r="M380" s="1069" cm="1">
        <f t="array" ref="M380">IF($D380&lt;COLUMNS($F$7:M$7),"",INDEX(TableDiv[[GASB]:[GASB]],_xlfn.AGGREGATE(15,3,(TableDiv[[Agency]:[Agency]]=$E380)/(TableDiv[[Agency]:[Agency]]=$E380)*(ROW(TableDiv[Agency])-ROW(TableDiv[[#Headers],[Agency]])),COLUMNS($F$7:M$7))))</f>
        <v>0</v>
      </c>
      <c r="N380" s="1069" cm="1">
        <f t="array" ref="N380">IF($D380&lt;COLUMNS($F$7:N$7),"",INDEX(TableDiv[[GASB]:[GASB]],_xlfn.AGGREGATE(15,3,(TableDiv[[Agency]:[Agency]]=$E380)/(TableDiv[[Agency]:[Agency]]=$E380)*(ROW(TableDiv[Agency])-ROW(TableDiv[[#Headers],[Agency]])),COLUMNS($F$7:N$7))))</f>
        <v>0</v>
      </c>
      <c r="O380" s="1069" cm="1">
        <f t="array" ref="O380">IF($D380&lt;COLUMNS($F$7:O$7),"",INDEX(TableDiv[[GASB]:[GASB]],_xlfn.AGGREGATE(15,3,(TableDiv[[Agency]:[Agency]]=$E380)/(TableDiv[[Agency]:[Agency]]=$E380)*(ROW(TableDiv[Agency])-ROW(TableDiv[[#Headers],[Agency]])),COLUMNS($F$7:O$7))))</f>
        <v>0</v>
      </c>
      <c r="P380" s="1069" cm="1">
        <f t="array" ref="P380">IF($D380&lt;COLUMNS($F$7:P$7),"",INDEX(TableDiv[[GASB]:[GASB]],_xlfn.AGGREGATE(15,3,(TableDiv[[Agency]:[Agency]]=$E380)/(TableDiv[[Agency]:[Agency]]=$E380)*(ROW(TableDiv[Agency])-ROW(TableDiv[[#Headers],[Agency]])),COLUMNS($F$7:P$7))))</f>
        <v>0</v>
      </c>
      <c r="Q380" s="1069" cm="1">
        <f t="array" ref="Q380">IF($D380&lt;COLUMNS($F$7:Q$7),"",INDEX(TableDiv[[GASB]:[GASB]],_xlfn.AGGREGATE(15,3,(TableDiv[[Agency]:[Agency]]=$E380)/(TableDiv[[Agency]:[Agency]]=$E380)*(ROW(TableDiv[Agency])-ROW(TableDiv[[#Headers],[Agency]])),COLUMNS($F$7:Q$7))))</f>
        <v>0</v>
      </c>
      <c r="R380" s="1069" cm="1">
        <f t="array" ref="R380">IF($D380&lt;COLUMNS($F$7:R$7),"",INDEX(TableDiv[[GASB]:[GASB]],_xlfn.AGGREGATE(15,3,(TableDiv[[Agency]:[Agency]]=$E380)/(TableDiv[[Agency]:[Agency]]=$E380)*(ROW(TableDiv[Agency])-ROW(TableDiv[[#Headers],[Agency]])),COLUMNS($F$7:R$7))))</f>
        <v>0</v>
      </c>
      <c r="S380" s="1069" cm="1">
        <f t="array" ref="S380">IF($D380&lt;COLUMNS($F$7:S$7),"",INDEX(TableDiv[[GASB]:[GASB]],_xlfn.AGGREGATE(15,3,(TableDiv[[Agency]:[Agency]]=$E380)/(TableDiv[[Agency]:[Agency]]=$E380)*(ROW(TableDiv[Agency])-ROW(TableDiv[[#Headers],[Agency]])),COLUMNS($F$7:S$7))))</f>
        <v>0</v>
      </c>
      <c r="T380" s="1069" cm="1">
        <f t="array" ref="T380">IF($D380&lt;COLUMNS($F$7:T$7),"",INDEX(TableDiv[[GASB]:[GASB]],_xlfn.AGGREGATE(15,3,(TableDiv[[Agency]:[Agency]]=$E380)/(TableDiv[[Agency]:[Agency]]=$E380)*(ROW(TableDiv[Agency])-ROW(TableDiv[[#Headers],[Agency]])),COLUMNS($F$7:T$7))))</f>
        <v>0</v>
      </c>
      <c r="U380" s="1069" cm="1">
        <f t="array" ref="U380">IF($D380&lt;COLUMNS($F$7:U$7),"",INDEX(TableDiv[[GASB]:[GASB]],_xlfn.AGGREGATE(15,3,(TableDiv[[Agency]:[Agency]]=$E380)/(TableDiv[[Agency]:[Agency]]=$E380)*(ROW(TableDiv[Agency])-ROW(TableDiv[[#Headers],[Agency]])),COLUMNS($F$7:U$7))))</f>
        <v>0</v>
      </c>
      <c r="V380" s="1069" cm="1">
        <f t="array" ref="V380">IF($D380&lt;COLUMNS($F$7:V$7),"",INDEX(TableDiv[[GASB]:[GASB]],_xlfn.AGGREGATE(15,3,(TableDiv[[Agency]:[Agency]]=$E380)/(TableDiv[[Agency]:[Agency]]=$E380)*(ROW(TableDiv[Agency])-ROW(TableDiv[[#Headers],[Agency]])),COLUMNS($F$7:V$7))))</f>
        <v>0</v>
      </c>
      <c r="W380" s="1069" cm="1">
        <f t="array" ref="W380">IF($D380&lt;COLUMNS($F$7:W$7),"",INDEX(TableDiv[[GASB]:[GASB]],_xlfn.AGGREGATE(15,3,(TableDiv[[Agency]:[Agency]]=$E380)/(TableDiv[[Agency]:[Agency]]=$E380)*(ROW(TableDiv[Agency])-ROW(TableDiv[[#Headers],[Agency]])),COLUMNS($F$7:W$7))))</f>
        <v>0</v>
      </c>
      <c r="X380" s="1069" cm="1">
        <f t="array" ref="X380">IF($D380&lt;COLUMNS($F$7:X$7),"",INDEX(TableDiv[[GASB]:[GASB]],_xlfn.AGGREGATE(15,3,(TableDiv[[Agency]:[Agency]]=$E380)/(TableDiv[[Agency]:[Agency]]=$E380)*(ROW(TableDiv[Agency])-ROW(TableDiv[[#Headers],[Agency]])),COLUMNS($F$7:X$7))))</f>
        <v>0</v>
      </c>
      <c r="Y380" s="1069" cm="1">
        <f t="array" ref="Y380">IF($D380&lt;COLUMNS($F$7:Y$7),"",INDEX(TableDiv[[GASB]:[GASB]],_xlfn.AGGREGATE(15,3,(TableDiv[[Agency]:[Agency]]=$E380)/(TableDiv[[Agency]:[Agency]]=$E380)*(ROW(TableDiv[Agency])-ROW(TableDiv[[#Headers],[Agency]])),COLUMNS($F$7:Y$7))))</f>
        <v>0</v>
      </c>
      <c r="Z380" s="1069" cm="1">
        <f t="array" ref="Z380">IF($D380&lt;COLUMNS($F$7:Z$7),"",INDEX(TableDiv[[GASB]:[GASB]],_xlfn.AGGREGATE(15,3,(TableDiv[[Agency]:[Agency]]=$E380)/(TableDiv[[Agency]:[Agency]]=$E380)*(ROW(TableDiv[Agency])-ROW(TableDiv[[#Headers],[Agency]])),COLUMNS($F$7:Z$7))))</f>
        <v>0</v>
      </c>
      <c r="AA380" s="1069" cm="1">
        <f t="array" ref="AA380">IF($D380&lt;COLUMNS($F$7:AA$7),"",INDEX(TableDiv[[GASB]:[GASB]],_xlfn.AGGREGATE(15,3,(TableDiv[[Agency]:[Agency]]=$E380)/(TableDiv[[Agency]:[Agency]]=$E380)*(ROW(TableDiv[Agency])-ROW(TableDiv[[#Headers],[Agency]])),COLUMNS($F$7:AA$7))))</f>
        <v>0</v>
      </c>
      <c r="AB380" s="1069" cm="1">
        <f t="array" ref="AB380">IF($D380&lt;COLUMNS($F$7:AB$7),"",INDEX(TableDiv[[GASB]:[GASB]],_xlfn.AGGREGATE(15,3,(TableDiv[[Agency]:[Agency]]=$E380)/(TableDiv[[Agency]:[Agency]]=$E380)*(ROW(TableDiv[Agency])-ROW(TableDiv[[#Headers],[Agency]])),COLUMNS($F$7:AB$7))))</f>
        <v>0</v>
      </c>
      <c r="AC380" s="1069" cm="1">
        <f t="array" ref="AC380">IF($D380&lt;COLUMNS($F$7:AC$7),"",INDEX(TableDiv[[GASB]:[GASB]],_xlfn.AGGREGATE(15,3,(TableDiv[[Agency]:[Agency]]=$E380)/(TableDiv[[Agency]:[Agency]]=$E380)*(ROW(TableDiv[Agency])-ROW(TableDiv[[#Headers],[Agency]])),COLUMNS($F$7:AC$7))))</f>
        <v>0</v>
      </c>
      <c r="AD380" s="1069" cm="1">
        <f t="array" ref="AD380">IF($D380&lt;COLUMNS($F$7:AD$7),"",INDEX(TableDiv[[GASB]:[GASB]],_xlfn.AGGREGATE(15,3,(TableDiv[[Agency]:[Agency]]=$E380)/(TableDiv[[Agency]:[Agency]]=$E380)*(ROW(TableDiv[Agency])-ROW(TableDiv[[#Headers],[Agency]])),COLUMNS($F$7:AD$7))))</f>
        <v>0</v>
      </c>
      <c r="AE380" s="1069" cm="1">
        <f t="array" ref="AE380">IF($D380&lt;COLUMNS($F$7:AE$7),"",INDEX(TableDiv[[GASB]:[GASB]],_xlfn.AGGREGATE(15,3,(TableDiv[[Agency]:[Agency]]=$E380)/(TableDiv[[Agency]:[Agency]]=$E380)*(ROW(TableDiv[Agency])-ROW(TableDiv[[#Headers],[Agency]])),COLUMNS($F$7:AE$7))))</f>
        <v>0</v>
      </c>
      <c r="AF380" s="1069" cm="1">
        <f t="array" ref="AF380">IF($D380&lt;COLUMNS($F$7:AF$7),"",INDEX(TableDiv[[GASB]:[GASB]],_xlfn.AGGREGATE(15,3,(TableDiv[[Agency]:[Agency]]=$E380)/(TableDiv[[Agency]:[Agency]]=$E380)*(ROW(TableDiv[Agency])-ROW(TableDiv[[#Headers],[Agency]])),COLUMNS($F$7:AF$7))))</f>
        <v>0</v>
      </c>
      <c r="AG380" s="1069" cm="1">
        <f t="array" ref="AG380">IF($D380&lt;COLUMNS($F$7:AG$7),"",INDEX(TableDiv[[GASB]:[GASB]],_xlfn.AGGREGATE(15,3,(TableDiv[[Agency]:[Agency]]=$E380)/(TableDiv[[Agency]:[Agency]]=$E380)*(ROW(TableDiv[Agency])-ROW(TableDiv[[#Headers],[Agency]])),COLUMNS($F$7:AG$7))))</f>
        <v>0</v>
      </c>
      <c r="AH380" s="1069" cm="1">
        <f t="array" ref="AH380">IF($D380&lt;COLUMNS($F$7:AH$7),"",INDEX(TableDiv[[GASB]:[GASB]],_xlfn.AGGREGATE(15,3,(TableDiv[[Agency]:[Agency]]=$E380)/(TableDiv[[Agency]:[Agency]]=$E380)*(ROW(TableDiv[Agency])-ROW(TableDiv[[#Headers],[Agency]])),COLUMNS($F$7:AH$7))))</f>
        <v>0</v>
      </c>
      <c r="AI380" s="1069" cm="1">
        <f t="array" ref="AI380">IF($D380&lt;COLUMNS($F$7:AI$7),"",INDEX(TableDiv[[GASB]:[GASB]],_xlfn.AGGREGATE(15,3,(TableDiv[[Agency]:[Agency]]=$E380)/(TableDiv[[Agency]:[Agency]]=$E380)*(ROW(TableDiv[Agency])-ROW(TableDiv[[#Headers],[Agency]])),COLUMNS($F$7:AI$7))))</f>
        <v>0</v>
      </c>
      <c r="AJ380" s="1069" cm="1">
        <f t="array" ref="AJ380">IF($D380&lt;COLUMNS($F$7:AJ$7),"",INDEX(TableDiv[[GASB]:[GASB]],_xlfn.AGGREGATE(15,3,(TableDiv[[Agency]:[Agency]]=$E380)/(TableDiv[[Agency]:[Agency]]=$E380)*(ROW(TableDiv[Agency])-ROW(TableDiv[[#Headers],[Agency]])),COLUMNS($F$7:AJ$7))))</f>
        <v>0</v>
      </c>
      <c r="AK380" s="1069" t="str" cm="1">
        <f t="array" ref="AK380">IF($D380&lt;COLUMNS($F$7:AK$7),"",INDEX(TableDiv[[GASB]:[GASB]],_xlfn.AGGREGATE(15,3,(TableDiv[[Agency]:[Agency]]=$E380)/(TableDiv[[Agency]:[Agency]]=$E380)*(ROW(TableDiv[Agency])-ROW(TableDiv[[#Headers],[Agency]])),COLUMNS($F$7:AK$7))))</f>
        <v/>
      </c>
      <c r="AL380" s="1069" t="str" cm="1">
        <f t="array" ref="AL380">IF($D380&lt;COLUMNS($F$7:AL$7),"",INDEX(TableDiv[[GASB]:[GASB]],_xlfn.AGGREGATE(15,3,(TableDiv[[Agency]:[Agency]]=$E380)/(TableDiv[[Agency]:[Agency]]=$E380)*(ROW(TableDiv[Agency])-ROW(TableDiv[[#Headers],[Agency]])),COLUMNS($F$7:AL$7))))</f>
        <v/>
      </c>
      <c r="AM380" s="1069" t="str" cm="1">
        <f t="array" ref="AM380">IF($D380&lt;COLUMNS($F$7:AM$7),"",INDEX(TableDiv[[GASB]:[GASB]],_xlfn.AGGREGATE(15,3,(TableDiv[[Agency]:[Agency]]=$E380)/(TableDiv[[Agency]:[Agency]]=$E380)*(ROW(TableDiv[Agency])-ROW(TableDiv[[#Headers],[Agency]])),COLUMNS($F$7:AM$7))))</f>
        <v/>
      </c>
      <c r="AN380" s="1069"/>
      <c r="AO380" s="1069"/>
      <c r="AP380" s="1069"/>
      <c r="AQ380" s="1069"/>
      <c r="AR380" s="1069"/>
      <c r="AS380" s="1069"/>
    </row>
    <row r="381" spans="1:45" ht="15">
      <c r="A381" s="1073" t="s">
        <v>2409</v>
      </c>
      <c r="B381" s="1073" t="s">
        <v>2408</v>
      </c>
      <c r="C381" s="1069"/>
      <c r="D381" s="1069">
        <f>COUNTIF(TableDiv[Agency],E381)</f>
        <v>31</v>
      </c>
      <c r="E381" s="1078" t="str" cm="1">
        <f t="array" ref="E381">IFERROR(INDEX(TableDiv[Agency],MATCH(0,INDEX(COUNTIF($E$7:E380,TableDiv[Agency]),),0)),"")</f>
        <v/>
      </c>
      <c r="F381" s="1069" cm="1">
        <f t="array" ref="F381">IF($D381&lt;COLUMNS($F$7:F$7),"",INDEX(TableDiv[[GASB]:[GASB]],_xlfn.AGGREGATE(15,3,(TableDiv[[Agency]:[Agency]]=$E381)/(TableDiv[[Agency]:[Agency]]=$E381)*(ROW(TableDiv[Agency])-ROW(TableDiv[[#Headers],[Agency]])),COLUMNS($F$7:F$7))))</f>
        <v>0</v>
      </c>
      <c r="G381" s="1069" cm="1">
        <f t="array" ref="G381">IF($D381&lt;COLUMNS($F$7:G$7),"",INDEX(TableDiv[[GASB]:[GASB]],_xlfn.AGGREGATE(15,3,(TableDiv[[Agency]:[Agency]]=$E381)/(TableDiv[[Agency]:[Agency]]=$E381)*(ROW(TableDiv[Agency])-ROW(TableDiv[[#Headers],[Agency]])),COLUMNS($F$7:G$7))))</f>
        <v>0</v>
      </c>
      <c r="H381" s="1069" cm="1">
        <f t="array" ref="H381">IF($D381&lt;COLUMNS($F$7:H$7),"",INDEX(TableDiv[[GASB]:[GASB]],_xlfn.AGGREGATE(15,3,(TableDiv[[Agency]:[Agency]]=$E381)/(TableDiv[[Agency]:[Agency]]=$E381)*(ROW(TableDiv[Agency])-ROW(TableDiv[[#Headers],[Agency]])),COLUMNS($F$7:H$7))))</f>
        <v>0</v>
      </c>
      <c r="I381" s="1069" cm="1">
        <f t="array" ref="I381">IF($D381&lt;COLUMNS($F$7:I$7),"",INDEX(TableDiv[[GASB]:[GASB]],_xlfn.AGGREGATE(15,3,(TableDiv[[Agency]:[Agency]]=$E381)/(TableDiv[[Agency]:[Agency]]=$E381)*(ROW(TableDiv[Agency])-ROW(TableDiv[[#Headers],[Agency]])),COLUMNS($F$7:I$7))))</f>
        <v>0</v>
      </c>
      <c r="J381" s="1069" cm="1">
        <f t="array" ref="J381">IF($D381&lt;COLUMNS($F$7:J$7),"",INDEX(TableDiv[[GASB]:[GASB]],_xlfn.AGGREGATE(15,3,(TableDiv[[Agency]:[Agency]]=$E381)/(TableDiv[[Agency]:[Agency]]=$E381)*(ROW(TableDiv[Agency])-ROW(TableDiv[[#Headers],[Agency]])),COLUMNS($F$7:J$7))))</f>
        <v>0</v>
      </c>
      <c r="K381" s="1069" cm="1">
        <f t="array" ref="K381">IF($D381&lt;COLUMNS($F$7:K$7),"",INDEX(TableDiv[[GASB]:[GASB]],_xlfn.AGGREGATE(15,3,(TableDiv[[Agency]:[Agency]]=$E381)/(TableDiv[[Agency]:[Agency]]=$E381)*(ROW(TableDiv[Agency])-ROW(TableDiv[[#Headers],[Agency]])),COLUMNS($F$7:K$7))))</f>
        <v>0</v>
      </c>
      <c r="L381" s="1069" cm="1">
        <f t="array" ref="L381">IF($D381&lt;COLUMNS($F$7:L$7),"",INDEX(TableDiv[[GASB]:[GASB]],_xlfn.AGGREGATE(15,3,(TableDiv[[Agency]:[Agency]]=$E381)/(TableDiv[[Agency]:[Agency]]=$E381)*(ROW(TableDiv[Agency])-ROW(TableDiv[[#Headers],[Agency]])),COLUMNS($F$7:L$7))))</f>
        <v>0</v>
      </c>
      <c r="M381" s="1069" cm="1">
        <f t="array" ref="M381">IF($D381&lt;COLUMNS($F$7:M$7),"",INDEX(TableDiv[[GASB]:[GASB]],_xlfn.AGGREGATE(15,3,(TableDiv[[Agency]:[Agency]]=$E381)/(TableDiv[[Agency]:[Agency]]=$E381)*(ROW(TableDiv[Agency])-ROW(TableDiv[[#Headers],[Agency]])),COLUMNS($F$7:M$7))))</f>
        <v>0</v>
      </c>
      <c r="N381" s="1069" cm="1">
        <f t="array" ref="N381">IF($D381&lt;COLUMNS($F$7:N$7),"",INDEX(TableDiv[[GASB]:[GASB]],_xlfn.AGGREGATE(15,3,(TableDiv[[Agency]:[Agency]]=$E381)/(TableDiv[[Agency]:[Agency]]=$E381)*(ROW(TableDiv[Agency])-ROW(TableDiv[[#Headers],[Agency]])),COLUMNS($F$7:N$7))))</f>
        <v>0</v>
      </c>
      <c r="O381" s="1069" cm="1">
        <f t="array" ref="O381">IF($D381&lt;COLUMNS($F$7:O$7),"",INDEX(TableDiv[[GASB]:[GASB]],_xlfn.AGGREGATE(15,3,(TableDiv[[Agency]:[Agency]]=$E381)/(TableDiv[[Agency]:[Agency]]=$E381)*(ROW(TableDiv[Agency])-ROW(TableDiv[[#Headers],[Agency]])),COLUMNS($F$7:O$7))))</f>
        <v>0</v>
      </c>
      <c r="P381" s="1069" cm="1">
        <f t="array" ref="P381">IF($D381&lt;COLUMNS($F$7:P$7),"",INDEX(TableDiv[[GASB]:[GASB]],_xlfn.AGGREGATE(15,3,(TableDiv[[Agency]:[Agency]]=$E381)/(TableDiv[[Agency]:[Agency]]=$E381)*(ROW(TableDiv[Agency])-ROW(TableDiv[[#Headers],[Agency]])),COLUMNS($F$7:P$7))))</f>
        <v>0</v>
      </c>
      <c r="Q381" s="1069" cm="1">
        <f t="array" ref="Q381">IF($D381&lt;COLUMNS($F$7:Q$7),"",INDEX(TableDiv[[GASB]:[GASB]],_xlfn.AGGREGATE(15,3,(TableDiv[[Agency]:[Agency]]=$E381)/(TableDiv[[Agency]:[Agency]]=$E381)*(ROW(TableDiv[Agency])-ROW(TableDiv[[#Headers],[Agency]])),COLUMNS($F$7:Q$7))))</f>
        <v>0</v>
      </c>
      <c r="R381" s="1069" cm="1">
        <f t="array" ref="R381">IF($D381&lt;COLUMNS($F$7:R$7),"",INDEX(TableDiv[[GASB]:[GASB]],_xlfn.AGGREGATE(15,3,(TableDiv[[Agency]:[Agency]]=$E381)/(TableDiv[[Agency]:[Agency]]=$E381)*(ROW(TableDiv[Agency])-ROW(TableDiv[[#Headers],[Agency]])),COLUMNS($F$7:R$7))))</f>
        <v>0</v>
      </c>
      <c r="S381" s="1069" cm="1">
        <f t="array" ref="S381">IF($D381&lt;COLUMNS($F$7:S$7),"",INDEX(TableDiv[[GASB]:[GASB]],_xlfn.AGGREGATE(15,3,(TableDiv[[Agency]:[Agency]]=$E381)/(TableDiv[[Agency]:[Agency]]=$E381)*(ROW(TableDiv[Agency])-ROW(TableDiv[[#Headers],[Agency]])),COLUMNS($F$7:S$7))))</f>
        <v>0</v>
      </c>
      <c r="T381" s="1069" cm="1">
        <f t="array" ref="T381">IF($D381&lt;COLUMNS($F$7:T$7),"",INDEX(TableDiv[[GASB]:[GASB]],_xlfn.AGGREGATE(15,3,(TableDiv[[Agency]:[Agency]]=$E381)/(TableDiv[[Agency]:[Agency]]=$E381)*(ROW(TableDiv[Agency])-ROW(TableDiv[[#Headers],[Agency]])),COLUMNS($F$7:T$7))))</f>
        <v>0</v>
      </c>
      <c r="U381" s="1069" cm="1">
        <f t="array" ref="U381">IF($D381&lt;COLUMNS($F$7:U$7),"",INDEX(TableDiv[[GASB]:[GASB]],_xlfn.AGGREGATE(15,3,(TableDiv[[Agency]:[Agency]]=$E381)/(TableDiv[[Agency]:[Agency]]=$E381)*(ROW(TableDiv[Agency])-ROW(TableDiv[[#Headers],[Agency]])),COLUMNS($F$7:U$7))))</f>
        <v>0</v>
      </c>
      <c r="V381" s="1069" cm="1">
        <f t="array" ref="V381">IF($D381&lt;COLUMNS($F$7:V$7),"",INDEX(TableDiv[[GASB]:[GASB]],_xlfn.AGGREGATE(15,3,(TableDiv[[Agency]:[Agency]]=$E381)/(TableDiv[[Agency]:[Agency]]=$E381)*(ROW(TableDiv[Agency])-ROW(TableDiv[[#Headers],[Agency]])),COLUMNS($F$7:V$7))))</f>
        <v>0</v>
      </c>
      <c r="W381" s="1069" cm="1">
        <f t="array" ref="W381">IF($D381&lt;COLUMNS($F$7:W$7),"",INDEX(TableDiv[[GASB]:[GASB]],_xlfn.AGGREGATE(15,3,(TableDiv[[Agency]:[Agency]]=$E381)/(TableDiv[[Agency]:[Agency]]=$E381)*(ROW(TableDiv[Agency])-ROW(TableDiv[[#Headers],[Agency]])),COLUMNS($F$7:W$7))))</f>
        <v>0</v>
      </c>
      <c r="X381" s="1069" cm="1">
        <f t="array" ref="X381">IF($D381&lt;COLUMNS($F$7:X$7),"",INDEX(TableDiv[[GASB]:[GASB]],_xlfn.AGGREGATE(15,3,(TableDiv[[Agency]:[Agency]]=$E381)/(TableDiv[[Agency]:[Agency]]=$E381)*(ROW(TableDiv[Agency])-ROW(TableDiv[[#Headers],[Agency]])),COLUMNS($F$7:X$7))))</f>
        <v>0</v>
      </c>
      <c r="Y381" s="1069" cm="1">
        <f t="array" ref="Y381">IF($D381&lt;COLUMNS($F$7:Y$7),"",INDEX(TableDiv[[GASB]:[GASB]],_xlfn.AGGREGATE(15,3,(TableDiv[[Agency]:[Agency]]=$E381)/(TableDiv[[Agency]:[Agency]]=$E381)*(ROW(TableDiv[Agency])-ROW(TableDiv[[#Headers],[Agency]])),COLUMNS($F$7:Y$7))))</f>
        <v>0</v>
      </c>
      <c r="Z381" s="1069" cm="1">
        <f t="array" ref="Z381">IF($D381&lt;COLUMNS($F$7:Z$7),"",INDEX(TableDiv[[GASB]:[GASB]],_xlfn.AGGREGATE(15,3,(TableDiv[[Agency]:[Agency]]=$E381)/(TableDiv[[Agency]:[Agency]]=$E381)*(ROW(TableDiv[Agency])-ROW(TableDiv[[#Headers],[Agency]])),COLUMNS($F$7:Z$7))))</f>
        <v>0</v>
      </c>
      <c r="AA381" s="1069" cm="1">
        <f t="array" ref="AA381">IF($D381&lt;COLUMNS($F$7:AA$7),"",INDEX(TableDiv[[GASB]:[GASB]],_xlfn.AGGREGATE(15,3,(TableDiv[[Agency]:[Agency]]=$E381)/(TableDiv[[Agency]:[Agency]]=$E381)*(ROW(TableDiv[Agency])-ROW(TableDiv[[#Headers],[Agency]])),COLUMNS($F$7:AA$7))))</f>
        <v>0</v>
      </c>
      <c r="AB381" s="1069" cm="1">
        <f t="array" ref="AB381">IF($D381&lt;COLUMNS($F$7:AB$7),"",INDEX(TableDiv[[GASB]:[GASB]],_xlfn.AGGREGATE(15,3,(TableDiv[[Agency]:[Agency]]=$E381)/(TableDiv[[Agency]:[Agency]]=$E381)*(ROW(TableDiv[Agency])-ROW(TableDiv[[#Headers],[Agency]])),COLUMNS($F$7:AB$7))))</f>
        <v>0</v>
      </c>
      <c r="AC381" s="1069" cm="1">
        <f t="array" ref="AC381">IF($D381&lt;COLUMNS($F$7:AC$7),"",INDEX(TableDiv[[GASB]:[GASB]],_xlfn.AGGREGATE(15,3,(TableDiv[[Agency]:[Agency]]=$E381)/(TableDiv[[Agency]:[Agency]]=$E381)*(ROW(TableDiv[Agency])-ROW(TableDiv[[#Headers],[Agency]])),COLUMNS($F$7:AC$7))))</f>
        <v>0</v>
      </c>
      <c r="AD381" s="1069" cm="1">
        <f t="array" ref="AD381">IF($D381&lt;COLUMNS($F$7:AD$7),"",INDEX(TableDiv[[GASB]:[GASB]],_xlfn.AGGREGATE(15,3,(TableDiv[[Agency]:[Agency]]=$E381)/(TableDiv[[Agency]:[Agency]]=$E381)*(ROW(TableDiv[Agency])-ROW(TableDiv[[#Headers],[Agency]])),COLUMNS($F$7:AD$7))))</f>
        <v>0</v>
      </c>
      <c r="AE381" s="1069" cm="1">
        <f t="array" ref="AE381">IF($D381&lt;COLUMNS($F$7:AE$7),"",INDEX(TableDiv[[GASB]:[GASB]],_xlfn.AGGREGATE(15,3,(TableDiv[[Agency]:[Agency]]=$E381)/(TableDiv[[Agency]:[Agency]]=$E381)*(ROW(TableDiv[Agency])-ROW(TableDiv[[#Headers],[Agency]])),COLUMNS($F$7:AE$7))))</f>
        <v>0</v>
      </c>
      <c r="AF381" s="1069" cm="1">
        <f t="array" ref="AF381">IF($D381&lt;COLUMNS($F$7:AF$7),"",INDEX(TableDiv[[GASB]:[GASB]],_xlfn.AGGREGATE(15,3,(TableDiv[[Agency]:[Agency]]=$E381)/(TableDiv[[Agency]:[Agency]]=$E381)*(ROW(TableDiv[Agency])-ROW(TableDiv[[#Headers],[Agency]])),COLUMNS($F$7:AF$7))))</f>
        <v>0</v>
      </c>
      <c r="AG381" s="1069" cm="1">
        <f t="array" ref="AG381">IF($D381&lt;COLUMNS($F$7:AG$7),"",INDEX(TableDiv[[GASB]:[GASB]],_xlfn.AGGREGATE(15,3,(TableDiv[[Agency]:[Agency]]=$E381)/(TableDiv[[Agency]:[Agency]]=$E381)*(ROW(TableDiv[Agency])-ROW(TableDiv[[#Headers],[Agency]])),COLUMNS($F$7:AG$7))))</f>
        <v>0</v>
      </c>
      <c r="AH381" s="1069" cm="1">
        <f t="array" ref="AH381">IF($D381&lt;COLUMNS($F$7:AH$7),"",INDEX(TableDiv[[GASB]:[GASB]],_xlfn.AGGREGATE(15,3,(TableDiv[[Agency]:[Agency]]=$E381)/(TableDiv[[Agency]:[Agency]]=$E381)*(ROW(TableDiv[Agency])-ROW(TableDiv[[#Headers],[Agency]])),COLUMNS($F$7:AH$7))))</f>
        <v>0</v>
      </c>
      <c r="AI381" s="1069" cm="1">
        <f t="array" ref="AI381">IF($D381&lt;COLUMNS($F$7:AI$7),"",INDEX(TableDiv[[GASB]:[GASB]],_xlfn.AGGREGATE(15,3,(TableDiv[[Agency]:[Agency]]=$E381)/(TableDiv[[Agency]:[Agency]]=$E381)*(ROW(TableDiv[Agency])-ROW(TableDiv[[#Headers],[Agency]])),COLUMNS($F$7:AI$7))))</f>
        <v>0</v>
      </c>
      <c r="AJ381" s="1069" cm="1">
        <f t="array" ref="AJ381">IF($D381&lt;COLUMNS($F$7:AJ$7),"",INDEX(TableDiv[[GASB]:[GASB]],_xlfn.AGGREGATE(15,3,(TableDiv[[Agency]:[Agency]]=$E381)/(TableDiv[[Agency]:[Agency]]=$E381)*(ROW(TableDiv[Agency])-ROW(TableDiv[[#Headers],[Agency]])),COLUMNS($F$7:AJ$7))))</f>
        <v>0</v>
      </c>
      <c r="AK381" s="1069" t="str" cm="1">
        <f t="array" ref="AK381">IF($D381&lt;COLUMNS($F$7:AK$7),"",INDEX(TableDiv[[GASB]:[GASB]],_xlfn.AGGREGATE(15,3,(TableDiv[[Agency]:[Agency]]=$E381)/(TableDiv[[Agency]:[Agency]]=$E381)*(ROW(TableDiv[Agency])-ROW(TableDiv[[#Headers],[Agency]])),COLUMNS($F$7:AK$7))))</f>
        <v/>
      </c>
      <c r="AL381" s="1069" t="str" cm="1">
        <f t="array" ref="AL381">IF($D381&lt;COLUMNS($F$7:AL$7),"",INDEX(TableDiv[[GASB]:[GASB]],_xlfn.AGGREGATE(15,3,(TableDiv[[Agency]:[Agency]]=$E381)/(TableDiv[[Agency]:[Agency]]=$E381)*(ROW(TableDiv[Agency])-ROW(TableDiv[[#Headers],[Agency]])),COLUMNS($F$7:AL$7))))</f>
        <v/>
      </c>
      <c r="AM381" s="1069" t="str" cm="1">
        <f t="array" ref="AM381">IF($D381&lt;COLUMNS($F$7:AM$7),"",INDEX(TableDiv[[GASB]:[GASB]],_xlfn.AGGREGATE(15,3,(TableDiv[[Agency]:[Agency]]=$E381)/(TableDiv[[Agency]:[Agency]]=$E381)*(ROW(TableDiv[Agency])-ROW(TableDiv[[#Headers],[Agency]])),COLUMNS($F$7:AM$7))))</f>
        <v/>
      </c>
      <c r="AN381" s="1069"/>
      <c r="AO381" s="1069"/>
      <c r="AP381" s="1069"/>
      <c r="AQ381" s="1069"/>
      <c r="AR381" s="1069"/>
      <c r="AS381" s="1069"/>
    </row>
    <row r="382" spans="1:45" ht="15">
      <c r="A382" s="1073" t="s">
        <v>2410</v>
      </c>
      <c r="B382" s="1073" t="s">
        <v>2408</v>
      </c>
      <c r="C382" s="1069"/>
      <c r="D382" s="1069">
        <f>COUNTIF(TableDiv[Agency],E382)</f>
        <v>31</v>
      </c>
      <c r="E382" s="1078" t="str" cm="1">
        <f t="array" ref="E382">IFERROR(INDEX(TableDiv[Agency],MATCH(0,INDEX(COUNTIF($E$7:E381,TableDiv[Agency]),),0)),"")</f>
        <v/>
      </c>
      <c r="F382" s="1069" cm="1">
        <f t="array" ref="F382">IF($D382&lt;COLUMNS($F$7:F$7),"",INDEX(TableDiv[[GASB]:[GASB]],_xlfn.AGGREGATE(15,3,(TableDiv[[Agency]:[Agency]]=$E382)/(TableDiv[[Agency]:[Agency]]=$E382)*(ROW(TableDiv[Agency])-ROW(TableDiv[[#Headers],[Agency]])),COLUMNS($F$7:F$7))))</f>
        <v>0</v>
      </c>
      <c r="G382" s="1069" cm="1">
        <f t="array" ref="G382">IF($D382&lt;COLUMNS($F$7:G$7),"",INDEX(TableDiv[[GASB]:[GASB]],_xlfn.AGGREGATE(15,3,(TableDiv[[Agency]:[Agency]]=$E382)/(TableDiv[[Agency]:[Agency]]=$E382)*(ROW(TableDiv[Agency])-ROW(TableDiv[[#Headers],[Agency]])),COLUMNS($F$7:G$7))))</f>
        <v>0</v>
      </c>
      <c r="H382" s="1069" cm="1">
        <f t="array" ref="H382">IF($D382&lt;COLUMNS($F$7:H$7),"",INDEX(TableDiv[[GASB]:[GASB]],_xlfn.AGGREGATE(15,3,(TableDiv[[Agency]:[Agency]]=$E382)/(TableDiv[[Agency]:[Agency]]=$E382)*(ROW(TableDiv[Agency])-ROW(TableDiv[[#Headers],[Agency]])),COLUMNS($F$7:H$7))))</f>
        <v>0</v>
      </c>
      <c r="I382" s="1069" cm="1">
        <f t="array" ref="I382">IF($D382&lt;COLUMNS($F$7:I$7),"",INDEX(TableDiv[[GASB]:[GASB]],_xlfn.AGGREGATE(15,3,(TableDiv[[Agency]:[Agency]]=$E382)/(TableDiv[[Agency]:[Agency]]=$E382)*(ROW(TableDiv[Agency])-ROW(TableDiv[[#Headers],[Agency]])),COLUMNS($F$7:I$7))))</f>
        <v>0</v>
      </c>
      <c r="J382" s="1069" cm="1">
        <f t="array" ref="J382">IF($D382&lt;COLUMNS($F$7:J$7),"",INDEX(TableDiv[[GASB]:[GASB]],_xlfn.AGGREGATE(15,3,(TableDiv[[Agency]:[Agency]]=$E382)/(TableDiv[[Agency]:[Agency]]=$E382)*(ROW(TableDiv[Agency])-ROW(TableDiv[[#Headers],[Agency]])),COLUMNS($F$7:J$7))))</f>
        <v>0</v>
      </c>
      <c r="K382" s="1069" cm="1">
        <f t="array" ref="K382">IF($D382&lt;COLUMNS($F$7:K$7),"",INDEX(TableDiv[[GASB]:[GASB]],_xlfn.AGGREGATE(15,3,(TableDiv[[Agency]:[Agency]]=$E382)/(TableDiv[[Agency]:[Agency]]=$E382)*(ROW(TableDiv[Agency])-ROW(TableDiv[[#Headers],[Agency]])),COLUMNS($F$7:K$7))))</f>
        <v>0</v>
      </c>
      <c r="L382" s="1069" cm="1">
        <f t="array" ref="L382">IF($D382&lt;COLUMNS($F$7:L$7),"",INDEX(TableDiv[[GASB]:[GASB]],_xlfn.AGGREGATE(15,3,(TableDiv[[Agency]:[Agency]]=$E382)/(TableDiv[[Agency]:[Agency]]=$E382)*(ROW(TableDiv[Agency])-ROW(TableDiv[[#Headers],[Agency]])),COLUMNS($F$7:L$7))))</f>
        <v>0</v>
      </c>
      <c r="M382" s="1069" cm="1">
        <f t="array" ref="M382">IF($D382&lt;COLUMNS($F$7:M$7),"",INDEX(TableDiv[[GASB]:[GASB]],_xlfn.AGGREGATE(15,3,(TableDiv[[Agency]:[Agency]]=$E382)/(TableDiv[[Agency]:[Agency]]=$E382)*(ROW(TableDiv[Agency])-ROW(TableDiv[[#Headers],[Agency]])),COLUMNS($F$7:M$7))))</f>
        <v>0</v>
      </c>
      <c r="N382" s="1069" cm="1">
        <f t="array" ref="N382">IF($D382&lt;COLUMNS($F$7:N$7),"",INDEX(TableDiv[[GASB]:[GASB]],_xlfn.AGGREGATE(15,3,(TableDiv[[Agency]:[Agency]]=$E382)/(TableDiv[[Agency]:[Agency]]=$E382)*(ROW(TableDiv[Agency])-ROW(TableDiv[[#Headers],[Agency]])),COLUMNS($F$7:N$7))))</f>
        <v>0</v>
      </c>
      <c r="O382" s="1069" cm="1">
        <f t="array" ref="O382">IF($D382&lt;COLUMNS($F$7:O$7),"",INDEX(TableDiv[[GASB]:[GASB]],_xlfn.AGGREGATE(15,3,(TableDiv[[Agency]:[Agency]]=$E382)/(TableDiv[[Agency]:[Agency]]=$E382)*(ROW(TableDiv[Agency])-ROW(TableDiv[[#Headers],[Agency]])),COLUMNS($F$7:O$7))))</f>
        <v>0</v>
      </c>
      <c r="P382" s="1069" cm="1">
        <f t="array" ref="P382">IF($D382&lt;COLUMNS($F$7:P$7),"",INDEX(TableDiv[[GASB]:[GASB]],_xlfn.AGGREGATE(15,3,(TableDiv[[Agency]:[Agency]]=$E382)/(TableDiv[[Agency]:[Agency]]=$E382)*(ROW(TableDiv[Agency])-ROW(TableDiv[[#Headers],[Agency]])),COLUMNS($F$7:P$7))))</f>
        <v>0</v>
      </c>
      <c r="Q382" s="1069" cm="1">
        <f t="array" ref="Q382">IF($D382&lt;COLUMNS($F$7:Q$7),"",INDEX(TableDiv[[GASB]:[GASB]],_xlfn.AGGREGATE(15,3,(TableDiv[[Agency]:[Agency]]=$E382)/(TableDiv[[Agency]:[Agency]]=$E382)*(ROW(TableDiv[Agency])-ROW(TableDiv[[#Headers],[Agency]])),COLUMNS($F$7:Q$7))))</f>
        <v>0</v>
      </c>
      <c r="R382" s="1069" cm="1">
        <f t="array" ref="R382">IF($D382&lt;COLUMNS($F$7:R$7),"",INDEX(TableDiv[[GASB]:[GASB]],_xlfn.AGGREGATE(15,3,(TableDiv[[Agency]:[Agency]]=$E382)/(TableDiv[[Agency]:[Agency]]=$E382)*(ROW(TableDiv[Agency])-ROW(TableDiv[[#Headers],[Agency]])),COLUMNS($F$7:R$7))))</f>
        <v>0</v>
      </c>
      <c r="S382" s="1069" cm="1">
        <f t="array" ref="S382">IF($D382&lt;COLUMNS($F$7:S$7),"",INDEX(TableDiv[[GASB]:[GASB]],_xlfn.AGGREGATE(15,3,(TableDiv[[Agency]:[Agency]]=$E382)/(TableDiv[[Agency]:[Agency]]=$E382)*(ROW(TableDiv[Agency])-ROW(TableDiv[[#Headers],[Agency]])),COLUMNS($F$7:S$7))))</f>
        <v>0</v>
      </c>
      <c r="T382" s="1069" cm="1">
        <f t="array" ref="T382">IF($D382&lt;COLUMNS($F$7:T$7),"",INDEX(TableDiv[[GASB]:[GASB]],_xlfn.AGGREGATE(15,3,(TableDiv[[Agency]:[Agency]]=$E382)/(TableDiv[[Agency]:[Agency]]=$E382)*(ROW(TableDiv[Agency])-ROW(TableDiv[[#Headers],[Agency]])),COLUMNS($F$7:T$7))))</f>
        <v>0</v>
      </c>
      <c r="U382" s="1069" cm="1">
        <f t="array" ref="U382">IF($D382&lt;COLUMNS($F$7:U$7),"",INDEX(TableDiv[[GASB]:[GASB]],_xlfn.AGGREGATE(15,3,(TableDiv[[Agency]:[Agency]]=$E382)/(TableDiv[[Agency]:[Agency]]=$E382)*(ROW(TableDiv[Agency])-ROW(TableDiv[[#Headers],[Agency]])),COLUMNS($F$7:U$7))))</f>
        <v>0</v>
      </c>
      <c r="V382" s="1069" cm="1">
        <f t="array" ref="V382">IF($D382&lt;COLUMNS($F$7:V$7),"",INDEX(TableDiv[[GASB]:[GASB]],_xlfn.AGGREGATE(15,3,(TableDiv[[Agency]:[Agency]]=$E382)/(TableDiv[[Agency]:[Agency]]=$E382)*(ROW(TableDiv[Agency])-ROW(TableDiv[[#Headers],[Agency]])),COLUMNS($F$7:V$7))))</f>
        <v>0</v>
      </c>
      <c r="W382" s="1069" cm="1">
        <f t="array" ref="W382">IF($D382&lt;COLUMNS($F$7:W$7),"",INDEX(TableDiv[[GASB]:[GASB]],_xlfn.AGGREGATE(15,3,(TableDiv[[Agency]:[Agency]]=$E382)/(TableDiv[[Agency]:[Agency]]=$E382)*(ROW(TableDiv[Agency])-ROW(TableDiv[[#Headers],[Agency]])),COLUMNS($F$7:W$7))))</f>
        <v>0</v>
      </c>
      <c r="X382" s="1069" cm="1">
        <f t="array" ref="X382">IF($D382&lt;COLUMNS($F$7:X$7),"",INDEX(TableDiv[[GASB]:[GASB]],_xlfn.AGGREGATE(15,3,(TableDiv[[Agency]:[Agency]]=$E382)/(TableDiv[[Agency]:[Agency]]=$E382)*(ROW(TableDiv[Agency])-ROW(TableDiv[[#Headers],[Agency]])),COLUMNS($F$7:X$7))))</f>
        <v>0</v>
      </c>
      <c r="Y382" s="1069" cm="1">
        <f t="array" ref="Y382">IF($D382&lt;COLUMNS($F$7:Y$7),"",INDEX(TableDiv[[GASB]:[GASB]],_xlfn.AGGREGATE(15,3,(TableDiv[[Agency]:[Agency]]=$E382)/(TableDiv[[Agency]:[Agency]]=$E382)*(ROW(TableDiv[Agency])-ROW(TableDiv[[#Headers],[Agency]])),COLUMNS($F$7:Y$7))))</f>
        <v>0</v>
      </c>
      <c r="Z382" s="1069" cm="1">
        <f t="array" ref="Z382">IF($D382&lt;COLUMNS($F$7:Z$7),"",INDEX(TableDiv[[GASB]:[GASB]],_xlfn.AGGREGATE(15,3,(TableDiv[[Agency]:[Agency]]=$E382)/(TableDiv[[Agency]:[Agency]]=$E382)*(ROW(TableDiv[Agency])-ROW(TableDiv[[#Headers],[Agency]])),COLUMNS($F$7:Z$7))))</f>
        <v>0</v>
      </c>
      <c r="AA382" s="1069" cm="1">
        <f t="array" ref="AA382">IF($D382&lt;COLUMNS($F$7:AA$7),"",INDEX(TableDiv[[GASB]:[GASB]],_xlfn.AGGREGATE(15,3,(TableDiv[[Agency]:[Agency]]=$E382)/(TableDiv[[Agency]:[Agency]]=$E382)*(ROW(TableDiv[Agency])-ROW(TableDiv[[#Headers],[Agency]])),COLUMNS($F$7:AA$7))))</f>
        <v>0</v>
      </c>
      <c r="AB382" s="1069" cm="1">
        <f t="array" ref="AB382">IF($D382&lt;COLUMNS($F$7:AB$7),"",INDEX(TableDiv[[GASB]:[GASB]],_xlfn.AGGREGATE(15,3,(TableDiv[[Agency]:[Agency]]=$E382)/(TableDiv[[Agency]:[Agency]]=$E382)*(ROW(TableDiv[Agency])-ROW(TableDiv[[#Headers],[Agency]])),COLUMNS($F$7:AB$7))))</f>
        <v>0</v>
      </c>
      <c r="AC382" s="1069" cm="1">
        <f t="array" ref="AC382">IF($D382&lt;COLUMNS($F$7:AC$7),"",INDEX(TableDiv[[GASB]:[GASB]],_xlfn.AGGREGATE(15,3,(TableDiv[[Agency]:[Agency]]=$E382)/(TableDiv[[Agency]:[Agency]]=$E382)*(ROW(TableDiv[Agency])-ROW(TableDiv[[#Headers],[Agency]])),COLUMNS($F$7:AC$7))))</f>
        <v>0</v>
      </c>
      <c r="AD382" s="1069" cm="1">
        <f t="array" ref="AD382">IF($D382&lt;COLUMNS($F$7:AD$7),"",INDEX(TableDiv[[GASB]:[GASB]],_xlfn.AGGREGATE(15,3,(TableDiv[[Agency]:[Agency]]=$E382)/(TableDiv[[Agency]:[Agency]]=$E382)*(ROW(TableDiv[Agency])-ROW(TableDiv[[#Headers],[Agency]])),COLUMNS($F$7:AD$7))))</f>
        <v>0</v>
      </c>
      <c r="AE382" s="1069" cm="1">
        <f t="array" ref="AE382">IF($D382&lt;COLUMNS($F$7:AE$7),"",INDEX(TableDiv[[GASB]:[GASB]],_xlfn.AGGREGATE(15,3,(TableDiv[[Agency]:[Agency]]=$E382)/(TableDiv[[Agency]:[Agency]]=$E382)*(ROW(TableDiv[Agency])-ROW(TableDiv[[#Headers],[Agency]])),COLUMNS($F$7:AE$7))))</f>
        <v>0</v>
      </c>
      <c r="AF382" s="1069" cm="1">
        <f t="array" ref="AF382">IF($D382&lt;COLUMNS($F$7:AF$7),"",INDEX(TableDiv[[GASB]:[GASB]],_xlfn.AGGREGATE(15,3,(TableDiv[[Agency]:[Agency]]=$E382)/(TableDiv[[Agency]:[Agency]]=$E382)*(ROW(TableDiv[Agency])-ROW(TableDiv[[#Headers],[Agency]])),COLUMNS($F$7:AF$7))))</f>
        <v>0</v>
      </c>
      <c r="AG382" s="1069" cm="1">
        <f t="array" ref="AG382">IF($D382&lt;COLUMNS($F$7:AG$7),"",INDEX(TableDiv[[GASB]:[GASB]],_xlfn.AGGREGATE(15,3,(TableDiv[[Agency]:[Agency]]=$E382)/(TableDiv[[Agency]:[Agency]]=$E382)*(ROW(TableDiv[Agency])-ROW(TableDiv[[#Headers],[Agency]])),COLUMNS($F$7:AG$7))))</f>
        <v>0</v>
      </c>
      <c r="AH382" s="1069" cm="1">
        <f t="array" ref="AH382">IF($D382&lt;COLUMNS($F$7:AH$7),"",INDEX(TableDiv[[GASB]:[GASB]],_xlfn.AGGREGATE(15,3,(TableDiv[[Agency]:[Agency]]=$E382)/(TableDiv[[Agency]:[Agency]]=$E382)*(ROW(TableDiv[Agency])-ROW(TableDiv[[#Headers],[Agency]])),COLUMNS($F$7:AH$7))))</f>
        <v>0</v>
      </c>
      <c r="AI382" s="1069" cm="1">
        <f t="array" ref="AI382">IF($D382&lt;COLUMNS($F$7:AI$7),"",INDEX(TableDiv[[GASB]:[GASB]],_xlfn.AGGREGATE(15,3,(TableDiv[[Agency]:[Agency]]=$E382)/(TableDiv[[Agency]:[Agency]]=$E382)*(ROW(TableDiv[Agency])-ROW(TableDiv[[#Headers],[Agency]])),COLUMNS($F$7:AI$7))))</f>
        <v>0</v>
      </c>
      <c r="AJ382" s="1069" cm="1">
        <f t="array" ref="AJ382">IF($D382&lt;COLUMNS($F$7:AJ$7),"",INDEX(TableDiv[[GASB]:[GASB]],_xlfn.AGGREGATE(15,3,(TableDiv[[Agency]:[Agency]]=$E382)/(TableDiv[[Agency]:[Agency]]=$E382)*(ROW(TableDiv[Agency])-ROW(TableDiv[[#Headers],[Agency]])),COLUMNS($F$7:AJ$7))))</f>
        <v>0</v>
      </c>
      <c r="AK382" s="1069" t="str" cm="1">
        <f t="array" ref="AK382">IF($D382&lt;COLUMNS($F$7:AK$7),"",INDEX(TableDiv[[GASB]:[GASB]],_xlfn.AGGREGATE(15,3,(TableDiv[[Agency]:[Agency]]=$E382)/(TableDiv[[Agency]:[Agency]]=$E382)*(ROW(TableDiv[Agency])-ROW(TableDiv[[#Headers],[Agency]])),COLUMNS($F$7:AK$7))))</f>
        <v/>
      </c>
      <c r="AL382" s="1069" t="str" cm="1">
        <f t="array" ref="AL382">IF($D382&lt;COLUMNS($F$7:AL$7),"",INDEX(TableDiv[[GASB]:[GASB]],_xlfn.AGGREGATE(15,3,(TableDiv[[Agency]:[Agency]]=$E382)/(TableDiv[[Agency]:[Agency]]=$E382)*(ROW(TableDiv[Agency])-ROW(TableDiv[[#Headers],[Agency]])),COLUMNS($F$7:AL$7))))</f>
        <v/>
      </c>
      <c r="AM382" s="1069" t="str" cm="1">
        <f t="array" ref="AM382">IF($D382&lt;COLUMNS($F$7:AM$7),"",INDEX(TableDiv[[GASB]:[GASB]],_xlfn.AGGREGATE(15,3,(TableDiv[[Agency]:[Agency]]=$E382)/(TableDiv[[Agency]:[Agency]]=$E382)*(ROW(TableDiv[Agency])-ROW(TableDiv[[#Headers],[Agency]])),COLUMNS($F$7:AM$7))))</f>
        <v/>
      </c>
      <c r="AN382" s="1069"/>
      <c r="AO382" s="1069"/>
      <c r="AP382" s="1069"/>
      <c r="AQ382" s="1069"/>
      <c r="AR382" s="1069"/>
      <c r="AS382" s="1069"/>
    </row>
    <row r="383" spans="1:45" ht="15">
      <c r="A383" s="1073" t="s">
        <v>2411</v>
      </c>
      <c r="B383" s="1073" t="s">
        <v>2408</v>
      </c>
      <c r="C383" s="1069"/>
      <c r="D383" s="1069">
        <f>COUNTIF(TableDiv[Agency],E383)</f>
        <v>31</v>
      </c>
      <c r="E383" s="1078" t="str" cm="1">
        <f t="array" ref="E383">IFERROR(INDEX(TableDiv[Agency],MATCH(0,INDEX(COUNTIF($E$7:E382,TableDiv[Agency]),),0)),"")</f>
        <v/>
      </c>
      <c r="F383" s="1069" cm="1">
        <f t="array" ref="F383">IF($D383&lt;COLUMNS($F$7:F$7),"",INDEX(TableDiv[[GASB]:[GASB]],_xlfn.AGGREGATE(15,3,(TableDiv[[Agency]:[Agency]]=$E383)/(TableDiv[[Agency]:[Agency]]=$E383)*(ROW(TableDiv[Agency])-ROW(TableDiv[[#Headers],[Agency]])),COLUMNS($F$7:F$7))))</f>
        <v>0</v>
      </c>
      <c r="G383" s="1069" cm="1">
        <f t="array" ref="G383">IF($D383&lt;COLUMNS($F$7:G$7),"",INDEX(TableDiv[[GASB]:[GASB]],_xlfn.AGGREGATE(15,3,(TableDiv[[Agency]:[Agency]]=$E383)/(TableDiv[[Agency]:[Agency]]=$E383)*(ROW(TableDiv[Agency])-ROW(TableDiv[[#Headers],[Agency]])),COLUMNS($F$7:G$7))))</f>
        <v>0</v>
      </c>
      <c r="H383" s="1069" cm="1">
        <f t="array" ref="H383">IF($D383&lt;COLUMNS($F$7:H$7),"",INDEX(TableDiv[[GASB]:[GASB]],_xlfn.AGGREGATE(15,3,(TableDiv[[Agency]:[Agency]]=$E383)/(TableDiv[[Agency]:[Agency]]=$E383)*(ROW(TableDiv[Agency])-ROW(TableDiv[[#Headers],[Agency]])),COLUMNS($F$7:H$7))))</f>
        <v>0</v>
      </c>
      <c r="I383" s="1069" cm="1">
        <f t="array" ref="I383">IF($D383&lt;COLUMNS($F$7:I$7),"",INDEX(TableDiv[[GASB]:[GASB]],_xlfn.AGGREGATE(15,3,(TableDiv[[Agency]:[Agency]]=$E383)/(TableDiv[[Agency]:[Agency]]=$E383)*(ROW(TableDiv[Agency])-ROW(TableDiv[[#Headers],[Agency]])),COLUMNS($F$7:I$7))))</f>
        <v>0</v>
      </c>
      <c r="J383" s="1069" cm="1">
        <f t="array" ref="J383">IF($D383&lt;COLUMNS($F$7:J$7),"",INDEX(TableDiv[[GASB]:[GASB]],_xlfn.AGGREGATE(15,3,(TableDiv[[Agency]:[Agency]]=$E383)/(TableDiv[[Agency]:[Agency]]=$E383)*(ROW(TableDiv[Agency])-ROW(TableDiv[[#Headers],[Agency]])),COLUMNS($F$7:J$7))))</f>
        <v>0</v>
      </c>
      <c r="K383" s="1069" cm="1">
        <f t="array" ref="K383">IF($D383&lt;COLUMNS($F$7:K$7),"",INDEX(TableDiv[[GASB]:[GASB]],_xlfn.AGGREGATE(15,3,(TableDiv[[Agency]:[Agency]]=$E383)/(TableDiv[[Agency]:[Agency]]=$E383)*(ROW(TableDiv[Agency])-ROW(TableDiv[[#Headers],[Agency]])),COLUMNS($F$7:K$7))))</f>
        <v>0</v>
      </c>
      <c r="L383" s="1069" cm="1">
        <f t="array" ref="L383">IF($D383&lt;COLUMNS($F$7:L$7),"",INDEX(TableDiv[[GASB]:[GASB]],_xlfn.AGGREGATE(15,3,(TableDiv[[Agency]:[Agency]]=$E383)/(TableDiv[[Agency]:[Agency]]=$E383)*(ROW(TableDiv[Agency])-ROW(TableDiv[[#Headers],[Agency]])),COLUMNS($F$7:L$7))))</f>
        <v>0</v>
      </c>
      <c r="M383" s="1069" cm="1">
        <f t="array" ref="M383">IF($D383&lt;COLUMNS($F$7:M$7),"",INDEX(TableDiv[[GASB]:[GASB]],_xlfn.AGGREGATE(15,3,(TableDiv[[Agency]:[Agency]]=$E383)/(TableDiv[[Agency]:[Agency]]=$E383)*(ROW(TableDiv[Agency])-ROW(TableDiv[[#Headers],[Agency]])),COLUMNS($F$7:M$7))))</f>
        <v>0</v>
      </c>
      <c r="N383" s="1069" cm="1">
        <f t="array" ref="N383">IF($D383&lt;COLUMNS($F$7:N$7),"",INDEX(TableDiv[[GASB]:[GASB]],_xlfn.AGGREGATE(15,3,(TableDiv[[Agency]:[Agency]]=$E383)/(TableDiv[[Agency]:[Agency]]=$E383)*(ROW(TableDiv[Agency])-ROW(TableDiv[[#Headers],[Agency]])),COLUMNS($F$7:N$7))))</f>
        <v>0</v>
      </c>
      <c r="O383" s="1069" cm="1">
        <f t="array" ref="O383">IF($D383&lt;COLUMNS($F$7:O$7),"",INDEX(TableDiv[[GASB]:[GASB]],_xlfn.AGGREGATE(15,3,(TableDiv[[Agency]:[Agency]]=$E383)/(TableDiv[[Agency]:[Agency]]=$E383)*(ROW(TableDiv[Agency])-ROW(TableDiv[[#Headers],[Agency]])),COLUMNS($F$7:O$7))))</f>
        <v>0</v>
      </c>
      <c r="P383" s="1069" cm="1">
        <f t="array" ref="P383">IF($D383&lt;COLUMNS($F$7:P$7),"",INDEX(TableDiv[[GASB]:[GASB]],_xlfn.AGGREGATE(15,3,(TableDiv[[Agency]:[Agency]]=$E383)/(TableDiv[[Agency]:[Agency]]=$E383)*(ROW(TableDiv[Agency])-ROW(TableDiv[[#Headers],[Agency]])),COLUMNS($F$7:P$7))))</f>
        <v>0</v>
      </c>
      <c r="Q383" s="1069" cm="1">
        <f t="array" ref="Q383">IF($D383&lt;COLUMNS($F$7:Q$7),"",INDEX(TableDiv[[GASB]:[GASB]],_xlfn.AGGREGATE(15,3,(TableDiv[[Agency]:[Agency]]=$E383)/(TableDiv[[Agency]:[Agency]]=$E383)*(ROW(TableDiv[Agency])-ROW(TableDiv[[#Headers],[Agency]])),COLUMNS($F$7:Q$7))))</f>
        <v>0</v>
      </c>
      <c r="R383" s="1069" cm="1">
        <f t="array" ref="R383">IF($D383&lt;COLUMNS($F$7:R$7),"",INDEX(TableDiv[[GASB]:[GASB]],_xlfn.AGGREGATE(15,3,(TableDiv[[Agency]:[Agency]]=$E383)/(TableDiv[[Agency]:[Agency]]=$E383)*(ROW(TableDiv[Agency])-ROW(TableDiv[[#Headers],[Agency]])),COLUMNS($F$7:R$7))))</f>
        <v>0</v>
      </c>
      <c r="S383" s="1069" cm="1">
        <f t="array" ref="S383">IF($D383&lt;COLUMNS($F$7:S$7),"",INDEX(TableDiv[[GASB]:[GASB]],_xlfn.AGGREGATE(15,3,(TableDiv[[Agency]:[Agency]]=$E383)/(TableDiv[[Agency]:[Agency]]=$E383)*(ROW(TableDiv[Agency])-ROW(TableDiv[[#Headers],[Agency]])),COLUMNS($F$7:S$7))))</f>
        <v>0</v>
      </c>
      <c r="T383" s="1069" cm="1">
        <f t="array" ref="T383">IF($D383&lt;COLUMNS($F$7:T$7),"",INDEX(TableDiv[[GASB]:[GASB]],_xlfn.AGGREGATE(15,3,(TableDiv[[Agency]:[Agency]]=$E383)/(TableDiv[[Agency]:[Agency]]=$E383)*(ROW(TableDiv[Agency])-ROW(TableDiv[[#Headers],[Agency]])),COLUMNS($F$7:T$7))))</f>
        <v>0</v>
      </c>
      <c r="U383" s="1069" cm="1">
        <f t="array" ref="U383">IF($D383&lt;COLUMNS($F$7:U$7),"",INDEX(TableDiv[[GASB]:[GASB]],_xlfn.AGGREGATE(15,3,(TableDiv[[Agency]:[Agency]]=$E383)/(TableDiv[[Agency]:[Agency]]=$E383)*(ROW(TableDiv[Agency])-ROW(TableDiv[[#Headers],[Agency]])),COLUMNS($F$7:U$7))))</f>
        <v>0</v>
      </c>
      <c r="V383" s="1069" cm="1">
        <f t="array" ref="V383">IF($D383&lt;COLUMNS($F$7:V$7),"",INDEX(TableDiv[[GASB]:[GASB]],_xlfn.AGGREGATE(15,3,(TableDiv[[Agency]:[Agency]]=$E383)/(TableDiv[[Agency]:[Agency]]=$E383)*(ROW(TableDiv[Agency])-ROW(TableDiv[[#Headers],[Agency]])),COLUMNS($F$7:V$7))))</f>
        <v>0</v>
      </c>
      <c r="W383" s="1069" cm="1">
        <f t="array" ref="W383">IF($D383&lt;COLUMNS($F$7:W$7),"",INDEX(TableDiv[[GASB]:[GASB]],_xlfn.AGGREGATE(15,3,(TableDiv[[Agency]:[Agency]]=$E383)/(TableDiv[[Agency]:[Agency]]=$E383)*(ROW(TableDiv[Agency])-ROW(TableDiv[[#Headers],[Agency]])),COLUMNS($F$7:W$7))))</f>
        <v>0</v>
      </c>
      <c r="X383" s="1069" cm="1">
        <f t="array" ref="X383">IF($D383&lt;COLUMNS($F$7:X$7),"",INDEX(TableDiv[[GASB]:[GASB]],_xlfn.AGGREGATE(15,3,(TableDiv[[Agency]:[Agency]]=$E383)/(TableDiv[[Agency]:[Agency]]=$E383)*(ROW(TableDiv[Agency])-ROW(TableDiv[[#Headers],[Agency]])),COLUMNS($F$7:X$7))))</f>
        <v>0</v>
      </c>
      <c r="Y383" s="1069" cm="1">
        <f t="array" ref="Y383">IF($D383&lt;COLUMNS($F$7:Y$7),"",INDEX(TableDiv[[GASB]:[GASB]],_xlfn.AGGREGATE(15,3,(TableDiv[[Agency]:[Agency]]=$E383)/(TableDiv[[Agency]:[Agency]]=$E383)*(ROW(TableDiv[Agency])-ROW(TableDiv[[#Headers],[Agency]])),COLUMNS($F$7:Y$7))))</f>
        <v>0</v>
      </c>
      <c r="Z383" s="1069" cm="1">
        <f t="array" ref="Z383">IF($D383&lt;COLUMNS($F$7:Z$7),"",INDEX(TableDiv[[GASB]:[GASB]],_xlfn.AGGREGATE(15,3,(TableDiv[[Agency]:[Agency]]=$E383)/(TableDiv[[Agency]:[Agency]]=$E383)*(ROW(TableDiv[Agency])-ROW(TableDiv[[#Headers],[Agency]])),COLUMNS($F$7:Z$7))))</f>
        <v>0</v>
      </c>
      <c r="AA383" s="1069" cm="1">
        <f t="array" ref="AA383">IF($D383&lt;COLUMNS($F$7:AA$7),"",INDEX(TableDiv[[GASB]:[GASB]],_xlfn.AGGREGATE(15,3,(TableDiv[[Agency]:[Agency]]=$E383)/(TableDiv[[Agency]:[Agency]]=$E383)*(ROW(TableDiv[Agency])-ROW(TableDiv[[#Headers],[Agency]])),COLUMNS($F$7:AA$7))))</f>
        <v>0</v>
      </c>
      <c r="AB383" s="1069" cm="1">
        <f t="array" ref="AB383">IF($D383&lt;COLUMNS($F$7:AB$7),"",INDEX(TableDiv[[GASB]:[GASB]],_xlfn.AGGREGATE(15,3,(TableDiv[[Agency]:[Agency]]=$E383)/(TableDiv[[Agency]:[Agency]]=$E383)*(ROW(TableDiv[Agency])-ROW(TableDiv[[#Headers],[Agency]])),COLUMNS($F$7:AB$7))))</f>
        <v>0</v>
      </c>
      <c r="AC383" s="1069" cm="1">
        <f t="array" ref="AC383">IF($D383&lt;COLUMNS($F$7:AC$7),"",INDEX(TableDiv[[GASB]:[GASB]],_xlfn.AGGREGATE(15,3,(TableDiv[[Agency]:[Agency]]=$E383)/(TableDiv[[Agency]:[Agency]]=$E383)*(ROW(TableDiv[Agency])-ROW(TableDiv[[#Headers],[Agency]])),COLUMNS($F$7:AC$7))))</f>
        <v>0</v>
      </c>
      <c r="AD383" s="1069" cm="1">
        <f t="array" ref="AD383">IF($D383&lt;COLUMNS($F$7:AD$7),"",INDEX(TableDiv[[GASB]:[GASB]],_xlfn.AGGREGATE(15,3,(TableDiv[[Agency]:[Agency]]=$E383)/(TableDiv[[Agency]:[Agency]]=$E383)*(ROW(TableDiv[Agency])-ROW(TableDiv[[#Headers],[Agency]])),COLUMNS($F$7:AD$7))))</f>
        <v>0</v>
      </c>
      <c r="AE383" s="1069" cm="1">
        <f t="array" ref="AE383">IF($D383&lt;COLUMNS($F$7:AE$7),"",INDEX(TableDiv[[GASB]:[GASB]],_xlfn.AGGREGATE(15,3,(TableDiv[[Agency]:[Agency]]=$E383)/(TableDiv[[Agency]:[Agency]]=$E383)*(ROW(TableDiv[Agency])-ROW(TableDiv[[#Headers],[Agency]])),COLUMNS($F$7:AE$7))))</f>
        <v>0</v>
      </c>
      <c r="AF383" s="1069" cm="1">
        <f t="array" ref="AF383">IF($D383&lt;COLUMNS($F$7:AF$7),"",INDEX(TableDiv[[GASB]:[GASB]],_xlfn.AGGREGATE(15,3,(TableDiv[[Agency]:[Agency]]=$E383)/(TableDiv[[Agency]:[Agency]]=$E383)*(ROW(TableDiv[Agency])-ROW(TableDiv[[#Headers],[Agency]])),COLUMNS($F$7:AF$7))))</f>
        <v>0</v>
      </c>
      <c r="AG383" s="1069" cm="1">
        <f t="array" ref="AG383">IF($D383&lt;COLUMNS($F$7:AG$7),"",INDEX(TableDiv[[GASB]:[GASB]],_xlfn.AGGREGATE(15,3,(TableDiv[[Agency]:[Agency]]=$E383)/(TableDiv[[Agency]:[Agency]]=$E383)*(ROW(TableDiv[Agency])-ROW(TableDiv[[#Headers],[Agency]])),COLUMNS($F$7:AG$7))))</f>
        <v>0</v>
      </c>
      <c r="AH383" s="1069" cm="1">
        <f t="array" ref="AH383">IF($D383&lt;COLUMNS($F$7:AH$7),"",INDEX(TableDiv[[GASB]:[GASB]],_xlfn.AGGREGATE(15,3,(TableDiv[[Agency]:[Agency]]=$E383)/(TableDiv[[Agency]:[Agency]]=$E383)*(ROW(TableDiv[Agency])-ROW(TableDiv[[#Headers],[Agency]])),COLUMNS($F$7:AH$7))))</f>
        <v>0</v>
      </c>
      <c r="AI383" s="1069" cm="1">
        <f t="array" ref="AI383">IF($D383&lt;COLUMNS($F$7:AI$7),"",INDEX(TableDiv[[GASB]:[GASB]],_xlfn.AGGREGATE(15,3,(TableDiv[[Agency]:[Agency]]=$E383)/(TableDiv[[Agency]:[Agency]]=$E383)*(ROW(TableDiv[Agency])-ROW(TableDiv[[#Headers],[Agency]])),COLUMNS($F$7:AI$7))))</f>
        <v>0</v>
      </c>
      <c r="AJ383" s="1069" cm="1">
        <f t="array" ref="AJ383">IF($D383&lt;COLUMNS($F$7:AJ$7),"",INDEX(TableDiv[[GASB]:[GASB]],_xlfn.AGGREGATE(15,3,(TableDiv[[Agency]:[Agency]]=$E383)/(TableDiv[[Agency]:[Agency]]=$E383)*(ROW(TableDiv[Agency])-ROW(TableDiv[[#Headers],[Agency]])),COLUMNS($F$7:AJ$7))))</f>
        <v>0</v>
      </c>
      <c r="AK383" s="1069" t="str" cm="1">
        <f t="array" ref="AK383">IF($D383&lt;COLUMNS($F$7:AK$7),"",INDEX(TableDiv[[GASB]:[GASB]],_xlfn.AGGREGATE(15,3,(TableDiv[[Agency]:[Agency]]=$E383)/(TableDiv[[Agency]:[Agency]]=$E383)*(ROW(TableDiv[Agency])-ROW(TableDiv[[#Headers],[Agency]])),COLUMNS($F$7:AK$7))))</f>
        <v/>
      </c>
      <c r="AL383" s="1069" t="str" cm="1">
        <f t="array" ref="AL383">IF($D383&lt;COLUMNS($F$7:AL$7),"",INDEX(TableDiv[[GASB]:[GASB]],_xlfn.AGGREGATE(15,3,(TableDiv[[Agency]:[Agency]]=$E383)/(TableDiv[[Agency]:[Agency]]=$E383)*(ROW(TableDiv[Agency])-ROW(TableDiv[[#Headers],[Agency]])),COLUMNS($F$7:AL$7))))</f>
        <v/>
      </c>
      <c r="AM383" s="1069" t="str" cm="1">
        <f t="array" ref="AM383">IF($D383&lt;COLUMNS($F$7:AM$7),"",INDEX(TableDiv[[GASB]:[GASB]],_xlfn.AGGREGATE(15,3,(TableDiv[[Agency]:[Agency]]=$E383)/(TableDiv[[Agency]:[Agency]]=$E383)*(ROW(TableDiv[Agency])-ROW(TableDiv[[#Headers],[Agency]])),COLUMNS($F$7:AM$7))))</f>
        <v/>
      </c>
      <c r="AN383" s="1069"/>
      <c r="AO383" s="1069"/>
      <c r="AP383" s="1069"/>
      <c r="AQ383" s="1069"/>
      <c r="AR383" s="1069"/>
      <c r="AS383" s="1069"/>
    </row>
    <row r="384" spans="1:45" ht="15">
      <c r="A384" s="1073" t="s">
        <v>2412</v>
      </c>
      <c r="B384" s="1073" t="s">
        <v>2408</v>
      </c>
      <c r="C384" s="1069"/>
      <c r="D384" s="1069">
        <f>COUNTIF(TableDiv[Agency],E384)</f>
        <v>31</v>
      </c>
      <c r="E384" s="1078" t="str" cm="1">
        <f t="array" ref="E384">IFERROR(INDEX(TableDiv[Agency],MATCH(0,INDEX(COUNTIF($E$7:E383,TableDiv[Agency]),),0)),"")</f>
        <v/>
      </c>
      <c r="F384" s="1069" cm="1">
        <f t="array" ref="F384">IF($D384&lt;COLUMNS($F$7:F$7),"",INDEX(TableDiv[[GASB]:[GASB]],_xlfn.AGGREGATE(15,3,(TableDiv[[Agency]:[Agency]]=$E384)/(TableDiv[[Agency]:[Agency]]=$E384)*(ROW(TableDiv[Agency])-ROW(TableDiv[[#Headers],[Agency]])),COLUMNS($F$7:F$7))))</f>
        <v>0</v>
      </c>
      <c r="G384" s="1069" cm="1">
        <f t="array" ref="G384">IF($D384&lt;COLUMNS($F$7:G$7),"",INDEX(TableDiv[[GASB]:[GASB]],_xlfn.AGGREGATE(15,3,(TableDiv[[Agency]:[Agency]]=$E384)/(TableDiv[[Agency]:[Agency]]=$E384)*(ROW(TableDiv[Agency])-ROW(TableDiv[[#Headers],[Agency]])),COLUMNS($F$7:G$7))))</f>
        <v>0</v>
      </c>
      <c r="H384" s="1069" cm="1">
        <f t="array" ref="H384">IF($D384&lt;COLUMNS($F$7:H$7),"",INDEX(TableDiv[[GASB]:[GASB]],_xlfn.AGGREGATE(15,3,(TableDiv[[Agency]:[Agency]]=$E384)/(TableDiv[[Agency]:[Agency]]=$E384)*(ROW(TableDiv[Agency])-ROW(TableDiv[[#Headers],[Agency]])),COLUMNS($F$7:H$7))))</f>
        <v>0</v>
      </c>
      <c r="I384" s="1069" cm="1">
        <f t="array" ref="I384">IF($D384&lt;COLUMNS($F$7:I$7),"",INDEX(TableDiv[[GASB]:[GASB]],_xlfn.AGGREGATE(15,3,(TableDiv[[Agency]:[Agency]]=$E384)/(TableDiv[[Agency]:[Agency]]=$E384)*(ROW(TableDiv[Agency])-ROW(TableDiv[[#Headers],[Agency]])),COLUMNS($F$7:I$7))))</f>
        <v>0</v>
      </c>
      <c r="J384" s="1069" cm="1">
        <f t="array" ref="J384">IF($D384&lt;COLUMNS($F$7:J$7),"",INDEX(TableDiv[[GASB]:[GASB]],_xlfn.AGGREGATE(15,3,(TableDiv[[Agency]:[Agency]]=$E384)/(TableDiv[[Agency]:[Agency]]=$E384)*(ROW(TableDiv[Agency])-ROW(TableDiv[[#Headers],[Agency]])),COLUMNS($F$7:J$7))))</f>
        <v>0</v>
      </c>
      <c r="K384" s="1069" cm="1">
        <f t="array" ref="K384">IF($D384&lt;COLUMNS($F$7:K$7),"",INDEX(TableDiv[[GASB]:[GASB]],_xlfn.AGGREGATE(15,3,(TableDiv[[Agency]:[Agency]]=$E384)/(TableDiv[[Agency]:[Agency]]=$E384)*(ROW(TableDiv[Agency])-ROW(TableDiv[[#Headers],[Agency]])),COLUMNS($F$7:K$7))))</f>
        <v>0</v>
      </c>
      <c r="L384" s="1069" cm="1">
        <f t="array" ref="L384">IF($D384&lt;COLUMNS($F$7:L$7),"",INDEX(TableDiv[[GASB]:[GASB]],_xlfn.AGGREGATE(15,3,(TableDiv[[Agency]:[Agency]]=$E384)/(TableDiv[[Agency]:[Agency]]=$E384)*(ROW(TableDiv[Agency])-ROW(TableDiv[[#Headers],[Agency]])),COLUMNS($F$7:L$7))))</f>
        <v>0</v>
      </c>
      <c r="M384" s="1069" cm="1">
        <f t="array" ref="M384">IF($D384&lt;COLUMNS($F$7:M$7),"",INDEX(TableDiv[[GASB]:[GASB]],_xlfn.AGGREGATE(15,3,(TableDiv[[Agency]:[Agency]]=$E384)/(TableDiv[[Agency]:[Agency]]=$E384)*(ROW(TableDiv[Agency])-ROW(TableDiv[[#Headers],[Agency]])),COLUMNS($F$7:M$7))))</f>
        <v>0</v>
      </c>
      <c r="N384" s="1069" cm="1">
        <f t="array" ref="N384">IF($D384&lt;COLUMNS($F$7:N$7),"",INDEX(TableDiv[[GASB]:[GASB]],_xlfn.AGGREGATE(15,3,(TableDiv[[Agency]:[Agency]]=$E384)/(TableDiv[[Agency]:[Agency]]=$E384)*(ROW(TableDiv[Agency])-ROW(TableDiv[[#Headers],[Agency]])),COLUMNS($F$7:N$7))))</f>
        <v>0</v>
      </c>
      <c r="O384" s="1069" cm="1">
        <f t="array" ref="O384">IF($D384&lt;COLUMNS($F$7:O$7),"",INDEX(TableDiv[[GASB]:[GASB]],_xlfn.AGGREGATE(15,3,(TableDiv[[Agency]:[Agency]]=$E384)/(TableDiv[[Agency]:[Agency]]=$E384)*(ROW(TableDiv[Agency])-ROW(TableDiv[[#Headers],[Agency]])),COLUMNS($F$7:O$7))))</f>
        <v>0</v>
      </c>
      <c r="P384" s="1069" cm="1">
        <f t="array" ref="P384">IF($D384&lt;COLUMNS($F$7:P$7),"",INDEX(TableDiv[[GASB]:[GASB]],_xlfn.AGGREGATE(15,3,(TableDiv[[Agency]:[Agency]]=$E384)/(TableDiv[[Agency]:[Agency]]=$E384)*(ROW(TableDiv[Agency])-ROW(TableDiv[[#Headers],[Agency]])),COLUMNS($F$7:P$7))))</f>
        <v>0</v>
      </c>
      <c r="Q384" s="1069" cm="1">
        <f t="array" ref="Q384">IF($D384&lt;COLUMNS($F$7:Q$7),"",INDEX(TableDiv[[GASB]:[GASB]],_xlfn.AGGREGATE(15,3,(TableDiv[[Agency]:[Agency]]=$E384)/(TableDiv[[Agency]:[Agency]]=$E384)*(ROW(TableDiv[Agency])-ROW(TableDiv[[#Headers],[Agency]])),COLUMNS($F$7:Q$7))))</f>
        <v>0</v>
      </c>
      <c r="R384" s="1069" cm="1">
        <f t="array" ref="R384">IF($D384&lt;COLUMNS($F$7:R$7),"",INDEX(TableDiv[[GASB]:[GASB]],_xlfn.AGGREGATE(15,3,(TableDiv[[Agency]:[Agency]]=$E384)/(TableDiv[[Agency]:[Agency]]=$E384)*(ROW(TableDiv[Agency])-ROW(TableDiv[[#Headers],[Agency]])),COLUMNS($F$7:R$7))))</f>
        <v>0</v>
      </c>
      <c r="S384" s="1069" cm="1">
        <f t="array" ref="S384">IF($D384&lt;COLUMNS($F$7:S$7),"",INDEX(TableDiv[[GASB]:[GASB]],_xlfn.AGGREGATE(15,3,(TableDiv[[Agency]:[Agency]]=$E384)/(TableDiv[[Agency]:[Agency]]=$E384)*(ROW(TableDiv[Agency])-ROW(TableDiv[[#Headers],[Agency]])),COLUMNS($F$7:S$7))))</f>
        <v>0</v>
      </c>
      <c r="T384" s="1069" cm="1">
        <f t="array" ref="T384">IF($D384&lt;COLUMNS($F$7:T$7),"",INDEX(TableDiv[[GASB]:[GASB]],_xlfn.AGGREGATE(15,3,(TableDiv[[Agency]:[Agency]]=$E384)/(TableDiv[[Agency]:[Agency]]=$E384)*(ROW(TableDiv[Agency])-ROW(TableDiv[[#Headers],[Agency]])),COLUMNS($F$7:T$7))))</f>
        <v>0</v>
      </c>
      <c r="U384" s="1069" cm="1">
        <f t="array" ref="U384">IF($D384&lt;COLUMNS($F$7:U$7),"",INDEX(TableDiv[[GASB]:[GASB]],_xlfn.AGGREGATE(15,3,(TableDiv[[Agency]:[Agency]]=$E384)/(TableDiv[[Agency]:[Agency]]=$E384)*(ROW(TableDiv[Agency])-ROW(TableDiv[[#Headers],[Agency]])),COLUMNS($F$7:U$7))))</f>
        <v>0</v>
      </c>
      <c r="V384" s="1069" cm="1">
        <f t="array" ref="V384">IF($D384&lt;COLUMNS($F$7:V$7),"",INDEX(TableDiv[[GASB]:[GASB]],_xlfn.AGGREGATE(15,3,(TableDiv[[Agency]:[Agency]]=$E384)/(TableDiv[[Agency]:[Agency]]=$E384)*(ROW(TableDiv[Agency])-ROW(TableDiv[[#Headers],[Agency]])),COLUMNS($F$7:V$7))))</f>
        <v>0</v>
      </c>
      <c r="W384" s="1069" cm="1">
        <f t="array" ref="W384">IF($D384&lt;COLUMNS($F$7:W$7),"",INDEX(TableDiv[[GASB]:[GASB]],_xlfn.AGGREGATE(15,3,(TableDiv[[Agency]:[Agency]]=$E384)/(TableDiv[[Agency]:[Agency]]=$E384)*(ROW(TableDiv[Agency])-ROW(TableDiv[[#Headers],[Agency]])),COLUMNS($F$7:W$7))))</f>
        <v>0</v>
      </c>
      <c r="X384" s="1069" cm="1">
        <f t="array" ref="X384">IF($D384&lt;COLUMNS($F$7:X$7),"",INDEX(TableDiv[[GASB]:[GASB]],_xlfn.AGGREGATE(15,3,(TableDiv[[Agency]:[Agency]]=$E384)/(TableDiv[[Agency]:[Agency]]=$E384)*(ROW(TableDiv[Agency])-ROW(TableDiv[[#Headers],[Agency]])),COLUMNS($F$7:X$7))))</f>
        <v>0</v>
      </c>
      <c r="Y384" s="1069" cm="1">
        <f t="array" ref="Y384">IF($D384&lt;COLUMNS($F$7:Y$7),"",INDEX(TableDiv[[GASB]:[GASB]],_xlfn.AGGREGATE(15,3,(TableDiv[[Agency]:[Agency]]=$E384)/(TableDiv[[Agency]:[Agency]]=$E384)*(ROW(TableDiv[Agency])-ROW(TableDiv[[#Headers],[Agency]])),COLUMNS($F$7:Y$7))))</f>
        <v>0</v>
      </c>
      <c r="Z384" s="1069" cm="1">
        <f t="array" ref="Z384">IF($D384&lt;COLUMNS($F$7:Z$7),"",INDEX(TableDiv[[GASB]:[GASB]],_xlfn.AGGREGATE(15,3,(TableDiv[[Agency]:[Agency]]=$E384)/(TableDiv[[Agency]:[Agency]]=$E384)*(ROW(TableDiv[Agency])-ROW(TableDiv[[#Headers],[Agency]])),COLUMNS($F$7:Z$7))))</f>
        <v>0</v>
      </c>
      <c r="AA384" s="1069" cm="1">
        <f t="array" ref="AA384">IF($D384&lt;COLUMNS($F$7:AA$7),"",INDEX(TableDiv[[GASB]:[GASB]],_xlfn.AGGREGATE(15,3,(TableDiv[[Agency]:[Agency]]=$E384)/(TableDiv[[Agency]:[Agency]]=$E384)*(ROW(TableDiv[Agency])-ROW(TableDiv[[#Headers],[Agency]])),COLUMNS($F$7:AA$7))))</f>
        <v>0</v>
      </c>
      <c r="AB384" s="1069" cm="1">
        <f t="array" ref="AB384">IF($D384&lt;COLUMNS($F$7:AB$7),"",INDEX(TableDiv[[GASB]:[GASB]],_xlfn.AGGREGATE(15,3,(TableDiv[[Agency]:[Agency]]=$E384)/(TableDiv[[Agency]:[Agency]]=$E384)*(ROW(TableDiv[Agency])-ROW(TableDiv[[#Headers],[Agency]])),COLUMNS($F$7:AB$7))))</f>
        <v>0</v>
      </c>
      <c r="AC384" s="1069" cm="1">
        <f t="array" ref="AC384">IF($D384&lt;COLUMNS($F$7:AC$7),"",INDEX(TableDiv[[GASB]:[GASB]],_xlfn.AGGREGATE(15,3,(TableDiv[[Agency]:[Agency]]=$E384)/(TableDiv[[Agency]:[Agency]]=$E384)*(ROW(TableDiv[Agency])-ROW(TableDiv[[#Headers],[Agency]])),COLUMNS($F$7:AC$7))))</f>
        <v>0</v>
      </c>
      <c r="AD384" s="1069" cm="1">
        <f t="array" ref="AD384">IF($D384&lt;COLUMNS($F$7:AD$7),"",INDEX(TableDiv[[GASB]:[GASB]],_xlfn.AGGREGATE(15,3,(TableDiv[[Agency]:[Agency]]=$E384)/(TableDiv[[Agency]:[Agency]]=$E384)*(ROW(TableDiv[Agency])-ROW(TableDiv[[#Headers],[Agency]])),COLUMNS($F$7:AD$7))))</f>
        <v>0</v>
      </c>
      <c r="AE384" s="1069" cm="1">
        <f t="array" ref="AE384">IF($D384&lt;COLUMNS($F$7:AE$7),"",INDEX(TableDiv[[GASB]:[GASB]],_xlfn.AGGREGATE(15,3,(TableDiv[[Agency]:[Agency]]=$E384)/(TableDiv[[Agency]:[Agency]]=$E384)*(ROW(TableDiv[Agency])-ROW(TableDiv[[#Headers],[Agency]])),COLUMNS($F$7:AE$7))))</f>
        <v>0</v>
      </c>
      <c r="AF384" s="1069" cm="1">
        <f t="array" ref="AF384">IF($D384&lt;COLUMNS($F$7:AF$7),"",INDEX(TableDiv[[GASB]:[GASB]],_xlfn.AGGREGATE(15,3,(TableDiv[[Agency]:[Agency]]=$E384)/(TableDiv[[Agency]:[Agency]]=$E384)*(ROW(TableDiv[Agency])-ROW(TableDiv[[#Headers],[Agency]])),COLUMNS($F$7:AF$7))))</f>
        <v>0</v>
      </c>
      <c r="AG384" s="1069" cm="1">
        <f t="array" ref="AG384">IF($D384&lt;COLUMNS($F$7:AG$7),"",INDEX(TableDiv[[GASB]:[GASB]],_xlfn.AGGREGATE(15,3,(TableDiv[[Agency]:[Agency]]=$E384)/(TableDiv[[Agency]:[Agency]]=$E384)*(ROW(TableDiv[Agency])-ROW(TableDiv[[#Headers],[Agency]])),COLUMNS($F$7:AG$7))))</f>
        <v>0</v>
      </c>
      <c r="AH384" s="1069" cm="1">
        <f t="array" ref="AH384">IF($D384&lt;COLUMNS($F$7:AH$7),"",INDEX(TableDiv[[GASB]:[GASB]],_xlfn.AGGREGATE(15,3,(TableDiv[[Agency]:[Agency]]=$E384)/(TableDiv[[Agency]:[Agency]]=$E384)*(ROW(TableDiv[Agency])-ROW(TableDiv[[#Headers],[Agency]])),COLUMNS($F$7:AH$7))))</f>
        <v>0</v>
      </c>
      <c r="AI384" s="1069" cm="1">
        <f t="array" ref="AI384">IF($D384&lt;COLUMNS($F$7:AI$7),"",INDEX(TableDiv[[GASB]:[GASB]],_xlfn.AGGREGATE(15,3,(TableDiv[[Agency]:[Agency]]=$E384)/(TableDiv[[Agency]:[Agency]]=$E384)*(ROW(TableDiv[Agency])-ROW(TableDiv[[#Headers],[Agency]])),COLUMNS($F$7:AI$7))))</f>
        <v>0</v>
      </c>
      <c r="AJ384" s="1069" cm="1">
        <f t="array" ref="AJ384">IF($D384&lt;COLUMNS($F$7:AJ$7),"",INDEX(TableDiv[[GASB]:[GASB]],_xlfn.AGGREGATE(15,3,(TableDiv[[Agency]:[Agency]]=$E384)/(TableDiv[[Agency]:[Agency]]=$E384)*(ROW(TableDiv[Agency])-ROW(TableDiv[[#Headers],[Agency]])),COLUMNS($F$7:AJ$7))))</f>
        <v>0</v>
      </c>
      <c r="AK384" s="1069" t="str" cm="1">
        <f t="array" ref="AK384">IF($D384&lt;COLUMNS($F$7:AK$7),"",INDEX(TableDiv[[GASB]:[GASB]],_xlfn.AGGREGATE(15,3,(TableDiv[[Agency]:[Agency]]=$E384)/(TableDiv[[Agency]:[Agency]]=$E384)*(ROW(TableDiv[Agency])-ROW(TableDiv[[#Headers],[Agency]])),COLUMNS($F$7:AK$7))))</f>
        <v/>
      </c>
      <c r="AL384" s="1069" t="str" cm="1">
        <f t="array" ref="AL384">IF($D384&lt;COLUMNS($F$7:AL$7),"",INDEX(TableDiv[[GASB]:[GASB]],_xlfn.AGGREGATE(15,3,(TableDiv[[Agency]:[Agency]]=$E384)/(TableDiv[[Agency]:[Agency]]=$E384)*(ROW(TableDiv[Agency])-ROW(TableDiv[[#Headers],[Agency]])),COLUMNS($F$7:AL$7))))</f>
        <v/>
      </c>
      <c r="AM384" s="1069" t="str" cm="1">
        <f t="array" ref="AM384">IF($D384&lt;COLUMNS($F$7:AM$7),"",INDEX(TableDiv[[GASB]:[GASB]],_xlfn.AGGREGATE(15,3,(TableDiv[[Agency]:[Agency]]=$E384)/(TableDiv[[Agency]:[Agency]]=$E384)*(ROW(TableDiv[Agency])-ROW(TableDiv[[#Headers],[Agency]])),COLUMNS($F$7:AM$7))))</f>
        <v/>
      </c>
      <c r="AN384" s="1069"/>
      <c r="AO384" s="1069"/>
      <c r="AP384" s="1069"/>
      <c r="AQ384" s="1069"/>
      <c r="AR384" s="1069"/>
      <c r="AS384" s="1069"/>
    </row>
    <row r="385" spans="1:45" ht="15">
      <c r="A385" s="1073" t="s">
        <v>2413</v>
      </c>
      <c r="B385" s="1073" t="s">
        <v>2408</v>
      </c>
      <c r="C385" s="1069"/>
      <c r="D385" s="1069">
        <f>COUNTIF(TableDiv[Agency],E385)</f>
        <v>31</v>
      </c>
      <c r="E385" s="1078" t="str" cm="1">
        <f t="array" ref="E385">IFERROR(INDEX(TableDiv[Agency],MATCH(0,INDEX(COUNTIF($E$7:E384,TableDiv[Agency]),),0)),"")</f>
        <v/>
      </c>
      <c r="F385" s="1069" cm="1">
        <f t="array" ref="F385">IF($D385&lt;COLUMNS($F$7:F$7),"",INDEX(TableDiv[[GASB]:[GASB]],_xlfn.AGGREGATE(15,3,(TableDiv[[Agency]:[Agency]]=$E385)/(TableDiv[[Agency]:[Agency]]=$E385)*(ROW(TableDiv[Agency])-ROW(TableDiv[[#Headers],[Agency]])),COLUMNS($F$7:F$7))))</f>
        <v>0</v>
      </c>
      <c r="G385" s="1069" cm="1">
        <f t="array" ref="G385">IF($D385&lt;COLUMNS($F$7:G$7),"",INDEX(TableDiv[[GASB]:[GASB]],_xlfn.AGGREGATE(15,3,(TableDiv[[Agency]:[Agency]]=$E385)/(TableDiv[[Agency]:[Agency]]=$E385)*(ROW(TableDiv[Agency])-ROW(TableDiv[[#Headers],[Agency]])),COLUMNS($F$7:G$7))))</f>
        <v>0</v>
      </c>
      <c r="H385" s="1069" cm="1">
        <f t="array" ref="H385">IF($D385&lt;COLUMNS($F$7:H$7),"",INDEX(TableDiv[[GASB]:[GASB]],_xlfn.AGGREGATE(15,3,(TableDiv[[Agency]:[Agency]]=$E385)/(TableDiv[[Agency]:[Agency]]=$E385)*(ROW(TableDiv[Agency])-ROW(TableDiv[[#Headers],[Agency]])),COLUMNS($F$7:H$7))))</f>
        <v>0</v>
      </c>
      <c r="I385" s="1069" cm="1">
        <f t="array" ref="I385">IF($D385&lt;COLUMNS($F$7:I$7),"",INDEX(TableDiv[[GASB]:[GASB]],_xlfn.AGGREGATE(15,3,(TableDiv[[Agency]:[Agency]]=$E385)/(TableDiv[[Agency]:[Agency]]=$E385)*(ROW(TableDiv[Agency])-ROW(TableDiv[[#Headers],[Agency]])),COLUMNS($F$7:I$7))))</f>
        <v>0</v>
      </c>
      <c r="J385" s="1069" cm="1">
        <f t="array" ref="J385">IF($D385&lt;COLUMNS($F$7:J$7),"",INDEX(TableDiv[[GASB]:[GASB]],_xlfn.AGGREGATE(15,3,(TableDiv[[Agency]:[Agency]]=$E385)/(TableDiv[[Agency]:[Agency]]=$E385)*(ROW(TableDiv[Agency])-ROW(TableDiv[[#Headers],[Agency]])),COLUMNS($F$7:J$7))))</f>
        <v>0</v>
      </c>
      <c r="K385" s="1069" cm="1">
        <f t="array" ref="K385">IF($D385&lt;COLUMNS($F$7:K$7),"",INDEX(TableDiv[[GASB]:[GASB]],_xlfn.AGGREGATE(15,3,(TableDiv[[Agency]:[Agency]]=$E385)/(TableDiv[[Agency]:[Agency]]=$E385)*(ROW(TableDiv[Agency])-ROW(TableDiv[[#Headers],[Agency]])),COLUMNS($F$7:K$7))))</f>
        <v>0</v>
      </c>
      <c r="L385" s="1069" cm="1">
        <f t="array" ref="L385">IF($D385&lt;COLUMNS($F$7:L$7),"",INDEX(TableDiv[[GASB]:[GASB]],_xlfn.AGGREGATE(15,3,(TableDiv[[Agency]:[Agency]]=$E385)/(TableDiv[[Agency]:[Agency]]=$E385)*(ROW(TableDiv[Agency])-ROW(TableDiv[[#Headers],[Agency]])),COLUMNS($F$7:L$7))))</f>
        <v>0</v>
      </c>
      <c r="M385" s="1069" cm="1">
        <f t="array" ref="M385">IF($D385&lt;COLUMNS($F$7:M$7),"",INDEX(TableDiv[[GASB]:[GASB]],_xlfn.AGGREGATE(15,3,(TableDiv[[Agency]:[Agency]]=$E385)/(TableDiv[[Agency]:[Agency]]=$E385)*(ROW(TableDiv[Agency])-ROW(TableDiv[[#Headers],[Agency]])),COLUMNS($F$7:M$7))))</f>
        <v>0</v>
      </c>
      <c r="N385" s="1069" cm="1">
        <f t="array" ref="N385">IF($D385&lt;COLUMNS($F$7:N$7),"",INDEX(TableDiv[[GASB]:[GASB]],_xlfn.AGGREGATE(15,3,(TableDiv[[Agency]:[Agency]]=$E385)/(TableDiv[[Agency]:[Agency]]=$E385)*(ROW(TableDiv[Agency])-ROW(TableDiv[[#Headers],[Agency]])),COLUMNS($F$7:N$7))))</f>
        <v>0</v>
      </c>
      <c r="O385" s="1069" cm="1">
        <f t="array" ref="O385">IF($D385&lt;COLUMNS($F$7:O$7),"",INDEX(TableDiv[[GASB]:[GASB]],_xlfn.AGGREGATE(15,3,(TableDiv[[Agency]:[Agency]]=$E385)/(TableDiv[[Agency]:[Agency]]=$E385)*(ROW(TableDiv[Agency])-ROW(TableDiv[[#Headers],[Agency]])),COLUMNS($F$7:O$7))))</f>
        <v>0</v>
      </c>
      <c r="P385" s="1069" cm="1">
        <f t="array" ref="P385">IF($D385&lt;COLUMNS($F$7:P$7),"",INDEX(TableDiv[[GASB]:[GASB]],_xlfn.AGGREGATE(15,3,(TableDiv[[Agency]:[Agency]]=$E385)/(TableDiv[[Agency]:[Agency]]=$E385)*(ROW(TableDiv[Agency])-ROW(TableDiv[[#Headers],[Agency]])),COLUMNS($F$7:P$7))))</f>
        <v>0</v>
      </c>
      <c r="Q385" s="1069" cm="1">
        <f t="array" ref="Q385">IF($D385&lt;COLUMNS($F$7:Q$7),"",INDEX(TableDiv[[GASB]:[GASB]],_xlfn.AGGREGATE(15,3,(TableDiv[[Agency]:[Agency]]=$E385)/(TableDiv[[Agency]:[Agency]]=$E385)*(ROW(TableDiv[Agency])-ROW(TableDiv[[#Headers],[Agency]])),COLUMNS($F$7:Q$7))))</f>
        <v>0</v>
      </c>
      <c r="R385" s="1069" cm="1">
        <f t="array" ref="R385">IF($D385&lt;COLUMNS($F$7:R$7),"",INDEX(TableDiv[[GASB]:[GASB]],_xlfn.AGGREGATE(15,3,(TableDiv[[Agency]:[Agency]]=$E385)/(TableDiv[[Agency]:[Agency]]=$E385)*(ROW(TableDiv[Agency])-ROW(TableDiv[[#Headers],[Agency]])),COLUMNS($F$7:R$7))))</f>
        <v>0</v>
      </c>
      <c r="S385" s="1069" cm="1">
        <f t="array" ref="S385">IF($D385&lt;COLUMNS($F$7:S$7),"",INDEX(TableDiv[[GASB]:[GASB]],_xlfn.AGGREGATE(15,3,(TableDiv[[Agency]:[Agency]]=$E385)/(TableDiv[[Agency]:[Agency]]=$E385)*(ROW(TableDiv[Agency])-ROW(TableDiv[[#Headers],[Agency]])),COLUMNS($F$7:S$7))))</f>
        <v>0</v>
      </c>
      <c r="T385" s="1069" cm="1">
        <f t="array" ref="T385">IF($D385&lt;COLUMNS($F$7:T$7),"",INDEX(TableDiv[[GASB]:[GASB]],_xlfn.AGGREGATE(15,3,(TableDiv[[Agency]:[Agency]]=$E385)/(TableDiv[[Agency]:[Agency]]=$E385)*(ROW(TableDiv[Agency])-ROW(TableDiv[[#Headers],[Agency]])),COLUMNS($F$7:T$7))))</f>
        <v>0</v>
      </c>
      <c r="U385" s="1069" cm="1">
        <f t="array" ref="U385">IF($D385&lt;COLUMNS($F$7:U$7),"",INDEX(TableDiv[[GASB]:[GASB]],_xlfn.AGGREGATE(15,3,(TableDiv[[Agency]:[Agency]]=$E385)/(TableDiv[[Agency]:[Agency]]=$E385)*(ROW(TableDiv[Agency])-ROW(TableDiv[[#Headers],[Agency]])),COLUMNS($F$7:U$7))))</f>
        <v>0</v>
      </c>
      <c r="V385" s="1069" cm="1">
        <f t="array" ref="V385">IF($D385&lt;COLUMNS($F$7:V$7),"",INDEX(TableDiv[[GASB]:[GASB]],_xlfn.AGGREGATE(15,3,(TableDiv[[Agency]:[Agency]]=$E385)/(TableDiv[[Agency]:[Agency]]=$E385)*(ROW(TableDiv[Agency])-ROW(TableDiv[[#Headers],[Agency]])),COLUMNS($F$7:V$7))))</f>
        <v>0</v>
      </c>
      <c r="W385" s="1069" cm="1">
        <f t="array" ref="W385">IF($D385&lt;COLUMNS($F$7:W$7),"",INDEX(TableDiv[[GASB]:[GASB]],_xlfn.AGGREGATE(15,3,(TableDiv[[Agency]:[Agency]]=$E385)/(TableDiv[[Agency]:[Agency]]=$E385)*(ROW(TableDiv[Agency])-ROW(TableDiv[[#Headers],[Agency]])),COLUMNS($F$7:W$7))))</f>
        <v>0</v>
      </c>
      <c r="X385" s="1069" cm="1">
        <f t="array" ref="X385">IF($D385&lt;COLUMNS($F$7:X$7),"",INDEX(TableDiv[[GASB]:[GASB]],_xlfn.AGGREGATE(15,3,(TableDiv[[Agency]:[Agency]]=$E385)/(TableDiv[[Agency]:[Agency]]=$E385)*(ROW(TableDiv[Agency])-ROW(TableDiv[[#Headers],[Agency]])),COLUMNS($F$7:X$7))))</f>
        <v>0</v>
      </c>
      <c r="Y385" s="1069" cm="1">
        <f t="array" ref="Y385">IF($D385&lt;COLUMNS($F$7:Y$7),"",INDEX(TableDiv[[GASB]:[GASB]],_xlfn.AGGREGATE(15,3,(TableDiv[[Agency]:[Agency]]=$E385)/(TableDiv[[Agency]:[Agency]]=$E385)*(ROW(TableDiv[Agency])-ROW(TableDiv[[#Headers],[Agency]])),COLUMNS($F$7:Y$7))))</f>
        <v>0</v>
      </c>
      <c r="Z385" s="1069" cm="1">
        <f t="array" ref="Z385">IF($D385&lt;COLUMNS($F$7:Z$7),"",INDEX(TableDiv[[GASB]:[GASB]],_xlfn.AGGREGATE(15,3,(TableDiv[[Agency]:[Agency]]=$E385)/(TableDiv[[Agency]:[Agency]]=$E385)*(ROW(TableDiv[Agency])-ROW(TableDiv[[#Headers],[Agency]])),COLUMNS($F$7:Z$7))))</f>
        <v>0</v>
      </c>
      <c r="AA385" s="1069" cm="1">
        <f t="array" ref="AA385">IF($D385&lt;COLUMNS($F$7:AA$7),"",INDEX(TableDiv[[GASB]:[GASB]],_xlfn.AGGREGATE(15,3,(TableDiv[[Agency]:[Agency]]=$E385)/(TableDiv[[Agency]:[Agency]]=$E385)*(ROW(TableDiv[Agency])-ROW(TableDiv[[#Headers],[Agency]])),COLUMNS($F$7:AA$7))))</f>
        <v>0</v>
      </c>
      <c r="AB385" s="1069" cm="1">
        <f t="array" ref="AB385">IF($D385&lt;COLUMNS($F$7:AB$7),"",INDEX(TableDiv[[GASB]:[GASB]],_xlfn.AGGREGATE(15,3,(TableDiv[[Agency]:[Agency]]=$E385)/(TableDiv[[Agency]:[Agency]]=$E385)*(ROW(TableDiv[Agency])-ROW(TableDiv[[#Headers],[Agency]])),COLUMNS($F$7:AB$7))))</f>
        <v>0</v>
      </c>
      <c r="AC385" s="1069" cm="1">
        <f t="array" ref="AC385">IF($D385&lt;COLUMNS($F$7:AC$7),"",INDEX(TableDiv[[GASB]:[GASB]],_xlfn.AGGREGATE(15,3,(TableDiv[[Agency]:[Agency]]=$E385)/(TableDiv[[Agency]:[Agency]]=$E385)*(ROW(TableDiv[Agency])-ROW(TableDiv[[#Headers],[Agency]])),COLUMNS($F$7:AC$7))))</f>
        <v>0</v>
      </c>
      <c r="AD385" s="1069" cm="1">
        <f t="array" ref="AD385">IF($D385&lt;COLUMNS($F$7:AD$7),"",INDEX(TableDiv[[GASB]:[GASB]],_xlfn.AGGREGATE(15,3,(TableDiv[[Agency]:[Agency]]=$E385)/(TableDiv[[Agency]:[Agency]]=$E385)*(ROW(TableDiv[Agency])-ROW(TableDiv[[#Headers],[Agency]])),COLUMNS($F$7:AD$7))))</f>
        <v>0</v>
      </c>
      <c r="AE385" s="1069" cm="1">
        <f t="array" ref="AE385">IF($D385&lt;COLUMNS($F$7:AE$7),"",INDEX(TableDiv[[GASB]:[GASB]],_xlfn.AGGREGATE(15,3,(TableDiv[[Agency]:[Agency]]=$E385)/(TableDiv[[Agency]:[Agency]]=$E385)*(ROW(TableDiv[Agency])-ROW(TableDiv[[#Headers],[Agency]])),COLUMNS($F$7:AE$7))))</f>
        <v>0</v>
      </c>
      <c r="AF385" s="1069" cm="1">
        <f t="array" ref="AF385">IF($D385&lt;COLUMNS($F$7:AF$7),"",INDEX(TableDiv[[GASB]:[GASB]],_xlfn.AGGREGATE(15,3,(TableDiv[[Agency]:[Agency]]=$E385)/(TableDiv[[Agency]:[Agency]]=$E385)*(ROW(TableDiv[Agency])-ROW(TableDiv[[#Headers],[Agency]])),COLUMNS($F$7:AF$7))))</f>
        <v>0</v>
      </c>
      <c r="AG385" s="1069" cm="1">
        <f t="array" ref="AG385">IF($D385&lt;COLUMNS($F$7:AG$7),"",INDEX(TableDiv[[GASB]:[GASB]],_xlfn.AGGREGATE(15,3,(TableDiv[[Agency]:[Agency]]=$E385)/(TableDiv[[Agency]:[Agency]]=$E385)*(ROW(TableDiv[Agency])-ROW(TableDiv[[#Headers],[Agency]])),COLUMNS($F$7:AG$7))))</f>
        <v>0</v>
      </c>
      <c r="AH385" s="1069" cm="1">
        <f t="array" ref="AH385">IF($D385&lt;COLUMNS($F$7:AH$7),"",INDEX(TableDiv[[GASB]:[GASB]],_xlfn.AGGREGATE(15,3,(TableDiv[[Agency]:[Agency]]=$E385)/(TableDiv[[Agency]:[Agency]]=$E385)*(ROW(TableDiv[Agency])-ROW(TableDiv[[#Headers],[Agency]])),COLUMNS($F$7:AH$7))))</f>
        <v>0</v>
      </c>
      <c r="AI385" s="1069" cm="1">
        <f t="array" ref="AI385">IF($D385&lt;COLUMNS($F$7:AI$7),"",INDEX(TableDiv[[GASB]:[GASB]],_xlfn.AGGREGATE(15,3,(TableDiv[[Agency]:[Agency]]=$E385)/(TableDiv[[Agency]:[Agency]]=$E385)*(ROW(TableDiv[Agency])-ROW(TableDiv[[#Headers],[Agency]])),COLUMNS($F$7:AI$7))))</f>
        <v>0</v>
      </c>
      <c r="AJ385" s="1069" cm="1">
        <f t="array" ref="AJ385">IF($D385&lt;COLUMNS($F$7:AJ$7),"",INDEX(TableDiv[[GASB]:[GASB]],_xlfn.AGGREGATE(15,3,(TableDiv[[Agency]:[Agency]]=$E385)/(TableDiv[[Agency]:[Agency]]=$E385)*(ROW(TableDiv[Agency])-ROW(TableDiv[[#Headers],[Agency]])),COLUMNS($F$7:AJ$7))))</f>
        <v>0</v>
      </c>
      <c r="AK385" s="1069" t="str" cm="1">
        <f t="array" ref="AK385">IF($D385&lt;COLUMNS($F$7:AK$7),"",INDEX(TableDiv[[GASB]:[GASB]],_xlfn.AGGREGATE(15,3,(TableDiv[[Agency]:[Agency]]=$E385)/(TableDiv[[Agency]:[Agency]]=$E385)*(ROW(TableDiv[Agency])-ROW(TableDiv[[#Headers],[Agency]])),COLUMNS($F$7:AK$7))))</f>
        <v/>
      </c>
      <c r="AL385" s="1069" t="str" cm="1">
        <f t="array" ref="AL385">IF($D385&lt;COLUMNS($F$7:AL$7),"",INDEX(TableDiv[[GASB]:[GASB]],_xlfn.AGGREGATE(15,3,(TableDiv[[Agency]:[Agency]]=$E385)/(TableDiv[[Agency]:[Agency]]=$E385)*(ROW(TableDiv[Agency])-ROW(TableDiv[[#Headers],[Agency]])),COLUMNS($F$7:AL$7))))</f>
        <v/>
      </c>
      <c r="AM385" s="1069" t="str" cm="1">
        <f t="array" ref="AM385">IF($D385&lt;COLUMNS($F$7:AM$7),"",INDEX(TableDiv[[GASB]:[GASB]],_xlfn.AGGREGATE(15,3,(TableDiv[[Agency]:[Agency]]=$E385)/(TableDiv[[Agency]:[Agency]]=$E385)*(ROW(TableDiv[Agency])-ROW(TableDiv[[#Headers],[Agency]])),COLUMNS($F$7:AM$7))))</f>
        <v/>
      </c>
      <c r="AN385" s="1069"/>
      <c r="AO385" s="1069"/>
      <c r="AP385" s="1069"/>
      <c r="AQ385" s="1069"/>
      <c r="AR385" s="1069"/>
      <c r="AS385" s="1069"/>
    </row>
    <row r="386" spans="1:45" ht="15">
      <c r="A386" s="1073" t="s">
        <v>2414</v>
      </c>
      <c r="B386" s="1073" t="s">
        <v>2408</v>
      </c>
      <c r="C386" s="1069"/>
      <c r="D386" s="1069">
        <f>COUNTIF(TableDiv[Agency],E386)</f>
        <v>31</v>
      </c>
      <c r="E386" s="1078" t="str" cm="1">
        <f t="array" ref="E386">IFERROR(INDEX(TableDiv[Agency],MATCH(0,INDEX(COUNTIF($E$7:E385,TableDiv[Agency]),),0)),"")</f>
        <v/>
      </c>
      <c r="F386" s="1069" cm="1">
        <f t="array" ref="F386">IF($D386&lt;COLUMNS($F$7:F$7),"",INDEX(TableDiv[[GASB]:[GASB]],_xlfn.AGGREGATE(15,3,(TableDiv[[Agency]:[Agency]]=$E386)/(TableDiv[[Agency]:[Agency]]=$E386)*(ROW(TableDiv[Agency])-ROW(TableDiv[[#Headers],[Agency]])),COLUMNS($F$7:F$7))))</f>
        <v>0</v>
      </c>
      <c r="G386" s="1069" cm="1">
        <f t="array" ref="G386">IF($D386&lt;COLUMNS($F$7:G$7),"",INDEX(TableDiv[[GASB]:[GASB]],_xlfn.AGGREGATE(15,3,(TableDiv[[Agency]:[Agency]]=$E386)/(TableDiv[[Agency]:[Agency]]=$E386)*(ROW(TableDiv[Agency])-ROW(TableDiv[[#Headers],[Agency]])),COLUMNS($F$7:G$7))))</f>
        <v>0</v>
      </c>
      <c r="H386" s="1069" cm="1">
        <f t="array" ref="H386">IF($D386&lt;COLUMNS($F$7:H$7),"",INDEX(TableDiv[[GASB]:[GASB]],_xlfn.AGGREGATE(15,3,(TableDiv[[Agency]:[Agency]]=$E386)/(TableDiv[[Agency]:[Agency]]=$E386)*(ROW(TableDiv[Agency])-ROW(TableDiv[[#Headers],[Agency]])),COLUMNS($F$7:H$7))))</f>
        <v>0</v>
      </c>
      <c r="I386" s="1069" cm="1">
        <f t="array" ref="I386">IF($D386&lt;COLUMNS($F$7:I$7),"",INDEX(TableDiv[[GASB]:[GASB]],_xlfn.AGGREGATE(15,3,(TableDiv[[Agency]:[Agency]]=$E386)/(TableDiv[[Agency]:[Agency]]=$E386)*(ROW(TableDiv[Agency])-ROW(TableDiv[[#Headers],[Agency]])),COLUMNS($F$7:I$7))))</f>
        <v>0</v>
      </c>
      <c r="J386" s="1069" cm="1">
        <f t="array" ref="J386">IF($D386&lt;COLUMNS($F$7:J$7),"",INDEX(TableDiv[[GASB]:[GASB]],_xlfn.AGGREGATE(15,3,(TableDiv[[Agency]:[Agency]]=$E386)/(TableDiv[[Agency]:[Agency]]=$E386)*(ROW(TableDiv[Agency])-ROW(TableDiv[[#Headers],[Agency]])),COLUMNS($F$7:J$7))))</f>
        <v>0</v>
      </c>
      <c r="K386" s="1069" cm="1">
        <f t="array" ref="K386">IF($D386&lt;COLUMNS($F$7:K$7),"",INDEX(TableDiv[[GASB]:[GASB]],_xlfn.AGGREGATE(15,3,(TableDiv[[Agency]:[Agency]]=$E386)/(TableDiv[[Agency]:[Agency]]=$E386)*(ROW(TableDiv[Agency])-ROW(TableDiv[[#Headers],[Agency]])),COLUMNS($F$7:K$7))))</f>
        <v>0</v>
      </c>
      <c r="L386" s="1069" cm="1">
        <f t="array" ref="L386">IF($D386&lt;COLUMNS($F$7:L$7),"",INDEX(TableDiv[[GASB]:[GASB]],_xlfn.AGGREGATE(15,3,(TableDiv[[Agency]:[Agency]]=$E386)/(TableDiv[[Agency]:[Agency]]=$E386)*(ROW(TableDiv[Agency])-ROW(TableDiv[[#Headers],[Agency]])),COLUMNS($F$7:L$7))))</f>
        <v>0</v>
      </c>
      <c r="M386" s="1069" cm="1">
        <f t="array" ref="M386">IF($D386&lt;COLUMNS($F$7:M$7),"",INDEX(TableDiv[[GASB]:[GASB]],_xlfn.AGGREGATE(15,3,(TableDiv[[Agency]:[Agency]]=$E386)/(TableDiv[[Agency]:[Agency]]=$E386)*(ROW(TableDiv[Agency])-ROW(TableDiv[[#Headers],[Agency]])),COLUMNS($F$7:M$7))))</f>
        <v>0</v>
      </c>
      <c r="N386" s="1069" cm="1">
        <f t="array" ref="N386">IF($D386&lt;COLUMNS($F$7:N$7),"",INDEX(TableDiv[[GASB]:[GASB]],_xlfn.AGGREGATE(15,3,(TableDiv[[Agency]:[Agency]]=$E386)/(TableDiv[[Agency]:[Agency]]=$E386)*(ROW(TableDiv[Agency])-ROW(TableDiv[[#Headers],[Agency]])),COLUMNS($F$7:N$7))))</f>
        <v>0</v>
      </c>
      <c r="O386" s="1069" cm="1">
        <f t="array" ref="O386">IF($D386&lt;COLUMNS($F$7:O$7),"",INDEX(TableDiv[[GASB]:[GASB]],_xlfn.AGGREGATE(15,3,(TableDiv[[Agency]:[Agency]]=$E386)/(TableDiv[[Agency]:[Agency]]=$E386)*(ROW(TableDiv[Agency])-ROW(TableDiv[[#Headers],[Agency]])),COLUMNS($F$7:O$7))))</f>
        <v>0</v>
      </c>
      <c r="P386" s="1069" cm="1">
        <f t="array" ref="P386">IF($D386&lt;COLUMNS($F$7:P$7),"",INDEX(TableDiv[[GASB]:[GASB]],_xlfn.AGGREGATE(15,3,(TableDiv[[Agency]:[Agency]]=$E386)/(TableDiv[[Agency]:[Agency]]=$E386)*(ROW(TableDiv[Agency])-ROW(TableDiv[[#Headers],[Agency]])),COLUMNS($F$7:P$7))))</f>
        <v>0</v>
      </c>
      <c r="Q386" s="1069" cm="1">
        <f t="array" ref="Q386">IF($D386&lt;COLUMNS($F$7:Q$7),"",INDEX(TableDiv[[GASB]:[GASB]],_xlfn.AGGREGATE(15,3,(TableDiv[[Agency]:[Agency]]=$E386)/(TableDiv[[Agency]:[Agency]]=$E386)*(ROW(TableDiv[Agency])-ROW(TableDiv[[#Headers],[Agency]])),COLUMNS($F$7:Q$7))))</f>
        <v>0</v>
      </c>
      <c r="R386" s="1069" cm="1">
        <f t="array" ref="R386">IF($D386&lt;COLUMNS($F$7:R$7),"",INDEX(TableDiv[[GASB]:[GASB]],_xlfn.AGGREGATE(15,3,(TableDiv[[Agency]:[Agency]]=$E386)/(TableDiv[[Agency]:[Agency]]=$E386)*(ROW(TableDiv[Agency])-ROW(TableDiv[[#Headers],[Agency]])),COLUMNS($F$7:R$7))))</f>
        <v>0</v>
      </c>
      <c r="S386" s="1069" cm="1">
        <f t="array" ref="S386">IF($D386&lt;COLUMNS($F$7:S$7),"",INDEX(TableDiv[[GASB]:[GASB]],_xlfn.AGGREGATE(15,3,(TableDiv[[Agency]:[Agency]]=$E386)/(TableDiv[[Agency]:[Agency]]=$E386)*(ROW(TableDiv[Agency])-ROW(TableDiv[[#Headers],[Agency]])),COLUMNS($F$7:S$7))))</f>
        <v>0</v>
      </c>
      <c r="T386" s="1069" cm="1">
        <f t="array" ref="T386">IF($D386&lt;COLUMNS($F$7:T$7),"",INDEX(TableDiv[[GASB]:[GASB]],_xlfn.AGGREGATE(15,3,(TableDiv[[Agency]:[Agency]]=$E386)/(TableDiv[[Agency]:[Agency]]=$E386)*(ROW(TableDiv[Agency])-ROW(TableDiv[[#Headers],[Agency]])),COLUMNS($F$7:T$7))))</f>
        <v>0</v>
      </c>
      <c r="U386" s="1069" cm="1">
        <f t="array" ref="U386">IF($D386&lt;COLUMNS($F$7:U$7),"",INDEX(TableDiv[[GASB]:[GASB]],_xlfn.AGGREGATE(15,3,(TableDiv[[Agency]:[Agency]]=$E386)/(TableDiv[[Agency]:[Agency]]=$E386)*(ROW(TableDiv[Agency])-ROW(TableDiv[[#Headers],[Agency]])),COLUMNS($F$7:U$7))))</f>
        <v>0</v>
      </c>
      <c r="V386" s="1069" cm="1">
        <f t="array" ref="V386">IF($D386&lt;COLUMNS($F$7:V$7),"",INDEX(TableDiv[[GASB]:[GASB]],_xlfn.AGGREGATE(15,3,(TableDiv[[Agency]:[Agency]]=$E386)/(TableDiv[[Agency]:[Agency]]=$E386)*(ROW(TableDiv[Agency])-ROW(TableDiv[[#Headers],[Agency]])),COLUMNS($F$7:V$7))))</f>
        <v>0</v>
      </c>
      <c r="W386" s="1069" cm="1">
        <f t="array" ref="W386">IF($D386&lt;COLUMNS($F$7:W$7),"",INDEX(TableDiv[[GASB]:[GASB]],_xlfn.AGGREGATE(15,3,(TableDiv[[Agency]:[Agency]]=$E386)/(TableDiv[[Agency]:[Agency]]=$E386)*(ROW(TableDiv[Agency])-ROW(TableDiv[[#Headers],[Agency]])),COLUMNS($F$7:W$7))))</f>
        <v>0</v>
      </c>
      <c r="X386" s="1069" cm="1">
        <f t="array" ref="X386">IF($D386&lt;COLUMNS($F$7:X$7),"",INDEX(TableDiv[[GASB]:[GASB]],_xlfn.AGGREGATE(15,3,(TableDiv[[Agency]:[Agency]]=$E386)/(TableDiv[[Agency]:[Agency]]=$E386)*(ROW(TableDiv[Agency])-ROW(TableDiv[[#Headers],[Agency]])),COLUMNS($F$7:X$7))))</f>
        <v>0</v>
      </c>
      <c r="Y386" s="1069" cm="1">
        <f t="array" ref="Y386">IF($D386&lt;COLUMNS($F$7:Y$7),"",INDEX(TableDiv[[GASB]:[GASB]],_xlfn.AGGREGATE(15,3,(TableDiv[[Agency]:[Agency]]=$E386)/(TableDiv[[Agency]:[Agency]]=$E386)*(ROW(TableDiv[Agency])-ROW(TableDiv[[#Headers],[Agency]])),COLUMNS($F$7:Y$7))))</f>
        <v>0</v>
      </c>
      <c r="Z386" s="1069" cm="1">
        <f t="array" ref="Z386">IF($D386&lt;COLUMNS($F$7:Z$7),"",INDEX(TableDiv[[GASB]:[GASB]],_xlfn.AGGREGATE(15,3,(TableDiv[[Agency]:[Agency]]=$E386)/(TableDiv[[Agency]:[Agency]]=$E386)*(ROW(TableDiv[Agency])-ROW(TableDiv[[#Headers],[Agency]])),COLUMNS($F$7:Z$7))))</f>
        <v>0</v>
      </c>
      <c r="AA386" s="1069" cm="1">
        <f t="array" ref="AA386">IF($D386&lt;COLUMNS($F$7:AA$7),"",INDEX(TableDiv[[GASB]:[GASB]],_xlfn.AGGREGATE(15,3,(TableDiv[[Agency]:[Agency]]=$E386)/(TableDiv[[Agency]:[Agency]]=$E386)*(ROW(TableDiv[Agency])-ROW(TableDiv[[#Headers],[Agency]])),COLUMNS($F$7:AA$7))))</f>
        <v>0</v>
      </c>
      <c r="AB386" s="1069" cm="1">
        <f t="array" ref="AB386">IF($D386&lt;COLUMNS($F$7:AB$7),"",INDEX(TableDiv[[GASB]:[GASB]],_xlfn.AGGREGATE(15,3,(TableDiv[[Agency]:[Agency]]=$E386)/(TableDiv[[Agency]:[Agency]]=$E386)*(ROW(TableDiv[Agency])-ROW(TableDiv[[#Headers],[Agency]])),COLUMNS($F$7:AB$7))))</f>
        <v>0</v>
      </c>
      <c r="AC386" s="1069" cm="1">
        <f t="array" ref="AC386">IF($D386&lt;COLUMNS($F$7:AC$7),"",INDEX(TableDiv[[GASB]:[GASB]],_xlfn.AGGREGATE(15,3,(TableDiv[[Agency]:[Agency]]=$E386)/(TableDiv[[Agency]:[Agency]]=$E386)*(ROW(TableDiv[Agency])-ROW(TableDiv[[#Headers],[Agency]])),COLUMNS($F$7:AC$7))))</f>
        <v>0</v>
      </c>
      <c r="AD386" s="1069" cm="1">
        <f t="array" ref="AD386">IF($D386&lt;COLUMNS($F$7:AD$7),"",INDEX(TableDiv[[GASB]:[GASB]],_xlfn.AGGREGATE(15,3,(TableDiv[[Agency]:[Agency]]=$E386)/(TableDiv[[Agency]:[Agency]]=$E386)*(ROW(TableDiv[Agency])-ROW(TableDiv[[#Headers],[Agency]])),COLUMNS($F$7:AD$7))))</f>
        <v>0</v>
      </c>
      <c r="AE386" s="1069" cm="1">
        <f t="array" ref="AE386">IF($D386&lt;COLUMNS($F$7:AE$7),"",INDEX(TableDiv[[GASB]:[GASB]],_xlfn.AGGREGATE(15,3,(TableDiv[[Agency]:[Agency]]=$E386)/(TableDiv[[Agency]:[Agency]]=$E386)*(ROW(TableDiv[Agency])-ROW(TableDiv[[#Headers],[Agency]])),COLUMNS($F$7:AE$7))))</f>
        <v>0</v>
      </c>
      <c r="AF386" s="1069" cm="1">
        <f t="array" ref="AF386">IF($D386&lt;COLUMNS($F$7:AF$7),"",INDEX(TableDiv[[GASB]:[GASB]],_xlfn.AGGREGATE(15,3,(TableDiv[[Agency]:[Agency]]=$E386)/(TableDiv[[Agency]:[Agency]]=$E386)*(ROW(TableDiv[Agency])-ROW(TableDiv[[#Headers],[Agency]])),COLUMNS($F$7:AF$7))))</f>
        <v>0</v>
      </c>
      <c r="AG386" s="1069" cm="1">
        <f t="array" ref="AG386">IF($D386&lt;COLUMNS($F$7:AG$7),"",INDEX(TableDiv[[GASB]:[GASB]],_xlfn.AGGREGATE(15,3,(TableDiv[[Agency]:[Agency]]=$E386)/(TableDiv[[Agency]:[Agency]]=$E386)*(ROW(TableDiv[Agency])-ROW(TableDiv[[#Headers],[Agency]])),COLUMNS($F$7:AG$7))))</f>
        <v>0</v>
      </c>
      <c r="AH386" s="1069" cm="1">
        <f t="array" ref="AH386">IF($D386&lt;COLUMNS($F$7:AH$7),"",INDEX(TableDiv[[GASB]:[GASB]],_xlfn.AGGREGATE(15,3,(TableDiv[[Agency]:[Agency]]=$E386)/(TableDiv[[Agency]:[Agency]]=$E386)*(ROW(TableDiv[Agency])-ROW(TableDiv[[#Headers],[Agency]])),COLUMNS($F$7:AH$7))))</f>
        <v>0</v>
      </c>
      <c r="AI386" s="1069" cm="1">
        <f t="array" ref="AI386">IF($D386&lt;COLUMNS($F$7:AI$7),"",INDEX(TableDiv[[GASB]:[GASB]],_xlfn.AGGREGATE(15,3,(TableDiv[[Agency]:[Agency]]=$E386)/(TableDiv[[Agency]:[Agency]]=$E386)*(ROW(TableDiv[Agency])-ROW(TableDiv[[#Headers],[Agency]])),COLUMNS($F$7:AI$7))))</f>
        <v>0</v>
      </c>
      <c r="AJ386" s="1069" cm="1">
        <f t="array" ref="AJ386">IF($D386&lt;COLUMNS($F$7:AJ$7),"",INDEX(TableDiv[[GASB]:[GASB]],_xlfn.AGGREGATE(15,3,(TableDiv[[Agency]:[Agency]]=$E386)/(TableDiv[[Agency]:[Agency]]=$E386)*(ROW(TableDiv[Agency])-ROW(TableDiv[[#Headers],[Agency]])),COLUMNS($F$7:AJ$7))))</f>
        <v>0</v>
      </c>
      <c r="AK386" s="1069" t="str" cm="1">
        <f t="array" ref="AK386">IF($D386&lt;COLUMNS($F$7:AK$7),"",INDEX(TableDiv[[GASB]:[GASB]],_xlfn.AGGREGATE(15,3,(TableDiv[[Agency]:[Agency]]=$E386)/(TableDiv[[Agency]:[Agency]]=$E386)*(ROW(TableDiv[Agency])-ROW(TableDiv[[#Headers],[Agency]])),COLUMNS($F$7:AK$7))))</f>
        <v/>
      </c>
      <c r="AL386" s="1069" t="str" cm="1">
        <f t="array" ref="AL386">IF($D386&lt;COLUMNS($F$7:AL$7),"",INDEX(TableDiv[[GASB]:[GASB]],_xlfn.AGGREGATE(15,3,(TableDiv[[Agency]:[Agency]]=$E386)/(TableDiv[[Agency]:[Agency]]=$E386)*(ROW(TableDiv[Agency])-ROW(TableDiv[[#Headers],[Agency]])),COLUMNS($F$7:AL$7))))</f>
        <v/>
      </c>
      <c r="AM386" s="1069" t="str" cm="1">
        <f t="array" ref="AM386">IF($D386&lt;COLUMNS($F$7:AM$7),"",INDEX(TableDiv[[GASB]:[GASB]],_xlfn.AGGREGATE(15,3,(TableDiv[[Agency]:[Agency]]=$E386)/(TableDiv[[Agency]:[Agency]]=$E386)*(ROW(TableDiv[Agency])-ROW(TableDiv[[#Headers],[Agency]])),COLUMNS($F$7:AM$7))))</f>
        <v/>
      </c>
      <c r="AN386" s="1069"/>
      <c r="AO386" s="1069"/>
      <c r="AP386" s="1069"/>
      <c r="AQ386" s="1069"/>
      <c r="AR386" s="1069"/>
      <c r="AS386" s="1069"/>
    </row>
    <row r="387" spans="1:45" ht="15">
      <c r="A387" s="1073" t="s">
        <v>2415</v>
      </c>
      <c r="B387" s="1073" t="s">
        <v>2408</v>
      </c>
      <c r="C387" s="1069"/>
      <c r="D387" s="1069">
        <f>COUNTIF(TableDiv[Agency],E387)</f>
        <v>31</v>
      </c>
      <c r="E387" s="1078" t="str" cm="1">
        <f t="array" ref="E387">IFERROR(INDEX(TableDiv[Agency],MATCH(0,INDEX(COUNTIF($E$7:E386,TableDiv[Agency]),),0)),"")</f>
        <v/>
      </c>
      <c r="F387" s="1069" cm="1">
        <f t="array" ref="F387">IF($D387&lt;COLUMNS($F$7:F$7),"",INDEX(TableDiv[[GASB]:[GASB]],_xlfn.AGGREGATE(15,3,(TableDiv[[Agency]:[Agency]]=$E387)/(TableDiv[[Agency]:[Agency]]=$E387)*(ROW(TableDiv[Agency])-ROW(TableDiv[[#Headers],[Agency]])),COLUMNS($F$7:F$7))))</f>
        <v>0</v>
      </c>
      <c r="G387" s="1069" cm="1">
        <f t="array" ref="G387">IF($D387&lt;COLUMNS($F$7:G$7),"",INDEX(TableDiv[[GASB]:[GASB]],_xlfn.AGGREGATE(15,3,(TableDiv[[Agency]:[Agency]]=$E387)/(TableDiv[[Agency]:[Agency]]=$E387)*(ROW(TableDiv[Agency])-ROW(TableDiv[[#Headers],[Agency]])),COLUMNS($F$7:G$7))))</f>
        <v>0</v>
      </c>
      <c r="H387" s="1069" cm="1">
        <f t="array" ref="H387">IF($D387&lt;COLUMNS($F$7:H$7),"",INDEX(TableDiv[[GASB]:[GASB]],_xlfn.AGGREGATE(15,3,(TableDiv[[Agency]:[Agency]]=$E387)/(TableDiv[[Agency]:[Agency]]=$E387)*(ROW(TableDiv[Agency])-ROW(TableDiv[[#Headers],[Agency]])),COLUMNS($F$7:H$7))))</f>
        <v>0</v>
      </c>
      <c r="I387" s="1069" cm="1">
        <f t="array" ref="I387">IF($D387&lt;COLUMNS($F$7:I$7),"",INDEX(TableDiv[[GASB]:[GASB]],_xlfn.AGGREGATE(15,3,(TableDiv[[Agency]:[Agency]]=$E387)/(TableDiv[[Agency]:[Agency]]=$E387)*(ROW(TableDiv[Agency])-ROW(TableDiv[[#Headers],[Agency]])),COLUMNS($F$7:I$7))))</f>
        <v>0</v>
      </c>
      <c r="J387" s="1069" cm="1">
        <f t="array" ref="J387">IF($D387&lt;COLUMNS($F$7:J$7),"",INDEX(TableDiv[[GASB]:[GASB]],_xlfn.AGGREGATE(15,3,(TableDiv[[Agency]:[Agency]]=$E387)/(TableDiv[[Agency]:[Agency]]=$E387)*(ROW(TableDiv[Agency])-ROW(TableDiv[[#Headers],[Agency]])),COLUMNS($F$7:J$7))))</f>
        <v>0</v>
      </c>
      <c r="K387" s="1069" cm="1">
        <f t="array" ref="K387">IF($D387&lt;COLUMNS($F$7:K$7),"",INDEX(TableDiv[[GASB]:[GASB]],_xlfn.AGGREGATE(15,3,(TableDiv[[Agency]:[Agency]]=$E387)/(TableDiv[[Agency]:[Agency]]=$E387)*(ROW(TableDiv[Agency])-ROW(TableDiv[[#Headers],[Agency]])),COLUMNS($F$7:K$7))))</f>
        <v>0</v>
      </c>
      <c r="L387" s="1069" cm="1">
        <f t="array" ref="L387">IF($D387&lt;COLUMNS($F$7:L$7),"",INDEX(TableDiv[[GASB]:[GASB]],_xlfn.AGGREGATE(15,3,(TableDiv[[Agency]:[Agency]]=$E387)/(TableDiv[[Agency]:[Agency]]=$E387)*(ROW(TableDiv[Agency])-ROW(TableDiv[[#Headers],[Agency]])),COLUMNS($F$7:L$7))))</f>
        <v>0</v>
      </c>
      <c r="M387" s="1069" cm="1">
        <f t="array" ref="M387">IF($D387&lt;COLUMNS($F$7:M$7),"",INDEX(TableDiv[[GASB]:[GASB]],_xlfn.AGGREGATE(15,3,(TableDiv[[Agency]:[Agency]]=$E387)/(TableDiv[[Agency]:[Agency]]=$E387)*(ROW(TableDiv[Agency])-ROW(TableDiv[[#Headers],[Agency]])),COLUMNS($F$7:M$7))))</f>
        <v>0</v>
      </c>
      <c r="N387" s="1069" cm="1">
        <f t="array" ref="N387">IF($D387&lt;COLUMNS($F$7:N$7),"",INDEX(TableDiv[[GASB]:[GASB]],_xlfn.AGGREGATE(15,3,(TableDiv[[Agency]:[Agency]]=$E387)/(TableDiv[[Agency]:[Agency]]=$E387)*(ROW(TableDiv[Agency])-ROW(TableDiv[[#Headers],[Agency]])),COLUMNS($F$7:N$7))))</f>
        <v>0</v>
      </c>
      <c r="O387" s="1069" cm="1">
        <f t="array" ref="O387">IF($D387&lt;COLUMNS($F$7:O$7),"",INDEX(TableDiv[[GASB]:[GASB]],_xlfn.AGGREGATE(15,3,(TableDiv[[Agency]:[Agency]]=$E387)/(TableDiv[[Agency]:[Agency]]=$E387)*(ROW(TableDiv[Agency])-ROW(TableDiv[[#Headers],[Agency]])),COLUMNS($F$7:O$7))))</f>
        <v>0</v>
      </c>
      <c r="P387" s="1069" cm="1">
        <f t="array" ref="P387">IF($D387&lt;COLUMNS($F$7:P$7),"",INDEX(TableDiv[[GASB]:[GASB]],_xlfn.AGGREGATE(15,3,(TableDiv[[Agency]:[Agency]]=$E387)/(TableDiv[[Agency]:[Agency]]=$E387)*(ROW(TableDiv[Agency])-ROW(TableDiv[[#Headers],[Agency]])),COLUMNS($F$7:P$7))))</f>
        <v>0</v>
      </c>
      <c r="Q387" s="1069" cm="1">
        <f t="array" ref="Q387">IF($D387&lt;COLUMNS($F$7:Q$7),"",INDEX(TableDiv[[GASB]:[GASB]],_xlfn.AGGREGATE(15,3,(TableDiv[[Agency]:[Agency]]=$E387)/(TableDiv[[Agency]:[Agency]]=$E387)*(ROW(TableDiv[Agency])-ROW(TableDiv[[#Headers],[Agency]])),COLUMNS($F$7:Q$7))))</f>
        <v>0</v>
      </c>
      <c r="R387" s="1069" cm="1">
        <f t="array" ref="R387">IF($D387&lt;COLUMNS($F$7:R$7),"",INDEX(TableDiv[[GASB]:[GASB]],_xlfn.AGGREGATE(15,3,(TableDiv[[Agency]:[Agency]]=$E387)/(TableDiv[[Agency]:[Agency]]=$E387)*(ROW(TableDiv[Agency])-ROW(TableDiv[[#Headers],[Agency]])),COLUMNS($F$7:R$7))))</f>
        <v>0</v>
      </c>
      <c r="S387" s="1069" cm="1">
        <f t="array" ref="S387">IF($D387&lt;COLUMNS($F$7:S$7),"",INDEX(TableDiv[[GASB]:[GASB]],_xlfn.AGGREGATE(15,3,(TableDiv[[Agency]:[Agency]]=$E387)/(TableDiv[[Agency]:[Agency]]=$E387)*(ROW(TableDiv[Agency])-ROW(TableDiv[[#Headers],[Agency]])),COLUMNS($F$7:S$7))))</f>
        <v>0</v>
      </c>
      <c r="T387" s="1069" cm="1">
        <f t="array" ref="T387">IF($D387&lt;COLUMNS($F$7:T$7),"",INDEX(TableDiv[[GASB]:[GASB]],_xlfn.AGGREGATE(15,3,(TableDiv[[Agency]:[Agency]]=$E387)/(TableDiv[[Agency]:[Agency]]=$E387)*(ROW(TableDiv[Agency])-ROW(TableDiv[[#Headers],[Agency]])),COLUMNS($F$7:T$7))))</f>
        <v>0</v>
      </c>
      <c r="U387" s="1069" cm="1">
        <f t="array" ref="U387">IF($D387&lt;COLUMNS($F$7:U$7),"",INDEX(TableDiv[[GASB]:[GASB]],_xlfn.AGGREGATE(15,3,(TableDiv[[Agency]:[Agency]]=$E387)/(TableDiv[[Agency]:[Agency]]=$E387)*(ROW(TableDiv[Agency])-ROW(TableDiv[[#Headers],[Agency]])),COLUMNS($F$7:U$7))))</f>
        <v>0</v>
      </c>
      <c r="V387" s="1069" cm="1">
        <f t="array" ref="V387">IF($D387&lt;COLUMNS($F$7:V$7),"",INDEX(TableDiv[[GASB]:[GASB]],_xlfn.AGGREGATE(15,3,(TableDiv[[Agency]:[Agency]]=$E387)/(TableDiv[[Agency]:[Agency]]=$E387)*(ROW(TableDiv[Agency])-ROW(TableDiv[[#Headers],[Agency]])),COLUMNS($F$7:V$7))))</f>
        <v>0</v>
      </c>
      <c r="W387" s="1069" cm="1">
        <f t="array" ref="W387">IF($D387&lt;COLUMNS($F$7:W$7),"",INDEX(TableDiv[[GASB]:[GASB]],_xlfn.AGGREGATE(15,3,(TableDiv[[Agency]:[Agency]]=$E387)/(TableDiv[[Agency]:[Agency]]=$E387)*(ROW(TableDiv[Agency])-ROW(TableDiv[[#Headers],[Agency]])),COLUMNS($F$7:W$7))))</f>
        <v>0</v>
      </c>
      <c r="X387" s="1069" cm="1">
        <f t="array" ref="X387">IF($D387&lt;COLUMNS($F$7:X$7),"",INDEX(TableDiv[[GASB]:[GASB]],_xlfn.AGGREGATE(15,3,(TableDiv[[Agency]:[Agency]]=$E387)/(TableDiv[[Agency]:[Agency]]=$E387)*(ROW(TableDiv[Agency])-ROW(TableDiv[[#Headers],[Agency]])),COLUMNS($F$7:X$7))))</f>
        <v>0</v>
      </c>
      <c r="Y387" s="1069" cm="1">
        <f t="array" ref="Y387">IF($D387&lt;COLUMNS($F$7:Y$7),"",INDEX(TableDiv[[GASB]:[GASB]],_xlfn.AGGREGATE(15,3,(TableDiv[[Agency]:[Agency]]=$E387)/(TableDiv[[Agency]:[Agency]]=$E387)*(ROW(TableDiv[Agency])-ROW(TableDiv[[#Headers],[Agency]])),COLUMNS($F$7:Y$7))))</f>
        <v>0</v>
      </c>
      <c r="Z387" s="1069" cm="1">
        <f t="array" ref="Z387">IF($D387&lt;COLUMNS($F$7:Z$7),"",INDEX(TableDiv[[GASB]:[GASB]],_xlfn.AGGREGATE(15,3,(TableDiv[[Agency]:[Agency]]=$E387)/(TableDiv[[Agency]:[Agency]]=$E387)*(ROW(TableDiv[Agency])-ROW(TableDiv[[#Headers],[Agency]])),COLUMNS($F$7:Z$7))))</f>
        <v>0</v>
      </c>
      <c r="AA387" s="1069" cm="1">
        <f t="array" ref="AA387">IF($D387&lt;COLUMNS($F$7:AA$7),"",INDEX(TableDiv[[GASB]:[GASB]],_xlfn.AGGREGATE(15,3,(TableDiv[[Agency]:[Agency]]=$E387)/(TableDiv[[Agency]:[Agency]]=$E387)*(ROW(TableDiv[Agency])-ROW(TableDiv[[#Headers],[Agency]])),COLUMNS($F$7:AA$7))))</f>
        <v>0</v>
      </c>
      <c r="AB387" s="1069" cm="1">
        <f t="array" ref="AB387">IF($D387&lt;COLUMNS($F$7:AB$7),"",INDEX(TableDiv[[GASB]:[GASB]],_xlfn.AGGREGATE(15,3,(TableDiv[[Agency]:[Agency]]=$E387)/(TableDiv[[Agency]:[Agency]]=$E387)*(ROW(TableDiv[Agency])-ROW(TableDiv[[#Headers],[Agency]])),COLUMNS($F$7:AB$7))))</f>
        <v>0</v>
      </c>
      <c r="AC387" s="1069" cm="1">
        <f t="array" ref="AC387">IF($D387&lt;COLUMNS($F$7:AC$7),"",INDEX(TableDiv[[GASB]:[GASB]],_xlfn.AGGREGATE(15,3,(TableDiv[[Agency]:[Agency]]=$E387)/(TableDiv[[Agency]:[Agency]]=$E387)*(ROW(TableDiv[Agency])-ROW(TableDiv[[#Headers],[Agency]])),COLUMNS($F$7:AC$7))))</f>
        <v>0</v>
      </c>
      <c r="AD387" s="1069" cm="1">
        <f t="array" ref="AD387">IF($D387&lt;COLUMNS($F$7:AD$7),"",INDEX(TableDiv[[GASB]:[GASB]],_xlfn.AGGREGATE(15,3,(TableDiv[[Agency]:[Agency]]=$E387)/(TableDiv[[Agency]:[Agency]]=$E387)*(ROW(TableDiv[Agency])-ROW(TableDiv[[#Headers],[Agency]])),COLUMNS($F$7:AD$7))))</f>
        <v>0</v>
      </c>
      <c r="AE387" s="1069" cm="1">
        <f t="array" ref="AE387">IF($D387&lt;COLUMNS($F$7:AE$7),"",INDEX(TableDiv[[GASB]:[GASB]],_xlfn.AGGREGATE(15,3,(TableDiv[[Agency]:[Agency]]=$E387)/(TableDiv[[Agency]:[Agency]]=$E387)*(ROW(TableDiv[Agency])-ROW(TableDiv[[#Headers],[Agency]])),COLUMNS($F$7:AE$7))))</f>
        <v>0</v>
      </c>
      <c r="AF387" s="1069" cm="1">
        <f t="array" ref="AF387">IF($D387&lt;COLUMNS($F$7:AF$7),"",INDEX(TableDiv[[GASB]:[GASB]],_xlfn.AGGREGATE(15,3,(TableDiv[[Agency]:[Agency]]=$E387)/(TableDiv[[Agency]:[Agency]]=$E387)*(ROW(TableDiv[Agency])-ROW(TableDiv[[#Headers],[Agency]])),COLUMNS($F$7:AF$7))))</f>
        <v>0</v>
      </c>
      <c r="AG387" s="1069" cm="1">
        <f t="array" ref="AG387">IF($D387&lt;COLUMNS($F$7:AG$7),"",INDEX(TableDiv[[GASB]:[GASB]],_xlfn.AGGREGATE(15,3,(TableDiv[[Agency]:[Agency]]=$E387)/(TableDiv[[Agency]:[Agency]]=$E387)*(ROW(TableDiv[Agency])-ROW(TableDiv[[#Headers],[Agency]])),COLUMNS($F$7:AG$7))))</f>
        <v>0</v>
      </c>
      <c r="AH387" s="1069" cm="1">
        <f t="array" ref="AH387">IF($D387&lt;COLUMNS($F$7:AH$7),"",INDEX(TableDiv[[GASB]:[GASB]],_xlfn.AGGREGATE(15,3,(TableDiv[[Agency]:[Agency]]=$E387)/(TableDiv[[Agency]:[Agency]]=$E387)*(ROW(TableDiv[Agency])-ROW(TableDiv[[#Headers],[Agency]])),COLUMNS($F$7:AH$7))))</f>
        <v>0</v>
      </c>
      <c r="AI387" s="1069" cm="1">
        <f t="array" ref="AI387">IF($D387&lt;COLUMNS($F$7:AI$7),"",INDEX(TableDiv[[GASB]:[GASB]],_xlfn.AGGREGATE(15,3,(TableDiv[[Agency]:[Agency]]=$E387)/(TableDiv[[Agency]:[Agency]]=$E387)*(ROW(TableDiv[Agency])-ROW(TableDiv[[#Headers],[Agency]])),COLUMNS($F$7:AI$7))))</f>
        <v>0</v>
      </c>
      <c r="AJ387" s="1069" cm="1">
        <f t="array" ref="AJ387">IF($D387&lt;COLUMNS($F$7:AJ$7),"",INDEX(TableDiv[[GASB]:[GASB]],_xlfn.AGGREGATE(15,3,(TableDiv[[Agency]:[Agency]]=$E387)/(TableDiv[[Agency]:[Agency]]=$E387)*(ROW(TableDiv[Agency])-ROW(TableDiv[[#Headers],[Agency]])),COLUMNS($F$7:AJ$7))))</f>
        <v>0</v>
      </c>
      <c r="AK387" s="1069" t="str" cm="1">
        <f t="array" ref="AK387">IF($D387&lt;COLUMNS($F$7:AK$7),"",INDEX(TableDiv[[GASB]:[GASB]],_xlfn.AGGREGATE(15,3,(TableDiv[[Agency]:[Agency]]=$E387)/(TableDiv[[Agency]:[Agency]]=$E387)*(ROW(TableDiv[Agency])-ROW(TableDiv[[#Headers],[Agency]])),COLUMNS($F$7:AK$7))))</f>
        <v/>
      </c>
      <c r="AL387" s="1069" t="str" cm="1">
        <f t="array" ref="AL387">IF($D387&lt;COLUMNS($F$7:AL$7),"",INDEX(TableDiv[[GASB]:[GASB]],_xlfn.AGGREGATE(15,3,(TableDiv[[Agency]:[Agency]]=$E387)/(TableDiv[[Agency]:[Agency]]=$E387)*(ROW(TableDiv[Agency])-ROW(TableDiv[[#Headers],[Agency]])),COLUMNS($F$7:AL$7))))</f>
        <v/>
      </c>
      <c r="AM387" s="1069" t="str" cm="1">
        <f t="array" ref="AM387">IF($D387&lt;COLUMNS($F$7:AM$7),"",INDEX(TableDiv[[GASB]:[GASB]],_xlfn.AGGREGATE(15,3,(TableDiv[[Agency]:[Agency]]=$E387)/(TableDiv[[Agency]:[Agency]]=$E387)*(ROW(TableDiv[Agency])-ROW(TableDiv[[#Headers],[Agency]])),COLUMNS($F$7:AM$7))))</f>
        <v/>
      </c>
      <c r="AN387" s="1069"/>
      <c r="AO387" s="1069"/>
      <c r="AP387" s="1069"/>
      <c r="AQ387" s="1069"/>
      <c r="AR387" s="1069"/>
      <c r="AS387" s="1069"/>
    </row>
    <row r="388" spans="1:45" ht="15">
      <c r="A388" s="1073" t="s">
        <v>2416</v>
      </c>
      <c r="B388" s="1073" t="s">
        <v>2408</v>
      </c>
      <c r="C388" s="1069"/>
      <c r="D388" s="1069">
        <f>COUNTIF(TableDiv[Agency],E388)</f>
        <v>31</v>
      </c>
      <c r="E388" s="1078" t="str" cm="1">
        <f t="array" ref="E388">IFERROR(INDEX(TableDiv[Agency],MATCH(0,INDEX(COUNTIF($E$7:E387,TableDiv[Agency]),),0)),"")</f>
        <v/>
      </c>
      <c r="F388" s="1069" cm="1">
        <f t="array" ref="F388">IF($D388&lt;COLUMNS($F$7:F$7),"",INDEX(TableDiv[[GASB]:[GASB]],_xlfn.AGGREGATE(15,3,(TableDiv[[Agency]:[Agency]]=$E388)/(TableDiv[[Agency]:[Agency]]=$E388)*(ROW(TableDiv[Agency])-ROW(TableDiv[[#Headers],[Agency]])),COLUMNS($F$7:F$7))))</f>
        <v>0</v>
      </c>
      <c r="G388" s="1069" cm="1">
        <f t="array" ref="G388">IF($D388&lt;COLUMNS($F$7:G$7),"",INDEX(TableDiv[[GASB]:[GASB]],_xlfn.AGGREGATE(15,3,(TableDiv[[Agency]:[Agency]]=$E388)/(TableDiv[[Agency]:[Agency]]=$E388)*(ROW(TableDiv[Agency])-ROW(TableDiv[[#Headers],[Agency]])),COLUMNS($F$7:G$7))))</f>
        <v>0</v>
      </c>
      <c r="H388" s="1069" cm="1">
        <f t="array" ref="H388">IF($D388&lt;COLUMNS($F$7:H$7),"",INDEX(TableDiv[[GASB]:[GASB]],_xlfn.AGGREGATE(15,3,(TableDiv[[Agency]:[Agency]]=$E388)/(TableDiv[[Agency]:[Agency]]=$E388)*(ROW(TableDiv[Agency])-ROW(TableDiv[[#Headers],[Agency]])),COLUMNS($F$7:H$7))))</f>
        <v>0</v>
      </c>
      <c r="I388" s="1069" cm="1">
        <f t="array" ref="I388">IF($D388&lt;COLUMNS($F$7:I$7),"",INDEX(TableDiv[[GASB]:[GASB]],_xlfn.AGGREGATE(15,3,(TableDiv[[Agency]:[Agency]]=$E388)/(TableDiv[[Agency]:[Agency]]=$E388)*(ROW(TableDiv[Agency])-ROW(TableDiv[[#Headers],[Agency]])),COLUMNS($F$7:I$7))))</f>
        <v>0</v>
      </c>
      <c r="J388" s="1069" cm="1">
        <f t="array" ref="J388">IF($D388&lt;COLUMNS($F$7:J$7),"",INDEX(TableDiv[[GASB]:[GASB]],_xlfn.AGGREGATE(15,3,(TableDiv[[Agency]:[Agency]]=$E388)/(TableDiv[[Agency]:[Agency]]=$E388)*(ROW(TableDiv[Agency])-ROW(TableDiv[[#Headers],[Agency]])),COLUMNS($F$7:J$7))))</f>
        <v>0</v>
      </c>
      <c r="K388" s="1069" cm="1">
        <f t="array" ref="K388">IF($D388&lt;COLUMNS($F$7:K$7),"",INDEX(TableDiv[[GASB]:[GASB]],_xlfn.AGGREGATE(15,3,(TableDiv[[Agency]:[Agency]]=$E388)/(TableDiv[[Agency]:[Agency]]=$E388)*(ROW(TableDiv[Agency])-ROW(TableDiv[[#Headers],[Agency]])),COLUMNS($F$7:K$7))))</f>
        <v>0</v>
      </c>
      <c r="L388" s="1069" cm="1">
        <f t="array" ref="L388">IF($D388&lt;COLUMNS($F$7:L$7),"",INDEX(TableDiv[[GASB]:[GASB]],_xlfn.AGGREGATE(15,3,(TableDiv[[Agency]:[Agency]]=$E388)/(TableDiv[[Agency]:[Agency]]=$E388)*(ROW(TableDiv[Agency])-ROW(TableDiv[[#Headers],[Agency]])),COLUMNS($F$7:L$7))))</f>
        <v>0</v>
      </c>
      <c r="M388" s="1069" cm="1">
        <f t="array" ref="M388">IF($D388&lt;COLUMNS($F$7:M$7),"",INDEX(TableDiv[[GASB]:[GASB]],_xlfn.AGGREGATE(15,3,(TableDiv[[Agency]:[Agency]]=$E388)/(TableDiv[[Agency]:[Agency]]=$E388)*(ROW(TableDiv[Agency])-ROW(TableDiv[[#Headers],[Agency]])),COLUMNS($F$7:M$7))))</f>
        <v>0</v>
      </c>
      <c r="N388" s="1069" cm="1">
        <f t="array" ref="N388">IF($D388&lt;COLUMNS($F$7:N$7),"",INDEX(TableDiv[[GASB]:[GASB]],_xlfn.AGGREGATE(15,3,(TableDiv[[Agency]:[Agency]]=$E388)/(TableDiv[[Agency]:[Agency]]=$E388)*(ROW(TableDiv[Agency])-ROW(TableDiv[[#Headers],[Agency]])),COLUMNS($F$7:N$7))))</f>
        <v>0</v>
      </c>
      <c r="O388" s="1069" cm="1">
        <f t="array" ref="O388">IF($D388&lt;COLUMNS($F$7:O$7),"",INDEX(TableDiv[[GASB]:[GASB]],_xlfn.AGGREGATE(15,3,(TableDiv[[Agency]:[Agency]]=$E388)/(TableDiv[[Agency]:[Agency]]=$E388)*(ROW(TableDiv[Agency])-ROW(TableDiv[[#Headers],[Agency]])),COLUMNS($F$7:O$7))))</f>
        <v>0</v>
      </c>
      <c r="P388" s="1069" cm="1">
        <f t="array" ref="P388">IF($D388&lt;COLUMNS($F$7:P$7),"",INDEX(TableDiv[[GASB]:[GASB]],_xlfn.AGGREGATE(15,3,(TableDiv[[Agency]:[Agency]]=$E388)/(TableDiv[[Agency]:[Agency]]=$E388)*(ROW(TableDiv[Agency])-ROW(TableDiv[[#Headers],[Agency]])),COLUMNS($F$7:P$7))))</f>
        <v>0</v>
      </c>
      <c r="Q388" s="1069" cm="1">
        <f t="array" ref="Q388">IF($D388&lt;COLUMNS($F$7:Q$7),"",INDEX(TableDiv[[GASB]:[GASB]],_xlfn.AGGREGATE(15,3,(TableDiv[[Agency]:[Agency]]=$E388)/(TableDiv[[Agency]:[Agency]]=$E388)*(ROW(TableDiv[Agency])-ROW(TableDiv[[#Headers],[Agency]])),COLUMNS($F$7:Q$7))))</f>
        <v>0</v>
      </c>
      <c r="R388" s="1069" cm="1">
        <f t="array" ref="R388">IF($D388&lt;COLUMNS($F$7:R$7),"",INDEX(TableDiv[[GASB]:[GASB]],_xlfn.AGGREGATE(15,3,(TableDiv[[Agency]:[Agency]]=$E388)/(TableDiv[[Agency]:[Agency]]=$E388)*(ROW(TableDiv[Agency])-ROW(TableDiv[[#Headers],[Agency]])),COLUMNS($F$7:R$7))))</f>
        <v>0</v>
      </c>
      <c r="S388" s="1069" cm="1">
        <f t="array" ref="S388">IF($D388&lt;COLUMNS($F$7:S$7),"",INDEX(TableDiv[[GASB]:[GASB]],_xlfn.AGGREGATE(15,3,(TableDiv[[Agency]:[Agency]]=$E388)/(TableDiv[[Agency]:[Agency]]=$E388)*(ROW(TableDiv[Agency])-ROW(TableDiv[[#Headers],[Agency]])),COLUMNS($F$7:S$7))))</f>
        <v>0</v>
      </c>
      <c r="T388" s="1069" cm="1">
        <f t="array" ref="T388">IF($D388&lt;COLUMNS($F$7:T$7),"",INDEX(TableDiv[[GASB]:[GASB]],_xlfn.AGGREGATE(15,3,(TableDiv[[Agency]:[Agency]]=$E388)/(TableDiv[[Agency]:[Agency]]=$E388)*(ROW(TableDiv[Agency])-ROW(TableDiv[[#Headers],[Agency]])),COLUMNS($F$7:T$7))))</f>
        <v>0</v>
      </c>
      <c r="U388" s="1069" cm="1">
        <f t="array" ref="U388">IF($D388&lt;COLUMNS($F$7:U$7),"",INDEX(TableDiv[[GASB]:[GASB]],_xlfn.AGGREGATE(15,3,(TableDiv[[Agency]:[Agency]]=$E388)/(TableDiv[[Agency]:[Agency]]=$E388)*(ROW(TableDiv[Agency])-ROW(TableDiv[[#Headers],[Agency]])),COLUMNS($F$7:U$7))))</f>
        <v>0</v>
      </c>
      <c r="V388" s="1069" cm="1">
        <f t="array" ref="V388">IF($D388&lt;COLUMNS($F$7:V$7),"",INDEX(TableDiv[[GASB]:[GASB]],_xlfn.AGGREGATE(15,3,(TableDiv[[Agency]:[Agency]]=$E388)/(TableDiv[[Agency]:[Agency]]=$E388)*(ROW(TableDiv[Agency])-ROW(TableDiv[[#Headers],[Agency]])),COLUMNS($F$7:V$7))))</f>
        <v>0</v>
      </c>
      <c r="W388" s="1069" cm="1">
        <f t="array" ref="W388">IF($D388&lt;COLUMNS($F$7:W$7),"",INDEX(TableDiv[[GASB]:[GASB]],_xlfn.AGGREGATE(15,3,(TableDiv[[Agency]:[Agency]]=$E388)/(TableDiv[[Agency]:[Agency]]=$E388)*(ROW(TableDiv[Agency])-ROW(TableDiv[[#Headers],[Agency]])),COLUMNS($F$7:W$7))))</f>
        <v>0</v>
      </c>
      <c r="X388" s="1069" cm="1">
        <f t="array" ref="X388">IF($D388&lt;COLUMNS($F$7:X$7),"",INDEX(TableDiv[[GASB]:[GASB]],_xlfn.AGGREGATE(15,3,(TableDiv[[Agency]:[Agency]]=$E388)/(TableDiv[[Agency]:[Agency]]=$E388)*(ROW(TableDiv[Agency])-ROW(TableDiv[[#Headers],[Agency]])),COLUMNS($F$7:X$7))))</f>
        <v>0</v>
      </c>
      <c r="Y388" s="1069" cm="1">
        <f t="array" ref="Y388">IF($D388&lt;COLUMNS($F$7:Y$7),"",INDEX(TableDiv[[GASB]:[GASB]],_xlfn.AGGREGATE(15,3,(TableDiv[[Agency]:[Agency]]=$E388)/(TableDiv[[Agency]:[Agency]]=$E388)*(ROW(TableDiv[Agency])-ROW(TableDiv[[#Headers],[Agency]])),COLUMNS($F$7:Y$7))))</f>
        <v>0</v>
      </c>
      <c r="Z388" s="1069" cm="1">
        <f t="array" ref="Z388">IF($D388&lt;COLUMNS($F$7:Z$7),"",INDEX(TableDiv[[GASB]:[GASB]],_xlfn.AGGREGATE(15,3,(TableDiv[[Agency]:[Agency]]=$E388)/(TableDiv[[Agency]:[Agency]]=$E388)*(ROW(TableDiv[Agency])-ROW(TableDiv[[#Headers],[Agency]])),COLUMNS($F$7:Z$7))))</f>
        <v>0</v>
      </c>
      <c r="AA388" s="1069" cm="1">
        <f t="array" ref="AA388">IF($D388&lt;COLUMNS($F$7:AA$7),"",INDEX(TableDiv[[GASB]:[GASB]],_xlfn.AGGREGATE(15,3,(TableDiv[[Agency]:[Agency]]=$E388)/(TableDiv[[Agency]:[Agency]]=$E388)*(ROW(TableDiv[Agency])-ROW(TableDiv[[#Headers],[Agency]])),COLUMNS($F$7:AA$7))))</f>
        <v>0</v>
      </c>
      <c r="AB388" s="1069" cm="1">
        <f t="array" ref="AB388">IF($D388&lt;COLUMNS($F$7:AB$7),"",INDEX(TableDiv[[GASB]:[GASB]],_xlfn.AGGREGATE(15,3,(TableDiv[[Agency]:[Agency]]=$E388)/(TableDiv[[Agency]:[Agency]]=$E388)*(ROW(TableDiv[Agency])-ROW(TableDiv[[#Headers],[Agency]])),COLUMNS($F$7:AB$7))))</f>
        <v>0</v>
      </c>
      <c r="AC388" s="1069" cm="1">
        <f t="array" ref="AC388">IF($D388&lt;COLUMNS($F$7:AC$7),"",INDEX(TableDiv[[GASB]:[GASB]],_xlfn.AGGREGATE(15,3,(TableDiv[[Agency]:[Agency]]=$E388)/(TableDiv[[Agency]:[Agency]]=$E388)*(ROW(TableDiv[Agency])-ROW(TableDiv[[#Headers],[Agency]])),COLUMNS($F$7:AC$7))))</f>
        <v>0</v>
      </c>
      <c r="AD388" s="1069" cm="1">
        <f t="array" ref="AD388">IF($D388&lt;COLUMNS($F$7:AD$7),"",INDEX(TableDiv[[GASB]:[GASB]],_xlfn.AGGREGATE(15,3,(TableDiv[[Agency]:[Agency]]=$E388)/(TableDiv[[Agency]:[Agency]]=$E388)*(ROW(TableDiv[Agency])-ROW(TableDiv[[#Headers],[Agency]])),COLUMNS($F$7:AD$7))))</f>
        <v>0</v>
      </c>
      <c r="AE388" s="1069" cm="1">
        <f t="array" ref="AE388">IF($D388&lt;COLUMNS($F$7:AE$7),"",INDEX(TableDiv[[GASB]:[GASB]],_xlfn.AGGREGATE(15,3,(TableDiv[[Agency]:[Agency]]=$E388)/(TableDiv[[Agency]:[Agency]]=$E388)*(ROW(TableDiv[Agency])-ROW(TableDiv[[#Headers],[Agency]])),COLUMNS($F$7:AE$7))))</f>
        <v>0</v>
      </c>
      <c r="AF388" s="1069" cm="1">
        <f t="array" ref="AF388">IF($D388&lt;COLUMNS($F$7:AF$7),"",INDEX(TableDiv[[GASB]:[GASB]],_xlfn.AGGREGATE(15,3,(TableDiv[[Agency]:[Agency]]=$E388)/(TableDiv[[Agency]:[Agency]]=$E388)*(ROW(TableDiv[Agency])-ROW(TableDiv[[#Headers],[Agency]])),COLUMNS($F$7:AF$7))))</f>
        <v>0</v>
      </c>
      <c r="AG388" s="1069" cm="1">
        <f t="array" ref="AG388">IF($D388&lt;COLUMNS($F$7:AG$7),"",INDEX(TableDiv[[GASB]:[GASB]],_xlfn.AGGREGATE(15,3,(TableDiv[[Agency]:[Agency]]=$E388)/(TableDiv[[Agency]:[Agency]]=$E388)*(ROW(TableDiv[Agency])-ROW(TableDiv[[#Headers],[Agency]])),COLUMNS($F$7:AG$7))))</f>
        <v>0</v>
      </c>
      <c r="AH388" s="1069" cm="1">
        <f t="array" ref="AH388">IF($D388&lt;COLUMNS($F$7:AH$7),"",INDEX(TableDiv[[GASB]:[GASB]],_xlfn.AGGREGATE(15,3,(TableDiv[[Agency]:[Agency]]=$E388)/(TableDiv[[Agency]:[Agency]]=$E388)*(ROW(TableDiv[Agency])-ROW(TableDiv[[#Headers],[Agency]])),COLUMNS($F$7:AH$7))))</f>
        <v>0</v>
      </c>
      <c r="AI388" s="1069" cm="1">
        <f t="array" ref="AI388">IF($D388&lt;COLUMNS($F$7:AI$7),"",INDEX(TableDiv[[GASB]:[GASB]],_xlfn.AGGREGATE(15,3,(TableDiv[[Agency]:[Agency]]=$E388)/(TableDiv[[Agency]:[Agency]]=$E388)*(ROW(TableDiv[Agency])-ROW(TableDiv[[#Headers],[Agency]])),COLUMNS($F$7:AI$7))))</f>
        <v>0</v>
      </c>
      <c r="AJ388" s="1069" cm="1">
        <f t="array" ref="AJ388">IF($D388&lt;COLUMNS($F$7:AJ$7),"",INDEX(TableDiv[[GASB]:[GASB]],_xlfn.AGGREGATE(15,3,(TableDiv[[Agency]:[Agency]]=$E388)/(TableDiv[[Agency]:[Agency]]=$E388)*(ROW(TableDiv[Agency])-ROW(TableDiv[[#Headers],[Agency]])),COLUMNS($F$7:AJ$7))))</f>
        <v>0</v>
      </c>
      <c r="AK388" s="1069" t="str" cm="1">
        <f t="array" ref="AK388">IF($D388&lt;COLUMNS($F$7:AK$7),"",INDEX(TableDiv[[GASB]:[GASB]],_xlfn.AGGREGATE(15,3,(TableDiv[[Agency]:[Agency]]=$E388)/(TableDiv[[Agency]:[Agency]]=$E388)*(ROW(TableDiv[Agency])-ROW(TableDiv[[#Headers],[Agency]])),COLUMNS($F$7:AK$7))))</f>
        <v/>
      </c>
      <c r="AL388" s="1069" t="str" cm="1">
        <f t="array" ref="AL388">IF($D388&lt;COLUMNS($F$7:AL$7),"",INDEX(TableDiv[[GASB]:[GASB]],_xlfn.AGGREGATE(15,3,(TableDiv[[Agency]:[Agency]]=$E388)/(TableDiv[[Agency]:[Agency]]=$E388)*(ROW(TableDiv[Agency])-ROW(TableDiv[[#Headers],[Agency]])),COLUMNS($F$7:AL$7))))</f>
        <v/>
      </c>
      <c r="AM388" s="1069" t="str" cm="1">
        <f t="array" ref="AM388">IF($D388&lt;COLUMNS($F$7:AM$7),"",INDEX(TableDiv[[GASB]:[GASB]],_xlfn.AGGREGATE(15,3,(TableDiv[[Agency]:[Agency]]=$E388)/(TableDiv[[Agency]:[Agency]]=$E388)*(ROW(TableDiv[Agency])-ROW(TableDiv[[#Headers],[Agency]])),COLUMNS($F$7:AM$7))))</f>
        <v/>
      </c>
      <c r="AN388" s="1069"/>
      <c r="AO388" s="1069"/>
      <c r="AP388" s="1069"/>
      <c r="AQ388" s="1069"/>
      <c r="AR388" s="1069"/>
      <c r="AS388" s="1069"/>
    </row>
    <row r="389" spans="1:45" ht="15">
      <c r="A389" s="1073" t="s">
        <v>2417</v>
      </c>
      <c r="B389" s="1073" t="s">
        <v>2408</v>
      </c>
      <c r="C389" s="1069"/>
      <c r="D389" s="1069">
        <f>COUNTIF(TableDiv[Agency],E389)</f>
        <v>31</v>
      </c>
      <c r="E389" s="1078" t="str" cm="1">
        <f t="array" ref="E389">IFERROR(INDEX(TableDiv[Agency],MATCH(0,INDEX(COUNTIF($E$7:E388,TableDiv[Agency]),),0)),"")</f>
        <v/>
      </c>
      <c r="F389" s="1069" cm="1">
        <f t="array" ref="F389">IF($D389&lt;COLUMNS($F$7:F$7),"",INDEX(TableDiv[[GASB]:[GASB]],_xlfn.AGGREGATE(15,3,(TableDiv[[Agency]:[Agency]]=$E389)/(TableDiv[[Agency]:[Agency]]=$E389)*(ROW(TableDiv[Agency])-ROW(TableDiv[[#Headers],[Agency]])),COLUMNS($F$7:F$7))))</f>
        <v>0</v>
      </c>
      <c r="G389" s="1069" cm="1">
        <f t="array" ref="G389">IF($D389&lt;COLUMNS($F$7:G$7),"",INDEX(TableDiv[[GASB]:[GASB]],_xlfn.AGGREGATE(15,3,(TableDiv[[Agency]:[Agency]]=$E389)/(TableDiv[[Agency]:[Agency]]=$E389)*(ROW(TableDiv[Agency])-ROW(TableDiv[[#Headers],[Agency]])),COLUMNS($F$7:G$7))))</f>
        <v>0</v>
      </c>
      <c r="H389" s="1069" cm="1">
        <f t="array" ref="H389">IF($D389&lt;COLUMNS($F$7:H$7),"",INDEX(TableDiv[[GASB]:[GASB]],_xlfn.AGGREGATE(15,3,(TableDiv[[Agency]:[Agency]]=$E389)/(TableDiv[[Agency]:[Agency]]=$E389)*(ROW(TableDiv[Agency])-ROW(TableDiv[[#Headers],[Agency]])),COLUMNS($F$7:H$7))))</f>
        <v>0</v>
      </c>
      <c r="I389" s="1069" cm="1">
        <f t="array" ref="I389">IF($D389&lt;COLUMNS($F$7:I$7),"",INDEX(TableDiv[[GASB]:[GASB]],_xlfn.AGGREGATE(15,3,(TableDiv[[Agency]:[Agency]]=$E389)/(TableDiv[[Agency]:[Agency]]=$E389)*(ROW(TableDiv[Agency])-ROW(TableDiv[[#Headers],[Agency]])),COLUMNS($F$7:I$7))))</f>
        <v>0</v>
      </c>
      <c r="J389" s="1069" cm="1">
        <f t="array" ref="J389">IF($D389&lt;COLUMNS($F$7:J$7),"",INDEX(TableDiv[[GASB]:[GASB]],_xlfn.AGGREGATE(15,3,(TableDiv[[Agency]:[Agency]]=$E389)/(TableDiv[[Agency]:[Agency]]=$E389)*(ROW(TableDiv[Agency])-ROW(TableDiv[[#Headers],[Agency]])),COLUMNS($F$7:J$7))))</f>
        <v>0</v>
      </c>
      <c r="K389" s="1069" cm="1">
        <f t="array" ref="K389">IF($D389&lt;COLUMNS($F$7:K$7),"",INDEX(TableDiv[[GASB]:[GASB]],_xlfn.AGGREGATE(15,3,(TableDiv[[Agency]:[Agency]]=$E389)/(TableDiv[[Agency]:[Agency]]=$E389)*(ROW(TableDiv[Agency])-ROW(TableDiv[[#Headers],[Agency]])),COLUMNS($F$7:K$7))))</f>
        <v>0</v>
      </c>
      <c r="L389" s="1069" cm="1">
        <f t="array" ref="L389">IF($D389&lt;COLUMNS($F$7:L$7),"",INDEX(TableDiv[[GASB]:[GASB]],_xlfn.AGGREGATE(15,3,(TableDiv[[Agency]:[Agency]]=$E389)/(TableDiv[[Agency]:[Agency]]=$E389)*(ROW(TableDiv[Agency])-ROW(TableDiv[[#Headers],[Agency]])),COLUMNS($F$7:L$7))))</f>
        <v>0</v>
      </c>
      <c r="M389" s="1069" cm="1">
        <f t="array" ref="M389">IF($D389&lt;COLUMNS($F$7:M$7),"",INDEX(TableDiv[[GASB]:[GASB]],_xlfn.AGGREGATE(15,3,(TableDiv[[Agency]:[Agency]]=$E389)/(TableDiv[[Agency]:[Agency]]=$E389)*(ROW(TableDiv[Agency])-ROW(TableDiv[[#Headers],[Agency]])),COLUMNS($F$7:M$7))))</f>
        <v>0</v>
      </c>
      <c r="N389" s="1069" cm="1">
        <f t="array" ref="N389">IF($D389&lt;COLUMNS($F$7:N$7),"",INDEX(TableDiv[[GASB]:[GASB]],_xlfn.AGGREGATE(15,3,(TableDiv[[Agency]:[Agency]]=$E389)/(TableDiv[[Agency]:[Agency]]=$E389)*(ROW(TableDiv[Agency])-ROW(TableDiv[[#Headers],[Agency]])),COLUMNS($F$7:N$7))))</f>
        <v>0</v>
      </c>
      <c r="O389" s="1069" cm="1">
        <f t="array" ref="O389">IF($D389&lt;COLUMNS($F$7:O$7),"",INDEX(TableDiv[[GASB]:[GASB]],_xlfn.AGGREGATE(15,3,(TableDiv[[Agency]:[Agency]]=$E389)/(TableDiv[[Agency]:[Agency]]=$E389)*(ROW(TableDiv[Agency])-ROW(TableDiv[[#Headers],[Agency]])),COLUMNS($F$7:O$7))))</f>
        <v>0</v>
      </c>
      <c r="P389" s="1069" cm="1">
        <f t="array" ref="P389">IF($D389&lt;COLUMNS($F$7:P$7),"",INDEX(TableDiv[[GASB]:[GASB]],_xlfn.AGGREGATE(15,3,(TableDiv[[Agency]:[Agency]]=$E389)/(TableDiv[[Agency]:[Agency]]=$E389)*(ROW(TableDiv[Agency])-ROW(TableDiv[[#Headers],[Agency]])),COLUMNS($F$7:P$7))))</f>
        <v>0</v>
      </c>
      <c r="Q389" s="1069" cm="1">
        <f t="array" ref="Q389">IF($D389&lt;COLUMNS($F$7:Q$7),"",INDEX(TableDiv[[GASB]:[GASB]],_xlfn.AGGREGATE(15,3,(TableDiv[[Agency]:[Agency]]=$E389)/(TableDiv[[Agency]:[Agency]]=$E389)*(ROW(TableDiv[Agency])-ROW(TableDiv[[#Headers],[Agency]])),COLUMNS($F$7:Q$7))))</f>
        <v>0</v>
      </c>
      <c r="R389" s="1069" cm="1">
        <f t="array" ref="R389">IF($D389&lt;COLUMNS($F$7:R$7),"",INDEX(TableDiv[[GASB]:[GASB]],_xlfn.AGGREGATE(15,3,(TableDiv[[Agency]:[Agency]]=$E389)/(TableDiv[[Agency]:[Agency]]=$E389)*(ROW(TableDiv[Agency])-ROW(TableDiv[[#Headers],[Agency]])),COLUMNS($F$7:R$7))))</f>
        <v>0</v>
      </c>
      <c r="S389" s="1069" cm="1">
        <f t="array" ref="S389">IF($D389&lt;COLUMNS($F$7:S$7),"",INDEX(TableDiv[[GASB]:[GASB]],_xlfn.AGGREGATE(15,3,(TableDiv[[Agency]:[Agency]]=$E389)/(TableDiv[[Agency]:[Agency]]=$E389)*(ROW(TableDiv[Agency])-ROW(TableDiv[[#Headers],[Agency]])),COLUMNS($F$7:S$7))))</f>
        <v>0</v>
      </c>
      <c r="T389" s="1069" cm="1">
        <f t="array" ref="T389">IF($D389&lt;COLUMNS($F$7:T$7),"",INDEX(TableDiv[[GASB]:[GASB]],_xlfn.AGGREGATE(15,3,(TableDiv[[Agency]:[Agency]]=$E389)/(TableDiv[[Agency]:[Agency]]=$E389)*(ROW(TableDiv[Agency])-ROW(TableDiv[[#Headers],[Agency]])),COLUMNS($F$7:T$7))))</f>
        <v>0</v>
      </c>
      <c r="U389" s="1069" cm="1">
        <f t="array" ref="U389">IF($D389&lt;COLUMNS($F$7:U$7),"",INDEX(TableDiv[[GASB]:[GASB]],_xlfn.AGGREGATE(15,3,(TableDiv[[Agency]:[Agency]]=$E389)/(TableDiv[[Agency]:[Agency]]=$E389)*(ROW(TableDiv[Agency])-ROW(TableDiv[[#Headers],[Agency]])),COLUMNS($F$7:U$7))))</f>
        <v>0</v>
      </c>
      <c r="V389" s="1069" cm="1">
        <f t="array" ref="V389">IF($D389&lt;COLUMNS($F$7:V$7),"",INDEX(TableDiv[[GASB]:[GASB]],_xlfn.AGGREGATE(15,3,(TableDiv[[Agency]:[Agency]]=$E389)/(TableDiv[[Agency]:[Agency]]=$E389)*(ROW(TableDiv[Agency])-ROW(TableDiv[[#Headers],[Agency]])),COLUMNS($F$7:V$7))))</f>
        <v>0</v>
      </c>
      <c r="W389" s="1069" cm="1">
        <f t="array" ref="W389">IF($D389&lt;COLUMNS($F$7:W$7),"",INDEX(TableDiv[[GASB]:[GASB]],_xlfn.AGGREGATE(15,3,(TableDiv[[Agency]:[Agency]]=$E389)/(TableDiv[[Agency]:[Agency]]=$E389)*(ROW(TableDiv[Agency])-ROW(TableDiv[[#Headers],[Agency]])),COLUMNS($F$7:W$7))))</f>
        <v>0</v>
      </c>
      <c r="X389" s="1069" cm="1">
        <f t="array" ref="X389">IF($D389&lt;COLUMNS($F$7:X$7),"",INDEX(TableDiv[[GASB]:[GASB]],_xlfn.AGGREGATE(15,3,(TableDiv[[Agency]:[Agency]]=$E389)/(TableDiv[[Agency]:[Agency]]=$E389)*(ROW(TableDiv[Agency])-ROW(TableDiv[[#Headers],[Agency]])),COLUMNS($F$7:X$7))))</f>
        <v>0</v>
      </c>
      <c r="Y389" s="1069" cm="1">
        <f t="array" ref="Y389">IF($D389&lt;COLUMNS($F$7:Y$7),"",INDEX(TableDiv[[GASB]:[GASB]],_xlfn.AGGREGATE(15,3,(TableDiv[[Agency]:[Agency]]=$E389)/(TableDiv[[Agency]:[Agency]]=$E389)*(ROW(TableDiv[Agency])-ROW(TableDiv[[#Headers],[Agency]])),COLUMNS($F$7:Y$7))))</f>
        <v>0</v>
      </c>
      <c r="Z389" s="1069" cm="1">
        <f t="array" ref="Z389">IF($D389&lt;COLUMNS($F$7:Z$7),"",INDEX(TableDiv[[GASB]:[GASB]],_xlfn.AGGREGATE(15,3,(TableDiv[[Agency]:[Agency]]=$E389)/(TableDiv[[Agency]:[Agency]]=$E389)*(ROW(TableDiv[Agency])-ROW(TableDiv[[#Headers],[Agency]])),COLUMNS($F$7:Z$7))))</f>
        <v>0</v>
      </c>
      <c r="AA389" s="1069" cm="1">
        <f t="array" ref="AA389">IF($D389&lt;COLUMNS($F$7:AA$7),"",INDEX(TableDiv[[GASB]:[GASB]],_xlfn.AGGREGATE(15,3,(TableDiv[[Agency]:[Agency]]=$E389)/(TableDiv[[Agency]:[Agency]]=$E389)*(ROW(TableDiv[Agency])-ROW(TableDiv[[#Headers],[Agency]])),COLUMNS($F$7:AA$7))))</f>
        <v>0</v>
      </c>
      <c r="AB389" s="1069" cm="1">
        <f t="array" ref="AB389">IF($D389&lt;COLUMNS($F$7:AB$7),"",INDEX(TableDiv[[GASB]:[GASB]],_xlfn.AGGREGATE(15,3,(TableDiv[[Agency]:[Agency]]=$E389)/(TableDiv[[Agency]:[Agency]]=$E389)*(ROW(TableDiv[Agency])-ROW(TableDiv[[#Headers],[Agency]])),COLUMNS($F$7:AB$7))))</f>
        <v>0</v>
      </c>
      <c r="AC389" s="1069" cm="1">
        <f t="array" ref="AC389">IF($D389&lt;COLUMNS($F$7:AC$7),"",INDEX(TableDiv[[GASB]:[GASB]],_xlfn.AGGREGATE(15,3,(TableDiv[[Agency]:[Agency]]=$E389)/(TableDiv[[Agency]:[Agency]]=$E389)*(ROW(TableDiv[Agency])-ROW(TableDiv[[#Headers],[Agency]])),COLUMNS($F$7:AC$7))))</f>
        <v>0</v>
      </c>
      <c r="AD389" s="1069" cm="1">
        <f t="array" ref="AD389">IF($D389&lt;COLUMNS($F$7:AD$7),"",INDEX(TableDiv[[GASB]:[GASB]],_xlfn.AGGREGATE(15,3,(TableDiv[[Agency]:[Agency]]=$E389)/(TableDiv[[Agency]:[Agency]]=$E389)*(ROW(TableDiv[Agency])-ROW(TableDiv[[#Headers],[Agency]])),COLUMNS($F$7:AD$7))))</f>
        <v>0</v>
      </c>
      <c r="AE389" s="1069" cm="1">
        <f t="array" ref="AE389">IF($D389&lt;COLUMNS($F$7:AE$7),"",INDEX(TableDiv[[GASB]:[GASB]],_xlfn.AGGREGATE(15,3,(TableDiv[[Agency]:[Agency]]=$E389)/(TableDiv[[Agency]:[Agency]]=$E389)*(ROW(TableDiv[Agency])-ROW(TableDiv[[#Headers],[Agency]])),COLUMNS($F$7:AE$7))))</f>
        <v>0</v>
      </c>
      <c r="AF389" s="1069" cm="1">
        <f t="array" ref="AF389">IF($D389&lt;COLUMNS($F$7:AF$7),"",INDEX(TableDiv[[GASB]:[GASB]],_xlfn.AGGREGATE(15,3,(TableDiv[[Agency]:[Agency]]=$E389)/(TableDiv[[Agency]:[Agency]]=$E389)*(ROW(TableDiv[Agency])-ROW(TableDiv[[#Headers],[Agency]])),COLUMNS($F$7:AF$7))))</f>
        <v>0</v>
      </c>
      <c r="AG389" s="1069" cm="1">
        <f t="array" ref="AG389">IF($D389&lt;COLUMNS($F$7:AG$7),"",INDEX(TableDiv[[GASB]:[GASB]],_xlfn.AGGREGATE(15,3,(TableDiv[[Agency]:[Agency]]=$E389)/(TableDiv[[Agency]:[Agency]]=$E389)*(ROW(TableDiv[Agency])-ROW(TableDiv[[#Headers],[Agency]])),COLUMNS($F$7:AG$7))))</f>
        <v>0</v>
      </c>
      <c r="AH389" s="1069" cm="1">
        <f t="array" ref="AH389">IF($D389&lt;COLUMNS($F$7:AH$7),"",INDEX(TableDiv[[GASB]:[GASB]],_xlfn.AGGREGATE(15,3,(TableDiv[[Agency]:[Agency]]=$E389)/(TableDiv[[Agency]:[Agency]]=$E389)*(ROW(TableDiv[Agency])-ROW(TableDiv[[#Headers],[Agency]])),COLUMNS($F$7:AH$7))))</f>
        <v>0</v>
      </c>
      <c r="AI389" s="1069" cm="1">
        <f t="array" ref="AI389">IF($D389&lt;COLUMNS($F$7:AI$7),"",INDEX(TableDiv[[GASB]:[GASB]],_xlfn.AGGREGATE(15,3,(TableDiv[[Agency]:[Agency]]=$E389)/(TableDiv[[Agency]:[Agency]]=$E389)*(ROW(TableDiv[Agency])-ROW(TableDiv[[#Headers],[Agency]])),COLUMNS($F$7:AI$7))))</f>
        <v>0</v>
      </c>
      <c r="AJ389" s="1069" cm="1">
        <f t="array" ref="AJ389">IF($D389&lt;COLUMNS($F$7:AJ$7),"",INDEX(TableDiv[[GASB]:[GASB]],_xlfn.AGGREGATE(15,3,(TableDiv[[Agency]:[Agency]]=$E389)/(TableDiv[[Agency]:[Agency]]=$E389)*(ROW(TableDiv[Agency])-ROW(TableDiv[[#Headers],[Agency]])),COLUMNS($F$7:AJ$7))))</f>
        <v>0</v>
      </c>
      <c r="AK389" s="1069" t="str" cm="1">
        <f t="array" ref="AK389">IF($D389&lt;COLUMNS($F$7:AK$7),"",INDEX(TableDiv[[GASB]:[GASB]],_xlfn.AGGREGATE(15,3,(TableDiv[[Agency]:[Agency]]=$E389)/(TableDiv[[Agency]:[Agency]]=$E389)*(ROW(TableDiv[Agency])-ROW(TableDiv[[#Headers],[Agency]])),COLUMNS($F$7:AK$7))))</f>
        <v/>
      </c>
      <c r="AL389" s="1069" t="str" cm="1">
        <f t="array" ref="AL389">IF($D389&lt;COLUMNS($F$7:AL$7),"",INDEX(TableDiv[[GASB]:[GASB]],_xlfn.AGGREGATE(15,3,(TableDiv[[Agency]:[Agency]]=$E389)/(TableDiv[[Agency]:[Agency]]=$E389)*(ROW(TableDiv[Agency])-ROW(TableDiv[[#Headers],[Agency]])),COLUMNS($F$7:AL$7))))</f>
        <v/>
      </c>
      <c r="AM389" s="1069" t="str" cm="1">
        <f t="array" ref="AM389">IF($D389&lt;COLUMNS($F$7:AM$7),"",INDEX(TableDiv[[GASB]:[GASB]],_xlfn.AGGREGATE(15,3,(TableDiv[[Agency]:[Agency]]=$E389)/(TableDiv[[Agency]:[Agency]]=$E389)*(ROW(TableDiv[Agency])-ROW(TableDiv[[#Headers],[Agency]])),COLUMNS($F$7:AM$7))))</f>
        <v/>
      </c>
      <c r="AN389" s="1069"/>
      <c r="AO389" s="1069"/>
      <c r="AP389" s="1069"/>
      <c r="AQ389" s="1069"/>
      <c r="AR389" s="1069"/>
      <c r="AS389" s="1069"/>
    </row>
    <row r="390" spans="1:45" ht="15">
      <c r="A390" s="1073" t="s">
        <v>2418</v>
      </c>
      <c r="B390" s="1073" t="s">
        <v>2408</v>
      </c>
      <c r="C390" s="1069"/>
      <c r="D390" s="1069">
        <f>COUNTIF(TableDiv[Agency],E390)</f>
        <v>31</v>
      </c>
      <c r="E390" s="1078" t="str" cm="1">
        <f t="array" ref="E390">IFERROR(INDEX(TableDiv[Agency],MATCH(0,INDEX(COUNTIF($E$7:E389,TableDiv[Agency]),),0)),"")</f>
        <v/>
      </c>
      <c r="F390" s="1069" cm="1">
        <f t="array" ref="F390">IF($D390&lt;COLUMNS($F$7:F$7),"",INDEX(TableDiv[[GASB]:[GASB]],_xlfn.AGGREGATE(15,3,(TableDiv[[Agency]:[Agency]]=$E390)/(TableDiv[[Agency]:[Agency]]=$E390)*(ROW(TableDiv[Agency])-ROW(TableDiv[[#Headers],[Agency]])),COLUMNS($F$7:F$7))))</f>
        <v>0</v>
      </c>
      <c r="G390" s="1069" cm="1">
        <f t="array" ref="G390">IF($D390&lt;COLUMNS($F$7:G$7),"",INDEX(TableDiv[[GASB]:[GASB]],_xlfn.AGGREGATE(15,3,(TableDiv[[Agency]:[Agency]]=$E390)/(TableDiv[[Agency]:[Agency]]=$E390)*(ROW(TableDiv[Agency])-ROW(TableDiv[[#Headers],[Agency]])),COLUMNS($F$7:G$7))))</f>
        <v>0</v>
      </c>
      <c r="H390" s="1069" cm="1">
        <f t="array" ref="H390">IF($D390&lt;COLUMNS($F$7:H$7),"",INDEX(TableDiv[[GASB]:[GASB]],_xlfn.AGGREGATE(15,3,(TableDiv[[Agency]:[Agency]]=$E390)/(TableDiv[[Agency]:[Agency]]=$E390)*(ROW(TableDiv[Agency])-ROW(TableDiv[[#Headers],[Agency]])),COLUMNS($F$7:H$7))))</f>
        <v>0</v>
      </c>
      <c r="I390" s="1069" cm="1">
        <f t="array" ref="I390">IF($D390&lt;COLUMNS($F$7:I$7),"",INDEX(TableDiv[[GASB]:[GASB]],_xlfn.AGGREGATE(15,3,(TableDiv[[Agency]:[Agency]]=$E390)/(TableDiv[[Agency]:[Agency]]=$E390)*(ROW(TableDiv[Agency])-ROW(TableDiv[[#Headers],[Agency]])),COLUMNS($F$7:I$7))))</f>
        <v>0</v>
      </c>
      <c r="J390" s="1069" cm="1">
        <f t="array" ref="J390">IF($D390&lt;COLUMNS($F$7:J$7),"",INDEX(TableDiv[[GASB]:[GASB]],_xlfn.AGGREGATE(15,3,(TableDiv[[Agency]:[Agency]]=$E390)/(TableDiv[[Agency]:[Agency]]=$E390)*(ROW(TableDiv[Agency])-ROW(TableDiv[[#Headers],[Agency]])),COLUMNS($F$7:J$7))))</f>
        <v>0</v>
      </c>
      <c r="K390" s="1069" cm="1">
        <f t="array" ref="K390">IF($D390&lt;COLUMNS($F$7:K$7),"",INDEX(TableDiv[[GASB]:[GASB]],_xlfn.AGGREGATE(15,3,(TableDiv[[Agency]:[Agency]]=$E390)/(TableDiv[[Agency]:[Agency]]=$E390)*(ROW(TableDiv[Agency])-ROW(TableDiv[[#Headers],[Agency]])),COLUMNS($F$7:K$7))))</f>
        <v>0</v>
      </c>
      <c r="L390" s="1069" cm="1">
        <f t="array" ref="L390">IF($D390&lt;COLUMNS($F$7:L$7),"",INDEX(TableDiv[[GASB]:[GASB]],_xlfn.AGGREGATE(15,3,(TableDiv[[Agency]:[Agency]]=$E390)/(TableDiv[[Agency]:[Agency]]=$E390)*(ROW(TableDiv[Agency])-ROW(TableDiv[[#Headers],[Agency]])),COLUMNS($F$7:L$7))))</f>
        <v>0</v>
      </c>
      <c r="M390" s="1069" cm="1">
        <f t="array" ref="M390">IF($D390&lt;COLUMNS($F$7:M$7),"",INDEX(TableDiv[[GASB]:[GASB]],_xlfn.AGGREGATE(15,3,(TableDiv[[Agency]:[Agency]]=$E390)/(TableDiv[[Agency]:[Agency]]=$E390)*(ROW(TableDiv[Agency])-ROW(TableDiv[[#Headers],[Agency]])),COLUMNS($F$7:M$7))))</f>
        <v>0</v>
      </c>
      <c r="N390" s="1069" cm="1">
        <f t="array" ref="N390">IF($D390&lt;COLUMNS($F$7:N$7),"",INDEX(TableDiv[[GASB]:[GASB]],_xlfn.AGGREGATE(15,3,(TableDiv[[Agency]:[Agency]]=$E390)/(TableDiv[[Agency]:[Agency]]=$E390)*(ROW(TableDiv[Agency])-ROW(TableDiv[[#Headers],[Agency]])),COLUMNS($F$7:N$7))))</f>
        <v>0</v>
      </c>
      <c r="O390" s="1069" cm="1">
        <f t="array" ref="O390">IF($D390&lt;COLUMNS($F$7:O$7),"",INDEX(TableDiv[[GASB]:[GASB]],_xlfn.AGGREGATE(15,3,(TableDiv[[Agency]:[Agency]]=$E390)/(TableDiv[[Agency]:[Agency]]=$E390)*(ROW(TableDiv[Agency])-ROW(TableDiv[[#Headers],[Agency]])),COLUMNS($F$7:O$7))))</f>
        <v>0</v>
      </c>
      <c r="P390" s="1069" cm="1">
        <f t="array" ref="P390">IF($D390&lt;COLUMNS($F$7:P$7),"",INDEX(TableDiv[[GASB]:[GASB]],_xlfn.AGGREGATE(15,3,(TableDiv[[Agency]:[Agency]]=$E390)/(TableDiv[[Agency]:[Agency]]=$E390)*(ROW(TableDiv[Agency])-ROW(TableDiv[[#Headers],[Agency]])),COLUMNS($F$7:P$7))))</f>
        <v>0</v>
      </c>
      <c r="Q390" s="1069" cm="1">
        <f t="array" ref="Q390">IF($D390&lt;COLUMNS($F$7:Q$7),"",INDEX(TableDiv[[GASB]:[GASB]],_xlfn.AGGREGATE(15,3,(TableDiv[[Agency]:[Agency]]=$E390)/(TableDiv[[Agency]:[Agency]]=$E390)*(ROW(TableDiv[Agency])-ROW(TableDiv[[#Headers],[Agency]])),COLUMNS($F$7:Q$7))))</f>
        <v>0</v>
      </c>
      <c r="R390" s="1069" cm="1">
        <f t="array" ref="R390">IF($D390&lt;COLUMNS($F$7:R$7),"",INDEX(TableDiv[[GASB]:[GASB]],_xlfn.AGGREGATE(15,3,(TableDiv[[Agency]:[Agency]]=$E390)/(TableDiv[[Agency]:[Agency]]=$E390)*(ROW(TableDiv[Agency])-ROW(TableDiv[[#Headers],[Agency]])),COLUMNS($F$7:R$7))))</f>
        <v>0</v>
      </c>
      <c r="S390" s="1069" cm="1">
        <f t="array" ref="S390">IF($D390&lt;COLUMNS($F$7:S$7),"",INDEX(TableDiv[[GASB]:[GASB]],_xlfn.AGGREGATE(15,3,(TableDiv[[Agency]:[Agency]]=$E390)/(TableDiv[[Agency]:[Agency]]=$E390)*(ROW(TableDiv[Agency])-ROW(TableDiv[[#Headers],[Agency]])),COLUMNS($F$7:S$7))))</f>
        <v>0</v>
      </c>
      <c r="T390" s="1069" cm="1">
        <f t="array" ref="T390">IF($D390&lt;COLUMNS($F$7:T$7),"",INDEX(TableDiv[[GASB]:[GASB]],_xlfn.AGGREGATE(15,3,(TableDiv[[Agency]:[Agency]]=$E390)/(TableDiv[[Agency]:[Agency]]=$E390)*(ROW(TableDiv[Agency])-ROW(TableDiv[[#Headers],[Agency]])),COLUMNS($F$7:T$7))))</f>
        <v>0</v>
      </c>
      <c r="U390" s="1069" cm="1">
        <f t="array" ref="U390">IF($D390&lt;COLUMNS($F$7:U$7),"",INDEX(TableDiv[[GASB]:[GASB]],_xlfn.AGGREGATE(15,3,(TableDiv[[Agency]:[Agency]]=$E390)/(TableDiv[[Agency]:[Agency]]=$E390)*(ROW(TableDiv[Agency])-ROW(TableDiv[[#Headers],[Agency]])),COLUMNS($F$7:U$7))))</f>
        <v>0</v>
      </c>
      <c r="V390" s="1069" cm="1">
        <f t="array" ref="V390">IF($D390&lt;COLUMNS($F$7:V$7),"",INDEX(TableDiv[[GASB]:[GASB]],_xlfn.AGGREGATE(15,3,(TableDiv[[Agency]:[Agency]]=$E390)/(TableDiv[[Agency]:[Agency]]=$E390)*(ROW(TableDiv[Agency])-ROW(TableDiv[[#Headers],[Agency]])),COLUMNS($F$7:V$7))))</f>
        <v>0</v>
      </c>
      <c r="W390" s="1069" cm="1">
        <f t="array" ref="W390">IF($D390&lt;COLUMNS($F$7:W$7),"",INDEX(TableDiv[[GASB]:[GASB]],_xlfn.AGGREGATE(15,3,(TableDiv[[Agency]:[Agency]]=$E390)/(TableDiv[[Agency]:[Agency]]=$E390)*(ROW(TableDiv[Agency])-ROW(TableDiv[[#Headers],[Agency]])),COLUMNS($F$7:W$7))))</f>
        <v>0</v>
      </c>
      <c r="X390" s="1069" cm="1">
        <f t="array" ref="X390">IF($D390&lt;COLUMNS($F$7:X$7),"",INDEX(TableDiv[[GASB]:[GASB]],_xlfn.AGGREGATE(15,3,(TableDiv[[Agency]:[Agency]]=$E390)/(TableDiv[[Agency]:[Agency]]=$E390)*(ROW(TableDiv[Agency])-ROW(TableDiv[[#Headers],[Agency]])),COLUMNS($F$7:X$7))))</f>
        <v>0</v>
      </c>
      <c r="Y390" s="1069" cm="1">
        <f t="array" ref="Y390">IF($D390&lt;COLUMNS($F$7:Y$7),"",INDEX(TableDiv[[GASB]:[GASB]],_xlfn.AGGREGATE(15,3,(TableDiv[[Agency]:[Agency]]=$E390)/(TableDiv[[Agency]:[Agency]]=$E390)*(ROW(TableDiv[Agency])-ROW(TableDiv[[#Headers],[Agency]])),COLUMNS($F$7:Y$7))))</f>
        <v>0</v>
      </c>
      <c r="Z390" s="1069" cm="1">
        <f t="array" ref="Z390">IF($D390&lt;COLUMNS($F$7:Z$7),"",INDEX(TableDiv[[GASB]:[GASB]],_xlfn.AGGREGATE(15,3,(TableDiv[[Agency]:[Agency]]=$E390)/(TableDiv[[Agency]:[Agency]]=$E390)*(ROW(TableDiv[Agency])-ROW(TableDiv[[#Headers],[Agency]])),COLUMNS($F$7:Z$7))))</f>
        <v>0</v>
      </c>
      <c r="AA390" s="1069" cm="1">
        <f t="array" ref="AA390">IF($D390&lt;COLUMNS($F$7:AA$7),"",INDEX(TableDiv[[GASB]:[GASB]],_xlfn.AGGREGATE(15,3,(TableDiv[[Agency]:[Agency]]=$E390)/(TableDiv[[Agency]:[Agency]]=$E390)*(ROW(TableDiv[Agency])-ROW(TableDiv[[#Headers],[Agency]])),COLUMNS($F$7:AA$7))))</f>
        <v>0</v>
      </c>
      <c r="AB390" s="1069" cm="1">
        <f t="array" ref="AB390">IF($D390&lt;COLUMNS($F$7:AB$7),"",INDEX(TableDiv[[GASB]:[GASB]],_xlfn.AGGREGATE(15,3,(TableDiv[[Agency]:[Agency]]=$E390)/(TableDiv[[Agency]:[Agency]]=$E390)*(ROW(TableDiv[Agency])-ROW(TableDiv[[#Headers],[Agency]])),COLUMNS($F$7:AB$7))))</f>
        <v>0</v>
      </c>
      <c r="AC390" s="1069" cm="1">
        <f t="array" ref="AC390">IF($D390&lt;COLUMNS($F$7:AC$7),"",INDEX(TableDiv[[GASB]:[GASB]],_xlfn.AGGREGATE(15,3,(TableDiv[[Agency]:[Agency]]=$E390)/(TableDiv[[Agency]:[Agency]]=$E390)*(ROW(TableDiv[Agency])-ROW(TableDiv[[#Headers],[Agency]])),COLUMNS($F$7:AC$7))))</f>
        <v>0</v>
      </c>
      <c r="AD390" s="1069" cm="1">
        <f t="array" ref="AD390">IF($D390&lt;COLUMNS($F$7:AD$7),"",INDEX(TableDiv[[GASB]:[GASB]],_xlfn.AGGREGATE(15,3,(TableDiv[[Agency]:[Agency]]=$E390)/(TableDiv[[Agency]:[Agency]]=$E390)*(ROW(TableDiv[Agency])-ROW(TableDiv[[#Headers],[Agency]])),COLUMNS($F$7:AD$7))))</f>
        <v>0</v>
      </c>
      <c r="AE390" s="1069" cm="1">
        <f t="array" ref="AE390">IF($D390&lt;COLUMNS($F$7:AE$7),"",INDEX(TableDiv[[GASB]:[GASB]],_xlfn.AGGREGATE(15,3,(TableDiv[[Agency]:[Agency]]=$E390)/(TableDiv[[Agency]:[Agency]]=$E390)*(ROW(TableDiv[Agency])-ROW(TableDiv[[#Headers],[Agency]])),COLUMNS($F$7:AE$7))))</f>
        <v>0</v>
      </c>
      <c r="AF390" s="1069" cm="1">
        <f t="array" ref="AF390">IF($D390&lt;COLUMNS($F$7:AF$7),"",INDEX(TableDiv[[GASB]:[GASB]],_xlfn.AGGREGATE(15,3,(TableDiv[[Agency]:[Agency]]=$E390)/(TableDiv[[Agency]:[Agency]]=$E390)*(ROW(TableDiv[Agency])-ROW(TableDiv[[#Headers],[Agency]])),COLUMNS($F$7:AF$7))))</f>
        <v>0</v>
      </c>
      <c r="AG390" s="1069" cm="1">
        <f t="array" ref="AG390">IF($D390&lt;COLUMNS($F$7:AG$7),"",INDEX(TableDiv[[GASB]:[GASB]],_xlfn.AGGREGATE(15,3,(TableDiv[[Agency]:[Agency]]=$E390)/(TableDiv[[Agency]:[Agency]]=$E390)*(ROW(TableDiv[Agency])-ROW(TableDiv[[#Headers],[Agency]])),COLUMNS($F$7:AG$7))))</f>
        <v>0</v>
      </c>
      <c r="AH390" s="1069" cm="1">
        <f t="array" ref="AH390">IF($D390&lt;COLUMNS($F$7:AH$7),"",INDEX(TableDiv[[GASB]:[GASB]],_xlfn.AGGREGATE(15,3,(TableDiv[[Agency]:[Agency]]=$E390)/(TableDiv[[Agency]:[Agency]]=$E390)*(ROW(TableDiv[Agency])-ROW(TableDiv[[#Headers],[Agency]])),COLUMNS($F$7:AH$7))))</f>
        <v>0</v>
      </c>
      <c r="AI390" s="1069" cm="1">
        <f t="array" ref="AI390">IF($D390&lt;COLUMNS($F$7:AI$7),"",INDEX(TableDiv[[GASB]:[GASB]],_xlfn.AGGREGATE(15,3,(TableDiv[[Agency]:[Agency]]=$E390)/(TableDiv[[Agency]:[Agency]]=$E390)*(ROW(TableDiv[Agency])-ROW(TableDiv[[#Headers],[Agency]])),COLUMNS($F$7:AI$7))))</f>
        <v>0</v>
      </c>
      <c r="AJ390" s="1069" cm="1">
        <f t="array" ref="AJ390">IF($D390&lt;COLUMNS($F$7:AJ$7),"",INDEX(TableDiv[[GASB]:[GASB]],_xlfn.AGGREGATE(15,3,(TableDiv[[Agency]:[Agency]]=$E390)/(TableDiv[[Agency]:[Agency]]=$E390)*(ROW(TableDiv[Agency])-ROW(TableDiv[[#Headers],[Agency]])),COLUMNS($F$7:AJ$7))))</f>
        <v>0</v>
      </c>
      <c r="AK390" s="1069" t="str" cm="1">
        <f t="array" ref="AK390">IF($D390&lt;COLUMNS($F$7:AK$7),"",INDEX(TableDiv[[GASB]:[GASB]],_xlfn.AGGREGATE(15,3,(TableDiv[[Agency]:[Agency]]=$E390)/(TableDiv[[Agency]:[Agency]]=$E390)*(ROW(TableDiv[Agency])-ROW(TableDiv[[#Headers],[Agency]])),COLUMNS($F$7:AK$7))))</f>
        <v/>
      </c>
      <c r="AL390" s="1069" t="str" cm="1">
        <f t="array" ref="AL390">IF($D390&lt;COLUMNS($F$7:AL$7),"",INDEX(TableDiv[[GASB]:[GASB]],_xlfn.AGGREGATE(15,3,(TableDiv[[Agency]:[Agency]]=$E390)/(TableDiv[[Agency]:[Agency]]=$E390)*(ROW(TableDiv[Agency])-ROW(TableDiv[[#Headers],[Agency]])),COLUMNS($F$7:AL$7))))</f>
        <v/>
      </c>
      <c r="AM390" s="1069" t="str" cm="1">
        <f t="array" ref="AM390">IF($D390&lt;COLUMNS($F$7:AM$7),"",INDEX(TableDiv[[GASB]:[GASB]],_xlfn.AGGREGATE(15,3,(TableDiv[[Agency]:[Agency]]=$E390)/(TableDiv[[Agency]:[Agency]]=$E390)*(ROW(TableDiv[Agency])-ROW(TableDiv[[#Headers],[Agency]])),COLUMNS($F$7:AM$7))))</f>
        <v/>
      </c>
      <c r="AN390" s="1069"/>
      <c r="AO390" s="1069"/>
      <c r="AP390" s="1069"/>
      <c r="AQ390" s="1069"/>
      <c r="AR390" s="1069"/>
      <c r="AS390" s="1069"/>
    </row>
    <row r="391" spans="1:45" ht="15">
      <c r="A391" s="1073" t="s">
        <v>2419</v>
      </c>
      <c r="B391" s="1073" t="s">
        <v>2408</v>
      </c>
      <c r="C391" s="1069"/>
      <c r="D391" s="1069">
        <f>COUNTIF(TableDiv[Agency],E391)</f>
        <v>31</v>
      </c>
      <c r="E391" s="1078" t="str" cm="1">
        <f t="array" ref="E391">IFERROR(INDEX(TableDiv[Agency],MATCH(0,INDEX(COUNTIF($E$7:E390,TableDiv[Agency]),),0)),"")</f>
        <v/>
      </c>
      <c r="F391" s="1069" cm="1">
        <f t="array" ref="F391">IF($D391&lt;COLUMNS($F$7:F$7),"",INDEX(TableDiv[[GASB]:[GASB]],_xlfn.AGGREGATE(15,3,(TableDiv[[Agency]:[Agency]]=$E391)/(TableDiv[[Agency]:[Agency]]=$E391)*(ROW(TableDiv[Agency])-ROW(TableDiv[[#Headers],[Agency]])),COLUMNS($F$7:F$7))))</f>
        <v>0</v>
      </c>
      <c r="G391" s="1069" cm="1">
        <f t="array" ref="G391">IF($D391&lt;COLUMNS($F$7:G$7),"",INDEX(TableDiv[[GASB]:[GASB]],_xlfn.AGGREGATE(15,3,(TableDiv[[Agency]:[Agency]]=$E391)/(TableDiv[[Agency]:[Agency]]=$E391)*(ROW(TableDiv[Agency])-ROW(TableDiv[[#Headers],[Agency]])),COLUMNS($F$7:G$7))))</f>
        <v>0</v>
      </c>
      <c r="H391" s="1069" cm="1">
        <f t="array" ref="H391">IF($D391&lt;COLUMNS($F$7:H$7),"",INDEX(TableDiv[[GASB]:[GASB]],_xlfn.AGGREGATE(15,3,(TableDiv[[Agency]:[Agency]]=$E391)/(TableDiv[[Agency]:[Agency]]=$E391)*(ROW(TableDiv[Agency])-ROW(TableDiv[[#Headers],[Agency]])),COLUMNS($F$7:H$7))))</f>
        <v>0</v>
      </c>
      <c r="I391" s="1069" cm="1">
        <f t="array" ref="I391">IF($D391&lt;COLUMNS($F$7:I$7),"",INDEX(TableDiv[[GASB]:[GASB]],_xlfn.AGGREGATE(15,3,(TableDiv[[Agency]:[Agency]]=$E391)/(TableDiv[[Agency]:[Agency]]=$E391)*(ROW(TableDiv[Agency])-ROW(TableDiv[[#Headers],[Agency]])),COLUMNS($F$7:I$7))))</f>
        <v>0</v>
      </c>
      <c r="J391" s="1069" cm="1">
        <f t="array" ref="J391">IF($D391&lt;COLUMNS($F$7:J$7),"",INDEX(TableDiv[[GASB]:[GASB]],_xlfn.AGGREGATE(15,3,(TableDiv[[Agency]:[Agency]]=$E391)/(TableDiv[[Agency]:[Agency]]=$E391)*(ROW(TableDiv[Agency])-ROW(TableDiv[[#Headers],[Agency]])),COLUMNS($F$7:J$7))))</f>
        <v>0</v>
      </c>
      <c r="K391" s="1069" cm="1">
        <f t="array" ref="K391">IF($D391&lt;COLUMNS($F$7:K$7),"",INDEX(TableDiv[[GASB]:[GASB]],_xlfn.AGGREGATE(15,3,(TableDiv[[Agency]:[Agency]]=$E391)/(TableDiv[[Agency]:[Agency]]=$E391)*(ROW(TableDiv[Agency])-ROW(TableDiv[[#Headers],[Agency]])),COLUMNS($F$7:K$7))))</f>
        <v>0</v>
      </c>
      <c r="L391" s="1069" cm="1">
        <f t="array" ref="L391">IF($D391&lt;COLUMNS($F$7:L$7),"",INDEX(TableDiv[[GASB]:[GASB]],_xlfn.AGGREGATE(15,3,(TableDiv[[Agency]:[Agency]]=$E391)/(TableDiv[[Agency]:[Agency]]=$E391)*(ROW(TableDiv[Agency])-ROW(TableDiv[[#Headers],[Agency]])),COLUMNS($F$7:L$7))))</f>
        <v>0</v>
      </c>
      <c r="M391" s="1069" cm="1">
        <f t="array" ref="M391">IF($D391&lt;COLUMNS($F$7:M$7),"",INDEX(TableDiv[[GASB]:[GASB]],_xlfn.AGGREGATE(15,3,(TableDiv[[Agency]:[Agency]]=$E391)/(TableDiv[[Agency]:[Agency]]=$E391)*(ROW(TableDiv[Agency])-ROW(TableDiv[[#Headers],[Agency]])),COLUMNS($F$7:M$7))))</f>
        <v>0</v>
      </c>
      <c r="N391" s="1069" cm="1">
        <f t="array" ref="N391">IF($D391&lt;COLUMNS($F$7:N$7),"",INDEX(TableDiv[[GASB]:[GASB]],_xlfn.AGGREGATE(15,3,(TableDiv[[Agency]:[Agency]]=$E391)/(TableDiv[[Agency]:[Agency]]=$E391)*(ROW(TableDiv[Agency])-ROW(TableDiv[[#Headers],[Agency]])),COLUMNS($F$7:N$7))))</f>
        <v>0</v>
      </c>
      <c r="O391" s="1069" cm="1">
        <f t="array" ref="O391">IF($D391&lt;COLUMNS($F$7:O$7),"",INDEX(TableDiv[[GASB]:[GASB]],_xlfn.AGGREGATE(15,3,(TableDiv[[Agency]:[Agency]]=$E391)/(TableDiv[[Agency]:[Agency]]=$E391)*(ROW(TableDiv[Agency])-ROW(TableDiv[[#Headers],[Agency]])),COLUMNS($F$7:O$7))))</f>
        <v>0</v>
      </c>
      <c r="P391" s="1069" cm="1">
        <f t="array" ref="P391">IF($D391&lt;COLUMNS($F$7:P$7),"",INDEX(TableDiv[[GASB]:[GASB]],_xlfn.AGGREGATE(15,3,(TableDiv[[Agency]:[Agency]]=$E391)/(TableDiv[[Agency]:[Agency]]=$E391)*(ROW(TableDiv[Agency])-ROW(TableDiv[[#Headers],[Agency]])),COLUMNS($F$7:P$7))))</f>
        <v>0</v>
      </c>
      <c r="Q391" s="1069" cm="1">
        <f t="array" ref="Q391">IF($D391&lt;COLUMNS($F$7:Q$7),"",INDEX(TableDiv[[GASB]:[GASB]],_xlfn.AGGREGATE(15,3,(TableDiv[[Agency]:[Agency]]=$E391)/(TableDiv[[Agency]:[Agency]]=$E391)*(ROW(TableDiv[Agency])-ROW(TableDiv[[#Headers],[Agency]])),COLUMNS($F$7:Q$7))))</f>
        <v>0</v>
      </c>
      <c r="R391" s="1069" cm="1">
        <f t="array" ref="R391">IF($D391&lt;COLUMNS($F$7:R$7),"",INDEX(TableDiv[[GASB]:[GASB]],_xlfn.AGGREGATE(15,3,(TableDiv[[Agency]:[Agency]]=$E391)/(TableDiv[[Agency]:[Agency]]=$E391)*(ROW(TableDiv[Agency])-ROW(TableDiv[[#Headers],[Agency]])),COLUMNS($F$7:R$7))))</f>
        <v>0</v>
      </c>
      <c r="S391" s="1069" cm="1">
        <f t="array" ref="S391">IF($D391&lt;COLUMNS($F$7:S$7),"",INDEX(TableDiv[[GASB]:[GASB]],_xlfn.AGGREGATE(15,3,(TableDiv[[Agency]:[Agency]]=$E391)/(TableDiv[[Agency]:[Agency]]=$E391)*(ROW(TableDiv[Agency])-ROW(TableDiv[[#Headers],[Agency]])),COLUMNS($F$7:S$7))))</f>
        <v>0</v>
      </c>
      <c r="T391" s="1069" cm="1">
        <f t="array" ref="T391">IF($D391&lt;COLUMNS($F$7:T$7),"",INDEX(TableDiv[[GASB]:[GASB]],_xlfn.AGGREGATE(15,3,(TableDiv[[Agency]:[Agency]]=$E391)/(TableDiv[[Agency]:[Agency]]=$E391)*(ROW(TableDiv[Agency])-ROW(TableDiv[[#Headers],[Agency]])),COLUMNS($F$7:T$7))))</f>
        <v>0</v>
      </c>
      <c r="U391" s="1069" cm="1">
        <f t="array" ref="U391">IF($D391&lt;COLUMNS($F$7:U$7),"",INDEX(TableDiv[[GASB]:[GASB]],_xlfn.AGGREGATE(15,3,(TableDiv[[Agency]:[Agency]]=$E391)/(TableDiv[[Agency]:[Agency]]=$E391)*(ROW(TableDiv[Agency])-ROW(TableDiv[[#Headers],[Agency]])),COLUMNS($F$7:U$7))))</f>
        <v>0</v>
      </c>
      <c r="V391" s="1069" cm="1">
        <f t="array" ref="V391">IF($D391&lt;COLUMNS($F$7:V$7),"",INDEX(TableDiv[[GASB]:[GASB]],_xlfn.AGGREGATE(15,3,(TableDiv[[Agency]:[Agency]]=$E391)/(TableDiv[[Agency]:[Agency]]=$E391)*(ROW(TableDiv[Agency])-ROW(TableDiv[[#Headers],[Agency]])),COLUMNS($F$7:V$7))))</f>
        <v>0</v>
      </c>
      <c r="W391" s="1069" cm="1">
        <f t="array" ref="W391">IF($D391&lt;COLUMNS($F$7:W$7),"",INDEX(TableDiv[[GASB]:[GASB]],_xlfn.AGGREGATE(15,3,(TableDiv[[Agency]:[Agency]]=$E391)/(TableDiv[[Agency]:[Agency]]=$E391)*(ROW(TableDiv[Agency])-ROW(TableDiv[[#Headers],[Agency]])),COLUMNS($F$7:W$7))))</f>
        <v>0</v>
      </c>
      <c r="X391" s="1069" cm="1">
        <f t="array" ref="X391">IF($D391&lt;COLUMNS($F$7:X$7),"",INDEX(TableDiv[[GASB]:[GASB]],_xlfn.AGGREGATE(15,3,(TableDiv[[Agency]:[Agency]]=$E391)/(TableDiv[[Agency]:[Agency]]=$E391)*(ROW(TableDiv[Agency])-ROW(TableDiv[[#Headers],[Agency]])),COLUMNS($F$7:X$7))))</f>
        <v>0</v>
      </c>
      <c r="Y391" s="1069" cm="1">
        <f t="array" ref="Y391">IF($D391&lt;COLUMNS($F$7:Y$7),"",INDEX(TableDiv[[GASB]:[GASB]],_xlfn.AGGREGATE(15,3,(TableDiv[[Agency]:[Agency]]=$E391)/(TableDiv[[Agency]:[Agency]]=$E391)*(ROW(TableDiv[Agency])-ROW(TableDiv[[#Headers],[Agency]])),COLUMNS($F$7:Y$7))))</f>
        <v>0</v>
      </c>
      <c r="Z391" s="1069" cm="1">
        <f t="array" ref="Z391">IF($D391&lt;COLUMNS($F$7:Z$7),"",INDEX(TableDiv[[GASB]:[GASB]],_xlfn.AGGREGATE(15,3,(TableDiv[[Agency]:[Agency]]=$E391)/(TableDiv[[Agency]:[Agency]]=$E391)*(ROW(TableDiv[Agency])-ROW(TableDiv[[#Headers],[Agency]])),COLUMNS($F$7:Z$7))))</f>
        <v>0</v>
      </c>
      <c r="AA391" s="1069" cm="1">
        <f t="array" ref="AA391">IF($D391&lt;COLUMNS($F$7:AA$7),"",INDEX(TableDiv[[GASB]:[GASB]],_xlfn.AGGREGATE(15,3,(TableDiv[[Agency]:[Agency]]=$E391)/(TableDiv[[Agency]:[Agency]]=$E391)*(ROW(TableDiv[Agency])-ROW(TableDiv[[#Headers],[Agency]])),COLUMNS($F$7:AA$7))))</f>
        <v>0</v>
      </c>
      <c r="AB391" s="1069" cm="1">
        <f t="array" ref="AB391">IF($D391&lt;COLUMNS($F$7:AB$7),"",INDEX(TableDiv[[GASB]:[GASB]],_xlfn.AGGREGATE(15,3,(TableDiv[[Agency]:[Agency]]=$E391)/(TableDiv[[Agency]:[Agency]]=$E391)*(ROW(TableDiv[Agency])-ROW(TableDiv[[#Headers],[Agency]])),COLUMNS($F$7:AB$7))))</f>
        <v>0</v>
      </c>
      <c r="AC391" s="1069" cm="1">
        <f t="array" ref="AC391">IF($D391&lt;COLUMNS($F$7:AC$7),"",INDEX(TableDiv[[GASB]:[GASB]],_xlfn.AGGREGATE(15,3,(TableDiv[[Agency]:[Agency]]=$E391)/(TableDiv[[Agency]:[Agency]]=$E391)*(ROW(TableDiv[Agency])-ROW(TableDiv[[#Headers],[Agency]])),COLUMNS($F$7:AC$7))))</f>
        <v>0</v>
      </c>
      <c r="AD391" s="1069" cm="1">
        <f t="array" ref="AD391">IF($D391&lt;COLUMNS($F$7:AD$7),"",INDEX(TableDiv[[GASB]:[GASB]],_xlfn.AGGREGATE(15,3,(TableDiv[[Agency]:[Agency]]=$E391)/(TableDiv[[Agency]:[Agency]]=$E391)*(ROW(TableDiv[Agency])-ROW(TableDiv[[#Headers],[Agency]])),COLUMNS($F$7:AD$7))))</f>
        <v>0</v>
      </c>
      <c r="AE391" s="1069" cm="1">
        <f t="array" ref="AE391">IF($D391&lt;COLUMNS($F$7:AE$7),"",INDEX(TableDiv[[GASB]:[GASB]],_xlfn.AGGREGATE(15,3,(TableDiv[[Agency]:[Agency]]=$E391)/(TableDiv[[Agency]:[Agency]]=$E391)*(ROW(TableDiv[Agency])-ROW(TableDiv[[#Headers],[Agency]])),COLUMNS($F$7:AE$7))))</f>
        <v>0</v>
      </c>
      <c r="AF391" s="1069" cm="1">
        <f t="array" ref="AF391">IF($D391&lt;COLUMNS($F$7:AF$7),"",INDEX(TableDiv[[GASB]:[GASB]],_xlfn.AGGREGATE(15,3,(TableDiv[[Agency]:[Agency]]=$E391)/(TableDiv[[Agency]:[Agency]]=$E391)*(ROW(TableDiv[Agency])-ROW(TableDiv[[#Headers],[Agency]])),COLUMNS($F$7:AF$7))))</f>
        <v>0</v>
      </c>
      <c r="AG391" s="1069" cm="1">
        <f t="array" ref="AG391">IF($D391&lt;COLUMNS($F$7:AG$7),"",INDEX(TableDiv[[GASB]:[GASB]],_xlfn.AGGREGATE(15,3,(TableDiv[[Agency]:[Agency]]=$E391)/(TableDiv[[Agency]:[Agency]]=$E391)*(ROW(TableDiv[Agency])-ROW(TableDiv[[#Headers],[Agency]])),COLUMNS($F$7:AG$7))))</f>
        <v>0</v>
      </c>
      <c r="AH391" s="1069" cm="1">
        <f t="array" ref="AH391">IF($D391&lt;COLUMNS($F$7:AH$7),"",INDEX(TableDiv[[GASB]:[GASB]],_xlfn.AGGREGATE(15,3,(TableDiv[[Agency]:[Agency]]=$E391)/(TableDiv[[Agency]:[Agency]]=$E391)*(ROW(TableDiv[Agency])-ROW(TableDiv[[#Headers],[Agency]])),COLUMNS($F$7:AH$7))))</f>
        <v>0</v>
      </c>
      <c r="AI391" s="1069" cm="1">
        <f t="array" ref="AI391">IF($D391&lt;COLUMNS($F$7:AI$7),"",INDEX(TableDiv[[GASB]:[GASB]],_xlfn.AGGREGATE(15,3,(TableDiv[[Agency]:[Agency]]=$E391)/(TableDiv[[Agency]:[Agency]]=$E391)*(ROW(TableDiv[Agency])-ROW(TableDiv[[#Headers],[Agency]])),COLUMNS($F$7:AI$7))))</f>
        <v>0</v>
      </c>
      <c r="AJ391" s="1069" cm="1">
        <f t="array" ref="AJ391">IF($D391&lt;COLUMNS($F$7:AJ$7),"",INDEX(TableDiv[[GASB]:[GASB]],_xlfn.AGGREGATE(15,3,(TableDiv[[Agency]:[Agency]]=$E391)/(TableDiv[[Agency]:[Agency]]=$E391)*(ROW(TableDiv[Agency])-ROW(TableDiv[[#Headers],[Agency]])),COLUMNS($F$7:AJ$7))))</f>
        <v>0</v>
      </c>
      <c r="AK391" s="1069" t="str" cm="1">
        <f t="array" ref="AK391">IF($D391&lt;COLUMNS($F$7:AK$7),"",INDEX(TableDiv[[GASB]:[GASB]],_xlfn.AGGREGATE(15,3,(TableDiv[[Agency]:[Agency]]=$E391)/(TableDiv[[Agency]:[Agency]]=$E391)*(ROW(TableDiv[Agency])-ROW(TableDiv[[#Headers],[Agency]])),COLUMNS($F$7:AK$7))))</f>
        <v/>
      </c>
      <c r="AL391" s="1069" t="str" cm="1">
        <f t="array" ref="AL391">IF($D391&lt;COLUMNS($F$7:AL$7),"",INDEX(TableDiv[[GASB]:[GASB]],_xlfn.AGGREGATE(15,3,(TableDiv[[Agency]:[Agency]]=$E391)/(TableDiv[[Agency]:[Agency]]=$E391)*(ROW(TableDiv[Agency])-ROW(TableDiv[[#Headers],[Agency]])),COLUMNS($F$7:AL$7))))</f>
        <v/>
      </c>
      <c r="AM391" s="1069" t="str" cm="1">
        <f t="array" ref="AM391">IF($D391&lt;COLUMNS($F$7:AM$7),"",INDEX(TableDiv[[GASB]:[GASB]],_xlfn.AGGREGATE(15,3,(TableDiv[[Agency]:[Agency]]=$E391)/(TableDiv[[Agency]:[Agency]]=$E391)*(ROW(TableDiv[Agency])-ROW(TableDiv[[#Headers],[Agency]])),COLUMNS($F$7:AM$7))))</f>
        <v/>
      </c>
      <c r="AN391" s="1069"/>
      <c r="AO391" s="1069"/>
      <c r="AP391" s="1069"/>
      <c r="AQ391" s="1069"/>
      <c r="AR391" s="1069"/>
      <c r="AS391" s="1069"/>
    </row>
    <row r="392" spans="1:45" ht="15">
      <c r="A392" s="1073" t="s">
        <v>2420</v>
      </c>
      <c r="B392" s="1073" t="s">
        <v>2408</v>
      </c>
      <c r="C392" s="1069"/>
      <c r="D392" s="1069">
        <f>COUNTIF(TableDiv[Agency],E392)</f>
        <v>31</v>
      </c>
      <c r="E392" s="1078" t="str" cm="1">
        <f t="array" ref="E392">IFERROR(INDEX(TableDiv[Agency],MATCH(0,INDEX(COUNTIF($E$7:E391,TableDiv[Agency]),),0)),"")</f>
        <v/>
      </c>
      <c r="F392" s="1069" cm="1">
        <f t="array" ref="F392">IF($D392&lt;COLUMNS($F$7:F$7),"",INDEX(TableDiv[[GASB]:[GASB]],_xlfn.AGGREGATE(15,3,(TableDiv[[Agency]:[Agency]]=$E392)/(TableDiv[[Agency]:[Agency]]=$E392)*(ROW(TableDiv[Agency])-ROW(TableDiv[[#Headers],[Agency]])),COLUMNS($F$7:F$7))))</f>
        <v>0</v>
      </c>
      <c r="G392" s="1069" cm="1">
        <f t="array" ref="G392">IF($D392&lt;COLUMNS($F$7:G$7),"",INDEX(TableDiv[[GASB]:[GASB]],_xlfn.AGGREGATE(15,3,(TableDiv[[Agency]:[Agency]]=$E392)/(TableDiv[[Agency]:[Agency]]=$E392)*(ROW(TableDiv[Agency])-ROW(TableDiv[[#Headers],[Agency]])),COLUMNS($F$7:G$7))))</f>
        <v>0</v>
      </c>
      <c r="H392" s="1069" cm="1">
        <f t="array" ref="H392">IF($D392&lt;COLUMNS($F$7:H$7),"",INDEX(TableDiv[[GASB]:[GASB]],_xlfn.AGGREGATE(15,3,(TableDiv[[Agency]:[Agency]]=$E392)/(TableDiv[[Agency]:[Agency]]=$E392)*(ROW(TableDiv[Agency])-ROW(TableDiv[[#Headers],[Agency]])),COLUMNS($F$7:H$7))))</f>
        <v>0</v>
      </c>
      <c r="I392" s="1069" cm="1">
        <f t="array" ref="I392">IF($D392&lt;COLUMNS($F$7:I$7),"",INDEX(TableDiv[[GASB]:[GASB]],_xlfn.AGGREGATE(15,3,(TableDiv[[Agency]:[Agency]]=$E392)/(TableDiv[[Agency]:[Agency]]=$E392)*(ROW(TableDiv[Agency])-ROW(TableDiv[[#Headers],[Agency]])),COLUMNS($F$7:I$7))))</f>
        <v>0</v>
      </c>
      <c r="J392" s="1069" cm="1">
        <f t="array" ref="J392">IF($D392&lt;COLUMNS($F$7:J$7),"",INDEX(TableDiv[[GASB]:[GASB]],_xlfn.AGGREGATE(15,3,(TableDiv[[Agency]:[Agency]]=$E392)/(TableDiv[[Agency]:[Agency]]=$E392)*(ROW(TableDiv[Agency])-ROW(TableDiv[[#Headers],[Agency]])),COLUMNS($F$7:J$7))))</f>
        <v>0</v>
      </c>
      <c r="K392" s="1069" cm="1">
        <f t="array" ref="K392">IF($D392&lt;COLUMNS($F$7:K$7),"",INDEX(TableDiv[[GASB]:[GASB]],_xlfn.AGGREGATE(15,3,(TableDiv[[Agency]:[Agency]]=$E392)/(TableDiv[[Agency]:[Agency]]=$E392)*(ROW(TableDiv[Agency])-ROW(TableDiv[[#Headers],[Agency]])),COLUMNS($F$7:K$7))))</f>
        <v>0</v>
      </c>
      <c r="L392" s="1069" cm="1">
        <f t="array" ref="L392">IF($D392&lt;COLUMNS($F$7:L$7),"",INDEX(TableDiv[[GASB]:[GASB]],_xlfn.AGGREGATE(15,3,(TableDiv[[Agency]:[Agency]]=$E392)/(TableDiv[[Agency]:[Agency]]=$E392)*(ROW(TableDiv[Agency])-ROW(TableDiv[[#Headers],[Agency]])),COLUMNS($F$7:L$7))))</f>
        <v>0</v>
      </c>
      <c r="M392" s="1069" cm="1">
        <f t="array" ref="M392">IF($D392&lt;COLUMNS($F$7:M$7),"",INDEX(TableDiv[[GASB]:[GASB]],_xlfn.AGGREGATE(15,3,(TableDiv[[Agency]:[Agency]]=$E392)/(TableDiv[[Agency]:[Agency]]=$E392)*(ROW(TableDiv[Agency])-ROW(TableDiv[[#Headers],[Agency]])),COLUMNS($F$7:M$7))))</f>
        <v>0</v>
      </c>
      <c r="N392" s="1069" cm="1">
        <f t="array" ref="N392">IF($D392&lt;COLUMNS($F$7:N$7),"",INDEX(TableDiv[[GASB]:[GASB]],_xlfn.AGGREGATE(15,3,(TableDiv[[Agency]:[Agency]]=$E392)/(TableDiv[[Agency]:[Agency]]=$E392)*(ROW(TableDiv[Agency])-ROW(TableDiv[[#Headers],[Agency]])),COLUMNS($F$7:N$7))))</f>
        <v>0</v>
      </c>
      <c r="O392" s="1069" cm="1">
        <f t="array" ref="O392">IF($D392&lt;COLUMNS($F$7:O$7),"",INDEX(TableDiv[[GASB]:[GASB]],_xlfn.AGGREGATE(15,3,(TableDiv[[Agency]:[Agency]]=$E392)/(TableDiv[[Agency]:[Agency]]=$E392)*(ROW(TableDiv[Agency])-ROW(TableDiv[[#Headers],[Agency]])),COLUMNS($F$7:O$7))))</f>
        <v>0</v>
      </c>
      <c r="P392" s="1069" cm="1">
        <f t="array" ref="P392">IF($D392&lt;COLUMNS($F$7:P$7),"",INDEX(TableDiv[[GASB]:[GASB]],_xlfn.AGGREGATE(15,3,(TableDiv[[Agency]:[Agency]]=$E392)/(TableDiv[[Agency]:[Agency]]=$E392)*(ROW(TableDiv[Agency])-ROW(TableDiv[[#Headers],[Agency]])),COLUMNS($F$7:P$7))))</f>
        <v>0</v>
      </c>
      <c r="Q392" s="1069" cm="1">
        <f t="array" ref="Q392">IF($D392&lt;COLUMNS($F$7:Q$7),"",INDEX(TableDiv[[GASB]:[GASB]],_xlfn.AGGREGATE(15,3,(TableDiv[[Agency]:[Agency]]=$E392)/(TableDiv[[Agency]:[Agency]]=$E392)*(ROW(TableDiv[Agency])-ROW(TableDiv[[#Headers],[Agency]])),COLUMNS($F$7:Q$7))))</f>
        <v>0</v>
      </c>
      <c r="R392" s="1069" cm="1">
        <f t="array" ref="R392">IF($D392&lt;COLUMNS($F$7:R$7),"",INDEX(TableDiv[[GASB]:[GASB]],_xlfn.AGGREGATE(15,3,(TableDiv[[Agency]:[Agency]]=$E392)/(TableDiv[[Agency]:[Agency]]=$E392)*(ROW(TableDiv[Agency])-ROW(TableDiv[[#Headers],[Agency]])),COLUMNS($F$7:R$7))))</f>
        <v>0</v>
      </c>
      <c r="S392" s="1069" cm="1">
        <f t="array" ref="S392">IF($D392&lt;COLUMNS($F$7:S$7),"",INDEX(TableDiv[[GASB]:[GASB]],_xlfn.AGGREGATE(15,3,(TableDiv[[Agency]:[Agency]]=$E392)/(TableDiv[[Agency]:[Agency]]=$E392)*(ROW(TableDiv[Agency])-ROW(TableDiv[[#Headers],[Agency]])),COLUMNS($F$7:S$7))))</f>
        <v>0</v>
      </c>
      <c r="T392" s="1069" cm="1">
        <f t="array" ref="T392">IF($D392&lt;COLUMNS($F$7:T$7),"",INDEX(TableDiv[[GASB]:[GASB]],_xlfn.AGGREGATE(15,3,(TableDiv[[Agency]:[Agency]]=$E392)/(TableDiv[[Agency]:[Agency]]=$E392)*(ROW(TableDiv[Agency])-ROW(TableDiv[[#Headers],[Agency]])),COLUMNS($F$7:T$7))))</f>
        <v>0</v>
      </c>
      <c r="U392" s="1069" cm="1">
        <f t="array" ref="U392">IF($D392&lt;COLUMNS($F$7:U$7),"",INDEX(TableDiv[[GASB]:[GASB]],_xlfn.AGGREGATE(15,3,(TableDiv[[Agency]:[Agency]]=$E392)/(TableDiv[[Agency]:[Agency]]=$E392)*(ROW(TableDiv[Agency])-ROW(TableDiv[[#Headers],[Agency]])),COLUMNS($F$7:U$7))))</f>
        <v>0</v>
      </c>
      <c r="V392" s="1069" cm="1">
        <f t="array" ref="V392">IF($D392&lt;COLUMNS($F$7:V$7),"",INDEX(TableDiv[[GASB]:[GASB]],_xlfn.AGGREGATE(15,3,(TableDiv[[Agency]:[Agency]]=$E392)/(TableDiv[[Agency]:[Agency]]=$E392)*(ROW(TableDiv[Agency])-ROW(TableDiv[[#Headers],[Agency]])),COLUMNS($F$7:V$7))))</f>
        <v>0</v>
      </c>
      <c r="W392" s="1069" cm="1">
        <f t="array" ref="W392">IF($D392&lt;COLUMNS($F$7:W$7),"",INDEX(TableDiv[[GASB]:[GASB]],_xlfn.AGGREGATE(15,3,(TableDiv[[Agency]:[Agency]]=$E392)/(TableDiv[[Agency]:[Agency]]=$E392)*(ROW(TableDiv[Agency])-ROW(TableDiv[[#Headers],[Agency]])),COLUMNS($F$7:W$7))))</f>
        <v>0</v>
      </c>
      <c r="X392" s="1069" cm="1">
        <f t="array" ref="X392">IF($D392&lt;COLUMNS($F$7:X$7),"",INDEX(TableDiv[[GASB]:[GASB]],_xlfn.AGGREGATE(15,3,(TableDiv[[Agency]:[Agency]]=$E392)/(TableDiv[[Agency]:[Agency]]=$E392)*(ROW(TableDiv[Agency])-ROW(TableDiv[[#Headers],[Agency]])),COLUMNS($F$7:X$7))))</f>
        <v>0</v>
      </c>
      <c r="Y392" s="1069" cm="1">
        <f t="array" ref="Y392">IF($D392&lt;COLUMNS($F$7:Y$7),"",INDEX(TableDiv[[GASB]:[GASB]],_xlfn.AGGREGATE(15,3,(TableDiv[[Agency]:[Agency]]=$E392)/(TableDiv[[Agency]:[Agency]]=$E392)*(ROW(TableDiv[Agency])-ROW(TableDiv[[#Headers],[Agency]])),COLUMNS($F$7:Y$7))))</f>
        <v>0</v>
      </c>
      <c r="Z392" s="1069" cm="1">
        <f t="array" ref="Z392">IF($D392&lt;COLUMNS($F$7:Z$7),"",INDEX(TableDiv[[GASB]:[GASB]],_xlfn.AGGREGATE(15,3,(TableDiv[[Agency]:[Agency]]=$E392)/(TableDiv[[Agency]:[Agency]]=$E392)*(ROW(TableDiv[Agency])-ROW(TableDiv[[#Headers],[Agency]])),COLUMNS($F$7:Z$7))))</f>
        <v>0</v>
      </c>
      <c r="AA392" s="1069" cm="1">
        <f t="array" ref="AA392">IF($D392&lt;COLUMNS($F$7:AA$7),"",INDEX(TableDiv[[GASB]:[GASB]],_xlfn.AGGREGATE(15,3,(TableDiv[[Agency]:[Agency]]=$E392)/(TableDiv[[Agency]:[Agency]]=$E392)*(ROW(TableDiv[Agency])-ROW(TableDiv[[#Headers],[Agency]])),COLUMNS($F$7:AA$7))))</f>
        <v>0</v>
      </c>
      <c r="AB392" s="1069" cm="1">
        <f t="array" ref="AB392">IF($D392&lt;COLUMNS($F$7:AB$7),"",INDEX(TableDiv[[GASB]:[GASB]],_xlfn.AGGREGATE(15,3,(TableDiv[[Agency]:[Agency]]=$E392)/(TableDiv[[Agency]:[Agency]]=$E392)*(ROW(TableDiv[Agency])-ROW(TableDiv[[#Headers],[Agency]])),COLUMNS($F$7:AB$7))))</f>
        <v>0</v>
      </c>
      <c r="AC392" s="1069" cm="1">
        <f t="array" ref="AC392">IF($D392&lt;COLUMNS($F$7:AC$7),"",INDEX(TableDiv[[GASB]:[GASB]],_xlfn.AGGREGATE(15,3,(TableDiv[[Agency]:[Agency]]=$E392)/(TableDiv[[Agency]:[Agency]]=$E392)*(ROW(TableDiv[Agency])-ROW(TableDiv[[#Headers],[Agency]])),COLUMNS($F$7:AC$7))))</f>
        <v>0</v>
      </c>
      <c r="AD392" s="1069" cm="1">
        <f t="array" ref="AD392">IF($D392&lt;COLUMNS($F$7:AD$7),"",INDEX(TableDiv[[GASB]:[GASB]],_xlfn.AGGREGATE(15,3,(TableDiv[[Agency]:[Agency]]=$E392)/(TableDiv[[Agency]:[Agency]]=$E392)*(ROW(TableDiv[Agency])-ROW(TableDiv[[#Headers],[Agency]])),COLUMNS($F$7:AD$7))))</f>
        <v>0</v>
      </c>
      <c r="AE392" s="1069" cm="1">
        <f t="array" ref="AE392">IF($D392&lt;COLUMNS($F$7:AE$7),"",INDEX(TableDiv[[GASB]:[GASB]],_xlfn.AGGREGATE(15,3,(TableDiv[[Agency]:[Agency]]=$E392)/(TableDiv[[Agency]:[Agency]]=$E392)*(ROW(TableDiv[Agency])-ROW(TableDiv[[#Headers],[Agency]])),COLUMNS($F$7:AE$7))))</f>
        <v>0</v>
      </c>
      <c r="AF392" s="1069" cm="1">
        <f t="array" ref="AF392">IF($D392&lt;COLUMNS($F$7:AF$7),"",INDEX(TableDiv[[GASB]:[GASB]],_xlfn.AGGREGATE(15,3,(TableDiv[[Agency]:[Agency]]=$E392)/(TableDiv[[Agency]:[Agency]]=$E392)*(ROW(TableDiv[Agency])-ROW(TableDiv[[#Headers],[Agency]])),COLUMNS($F$7:AF$7))))</f>
        <v>0</v>
      </c>
      <c r="AG392" s="1069" cm="1">
        <f t="array" ref="AG392">IF($D392&lt;COLUMNS($F$7:AG$7),"",INDEX(TableDiv[[GASB]:[GASB]],_xlfn.AGGREGATE(15,3,(TableDiv[[Agency]:[Agency]]=$E392)/(TableDiv[[Agency]:[Agency]]=$E392)*(ROW(TableDiv[Agency])-ROW(TableDiv[[#Headers],[Agency]])),COLUMNS($F$7:AG$7))))</f>
        <v>0</v>
      </c>
      <c r="AH392" s="1069" cm="1">
        <f t="array" ref="AH392">IF($D392&lt;COLUMNS($F$7:AH$7),"",INDEX(TableDiv[[GASB]:[GASB]],_xlfn.AGGREGATE(15,3,(TableDiv[[Agency]:[Agency]]=$E392)/(TableDiv[[Agency]:[Agency]]=$E392)*(ROW(TableDiv[Agency])-ROW(TableDiv[[#Headers],[Agency]])),COLUMNS($F$7:AH$7))))</f>
        <v>0</v>
      </c>
      <c r="AI392" s="1069" cm="1">
        <f t="array" ref="AI392">IF($D392&lt;COLUMNS($F$7:AI$7),"",INDEX(TableDiv[[GASB]:[GASB]],_xlfn.AGGREGATE(15,3,(TableDiv[[Agency]:[Agency]]=$E392)/(TableDiv[[Agency]:[Agency]]=$E392)*(ROW(TableDiv[Agency])-ROW(TableDiv[[#Headers],[Agency]])),COLUMNS($F$7:AI$7))))</f>
        <v>0</v>
      </c>
      <c r="AJ392" s="1069" cm="1">
        <f t="array" ref="AJ392">IF($D392&lt;COLUMNS($F$7:AJ$7),"",INDEX(TableDiv[[GASB]:[GASB]],_xlfn.AGGREGATE(15,3,(TableDiv[[Agency]:[Agency]]=$E392)/(TableDiv[[Agency]:[Agency]]=$E392)*(ROW(TableDiv[Agency])-ROW(TableDiv[[#Headers],[Agency]])),COLUMNS($F$7:AJ$7))))</f>
        <v>0</v>
      </c>
      <c r="AK392" s="1069" t="str" cm="1">
        <f t="array" ref="AK392">IF($D392&lt;COLUMNS($F$7:AK$7),"",INDEX(TableDiv[[GASB]:[GASB]],_xlfn.AGGREGATE(15,3,(TableDiv[[Agency]:[Agency]]=$E392)/(TableDiv[[Agency]:[Agency]]=$E392)*(ROW(TableDiv[Agency])-ROW(TableDiv[[#Headers],[Agency]])),COLUMNS($F$7:AK$7))))</f>
        <v/>
      </c>
      <c r="AL392" s="1069" t="str" cm="1">
        <f t="array" ref="AL392">IF($D392&lt;COLUMNS($F$7:AL$7),"",INDEX(TableDiv[[GASB]:[GASB]],_xlfn.AGGREGATE(15,3,(TableDiv[[Agency]:[Agency]]=$E392)/(TableDiv[[Agency]:[Agency]]=$E392)*(ROW(TableDiv[Agency])-ROW(TableDiv[[#Headers],[Agency]])),COLUMNS($F$7:AL$7))))</f>
        <v/>
      </c>
      <c r="AM392" s="1069" t="str" cm="1">
        <f t="array" ref="AM392">IF($D392&lt;COLUMNS($F$7:AM$7),"",INDEX(TableDiv[[GASB]:[GASB]],_xlfn.AGGREGATE(15,3,(TableDiv[[Agency]:[Agency]]=$E392)/(TableDiv[[Agency]:[Agency]]=$E392)*(ROW(TableDiv[Agency])-ROW(TableDiv[[#Headers],[Agency]])),COLUMNS($F$7:AM$7))))</f>
        <v/>
      </c>
      <c r="AN392" s="1069"/>
      <c r="AO392" s="1069"/>
      <c r="AP392" s="1069"/>
      <c r="AQ392" s="1069"/>
      <c r="AR392" s="1069"/>
      <c r="AS392" s="1069"/>
    </row>
    <row r="393" spans="1:45" ht="15">
      <c r="A393" s="1073" t="s">
        <v>2421</v>
      </c>
      <c r="B393" s="1073" t="s">
        <v>2408</v>
      </c>
      <c r="C393" s="1069"/>
      <c r="D393" s="1069">
        <f>COUNTIF(TableDiv[Agency],E393)</f>
        <v>31</v>
      </c>
      <c r="E393" s="1078" t="str" cm="1">
        <f t="array" ref="E393">IFERROR(INDEX(TableDiv[Agency],MATCH(0,INDEX(COUNTIF($E$7:E392,TableDiv[Agency]),),0)),"")</f>
        <v/>
      </c>
      <c r="F393" s="1069" cm="1">
        <f t="array" ref="F393">IF($D393&lt;COLUMNS($F$7:F$7),"",INDEX(TableDiv[[GASB]:[GASB]],_xlfn.AGGREGATE(15,3,(TableDiv[[Agency]:[Agency]]=$E393)/(TableDiv[[Agency]:[Agency]]=$E393)*(ROW(TableDiv[Agency])-ROW(TableDiv[[#Headers],[Agency]])),COLUMNS($F$7:F$7))))</f>
        <v>0</v>
      </c>
      <c r="G393" s="1069" cm="1">
        <f t="array" ref="G393">IF($D393&lt;COLUMNS($F$7:G$7),"",INDEX(TableDiv[[GASB]:[GASB]],_xlfn.AGGREGATE(15,3,(TableDiv[[Agency]:[Agency]]=$E393)/(TableDiv[[Agency]:[Agency]]=$E393)*(ROW(TableDiv[Agency])-ROW(TableDiv[[#Headers],[Agency]])),COLUMNS($F$7:G$7))))</f>
        <v>0</v>
      </c>
      <c r="H393" s="1069" cm="1">
        <f t="array" ref="H393">IF($D393&lt;COLUMNS($F$7:H$7),"",INDEX(TableDiv[[GASB]:[GASB]],_xlfn.AGGREGATE(15,3,(TableDiv[[Agency]:[Agency]]=$E393)/(TableDiv[[Agency]:[Agency]]=$E393)*(ROW(TableDiv[Agency])-ROW(TableDiv[[#Headers],[Agency]])),COLUMNS($F$7:H$7))))</f>
        <v>0</v>
      </c>
      <c r="I393" s="1069" cm="1">
        <f t="array" ref="I393">IF($D393&lt;COLUMNS($F$7:I$7),"",INDEX(TableDiv[[GASB]:[GASB]],_xlfn.AGGREGATE(15,3,(TableDiv[[Agency]:[Agency]]=$E393)/(TableDiv[[Agency]:[Agency]]=$E393)*(ROW(TableDiv[Agency])-ROW(TableDiv[[#Headers],[Agency]])),COLUMNS($F$7:I$7))))</f>
        <v>0</v>
      </c>
      <c r="J393" s="1069" cm="1">
        <f t="array" ref="J393">IF($D393&lt;COLUMNS($F$7:J$7),"",INDEX(TableDiv[[GASB]:[GASB]],_xlfn.AGGREGATE(15,3,(TableDiv[[Agency]:[Agency]]=$E393)/(TableDiv[[Agency]:[Agency]]=$E393)*(ROW(TableDiv[Agency])-ROW(TableDiv[[#Headers],[Agency]])),COLUMNS($F$7:J$7))))</f>
        <v>0</v>
      </c>
      <c r="K393" s="1069" cm="1">
        <f t="array" ref="K393">IF($D393&lt;COLUMNS($F$7:K$7),"",INDEX(TableDiv[[GASB]:[GASB]],_xlfn.AGGREGATE(15,3,(TableDiv[[Agency]:[Agency]]=$E393)/(TableDiv[[Agency]:[Agency]]=$E393)*(ROW(TableDiv[Agency])-ROW(TableDiv[[#Headers],[Agency]])),COLUMNS($F$7:K$7))))</f>
        <v>0</v>
      </c>
      <c r="L393" s="1069" cm="1">
        <f t="array" ref="L393">IF($D393&lt;COLUMNS($F$7:L$7),"",INDEX(TableDiv[[GASB]:[GASB]],_xlfn.AGGREGATE(15,3,(TableDiv[[Agency]:[Agency]]=$E393)/(TableDiv[[Agency]:[Agency]]=$E393)*(ROW(TableDiv[Agency])-ROW(TableDiv[[#Headers],[Agency]])),COLUMNS($F$7:L$7))))</f>
        <v>0</v>
      </c>
      <c r="M393" s="1069" cm="1">
        <f t="array" ref="M393">IF($D393&lt;COLUMNS($F$7:M$7),"",INDEX(TableDiv[[GASB]:[GASB]],_xlfn.AGGREGATE(15,3,(TableDiv[[Agency]:[Agency]]=$E393)/(TableDiv[[Agency]:[Agency]]=$E393)*(ROW(TableDiv[Agency])-ROW(TableDiv[[#Headers],[Agency]])),COLUMNS($F$7:M$7))))</f>
        <v>0</v>
      </c>
      <c r="N393" s="1069" cm="1">
        <f t="array" ref="N393">IF($D393&lt;COLUMNS($F$7:N$7),"",INDEX(TableDiv[[GASB]:[GASB]],_xlfn.AGGREGATE(15,3,(TableDiv[[Agency]:[Agency]]=$E393)/(TableDiv[[Agency]:[Agency]]=$E393)*(ROW(TableDiv[Agency])-ROW(TableDiv[[#Headers],[Agency]])),COLUMNS($F$7:N$7))))</f>
        <v>0</v>
      </c>
      <c r="O393" s="1069" cm="1">
        <f t="array" ref="O393">IF($D393&lt;COLUMNS($F$7:O$7),"",INDEX(TableDiv[[GASB]:[GASB]],_xlfn.AGGREGATE(15,3,(TableDiv[[Agency]:[Agency]]=$E393)/(TableDiv[[Agency]:[Agency]]=$E393)*(ROW(TableDiv[Agency])-ROW(TableDiv[[#Headers],[Agency]])),COLUMNS($F$7:O$7))))</f>
        <v>0</v>
      </c>
      <c r="P393" s="1069" cm="1">
        <f t="array" ref="P393">IF($D393&lt;COLUMNS($F$7:P$7),"",INDEX(TableDiv[[GASB]:[GASB]],_xlfn.AGGREGATE(15,3,(TableDiv[[Agency]:[Agency]]=$E393)/(TableDiv[[Agency]:[Agency]]=$E393)*(ROW(TableDiv[Agency])-ROW(TableDiv[[#Headers],[Agency]])),COLUMNS($F$7:P$7))))</f>
        <v>0</v>
      </c>
      <c r="Q393" s="1069" cm="1">
        <f t="array" ref="Q393">IF($D393&lt;COLUMNS($F$7:Q$7),"",INDEX(TableDiv[[GASB]:[GASB]],_xlfn.AGGREGATE(15,3,(TableDiv[[Agency]:[Agency]]=$E393)/(TableDiv[[Agency]:[Agency]]=$E393)*(ROW(TableDiv[Agency])-ROW(TableDiv[[#Headers],[Agency]])),COLUMNS($F$7:Q$7))))</f>
        <v>0</v>
      </c>
      <c r="R393" s="1069" cm="1">
        <f t="array" ref="R393">IF($D393&lt;COLUMNS($F$7:R$7),"",INDEX(TableDiv[[GASB]:[GASB]],_xlfn.AGGREGATE(15,3,(TableDiv[[Agency]:[Agency]]=$E393)/(TableDiv[[Agency]:[Agency]]=$E393)*(ROW(TableDiv[Agency])-ROW(TableDiv[[#Headers],[Agency]])),COLUMNS($F$7:R$7))))</f>
        <v>0</v>
      </c>
      <c r="S393" s="1069" cm="1">
        <f t="array" ref="S393">IF($D393&lt;COLUMNS($F$7:S$7),"",INDEX(TableDiv[[GASB]:[GASB]],_xlfn.AGGREGATE(15,3,(TableDiv[[Agency]:[Agency]]=$E393)/(TableDiv[[Agency]:[Agency]]=$E393)*(ROW(TableDiv[Agency])-ROW(TableDiv[[#Headers],[Agency]])),COLUMNS($F$7:S$7))))</f>
        <v>0</v>
      </c>
      <c r="T393" s="1069" cm="1">
        <f t="array" ref="T393">IF($D393&lt;COLUMNS($F$7:T$7),"",INDEX(TableDiv[[GASB]:[GASB]],_xlfn.AGGREGATE(15,3,(TableDiv[[Agency]:[Agency]]=$E393)/(TableDiv[[Agency]:[Agency]]=$E393)*(ROW(TableDiv[Agency])-ROW(TableDiv[[#Headers],[Agency]])),COLUMNS($F$7:T$7))))</f>
        <v>0</v>
      </c>
      <c r="U393" s="1069" cm="1">
        <f t="array" ref="U393">IF($D393&lt;COLUMNS($F$7:U$7),"",INDEX(TableDiv[[GASB]:[GASB]],_xlfn.AGGREGATE(15,3,(TableDiv[[Agency]:[Agency]]=$E393)/(TableDiv[[Agency]:[Agency]]=$E393)*(ROW(TableDiv[Agency])-ROW(TableDiv[[#Headers],[Agency]])),COLUMNS($F$7:U$7))))</f>
        <v>0</v>
      </c>
      <c r="V393" s="1069" cm="1">
        <f t="array" ref="V393">IF($D393&lt;COLUMNS($F$7:V$7),"",INDEX(TableDiv[[GASB]:[GASB]],_xlfn.AGGREGATE(15,3,(TableDiv[[Agency]:[Agency]]=$E393)/(TableDiv[[Agency]:[Agency]]=$E393)*(ROW(TableDiv[Agency])-ROW(TableDiv[[#Headers],[Agency]])),COLUMNS($F$7:V$7))))</f>
        <v>0</v>
      </c>
      <c r="W393" s="1069" cm="1">
        <f t="array" ref="W393">IF($D393&lt;COLUMNS($F$7:W$7),"",INDEX(TableDiv[[GASB]:[GASB]],_xlfn.AGGREGATE(15,3,(TableDiv[[Agency]:[Agency]]=$E393)/(TableDiv[[Agency]:[Agency]]=$E393)*(ROW(TableDiv[Agency])-ROW(TableDiv[[#Headers],[Agency]])),COLUMNS($F$7:W$7))))</f>
        <v>0</v>
      </c>
      <c r="X393" s="1069" cm="1">
        <f t="array" ref="X393">IF($D393&lt;COLUMNS($F$7:X$7),"",INDEX(TableDiv[[GASB]:[GASB]],_xlfn.AGGREGATE(15,3,(TableDiv[[Agency]:[Agency]]=$E393)/(TableDiv[[Agency]:[Agency]]=$E393)*(ROW(TableDiv[Agency])-ROW(TableDiv[[#Headers],[Agency]])),COLUMNS($F$7:X$7))))</f>
        <v>0</v>
      </c>
      <c r="Y393" s="1069" cm="1">
        <f t="array" ref="Y393">IF($D393&lt;COLUMNS($F$7:Y$7),"",INDEX(TableDiv[[GASB]:[GASB]],_xlfn.AGGREGATE(15,3,(TableDiv[[Agency]:[Agency]]=$E393)/(TableDiv[[Agency]:[Agency]]=$E393)*(ROW(TableDiv[Agency])-ROW(TableDiv[[#Headers],[Agency]])),COLUMNS($F$7:Y$7))))</f>
        <v>0</v>
      </c>
      <c r="Z393" s="1069" cm="1">
        <f t="array" ref="Z393">IF($D393&lt;COLUMNS($F$7:Z$7),"",INDEX(TableDiv[[GASB]:[GASB]],_xlfn.AGGREGATE(15,3,(TableDiv[[Agency]:[Agency]]=$E393)/(TableDiv[[Agency]:[Agency]]=$E393)*(ROW(TableDiv[Agency])-ROW(TableDiv[[#Headers],[Agency]])),COLUMNS($F$7:Z$7))))</f>
        <v>0</v>
      </c>
      <c r="AA393" s="1069" cm="1">
        <f t="array" ref="AA393">IF($D393&lt;COLUMNS($F$7:AA$7),"",INDEX(TableDiv[[GASB]:[GASB]],_xlfn.AGGREGATE(15,3,(TableDiv[[Agency]:[Agency]]=$E393)/(TableDiv[[Agency]:[Agency]]=$E393)*(ROW(TableDiv[Agency])-ROW(TableDiv[[#Headers],[Agency]])),COLUMNS($F$7:AA$7))))</f>
        <v>0</v>
      </c>
      <c r="AB393" s="1069" cm="1">
        <f t="array" ref="AB393">IF($D393&lt;COLUMNS($F$7:AB$7),"",INDEX(TableDiv[[GASB]:[GASB]],_xlfn.AGGREGATE(15,3,(TableDiv[[Agency]:[Agency]]=$E393)/(TableDiv[[Agency]:[Agency]]=$E393)*(ROW(TableDiv[Agency])-ROW(TableDiv[[#Headers],[Agency]])),COLUMNS($F$7:AB$7))))</f>
        <v>0</v>
      </c>
      <c r="AC393" s="1069" cm="1">
        <f t="array" ref="AC393">IF($D393&lt;COLUMNS($F$7:AC$7),"",INDEX(TableDiv[[GASB]:[GASB]],_xlfn.AGGREGATE(15,3,(TableDiv[[Agency]:[Agency]]=$E393)/(TableDiv[[Agency]:[Agency]]=$E393)*(ROW(TableDiv[Agency])-ROW(TableDiv[[#Headers],[Agency]])),COLUMNS($F$7:AC$7))))</f>
        <v>0</v>
      </c>
      <c r="AD393" s="1069" cm="1">
        <f t="array" ref="AD393">IF($D393&lt;COLUMNS($F$7:AD$7),"",INDEX(TableDiv[[GASB]:[GASB]],_xlfn.AGGREGATE(15,3,(TableDiv[[Agency]:[Agency]]=$E393)/(TableDiv[[Agency]:[Agency]]=$E393)*(ROW(TableDiv[Agency])-ROW(TableDiv[[#Headers],[Agency]])),COLUMNS($F$7:AD$7))))</f>
        <v>0</v>
      </c>
      <c r="AE393" s="1069" cm="1">
        <f t="array" ref="AE393">IF($D393&lt;COLUMNS($F$7:AE$7),"",INDEX(TableDiv[[GASB]:[GASB]],_xlfn.AGGREGATE(15,3,(TableDiv[[Agency]:[Agency]]=$E393)/(TableDiv[[Agency]:[Agency]]=$E393)*(ROW(TableDiv[Agency])-ROW(TableDiv[[#Headers],[Agency]])),COLUMNS($F$7:AE$7))))</f>
        <v>0</v>
      </c>
      <c r="AF393" s="1069" cm="1">
        <f t="array" ref="AF393">IF($D393&lt;COLUMNS($F$7:AF$7),"",INDEX(TableDiv[[GASB]:[GASB]],_xlfn.AGGREGATE(15,3,(TableDiv[[Agency]:[Agency]]=$E393)/(TableDiv[[Agency]:[Agency]]=$E393)*(ROW(TableDiv[Agency])-ROW(TableDiv[[#Headers],[Agency]])),COLUMNS($F$7:AF$7))))</f>
        <v>0</v>
      </c>
      <c r="AG393" s="1069" cm="1">
        <f t="array" ref="AG393">IF($D393&lt;COLUMNS($F$7:AG$7),"",INDEX(TableDiv[[GASB]:[GASB]],_xlfn.AGGREGATE(15,3,(TableDiv[[Agency]:[Agency]]=$E393)/(TableDiv[[Agency]:[Agency]]=$E393)*(ROW(TableDiv[Agency])-ROW(TableDiv[[#Headers],[Agency]])),COLUMNS($F$7:AG$7))))</f>
        <v>0</v>
      </c>
      <c r="AH393" s="1069" cm="1">
        <f t="array" ref="AH393">IF($D393&lt;COLUMNS($F$7:AH$7),"",INDEX(TableDiv[[GASB]:[GASB]],_xlfn.AGGREGATE(15,3,(TableDiv[[Agency]:[Agency]]=$E393)/(TableDiv[[Agency]:[Agency]]=$E393)*(ROW(TableDiv[Agency])-ROW(TableDiv[[#Headers],[Agency]])),COLUMNS($F$7:AH$7))))</f>
        <v>0</v>
      </c>
      <c r="AI393" s="1069" cm="1">
        <f t="array" ref="AI393">IF($D393&lt;COLUMNS($F$7:AI$7),"",INDEX(TableDiv[[GASB]:[GASB]],_xlfn.AGGREGATE(15,3,(TableDiv[[Agency]:[Agency]]=$E393)/(TableDiv[[Agency]:[Agency]]=$E393)*(ROW(TableDiv[Agency])-ROW(TableDiv[[#Headers],[Agency]])),COLUMNS($F$7:AI$7))))</f>
        <v>0</v>
      </c>
      <c r="AJ393" s="1069" cm="1">
        <f t="array" ref="AJ393">IF($D393&lt;COLUMNS($F$7:AJ$7),"",INDEX(TableDiv[[GASB]:[GASB]],_xlfn.AGGREGATE(15,3,(TableDiv[[Agency]:[Agency]]=$E393)/(TableDiv[[Agency]:[Agency]]=$E393)*(ROW(TableDiv[Agency])-ROW(TableDiv[[#Headers],[Agency]])),COLUMNS($F$7:AJ$7))))</f>
        <v>0</v>
      </c>
      <c r="AK393" s="1069" t="str" cm="1">
        <f t="array" ref="AK393">IF($D393&lt;COLUMNS($F$7:AK$7),"",INDEX(TableDiv[[GASB]:[GASB]],_xlfn.AGGREGATE(15,3,(TableDiv[[Agency]:[Agency]]=$E393)/(TableDiv[[Agency]:[Agency]]=$E393)*(ROW(TableDiv[Agency])-ROW(TableDiv[[#Headers],[Agency]])),COLUMNS($F$7:AK$7))))</f>
        <v/>
      </c>
      <c r="AL393" s="1069" t="str" cm="1">
        <f t="array" ref="AL393">IF($D393&lt;COLUMNS($F$7:AL$7),"",INDEX(TableDiv[[GASB]:[GASB]],_xlfn.AGGREGATE(15,3,(TableDiv[[Agency]:[Agency]]=$E393)/(TableDiv[[Agency]:[Agency]]=$E393)*(ROW(TableDiv[Agency])-ROW(TableDiv[[#Headers],[Agency]])),COLUMNS($F$7:AL$7))))</f>
        <v/>
      </c>
      <c r="AM393" s="1069" t="str" cm="1">
        <f t="array" ref="AM393">IF($D393&lt;COLUMNS($F$7:AM$7),"",INDEX(TableDiv[[GASB]:[GASB]],_xlfn.AGGREGATE(15,3,(TableDiv[[Agency]:[Agency]]=$E393)/(TableDiv[[Agency]:[Agency]]=$E393)*(ROW(TableDiv[Agency])-ROW(TableDiv[[#Headers],[Agency]])),COLUMNS($F$7:AM$7))))</f>
        <v/>
      </c>
      <c r="AN393" s="1069"/>
      <c r="AO393" s="1069"/>
      <c r="AP393" s="1069"/>
      <c r="AQ393" s="1069"/>
      <c r="AR393" s="1069"/>
      <c r="AS393" s="1069"/>
    </row>
    <row r="394" spans="1:45" ht="15">
      <c r="A394" s="1073" t="s">
        <v>2422</v>
      </c>
      <c r="B394" s="1073" t="s">
        <v>2408</v>
      </c>
      <c r="C394" s="1069"/>
      <c r="D394" s="1069">
        <f>COUNTIF(TableDiv[Agency],E394)</f>
        <v>31</v>
      </c>
      <c r="E394" s="1078" t="str" cm="1">
        <f t="array" ref="E394">IFERROR(INDEX(TableDiv[Agency],MATCH(0,INDEX(COUNTIF($E$7:E393,TableDiv[Agency]),),0)),"")</f>
        <v/>
      </c>
      <c r="F394" s="1069" cm="1">
        <f t="array" ref="F394">IF($D394&lt;COLUMNS($F$7:F$7),"",INDEX(TableDiv[[GASB]:[GASB]],_xlfn.AGGREGATE(15,3,(TableDiv[[Agency]:[Agency]]=$E394)/(TableDiv[[Agency]:[Agency]]=$E394)*(ROW(TableDiv[Agency])-ROW(TableDiv[[#Headers],[Agency]])),COLUMNS($F$7:F$7))))</f>
        <v>0</v>
      </c>
      <c r="G394" s="1069" cm="1">
        <f t="array" ref="G394">IF($D394&lt;COLUMNS($F$7:G$7),"",INDEX(TableDiv[[GASB]:[GASB]],_xlfn.AGGREGATE(15,3,(TableDiv[[Agency]:[Agency]]=$E394)/(TableDiv[[Agency]:[Agency]]=$E394)*(ROW(TableDiv[Agency])-ROW(TableDiv[[#Headers],[Agency]])),COLUMNS($F$7:G$7))))</f>
        <v>0</v>
      </c>
      <c r="H394" s="1069" cm="1">
        <f t="array" ref="H394">IF($D394&lt;COLUMNS($F$7:H$7),"",INDEX(TableDiv[[GASB]:[GASB]],_xlfn.AGGREGATE(15,3,(TableDiv[[Agency]:[Agency]]=$E394)/(TableDiv[[Agency]:[Agency]]=$E394)*(ROW(TableDiv[Agency])-ROW(TableDiv[[#Headers],[Agency]])),COLUMNS($F$7:H$7))))</f>
        <v>0</v>
      </c>
      <c r="I394" s="1069" cm="1">
        <f t="array" ref="I394">IF($D394&lt;COLUMNS($F$7:I$7),"",INDEX(TableDiv[[GASB]:[GASB]],_xlfn.AGGREGATE(15,3,(TableDiv[[Agency]:[Agency]]=$E394)/(TableDiv[[Agency]:[Agency]]=$E394)*(ROW(TableDiv[Agency])-ROW(TableDiv[[#Headers],[Agency]])),COLUMNS($F$7:I$7))))</f>
        <v>0</v>
      </c>
      <c r="J394" s="1069" cm="1">
        <f t="array" ref="J394">IF($D394&lt;COLUMNS($F$7:J$7),"",INDEX(TableDiv[[GASB]:[GASB]],_xlfn.AGGREGATE(15,3,(TableDiv[[Agency]:[Agency]]=$E394)/(TableDiv[[Agency]:[Agency]]=$E394)*(ROW(TableDiv[Agency])-ROW(TableDiv[[#Headers],[Agency]])),COLUMNS($F$7:J$7))))</f>
        <v>0</v>
      </c>
      <c r="K394" s="1069" cm="1">
        <f t="array" ref="K394">IF($D394&lt;COLUMNS($F$7:K$7),"",INDEX(TableDiv[[GASB]:[GASB]],_xlfn.AGGREGATE(15,3,(TableDiv[[Agency]:[Agency]]=$E394)/(TableDiv[[Agency]:[Agency]]=$E394)*(ROW(TableDiv[Agency])-ROW(TableDiv[[#Headers],[Agency]])),COLUMNS($F$7:K$7))))</f>
        <v>0</v>
      </c>
      <c r="L394" s="1069" cm="1">
        <f t="array" ref="L394">IF($D394&lt;COLUMNS($F$7:L$7),"",INDEX(TableDiv[[GASB]:[GASB]],_xlfn.AGGREGATE(15,3,(TableDiv[[Agency]:[Agency]]=$E394)/(TableDiv[[Agency]:[Agency]]=$E394)*(ROW(TableDiv[Agency])-ROW(TableDiv[[#Headers],[Agency]])),COLUMNS($F$7:L$7))))</f>
        <v>0</v>
      </c>
      <c r="M394" s="1069" cm="1">
        <f t="array" ref="M394">IF($D394&lt;COLUMNS($F$7:M$7),"",INDEX(TableDiv[[GASB]:[GASB]],_xlfn.AGGREGATE(15,3,(TableDiv[[Agency]:[Agency]]=$E394)/(TableDiv[[Agency]:[Agency]]=$E394)*(ROW(TableDiv[Agency])-ROW(TableDiv[[#Headers],[Agency]])),COLUMNS($F$7:M$7))))</f>
        <v>0</v>
      </c>
      <c r="N394" s="1069" cm="1">
        <f t="array" ref="N394">IF($D394&lt;COLUMNS($F$7:N$7),"",INDEX(TableDiv[[GASB]:[GASB]],_xlfn.AGGREGATE(15,3,(TableDiv[[Agency]:[Agency]]=$E394)/(TableDiv[[Agency]:[Agency]]=$E394)*(ROW(TableDiv[Agency])-ROW(TableDiv[[#Headers],[Agency]])),COLUMNS($F$7:N$7))))</f>
        <v>0</v>
      </c>
      <c r="O394" s="1069" cm="1">
        <f t="array" ref="O394">IF($D394&lt;COLUMNS($F$7:O$7),"",INDEX(TableDiv[[GASB]:[GASB]],_xlfn.AGGREGATE(15,3,(TableDiv[[Agency]:[Agency]]=$E394)/(TableDiv[[Agency]:[Agency]]=$E394)*(ROW(TableDiv[Agency])-ROW(TableDiv[[#Headers],[Agency]])),COLUMNS($F$7:O$7))))</f>
        <v>0</v>
      </c>
      <c r="P394" s="1069" cm="1">
        <f t="array" ref="P394">IF($D394&lt;COLUMNS($F$7:P$7),"",INDEX(TableDiv[[GASB]:[GASB]],_xlfn.AGGREGATE(15,3,(TableDiv[[Agency]:[Agency]]=$E394)/(TableDiv[[Agency]:[Agency]]=$E394)*(ROW(TableDiv[Agency])-ROW(TableDiv[[#Headers],[Agency]])),COLUMNS($F$7:P$7))))</f>
        <v>0</v>
      </c>
      <c r="Q394" s="1069" cm="1">
        <f t="array" ref="Q394">IF($D394&lt;COLUMNS($F$7:Q$7),"",INDEX(TableDiv[[GASB]:[GASB]],_xlfn.AGGREGATE(15,3,(TableDiv[[Agency]:[Agency]]=$E394)/(TableDiv[[Agency]:[Agency]]=$E394)*(ROW(TableDiv[Agency])-ROW(TableDiv[[#Headers],[Agency]])),COLUMNS($F$7:Q$7))))</f>
        <v>0</v>
      </c>
      <c r="R394" s="1069" cm="1">
        <f t="array" ref="R394">IF($D394&lt;COLUMNS($F$7:R$7),"",INDEX(TableDiv[[GASB]:[GASB]],_xlfn.AGGREGATE(15,3,(TableDiv[[Agency]:[Agency]]=$E394)/(TableDiv[[Agency]:[Agency]]=$E394)*(ROW(TableDiv[Agency])-ROW(TableDiv[[#Headers],[Agency]])),COLUMNS($F$7:R$7))))</f>
        <v>0</v>
      </c>
      <c r="S394" s="1069" cm="1">
        <f t="array" ref="S394">IF($D394&lt;COLUMNS($F$7:S$7),"",INDEX(TableDiv[[GASB]:[GASB]],_xlfn.AGGREGATE(15,3,(TableDiv[[Agency]:[Agency]]=$E394)/(TableDiv[[Agency]:[Agency]]=$E394)*(ROW(TableDiv[Agency])-ROW(TableDiv[[#Headers],[Agency]])),COLUMNS($F$7:S$7))))</f>
        <v>0</v>
      </c>
      <c r="T394" s="1069" cm="1">
        <f t="array" ref="T394">IF($D394&lt;COLUMNS($F$7:T$7),"",INDEX(TableDiv[[GASB]:[GASB]],_xlfn.AGGREGATE(15,3,(TableDiv[[Agency]:[Agency]]=$E394)/(TableDiv[[Agency]:[Agency]]=$E394)*(ROW(TableDiv[Agency])-ROW(TableDiv[[#Headers],[Agency]])),COLUMNS($F$7:T$7))))</f>
        <v>0</v>
      </c>
      <c r="U394" s="1069" cm="1">
        <f t="array" ref="U394">IF($D394&lt;COLUMNS($F$7:U$7),"",INDEX(TableDiv[[GASB]:[GASB]],_xlfn.AGGREGATE(15,3,(TableDiv[[Agency]:[Agency]]=$E394)/(TableDiv[[Agency]:[Agency]]=$E394)*(ROW(TableDiv[Agency])-ROW(TableDiv[[#Headers],[Agency]])),COLUMNS($F$7:U$7))))</f>
        <v>0</v>
      </c>
      <c r="V394" s="1069" cm="1">
        <f t="array" ref="V394">IF($D394&lt;COLUMNS($F$7:V$7),"",INDEX(TableDiv[[GASB]:[GASB]],_xlfn.AGGREGATE(15,3,(TableDiv[[Agency]:[Agency]]=$E394)/(TableDiv[[Agency]:[Agency]]=$E394)*(ROW(TableDiv[Agency])-ROW(TableDiv[[#Headers],[Agency]])),COLUMNS($F$7:V$7))))</f>
        <v>0</v>
      </c>
      <c r="W394" s="1069" cm="1">
        <f t="array" ref="W394">IF($D394&lt;COLUMNS($F$7:W$7),"",INDEX(TableDiv[[GASB]:[GASB]],_xlfn.AGGREGATE(15,3,(TableDiv[[Agency]:[Agency]]=$E394)/(TableDiv[[Agency]:[Agency]]=$E394)*(ROW(TableDiv[Agency])-ROW(TableDiv[[#Headers],[Agency]])),COLUMNS($F$7:W$7))))</f>
        <v>0</v>
      </c>
      <c r="X394" s="1069" cm="1">
        <f t="array" ref="X394">IF($D394&lt;COLUMNS($F$7:X$7),"",INDEX(TableDiv[[GASB]:[GASB]],_xlfn.AGGREGATE(15,3,(TableDiv[[Agency]:[Agency]]=$E394)/(TableDiv[[Agency]:[Agency]]=$E394)*(ROW(TableDiv[Agency])-ROW(TableDiv[[#Headers],[Agency]])),COLUMNS($F$7:X$7))))</f>
        <v>0</v>
      </c>
      <c r="Y394" s="1069" cm="1">
        <f t="array" ref="Y394">IF($D394&lt;COLUMNS($F$7:Y$7),"",INDEX(TableDiv[[GASB]:[GASB]],_xlfn.AGGREGATE(15,3,(TableDiv[[Agency]:[Agency]]=$E394)/(TableDiv[[Agency]:[Agency]]=$E394)*(ROW(TableDiv[Agency])-ROW(TableDiv[[#Headers],[Agency]])),COLUMNS($F$7:Y$7))))</f>
        <v>0</v>
      </c>
      <c r="Z394" s="1069" cm="1">
        <f t="array" ref="Z394">IF($D394&lt;COLUMNS($F$7:Z$7),"",INDEX(TableDiv[[GASB]:[GASB]],_xlfn.AGGREGATE(15,3,(TableDiv[[Agency]:[Agency]]=$E394)/(TableDiv[[Agency]:[Agency]]=$E394)*(ROW(TableDiv[Agency])-ROW(TableDiv[[#Headers],[Agency]])),COLUMNS($F$7:Z$7))))</f>
        <v>0</v>
      </c>
      <c r="AA394" s="1069" cm="1">
        <f t="array" ref="AA394">IF($D394&lt;COLUMNS($F$7:AA$7),"",INDEX(TableDiv[[GASB]:[GASB]],_xlfn.AGGREGATE(15,3,(TableDiv[[Agency]:[Agency]]=$E394)/(TableDiv[[Agency]:[Agency]]=$E394)*(ROW(TableDiv[Agency])-ROW(TableDiv[[#Headers],[Agency]])),COLUMNS($F$7:AA$7))))</f>
        <v>0</v>
      </c>
      <c r="AB394" s="1069" cm="1">
        <f t="array" ref="AB394">IF($D394&lt;COLUMNS($F$7:AB$7),"",INDEX(TableDiv[[GASB]:[GASB]],_xlfn.AGGREGATE(15,3,(TableDiv[[Agency]:[Agency]]=$E394)/(TableDiv[[Agency]:[Agency]]=$E394)*(ROW(TableDiv[Agency])-ROW(TableDiv[[#Headers],[Agency]])),COLUMNS($F$7:AB$7))))</f>
        <v>0</v>
      </c>
      <c r="AC394" s="1069" cm="1">
        <f t="array" ref="AC394">IF($D394&lt;COLUMNS($F$7:AC$7),"",INDEX(TableDiv[[GASB]:[GASB]],_xlfn.AGGREGATE(15,3,(TableDiv[[Agency]:[Agency]]=$E394)/(TableDiv[[Agency]:[Agency]]=$E394)*(ROW(TableDiv[Agency])-ROW(TableDiv[[#Headers],[Agency]])),COLUMNS($F$7:AC$7))))</f>
        <v>0</v>
      </c>
      <c r="AD394" s="1069" cm="1">
        <f t="array" ref="AD394">IF($D394&lt;COLUMNS($F$7:AD$7),"",INDEX(TableDiv[[GASB]:[GASB]],_xlfn.AGGREGATE(15,3,(TableDiv[[Agency]:[Agency]]=$E394)/(TableDiv[[Agency]:[Agency]]=$E394)*(ROW(TableDiv[Agency])-ROW(TableDiv[[#Headers],[Agency]])),COLUMNS($F$7:AD$7))))</f>
        <v>0</v>
      </c>
      <c r="AE394" s="1069" cm="1">
        <f t="array" ref="AE394">IF($D394&lt;COLUMNS($F$7:AE$7),"",INDEX(TableDiv[[GASB]:[GASB]],_xlfn.AGGREGATE(15,3,(TableDiv[[Agency]:[Agency]]=$E394)/(TableDiv[[Agency]:[Agency]]=$E394)*(ROW(TableDiv[Agency])-ROW(TableDiv[[#Headers],[Agency]])),COLUMNS($F$7:AE$7))))</f>
        <v>0</v>
      </c>
      <c r="AF394" s="1069" cm="1">
        <f t="array" ref="AF394">IF($D394&lt;COLUMNS($F$7:AF$7),"",INDEX(TableDiv[[GASB]:[GASB]],_xlfn.AGGREGATE(15,3,(TableDiv[[Agency]:[Agency]]=$E394)/(TableDiv[[Agency]:[Agency]]=$E394)*(ROW(TableDiv[Agency])-ROW(TableDiv[[#Headers],[Agency]])),COLUMNS($F$7:AF$7))))</f>
        <v>0</v>
      </c>
      <c r="AG394" s="1069" cm="1">
        <f t="array" ref="AG394">IF($D394&lt;COLUMNS($F$7:AG$7),"",INDEX(TableDiv[[GASB]:[GASB]],_xlfn.AGGREGATE(15,3,(TableDiv[[Agency]:[Agency]]=$E394)/(TableDiv[[Agency]:[Agency]]=$E394)*(ROW(TableDiv[Agency])-ROW(TableDiv[[#Headers],[Agency]])),COLUMNS($F$7:AG$7))))</f>
        <v>0</v>
      </c>
      <c r="AH394" s="1069" cm="1">
        <f t="array" ref="AH394">IF($D394&lt;COLUMNS($F$7:AH$7),"",INDEX(TableDiv[[GASB]:[GASB]],_xlfn.AGGREGATE(15,3,(TableDiv[[Agency]:[Agency]]=$E394)/(TableDiv[[Agency]:[Agency]]=$E394)*(ROW(TableDiv[Agency])-ROW(TableDiv[[#Headers],[Agency]])),COLUMNS($F$7:AH$7))))</f>
        <v>0</v>
      </c>
      <c r="AI394" s="1069" cm="1">
        <f t="array" ref="AI394">IF($D394&lt;COLUMNS($F$7:AI$7),"",INDEX(TableDiv[[GASB]:[GASB]],_xlfn.AGGREGATE(15,3,(TableDiv[[Agency]:[Agency]]=$E394)/(TableDiv[[Agency]:[Agency]]=$E394)*(ROW(TableDiv[Agency])-ROW(TableDiv[[#Headers],[Agency]])),COLUMNS($F$7:AI$7))))</f>
        <v>0</v>
      </c>
      <c r="AJ394" s="1069" cm="1">
        <f t="array" ref="AJ394">IF($D394&lt;COLUMNS($F$7:AJ$7),"",INDEX(TableDiv[[GASB]:[GASB]],_xlfn.AGGREGATE(15,3,(TableDiv[[Agency]:[Agency]]=$E394)/(TableDiv[[Agency]:[Agency]]=$E394)*(ROW(TableDiv[Agency])-ROW(TableDiv[[#Headers],[Agency]])),COLUMNS($F$7:AJ$7))))</f>
        <v>0</v>
      </c>
      <c r="AK394" s="1069" t="str" cm="1">
        <f t="array" ref="AK394">IF($D394&lt;COLUMNS($F$7:AK$7),"",INDEX(TableDiv[[GASB]:[GASB]],_xlfn.AGGREGATE(15,3,(TableDiv[[Agency]:[Agency]]=$E394)/(TableDiv[[Agency]:[Agency]]=$E394)*(ROW(TableDiv[Agency])-ROW(TableDiv[[#Headers],[Agency]])),COLUMNS($F$7:AK$7))))</f>
        <v/>
      </c>
      <c r="AL394" s="1069" t="str" cm="1">
        <f t="array" ref="AL394">IF($D394&lt;COLUMNS($F$7:AL$7),"",INDEX(TableDiv[[GASB]:[GASB]],_xlfn.AGGREGATE(15,3,(TableDiv[[Agency]:[Agency]]=$E394)/(TableDiv[[Agency]:[Agency]]=$E394)*(ROW(TableDiv[Agency])-ROW(TableDiv[[#Headers],[Agency]])),COLUMNS($F$7:AL$7))))</f>
        <v/>
      </c>
      <c r="AM394" s="1069" t="str" cm="1">
        <f t="array" ref="AM394">IF($D394&lt;COLUMNS($F$7:AM$7),"",INDEX(TableDiv[[GASB]:[GASB]],_xlfn.AGGREGATE(15,3,(TableDiv[[Agency]:[Agency]]=$E394)/(TableDiv[[Agency]:[Agency]]=$E394)*(ROW(TableDiv[Agency])-ROW(TableDiv[[#Headers],[Agency]])),COLUMNS($F$7:AM$7))))</f>
        <v/>
      </c>
      <c r="AN394" s="1069"/>
      <c r="AO394" s="1069"/>
      <c r="AP394" s="1069"/>
      <c r="AQ394" s="1069"/>
      <c r="AR394" s="1069"/>
      <c r="AS394" s="1069"/>
    </row>
    <row r="395" spans="1:45" ht="15">
      <c r="A395" s="1073" t="s">
        <v>2423</v>
      </c>
      <c r="B395" s="1073" t="s">
        <v>2408</v>
      </c>
      <c r="C395" s="1069"/>
      <c r="D395" s="1069">
        <f>COUNTIF(TableDiv[Agency],E395)</f>
        <v>31</v>
      </c>
      <c r="E395" s="1078" t="str" cm="1">
        <f t="array" ref="E395">IFERROR(INDEX(TableDiv[Agency],MATCH(0,INDEX(COUNTIF($E$7:E394,TableDiv[Agency]),),0)),"")</f>
        <v/>
      </c>
      <c r="F395" s="1069" cm="1">
        <f t="array" ref="F395">IF($D395&lt;COLUMNS($F$7:F$7),"",INDEX(TableDiv[[GASB]:[GASB]],_xlfn.AGGREGATE(15,3,(TableDiv[[Agency]:[Agency]]=$E395)/(TableDiv[[Agency]:[Agency]]=$E395)*(ROW(TableDiv[Agency])-ROW(TableDiv[[#Headers],[Agency]])),COLUMNS($F$7:F$7))))</f>
        <v>0</v>
      </c>
      <c r="G395" s="1069" cm="1">
        <f t="array" ref="G395">IF($D395&lt;COLUMNS($F$7:G$7),"",INDEX(TableDiv[[GASB]:[GASB]],_xlfn.AGGREGATE(15,3,(TableDiv[[Agency]:[Agency]]=$E395)/(TableDiv[[Agency]:[Agency]]=$E395)*(ROW(TableDiv[Agency])-ROW(TableDiv[[#Headers],[Agency]])),COLUMNS($F$7:G$7))))</f>
        <v>0</v>
      </c>
      <c r="H395" s="1069" cm="1">
        <f t="array" ref="H395">IF($D395&lt;COLUMNS($F$7:H$7),"",INDEX(TableDiv[[GASB]:[GASB]],_xlfn.AGGREGATE(15,3,(TableDiv[[Agency]:[Agency]]=$E395)/(TableDiv[[Agency]:[Agency]]=$E395)*(ROW(TableDiv[Agency])-ROW(TableDiv[[#Headers],[Agency]])),COLUMNS($F$7:H$7))))</f>
        <v>0</v>
      </c>
      <c r="I395" s="1069" cm="1">
        <f t="array" ref="I395">IF($D395&lt;COLUMNS($F$7:I$7),"",INDEX(TableDiv[[GASB]:[GASB]],_xlfn.AGGREGATE(15,3,(TableDiv[[Agency]:[Agency]]=$E395)/(TableDiv[[Agency]:[Agency]]=$E395)*(ROW(TableDiv[Agency])-ROW(TableDiv[[#Headers],[Agency]])),COLUMNS($F$7:I$7))))</f>
        <v>0</v>
      </c>
      <c r="J395" s="1069" cm="1">
        <f t="array" ref="J395">IF($D395&lt;COLUMNS($F$7:J$7),"",INDEX(TableDiv[[GASB]:[GASB]],_xlfn.AGGREGATE(15,3,(TableDiv[[Agency]:[Agency]]=$E395)/(TableDiv[[Agency]:[Agency]]=$E395)*(ROW(TableDiv[Agency])-ROW(TableDiv[[#Headers],[Agency]])),COLUMNS($F$7:J$7))))</f>
        <v>0</v>
      </c>
      <c r="K395" s="1069" cm="1">
        <f t="array" ref="K395">IF($D395&lt;COLUMNS($F$7:K$7),"",INDEX(TableDiv[[GASB]:[GASB]],_xlfn.AGGREGATE(15,3,(TableDiv[[Agency]:[Agency]]=$E395)/(TableDiv[[Agency]:[Agency]]=$E395)*(ROW(TableDiv[Agency])-ROW(TableDiv[[#Headers],[Agency]])),COLUMNS($F$7:K$7))))</f>
        <v>0</v>
      </c>
      <c r="L395" s="1069" cm="1">
        <f t="array" ref="L395">IF($D395&lt;COLUMNS($F$7:L$7),"",INDEX(TableDiv[[GASB]:[GASB]],_xlfn.AGGREGATE(15,3,(TableDiv[[Agency]:[Agency]]=$E395)/(TableDiv[[Agency]:[Agency]]=$E395)*(ROW(TableDiv[Agency])-ROW(TableDiv[[#Headers],[Agency]])),COLUMNS($F$7:L$7))))</f>
        <v>0</v>
      </c>
      <c r="M395" s="1069" cm="1">
        <f t="array" ref="M395">IF($D395&lt;COLUMNS($F$7:M$7),"",INDEX(TableDiv[[GASB]:[GASB]],_xlfn.AGGREGATE(15,3,(TableDiv[[Agency]:[Agency]]=$E395)/(TableDiv[[Agency]:[Agency]]=$E395)*(ROW(TableDiv[Agency])-ROW(TableDiv[[#Headers],[Agency]])),COLUMNS($F$7:M$7))))</f>
        <v>0</v>
      </c>
      <c r="N395" s="1069" cm="1">
        <f t="array" ref="N395">IF($D395&lt;COLUMNS($F$7:N$7),"",INDEX(TableDiv[[GASB]:[GASB]],_xlfn.AGGREGATE(15,3,(TableDiv[[Agency]:[Agency]]=$E395)/(TableDiv[[Agency]:[Agency]]=$E395)*(ROW(TableDiv[Agency])-ROW(TableDiv[[#Headers],[Agency]])),COLUMNS($F$7:N$7))))</f>
        <v>0</v>
      </c>
      <c r="O395" s="1069" cm="1">
        <f t="array" ref="O395">IF($D395&lt;COLUMNS($F$7:O$7),"",INDEX(TableDiv[[GASB]:[GASB]],_xlfn.AGGREGATE(15,3,(TableDiv[[Agency]:[Agency]]=$E395)/(TableDiv[[Agency]:[Agency]]=$E395)*(ROW(TableDiv[Agency])-ROW(TableDiv[[#Headers],[Agency]])),COLUMNS($F$7:O$7))))</f>
        <v>0</v>
      </c>
      <c r="P395" s="1069" cm="1">
        <f t="array" ref="P395">IF($D395&lt;COLUMNS($F$7:P$7),"",INDEX(TableDiv[[GASB]:[GASB]],_xlfn.AGGREGATE(15,3,(TableDiv[[Agency]:[Agency]]=$E395)/(TableDiv[[Agency]:[Agency]]=$E395)*(ROW(TableDiv[Agency])-ROW(TableDiv[[#Headers],[Agency]])),COLUMNS($F$7:P$7))))</f>
        <v>0</v>
      </c>
      <c r="Q395" s="1069" cm="1">
        <f t="array" ref="Q395">IF($D395&lt;COLUMNS($F$7:Q$7),"",INDEX(TableDiv[[GASB]:[GASB]],_xlfn.AGGREGATE(15,3,(TableDiv[[Agency]:[Agency]]=$E395)/(TableDiv[[Agency]:[Agency]]=$E395)*(ROW(TableDiv[Agency])-ROW(TableDiv[[#Headers],[Agency]])),COLUMNS($F$7:Q$7))))</f>
        <v>0</v>
      </c>
      <c r="R395" s="1069" cm="1">
        <f t="array" ref="R395">IF($D395&lt;COLUMNS($F$7:R$7),"",INDEX(TableDiv[[GASB]:[GASB]],_xlfn.AGGREGATE(15,3,(TableDiv[[Agency]:[Agency]]=$E395)/(TableDiv[[Agency]:[Agency]]=$E395)*(ROW(TableDiv[Agency])-ROW(TableDiv[[#Headers],[Agency]])),COLUMNS($F$7:R$7))))</f>
        <v>0</v>
      </c>
      <c r="S395" s="1069" cm="1">
        <f t="array" ref="S395">IF($D395&lt;COLUMNS($F$7:S$7),"",INDEX(TableDiv[[GASB]:[GASB]],_xlfn.AGGREGATE(15,3,(TableDiv[[Agency]:[Agency]]=$E395)/(TableDiv[[Agency]:[Agency]]=$E395)*(ROW(TableDiv[Agency])-ROW(TableDiv[[#Headers],[Agency]])),COLUMNS($F$7:S$7))))</f>
        <v>0</v>
      </c>
      <c r="T395" s="1069" cm="1">
        <f t="array" ref="T395">IF($D395&lt;COLUMNS($F$7:T$7),"",INDEX(TableDiv[[GASB]:[GASB]],_xlfn.AGGREGATE(15,3,(TableDiv[[Agency]:[Agency]]=$E395)/(TableDiv[[Agency]:[Agency]]=$E395)*(ROW(TableDiv[Agency])-ROW(TableDiv[[#Headers],[Agency]])),COLUMNS($F$7:T$7))))</f>
        <v>0</v>
      </c>
      <c r="U395" s="1069" cm="1">
        <f t="array" ref="U395">IF($D395&lt;COLUMNS($F$7:U$7),"",INDEX(TableDiv[[GASB]:[GASB]],_xlfn.AGGREGATE(15,3,(TableDiv[[Agency]:[Agency]]=$E395)/(TableDiv[[Agency]:[Agency]]=$E395)*(ROW(TableDiv[Agency])-ROW(TableDiv[[#Headers],[Agency]])),COLUMNS($F$7:U$7))))</f>
        <v>0</v>
      </c>
      <c r="V395" s="1069" cm="1">
        <f t="array" ref="V395">IF($D395&lt;COLUMNS($F$7:V$7),"",INDEX(TableDiv[[GASB]:[GASB]],_xlfn.AGGREGATE(15,3,(TableDiv[[Agency]:[Agency]]=$E395)/(TableDiv[[Agency]:[Agency]]=$E395)*(ROW(TableDiv[Agency])-ROW(TableDiv[[#Headers],[Agency]])),COLUMNS($F$7:V$7))))</f>
        <v>0</v>
      </c>
      <c r="W395" s="1069" cm="1">
        <f t="array" ref="W395">IF($D395&lt;COLUMNS($F$7:W$7),"",INDEX(TableDiv[[GASB]:[GASB]],_xlfn.AGGREGATE(15,3,(TableDiv[[Agency]:[Agency]]=$E395)/(TableDiv[[Agency]:[Agency]]=$E395)*(ROW(TableDiv[Agency])-ROW(TableDiv[[#Headers],[Agency]])),COLUMNS($F$7:W$7))))</f>
        <v>0</v>
      </c>
      <c r="X395" s="1069" cm="1">
        <f t="array" ref="X395">IF($D395&lt;COLUMNS($F$7:X$7),"",INDEX(TableDiv[[GASB]:[GASB]],_xlfn.AGGREGATE(15,3,(TableDiv[[Agency]:[Agency]]=$E395)/(TableDiv[[Agency]:[Agency]]=$E395)*(ROW(TableDiv[Agency])-ROW(TableDiv[[#Headers],[Agency]])),COLUMNS($F$7:X$7))))</f>
        <v>0</v>
      </c>
      <c r="Y395" s="1069" cm="1">
        <f t="array" ref="Y395">IF($D395&lt;COLUMNS($F$7:Y$7),"",INDEX(TableDiv[[GASB]:[GASB]],_xlfn.AGGREGATE(15,3,(TableDiv[[Agency]:[Agency]]=$E395)/(TableDiv[[Agency]:[Agency]]=$E395)*(ROW(TableDiv[Agency])-ROW(TableDiv[[#Headers],[Agency]])),COLUMNS($F$7:Y$7))))</f>
        <v>0</v>
      </c>
      <c r="Z395" s="1069" cm="1">
        <f t="array" ref="Z395">IF($D395&lt;COLUMNS($F$7:Z$7),"",INDEX(TableDiv[[GASB]:[GASB]],_xlfn.AGGREGATE(15,3,(TableDiv[[Agency]:[Agency]]=$E395)/(TableDiv[[Agency]:[Agency]]=$E395)*(ROW(TableDiv[Agency])-ROW(TableDiv[[#Headers],[Agency]])),COLUMNS($F$7:Z$7))))</f>
        <v>0</v>
      </c>
      <c r="AA395" s="1069" cm="1">
        <f t="array" ref="AA395">IF($D395&lt;COLUMNS($F$7:AA$7),"",INDEX(TableDiv[[GASB]:[GASB]],_xlfn.AGGREGATE(15,3,(TableDiv[[Agency]:[Agency]]=$E395)/(TableDiv[[Agency]:[Agency]]=$E395)*(ROW(TableDiv[Agency])-ROW(TableDiv[[#Headers],[Agency]])),COLUMNS($F$7:AA$7))))</f>
        <v>0</v>
      </c>
      <c r="AB395" s="1069" cm="1">
        <f t="array" ref="AB395">IF($D395&lt;COLUMNS($F$7:AB$7),"",INDEX(TableDiv[[GASB]:[GASB]],_xlfn.AGGREGATE(15,3,(TableDiv[[Agency]:[Agency]]=$E395)/(TableDiv[[Agency]:[Agency]]=$E395)*(ROW(TableDiv[Agency])-ROW(TableDiv[[#Headers],[Agency]])),COLUMNS($F$7:AB$7))))</f>
        <v>0</v>
      </c>
      <c r="AC395" s="1069" cm="1">
        <f t="array" ref="AC395">IF($D395&lt;COLUMNS($F$7:AC$7),"",INDEX(TableDiv[[GASB]:[GASB]],_xlfn.AGGREGATE(15,3,(TableDiv[[Agency]:[Agency]]=$E395)/(TableDiv[[Agency]:[Agency]]=$E395)*(ROW(TableDiv[Agency])-ROW(TableDiv[[#Headers],[Agency]])),COLUMNS($F$7:AC$7))))</f>
        <v>0</v>
      </c>
      <c r="AD395" s="1069" cm="1">
        <f t="array" ref="AD395">IF($D395&lt;COLUMNS($F$7:AD$7),"",INDEX(TableDiv[[GASB]:[GASB]],_xlfn.AGGREGATE(15,3,(TableDiv[[Agency]:[Agency]]=$E395)/(TableDiv[[Agency]:[Agency]]=$E395)*(ROW(TableDiv[Agency])-ROW(TableDiv[[#Headers],[Agency]])),COLUMNS($F$7:AD$7))))</f>
        <v>0</v>
      </c>
      <c r="AE395" s="1069" cm="1">
        <f t="array" ref="AE395">IF($D395&lt;COLUMNS($F$7:AE$7),"",INDEX(TableDiv[[GASB]:[GASB]],_xlfn.AGGREGATE(15,3,(TableDiv[[Agency]:[Agency]]=$E395)/(TableDiv[[Agency]:[Agency]]=$E395)*(ROW(TableDiv[Agency])-ROW(TableDiv[[#Headers],[Agency]])),COLUMNS($F$7:AE$7))))</f>
        <v>0</v>
      </c>
      <c r="AF395" s="1069" cm="1">
        <f t="array" ref="AF395">IF($D395&lt;COLUMNS($F$7:AF$7),"",INDEX(TableDiv[[GASB]:[GASB]],_xlfn.AGGREGATE(15,3,(TableDiv[[Agency]:[Agency]]=$E395)/(TableDiv[[Agency]:[Agency]]=$E395)*(ROW(TableDiv[Agency])-ROW(TableDiv[[#Headers],[Agency]])),COLUMNS($F$7:AF$7))))</f>
        <v>0</v>
      </c>
      <c r="AG395" s="1069" cm="1">
        <f t="array" ref="AG395">IF($D395&lt;COLUMNS($F$7:AG$7),"",INDEX(TableDiv[[GASB]:[GASB]],_xlfn.AGGREGATE(15,3,(TableDiv[[Agency]:[Agency]]=$E395)/(TableDiv[[Agency]:[Agency]]=$E395)*(ROW(TableDiv[Agency])-ROW(TableDiv[[#Headers],[Agency]])),COLUMNS($F$7:AG$7))))</f>
        <v>0</v>
      </c>
      <c r="AH395" s="1069" cm="1">
        <f t="array" ref="AH395">IF($D395&lt;COLUMNS($F$7:AH$7),"",INDEX(TableDiv[[GASB]:[GASB]],_xlfn.AGGREGATE(15,3,(TableDiv[[Agency]:[Agency]]=$E395)/(TableDiv[[Agency]:[Agency]]=$E395)*(ROW(TableDiv[Agency])-ROW(TableDiv[[#Headers],[Agency]])),COLUMNS($F$7:AH$7))))</f>
        <v>0</v>
      </c>
      <c r="AI395" s="1069" cm="1">
        <f t="array" ref="AI395">IF($D395&lt;COLUMNS($F$7:AI$7),"",INDEX(TableDiv[[GASB]:[GASB]],_xlfn.AGGREGATE(15,3,(TableDiv[[Agency]:[Agency]]=$E395)/(TableDiv[[Agency]:[Agency]]=$E395)*(ROW(TableDiv[Agency])-ROW(TableDiv[[#Headers],[Agency]])),COLUMNS($F$7:AI$7))))</f>
        <v>0</v>
      </c>
      <c r="AJ395" s="1069" cm="1">
        <f t="array" ref="AJ395">IF($D395&lt;COLUMNS($F$7:AJ$7),"",INDEX(TableDiv[[GASB]:[GASB]],_xlfn.AGGREGATE(15,3,(TableDiv[[Agency]:[Agency]]=$E395)/(TableDiv[[Agency]:[Agency]]=$E395)*(ROW(TableDiv[Agency])-ROW(TableDiv[[#Headers],[Agency]])),COLUMNS($F$7:AJ$7))))</f>
        <v>0</v>
      </c>
      <c r="AK395" s="1069" t="str" cm="1">
        <f t="array" ref="AK395">IF($D395&lt;COLUMNS($F$7:AK$7),"",INDEX(TableDiv[[GASB]:[GASB]],_xlfn.AGGREGATE(15,3,(TableDiv[[Agency]:[Agency]]=$E395)/(TableDiv[[Agency]:[Agency]]=$E395)*(ROW(TableDiv[Agency])-ROW(TableDiv[[#Headers],[Agency]])),COLUMNS($F$7:AK$7))))</f>
        <v/>
      </c>
      <c r="AL395" s="1069" t="str" cm="1">
        <f t="array" ref="AL395">IF($D395&lt;COLUMNS($F$7:AL$7),"",INDEX(TableDiv[[GASB]:[GASB]],_xlfn.AGGREGATE(15,3,(TableDiv[[Agency]:[Agency]]=$E395)/(TableDiv[[Agency]:[Agency]]=$E395)*(ROW(TableDiv[Agency])-ROW(TableDiv[[#Headers],[Agency]])),COLUMNS($F$7:AL$7))))</f>
        <v/>
      </c>
      <c r="AM395" s="1069" t="str" cm="1">
        <f t="array" ref="AM395">IF($D395&lt;COLUMNS($F$7:AM$7),"",INDEX(TableDiv[[GASB]:[GASB]],_xlfn.AGGREGATE(15,3,(TableDiv[[Agency]:[Agency]]=$E395)/(TableDiv[[Agency]:[Agency]]=$E395)*(ROW(TableDiv[Agency])-ROW(TableDiv[[#Headers],[Agency]])),COLUMNS($F$7:AM$7))))</f>
        <v/>
      </c>
      <c r="AN395" s="1069"/>
      <c r="AO395" s="1069"/>
      <c r="AP395" s="1069"/>
      <c r="AQ395" s="1069"/>
      <c r="AR395" s="1069"/>
      <c r="AS395" s="1069"/>
    </row>
    <row r="396" spans="1:45" ht="15">
      <c r="A396" s="1073" t="s">
        <v>2424</v>
      </c>
      <c r="B396" s="1073" t="s">
        <v>2408</v>
      </c>
      <c r="C396" s="1069"/>
      <c r="D396" s="1069">
        <f>COUNTIF(TableDiv[Agency],E396)</f>
        <v>31</v>
      </c>
      <c r="E396" s="1078" t="str" cm="1">
        <f t="array" ref="E396">IFERROR(INDEX(TableDiv[Agency],MATCH(0,INDEX(COUNTIF($E$7:E395,TableDiv[Agency]),),0)),"")</f>
        <v/>
      </c>
      <c r="F396" s="1069" cm="1">
        <f t="array" ref="F396">IF($D396&lt;COLUMNS($F$7:F$7),"",INDEX(TableDiv[[GASB]:[GASB]],_xlfn.AGGREGATE(15,3,(TableDiv[[Agency]:[Agency]]=$E396)/(TableDiv[[Agency]:[Agency]]=$E396)*(ROW(TableDiv[Agency])-ROW(TableDiv[[#Headers],[Agency]])),COLUMNS($F$7:F$7))))</f>
        <v>0</v>
      </c>
      <c r="G396" s="1069" cm="1">
        <f t="array" ref="G396">IF($D396&lt;COLUMNS($F$7:G$7),"",INDEX(TableDiv[[GASB]:[GASB]],_xlfn.AGGREGATE(15,3,(TableDiv[[Agency]:[Agency]]=$E396)/(TableDiv[[Agency]:[Agency]]=$E396)*(ROW(TableDiv[Agency])-ROW(TableDiv[[#Headers],[Agency]])),COLUMNS($F$7:G$7))))</f>
        <v>0</v>
      </c>
      <c r="H396" s="1069" cm="1">
        <f t="array" ref="H396">IF($D396&lt;COLUMNS($F$7:H$7),"",INDEX(TableDiv[[GASB]:[GASB]],_xlfn.AGGREGATE(15,3,(TableDiv[[Agency]:[Agency]]=$E396)/(TableDiv[[Agency]:[Agency]]=$E396)*(ROW(TableDiv[Agency])-ROW(TableDiv[[#Headers],[Agency]])),COLUMNS($F$7:H$7))))</f>
        <v>0</v>
      </c>
      <c r="I396" s="1069" cm="1">
        <f t="array" ref="I396">IF($D396&lt;COLUMNS($F$7:I$7),"",INDEX(TableDiv[[GASB]:[GASB]],_xlfn.AGGREGATE(15,3,(TableDiv[[Agency]:[Agency]]=$E396)/(TableDiv[[Agency]:[Agency]]=$E396)*(ROW(TableDiv[Agency])-ROW(TableDiv[[#Headers],[Agency]])),COLUMNS($F$7:I$7))))</f>
        <v>0</v>
      </c>
      <c r="J396" s="1069" cm="1">
        <f t="array" ref="J396">IF($D396&lt;COLUMNS($F$7:J$7),"",INDEX(TableDiv[[GASB]:[GASB]],_xlfn.AGGREGATE(15,3,(TableDiv[[Agency]:[Agency]]=$E396)/(TableDiv[[Agency]:[Agency]]=$E396)*(ROW(TableDiv[Agency])-ROW(TableDiv[[#Headers],[Agency]])),COLUMNS($F$7:J$7))))</f>
        <v>0</v>
      </c>
      <c r="K396" s="1069" cm="1">
        <f t="array" ref="K396">IF($D396&lt;COLUMNS($F$7:K$7),"",INDEX(TableDiv[[GASB]:[GASB]],_xlfn.AGGREGATE(15,3,(TableDiv[[Agency]:[Agency]]=$E396)/(TableDiv[[Agency]:[Agency]]=$E396)*(ROW(TableDiv[Agency])-ROW(TableDiv[[#Headers],[Agency]])),COLUMNS($F$7:K$7))))</f>
        <v>0</v>
      </c>
      <c r="L396" s="1069" cm="1">
        <f t="array" ref="L396">IF($D396&lt;COLUMNS($F$7:L$7),"",INDEX(TableDiv[[GASB]:[GASB]],_xlfn.AGGREGATE(15,3,(TableDiv[[Agency]:[Agency]]=$E396)/(TableDiv[[Agency]:[Agency]]=$E396)*(ROW(TableDiv[Agency])-ROW(TableDiv[[#Headers],[Agency]])),COLUMNS($F$7:L$7))))</f>
        <v>0</v>
      </c>
      <c r="M396" s="1069" cm="1">
        <f t="array" ref="M396">IF($D396&lt;COLUMNS($F$7:M$7),"",INDEX(TableDiv[[GASB]:[GASB]],_xlfn.AGGREGATE(15,3,(TableDiv[[Agency]:[Agency]]=$E396)/(TableDiv[[Agency]:[Agency]]=$E396)*(ROW(TableDiv[Agency])-ROW(TableDiv[[#Headers],[Agency]])),COLUMNS($F$7:M$7))))</f>
        <v>0</v>
      </c>
      <c r="N396" s="1069" cm="1">
        <f t="array" ref="N396">IF($D396&lt;COLUMNS($F$7:N$7),"",INDEX(TableDiv[[GASB]:[GASB]],_xlfn.AGGREGATE(15,3,(TableDiv[[Agency]:[Agency]]=$E396)/(TableDiv[[Agency]:[Agency]]=$E396)*(ROW(TableDiv[Agency])-ROW(TableDiv[[#Headers],[Agency]])),COLUMNS($F$7:N$7))))</f>
        <v>0</v>
      </c>
      <c r="O396" s="1069" cm="1">
        <f t="array" ref="O396">IF($D396&lt;COLUMNS($F$7:O$7),"",INDEX(TableDiv[[GASB]:[GASB]],_xlfn.AGGREGATE(15,3,(TableDiv[[Agency]:[Agency]]=$E396)/(TableDiv[[Agency]:[Agency]]=$E396)*(ROW(TableDiv[Agency])-ROW(TableDiv[[#Headers],[Agency]])),COLUMNS($F$7:O$7))))</f>
        <v>0</v>
      </c>
      <c r="P396" s="1069" cm="1">
        <f t="array" ref="P396">IF($D396&lt;COLUMNS($F$7:P$7),"",INDEX(TableDiv[[GASB]:[GASB]],_xlfn.AGGREGATE(15,3,(TableDiv[[Agency]:[Agency]]=$E396)/(TableDiv[[Agency]:[Agency]]=$E396)*(ROW(TableDiv[Agency])-ROW(TableDiv[[#Headers],[Agency]])),COLUMNS($F$7:P$7))))</f>
        <v>0</v>
      </c>
      <c r="Q396" s="1069" cm="1">
        <f t="array" ref="Q396">IF($D396&lt;COLUMNS($F$7:Q$7),"",INDEX(TableDiv[[GASB]:[GASB]],_xlfn.AGGREGATE(15,3,(TableDiv[[Agency]:[Agency]]=$E396)/(TableDiv[[Agency]:[Agency]]=$E396)*(ROW(TableDiv[Agency])-ROW(TableDiv[[#Headers],[Agency]])),COLUMNS($F$7:Q$7))))</f>
        <v>0</v>
      </c>
      <c r="R396" s="1069" cm="1">
        <f t="array" ref="R396">IF($D396&lt;COLUMNS($F$7:R$7),"",INDEX(TableDiv[[GASB]:[GASB]],_xlfn.AGGREGATE(15,3,(TableDiv[[Agency]:[Agency]]=$E396)/(TableDiv[[Agency]:[Agency]]=$E396)*(ROW(TableDiv[Agency])-ROW(TableDiv[[#Headers],[Agency]])),COLUMNS($F$7:R$7))))</f>
        <v>0</v>
      </c>
      <c r="S396" s="1069" cm="1">
        <f t="array" ref="S396">IF($D396&lt;COLUMNS($F$7:S$7),"",INDEX(TableDiv[[GASB]:[GASB]],_xlfn.AGGREGATE(15,3,(TableDiv[[Agency]:[Agency]]=$E396)/(TableDiv[[Agency]:[Agency]]=$E396)*(ROW(TableDiv[Agency])-ROW(TableDiv[[#Headers],[Agency]])),COLUMNS($F$7:S$7))))</f>
        <v>0</v>
      </c>
      <c r="T396" s="1069" cm="1">
        <f t="array" ref="T396">IF($D396&lt;COLUMNS($F$7:T$7),"",INDEX(TableDiv[[GASB]:[GASB]],_xlfn.AGGREGATE(15,3,(TableDiv[[Agency]:[Agency]]=$E396)/(TableDiv[[Agency]:[Agency]]=$E396)*(ROW(TableDiv[Agency])-ROW(TableDiv[[#Headers],[Agency]])),COLUMNS($F$7:T$7))))</f>
        <v>0</v>
      </c>
      <c r="U396" s="1069" cm="1">
        <f t="array" ref="U396">IF($D396&lt;COLUMNS($F$7:U$7),"",INDEX(TableDiv[[GASB]:[GASB]],_xlfn.AGGREGATE(15,3,(TableDiv[[Agency]:[Agency]]=$E396)/(TableDiv[[Agency]:[Agency]]=$E396)*(ROW(TableDiv[Agency])-ROW(TableDiv[[#Headers],[Agency]])),COLUMNS($F$7:U$7))))</f>
        <v>0</v>
      </c>
      <c r="V396" s="1069" cm="1">
        <f t="array" ref="V396">IF($D396&lt;COLUMNS($F$7:V$7),"",INDEX(TableDiv[[GASB]:[GASB]],_xlfn.AGGREGATE(15,3,(TableDiv[[Agency]:[Agency]]=$E396)/(TableDiv[[Agency]:[Agency]]=$E396)*(ROW(TableDiv[Agency])-ROW(TableDiv[[#Headers],[Agency]])),COLUMNS($F$7:V$7))))</f>
        <v>0</v>
      </c>
      <c r="W396" s="1069" cm="1">
        <f t="array" ref="W396">IF($D396&lt;COLUMNS($F$7:W$7),"",INDEX(TableDiv[[GASB]:[GASB]],_xlfn.AGGREGATE(15,3,(TableDiv[[Agency]:[Agency]]=$E396)/(TableDiv[[Agency]:[Agency]]=$E396)*(ROW(TableDiv[Agency])-ROW(TableDiv[[#Headers],[Agency]])),COLUMNS($F$7:W$7))))</f>
        <v>0</v>
      </c>
      <c r="X396" s="1069" cm="1">
        <f t="array" ref="X396">IF($D396&lt;COLUMNS($F$7:X$7),"",INDEX(TableDiv[[GASB]:[GASB]],_xlfn.AGGREGATE(15,3,(TableDiv[[Agency]:[Agency]]=$E396)/(TableDiv[[Agency]:[Agency]]=$E396)*(ROW(TableDiv[Agency])-ROW(TableDiv[[#Headers],[Agency]])),COLUMNS($F$7:X$7))))</f>
        <v>0</v>
      </c>
      <c r="Y396" s="1069" cm="1">
        <f t="array" ref="Y396">IF($D396&lt;COLUMNS($F$7:Y$7),"",INDEX(TableDiv[[GASB]:[GASB]],_xlfn.AGGREGATE(15,3,(TableDiv[[Agency]:[Agency]]=$E396)/(TableDiv[[Agency]:[Agency]]=$E396)*(ROW(TableDiv[Agency])-ROW(TableDiv[[#Headers],[Agency]])),COLUMNS($F$7:Y$7))))</f>
        <v>0</v>
      </c>
      <c r="Z396" s="1069" cm="1">
        <f t="array" ref="Z396">IF($D396&lt;COLUMNS($F$7:Z$7),"",INDEX(TableDiv[[GASB]:[GASB]],_xlfn.AGGREGATE(15,3,(TableDiv[[Agency]:[Agency]]=$E396)/(TableDiv[[Agency]:[Agency]]=$E396)*(ROW(TableDiv[Agency])-ROW(TableDiv[[#Headers],[Agency]])),COLUMNS($F$7:Z$7))))</f>
        <v>0</v>
      </c>
      <c r="AA396" s="1069" cm="1">
        <f t="array" ref="AA396">IF($D396&lt;COLUMNS($F$7:AA$7),"",INDEX(TableDiv[[GASB]:[GASB]],_xlfn.AGGREGATE(15,3,(TableDiv[[Agency]:[Agency]]=$E396)/(TableDiv[[Agency]:[Agency]]=$E396)*(ROW(TableDiv[Agency])-ROW(TableDiv[[#Headers],[Agency]])),COLUMNS($F$7:AA$7))))</f>
        <v>0</v>
      </c>
      <c r="AB396" s="1069" cm="1">
        <f t="array" ref="AB396">IF($D396&lt;COLUMNS($F$7:AB$7),"",INDEX(TableDiv[[GASB]:[GASB]],_xlfn.AGGREGATE(15,3,(TableDiv[[Agency]:[Agency]]=$E396)/(TableDiv[[Agency]:[Agency]]=$E396)*(ROW(TableDiv[Agency])-ROW(TableDiv[[#Headers],[Agency]])),COLUMNS($F$7:AB$7))))</f>
        <v>0</v>
      </c>
      <c r="AC396" s="1069" cm="1">
        <f t="array" ref="AC396">IF($D396&lt;COLUMNS($F$7:AC$7),"",INDEX(TableDiv[[GASB]:[GASB]],_xlfn.AGGREGATE(15,3,(TableDiv[[Agency]:[Agency]]=$E396)/(TableDiv[[Agency]:[Agency]]=$E396)*(ROW(TableDiv[Agency])-ROW(TableDiv[[#Headers],[Agency]])),COLUMNS($F$7:AC$7))))</f>
        <v>0</v>
      </c>
      <c r="AD396" s="1069" cm="1">
        <f t="array" ref="AD396">IF($D396&lt;COLUMNS($F$7:AD$7),"",INDEX(TableDiv[[GASB]:[GASB]],_xlfn.AGGREGATE(15,3,(TableDiv[[Agency]:[Agency]]=$E396)/(TableDiv[[Agency]:[Agency]]=$E396)*(ROW(TableDiv[Agency])-ROW(TableDiv[[#Headers],[Agency]])),COLUMNS($F$7:AD$7))))</f>
        <v>0</v>
      </c>
      <c r="AE396" s="1069" cm="1">
        <f t="array" ref="AE396">IF($D396&lt;COLUMNS($F$7:AE$7),"",INDEX(TableDiv[[GASB]:[GASB]],_xlfn.AGGREGATE(15,3,(TableDiv[[Agency]:[Agency]]=$E396)/(TableDiv[[Agency]:[Agency]]=$E396)*(ROW(TableDiv[Agency])-ROW(TableDiv[[#Headers],[Agency]])),COLUMNS($F$7:AE$7))))</f>
        <v>0</v>
      </c>
      <c r="AF396" s="1069" cm="1">
        <f t="array" ref="AF396">IF($D396&lt;COLUMNS($F$7:AF$7),"",INDEX(TableDiv[[GASB]:[GASB]],_xlfn.AGGREGATE(15,3,(TableDiv[[Agency]:[Agency]]=$E396)/(TableDiv[[Agency]:[Agency]]=$E396)*(ROW(TableDiv[Agency])-ROW(TableDiv[[#Headers],[Agency]])),COLUMNS($F$7:AF$7))))</f>
        <v>0</v>
      </c>
      <c r="AG396" s="1069" cm="1">
        <f t="array" ref="AG396">IF($D396&lt;COLUMNS($F$7:AG$7),"",INDEX(TableDiv[[GASB]:[GASB]],_xlfn.AGGREGATE(15,3,(TableDiv[[Agency]:[Agency]]=$E396)/(TableDiv[[Agency]:[Agency]]=$E396)*(ROW(TableDiv[Agency])-ROW(TableDiv[[#Headers],[Agency]])),COLUMNS($F$7:AG$7))))</f>
        <v>0</v>
      </c>
      <c r="AH396" s="1069" cm="1">
        <f t="array" ref="AH396">IF($D396&lt;COLUMNS($F$7:AH$7),"",INDEX(TableDiv[[GASB]:[GASB]],_xlfn.AGGREGATE(15,3,(TableDiv[[Agency]:[Agency]]=$E396)/(TableDiv[[Agency]:[Agency]]=$E396)*(ROW(TableDiv[Agency])-ROW(TableDiv[[#Headers],[Agency]])),COLUMNS($F$7:AH$7))))</f>
        <v>0</v>
      </c>
      <c r="AI396" s="1069" cm="1">
        <f t="array" ref="AI396">IF($D396&lt;COLUMNS($F$7:AI$7),"",INDEX(TableDiv[[GASB]:[GASB]],_xlfn.AGGREGATE(15,3,(TableDiv[[Agency]:[Agency]]=$E396)/(TableDiv[[Agency]:[Agency]]=$E396)*(ROW(TableDiv[Agency])-ROW(TableDiv[[#Headers],[Agency]])),COLUMNS($F$7:AI$7))))</f>
        <v>0</v>
      </c>
      <c r="AJ396" s="1069" cm="1">
        <f t="array" ref="AJ396">IF($D396&lt;COLUMNS($F$7:AJ$7),"",INDEX(TableDiv[[GASB]:[GASB]],_xlfn.AGGREGATE(15,3,(TableDiv[[Agency]:[Agency]]=$E396)/(TableDiv[[Agency]:[Agency]]=$E396)*(ROW(TableDiv[Agency])-ROW(TableDiv[[#Headers],[Agency]])),COLUMNS($F$7:AJ$7))))</f>
        <v>0</v>
      </c>
      <c r="AK396" s="1069" t="str" cm="1">
        <f t="array" ref="AK396">IF($D396&lt;COLUMNS($F$7:AK$7),"",INDEX(TableDiv[[GASB]:[GASB]],_xlfn.AGGREGATE(15,3,(TableDiv[[Agency]:[Agency]]=$E396)/(TableDiv[[Agency]:[Agency]]=$E396)*(ROW(TableDiv[Agency])-ROW(TableDiv[[#Headers],[Agency]])),COLUMNS($F$7:AK$7))))</f>
        <v/>
      </c>
      <c r="AL396" s="1069" t="str" cm="1">
        <f t="array" ref="AL396">IF($D396&lt;COLUMNS($F$7:AL$7),"",INDEX(TableDiv[[GASB]:[GASB]],_xlfn.AGGREGATE(15,3,(TableDiv[[Agency]:[Agency]]=$E396)/(TableDiv[[Agency]:[Agency]]=$E396)*(ROW(TableDiv[Agency])-ROW(TableDiv[[#Headers],[Agency]])),COLUMNS($F$7:AL$7))))</f>
        <v/>
      </c>
      <c r="AM396" s="1069" t="str" cm="1">
        <f t="array" ref="AM396">IF($D396&lt;COLUMNS($F$7:AM$7),"",INDEX(TableDiv[[GASB]:[GASB]],_xlfn.AGGREGATE(15,3,(TableDiv[[Agency]:[Agency]]=$E396)/(TableDiv[[Agency]:[Agency]]=$E396)*(ROW(TableDiv[Agency])-ROW(TableDiv[[#Headers],[Agency]])),COLUMNS($F$7:AM$7))))</f>
        <v/>
      </c>
      <c r="AN396" s="1069"/>
      <c r="AO396" s="1069"/>
      <c r="AP396" s="1069"/>
      <c r="AQ396" s="1069"/>
      <c r="AR396" s="1069"/>
      <c r="AS396" s="1069"/>
    </row>
    <row r="397" spans="1:45" ht="15">
      <c r="A397" s="1073" t="s">
        <v>2425</v>
      </c>
      <c r="B397" s="1073" t="s">
        <v>2408</v>
      </c>
      <c r="C397" s="1069"/>
      <c r="D397" s="1069">
        <f>COUNTIF(TableDiv[Agency],E397)</f>
        <v>31</v>
      </c>
      <c r="E397" s="1078" t="str" cm="1">
        <f t="array" ref="E397">IFERROR(INDEX(TableDiv[Agency],MATCH(0,INDEX(COUNTIF($E$7:E396,TableDiv[Agency]),),0)),"")</f>
        <v/>
      </c>
      <c r="F397" s="1069" cm="1">
        <f t="array" ref="F397">IF($D397&lt;COLUMNS($F$7:F$7),"",INDEX(TableDiv[[GASB]:[GASB]],_xlfn.AGGREGATE(15,3,(TableDiv[[Agency]:[Agency]]=$E397)/(TableDiv[[Agency]:[Agency]]=$E397)*(ROW(TableDiv[Agency])-ROW(TableDiv[[#Headers],[Agency]])),COLUMNS($F$7:F$7))))</f>
        <v>0</v>
      </c>
      <c r="G397" s="1069" cm="1">
        <f t="array" ref="G397">IF($D397&lt;COLUMNS($F$7:G$7),"",INDEX(TableDiv[[GASB]:[GASB]],_xlfn.AGGREGATE(15,3,(TableDiv[[Agency]:[Agency]]=$E397)/(TableDiv[[Agency]:[Agency]]=$E397)*(ROW(TableDiv[Agency])-ROW(TableDiv[[#Headers],[Agency]])),COLUMNS($F$7:G$7))))</f>
        <v>0</v>
      </c>
      <c r="H397" s="1069" cm="1">
        <f t="array" ref="H397">IF($D397&lt;COLUMNS($F$7:H$7),"",INDEX(TableDiv[[GASB]:[GASB]],_xlfn.AGGREGATE(15,3,(TableDiv[[Agency]:[Agency]]=$E397)/(TableDiv[[Agency]:[Agency]]=$E397)*(ROW(TableDiv[Agency])-ROW(TableDiv[[#Headers],[Agency]])),COLUMNS($F$7:H$7))))</f>
        <v>0</v>
      </c>
      <c r="I397" s="1069" cm="1">
        <f t="array" ref="I397">IF($D397&lt;COLUMNS($F$7:I$7),"",INDEX(TableDiv[[GASB]:[GASB]],_xlfn.AGGREGATE(15,3,(TableDiv[[Agency]:[Agency]]=$E397)/(TableDiv[[Agency]:[Agency]]=$E397)*(ROW(TableDiv[Agency])-ROW(TableDiv[[#Headers],[Agency]])),COLUMNS($F$7:I$7))))</f>
        <v>0</v>
      </c>
      <c r="J397" s="1069" cm="1">
        <f t="array" ref="J397">IF($D397&lt;COLUMNS($F$7:J$7),"",INDEX(TableDiv[[GASB]:[GASB]],_xlfn.AGGREGATE(15,3,(TableDiv[[Agency]:[Agency]]=$E397)/(TableDiv[[Agency]:[Agency]]=$E397)*(ROW(TableDiv[Agency])-ROW(TableDiv[[#Headers],[Agency]])),COLUMNS($F$7:J$7))))</f>
        <v>0</v>
      </c>
      <c r="K397" s="1069" cm="1">
        <f t="array" ref="K397">IF($D397&lt;COLUMNS($F$7:K$7),"",INDEX(TableDiv[[GASB]:[GASB]],_xlfn.AGGREGATE(15,3,(TableDiv[[Agency]:[Agency]]=$E397)/(TableDiv[[Agency]:[Agency]]=$E397)*(ROW(TableDiv[Agency])-ROW(TableDiv[[#Headers],[Agency]])),COLUMNS($F$7:K$7))))</f>
        <v>0</v>
      </c>
      <c r="L397" s="1069" cm="1">
        <f t="array" ref="L397">IF($D397&lt;COLUMNS($F$7:L$7),"",INDEX(TableDiv[[GASB]:[GASB]],_xlfn.AGGREGATE(15,3,(TableDiv[[Agency]:[Agency]]=$E397)/(TableDiv[[Agency]:[Agency]]=$E397)*(ROW(TableDiv[Agency])-ROW(TableDiv[[#Headers],[Agency]])),COLUMNS($F$7:L$7))))</f>
        <v>0</v>
      </c>
      <c r="M397" s="1069" cm="1">
        <f t="array" ref="M397">IF($D397&lt;COLUMNS($F$7:M$7),"",INDEX(TableDiv[[GASB]:[GASB]],_xlfn.AGGREGATE(15,3,(TableDiv[[Agency]:[Agency]]=$E397)/(TableDiv[[Agency]:[Agency]]=$E397)*(ROW(TableDiv[Agency])-ROW(TableDiv[[#Headers],[Agency]])),COLUMNS($F$7:M$7))))</f>
        <v>0</v>
      </c>
      <c r="N397" s="1069" cm="1">
        <f t="array" ref="N397">IF($D397&lt;COLUMNS($F$7:N$7),"",INDEX(TableDiv[[GASB]:[GASB]],_xlfn.AGGREGATE(15,3,(TableDiv[[Agency]:[Agency]]=$E397)/(TableDiv[[Agency]:[Agency]]=$E397)*(ROW(TableDiv[Agency])-ROW(TableDiv[[#Headers],[Agency]])),COLUMNS($F$7:N$7))))</f>
        <v>0</v>
      </c>
      <c r="O397" s="1069" cm="1">
        <f t="array" ref="O397">IF($D397&lt;COLUMNS($F$7:O$7),"",INDEX(TableDiv[[GASB]:[GASB]],_xlfn.AGGREGATE(15,3,(TableDiv[[Agency]:[Agency]]=$E397)/(TableDiv[[Agency]:[Agency]]=$E397)*(ROW(TableDiv[Agency])-ROW(TableDiv[[#Headers],[Agency]])),COLUMNS($F$7:O$7))))</f>
        <v>0</v>
      </c>
      <c r="P397" s="1069" cm="1">
        <f t="array" ref="P397">IF($D397&lt;COLUMNS($F$7:P$7),"",INDEX(TableDiv[[GASB]:[GASB]],_xlfn.AGGREGATE(15,3,(TableDiv[[Agency]:[Agency]]=$E397)/(TableDiv[[Agency]:[Agency]]=$E397)*(ROW(TableDiv[Agency])-ROW(TableDiv[[#Headers],[Agency]])),COLUMNS($F$7:P$7))))</f>
        <v>0</v>
      </c>
      <c r="Q397" s="1069" cm="1">
        <f t="array" ref="Q397">IF($D397&lt;COLUMNS($F$7:Q$7),"",INDEX(TableDiv[[GASB]:[GASB]],_xlfn.AGGREGATE(15,3,(TableDiv[[Agency]:[Agency]]=$E397)/(TableDiv[[Agency]:[Agency]]=$E397)*(ROW(TableDiv[Agency])-ROW(TableDiv[[#Headers],[Agency]])),COLUMNS($F$7:Q$7))))</f>
        <v>0</v>
      </c>
      <c r="R397" s="1069" cm="1">
        <f t="array" ref="R397">IF($D397&lt;COLUMNS($F$7:R$7),"",INDEX(TableDiv[[GASB]:[GASB]],_xlfn.AGGREGATE(15,3,(TableDiv[[Agency]:[Agency]]=$E397)/(TableDiv[[Agency]:[Agency]]=$E397)*(ROW(TableDiv[Agency])-ROW(TableDiv[[#Headers],[Agency]])),COLUMNS($F$7:R$7))))</f>
        <v>0</v>
      </c>
      <c r="S397" s="1069" cm="1">
        <f t="array" ref="S397">IF($D397&lt;COLUMNS($F$7:S$7),"",INDEX(TableDiv[[GASB]:[GASB]],_xlfn.AGGREGATE(15,3,(TableDiv[[Agency]:[Agency]]=$E397)/(TableDiv[[Agency]:[Agency]]=$E397)*(ROW(TableDiv[Agency])-ROW(TableDiv[[#Headers],[Agency]])),COLUMNS($F$7:S$7))))</f>
        <v>0</v>
      </c>
      <c r="T397" s="1069" cm="1">
        <f t="array" ref="T397">IF($D397&lt;COLUMNS($F$7:T$7),"",INDEX(TableDiv[[GASB]:[GASB]],_xlfn.AGGREGATE(15,3,(TableDiv[[Agency]:[Agency]]=$E397)/(TableDiv[[Agency]:[Agency]]=$E397)*(ROW(TableDiv[Agency])-ROW(TableDiv[[#Headers],[Agency]])),COLUMNS($F$7:T$7))))</f>
        <v>0</v>
      </c>
      <c r="U397" s="1069" cm="1">
        <f t="array" ref="U397">IF($D397&lt;COLUMNS($F$7:U$7),"",INDEX(TableDiv[[GASB]:[GASB]],_xlfn.AGGREGATE(15,3,(TableDiv[[Agency]:[Agency]]=$E397)/(TableDiv[[Agency]:[Agency]]=$E397)*(ROW(TableDiv[Agency])-ROW(TableDiv[[#Headers],[Agency]])),COLUMNS($F$7:U$7))))</f>
        <v>0</v>
      </c>
      <c r="V397" s="1069" cm="1">
        <f t="array" ref="V397">IF($D397&lt;COLUMNS($F$7:V$7),"",INDEX(TableDiv[[GASB]:[GASB]],_xlfn.AGGREGATE(15,3,(TableDiv[[Agency]:[Agency]]=$E397)/(TableDiv[[Agency]:[Agency]]=$E397)*(ROW(TableDiv[Agency])-ROW(TableDiv[[#Headers],[Agency]])),COLUMNS($F$7:V$7))))</f>
        <v>0</v>
      </c>
      <c r="W397" s="1069" cm="1">
        <f t="array" ref="W397">IF($D397&lt;COLUMNS($F$7:W$7),"",INDEX(TableDiv[[GASB]:[GASB]],_xlfn.AGGREGATE(15,3,(TableDiv[[Agency]:[Agency]]=$E397)/(TableDiv[[Agency]:[Agency]]=$E397)*(ROW(TableDiv[Agency])-ROW(TableDiv[[#Headers],[Agency]])),COLUMNS($F$7:W$7))))</f>
        <v>0</v>
      </c>
      <c r="X397" s="1069" cm="1">
        <f t="array" ref="X397">IF($D397&lt;COLUMNS($F$7:X$7),"",INDEX(TableDiv[[GASB]:[GASB]],_xlfn.AGGREGATE(15,3,(TableDiv[[Agency]:[Agency]]=$E397)/(TableDiv[[Agency]:[Agency]]=$E397)*(ROW(TableDiv[Agency])-ROW(TableDiv[[#Headers],[Agency]])),COLUMNS($F$7:X$7))))</f>
        <v>0</v>
      </c>
      <c r="Y397" s="1069" cm="1">
        <f t="array" ref="Y397">IF($D397&lt;COLUMNS($F$7:Y$7),"",INDEX(TableDiv[[GASB]:[GASB]],_xlfn.AGGREGATE(15,3,(TableDiv[[Agency]:[Agency]]=$E397)/(TableDiv[[Agency]:[Agency]]=$E397)*(ROW(TableDiv[Agency])-ROW(TableDiv[[#Headers],[Agency]])),COLUMNS($F$7:Y$7))))</f>
        <v>0</v>
      </c>
      <c r="Z397" s="1069" cm="1">
        <f t="array" ref="Z397">IF($D397&lt;COLUMNS($F$7:Z$7),"",INDEX(TableDiv[[GASB]:[GASB]],_xlfn.AGGREGATE(15,3,(TableDiv[[Agency]:[Agency]]=$E397)/(TableDiv[[Agency]:[Agency]]=$E397)*(ROW(TableDiv[Agency])-ROW(TableDiv[[#Headers],[Agency]])),COLUMNS($F$7:Z$7))))</f>
        <v>0</v>
      </c>
      <c r="AA397" s="1069" cm="1">
        <f t="array" ref="AA397">IF($D397&lt;COLUMNS($F$7:AA$7),"",INDEX(TableDiv[[GASB]:[GASB]],_xlfn.AGGREGATE(15,3,(TableDiv[[Agency]:[Agency]]=$E397)/(TableDiv[[Agency]:[Agency]]=$E397)*(ROW(TableDiv[Agency])-ROW(TableDiv[[#Headers],[Agency]])),COLUMNS($F$7:AA$7))))</f>
        <v>0</v>
      </c>
      <c r="AB397" s="1069" cm="1">
        <f t="array" ref="AB397">IF($D397&lt;COLUMNS($F$7:AB$7),"",INDEX(TableDiv[[GASB]:[GASB]],_xlfn.AGGREGATE(15,3,(TableDiv[[Agency]:[Agency]]=$E397)/(TableDiv[[Agency]:[Agency]]=$E397)*(ROW(TableDiv[Agency])-ROW(TableDiv[[#Headers],[Agency]])),COLUMNS($F$7:AB$7))))</f>
        <v>0</v>
      </c>
      <c r="AC397" s="1069" cm="1">
        <f t="array" ref="AC397">IF($D397&lt;COLUMNS($F$7:AC$7),"",INDEX(TableDiv[[GASB]:[GASB]],_xlfn.AGGREGATE(15,3,(TableDiv[[Agency]:[Agency]]=$E397)/(TableDiv[[Agency]:[Agency]]=$E397)*(ROW(TableDiv[Agency])-ROW(TableDiv[[#Headers],[Agency]])),COLUMNS($F$7:AC$7))))</f>
        <v>0</v>
      </c>
      <c r="AD397" s="1069" cm="1">
        <f t="array" ref="AD397">IF($D397&lt;COLUMNS($F$7:AD$7),"",INDEX(TableDiv[[GASB]:[GASB]],_xlfn.AGGREGATE(15,3,(TableDiv[[Agency]:[Agency]]=$E397)/(TableDiv[[Agency]:[Agency]]=$E397)*(ROW(TableDiv[Agency])-ROW(TableDiv[[#Headers],[Agency]])),COLUMNS($F$7:AD$7))))</f>
        <v>0</v>
      </c>
      <c r="AE397" s="1069" cm="1">
        <f t="array" ref="AE397">IF($D397&lt;COLUMNS($F$7:AE$7),"",INDEX(TableDiv[[GASB]:[GASB]],_xlfn.AGGREGATE(15,3,(TableDiv[[Agency]:[Agency]]=$E397)/(TableDiv[[Agency]:[Agency]]=$E397)*(ROW(TableDiv[Agency])-ROW(TableDiv[[#Headers],[Agency]])),COLUMNS($F$7:AE$7))))</f>
        <v>0</v>
      </c>
      <c r="AF397" s="1069" cm="1">
        <f t="array" ref="AF397">IF($D397&lt;COLUMNS($F$7:AF$7),"",INDEX(TableDiv[[GASB]:[GASB]],_xlfn.AGGREGATE(15,3,(TableDiv[[Agency]:[Agency]]=$E397)/(TableDiv[[Agency]:[Agency]]=$E397)*(ROW(TableDiv[Agency])-ROW(TableDiv[[#Headers],[Agency]])),COLUMNS($F$7:AF$7))))</f>
        <v>0</v>
      </c>
      <c r="AG397" s="1069" cm="1">
        <f t="array" ref="AG397">IF($D397&lt;COLUMNS($F$7:AG$7),"",INDEX(TableDiv[[GASB]:[GASB]],_xlfn.AGGREGATE(15,3,(TableDiv[[Agency]:[Agency]]=$E397)/(TableDiv[[Agency]:[Agency]]=$E397)*(ROW(TableDiv[Agency])-ROW(TableDiv[[#Headers],[Agency]])),COLUMNS($F$7:AG$7))))</f>
        <v>0</v>
      </c>
      <c r="AH397" s="1069" cm="1">
        <f t="array" ref="AH397">IF($D397&lt;COLUMNS($F$7:AH$7),"",INDEX(TableDiv[[GASB]:[GASB]],_xlfn.AGGREGATE(15,3,(TableDiv[[Agency]:[Agency]]=$E397)/(TableDiv[[Agency]:[Agency]]=$E397)*(ROW(TableDiv[Agency])-ROW(TableDiv[[#Headers],[Agency]])),COLUMNS($F$7:AH$7))))</f>
        <v>0</v>
      </c>
      <c r="AI397" s="1069" cm="1">
        <f t="array" ref="AI397">IF($D397&lt;COLUMNS($F$7:AI$7),"",INDEX(TableDiv[[GASB]:[GASB]],_xlfn.AGGREGATE(15,3,(TableDiv[[Agency]:[Agency]]=$E397)/(TableDiv[[Agency]:[Agency]]=$E397)*(ROW(TableDiv[Agency])-ROW(TableDiv[[#Headers],[Agency]])),COLUMNS($F$7:AI$7))))</f>
        <v>0</v>
      </c>
      <c r="AJ397" s="1069" cm="1">
        <f t="array" ref="AJ397">IF($D397&lt;COLUMNS($F$7:AJ$7),"",INDEX(TableDiv[[GASB]:[GASB]],_xlfn.AGGREGATE(15,3,(TableDiv[[Agency]:[Agency]]=$E397)/(TableDiv[[Agency]:[Agency]]=$E397)*(ROW(TableDiv[Agency])-ROW(TableDiv[[#Headers],[Agency]])),COLUMNS($F$7:AJ$7))))</f>
        <v>0</v>
      </c>
      <c r="AK397" s="1069" t="str" cm="1">
        <f t="array" ref="AK397">IF($D397&lt;COLUMNS($F$7:AK$7),"",INDEX(TableDiv[[GASB]:[GASB]],_xlfn.AGGREGATE(15,3,(TableDiv[[Agency]:[Agency]]=$E397)/(TableDiv[[Agency]:[Agency]]=$E397)*(ROW(TableDiv[Agency])-ROW(TableDiv[[#Headers],[Agency]])),COLUMNS($F$7:AK$7))))</f>
        <v/>
      </c>
      <c r="AL397" s="1069" t="str" cm="1">
        <f t="array" ref="AL397">IF($D397&lt;COLUMNS($F$7:AL$7),"",INDEX(TableDiv[[GASB]:[GASB]],_xlfn.AGGREGATE(15,3,(TableDiv[[Agency]:[Agency]]=$E397)/(TableDiv[[Agency]:[Agency]]=$E397)*(ROW(TableDiv[Agency])-ROW(TableDiv[[#Headers],[Agency]])),COLUMNS($F$7:AL$7))))</f>
        <v/>
      </c>
      <c r="AM397" s="1069" t="str" cm="1">
        <f t="array" ref="AM397">IF($D397&lt;COLUMNS($F$7:AM$7),"",INDEX(TableDiv[[GASB]:[GASB]],_xlfn.AGGREGATE(15,3,(TableDiv[[Agency]:[Agency]]=$E397)/(TableDiv[[Agency]:[Agency]]=$E397)*(ROW(TableDiv[Agency])-ROW(TableDiv[[#Headers],[Agency]])),COLUMNS($F$7:AM$7))))</f>
        <v/>
      </c>
      <c r="AN397" s="1069"/>
      <c r="AO397" s="1069"/>
      <c r="AP397" s="1069"/>
      <c r="AQ397" s="1069"/>
      <c r="AR397" s="1069"/>
      <c r="AS397" s="1069"/>
    </row>
    <row r="398" spans="1:45" ht="15">
      <c r="A398" s="1073" t="s">
        <v>2426</v>
      </c>
      <c r="B398" s="1073" t="s">
        <v>2408</v>
      </c>
      <c r="C398" s="1069"/>
      <c r="D398" s="1069">
        <f>COUNTIF(TableDiv[Agency],E398)</f>
        <v>31</v>
      </c>
      <c r="E398" s="1078" t="str" cm="1">
        <f t="array" ref="E398">IFERROR(INDEX(TableDiv[Agency],MATCH(0,INDEX(COUNTIF($E$7:E397,TableDiv[Agency]),),0)),"")</f>
        <v/>
      </c>
      <c r="F398" s="1069" cm="1">
        <f t="array" ref="F398">IF($D398&lt;COLUMNS($F$7:F$7),"",INDEX(TableDiv[[GASB]:[GASB]],_xlfn.AGGREGATE(15,3,(TableDiv[[Agency]:[Agency]]=$E398)/(TableDiv[[Agency]:[Agency]]=$E398)*(ROW(TableDiv[Agency])-ROW(TableDiv[[#Headers],[Agency]])),COLUMNS($F$7:F$7))))</f>
        <v>0</v>
      </c>
      <c r="G398" s="1069" cm="1">
        <f t="array" ref="G398">IF($D398&lt;COLUMNS($F$7:G$7),"",INDEX(TableDiv[[GASB]:[GASB]],_xlfn.AGGREGATE(15,3,(TableDiv[[Agency]:[Agency]]=$E398)/(TableDiv[[Agency]:[Agency]]=$E398)*(ROW(TableDiv[Agency])-ROW(TableDiv[[#Headers],[Agency]])),COLUMNS($F$7:G$7))))</f>
        <v>0</v>
      </c>
      <c r="H398" s="1069" cm="1">
        <f t="array" ref="H398">IF($D398&lt;COLUMNS($F$7:H$7),"",INDEX(TableDiv[[GASB]:[GASB]],_xlfn.AGGREGATE(15,3,(TableDiv[[Agency]:[Agency]]=$E398)/(TableDiv[[Agency]:[Agency]]=$E398)*(ROW(TableDiv[Agency])-ROW(TableDiv[[#Headers],[Agency]])),COLUMNS($F$7:H$7))))</f>
        <v>0</v>
      </c>
      <c r="I398" s="1069" cm="1">
        <f t="array" ref="I398">IF($D398&lt;COLUMNS($F$7:I$7),"",INDEX(TableDiv[[GASB]:[GASB]],_xlfn.AGGREGATE(15,3,(TableDiv[[Agency]:[Agency]]=$E398)/(TableDiv[[Agency]:[Agency]]=$E398)*(ROW(TableDiv[Agency])-ROW(TableDiv[[#Headers],[Agency]])),COLUMNS($F$7:I$7))))</f>
        <v>0</v>
      </c>
      <c r="J398" s="1069" cm="1">
        <f t="array" ref="J398">IF($D398&lt;COLUMNS($F$7:J$7),"",INDEX(TableDiv[[GASB]:[GASB]],_xlfn.AGGREGATE(15,3,(TableDiv[[Agency]:[Agency]]=$E398)/(TableDiv[[Agency]:[Agency]]=$E398)*(ROW(TableDiv[Agency])-ROW(TableDiv[[#Headers],[Agency]])),COLUMNS($F$7:J$7))))</f>
        <v>0</v>
      </c>
      <c r="K398" s="1069" cm="1">
        <f t="array" ref="K398">IF($D398&lt;COLUMNS($F$7:K$7),"",INDEX(TableDiv[[GASB]:[GASB]],_xlfn.AGGREGATE(15,3,(TableDiv[[Agency]:[Agency]]=$E398)/(TableDiv[[Agency]:[Agency]]=$E398)*(ROW(TableDiv[Agency])-ROW(TableDiv[[#Headers],[Agency]])),COLUMNS($F$7:K$7))))</f>
        <v>0</v>
      </c>
      <c r="L398" s="1069" cm="1">
        <f t="array" ref="L398">IF($D398&lt;COLUMNS($F$7:L$7),"",INDEX(TableDiv[[GASB]:[GASB]],_xlfn.AGGREGATE(15,3,(TableDiv[[Agency]:[Agency]]=$E398)/(TableDiv[[Agency]:[Agency]]=$E398)*(ROW(TableDiv[Agency])-ROW(TableDiv[[#Headers],[Agency]])),COLUMNS($F$7:L$7))))</f>
        <v>0</v>
      </c>
      <c r="M398" s="1069" cm="1">
        <f t="array" ref="M398">IF($D398&lt;COLUMNS($F$7:M$7),"",INDEX(TableDiv[[GASB]:[GASB]],_xlfn.AGGREGATE(15,3,(TableDiv[[Agency]:[Agency]]=$E398)/(TableDiv[[Agency]:[Agency]]=$E398)*(ROW(TableDiv[Agency])-ROW(TableDiv[[#Headers],[Agency]])),COLUMNS($F$7:M$7))))</f>
        <v>0</v>
      </c>
      <c r="N398" s="1069" cm="1">
        <f t="array" ref="N398">IF($D398&lt;COLUMNS($F$7:N$7),"",INDEX(TableDiv[[GASB]:[GASB]],_xlfn.AGGREGATE(15,3,(TableDiv[[Agency]:[Agency]]=$E398)/(TableDiv[[Agency]:[Agency]]=$E398)*(ROW(TableDiv[Agency])-ROW(TableDiv[[#Headers],[Agency]])),COLUMNS($F$7:N$7))))</f>
        <v>0</v>
      </c>
      <c r="O398" s="1069" cm="1">
        <f t="array" ref="O398">IF($D398&lt;COLUMNS($F$7:O$7),"",INDEX(TableDiv[[GASB]:[GASB]],_xlfn.AGGREGATE(15,3,(TableDiv[[Agency]:[Agency]]=$E398)/(TableDiv[[Agency]:[Agency]]=$E398)*(ROW(TableDiv[Agency])-ROW(TableDiv[[#Headers],[Agency]])),COLUMNS($F$7:O$7))))</f>
        <v>0</v>
      </c>
      <c r="P398" s="1069" cm="1">
        <f t="array" ref="P398">IF($D398&lt;COLUMNS($F$7:P$7),"",INDEX(TableDiv[[GASB]:[GASB]],_xlfn.AGGREGATE(15,3,(TableDiv[[Agency]:[Agency]]=$E398)/(TableDiv[[Agency]:[Agency]]=$E398)*(ROW(TableDiv[Agency])-ROW(TableDiv[[#Headers],[Agency]])),COLUMNS($F$7:P$7))))</f>
        <v>0</v>
      </c>
      <c r="Q398" s="1069" cm="1">
        <f t="array" ref="Q398">IF($D398&lt;COLUMNS($F$7:Q$7),"",INDEX(TableDiv[[GASB]:[GASB]],_xlfn.AGGREGATE(15,3,(TableDiv[[Agency]:[Agency]]=$E398)/(TableDiv[[Agency]:[Agency]]=$E398)*(ROW(TableDiv[Agency])-ROW(TableDiv[[#Headers],[Agency]])),COLUMNS($F$7:Q$7))))</f>
        <v>0</v>
      </c>
      <c r="R398" s="1069" cm="1">
        <f t="array" ref="R398">IF($D398&lt;COLUMNS($F$7:R$7),"",INDEX(TableDiv[[GASB]:[GASB]],_xlfn.AGGREGATE(15,3,(TableDiv[[Agency]:[Agency]]=$E398)/(TableDiv[[Agency]:[Agency]]=$E398)*(ROW(TableDiv[Agency])-ROW(TableDiv[[#Headers],[Agency]])),COLUMNS($F$7:R$7))))</f>
        <v>0</v>
      </c>
      <c r="S398" s="1069" cm="1">
        <f t="array" ref="S398">IF($D398&lt;COLUMNS($F$7:S$7),"",INDEX(TableDiv[[GASB]:[GASB]],_xlfn.AGGREGATE(15,3,(TableDiv[[Agency]:[Agency]]=$E398)/(TableDiv[[Agency]:[Agency]]=$E398)*(ROW(TableDiv[Agency])-ROW(TableDiv[[#Headers],[Agency]])),COLUMNS($F$7:S$7))))</f>
        <v>0</v>
      </c>
      <c r="T398" s="1069" cm="1">
        <f t="array" ref="T398">IF($D398&lt;COLUMNS($F$7:T$7),"",INDEX(TableDiv[[GASB]:[GASB]],_xlfn.AGGREGATE(15,3,(TableDiv[[Agency]:[Agency]]=$E398)/(TableDiv[[Agency]:[Agency]]=$E398)*(ROW(TableDiv[Agency])-ROW(TableDiv[[#Headers],[Agency]])),COLUMNS($F$7:T$7))))</f>
        <v>0</v>
      </c>
      <c r="U398" s="1069" cm="1">
        <f t="array" ref="U398">IF($D398&lt;COLUMNS($F$7:U$7),"",INDEX(TableDiv[[GASB]:[GASB]],_xlfn.AGGREGATE(15,3,(TableDiv[[Agency]:[Agency]]=$E398)/(TableDiv[[Agency]:[Agency]]=$E398)*(ROW(TableDiv[Agency])-ROW(TableDiv[[#Headers],[Agency]])),COLUMNS($F$7:U$7))))</f>
        <v>0</v>
      </c>
      <c r="V398" s="1069" cm="1">
        <f t="array" ref="V398">IF($D398&lt;COLUMNS($F$7:V$7),"",INDEX(TableDiv[[GASB]:[GASB]],_xlfn.AGGREGATE(15,3,(TableDiv[[Agency]:[Agency]]=$E398)/(TableDiv[[Agency]:[Agency]]=$E398)*(ROW(TableDiv[Agency])-ROW(TableDiv[[#Headers],[Agency]])),COLUMNS($F$7:V$7))))</f>
        <v>0</v>
      </c>
      <c r="W398" s="1069" cm="1">
        <f t="array" ref="W398">IF($D398&lt;COLUMNS($F$7:W$7),"",INDEX(TableDiv[[GASB]:[GASB]],_xlfn.AGGREGATE(15,3,(TableDiv[[Agency]:[Agency]]=$E398)/(TableDiv[[Agency]:[Agency]]=$E398)*(ROW(TableDiv[Agency])-ROW(TableDiv[[#Headers],[Agency]])),COLUMNS($F$7:W$7))))</f>
        <v>0</v>
      </c>
      <c r="X398" s="1069" cm="1">
        <f t="array" ref="X398">IF($D398&lt;COLUMNS($F$7:X$7),"",INDEX(TableDiv[[GASB]:[GASB]],_xlfn.AGGREGATE(15,3,(TableDiv[[Agency]:[Agency]]=$E398)/(TableDiv[[Agency]:[Agency]]=$E398)*(ROW(TableDiv[Agency])-ROW(TableDiv[[#Headers],[Agency]])),COLUMNS($F$7:X$7))))</f>
        <v>0</v>
      </c>
      <c r="Y398" s="1069" cm="1">
        <f t="array" ref="Y398">IF($D398&lt;COLUMNS($F$7:Y$7),"",INDEX(TableDiv[[GASB]:[GASB]],_xlfn.AGGREGATE(15,3,(TableDiv[[Agency]:[Agency]]=$E398)/(TableDiv[[Agency]:[Agency]]=$E398)*(ROW(TableDiv[Agency])-ROW(TableDiv[[#Headers],[Agency]])),COLUMNS($F$7:Y$7))))</f>
        <v>0</v>
      </c>
      <c r="Z398" s="1069" cm="1">
        <f t="array" ref="Z398">IF($D398&lt;COLUMNS($F$7:Z$7),"",INDEX(TableDiv[[GASB]:[GASB]],_xlfn.AGGREGATE(15,3,(TableDiv[[Agency]:[Agency]]=$E398)/(TableDiv[[Agency]:[Agency]]=$E398)*(ROW(TableDiv[Agency])-ROW(TableDiv[[#Headers],[Agency]])),COLUMNS($F$7:Z$7))))</f>
        <v>0</v>
      </c>
      <c r="AA398" s="1069" cm="1">
        <f t="array" ref="AA398">IF($D398&lt;COLUMNS($F$7:AA$7),"",INDEX(TableDiv[[GASB]:[GASB]],_xlfn.AGGREGATE(15,3,(TableDiv[[Agency]:[Agency]]=$E398)/(TableDiv[[Agency]:[Agency]]=$E398)*(ROW(TableDiv[Agency])-ROW(TableDiv[[#Headers],[Agency]])),COLUMNS($F$7:AA$7))))</f>
        <v>0</v>
      </c>
      <c r="AB398" s="1069" cm="1">
        <f t="array" ref="AB398">IF($D398&lt;COLUMNS($F$7:AB$7),"",INDEX(TableDiv[[GASB]:[GASB]],_xlfn.AGGREGATE(15,3,(TableDiv[[Agency]:[Agency]]=$E398)/(TableDiv[[Agency]:[Agency]]=$E398)*(ROW(TableDiv[Agency])-ROW(TableDiv[[#Headers],[Agency]])),COLUMNS($F$7:AB$7))))</f>
        <v>0</v>
      </c>
      <c r="AC398" s="1069" cm="1">
        <f t="array" ref="AC398">IF($D398&lt;COLUMNS($F$7:AC$7),"",INDEX(TableDiv[[GASB]:[GASB]],_xlfn.AGGREGATE(15,3,(TableDiv[[Agency]:[Agency]]=$E398)/(TableDiv[[Agency]:[Agency]]=$E398)*(ROW(TableDiv[Agency])-ROW(TableDiv[[#Headers],[Agency]])),COLUMNS($F$7:AC$7))))</f>
        <v>0</v>
      </c>
      <c r="AD398" s="1069" cm="1">
        <f t="array" ref="AD398">IF($D398&lt;COLUMNS($F$7:AD$7),"",INDEX(TableDiv[[GASB]:[GASB]],_xlfn.AGGREGATE(15,3,(TableDiv[[Agency]:[Agency]]=$E398)/(TableDiv[[Agency]:[Agency]]=$E398)*(ROW(TableDiv[Agency])-ROW(TableDiv[[#Headers],[Agency]])),COLUMNS($F$7:AD$7))))</f>
        <v>0</v>
      </c>
      <c r="AE398" s="1069" cm="1">
        <f t="array" ref="AE398">IF($D398&lt;COLUMNS($F$7:AE$7),"",INDEX(TableDiv[[GASB]:[GASB]],_xlfn.AGGREGATE(15,3,(TableDiv[[Agency]:[Agency]]=$E398)/(TableDiv[[Agency]:[Agency]]=$E398)*(ROW(TableDiv[Agency])-ROW(TableDiv[[#Headers],[Agency]])),COLUMNS($F$7:AE$7))))</f>
        <v>0</v>
      </c>
      <c r="AF398" s="1069" cm="1">
        <f t="array" ref="AF398">IF($D398&lt;COLUMNS($F$7:AF$7),"",INDEX(TableDiv[[GASB]:[GASB]],_xlfn.AGGREGATE(15,3,(TableDiv[[Agency]:[Agency]]=$E398)/(TableDiv[[Agency]:[Agency]]=$E398)*(ROW(TableDiv[Agency])-ROW(TableDiv[[#Headers],[Agency]])),COLUMNS($F$7:AF$7))))</f>
        <v>0</v>
      </c>
      <c r="AG398" s="1069" cm="1">
        <f t="array" ref="AG398">IF($D398&lt;COLUMNS($F$7:AG$7),"",INDEX(TableDiv[[GASB]:[GASB]],_xlfn.AGGREGATE(15,3,(TableDiv[[Agency]:[Agency]]=$E398)/(TableDiv[[Agency]:[Agency]]=$E398)*(ROW(TableDiv[Agency])-ROW(TableDiv[[#Headers],[Agency]])),COLUMNS($F$7:AG$7))))</f>
        <v>0</v>
      </c>
      <c r="AH398" s="1069" cm="1">
        <f t="array" ref="AH398">IF($D398&lt;COLUMNS($F$7:AH$7),"",INDEX(TableDiv[[GASB]:[GASB]],_xlfn.AGGREGATE(15,3,(TableDiv[[Agency]:[Agency]]=$E398)/(TableDiv[[Agency]:[Agency]]=$E398)*(ROW(TableDiv[Agency])-ROW(TableDiv[[#Headers],[Agency]])),COLUMNS($F$7:AH$7))))</f>
        <v>0</v>
      </c>
      <c r="AI398" s="1069" cm="1">
        <f t="array" ref="AI398">IF($D398&lt;COLUMNS($F$7:AI$7),"",INDEX(TableDiv[[GASB]:[GASB]],_xlfn.AGGREGATE(15,3,(TableDiv[[Agency]:[Agency]]=$E398)/(TableDiv[[Agency]:[Agency]]=$E398)*(ROW(TableDiv[Agency])-ROW(TableDiv[[#Headers],[Agency]])),COLUMNS($F$7:AI$7))))</f>
        <v>0</v>
      </c>
      <c r="AJ398" s="1069" cm="1">
        <f t="array" ref="AJ398">IF($D398&lt;COLUMNS($F$7:AJ$7),"",INDEX(TableDiv[[GASB]:[GASB]],_xlfn.AGGREGATE(15,3,(TableDiv[[Agency]:[Agency]]=$E398)/(TableDiv[[Agency]:[Agency]]=$E398)*(ROW(TableDiv[Agency])-ROW(TableDiv[[#Headers],[Agency]])),COLUMNS($F$7:AJ$7))))</f>
        <v>0</v>
      </c>
      <c r="AK398" s="1069" t="str" cm="1">
        <f t="array" ref="AK398">IF($D398&lt;COLUMNS($F$7:AK$7),"",INDEX(TableDiv[[GASB]:[GASB]],_xlfn.AGGREGATE(15,3,(TableDiv[[Agency]:[Agency]]=$E398)/(TableDiv[[Agency]:[Agency]]=$E398)*(ROW(TableDiv[Agency])-ROW(TableDiv[[#Headers],[Agency]])),COLUMNS($F$7:AK$7))))</f>
        <v/>
      </c>
      <c r="AL398" s="1069" t="str" cm="1">
        <f t="array" ref="AL398">IF($D398&lt;COLUMNS($F$7:AL$7),"",INDEX(TableDiv[[GASB]:[GASB]],_xlfn.AGGREGATE(15,3,(TableDiv[[Agency]:[Agency]]=$E398)/(TableDiv[[Agency]:[Agency]]=$E398)*(ROW(TableDiv[Agency])-ROW(TableDiv[[#Headers],[Agency]])),COLUMNS($F$7:AL$7))))</f>
        <v/>
      </c>
      <c r="AM398" s="1069" t="str" cm="1">
        <f t="array" ref="AM398">IF($D398&lt;COLUMNS($F$7:AM$7),"",INDEX(TableDiv[[GASB]:[GASB]],_xlfn.AGGREGATE(15,3,(TableDiv[[Agency]:[Agency]]=$E398)/(TableDiv[[Agency]:[Agency]]=$E398)*(ROW(TableDiv[Agency])-ROW(TableDiv[[#Headers],[Agency]])),COLUMNS($F$7:AM$7))))</f>
        <v/>
      </c>
      <c r="AN398" s="1069"/>
      <c r="AO398" s="1069"/>
      <c r="AP398" s="1069"/>
      <c r="AQ398" s="1069"/>
      <c r="AR398" s="1069"/>
      <c r="AS398" s="1069"/>
    </row>
    <row r="399" spans="1:45" ht="15">
      <c r="A399" s="1073" t="s">
        <v>2427</v>
      </c>
      <c r="B399" s="1073" t="s">
        <v>2408</v>
      </c>
      <c r="C399" s="1069"/>
      <c r="D399" s="1069">
        <f>COUNTIF(TableDiv[Agency],E399)</f>
        <v>31</v>
      </c>
      <c r="E399" s="1078" t="str" cm="1">
        <f t="array" ref="E399">IFERROR(INDEX(TableDiv[Agency],MATCH(0,INDEX(COUNTIF($E$7:E398,TableDiv[Agency]),),0)),"")</f>
        <v/>
      </c>
      <c r="F399" s="1069" cm="1">
        <f t="array" ref="F399">IF($D399&lt;COLUMNS($F$7:F$7),"",INDEX(TableDiv[[GASB]:[GASB]],_xlfn.AGGREGATE(15,3,(TableDiv[[Agency]:[Agency]]=$E399)/(TableDiv[[Agency]:[Agency]]=$E399)*(ROW(TableDiv[Agency])-ROW(TableDiv[[#Headers],[Agency]])),COLUMNS($F$7:F$7))))</f>
        <v>0</v>
      </c>
      <c r="G399" s="1069" cm="1">
        <f t="array" ref="G399">IF($D399&lt;COLUMNS($F$7:G$7),"",INDEX(TableDiv[[GASB]:[GASB]],_xlfn.AGGREGATE(15,3,(TableDiv[[Agency]:[Agency]]=$E399)/(TableDiv[[Agency]:[Agency]]=$E399)*(ROW(TableDiv[Agency])-ROW(TableDiv[[#Headers],[Agency]])),COLUMNS($F$7:G$7))))</f>
        <v>0</v>
      </c>
      <c r="H399" s="1069" cm="1">
        <f t="array" ref="H399">IF($D399&lt;COLUMNS($F$7:H$7),"",INDEX(TableDiv[[GASB]:[GASB]],_xlfn.AGGREGATE(15,3,(TableDiv[[Agency]:[Agency]]=$E399)/(TableDiv[[Agency]:[Agency]]=$E399)*(ROW(TableDiv[Agency])-ROW(TableDiv[[#Headers],[Agency]])),COLUMNS($F$7:H$7))))</f>
        <v>0</v>
      </c>
      <c r="I399" s="1069" cm="1">
        <f t="array" ref="I399">IF($D399&lt;COLUMNS($F$7:I$7),"",INDEX(TableDiv[[GASB]:[GASB]],_xlfn.AGGREGATE(15,3,(TableDiv[[Agency]:[Agency]]=$E399)/(TableDiv[[Agency]:[Agency]]=$E399)*(ROW(TableDiv[Agency])-ROW(TableDiv[[#Headers],[Agency]])),COLUMNS($F$7:I$7))))</f>
        <v>0</v>
      </c>
      <c r="J399" s="1069" cm="1">
        <f t="array" ref="J399">IF($D399&lt;COLUMNS($F$7:J$7),"",INDEX(TableDiv[[GASB]:[GASB]],_xlfn.AGGREGATE(15,3,(TableDiv[[Agency]:[Agency]]=$E399)/(TableDiv[[Agency]:[Agency]]=$E399)*(ROW(TableDiv[Agency])-ROW(TableDiv[[#Headers],[Agency]])),COLUMNS($F$7:J$7))))</f>
        <v>0</v>
      </c>
      <c r="K399" s="1069" cm="1">
        <f t="array" ref="K399">IF($D399&lt;COLUMNS($F$7:K$7),"",INDEX(TableDiv[[GASB]:[GASB]],_xlfn.AGGREGATE(15,3,(TableDiv[[Agency]:[Agency]]=$E399)/(TableDiv[[Agency]:[Agency]]=$E399)*(ROW(TableDiv[Agency])-ROW(TableDiv[[#Headers],[Agency]])),COLUMNS($F$7:K$7))))</f>
        <v>0</v>
      </c>
      <c r="L399" s="1069" cm="1">
        <f t="array" ref="L399">IF($D399&lt;COLUMNS($F$7:L$7),"",INDEX(TableDiv[[GASB]:[GASB]],_xlfn.AGGREGATE(15,3,(TableDiv[[Agency]:[Agency]]=$E399)/(TableDiv[[Agency]:[Agency]]=$E399)*(ROW(TableDiv[Agency])-ROW(TableDiv[[#Headers],[Agency]])),COLUMNS($F$7:L$7))))</f>
        <v>0</v>
      </c>
      <c r="M399" s="1069" cm="1">
        <f t="array" ref="M399">IF($D399&lt;COLUMNS($F$7:M$7),"",INDEX(TableDiv[[GASB]:[GASB]],_xlfn.AGGREGATE(15,3,(TableDiv[[Agency]:[Agency]]=$E399)/(TableDiv[[Agency]:[Agency]]=$E399)*(ROW(TableDiv[Agency])-ROW(TableDiv[[#Headers],[Agency]])),COLUMNS($F$7:M$7))))</f>
        <v>0</v>
      </c>
      <c r="N399" s="1069" cm="1">
        <f t="array" ref="N399">IF($D399&lt;COLUMNS($F$7:N$7),"",INDEX(TableDiv[[GASB]:[GASB]],_xlfn.AGGREGATE(15,3,(TableDiv[[Agency]:[Agency]]=$E399)/(TableDiv[[Agency]:[Agency]]=$E399)*(ROW(TableDiv[Agency])-ROW(TableDiv[[#Headers],[Agency]])),COLUMNS($F$7:N$7))))</f>
        <v>0</v>
      </c>
      <c r="O399" s="1069" cm="1">
        <f t="array" ref="O399">IF($D399&lt;COLUMNS($F$7:O$7),"",INDEX(TableDiv[[GASB]:[GASB]],_xlfn.AGGREGATE(15,3,(TableDiv[[Agency]:[Agency]]=$E399)/(TableDiv[[Agency]:[Agency]]=$E399)*(ROW(TableDiv[Agency])-ROW(TableDiv[[#Headers],[Agency]])),COLUMNS($F$7:O$7))))</f>
        <v>0</v>
      </c>
      <c r="P399" s="1069" cm="1">
        <f t="array" ref="P399">IF($D399&lt;COLUMNS($F$7:P$7),"",INDEX(TableDiv[[GASB]:[GASB]],_xlfn.AGGREGATE(15,3,(TableDiv[[Agency]:[Agency]]=$E399)/(TableDiv[[Agency]:[Agency]]=$E399)*(ROW(TableDiv[Agency])-ROW(TableDiv[[#Headers],[Agency]])),COLUMNS($F$7:P$7))))</f>
        <v>0</v>
      </c>
      <c r="Q399" s="1069" cm="1">
        <f t="array" ref="Q399">IF($D399&lt;COLUMNS($F$7:Q$7),"",INDEX(TableDiv[[GASB]:[GASB]],_xlfn.AGGREGATE(15,3,(TableDiv[[Agency]:[Agency]]=$E399)/(TableDiv[[Agency]:[Agency]]=$E399)*(ROW(TableDiv[Agency])-ROW(TableDiv[[#Headers],[Agency]])),COLUMNS($F$7:Q$7))))</f>
        <v>0</v>
      </c>
      <c r="R399" s="1069" cm="1">
        <f t="array" ref="R399">IF($D399&lt;COLUMNS($F$7:R$7),"",INDEX(TableDiv[[GASB]:[GASB]],_xlfn.AGGREGATE(15,3,(TableDiv[[Agency]:[Agency]]=$E399)/(TableDiv[[Agency]:[Agency]]=$E399)*(ROW(TableDiv[Agency])-ROW(TableDiv[[#Headers],[Agency]])),COLUMNS($F$7:R$7))))</f>
        <v>0</v>
      </c>
      <c r="S399" s="1069" cm="1">
        <f t="array" ref="S399">IF($D399&lt;COLUMNS($F$7:S$7),"",INDEX(TableDiv[[GASB]:[GASB]],_xlfn.AGGREGATE(15,3,(TableDiv[[Agency]:[Agency]]=$E399)/(TableDiv[[Agency]:[Agency]]=$E399)*(ROW(TableDiv[Agency])-ROW(TableDiv[[#Headers],[Agency]])),COLUMNS($F$7:S$7))))</f>
        <v>0</v>
      </c>
      <c r="T399" s="1069" cm="1">
        <f t="array" ref="T399">IF($D399&lt;COLUMNS($F$7:T$7),"",INDEX(TableDiv[[GASB]:[GASB]],_xlfn.AGGREGATE(15,3,(TableDiv[[Agency]:[Agency]]=$E399)/(TableDiv[[Agency]:[Agency]]=$E399)*(ROW(TableDiv[Agency])-ROW(TableDiv[[#Headers],[Agency]])),COLUMNS($F$7:T$7))))</f>
        <v>0</v>
      </c>
      <c r="U399" s="1069" cm="1">
        <f t="array" ref="U399">IF($D399&lt;COLUMNS($F$7:U$7),"",INDEX(TableDiv[[GASB]:[GASB]],_xlfn.AGGREGATE(15,3,(TableDiv[[Agency]:[Agency]]=$E399)/(TableDiv[[Agency]:[Agency]]=$E399)*(ROW(TableDiv[Agency])-ROW(TableDiv[[#Headers],[Agency]])),COLUMNS($F$7:U$7))))</f>
        <v>0</v>
      </c>
      <c r="V399" s="1069" cm="1">
        <f t="array" ref="V399">IF($D399&lt;COLUMNS($F$7:V$7),"",INDEX(TableDiv[[GASB]:[GASB]],_xlfn.AGGREGATE(15,3,(TableDiv[[Agency]:[Agency]]=$E399)/(TableDiv[[Agency]:[Agency]]=$E399)*(ROW(TableDiv[Agency])-ROW(TableDiv[[#Headers],[Agency]])),COLUMNS($F$7:V$7))))</f>
        <v>0</v>
      </c>
      <c r="W399" s="1069" cm="1">
        <f t="array" ref="W399">IF($D399&lt;COLUMNS($F$7:W$7),"",INDEX(TableDiv[[GASB]:[GASB]],_xlfn.AGGREGATE(15,3,(TableDiv[[Agency]:[Agency]]=$E399)/(TableDiv[[Agency]:[Agency]]=$E399)*(ROW(TableDiv[Agency])-ROW(TableDiv[[#Headers],[Agency]])),COLUMNS($F$7:W$7))))</f>
        <v>0</v>
      </c>
      <c r="X399" s="1069" cm="1">
        <f t="array" ref="X399">IF($D399&lt;COLUMNS($F$7:X$7),"",INDEX(TableDiv[[GASB]:[GASB]],_xlfn.AGGREGATE(15,3,(TableDiv[[Agency]:[Agency]]=$E399)/(TableDiv[[Agency]:[Agency]]=$E399)*(ROW(TableDiv[Agency])-ROW(TableDiv[[#Headers],[Agency]])),COLUMNS($F$7:X$7))))</f>
        <v>0</v>
      </c>
      <c r="Y399" s="1069" cm="1">
        <f t="array" ref="Y399">IF($D399&lt;COLUMNS($F$7:Y$7),"",INDEX(TableDiv[[GASB]:[GASB]],_xlfn.AGGREGATE(15,3,(TableDiv[[Agency]:[Agency]]=$E399)/(TableDiv[[Agency]:[Agency]]=$E399)*(ROW(TableDiv[Agency])-ROW(TableDiv[[#Headers],[Agency]])),COLUMNS($F$7:Y$7))))</f>
        <v>0</v>
      </c>
      <c r="Z399" s="1069" cm="1">
        <f t="array" ref="Z399">IF($D399&lt;COLUMNS($F$7:Z$7),"",INDEX(TableDiv[[GASB]:[GASB]],_xlfn.AGGREGATE(15,3,(TableDiv[[Agency]:[Agency]]=$E399)/(TableDiv[[Agency]:[Agency]]=$E399)*(ROW(TableDiv[Agency])-ROW(TableDiv[[#Headers],[Agency]])),COLUMNS($F$7:Z$7))))</f>
        <v>0</v>
      </c>
      <c r="AA399" s="1069" cm="1">
        <f t="array" ref="AA399">IF($D399&lt;COLUMNS($F$7:AA$7),"",INDEX(TableDiv[[GASB]:[GASB]],_xlfn.AGGREGATE(15,3,(TableDiv[[Agency]:[Agency]]=$E399)/(TableDiv[[Agency]:[Agency]]=$E399)*(ROW(TableDiv[Agency])-ROW(TableDiv[[#Headers],[Agency]])),COLUMNS($F$7:AA$7))))</f>
        <v>0</v>
      </c>
      <c r="AB399" s="1069" cm="1">
        <f t="array" ref="AB399">IF($D399&lt;COLUMNS($F$7:AB$7),"",INDEX(TableDiv[[GASB]:[GASB]],_xlfn.AGGREGATE(15,3,(TableDiv[[Agency]:[Agency]]=$E399)/(TableDiv[[Agency]:[Agency]]=$E399)*(ROW(TableDiv[Agency])-ROW(TableDiv[[#Headers],[Agency]])),COLUMNS($F$7:AB$7))))</f>
        <v>0</v>
      </c>
      <c r="AC399" s="1069" cm="1">
        <f t="array" ref="AC399">IF($D399&lt;COLUMNS($F$7:AC$7),"",INDEX(TableDiv[[GASB]:[GASB]],_xlfn.AGGREGATE(15,3,(TableDiv[[Agency]:[Agency]]=$E399)/(TableDiv[[Agency]:[Agency]]=$E399)*(ROW(TableDiv[Agency])-ROW(TableDiv[[#Headers],[Agency]])),COLUMNS($F$7:AC$7))))</f>
        <v>0</v>
      </c>
      <c r="AD399" s="1069" cm="1">
        <f t="array" ref="AD399">IF($D399&lt;COLUMNS($F$7:AD$7),"",INDEX(TableDiv[[GASB]:[GASB]],_xlfn.AGGREGATE(15,3,(TableDiv[[Agency]:[Agency]]=$E399)/(TableDiv[[Agency]:[Agency]]=$E399)*(ROW(TableDiv[Agency])-ROW(TableDiv[[#Headers],[Agency]])),COLUMNS($F$7:AD$7))))</f>
        <v>0</v>
      </c>
      <c r="AE399" s="1069" cm="1">
        <f t="array" ref="AE399">IF($D399&lt;COLUMNS($F$7:AE$7),"",INDEX(TableDiv[[GASB]:[GASB]],_xlfn.AGGREGATE(15,3,(TableDiv[[Agency]:[Agency]]=$E399)/(TableDiv[[Agency]:[Agency]]=$E399)*(ROW(TableDiv[Agency])-ROW(TableDiv[[#Headers],[Agency]])),COLUMNS($F$7:AE$7))))</f>
        <v>0</v>
      </c>
      <c r="AF399" s="1069" cm="1">
        <f t="array" ref="AF399">IF($D399&lt;COLUMNS($F$7:AF$7),"",INDEX(TableDiv[[GASB]:[GASB]],_xlfn.AGGREGATE(15,3,(TableDiv[[Agency]:[Agency]]=$E399)/(TableDiv[[Agency]:[Agency]]=$E399)*(ROW(TableDiv[Agency])-ROW(TableDiv[[#Headers],[Agency]])),COLUMNS($F$7:AF$7))))</f>
        <v>0</v>
      </c>
      <c r="AG399" s="1069" cm="1">
        <f t="array" ref="AG399">IF($D399&lt;COLUMNS($F$7:AG$7),"",INDEX(TableDiv[[GASB]:[GASB]],_xlfn.AGGREGATE(15,3,(TableDiv[[Agency]:[Agency]]=$E399)/(TableDiv[[Agency]:[Agency]]=$E399)*(ROW(TableDiv[Agency])-ROW(TableDiv[[#Headers],[Agency]])),COLUMNS($F$7:AG$7))))</f>
        <v>0</v>
      </c>
      <c r="AH399" s="1069" cm="1">
        <f t="array" ref="AH399">IF($D399&lt;COLUMNS($F$7:AH$7),"",INDEX(TableDiv[[GASB]:[GASB]],_xlfn.AGGREGATE(15,3,(TableDiv[[Agency]:[Agency]]=$E399)/(TableDiv[[Agency]:[Agency]]=$E399)*(ROW(TableDiv[Agency])-ROW(TableDiv[[#Headers],[Agency]])),COLUMNS($F$7:AH$7))))</f>
        <v>0</v>
      </c>
      <c r="AI399" s="1069" cm="1">
        <f t="array" ref="AI399">IF($D399&lt;COLUMNS($F$7:AI$7),"",INDEX(TableDiv[[GASB]:[GASB]],_xlfn.AGGREGATE(15,3,(TableDiv[[Agency]:[Agency]]=$E399)/(TableDiv[[Agency]:[Agency]]=$E399)*(ROW(TableDiv[Agency])-ROW(TableDiv[[#Headers],[Agency]])),COLUMNS($F$7:AI$7))))</f>
        <v>0</v>
      </c>
      <c r="AJ399" s="1069" cm="1">
        <f t="array" ref="AJ399">IF($D399&lt;COLUMNS($F$7:AJ$7),"",INDEX(TableDiv[[GASB]:[GASB]],_xlfn.AGGREGATE(15,3,(TableDiv[[Agency]:[Agency]]=$E399)/(TableDiv[[Agency]:[Agency]]=$E399)*(ROW(TableDiv[Agency])-ROW(TableDiv[[#Headers],[Agency]])),COLUMNS($F$7:AJ$7))))</f>
        <v>0</v>
      </c>
      <c r="AK399" s="1069" t="str" cm="1">
        <f t="array" ref="AK399">IF($D399&lt;COLUMNS($F$7:AK$7),"",INDEX(TableDiv[[GASB]:[GASB]],_xlfn.AGGREGATE(15,3,(TableDiv[[Agency]:[Agency]]=$E399)/(TableDiv[[Agency]:[Agency]]=$E399)*(ROW(TableDiv[Agency])-ROW(TableDiv[[#Headers],[Agency]])),COLUMNS($F$7:AK$7))))</f>
        <v/>
      </c>
      <c r="AL399" s="1069" t="str" cm="1">
        <f t="array" ref="AL399">IF($D399&lt;COLUMNS($F$7:AL$7),"",INDEX(TableDiv[[GASB]:[GASB]],_xlfn.AGGREGATE(15,3,(TableDiv[[Agency]:[Agency]]=$E399)/(TableDiv[[Agency]:[Agency]]=$E399)*(ROW(TableDiv[Agency])-ROW(TableDiv[[#Headers],[Agency]])),COLUMNS($F$7:AL$7))))</f>
        <v/>
      </c>
      <c r="AM399" s="1069" t="str" cm="1">
        <f t="array" ref="AM399">IF($D399&lt;COLUMNS($F$7:AM$7),"",INDEX(TableDiv[[GASB]:[GASB]],_xlfn.AGGREGATE(15,3,(TableDiv[[Agency]:[Agency]]=$E399)/(TableDiv[[Agency]:[Agency]]=$E399)*(ROW(TableDiv[Agency])-ROW(TableDiv[[#Headers],[Agency]])),COLUMNS($F$7:AM$7))))</f>
        <v/>
      </c>
      <c r="AN399" s="1069"/>
      <c r="AO399" s="1069"/>
      <c r="AP399" s="1069"/>
      <c r="AQ399" s="1069"/>
      <c r="AR399" s="1069"/>
      <c r="AS399" s="1069"/>
    </row>
    <row r="400" spans="1:45" ht="15">
      <c r="A400" s="1073" t="s">
        <v>2428</v>
      </c>
      <c r="B400" s="1073" t="s">
        <v>2408</v>
      </c>
      <c r="C400" s="1069"/>
      <c r="D400" s="1069">
        <f>COUNTIF(TableDiv[Agency],E400)</f>
        <v>31</v>
      </c>
      <c r="E400" s="1078" t="str" cm="1">
        <f t="array" ref="E400">IFERROR(INDEX(TableDiv[Agency],MATCH(0,INDEX(COUNTIF($E$7:E399,TableDiv[Agency]),),0)),"")</f>
        <v/>
      </c>
      <c r="F400" s="1069" cm="1">
        <f t="array" ref="F400">IF($D400&lt;COLUMNS($F$7:F$7),"",INDEX(TableDiv[[GASB]:[GASB]],_xlfn.AGGREGATE(15,3,(TableDiv[[Agency]:[Agency]]=$E400)/(TableDiv[[Agency]:[Agency]]=$E400)*(ROW(TableDiv[Agency])-ROW(TableDiv[[#Headers],[Agency]])),COLUMNS($F$7:F$7))))</f>
        <v>0</v>
      </c>
      <c r="G400" s="1069" cm="1">
        <f t="array" ref="G400">IF($D400&lt;COLUMNS($F$7:G$7),"",INDEX(TableDiv[[GASB]:[GASB]],_xlfn.AGGREGATE(15,3,(TableDiv[[Agency]:[Agency]]=$E400)/(TableDiv[[Agency]:[Agency]]=$E400)*(ROW(TableDiv[Agency])-ROW(TableDiv[[#Headers],[Agency]])),COLUMNS($F$7:G$7))))</f>
        <v>0</v>
      </c>
      <c r="H400" s="1069" cm="1">
        <f t="array" ref="H400">IF($D400&lt;COLUMNS($F$7:H$7),"",INDEX(TableDiv[[GASB]:[GASB]],_xlfn.AGGREGATE(15,3,(TableDiv[[Agency]:[Agency]]=$E400)/(TableDiv[[Agency]:[Agency]]=$E400)*(ROW(TableDiv[Agency])-ROW(TableDiv[[#Headers],[Agency]])),COLUMNS($F$7:H$7))))</f>
        <v>0</v>
      </c>
      <c r="I400" s="1069" cm="1">
        <f t="array" ref="I400">IF($D400&lt;COLUMNS($F$7:I$7),"",INDEX(TableDiv[[GASB]:[GASB]],_xlfn.AGGREGATE(15,3,(TableDiv[[Agency]:[Agency]]=$E400)/(TableDiv[[Agency]:[Agency]]=$E400)*(ROW(TableDiv[Agency])-ROW(TableDiv[[#Headers],[Agency]])),COLUMNS($F$7:I$7))))</f>
        <v>0</v>
      </c>
      <c r="J400" s="1069" cm="1">
        <f t="array" ref="J400">IF($D400&lt;COLUMNS($F$7:J$7),"",INDEX(TableDiv[[GASB]:[GASB]],_xlfn.AGGREGATE(15,3,(TableDiv[[Agency]:[Agency]]=$E400)/(TableDiv[[Agency]:[Agency]]=$E400)*(ROW(TableDiv[Agency])-ROW(TableDiv[[#Headers],[Agency]])),COLUMNS($F$7:J$7))))</f>
        <v>0</v>
      </c>
      <c r="K400" s="1069" cm="1">
        <f t="array" ref="K400">IF($D400&lt;COLUMNS($F$7:K$7),"",INDEX(TableDiv[[GASB]:[GASB]],_xlfn.AGGREGATE(15,3,(TableDiv[[Agency]:[Agency]]=$E400)/(TableDiv[[Agency]:[Agency]]=$E400)*(ROW(TableDiv[Agency])-ROW(TableDiv[[#Headers],[Agency]])),COLUMNS($F$7:K$7))))</f>
        <v>0</v>
      </c>
      <c r="L400" s="1069" cm="1">
        <f t="array" ref="L400">IF($D400&lt;COLUMNS($F$7:L$7),"",INDEX(TableDiv[[GASB]:[GASB]],_xlfn.AGGREGATE(15,3,(TableDiv[[Agency]:[Agency]]=$E400)/(TableDiv[[Agency]:[Agency]]=$E400)*(ROW(TableDiv[Agency])-ROW(TableDiv[[#Headers],[Agency]])),COLUMNS($F$7:L$7))))</f>
        <v>0</v>
      </c>
      <c r="M400" s="1069" cm="1">
        <f t="array" ref="M400">IF($D400&lt;COLUMNS($F$7:M$7),"",INDEX(TableDiv[[GASB]:[GASB]],_xlfn.AGGREGATE(15,3,(TableDiv[[Agency]:[Agency]]=$E400)/(TableDiv[[Agency]:[Agency]]=$E400)*(ROW(TableDiv[Agency])-ROW(TableDiv[[#Headers],[Agency]])),COLUMNS($F$7:M$7))))</f>
        <v>0</v>
      </c>
      <c r="N400" s="1069" cm="1">
        <f t="array" ref="N400">IF($D400&lt;COLUMNS($F$7:N$7),"",INDEX(TableDiv[[GASB]:[GASB]],_xlfn.AGGREGATE(15,3,(TableDiv[[Agency]:[Agency]]=$E400)/(TableDiv[[Agency]:[Agency]]=$E400)*(ROW(TableDiv[Agency])-ROW(TableDiv[[#Headers],[Agency]])),COLUMNS($F$7:N$7))))</f>
        <v>0</v>
      </c>
      <c r="O400" s="1069" cm="1">
        <f t="array" ref="O400">IF($D400&lt;COLUMNS($F$7:O$7),"",INDEX(TableDiv[[GASB]:[GASB]],_xlfn.AGGREGATE(15,3,(TableDiv[[Agency]:[Agency]]=$E400)/(TableDiv[[Agency]:[Agency]]=$E400)*(ROW(TableDiv[Agency])-ROW(TableDiv[[#Headers],[Agency]])),COLUMNS($F$7:O$7))))</f>
        <v>0</v>
      </c>
      <c r="P400" s="1069" cm="1">
        <f t="array" ref="P400">IF($D400&lt;COLUMNS($F$7:P$7),"",INDEX(TableDiv[[GASB]:[GASB]],_xlfn.AGGREGATE(15,3,(TableDiv[[Agency]:[Agency]]=$E400)/(TableDiv[[Agency]:[Agency]]=$E400)*(ROW(TableDiv[Agency])-ROW(TableDiv[[#Headers],[Agency]])),COLUMNS($F$7:P$7))))</f>
        <v>0</v>
      </c>
      <c r="Q400" s="1069" cm="1">
        <f t="array" ref="Q400">IF($D400&lt;COLUMNS($F$7:Q$7),"",INDEX(TableDiv[[GASB]:[GASB]],_xlfn.AGGREGATE(15,3,(TableDiv[[Agency]:[Agency]]=$E400)/(TableDiv[[Agency]:[Agency]]=$E400)*(ROW(TableDiv[Agency])-ROW(TableDiv[[#Headers],[Agency]])),COLUMNS($F$7:Q$7))))</f>
        <v>0</v>
      </c>
      <c r="R400" s="1069" cm="1">
        <f t="array" ref="R400">IF($D400&lt;COLUMNS($F$7:R$7),"",INDEX(TableDiv[[GASB]:[GASB]],_xlfn.AGGREGATE(15,3,(TableDiv[[Agency]:[Agency]]=$E400)/(TableDiv[[Agency]:[Agency]]=$E400)*(ROW(TableDiv[Agency])-ROW(TableDiv[[#Headers],[Agency]])),COLUMNS($F$7:R$7))))</f>
        <v>0</v>
      </c>
      <c r="S400" s="1069" cm="1">
        <f t="array" ref="S400">IF($D400&lt;COLUMNS($F$7:S$7),"",INDEX(TableDiv[[GASB]:[GASB]],_xlfn.AGGREGATE(15,3,(TableDiv[[Agency]:[Agency]]=$E400)/(TableDiv[[Agency]:[Agency]]=$E400)*(ROW(TableDiv[Agency])-ROW(TableDiv[[#Headers],[Agency]])),COLUMNS($F$7:S$7))))</f>
        <v>0</v>
      </c>
      <c r="T400" s="1069" cm="1">
        <f t="array" ref="T400">IF($D400&lt;COLUMNS($F$7:T$7),"",INDEX(TableDiv[[GASB]:[GASB]],_xlfn.AGGREGATE(15,3,(TableDiv[[Agency]:[Agency]]=$E400)/(TableDiv[[Agency]:[Agency]]=$E400)*(ROW(TableDiv[Agency])-ROW(TableDiv[[#Headers],[Agency]])),COLUMNS($F$7:T$7))))</f>
        <v>0</v>
      </c>
      <c r="U400" s="1069" cm="1">
        <f t="array" ref="U400">IF($D400&lt;COLUMNS($F$7:U$7),"",INDEX(TableDiv[[GASB]:[GASB]],_xlfn.AGGREGATE(15,3,(TableDiv[[Agency]:[Agency]]=$E400)/(TableDiv[[Agency]:[Agency]]=$E400)*(ROW(TableDiv[Agency])-ROW(TableDiv[[#Headers],[Agency]])),COLUMNS($F$7:U$7))))</f>
        <v>0</v>
      </c>
      <c r="V400" s="1069" cm="1">
        <f t="array" ref="V400">IF($D400&lt;COLUMNS($F$7:V$7),"",INDEX(TableDiv[[GASB]:[GASB]],_xlfn.AGGREGATE(15,3,(TableDiv[[Agency]:[Agency]]=$E400)/(TableDiv[[Agency]:[Agency]]=$E400)*(ROW(TableDiv[Agency])-ROW(TableDiv[[#Headers],[Agency]])),COLUMNS($F$7:V$7))))</f>
        <v>0</v>
      </c>
      <c r="W400" s="1069" cm="1">
        <f t="array" ref="W400">IF($D400&lt;COLUMNS($F$7:W$7),"",INDEX(TableDiv[[GASB]:[GASB]],_xlfn.AGGREGATE(15,3,(TableDiv[[Agency]:[Agency]]=$E400)/(TableDiv[[Agency]:[Agency]]=$E400)*(ROW(TableDiv[Agency])-ROW(TableDiv[[#Headers],[Agency]])),COLUMNS($F$7:W$7))))</f>
        <v>0</v>
      </c>
      <c r="X400" s="1069" cm="1">
        <f t="array" ref="X400">IF($D400&lt;COLUMNS($F$7:X$7),"",INDEX(TableDiv[[GASB]:[GASB]],_xlfn.AGGREGATE(15,3,(TableDiv[[Agency]:[Agency]]=$E400)/(TableDiv[[Agency]:[Agency]]=$E400)*(ROW(TableDiv[Agency])-ROW(TableDiv[[#Headers],[Agency]])),COLUMNS($F$7:X$7))))</f>
        <v>0</v>
      </c>
      <c r="Y400" s="1069" cm="1">
        <f t="array" ref="Y400">IF($D400&lt;COLUMNS($F$7:Y$7),"",INDEX(TableDiv[[GASB]:[GASB]],_xlfn.AGGREGATE(15,3,(TableDiv[[Agency]:[Agency]]=$E400)/(TableDiv[[Agency]:[Agency]]=$E400)*(ROW(TableDiv[Agency])-ROW(TableDiv[[#Headers],[Agency]])),COLUMNS($F$7:Y$7))))</f>
        <v>0</v>
      </c>
      <c r="Z400" s="1069" cm="1">
        <f t="array" ref="Z400">IF($D400&lt;COLUMNS($F$7:Z$7),"",INDEX(TableDiv[[GASB]:[GASB]],_xlfn.AGGREGATE(15,3,(TableDiv[[Agency]:[Agency]]=$E400)/(TableDiv[[Agency]:[Agency]]=$E400)*(ROW(TableDiv[Agency])-ROW(TableDiv[[#Headers],[Agency]])),COLUMNS($F$7:Z$7))))</f>
        <v>0</v>
      </c>
      <c r="AA400" s="1069" cm="1">
        <f t="array" ref="AA400">IF($D400&lt;COLUMNS($F$7:AA$7),"",INDEX(TableDiv[[GASB]:[GASB]],_xlfn.AGGREGATE(15,3,(TableDiv[[Agency]:[Agency]]=$E400)/(TableDiv[[Agency]:[Agency]]=$E400)*(ROW(TableDiv[Agency])-ROW(TableDiv[[#Headers],[Agency]])),COLUMNS($F$7:AA$7))))</f>
        <v>0</v>
      </c>
      <c r="AB400" s="1069" cm="1">
        <f t="array" ref="AB400">IF($D400&lt;COLUMNS($F$7:AB$7),"",INDEX(TableDiv[[GASB]:[GASB]],_xlfn.AGGREGATE(15,3,(TableDiv[[Agency]:[Agency]]=$E400)/(TableDiv[[Agency]:[Agency]]=$E400)*(ROW(TableDiv[Agency])-ROW(TableDiv[[#Headers],[Agency]])),COLUMNS($F$7:AB$7))))</f>
        <v>0</v>
      </c>
      <c r="AC400" s="1069" cm="1">
        <f t="array" ref="AC400">IF($D400&lt;COLUMNS($F$7:AC$7),"",INDEX(TableDiv[[GASB]:[GASB]],_xlfn.AGGREGATE(15,3,(TableDiv[[Agency]:[Agency]]=$E400)/(TableDiv[[Agency]:[Agency]]=$E400)*(ROW(TableDiv[Agency])-ROW(TableDiv[[#Headers],[Agency]])),COLUMNS($F$7:AC$7))))</f>
        <v>0</v>
      </c>
      <c r="AD400" s="1069" cm="1">
        <f t="array" ref="AD400">IF($D400&lt;COLUMNS($F$7:AD$7),"",INDEX(TableDiv[[GASB]:[GASB]],_xlfn.AGGREGATE(15,3,(TableDiv[[Agency]:[Agency]]=$E400)/(TableDiv[[Agency]:[Agency]]=$E400)*(ROW(TableDiv[Agency])-ROW(TableDiv[[#Headers],[Agency]])),COLUMNS($F$7:AD$7))))</f>
        <v>0</v>
      </c>
      <c r="AE400" s="1069" cm="1">
        <f t="array" ref="AE400">IF($D400&lt;COLUMNS($F$7:AE$7),"",INDEX(TableDiv[[GASB]:[GASB]],_xlfn.AGGREGATE(15,3,(TableDiv[[Agency]:[Agency]]=$E400)/(TableDiv[[Agency]:[Agency]]=$E400)*(ROW(TableDiv[Agency])-ROW(TableDiv[[#Headers],[Agency]])),COLUMNS($F$7:AE$7))))</f>
        <v>0</v>
      </c>
      <c r="AF400" s="1069" cm="1">
        <f t="array" ref="AF400">IF($D400&lt;COLUMNS($F$7:AF$7),"",INDEX(TableDiv[[GASB]:[GASB]],_xlfn.AGGREGATE(15,3,(TableDiv[[Agency]:[Agency]]=$E400)/(TableDiv[[Agency]:[Agency]]=$E400)*(ROW(TableDiv[Agency])-ROW(TableDiv[[#Headers],[Agency]])),COLUMNS($F$7:AF$7))))</f>
        <v>0</v>
      </c>
      <c r="AG400" s="1069" cm="1">
        <f t="array" ref="AG400">IF($D400&lt;COLUMNS($F$7:AG$7),"",INDEX(TableDiv[[GASB]:[GASB]],_xlfn.AGGREGATE(15,3,(TableDiv[[Agency]:[Agency]]=$E400)/(TableDiv[[Agency]:[Agency]]=$E400)*(ROW(TableDiv[Agency])-ROW(TableDiv[[#Headers],[Agency]])),COLUMNS($F$7:AG$7))))</f>
        <v>0</v>
      </c>
      <c r="AH400" s="1069" cm="1">
        <f t="array" ref="AH400">IF($D400&lt;COLUMNS($F$7:AH$7),"",INDEX(TableDiv[[GASB]:[GASB]],_xlfn.AGGREGATE(15,3,(TableDiv[[Agency]:[Agency]]=$E400)/(TableDiv[[Agency]:[Agency]]=$E400)*(ROW(TableDiv[Agency])-ROW(TableDiv[[#Headers],[Agency]])),COLUMNS($F$7:AH$7))))</f>
        <v>0</v>
      </c>
      <c r="AI400" s="1069" cm="1">
        <f t="array" ref="AI400">IF($D400&lt;COLUMNS($F$7:AI$7),"",INDEX(TableDiv[[GASB]:[GASB]],_xlfn.AGGREGATE(15,3,(TableDiv[[Agency]:[Agency]]=$E400)/(TableDiv[[Agency]:[Agency]]=$E400)*(ROW(TableDiv[Agency])-ROW(TableDiv[[#Headers],[Agency]])),COLUMNS($F$7:AI$7))))</f>
        <v>0</v>
      </c>
      <c r="AJ400" s="1069" cm="1">
        <f t="array" ref="AJ400">IF($D400&lt;COLUMNS($F$7:AJ$7),"",INDEX(TableDiv[[GASB]:[GASB]],_xlfn.AGGREGATE(15,3,(TableDiv[[Agency]:[Agency]]=$E400)/(TableDiv[[Agency]:[Agency]]=$E400)*(ROW(TableDiv[Agency])-ROW(TableDiv[[#Headers],[Agency]])),COLUMNS($F$7:AJ$7))))</f>
        <v>0</v>
      </c>
      <c r="AK400" s="1069" t="str" cm="1">
        <f t="array" ref="AK400">IF($D400&lt;COLUMNS($F$7:AK$7),"",INDEX(TableDiv[[GASB]:[GASB]],_xlfn.AGGREGATE(15,3,(TableDiv[[Agency]:[Agency]]=$E400)/(TableDiv[[Agency]:[Agency]]=$E400)*(ROW(TableDiv[Agency])-ROW(TableDiv[[#Headers],[Agency]])),COLUMNS($F$7:AK$7))))</f>
        <v/>
      </c>
      <c r="AL400" s="1069" t="str" cm="1">
        <f t="array" ref="AL400">IF($D400&lt;COLUMNS($F$7:AL$7),"",INDEX(TableDiv[[GASB]:[GASB]],_xlfn.AGGREGATE(15,3,(TableDiv[[Agency]:[Agency]]=$E400)/(TableDiv[[Agency]:[Agency]]=$E400)*(ROW(TableDiv[Agency])-ROW(TableDiv[[#Headers],[Agency]])),COLUMNS($F$7:AL$7))))</f>
        <v/>
      </c>
      <c r="AM400" s="1069" t="str" cm="1">
        <f t="array" ref="AM400">IF($D400&lt;COLUMNS($F$7:AM$7),"",INDEX(TableDiv[[GASB]:[GASB]],_xlfn.AGGREGATE(15,3,(TableDiv[[Agency]:[Agency]]=$E400)/(TableDiv[[Agency]:[Agency]]=$E400)*(ROW(TableDiv[Agency])-ROW(TableDiv[[#Headers],[Agency]])),COLUMNS($F$7:AM$7))))</f>
        <v/>
      </c>
      <c r="AN400" s="1069"/>
      <c r="AO400" s="1069"/>
      <c r="AP400" s="1069"/>
      <c r="AQ400" s="1069"/>
      <c r="AR400" s="1069"/>
      <c r="AS400" s="1069"/>
    </row>
    <row r="401" spans="1:45" ht="15">
      <c r="A401" s="1073" t="s">
        <v>2429</v>
      </c>
      <c r="B401" s="1073" t="s">
        <v>2408</v>
      </c>
      <c r="C401" s="1069"/>
      <c r="D401" s="1069">
        <f>COUNTIF(TableDiv[Agency],E401)</f>
        <v>31</v>
      </c>
      <c r="E401" s="1078" t="str" cm="1">
        <f t="array" ref="E401">IFERROR(INDEX(TableDiv[Agency],MATCH(0,INDEX(COUNTIF($E$7:E400,TableDiv[Agency]),),0)),"")</f>
        <v/>
      </c>
      <c r="F401" s="1069" cm="1">
        <f t="array" ref="F401">IF($D401&lt;COLUMNS($F$7:F$7),"",INDEX(TableDiv[[GASB]:[GASB]],_xlfn.AGGREGATE(15,3,(TableDiv[[Agency]:[Agency]]=$E401)/(TableDiv[[Agency]:[Agency]]=$E401)*(ROW(TableDiv[Agency])-ROW(TableDiv[[#Headers],[Agency]])),COLUMNS($F$7:F$7))))</f>
        <v>0</v>
      </c>
      <c r="G401" s="1069" cm="1">
        <f t="array" ref="G401">IF($D401&lt;COLUMNS($F$7:G$7),"",INDEX(TableDiv[[GASB]:[GASB]],_xlfn.AGGREGATE(15,3,(TableDiv[[Agency]:[Agency]]=$E401)/(TableDiv[[Agency]:[Agency]]=$E401)*(ROW(TableDiv[Agency])-ROW(TableDiv[[#Headers],[Agency]])),COLUMNS($F$7:G$7))))</f>
        <v>0</v>
      </c>
      <c r="H401" s="1069" cm="1">
        <f t="array" ref="H401">IF($D401&lt;COLUMNS($F$7:H$7),"",INDEX(TableDiv[[GASB]:[GASB]],_xlfn.AGGREGATE(15,3,(TableDiv[[Agency]:[Agency]]=$E401)/(TableDiv[[Agency]:[Agency]]=$E401)*(ROW(TableDiv[Agency])-ROW(TableDiv[[#Headers],[Agency]])),COLUMNS($F$7:H$7))))</f>
        <v>0</v>
      </c>
      <c r="I401" s="1069" cm="1">
        <f t="array" ref="I401">IF($D401&lt;COLUMNS($F$7:I$7),"",INDEX(TableDiv[[GASB]:[GASB]],_xlfn.AGGREGATE(15,3,(TableDiv[[Agency]:[Agency]]=$E401)/(TableDiv[[Agency]:[Agency]]=$E401)*(ROW(TableDiv[Agency])-ROW(TableDiv[[#Headers],[Agency]])),COLUMNS($F$7:I$7))))</f>
        <v>0</v>
      </c>
      <c r="J401" s="1069" cm="1">
        <f t="array" ref="J401">IF($D401&lt;COLUMNS($F$7:J$7),"",INDEX(TableDiv[[GASB]:[GASB]],_xlfn.AGGREGATE(15,3,(TableDiv[[Agency]:[Agency]]=$E401)/(TableDiv[[Agency]:[Agency]]=$E401)*(ROW(TableDiv[Agency])-ROW(TableDiv[[#Headers],[Agency]])),COLUMNS($F$7:J$7))))</f>
        <v>0</v>
      </c>
      <c r="K401" s="1069" cm="1">
        <f t="array" ref="K401">IF($D401&lt;COLUMNS($F$7:K$7),"",INDEX(TableDiv[[GASB]:[GASB]],_xlfn.AGGREGATE(15,3,(TableDiv[[Agency]:[Agency]]=$E401)/(TableDiv[[Agency]:[Agency]]=$E401)*(ROW(TableDiv[Agency])-ROW(TableDiv[[#Headers],[Agency]])),COLUMNS($F$7:K$7))))</f>
        <v>0</v>
      </c>
      <c r="L401" s="1069" cm="1">
        <f t="array" ref="L401">IF($D401&lt;COLUMNS($F$7:L$7),"",INDEX(TableDiv[[GASB]:[GASB]],_xlfn.AGGREGATE(15,3,(TableDiv[[Agency]:[Agency]]=$E401)/(TableDiv[[Agency]:[Agency]]=$E401)*(ROW(TableDiv[Agency])-ROW(TableDiv[[#Headers],[Agency]])),COLUMNS($F$7:L$7))))</f>
        <v>0</v>
      </c>
      <c r="M401" s="1069" cm="1">
        <f t="array" ref="M401">IF($D401&lt;COLUMNS($F$7:M$7),"",INDEX(TableDiv[[GASB]:[GASB]],_xlfn.AGGREGATE(15,3,(TableDiv[[Agency]:[Agency]]=$E401)/(TableDiv[[Agency]:[Agency]]=$E401)*(ROW(TableDiv[Agency])-ROW(TableDiv[[#Headers],[Agency]])),COLUMNS($F$7:M$7))))</f>
        <v>0</v>
      </c>
      <c r="N401" s="1069" cm="1">
        <f t="array" ref="N401">IF($D401&lt;COLUMNS($F$7:N$7),"",INDEX(TableDiv[[GASB]:[GASB]],_xlfn.AGGREGATE(15,3,(TableDiv[[Agency]:[Agency]]=$E401)/(TableDiv[[Agency]:[Agency]]=$E401)*(ROW(TableDiv[Agency])-ROW(TableDiv[[#Headers],[Agency]])),COLUMNS($F$7:N$7))))</f>
        <v>0</v>
      </c>
      <c r="O401" s="1069" cm="1">
        <f t="array" ref="O401">IF($D401&lt;COLUMNS($F$7:O$7),"",INDEX(TableDiv[[GASB]:[GASB]],_xlfn.AGGREGATE(15,3,(TableDiv[[Agency]:[Agency]]=$E401)/(TableDiv[[Agency]:[Agency]]=$E401)*(ROW(TableDiv[Agency])-ROW(TableDiv[[#Headers],[Agency]])),COLUMNS($F$7:O$7))))</f>
        <v>0</v>
      </c>
      <c r="P401" s="1069" cm="1">
        <f t="array" ref="P401">IF($D401&lt;COLUMNS($F$7:P$7),"",INDEX(TableDiv[[GASB]:[GASB]],_xlfn.AGGREGATE(15,3,(TableDiv[[Agency]:[Agency]]=$E401)/(TableDiv[[Agency]:[Agency]]=$E401)*(ROW(TableDiv[Agency])-ROW(TableDiv[[#Headers],[Agency]])),COLUMNS($F$7:P$7))))</f>
        <v>0</v>
      </c>
      <c r="Q401" s="1069" cm="1">
        <f t="array" ref="Q401">IF($D401&lt;COLUMNS($F$7:Q$7),"",INDEX(TableDiv[[GASB]:[GASB]],_xlfn.AGGREGATE(15,3,(TableDiv[[Agency]:[Agency]]=$E401)/(TableDiv[[Agency]:[Agency]]=$E401)*(ROW(TableDiv[Agency])-ROW(TableDiv[[#Headers],[Agency]])),COLUMNS($F$7:Q$7))))</f>
        <v>0</v>
      </c>
      <c r="R401" s="1069" cm="1">
        <f t="array" ref="R401">IF($D401&lt;COLUMNS($F$7:R$7),"",INDEX(TableDiv[[GASB]:[GASB]],_xlfn.AGGREGATE(15,3,(TableDiv[[Agency]:[Agency]]=$E401)/(TableDiv[[Agency]:[Agency]]=$E401)*(ROW(TableDiv[Agency])-ROW(TableDiv[[#Headers],[Agency]])),COLUMNS($F$7:R$7))))</f>
        <v>0</v>
      </c>
      <c r="S401" s="1069" cm="1">
        <f t="array" ref="S401">IF($D401&lt;COLUMNS($F$7:S$7),"",INDEX(TableDiv[[GASB]:[GASB]],_xlfn.AGGREGATE(15,3,(TableDiv[[Agency]:[Agency]]=$E401)/(TableDiv[[Agency]:[Agency]]=$E401)*(ROW(TableDiv[Agency])-ROW(TableDiv[[#Headers],[Agency]])),COLUMNS($F$7:S$7))))</f>
        <v>0</v>
      </c>
      <c r="T401" s="1069" cm="1">
        <f t="array" ref="T401">IF($D401&lt;COLUMNS($F$7:T$7),"",INDEX(TableDiv[[GASB]:[GASB]],_xlfn.AGGREGATE(15,3,(TableDiv[[Agency]:[Agency]]=$E401)/(TableDiv[[Agency]:[Agency]]=$E401)*(ROW(TableDiv[Agency])-ROW(TableDiv[[#Headers],[Agency]])),COLUMNS($F$7:T$7))))</f>
        <v>0</v>
      </c>
      <c r="U401" s="1069" cm="1">
        <f t="array" ref="U401">IF($D401&lt;COLUMNS($F$7:U$7),"",INDEX(TableDiv[[GASB]:[GASB]],_xlfn.AGGREGATE(15,3,(TableDiv[[Agency]:[Agency]]=$E401)/(TableDiv[[Agency]:[Agency]]=$E401)*(ROW(TableDiv[Agency])-ROW(TableDiv[[#Headers],[Agency]])),COLUMNS($F$7:U$7))))</f>
        <v>0</v>
      </c>
      <c r="V401" s="1069" cm="1">
        <f t="array" ref="V401">IF($D401&lt;COLUMNS($F$7:V$7),"",INDEX(TableDiv[[GASB]:[GASB]],_xlfn.AGGREGATE(15,3,(TableDiv[[Agency]:[Agency]]=$E401)/(TableDiv[[Agency]:[Agency]]=$E401)*(ROW(TableDiv[Agency])-ROW(TableDiv[[#Headers],[Agency]])),COLUMNS($F$7:V$7))))</f>
        <v>0</v>
      </c>
      <c r="W401" s="1069" cm="1">
        <f t="array" ref="W401">IF($D401&lt;COLUMNS($F$7:W$7),"",INDEX(TableDiv[[GASB]:[GASB]],_xlfn.AGGREGATE(15,3,(TableDiv[[Agency]:[Agency]]=$E401)/(TableDiv[[Agency]:[Agency]]=$E401)*(ROW(TableDiv[Agency])-ROW(TableDiv[[#Headers],[Agency]])),COLUMNS($F$7:W$7))))</f>
        <v>0</v>
      </c>
      <c r="X401" s="1069" cm="1">
        <f t="array" ref="X401">IF($D401&lt;COLUMNS($F$7:X$7),"",INDEX(TableDiv[[GASB]:[GASB]],_xlfn.AGGREGATE(15,3,(TableDiv[[Agency]:[Agency]]=$E401)/(TableDiv[[Agency]:[Agency]]=$E401)*(ROW(TableDiv[Agency])-ROW(TableDiv[[#Headers],[Agency]])),COLUMNS($F$7:X$7))))</f>
        <v>0</v>
      </c>
      <c r="Y401" s="1069" cm="1">
        <f t="array" ref="Y401">IF($D401&lt;COLUMNS($F$7:Y$7),"",INDEX(TableDiv[[GASB]:[GASB]],_xlfn.AGGREGATE(15,3,(TableDiv[[Agency]:[Agency]]=$E401)/(TableDiv[[Agency]:[Agency]]=$E401)*(ROW(TableDiv[Agency])-ROW(TableDiv[[#Headers],[Agency]])),COLUMNS($F$7:Y$7))))</f>
        <v>0</v>
      </c>
      <c r="Z401" s="1069" cm="1">
        <f t="array" ref="Z401">IF($D401&lt;COLUMNS($F$7:Z$7),"",INDEX(TableDiv[[GASB]:[GASB]],_xlfn.AGGREGATE(15,3,(TableDiv[[Agency]:[Agency]]=$E401)/(TableDiv[[Agency]:[Agency]]=$E401)*(ROW(TableDiv[Agency])-ROW(TableDiv[[#Headers],[Agency]])),COLUMNS($F$7:Z$7))))</f>
        <v>0</v>
      </c>
      <c r="AA401" s="1069" cm="1">
        <f t="array" ref="AA401">IF($D401&lt;COLUMNS($F$7:AA$7),"",INDEX(TableDiv[[GASB]:[GASB]],_xlfn.AGGREGATE(15,3,(TableDiv[[Agency]:[Agency]]=$E401)/(TableDiv[[Agency]:[Agency]]=$E401)*(ROW(TableDiv[Agency])-ROW(TableDiv[[#Headers],[Agency]])),COLUMNS($F$7:AA$7))))</f>
        <v>0</v>
      </c>
      <c r="AB401" s="1069" cm="1">
        <f t="array" ref="AB401">IF($D401&lt;COLUMNS($F$7:AB$7),"",INDEX(TableDiv[[GASB]:[GASB]],_xlfn.AGGREGATE(15,3,(TableDiv[[Agency]:[Agency]]=$E401)/(TableDiv[[Agency]:[Agency]]=$E401)*(ROW(TableDiv[Agency])-ROW(TableDiv[[#Headers],[Agency]])),COLUMNS($F$7:AB$7))))</f>
        <v>0</v>
      </c>
      <c r="AC401" s="1069" cm="1">
        <f t="array" ref="AC401">IF($D401&lt;COLUMNS($F$7:AC$7),"",INDEX(TableDiv[[GASB]:[GASB]],_xlfn.AGGREGATE(15,3,(TableDiv[[Agency]:[Agency]]=$E401)/(TableDiv[[Agency]:[Agency]]=$E401)*(ROW(TableDiv[Agency])-ROW(TableDiv[[#Headers],[Agency]])),COLUMNS($F$7:AC$7))))</f>
        <v>0</v>
      </c>
      <c r="AD401" s="1069" cm="1">
        <f t="array" ref="AD401">IF($D401&lt;COLUMNS($F$7:AD$7),"",INDEX(TableDiv[[GASB]:[GASB]],_xlfn.AGGREGATE(15,3,(TableDiv[[Agency]:[Agency]]=$E401)/(TableDiv[[Agency]:[Agency]]=$E401)*(ROW(TableDiv[Agency])-ROW(TableDiv[[#Headers],[Agency]])),COLUMNS($F$7:AD$7))))</f>
        <v>0</v>
      </c>
      <c r="AE401" s="1069" cm="1">
        <f t="array" ref="AE401">IF($D401&lt;COLUMNS($F$7:AE$7),"",INDEX(TableDiv[[GASB]:[GASB]],_xlfn.AGGREGATE(15,3,(TableDiv[[Agency]:[Agency]]=$E401)/(TableDiv[[Agency]:[Agency]]=$E401)*(ROW(TableDiv[Agency])-ROW(TableDiv[[#Headers],[Agency]])),COLUMNS($F$7:AE$7))))</f>
        <v>0</v>
      </c>
      <c r="AF401" s="1069" cm="1">
        <f t="array" ref="AF401">IF($D401&lt;COLUMNS($F$7:AF$7),"",INDEX(TableDiv[[GASB]:[GASB]],_xlfn.AGGREGATE(15,3,(TableDiv[[Agency]:[Agency]]=$E401)/(TableDiv[[Agency]:[Agency]]=$E401)*(ROW(TableDiv[Agency])-ROW(TableDiv[[#Headers],[Agency]])),COLUMNS($F$7:AF$7))))</f>
        <v>0</v>
      </c>
      <c r="AG401" s="1069" cm="1">
        <f t="array" ref="AG401">IF($D401&lt;COLUMNS($F$7:AG$7),"",INDEX(TableDiv[[GASB]:[GASB]],_xlfn.AGGREGATE(15,3,(TableDiv[[Agency]:[Agency]]=$E401)/(TableDiv[[Agency]:[Agency]]=$E401)*(ROW(TableDiv[Agency])-ROW(TableDiv[[#Headers],[Agency]])),COLUMNS($F$7:AG$7))))</f>
        <v>0</v>
      </c>
      <c r="AH401" s="1069" cm="1">
        <f t="array" ref="AH401">IF($D401&lt;COLUMNS($F$7:AH$7),"",INDEX(TableDiv[[GASB]:[GASB]],_xlfn.AGGREGATE(15,3,(TableDiv[[Agency]:[Agency]]=$E401)/(TableDiv[[Agency]:[Agency]]=$E401)*(ROW(TableDiv[Agency])-ROW(TableDiv[[#Headers],[Agency]])),COLUMNS($F$7:AH$7))))</f>
        <v>0</v>
      </c>
      <c r="AI401" s="1069" cm="1">
        <f t="array" ref="AI401">IF($D401&lt;COLUMNS($F$7:AI$7),"",INDEX(TableDiv[[GASB]:[GASB]],_xlfn.AGGREGATE(15,3,(TableDiv[[Agency]:[Agency]]=$E401)/(TableDiv[[Agency]:[Agency]]=$E401)*(ROW(TableDiv[Agency])-ROW(TableDiv[[#Headers],[Agency]])),COLUMNS($F$7:AI$7))))</f>
        <v>0</v>
      </c>
      <c r="AJ401" s="1069" cm="1">
        <f t="array" ref="AJ401">IF($D401&lt;COLUMNS($F$7:AJ$7),"",INDEX(TableDiv[[GASB]:[GASB]],_xlfn.AGGREGATE(15,3,(TableDiv[[Agency]:[Agency]]=$E401)/(TableDiv[[Agency]:[Agency]]=$E401)*(ROW(TableDiv[Agency])-ROW(TableDiv[[#Headers],[Agency]])),COLUMNS($F$7:AJ$7))))</f>
        <v>0</v>
      </c>
      <c r="AK401" s="1069" t="str" cm="1">
        <f t="array" ref="AK401">IF($D401&lt;COLUMNS($F$7:AK$7),"",INDEX(TableDiv[[GASB]:[GASB]],_xlfn.AGGREGATE(15,3,(TableDiv[[Agency]:[Agency]]=$E401)/(TableDiv[[Agency]:[Agency]]=$E401)*(ROW(TableDiv[Agency])-ROW(TableDiv[[#Headers],[Agency]])),COLUMNS($F$7:AK$7))))</f>
        <v/>
      </c>
      <c r="AL401" s="1069" t="str" cm="1">
        <f t="array" ref="AL401">IF($D401&lt;COLUMNS($F$7:AL$7),"",INDEX(TableDiv[[GASB]:[GASB]],_xlfn.AGGREGATE(15,3,(TableDiv[[Agency]:[Agency]]=$E401)/(TableDiv[[Agency]:[Agency]]=$E401)*(ROW(TableDiv[Agency])-ROW(TableDiv[[#Headers],[Agency]])),COLUMNS($F$7:AL$7))))</f>
        <v/>
      </c>
      <c r="AM401" s="1069" t="str" cm="1">
        <f t="array" ref="AM401">IF($D401&lt;COLUMNS($F$7:AM$7),"",INDEX(TableDiv[[GASB]:[GASB]],_xlfn.AGGREGATE(15,3,(TableDiv[[Agency]:[Agency]]=$E401)/(TableDiv[[Agency]:[Agency]]=$E401)*(ROW(TableDiv[Agency])-ROW(TableDiv[[#Headers],[Agency]])),COLUMNS($F$7:AM$7))))</f>
        <v/>
      </c>
      <c r="AN401" s="1069"/>
      <c r="AO401" s="1069"/>
      <c r="AP401" s="1069"/>
      <c r="AQ401" s="1069"/>
      <c r="AR401" s="1069"/>
      <c r="AS401" s="1069"/>
    </row>
    <row r="402" spans="1:45" ht="15">
      <c r="A402" s="1073" t="s">
        <v>2430</v>
      </c>
      <c r="B402" s="1073" t="s">
        <v>2408</v>
      </c>
      <c r="C402" s="1069"/>
      <c r="D402" s="1069">
        <f>COUNTIF(TableDiv[Agency],E402)</f>
        <v>31</v>
      </c>
      <c r="E402" s="1078" t="str" cm="1">
        <f t="array" ref="E402">IFERROR(INDEX(TableDiv[Agency],MATCH(0,INDEX(COUNTIF($E$7:E401,TableDiv[Agency]),),0)),"")</f>
        <v/>
      </c>
      <c r="F402" s="1069" cm="1">
        <f t="array" ref="F402">IF($D402&lt;COLUMNS($F$7:F$7),"",INDEX(TableDiv[[GASB]:[GASB]],_xlfn.AGGREGATE(15,3,(TableDiv[[Agency]:[Agency]]=$E402)/(TableDiv[[Agency]:[Agency]]=$E402)*(ROW(TableDiv[Agency])-ROW(TableDiv[[#Headers],[Agency]])),COLUMNS($F$7:F$7))))</f>
        <v>0</v>
      </c>
      <c r="G402" s="1069" cm="1">
        <f t="array" ref="G402">IF($D402&lt;COLUMNS($F$7:G$7),"",INDEX(TableDiv[[GASB]:[GASB]],_xlfn.AGGREGATE(15,3,(TableDiv[[Agency]:[Agency]]=$E402)/(TableDiv[[Agency]:[Agency]]=$E402)*(ROW(TableDiv[Agency])-ROW(TableDiv[[#Headers],[Agency]])),COLUMNS($F$7:G$7))))</f>
        <v>0</v>
      </c>
      <c r="H402" s="1069" cm="1">
        <f t="array" ref="H402">IF($D402&lt;COLUMNS($F$7:H$7),"",INDEX(TableDiv[[GASB]:[GASB]],_xlfn.AGGREGATE(15,3,(TableDiv[[Agency]:[Agency]]=$E402)/(TableDiv[[Agency]:[Agency]]=$E402)*(ROW(TableDiv[Agency])-ROW(TableDiv[[#Headers],[Agency]])),COLUMNS($F$7:H$7))))</f>
        <v>0</v>
      </c>
      <c r="I402" s="1069" cm="1">
        <f t="array" ref="I402">IF($D402&lt;COLUMNS($F$7:I$7),"",INDEX(TableDiv[[GASB]:[GASB]],_xlfn.AGGREGATE(15,3,(TableDiv[[Agency]:[Agency]]=$E402)/(TableDiv[[Agency]:[Agency]]=$E402)*(ROW(TableDiv[Agency])-ROW(TableDiv[[#Headers],[Agency]])),COLUMNS($F$7:I$7))))</f>
        <v>0</v>
      </c>
      <c r="J402" s="1069" cm="1">
        <f t="array" ref="J402">IF($D402&lt;COLUMNS($F$7:J$7),"",INDEX(TableDiv[[GASB]:[GASB]],_xlfn.AGGREGATE(15,3,(TableDiv[[Agency]:[Agency]]=$E402)/(TableDiv[[Agency]:[Agency]]=$E402)*(ROW(TableDiv[Agency])-ROW(TableDiv[[#Headers],[Agency]])),COLUMNS($F$7:J$7))))</f>
        <v>0</v>
      </c>
      <c r="K402" s="1069" cm="1">
        <f t="array" ref="K402">IF($D402&lt;COLUMNS($F$7:K$7),"",INDEX(TableDiv[[GASB]:[GASB]],_xlfn.AGGREGATE(15,3,(TableDiv[[Agency]:[Agency]]=$E402)/(TableDiv[[Agency]:[Agency]]=$E402)*(ROW(TableDiv[Agency])-ROW(TableDiv[[#Headers],[Agency]])),COLUMNS($F$7:K$7))))</f>
        <v>0</v>
      </c>
      <c r="L402" s="1069" cm="1">
        <f t="array" ref="L402">IF($D402&lt;COLUMNS($F$7:L$7),"",INDEX(TableDiv[[GASB]:[GASB]],_xlfn.AGGREGATE(15,3,(TableDiv[[Agency]:[Agency]]=$E402)/(TableDiv[[Agency]:[Agency]]=$E402)*(ROW(TableDiv[Agency])-ROW(TableDiv[[#Headers],[Agency]])),COLUMNS($F$7:L$7))))</f>
        <v>0</v>
      </c>
      <c r="M402" s="1069" cm="1">
        <f t="array" ref="M402">IF($D402&lt;COLUMNS($F$7:M$7),"",INDEX(TableDiv[[GASB]:[GASB]],_xlfn.AGGREGATE(15,3,(TableDiv[[Agency]:[Agency]]=$E402)/(TableDiv[[Agency]:[Agency]]=$E402)*(ROW(TableDiv[Agency])-ROW(TableDiv[[#Headers],[Agency]])),COLUMNS($F$7:M$7))))</f>
        <v>0</v>
      </c>
      <c r="N402" s="1069" cm="1">
        <f t="array" ref="N402">IF($D402&lt;COLUMNS($F$7:N$7),"",INDEX(TableDiv[[GASB]:[GASB]],_xlfn.AGGREGATE(15,3,(TableDiv[[Agency]:[Agency]]=$E402)/(TableDiv[[Agency]:[Agency]]=$E402)*(ROW(TableDiv[Agency])-ROW(TableDiv[[#Headers],[Agency]])),COLUMNS($F$7:N$7))))</f>
        <v>0</v>
      </c>
      <c r="O402" s="1069" cm="1">
        <f t="array" ref="O402">IF($D402&lt;COLUMNS($F$7:O$7),"",INDEX(TableDiv[[GASB]:[GASB]],_xlfn.AGGREGATE(15,3,(TableDiv[[Agency]:[Agency]]=$E402)/(TableDiv[[Agency]:[Agency]]=$E402)*(ROW(TableDiv[Agency])-ROW(TableDiv[[#Headers],[Agency]])),COLUMNS($F$7:O$7))))</f>
        <v>0</v>
      </c>
      <c r="P402" s="1069" cm="1">
        <f t="array" ref="P402">IF($D402&lt;COLUMNS($F$7:P$7),"",INDEX(TableDiv[[GASB]:[GASB]],_xlfn.AGGREGATE(15,3,(TableDiv[[Agency]:[Agency]]=$E402)/(TableDiv[[Agency]:[Agency]]=$E402)*(ROW(TableDiv[Agency])-ROW(TableDiv[[#Headers],[Agency]])),COLUMNS($F$7:P$7))))</f>
        <v>0</v>
      </c>
      <c r="Q402" s="1069" cm="1">
        <f t="array" ref="Q402">IF($D402&lt;COLUMNS($F$7:Q$7),"",INDEX(TableDiv[[GASB]:[GASB]],_xlfn.AGGREGATE(15,3,(TableDiv[[Agency]:[Agency]]=$E402)/(TableDiv[[Agency]:[Agency]]=$E402)*(ROW(TableDiv[Agency])-ROW(TableDiv[[#Headers],[Agency]])),COLUMNS($F$7:Q$7))))</f>
        <v>0</v>
      </c>
      <c r="R402" s="1069" cm="1">
        <f t="array" ref="R402">IF($D402&lt;COLUMNS($F$7:R$7),"",INDEX(TableDiv[[GASB]:[GASB]],_xlfn.AGGREGATE(15,3,(TableDiv[[Agency]:[Agency]]=$E402)/(TableDiv[[Agency]:[Agency]]=$E402)*(ROW(TableDiv[Agency])-ROW(TableDiv[[#Headers],[Agency]])),COLUMNS($F$7:R$7))))</f>
        <v>0</v>
      </c>
      <c r="S402" s="1069" cm="1">
        <f t="array" ref="S402">IF($D402&lt;COLUMNS($F$7:S$7),"",INDEX(TableDiv[[GASB]:[GASB]],_xlfn.AGGREGATE(15,3,(TableDiv[[Agency]:[Agency]]=$E402)/(TableDiv[[Agency]:[Agency]]=$E402)*(ROW(TableDiv[Agency])-ROW(TableDiv[[#Headers],[Agency]])),COLUMNS($F$7:S$7))))</f>
        <v>0</v>
      </c>
      <c r="T402" s="1069" cm="1">
        <f t="array" ref="T402">IF($D402&lt;COLUMNS($F$7:T$7),"",INDEX(TableDiv[[GASB]:[GASB]],_xlfn.AGGREGATE(15,3,(TableDiv[[Agency]:[Agency]]=$E402)/(TableDiv[[Agency]:[Agency]]=$E402)*(ROW(TableDiv[Agency])-ROW(TableDiv[[#Headers],[Agency]])),COLUMNS($F$7:T$7))))</f>
        <v>0</v>
      </c>
      <c r="U402" s="1069" cm="1">
        <f t="array" ref="U402">IF($D402&lt;COLUMNS($F$7:U$7),"",INDEX(TableDiv[[GASB]:[GASB]],_xlfn.AGGREGATE(15,3,(TableDiv[[Agency]:[Agency]]=$E402)/(TableDiv[[Agency]:[Agency]]=$E402)*(ROW(TableDiv[Agency])-ROW(TableDiv[[#Headers],[Agency]])),COLUMNS($F$7:U$7))))</f>
        <v>0</v>
      </c>
      <c r="V402" s="1069" cm="1">
        <f t="array" ref="V402">IF($D402&lt;COLUMNS($F$7:V$7),"",INDEX(TableDiv[[GASB]:[GASB]],_xlfn.AGGREGATE(15,3,(TableDiv[[Agency]:[Agency]]=$E402)/(TableDiv[[Agency]:[Agency]]=$E402)*(ROW(TableDiv[Agency])-ROW(TableDiv[[#Headers],[Agency]])),COLUMNS($F$7:V$7))))</f>
        <v>0</v>
      </c>
      <c r="W402" s="1069" cm="1">
        <f t="array" ref="W402">IF($D402&lt;COLUMNS($F$7:W$7),"",INDEX(TableDiv[[GASB]:[GASB]],_xlfn.AGGREGATE(15,3,(TableDiv[[Agency]:[Agency]]=$E402)/(TableDiv[[Agency]:[Agency]]=$E402)*(ROW(TableDiv[Agency])-ROW(TableDiv[[#Headers],[Agency]])),COLUMNS($F$7:W$7))))</f>
        <v>0</v>
      </c>
      <c r="X402" s="1069" cm="1">
        <f t="array" ref="X402">IF($D402&lt;COLUMNS($F$7:X$7),"",INDEX(TableDiv[[GASB]:[GASB]],_xlfn.AGGREGATE(15,3,(TableDiv[[Agency]:[Agency]]=$E402)/(TableDiv[[Agency]:[Agency]]=$E402)*(ROW(TableDiv[Agency])-ROW(TableDiv[[#Headers],[Agency]])),COLUMNS($F$7:X$7))))</f>
        <v>0</v>
      </c>
      <c r="Y402" s="1069" cm="1">
        <f t="array" ref="Y402">IF($D402&lt;COLUMNS($F$7:Y$7),"",INDEX(TableDiv[[GASB]:[GASB]],_xlfn.AGGREGATE(15,3,(TableDiv[[Agency]:[Agency]]=$E402)/(TableDiv[[Agency]:[Agency]]=$E402)*(ROW(TableDiv[Agency])-ROW(TableDiv[[#Headers],[Agency]])),COLUMNS($F$7:Y$7))))</f>
        <v>0</v>
      </c>
      <c r="Z402" s="1069" cm="1">
        <f t="array" ref="Z402">IF($D402&lt;COLUMNS($F$7:Z$7),"",INDEX(TableDiv[[GASB]:[GASB]],_xlfn.AGGREGATE(15,3,(TableDiv[[Agency]:[Agency]]=$E402)/(TableDiv[[Agency]:[Agency]]=$E402)*(ROW(TableDiv[Agency])-ROW(TableDiv[[#Headers],[Agency]])),COLUMNS($F$7:Z$7))))</f>
        <v>0</v>
      </c>
      <c r="AA402" s="1069" cm="1">
        <f t="array" ref="AA402">IF($D402&lt;COLUMNS($F$7:AA$7),"",INDEX(TableDiv[[GASB]:[GASB]],_xlfn.AGGREGATE(15,3,(TableDiv[[Agency]:[Agency]]=$E402)/(TableDiv[[Agency]:[Agency]]=$E402)*(ROW(TableDiv[Agency])-ROW(TableDiv[[#Headers],[Agency]])),COLUMNS($F$7:AA$7))))</f>
        <v>0</v>
      </c>
      <c r="AB402" s="1069" cm="1">
        <f t="array" ref="AB402">IF($D402&lt;COLUMNS($F$7:AB$7),"",INDEX(TableDiv[[GASB]:[GASB]],_xlfn.AGGREGATE(15,3,(TableDiv[[Agency]:[Agency]]=$E402)/(TableDiv[[Agency]:[Agency]]=$E402)*(ROW(TableDiv[Agency])-ROW(TableDiv[[#Headers],[Agency]])),COLUMNS($F$7:AB$7))))</f>
        <v>0</v>
      </c>
      <c r="AC402" s="1069" cm="1">
        <f t="array" ref="AC402">IF($D402&lt;COLUMNS($F$7:AC$7),"",INDEX(TableDiv[[GASB]:[GASB]],_xlfn.AGGREGATE(15,3,(TableDiv[[Agency]:[Agency]]=$E402)/(TableDiv[[Agency]:[Agency]]=$E402)*(ROW(TableDiv[Agency])-ROW(TableDiv[[#Headers],[Agency]])),COLUMNS($F$7:AC$7))))</f>
        <v>0</v>
      </c>
      <c r="AD402" s="1069" cm="1">
        <f t="array" ref="AD402">IF($D402&lt;COLUMNS($F$7:AD$7),"",INDEX(TableDiv[[GASB]:[GASB]],_xlfn.AGGREGATE(15,3,(TableDiv[[Agency]:[Agency]]=$E402)/(TableDiv[[Agency]:[Agency]]=$E402)*(ROW(TableDiv[Agency])-ROW(TableDiv[[#Headers],[Agency]])),COLUMNS($F$7:AD$7))))</f>
        <v>0</v>
      </c>
      <c r="AE402" s="1069" cm="1">
        <f t="array" ref="AE402">IF($D402&lt;COLUMNS($F$7:AE$7),"",INDEX(TableDiv[[GASB]:[GASB]],_xlfn.AGGREGATE(15,3,(TableDiv[[Agency]:[Agency]]=$E402)/(TableDiv[[Agency]:[Agency]]=$E402)*(ROW(TableDiv[Agency])-ROW(TableDiv[[#Headers],[Agency]])),COLUMNS($F$7:AE$7))))</f>
        <v>0</v>
      </c>
      <c r="AF402" s="1069" cm="1">
        <f t="array" ref="AF402">IF($D402&lt;COLUMNS($F$7:AF$7),"",INDEX(TableDiv[[GASB]:[GASB]],_xlfn.AGGREGATE(15,3,(TableDiv[[Agency]:[Agency]]=$E402)/(TableDiv[[Agency]:[Agency]]=$E402)*(ROW(TableDiv[Agency])-ROW(TableDiv[[#Headers],[Agency]])),COLUMNS($F$7:AF$7))))</f>
        <v>0</v>
      </c>
      <c r="AG402" s="1069" cm="1">
        <f t="array" ref="AG402">IF($D402&lt;COLUMNS($F$7:AG$7),"",INDEX(TableDiv[[GASB]:[GASB]],_xlfn.AGGREGATE(15,3,(TableDiv[[Agency]:[Agency]]=$E402)/(TableDiv[[Agency]:[Agency]]=$E402)*(ROW(TableDiv[Agency])-ROW(TableDiv[[#Headers],[Agency]])),COLUMNS($F$7:AG$7))))</f>
        <v>0</v>
      </c>
      <c r="AH402" s="1069" cm="1">
        <f t="array" ref="AH402">IF($D402&lt;COLUMNS($F$7:AH$7),"",INDEX(TableDiv[[GASB]:[GASB]],_xlfn.AGGREGATE(15,3,(TableDiv[[Agency]:[Agency]]=$E402)/(TableDiv[[Agency]:[Agency]]=$E402)*(ROW(TableDiv[Agency])-ROW(TableDiv[[#Headers],[Agency]])),COLUMNS($F$7:AH$7))))</f>
        <v>0</v>
      </c>
      <c r="AI402" s="1069" cm="1">
        <f t="array" ref="AI402">IF($D402&lt;COLUMNS($F$7:AI$7),"",INDEX(TableDiv[[GASB]:[GASB]],_xlfn.AGGREGATE(15,3,(TableDiv[[Agency]:[Agency]]=$E402)/(TableDiv[[Agency]:[Agency]]=$E402)*(ROW(TableDiv[Agency])-ROW(TableDiv[[#Headers],[Agency]])),COLUMNS($F$7:AI$7))))</f>
        <v>0</v>
      </c>
      <c r="AJ402" s="1069" cm="1">
        <f t="array" ref="AJ402">IF($D402&lt;COLUMNS($F$7:AJ$7),"",INDEX(TableDiv[[GASB]:[GASB]],_xlfn.AGGREGATE(15,3,(TableDiv[[Agency]:[Agency]]=$E402)/(TableDiv[[Agency]:[Agency]]=$E402)*(ROW(TableDiv[Agency])-ROW(TableDiv[[#Headers],[Agency]])),COLUMNS($F$7:AJ$7))))</f>
        <v>0</v>
      </c>
      <c r="AK402" s="1069" t="str" cm="1">
        <f t="array" ref="AK402">IF($D402&lt;COLUMNS($F$7:AK$7),"",INDEX(TableDiv[[GASB]:[GASB]],_xlfn.AGGREGATE(15,3,(TableDiv[[Agency]:[Agency]]=$E402)/(TableDiv[[Agency]:[Agency]]=$E402)*(ROW(TableDiv[Agency])-ROW(TableDiv[[#Headers],[Agency]])),COLUMNS($F$7:AK$7))))</f>
        <v/>
      </c>
      <c r="AL402" s="1069" t="str" cm="1">
        <f t="array" ref="AL402">IF($D402&lt;COLUMNS($F$7:AL$7),"",INDEX(TableDiv[[GASB]:[GASB]],_xlfn.AGGREGATE(15,3,(TableDiv[[Agency]:[Agency]]=$E402)/(TableDiv[[Agency]:[Agency]]=$E402)*(ROW(TableDiv[Agency])-ROW(TableDiv[[#Headers],[Agency]])),COLUMNS($F$7:AL$7))))</f>
        <v/>
      </c>
      <c r="AM402" s="1069" t="str" cm="1">
        <f t="array" ref="AM402">IF($D402&lt;COLUMNS($F$7:AM$7),"",INDEX(TableDiv[[GASB]:[GASB]],_xlfn.AGGREGATE(15,3,(TableDiv[[Agency]:[Agency]]=$E402)/(TableDiv[[Agency]:[Agency]]=$E402)*(ROW(TableDiv[Agency])-ROW(TableDiv[[#Headers],[Agency]])),COLUMNS($F$7:AM$7))))</f>
        <v/>
      </c>
      <c r="AN402" s="1069"/>
      <c r="AO402" s="1069"/>
      <c r="AP402" s="1069"/>
      <c r="AQ402" s="1069"/>
      <c r="AR402" s="1069"/>
      <c r="AS402" s="1069"/>
    </row>
    <row r="403" spans="1:45" ht="15">
      <c r="A403" s="1073" t="s">
        <v>2431</v>
      </c>
      <c r="B403" s="1073" t="s">
        <v>2408</v>
      </c>
      <c r="C403" s="1069"/>
      <c r="D403" s="1069">
        <f>COUNTIF(TableDiv[Agency],E403)</f>
        <v>31</v>
      </c>
      <c r="E403" s="1078" t="str" cm="1">
        <f t="array" ref="E403">IFERROR(INDEX(TableDiv[Agency],MATCH(0,INDEX(COUNTIF($E$7:E402,TableDiv[Agency]),),0)),"")</f>
        <v/>
      </c>
      <c r="F403" s="1069" cm="1">
        <f t="array" ref="F403">IF($D403&lt;COLUMNS($F$7:F$7),"",INDEX(TableDiv[[GASB]:[GASB]],_xlfn.AGGREGATE(15,3,(TableDiv[[Agency]:[Agency]]=$E403)/(TableDiv[[Agency]:[Agency]]=$E403)*(ROW(TableDiv[Agency])-ROW(TableDiv[[#Headers],[Agency]])),COLUMNS($F$7:F$7))))</f>
        <v>0</v>
      </c>
      <c r="G403" s="1069" cm="1">
        <f t="array" ref="G403">IF($D403&lt;COLUMNS($F$7:G$7),"",INDEX(TableDiv[[GASB]:[GASB]],_xlfn.AGGREGATE(15,3,(TableDiv[[Agency]:[Agency]]=$E403)/(TableDiv[[Agency]:[Agency]]=$E403)*(ROW(TableDiv[Agency])-ROW(TableDiv[[#Headers],[Agency]])),COLUMNS($F$7:G$7))))</f>
        <v>0</v>
      </c>
      <c r="H403" s="1069" cm="1">
        <f t="array" ref="H403">IF($D403&lt;COLUMNS($F$7:H$7),"",INDEX(TableDiv[[GASB]:[GASB]],_xlfn.AGGREGATE(15,3,(TableDiv[[Agency]:[Agency]]=$E403)/(TableDiv[[Agency]:[Agency]]=$E403)*(ROW(TableDiv[Agency])-ROW(TableDiv[[#Headers],[Agency]])),COLUMNS($F$7:H$7))))</f>
        <v>0</v>
      </c>
      <c r="I403" s="1069" cm="1">
        <f t="array" ref="I403">IF($D403&lt;COLUMNS($F$7:I$7),"",INDEX(TableDiv[[GASB]:[GASB]],_xlfn.AGGREGATE(15,3,(TableDiv[[Agency]:[Agency]]=$E403)/(TableDiv[[Agency]:[Agency]]=$E403)*(ROW(TableDiv[Agency])-ROW(TableDiv[[#Headers],[Agency]])),COLUMNS($F$7:I$7))))</f>
        <v>0</v>
      </c>
      <c r="J403" s="1069" cm="1">
        <f t="array" ref="J403">IF($D403&lt;COLUMNS($F$7:J$7),"",INDEX(TableDiv[[GASB]:[GASB]],_xlfn.AGGREGATE(15,3,(TableDiv[[Agency]:[Agency]]=$E403)/(TableDiv[[Agency]:[Agency]]=$E403)*(ROW(TableDiv[Agency])-ROW(TableDiv[[#Headers],[Agency]])),COLUMNS($F$7:J$7))))</f>
        <v>0</v>
      </c>
      <c r="K403" s="1069" cm="1">
        <f t="array" ref="K403">IF($D403&lt;COLUMNS($F$7:K$7),"",INDEX(TableDiv[[GASB]:[GASB]],_xlfn.AGGREGATE(15,3,(TableDiv[[Agency]:[Agency]]=$E403)/(TableDiv[[Agency]:[Agency]]=$E403)*(ROW(TableDiv[Agency])-ROW(TableDiv[[#Headers],[Agency]])),COLUMNS($F$7:K$7))))</f>
        <v>0</v>
      </c>
      <c r="L403" s="1069" cm="1">
        <f t="array" ref="L403">IF($D403&lt;COLUMNS($F$7:L$7),"",INDEX(TableDiv[[GASB]:[GASB]],_xlfn.AGGREGATE(15,3,(TableDiv[[Agency]:[Agency]]=$E403)/(TableDiv[[Agency]:[Agency]]=$E403)*(ROW(TableDiv[Agency])-ROW(TableDiv[[#Headers],[Agency]])),COLUMNS($F$7:L$7))))</f>
        <v>0</v>
      </c>
      <c r="M403" s="1069" cm="1">
        <f t="array" ref="M403">IF($D403&lt;COLUMNS($F$7:M$7),"",INDEX(TableDiv[[GASB]:[GASB]],_xlfn.AGGREGATE(15,3,(TableDiv[[Agency]:[Agency]]=$E403)/(TableDiv[[Agency]:[Agency]]=$E403)*(ROW(TableDiv[Agency])-ROW(TableDiv[[#Headers],[Agency]])),COLUMNS($F$7:M$7))))</f>
        <v>0</v>
      </c>
      <c r="N403" s="1069" cm="1">
        <f t="array" ref="N403">IF($D403&lt;COLUMNS($F$7:N$7),"",INDEX(TableDiv[[GASB]:[GASB]],_xlfn.AGGREGATE(15,3,(TableDiv[[Agency]:[Agency]]=$E403)/(TableDiv[[Agency]:[Agency]]=$E403)*(ROW(TableDiv[Agency])-ROW(TableDiv[[#Headers],[Agency]])),COLUMNS($F$7:N$7))))</f>
        <v>0</v>
      </c>
      <c r="O403" s="1069" cm="1">
        <f t="array" ref="O403">IF($D403&lt;COLUMNS($F$7:O$7),"",INDEX(TableDiv[[GASB]:[GASB]],_xlfn.AGGREGATE(15,3,(TableDiv[[Agency]:[Agency]]=$E403)/(TableDiv[[Agency]:[Agency]]=$E403)*(ROW(TableDiv[Agency])-ROW(TableDiv[[#Headers],[Agency]])),COLUMNS($F$7:O$7))))</f>
        <v>0</v>
      </c>
      <c r="P403" s="1069" cm="1">
        <f t="array" ref="P403">IF($D403&lt;COLUMNS($F$7:P$7),"",INDEX(TableDiv[[GASB]:[GASB]],_xlfn.AGGREGATE(15,3,(TableDiv[[Agency]:[Agency]]=$E403)/(TableDiv[[Agency]:[Agency]]=$E403)*(ROW(TableDiv[Agency])-ROW(TableDiv[[#Headers],[Agency]])),COLUMNS($F$7:P$7))))</f>
        <v>0</v>
      </c>
      <c r="Q403" s="1069" cm="1">
        <f t="array" ref="Q403">IF($D403&lt;COLUMNS($F$7:Q$7),"",INDEX(TableDiv[[GASB]:[GASB]],_xlfn.AGGREGATE(15,3,(TableDiv[[Agency]:[Agency]]=$E403)/(TableDiv[[Agency]:[Agency]]=$E403)*(ROW(TableDiv[Agency])-ROW(TableDiv[[#Headers],[Agency]])),COLUMNS($F$7:Q$7))))</f>
        <v>0</v>
      </c>
      <c r="R403" s="1069" cm="1">
        <f t="array" ref="R403">IF($D403&lt;COLUMNS($F$7:R$7),"",INDEX(TableDiv[[GASB]:[GASB]],_xlfn.AGGREGATE(15,3,(TableDiv[[Agency]:[Agency]]=$E403)/(TableDiv[[Agency]:[Agency]]=$E403)*(ROW(TableDiv[Agency])-ROW(TableDiv[[#Headers],[Agency]])),COLUMNS($F$7:R$7))))</f>
        <v>0</v>
      </c>
      <c r="S403" s="1069" cm="1">
        <f t="array" ref="S403">IF($D403&lt;COLUMNS($F$7:S$7),"",INDEX(TableDiv[[GASB]:[GASB]],_xlfn.AGGREGATE(15,3,(TableDiv[[Agency]:[Agency]]=$E403)/(TableDiv[[Agency]:[Agency]]=$E403)*(ROW(TableDiv[Agency])-ROW(TableDiv[[#Headers],[Agency]])),COLUMNS($F$7:S$7))))</f>
        <v>0</v>
      </c>
      <c r="T403" s="1069" cm="1">
        <f t="array" ref="T403">IF($D403&lt;COLUMNS($F$7:T$7),"",INDEX(TableDiv[[GASB]:[GASB]],_xlfn.AGGREGATE(15,3,(TableDiv[[Agency]:[Agency]]=$E403)/(TableDiv[[Agency]:[Agency]]=$E403)*(ROW(TableDiv[Agency])-ROW(TableDiv[[#Headers],[Agency]])),COLUMNS($F$7:T$7))))</f>
        <v>0</v>
      </c>
      <c r="U403" s="1069" cm="1">
        <f t="array" ref="U403">IF($D403&lt;COLUMNS($F$7:U$7),"",INDEX(TableDiv[[GASB]:[GASB]],_xlfn.AGGREGATE(15,3,(TableDiv[[Agency]:[Agency]]=$E403)/(TableDiv[[Agency]:[Agency]]=$E403)*(ROW(TableDiv[Agency])-ROW(TableDiv[[#Headers],[Agency]])),COLUMNS($F$7:U$7))))</f>
        <v>0</v>
      </c>
      <c r="V403" s="1069" cm="1">
        <f t="array" ref="V403">IF($D403&lt;COLUMNS($F$7:V$7),"",INDEX(TableDiv[[GASB]:[GASB]],_xlfn.AGGREGATE(15,3,(TableDiv[[Agency]:[Agency]]=$E403)/(TableDiv[[Agency]:[Agency]]=$E403)*(ROW(TableDiv[Agency])-ROW(TableDiv[[#Headers],[Agency]])),COLUMNS($F$7:V$7))))</f>
        <v>0</v>
      </c>
      <c r="W403" s="1069" cm="1">
        <f t="array" ref="W403">IF($D403&lt;COLUMNS($F$7:W$7),"",INDEX(TableDiv[[GASB]:[GASB]],_xlfn.AGGREGATE(15,3,(TableDiv[[Agency]:[Agency]]=$E403)/(TableDiv[[Agency]:[Agency]]=$E403)*(ROW(TableDiv[Agency])-ROW(TableDiv[[#Headers],[Agency]])),COLUMNS($F$7:W$7))))</f>
        <v>0</v>
      </c>
      <c r="X403" s="1069" cm="1">
        <f t="array" ref="X403">IF($D403&lt;COLUMNS($F$7:X$7),"",INDEX(TableDiv[[GASB]:[GASB]],_xlfn.AGGREGATE(15,3,(TableDiv[[Agency]:[Agency]]=$E403)/(TableDiv[[Agency]:[Agency]]=$E403)*(ROW(TableDiv[Agency])-ROW(TableDiv[[#Headers],[Agency]])),COLUMNS($F$7:X$7))))</f>
        <v>0</v>
      </c>
      <c r="Y403" s="1069" cm="1">
        <f t="array" ref="Y403">IF($D403&lt;COLUMNS($F$7:Y$7),"",INDEX(TableDiv[[GASB]:[GASB]],_xlfn.AGGREGATE(15,3,(TableDiv[[Agency]:[Agency]]=$E403)/(TableDiv[[Agency]:[Agency]]=$E403)*(ROW(TableDiv[Agency])-ROW(TableDiv[[#Headers],[Agency]])),COLUMNS($F$7:Y$7))))</f>
        <v>0</v>
      </c>
      <c r="Z403" s="1069" cm="1">
        <f t="array" ref="Z403">IF($D403&lt;COLUMNS($F$7:Z$7),"",INDEX(TableDiv[[GASB]:[GASB]],_xlfn.AGGREGATE(15,3,(TableDiv[[Agency]:[Agency]]=$E403)/(TableDiv[[Agency]:[Agency]]=$E403)*(ROW(TableDiv[Agency])-ROW(TableDiv[[#Headers],[Agency]])),COLUMNS($F$7:Z$7))))</f>
        <v>0</v>
      </c>
      <c r="AA403" s="1069" cm="1">
        <f t="array" ref="AA403">IF($D403&lt;COLUMNS($F$7:AA$7),"",INDEX(TableDiv[[GASB]:[GASB]],_xlfn.AGGREGATE(15,3,(TableDiv[[Agency]:[Agency]]=$E403)/(TableDiv[[Agency]:[Agency]]=$E403)*(ROW(TableDiv[Agency])-ROW(TableDiv[[#Headers],[Agency]])),COLUMNS($F$7:AA$7))))</f>
        <v>0</v>
      </c>
      <c r="AB403" s="1069" cm="1">
        <f t="array" ref="AB403">IF($D403&lt;COLUMNS($F$7:AB$7),"",INDEX(TableDiv[[GASB]:[GASB]],_xlfn.AGGREGATE(15,3,(TableDiv[[Agency]:[Agency]]=$E403)/(TableDiv[[Agency]:[Agency]]=$E403)*(ROW(TableDiv[Agency])-ROW(TableDiv[[#Headers],[Agency]])),COLUMNS($F$7:AB$7))))</f>
        <v>0</v>
      </c>
      <c r="AC403" s="1069" cm="1">
        <f t="array" ref="AC403">IF($D403&lt;COLUMNS($F$7:AC$7),"",INDEX(TableDiv[[GASB]:[GASB]],_xlfn.AGGREGATE(15,3,(TableDiv[[Agency]:[Agency]]=$E403)/(TableDiv[[Agency]:[Agency]]=$E403)*(ROW(TableDiv[Agency])-ROW(TableDiv[[#Headers],[Agency]])),COLUMNS($F$7:AC$7))))</f>
        <v>0</v>
      </c>
      <c r="AD403" s="1069" cm="1">
        <f t="array" ref="AD403">IF($D403&lt;COLUMNS($F$7:AD$7),"",INDEX(TableDiv[[GASB]:[GASB]],_xlfn.AGGREGATE(15,3,(TableDiv[[Agency]:[Agency]]=$E403)/(TableDiv[[Agency]:[Agency]]=$E403)*(ROW(TableDiv[Agency])-ROW(TableDiv[[#Headers],[Agency]])),COLUMNS($F$7:AD$7))))</f>
        <v>0</v>
      </c>
      <c r="AE403" s="1069" cm="1">
        <f t="array" ref="AE403">IF($D403&lt;COLUMNS($F$7:AE$7),"",INDEX(TableDiv[[GASB]:[GASB]],_xlfn.AGGREGATE(15,3,(TableDiv[[Agency]:[Agency]]=$E403)/(TableDiv[[Agency]:[Agency]]=$E403)*(ROW(TableDiv[Agency])-ROW(TableDiv[[#Headers],[Agency]])),COLUMNS($F$7:AE$7))))</f>
        <v>0</v>
      </c>
      <c r="AF403" s="1069" cm="1">
        <f t="array" ref="AF403">IF($D403&lt;COLUMNS($F$7:AF$7),"",INDEX(TableDiv[[GASB]:[GASB]],_xlfn.AGGREGATE(15,3,(TableDiv[[Agency]:[Agency]]=$E403)/(TableDiv[[Agency]:[Agency]]=$E403)*(ROW(TableDiv[Agency])-ROW(TableDiv[[#Headers],[Agency]])),COLUMNS($F$7:AF$7))))</f>
        <v>0</v>
      </c>
      <c r="AG403" s="1069" cm="1">
        <f t="array" ref="AG403">IF($D403&lt;COLUMNS($F$7:AG$7),"",INDEX(TableDiv[[GASB]:[GASB]],_xlfn.AGGREGATE(15,3,(TableDiv[[Agency]:[Agency]]=$E403)/(TableDiv[[Agency]:[Agency]]=$E403)*(ROW(TableDiv[Agency])-ROW(TableDiv[[#Headers],[Agency]])),COLUMNS($F$7:AG$7))))</f>
        <v>0</v>
      </c>
      <c r="AH403" s="1069" cm="1">
        <f t="array" ref="AH403">IF($D403&lt;COLUMNS($F$7:AH$7),"",INDEX(TableDiv[[GASB]:[GASB]],_xlfn.AGGREGATE(15,3,(TableDiv[[Agency]:[Agency]]=$E403)/(TableDiv[[Agency]:[Agency]]=$E403)*(ROW(TableDiv[Agency])-ROW(TableDiv[[#Headers],[Agency]])),COLUMNS($F$7:AH$7))))</f>
        <v>0</v>
      </c>
      <c r="AI403" s="1069" cm="1">
        <f t="array" ref="AI403">IF($D403&lt;COLUMNS($F$7:AI$7),"",INDEX(TableDiv[[GASB]:[GASB]],_xlfn.AGGREGATE(15,3,(TableDiv[[Agency]:[Agency]]=$E403)/(TableDiv[[Agency]:[Agency]]=$E403)*(ROW(TableDiv[Agency])-ROW(TableDiv[[#Headers],[Agency]])),COLUMNS($F$7:AI$7))))</f>
        <v>0</v>
      </c>
      <c r="AJ403" s="1069" cm="1">
        <f t="array" ref="AJ403">IF($D403&lt;COLUMNS($F$7:AJ$7),"",INDEX(TableDiv[[GASB]:[GASB]],_xlfn.AGGREGATE(15,3,(TableDiv[[Agency]:[Agency]]=$E403)/(TableDiv[[Agency]:[Agency]]=$E403)*(ROW(TableDiv[Agency])-ROW(TableDiv[[#Headers],[Agency]])),COLUMNS($F$7:AJ$7))))</f>
        <v>0</v>
      </c>
      <c r="AK403" s="1069" t="str" cm="1">
        <f t="array" ref="AK403">IF($D403&lt;COLUMNS($F$7:AK$7),"",INDEX(TableDiv[[GASB]:[GASB]],_xlfn.AGGREGATE(15,3,(TableDiv[[Agency]:[Agency]]=$E403)/(TableDiv[[Agency]:[Agency]]=$E403)*(ROW(TableDiv[Agency])-ROW(TableDiv[[#Headers],[Agency]])),COLUMNS($F$7:AK$7))))</f>
        <v/>
      </c>
      <c r="AL403" s="1069" t="str" cm="1">
        <f t="array" ref="AL403">IF($D403&lt;COLUMNS($F$7:AL$7),"",INDEX(TableDiv[[GASB]:[GASB]],_xlfn.AGGREGATE(15,3,(TableDiv[[Agency]:[Agency]]=$E403)/(TableDiv[[Agency]:[Agency]]=$E403)*(ROW(TableDiv[Agency])-ROW(TableDiv[[#Headers],[Agency]])),COLUMNS($F$7:AL$7))))</f>
        <v/>
      </c>
      <c r="AM403" s="1069" t="str" cm="1">
        <f t="array" ref="AM403">IF($D403&lt;COLUMNS($F$7:AM$7),"",INDEX(TableDiv[[GASB]:[GASB]],_xlfn.AGGREGATE(15,3,(TableDiv[[Agency]:[Agency]]=$E403)/(TableDiv[[Agency]:[Agency]]=$E403)*(ROW(TableDiv[Agency])-ROW(TableDiv[[#Headers],[Agency]])),COLUMNS($F$7:AM$7))))</f>
        <v/>
      </c>
      <c r="AN403" s="1069"/>
      <c r="AO403" s="1069"/>
      <c r="AP403" s="1069"/>
      <c r="AQ403" s="1069"/>
      <c r="AR403" s="1069"/>
      <c r="AS403" s="1069"/>
    </row>
    <row r="404" spans="1:45" ht="15">
      <c r="A404" s="1073" t="s">
        <v>2432</v>
      </c>
      <c r="B404" s="1073" t="s">
        <v>2408</v>
      </c>
      <c r="C404" s="1069"/>
      <c r="D404" s="1069">
        <f>COUNTIF(TableDiv[Agency],E404)</f>
        <v>31</v>
      </c>
      <c r="E404" s="1078" t="str" cm="1">
        <f t="array" ref="E404">IFERROR(INDEX(TableDiv[Agency],MATCH(0,INDEX(COUNTIF($E$7:E403,TableDiv[Agency]),),0)),"")</f>
        <v/>
      </c>
      <c r="F404" s="1069" cm="1">
        <f t="array" ref="F404">IF($D404&lt;COLUMNS($F$7:F$7),"",INDEX(TableDiv[[GASB]:[GASB]],_xlfn.AGGREGATE(15,3,(TableDiv[[Agency]:[Agency]]=$E404)/(TableDiv[[Agency]:[Agency]]=$E404)*(ROW(TableDiv[Agency])-ROW(TableDiv[[#Headers],[Agency]])),COLUMNS($F$7:F$7))))</f>
        <v>0</v>
      </c>
      <c r="G404" s="1069" cm="1">
        <f t="array" ref="G404">IF($D404&lt;COLUMNS($F$7:G$7),"",INDEX(TableDiv[[GASB]:[GASB]],_xlfn.AGGREGATE(15,3,(TableDiv[[Agency]:[Agency]]=$E404)/(TableDiv[[Agency]:[Agency]]=$E404)*(ROW(TableDiv[Agency])-ROW(TableDiv[[#Headers],[Agency]])),COLUMNS($F$7:G$7))))</f>
        <v>0</v>
      </c>
      <c r="H404" s="1069" cm="1">
        <f t="array" ref="H404">IF($D404&lt;COLUMNS($F$7:H$7),"",INDEX(TableDiv[[GASB]:[GASB]],_xlfn.AGGREGATE(15,3,(TableDiv[[Agency]:[Agency]]=$E404)/(TableDiv[[Agency]:[Agency]]=$E404)*(ROW(TableDiv[Agency])-ROW(TableDiv[[#Headers],[Agency]])),COLUMNS($F$7:H$7))))</f>
        <v>0</v>
      </c>
      <c r="I404" s="1069" cm="1">
        <f t="array" ref="I404">IF($D404&lt;COLUMNS($F$7:I$7),"",INDEX(TableDiv[[GASB]:[GASB]],_xlfn.AGGREGATE(15,3,(TableDiv[[Agency]:[Agency]]=$E404)/(TableDiv[[Agency]:[Agency]]=$E404)*(ROW(TableDiv[Agency])-ROW(TableDiv[[#Headers],[Agency]])),COLUMNS($F$7:I$7))))</f>
        <v>0</v>
      </c>
      <c r="J404" s="1069" cm="1">
        <f t="array" ref="J404">IF($D404&lt;COLUMNS($F$7:J$7),"",INDEX(TableDiv[[GASB]:[GASB]],_xlfn.AGGREGATE(15,3,(TableDiv[[Agency]:[Agency]]=$E404)/(TableDiv[[Agency]:[Agency]]=$E404)*(ROW(TableDiv[Agency])-ROW(TableDiv[[#Headers],[Agency]])),COLUMNS($F$7:J$7))))</f>
        <v>0</v>
      </c>
      <c r="K404" s="1069" cm="1">
        <f t="array" ref="K404">IF($D404&lt;COLUMNS($F$7:K$7),"",INDEX(TableDiv[[GASB]:[GASB]],_xlfn.AGGREGATE(15,3,(TableDiv[[Agency]:[Agency]]=$E404)/(TableDiv[[Agency]:[Agency]]=$E404)*(ROW(TableDiv[Agency])-ROW(TableDiv[[#Headers],[Agency]])),COLUMNS($F$7:K$7))))</f>
        <v>0</v>
      </c>
      <c r="L404" s="1069" cm="1">
        <f t="array" ref="L404">IF($D404&lt;COLUMNS($F$7:L$7),"",INDEX(TableDiv[[GASB]:[GASB]],_xlfn.AGGREGATE(15,3,(TableDiv[[Agency]:[Agency]]=$E404)/(TableDiv[[Agency]:[Agency]]=$E404)*(ROW(TableDiv[Agency])-ROW(TableDiv[[#Headers],[Agency]])),COLUMNS($F$7:L$7))))</f>
        <v>0</v>
      </c>
      <c r="M404" s="1069" cm="1">
        <f t="array" ref="M404">IF($D404&lt;COLUMNS($F$7:M$7),"",INDEX(TableDiv[[GASB]:[GASB]],_xlfn.AGGREGATE(15,3,(TableDiv[[Agency]:[Agency]]=$E404)/(TableDiv[[Agency]:[Agency]]=$E404)*(ROW(TableDiv[Agency])-ROW(TableDiv[[#Headers],[Agency]])),COLUMNS($F$7:M$7))))</f>
        <v>0</v>
      </c>
      <c r="N404" s="1069" cm="1">
        <f t="array" ref="N404">IF($D404&lt;COLUMNS($F$7:N$7),"",INDEX(TableDiv[[GASB]:[GASB]],_xlfn.AGGREGATE(15,3,(TableDiv[[Agency]:[Agency]]=$E404)/(TableDiv[[Agency]:[Agency]]=$E404)*(ROW(TableDiv[Agency])-ROW(TableDiv[[#Headers],[Agency]])),COLUMNS($F$7:N$7))))</f>
        <v>0</v>
      </c>
      <c r="O404" s="1069" cm="1">
        <f t="array" ref="O404">IF($D404&lt;COLUMNS($F$7:O$7),"",INDEX(TableDiv[[GASB]:[GASB]],_xlfn.AGGREGATE(15,3,(TableDiv[[Agency]:[Agency]]=$E404)/(TableDiv[[Agency]:[Agency]]=$E404)*(ROW(TableDiv[Agency])-ROW(TableDiv[[#Headers],[Agency]])),COLUMNS($F$7:O$7))))</f>
        <v>0</v>
      </c>
      <c r="P404" s="1069" cm="1">
        <f t="array" ref="P404">IF($D404&lt;COLUMNS($F$7:P$7),"",INDEX(TableDiv[[GASB]:[GASB]],_xlfn.AGGREGATE(15,3,(TableDiv[[Agency]:[Agency]]=$E404)/(TableDiv[[Agency]:[Agency]]=$E404)*(ROW(TableDiv[Agency])-ROW(TableDiv[[#Headers],[Agency]])),COLUMNS($F$7:P$7))))</f>
        <v>0</v>
      </c>
      <c r="Q404" s="1069" cm="1">
        <f t="array" ref="Q404">IF($D404&lt;COLUMNS($F$7:Q$7),"",INDEX(TableDiv[[GASB]:[GASB]],_xlfn.AGGREGATE(15,3,(TableDiv[[Agency]:[Agency]]=$E404)/(TableDiv[[Agency]:[Agency]]=$E404)*(ROW(TableDiv[Agency])-ROW(TableDiv[[#Headers],[Agency]])),COLUMNS($F$7:Q$7))))</f>
        <v>0</v>
      </c>
      <c r="R404" s="1069" cm="1">
        <f t="array" ref="R404">IF($D404&lt;COLUMNS($F$7:R$7),"",INDEX(TableDiv[[GASB]:[GASB]],_xlfn.AGGREGATE(15,3,(TableDiv[[Agency]:[Agency]]=$E404)/(TableDiv[[Agency]:[Agency]]=$E404)*(ROW(TableDiv[Agency])-ROW(TableDiv[[#Headers],[Agency]])),COLUMNS($F$7:R$7))))</f>
        <v>0</v>
      </c>
      <c r="S404" s="1069" cm="1">
        <f t="array" ref="S404">IF($D404&lt;COLUMNS($F$7:S$7),"",INDEX(TableDiv[[GASB]:[GASB]],_xlfn.AGGREGATE(15,3,(TableDiv[[Agency]:[Agency]]=$E404)/(TableDiv[[Agency]:[Agency]]=$E404)*(ROW(TableDiv[Agency])-ROW(TableDiv[[#Headers],[Agency]])),COLUMNS($F$7:S$7))))</f>
        <v>0</v>
      </c>
      <c r="T404" s="1069" cm="1">
        <f t="array" ref="T404">IF($D404&lt;COLUMNS($F$7:T$7),"",INDEX(TableDiv[[GASB]:[GASB]],_xlfn.AGGREGATE(15,3,(TableDiv[[Agency]:[Agency]]=$E404)/(TableDiv[[Agency]:[Agency]]=$E404)*(ROW(TableDiv[Agency])-ROW(TableDiv[[#Headers],[Agency]])),COLUMNS($F$7:T$7))))</f>
        <v>0</v>
      </c>
      <c r="U404" s="1069" cm="1">
        <f t="array" ref="U404">IF($D404&lt;COLUMNS($F$7:U$7),"",INDEX(TableDiv[[GASB]:[GASB]],_xlfn.AGGREGATE(15,3,(TableDiv[[Agency]:[Agency]]=$E404)/(TableDiv[[Agency]:[Agency]]=$E404)*(ROW(TableDiv[Agency])-ROW(TableDiv[[#Headers],[Agency]])),COLUMNS($F$7:U$7))))</f>
        <v>0</v>
      </c>
      <c r="V404" s="1069" cm="1">
        <f t="array" ref="V404">IF($D404&lt;COLUMNS($F$7:V$7),"",INDEX(TableDiv[[GASB]:[GASB]],_xlfn.AGGREGATE(15,3,(TableDiv[[Agency]:[Agency]]=$E404)/(TableDiv[[Agency]:[Agency]]=$E404)*(ROW(TableDiv[Agency])-ROW(TableDiv[[#Headers],[Agency]])),COLUMNS($F$7:V$7))))</f>
        <v>0</v>
      </c>
      <c r="W404" s="1069" cm="1">
        <f t="array" ref="W404">IF($D404&lt;COLUMNS($F$7:W$7),"",INDEX(TableDiv[[GASB]:[GASB]],_xlfn.AGGREGATE(15,3,(TableDiv[[Agency]:[Agency]]=$E404)/(TableDiv[[Agency]:[Agency]]=$E404)*(ROW(TableDiv[Agency])-ROW(TableDiv[[#Headers],[Agency]])),COLUMNS($F$7:W$7))))</f>
        <v>0</v>
      </c>
      <c r="X404" s="1069" cm="1">
        <f t="array" ref="X404">IF($D404&lt;COLUMNS($F$7:X$7),"",INDEX(TableDiv[[GASB]:[GASB]],_xlfn.AGGREGATE(15,3,(TableDiv[[Agency]:[Agency]]=$E404)/(TableDiv[[Agency]:[Agency]]=$E404)*(ROW(TableDiv[Agency])-ROW(TableDiv[[#Headers],[Agency]])),COLUMNS($F$7:X$7))))</f>
        <v>0</v>
      </c>
      <c r="Y404" s="1069" cm="1">
        <f t="array" ref="Y404">IF($D404&lt;COLUMNS($F$7:Y$7),"",INDEX(TableDiv[[GASB]:[GASB]],_xlfn.AGGREGATE(15,3,(TableDiv[[Agency]:[Agency]]=$E404)/(TableDiv[[Agency]:[Agency]]=$E404)*(ROW(TableDiv[Agency])-ROW(TableDiv[[#Headers],[Agency]])),COLUMNS($F$7:Y$7))))</f>
        <v>0</v>
      </c>
      <c r="Z404" s="1069" cm="1">
        <f t="array" ref="Z404">IF($D404&lt;COLUMNS($F$7:Z$7),"",INDEX(TableDiv[[GASB]:[GASB]],_xlfn.AGGREGATE(15,3,(TableDiv[[Agency]:[Agency]]=$E404)/(TableDiv[[Agency]:[Agency]]=$E404)*(ROW(TableDiv[Agency])-ROW(TableDiv[[#Headers],[Agency]])),COLUMNS($F$7:Z$7))))</f>
        <v>0</v>
      </c>
      <c r="AA404" s="1069" cm="1">
        <f t="array" ref="AA404">IF($D404&lt;COLUMNS($F$7:AA$7),"",INDEX(TableDiv[[GASB]:[GASB]],_xlfn.AGGREGATE(15,3,(TableDiv[[Agency]:[Agency]]=$E404)/(TableDiv[[Agency]:[Agency]]=$E404)*(ROW(TableDiv[Agency])-ROW(TableDiv[[#Headers],[Agency]])),COLUMNS($F$7:AA$7))))</f>
        <v>0</v>
      </c>
      <c r="AB404" s="1069" cm="1">
        <f t="array" ref="AB404">IF($D404&lt;COLUMNS($F$7:AB$7),"",INDEX(TableDiv[[GASB]:[GASB]],_xlfn.AGGREGATE(15,3,(TableDiv[[Agency]:[Agency]]=$E404)/(TableDiv[[Agency]:[Agency]]=$E404)*(ROW(TableDiv[Agency])-ROW(TableDiv[[#Headers],[Agency]])),COLUMNS($F$7:AB$7))))</f>
        <v>0</v>
      </c>
      <c r="AC404" s="1069" cm="1">
        <f t="array" ref="AC404">IF($D404&lt;COLUMNS($F$7:AC$7),"",INDEX(TableDiv[[GASB]:[GASB]],_xlfn.AGGREGATE(15,3,(TableDiv[[Agency]:[Agency]]=$E404)/(TableDiv[[Agency]:[Agency]]=$E404)*(ROW(TableDiv[Agency])-ROW(TableDiv[[#Headers],[Agency]])),COLUMNS($F$7:AC$7))))</f>
        <v>0</v>
      </c>
      <c r="AD404" s="1069" cm="1">
        <f t="array" ref="AD404">IF($D404&lt;COLUMNS($F$7:AD$7),"",INDEX(TableDiv[[GASB]:[GASB]],_xlfn.AGGREGATE(15,3,(TableDiv[[Agency]:[Agency]]=$E404)/(TableDiv[[Agency]:[Agency]]=$E404)*(ROW(TableDiv[Agency])-ROW(TableDiv[[#Headers],[Agency]])),COLUMNS($F$7:AD$7))))</f>
        <v>0</v>
      </c>
      <c r="AE404" s="1069" cm="1">
        <f t="array" ref="AE404">IF($D404&lt;COLUMNS($F$7:AE$7),"",INDEX(TableDiv[[GASB]:[GASB]],_xlfn.AGGREGATE(15,3,(TableDiv[[Agency]:[Agency]]=$E404)/(TableDiv[[Agency]:[Agency]]=$E404)*(ROW(TableDiv[Agency])-ROW(TableDiv[[#Headers],[Agency]])),COLUMNS($F$7:AE$7))))</f>
        <v>0</v>
      </c>
      <c r="AF404" s="1069" cm="1">
        <f t="array" ref="AF404">IF($D404&lt;COLUMNS($F$7:AF$7),"",INDEX(TableDiv[[GASB]:[GASB]],_xlfn.AGGREGATE(15,3,(TableDiv[[Agency]:[Agency]]=$E404)/(TableDiv[[Agency]:[Agency]]=$E404)*(ROW(TableDiv[Agency])-ROW(TableDiv[[#Headers],[Agency]])),COLUMNS($F$7:AF$7))))</f>
        <v>0</v>
      </c>
      <c r="AG404" s="1069" cm="1">
        <f t="array" ref="AG404">IF($D404&lt;COLUMNS($F$7:AG$7),"",INDEX(TableDiv[[GASB]:[GASB]],_xlfn.AGGREGATE(15,3,(TableDiv[[Agency]:[Agency]]=$E404)/(TableDiv[[Agency]:[Agency]]=$E404)*(ROW(TableDiv[Agency])-ROW(TableDiv[[#Headers],[Agency]])),COLUMNS($F$7:AG$7))))</f>
        <v>0</v>
      </c>
      <c r="AH404" s="1069" cm="1">
        <f t="array" ref="AH404">IF($D404&lt;COLUMNS($F$7:AH$7),"",INDEX(TableDiv[[GASB]:[GASB]],_xlfn.AGGREGATE(15,3,(TableDiv[[Agency]:[Agency]]=$E404)/(TableDiv[[Agency]:[Agency]]=$E404)*(ROW(TableDiv[Agency])-ROW(TableDiv[[#Headers],[Agency]])),COLUMNS($F$7:AH$7))))</f>
        <v>0</v>
      </c>
      <c r="AI404" s="1069" cm="1">
        <f t="array" ref="AI404">IF($D404&lt;COLUMNS($F$7:AI$7),"",INDEX(TableDiv[[GASB]:[GASB]],_xlfn.AGGREGATE(15,3,(TableDiv[[Agency]:[Agency]]=$E404)/(TableDiv[[Agency]:[Agency]]=$E404)*(ROW(TableDiv[Agency])-ROW(TableDiv[[#Headers],[Agency]])),COLUMNS($F$7:AI$7))))</f>
        <v>0</v>
      </c>
      <c r="AJ404" s="1069" cm="1">
        <f t="array" ref="AJ404">IF($D404&lt;COLUMNS($F$7:AJ$7),"",INDEX(TableDiv[[GASB]:[GASB]],_xlfn.AGGREGATE(15,3,(TableDiv[[Agency]:[Agency]]=$E404)/(TableDiv[[Agency]:[Agency]]=$E404)*(ROW(TableDiv[Agency])-ROW(TableDiv[[#Headers],[Agency]])),COLUMNS($F$7:AJ$7))))</f>
        <v>0</v>
      </c>
      <c r="AK404" s="1069" t="str" cm="1">
        <f t="array" ref="AK404">IF($D404&lt;COLUMNS($F$7:AK$7),"",INDEX(TableDiv[[GASB]:[GASB]],_xlfn.AGGREGATE(15,3,(TableDiv[[Agency]:[Agency]]=$E404)/(TableDiv[[Agency]:[Agency]]=$E404)*(ROW(TableDiv[Agency])-ROW(TableDiv[[#Headers],[Agency]])),COLUMNS($F$7:AK$7))))</f>
        <v/>
      </c>
      <c r="AL404" s="1069" t="str" cm="1">
        <f t="array" ref="AL404">IF($D404&lt;COLUMNS($F$7:AL$7),"",INDEX(TableDiv[[GASB]:[GASB]],_xlfn.AGGREGATE(15,3,(TableDiv[[Agency]:[Agency]]=$E404)/(TableDiv[[Agency]:[Agency]]=$E404)*(ROW(TableDiv[Agency])-ROW(TableDiv[[#Headers],[Agency]])),COLUMNS($F$7:AL$7))))</f>
        <v/>
      </c>
      <c r="AM404" s="1069" t="str" cm="1">
        <f t="array" ref="AM404">IF($D404&lt;COLUMNS($F$7:AM$7),"",INDEX(TableDiv[[GASB]:[GASB]],_xlfn.AGGREGATE(15,3,(TableDiv[[Agency]:[Agency]]=$E404)/(TableDiv[[Agency]:[Agency]]=$E404)*(ROW(TableDiv[Agency])-ROW(TableDiv[[#Headers],[Agency]])),COLUMNS($F$7:AM$7))))</f>
        <v/>
      </c>
      <c r="AN404" s="1069"/>
      <c r="AO404" s="1069"/>
      <c r="AP404" s="1069"/>
      <c r="AQ404" s="1069"/>
      <c r="AR404" s="1069"/>
      <c r="AS404" s="1069"/>
    </row>
    <row r="405" spans="1:45" ht="15">
      <c r="A405" s="1073" t="s">
        <v>2433</v>
      </c>
      <c r="B405" s="1073" t="s">
        <v>2408</v>
      </c>
      <c r="C405" s="1069"/>
      <c r="D405" s="1069">
        <f>COUNTIF(TableDiv[Agency],E405)</f>
        <v>31</v>
      </c>
      <c r="E405" s="1078" t="str" cm="1">
        <f t="array" ref="E405">IFERROR(INDEX(TableDiv[Agency],MATCH(0,INDEX(COUNTIF($E$7:E404,TableDiv[Agency]),),0)),"")</f>
        <v/>
      </c>
      <c r="F405" s="1069" cm="1">
        <f t="array" ref="F405">IF($D405&lt;COLUMNS($F$7:F$7),"",INDEX(TableDiv[[GASB]:[GASB]],_xlfn.AGGREGATE(15,3,(TableDiv[[Agency]:[Agency]]=$E405)/(TableDiv[[Agency]:[Agency]]=$E405)*(ROW(TableDiv[Agency])-ROW(TableDiv[[#Headers],[Agency]])),COLUMNS($F$7:F$7))))</f>
        <v>0</v>
      </c>
      <c r="G405" s="1069" cm="1">
        <f t="array" ref="G405">IF($D405&lt;COLUMNS($F$7:G$7),"",INDEX(TableDiv[[GASB]:[GASB]],_xlfn.AGGREGATE(15,3,(TableDiv[[Agency]:[Agency]]=$E405)/(TableDiv[[Agency]:[Agency]]=$E405)*(ROW(TableDiv[Agency])-ROW(TableDiv[[#Headers],[Agency]])),COLUMNS($F$7:G$7))))</f>
        <v>0</v>
      </c>
      <c r="H405" s="1069" cm="1">
        <f t="array" ref="H405">IF($D405&lt;COLUMNS($F$7:H$7),"",INDEX(TableDiv[[GASB]:[GASB]],_xlfn.AGGREGATE(15,3,(TableDiv[[Agency]:[Agency]]=$E405)/(TableDiv[[Agency]:[Agency]]=$E405)*(ROW(TableDiv[Agency])-ROW(TableDiv[[#Headers],[Agency]])),COLUMNS($F$7:H$7))))</f>
        <v>0</v>
      </c>
      <c r="I405" s="1069" cm="1">
        <f t="array" ref="I405">IF($D405&lt;COLUMNS($F$7:I$7),"",INDEX(TableDiv[[GASB]:[GASB]],_xlfn.AGGREGATE(15,3,(TableDiv[[Agency]:[Agency]]=$E405)/(TableDiv[[Agency]:[Agency]]=$E405)*(ROW(TableDiv[Agency])-ROW(TableDiv[[#Headers],[Agency]])),COLUMNS($F$7:I$7))))</f>
        <v>0</v>
      </c>
      <c r="J405" s="1069" cm="1">
        <f t="array" ref="J405">IF($D405&lt;COLUMNS($F$7:J$7),"",INDEX(TableDiv[[GASB]:[GASB]],_xlfn.AGGREGATE(15,3,(TableDiv[[Agency]:[Agency]]=$E405)/(TableDiv[[Agency]:[Agency]]=$E405)*(ROW(TableDiv[Agency])-ROW(TableDiv[[#Headers],[Agency]])),COLUMNS($F$7:J$7))))</f>
        <v>0</v>
      </c>
      <c r="K405" s="1069" cm="1">
        <f t="array" ref="K405">IF($D405&lt;COLUMNS($F$7:K$7),"",INDEX(TableDiv[[GASB]:[GASB]],_xlfn.AGGREGATE(15,3,(TableDiv[[Agency]:[Agency]]=$E405)/(TableDiv[[Agency]:[Agency]]=$E405)*(ROW(TableDiv[Agency])-ROW(TableDiv[[#Headers],[Agency]])),COLUMNS($F$7:K$7))))</f>
        <v>0</v>
      </c>
      <c r="L405" s="1069" cm="1">
        <f t="array" ref="L405">IF($D405&lt;COLUMNS($F$7:L$7),"",INDEX(TableDiv[[GASB]:[GASB]],_xlfn.AGGREGATE(15,3,(TableDiv[[Agency]:[Agency]]=$E405)/(TableDiv[[Agency]:[Agency]]=$E405)*(ROW(TableDiv[Agency])-ROW(TableDiv[[#Headers],[Agency]])),COLUMNS($F$7:L$7))))</f>
        <v>0</v>
      </c>
      <c r="M405" s="1069" cm="1">
        <f t="array" ref="M405">IF($D405&lt;COLUMNS($F$7:M$7),"",INDEX(TableDiv[[GASB]:[GASB]],_xlfn.AGGREGATE(15,3,(TableDiv[[Agency]:[Agency]]=$E405)/(TableDiv[[Agency]:[Agency]]=$E405)*(ROW(TableDiv[Agency])-ROW(TableDiv[[#Headers],[Agency]])),COLUMNS($F$7:M$7))))</f>
        <v>0</v>
      </c>
      <c r="N405" s="1069" cm="1">
        <f t="array" ref="N405">IF($D405&lt;COLUMNS($F$7:N$7),"",INDEX(TableDiv[[GASB]:[GASB]],_xlfn.AGGREGATE(15,3,(TableDiv[[Agency]:[Agency]]=$E405)/(TableDiv[[Agency]:[Agency]]=$E405)*(ROW(TableDiv[Agency])-ROW(TableDiv[[#Headers],[Agency]])),COLUMNS($F$7:N$7))))</f>
        <v>0</v>
      </c>
      <c r="O405" s="1069" cm="1">
        <f t="array" ref="O405">IF($D405&lt;COLUMNS($F$7:O$7),"",INDEX(TableDiv[[GASB]:[GASB]],_xlfn.AGGREGATE(15,3,(TableDiv[[Agency]:[Agency]]=$E405)/(TableDiv[[Agency]:[Agency]]=$E405)*(ROW(TableDiv[Agency])-ROW(TableDiv[[#Headers],[Agency]])),COLUMNS($F$7:O$7))))</f>
        <v>0</v>
      </c>
      <c r="P405" s="1069" cm="1">
        <f t="array" ref="P405">IF($D405&lt;COLUMNS($F$7:P$7),"",INDEX(TableDiv[[GASB]:[GASB]],_xlfn.AGGREGATE(15,3,(TableDiv[[Agency]:[Agency]]=$E405)/(TableDiv[[Agency]:[Agency]]=$E405)*(ROW(TableDiv[Agency])-ROW(TableDiv[[#Headers],[Agency]])),COLUMNS($F$7:P$7))))</f>
        <v>0</v>
      </c>
      <c r="Q405" s="1069" cm="1">
        <f t="array" ref="Q405">IF($D405&lt;COLUMNS($F$7:Q$7),"",INDEX(TableDiv[[GASB]:[GASB]],_xlfn.AGGREGATE(15,3,(TableDiv[[Agency]:[Agency]]=$E405)/(TableDiv[[Agency]:[Agency]]=$E405)*(ROW(TableDiv[Agency])-ROW(TableDiv[[#Headers],[Agency]])),COLUMNS($F$7:Q$7))))</f>
        <v>0</v>
      </c>
      <c r="R405" s="1069" cm="1">
        <f t="array" ref="R405">IF($D405&lt;COLUMNS($F$7:R$7),"",INDEX(TableDiv[[GASB]:[GASB]],_xlfn.AGGREGATE(15,3,(TableDiv[[Agency]:[Agency]]=$E405)/(TableDiv[[Agency]:[Agency]]=$E405)*(ROW(TableDiv[Agency])-ROW(TableDiv[[#Headers],[Agency]])),COLUMNS($F$7:R$7))))</f>
        <v>0</v>
      </c>
      <c r="S405" s="1069" cm="1">
        <f t="array" ref="S405">IF($D405&lt;COLUMNS($F$7:S$7),"",INDEX(TableDiv[[GASB]:[GASB]],_xlfn.AGGREGATE(15,3,(TableDiv[[Agency]:[Agency]]=$E405)/(TableDiv[[Agency]:[Agency]]=$E405)*(ROW(TableDiv[Agency])-ROW(TableDiv[[#Headers],[Agency]])),COLUMNS($F$7:S$7))))</f>
        <v>0</v>
      </c>
      <c r="T405" s="1069" cm="1">
        <f t="array" ref="T405">IF($D405&lt;COLUMNS($F$7:T$7),"",INDEX(TableDiv[[GASB]:[GASB]],_xlfn.AGGREGATE(15,3,(TableDiv[[Agency]:[Agency]]=$E405)/(TableDiv[[Agency]:[Agency]]=$E405)*(ROW(TableDiv[Agency])-ROW(TableDiv[[#Headers],[Agency]])),COLUMNS($F$7:T$7))))</f>
        <v>0</v>
      </c>
      <c r="U405" s="1069" cm="1">
        <f t="array" ref="U405">IF($D405&lt;COLUMNS($F$7:U$7),"",INDEX(TableDiv[[GASB]:[GASB]],_xlfn.AGGREGATE(15,3,(TableDiv[[Agency]:[Agency]]=$E405)/(TableDiv[[Agency]:[Agency]]=$E405)*(ROW(TableDiv[Agency])-ROW(TableDiv[[#Headers],[Agency]])),COLUMNS($F$7:U$7))))</f>
        <v>0</v>
      </c>
      <c r="V405" s="1069" cm="1">
        <f t="array" ref="V405">IF($D405&lt;COLUMNS($F$7:V$7),"",INDEX(TableDiv[[GASB]:[GASB]],_xlfn.AGGREGATE(15,3,(TableDiv[[Agency]:[Agency]]=$E405)/(TableDiv[[Agency]:[Agency]]=$E405)*(ROW(TableDiv[Agency])-ROW(TableDiv[[#Headers],[Agency]])),COLUMNS($F$7:V$7))))</f>
        <v>0</v>
      </c>
      <c r="W405" s="1069" cm="1">
        <f t="array" ref="W405">IF($D405&lt;COLUMNS($F$7:W$7),"",INDEX(TableDiv[[GASB]:[GASB]],_xlfn.AGGREGATE(15,3,(TableDiv[[Agency]:[Agency]]=$E405)/(TableDiv[[Agency]:[Agency]]=$E405)*(ROW(TableDiv[Agency])-ROW(TableDiv[[#Headers],[Agency]])),COLUMNS($F$7:W$7))))</f>
        <v>0</v>
      </c>
      <c r="X405" s="1069" cm="1">
        <f t="array" ref="X405">IF($D405&lt;COLUMNS($F$7:X$7),"",INDEX(TableDiv[[GASB]:[GASB]],_xlfn.AGGREGATE(15,3,(TableDiv[[Agency]:[Agency]]=$E405)/(TableDiv[[Agency]:[Agency]]=$E405)*(ROW(TableDiv[Agency])-ROW(TableDiv[[#Headers],[Agency]])),COLUMNS($F$7:X$7))))</f>
        <v>0</v>
      </c>
      <c r="Y405" s="1069" cm="1">
        <f t="array" ref="Y405">IF($D405&lt;COLUMNS($F$7:Y$7),"",INDEX(TableDiv[[GASB]:[GASB]],_xlfn.AGGREGATE(15,3,(TableDiv[[Agency]:[Agency]]=$E405)/(TableDiv[[Agency]:[Agency]]=$E405)*(ROW(TableDiv[Agency])-ROW(TableDiv[[#Headers],[Agency]])),COLUMNS($F$7:Y$7))))</f>
        <v>0</v>
      </c>
      <c r="Z405" s="1069" cm="1">
        <f t="array" ref="Z405">IF($D405&lt;COLUMNS($F$7:Z$7),"",INDEX(TableDiv[[GASB]:[GASB]],_xlfn.AGGREGATE(15,3,(TableDiv[[Agency]:[Agency]]=$E405)/(TableDiv[[Agency]:[Agency]]=$E405)*(ROW(TableDiv[Agency])-ROW(TableDiv[[#Headers],[Agency]])),COLUMNS($F$7:Z$7))))</f>
        <v>0</v>
      </c>
      <c r="AA405" s="1069" cm="1">
        <f t="array" ref="AA405">IF($D405&lt;COLUMNS($F$7:AA$7),"",INDEX(TableDiv[[GASB]:[GASB]],_xlfn.AGGREGATE(15,3,(TableDiv[[Agency]:[Agency]]=$E405)/(TableDiv[[Agency]:[Agency]]=$E405)*(ROW(TableDiv[Agency])-ROW(TableDiv[[#Headers],[Agency]])),COLUMNS($F$7:AA$7))))</f>
        <v>0</v>
      </c>
      <c r="AB405" s="1069" cm="1">
        <f t="array" ref="AB405">IF($D405&lt;COLUMNS($F$7:AB$7),"",INDEX(TableDiv[[GASB]:[GASB]],_xlfn.AGGREGATE(15,3,(TableDiv[[Agency]:[Agency]]=$E405)/(TableDiv[[Agency]:[Agency]]=$E405)*(ROW(TableDiv[Agency])-ROW(TableDiv[[#Headers],[Agency]])),COLUMNS($F$7:AB$7))))</f>
        <v>0</v>
      </c>
      <c r="AC405" s="1069" cm="1">
        <f t="array" ref="AC405">IF($D405&lt;COLUMNS($F$7:AC$7),"",INDEX(TableDiv[[GASB]:[GASB]],_xlfn.AGGREGATE(15,3,(TableDiv[[Agency]:[Agency]]=$E405)/(TableDiv[[Agency]:[Agency]]=$E405)*(ROW(TableDiv[Agency])-ROW(TableDiv[[#Headers],[Agency]])),COLUMNS($F$7:AC$7))))</f>
        <v>0</v>
      </c>
      <c r="AD405" s="1069" cm="1">
        <f t="array" ref="AD405">IF($D405&lt;COLUMNS($F$7:AD$7),"",INDEX(TableDiv[[GASB]:[GASB]],_xlfn.AGGREGATE(15,3,(TableDiv[[Agency]:[Agency]]=$E405)/(TableDiv[[Agency]:[Agency]]=$E405)*(ROW(TableDiv[Agency])-ROW(TableDiv[[#Headers],[Agency]])),COLUMNS($F$7:AD$7))))</f>
        <v>0</v>
      </c>
      <c r="AE405" s="1069" cm="1">
        <f t="array" ref="AE405">IF($D405&lt;COLUMNS($F$7:AE$7),"",INDEX(TableDiv[[GASB]:[GASB]],_xlfn.AGGREGATE(15,3,(TableDiv[[Agency]:[Agency]]=$E405)/(TableDiv[[Agency]:[Agency]]=$E405)*(ROW(TableDiv[Agency])-ROW(TableDiv[[#Headers],[Agency]])),COLUMNS($F$7:AE$7))))</f>
        <v>0</v>
      </c>
      <c r="AF405" s="1069" cm="1">
        <f t="array" ref="AF405">IF($D405&lt;COLUMNS($F$7:AF$7),"",INDEX(TableDiv[[GASB]:[GASB]],_xlfn.AGGREGATE(15,3,(TableDiv[[Agency]:[Agency]]=$E405)/(TableDiv[[Agency]:[Agency]]=$E405)*(ROW(TableDiv[Agency])-ROW(TableDiv[[#Headers],[Agency]])),COLUMNS($F$7:AF$7))))</f>
        <v>0</v>
      </c>
      <c r="AG405" s="1069" cm="1">
        <f t="array" ref="AG405">IF($D405&lt;COLUMNS($F$7:AG$7),"",INDEX(TableDiv[[GASB]:[GASB]],_xlfn.AGGREGATE(15,3,(TableDiv[[Agency]:[Agency]]=$E405)/(TableDiv[[Agency]:[Agency]]=$E405)*(ROW(TableDiv[Agency])-ROW(TableDiv[[#Headers],[Agency]])),COLUMNS($F$7:AG$7))))</f>
        <v>0</v>
      </c>
      <c r="AH405" s="1069" cm="1">
        <f t="array" ref="AH405">IF($D405&lt;COLUMNS($F$7:AH$7),"",INDEX(TableDiv[[GASB]:[GASB]],_xlfn.AGGREGATE(15,3,(TableDiv[[Agency]:[Agency]]=$E405)/(TableDiv[[Agency]:[Agency]]=$E405)*(ROW(TableDiv[Agency])-ROW(TableDiv[[#Headers],[Agency]])),COLUMNS($F$7:AH$7))))</f>
        <v>0</v>
      </c>
      <c r="AI405" s="1069" cm="1">
        <f t="array" ref="AI405">IF($D405&lt;COLUMNS($F$7:AI$7),"",INDEX(TableDiv[[GASB]:[GASB]],_xlfn.AGGREGATE(15,3,(TableDiv[[Agency]:[Agency]]=$E405)/(TableDiv[[Agency]:[Agency]]=$E405)*(ROW(TableDiv[Agency])-ROW(TableDiv[[#Headers],[Agency]])),COLUMNS($F$7:AI$7))))</f>
        <v>0</v>
      </c>
      <c r="AJ405" s="1069" cm="1">
        <f t="array" ref="AJ405">IF($D405&lt;COLUMNS($F$7:AJ$7),"",INDEX(TableDiv[[GASB]:[GASB]],_xlfn.AGGREGATE(15,3,(TableDiv[[Agency]:[Agency]]=$E405)/(TableDiv[[Agency]:[Agency]]=$E405)*(ROW(TableDiv[Agency])-ROW(TableDiv[[#Headers],[Agency]])),COLUMNS($F$7:AJ$7))))</f>
        <v>0</v>
      </c>
      <c r="AK405" s="1069" t="str" cm="1">
        <f t="array" ref="AK405">IF($D405&lt;COLUMNS($F$7:AK$7),"",INDEX(TableDiv[[GASB]:[GASB]],_xlfn.AGGREGATE(15,3,(TableDiv[[Agency]:[Agency]]=$E405)/(TableDiv[[Agency]:[Agency]]=$E405)*(ROW(TableDiv[Agency])-ROW(TableDiv[[#Headers],[Agency]])),COLUMNS($F$7:AK$7))))</f>
        <v/>
      </c>
      <c r="AL405" s="1069" t="str" cm="1">
        <f t="array" ref="AL405">IF($D405&lt;COLUMNS($F$7:AL$7),"",INDEX(TableDiv[[GASB]:[GASB]],_xlfn.AGGREGATE(15,3,(TableDiv[[Agency]:[Agency]]=$E405)/(TableDiv[[Agency]:[Agency]]=$E405)*(ROW(TableDiv[Agency])-ROW(TableDiv[[#Headers],[Agency]])),COLUMNS($F$7:AL$7))))</f>
        <v/>
      </c>
      <c r="AM405" s="1069" t="str" cm="1">
        <f t="array" ref="AM405">IF($D405&lt;COLUMNS($F$7:AM$7),"",INDEX(TableDiv[[GASB]:[GASB]],_xlfn.AGGREGATE(15,3,(TableDiv[[Agency]:[Agency]]=$E405)/(TableDiv[[Agency]:[Agency]]=$E405)*(ROW(TableDiv[Agency])-ROW(TableDiv[[#Headers],[Agency]])),COLUMNS($F$7:AM$7))))</f>
        <v/>
      </c>
      <c r="AN405" s="1069"/>
      <c r="AO405" s="1069"/>
      <c r="AP405" s="1069"/>
      <c r="AQ405" s="1069"/>
      <c r="AR405" s="1069"/>
      <c r="AS405" s="1069"/>
    </row>
    <row r="406" spans="1:45" ht="15">
      <c r="A406" s="1073" t="s">
        <v>2434</v>
      </c>
      <c r="B406" s="1073" t="s">
        <v>2408</v>
      </c>
      <c r="C406" s="1069"/>
      <c r="D406" s="1069">
        <f>COUNTIF(TableDiv[Agency],E406)</f>
        <v>31</v>
      </c>
      <c r="E406" s="1078" t="str" cm="1">
        <f t="array" ref="E406">IFERROR(INDEX(TableDiv[Agency],MATCH(0,INDEX(COUNTIF($E$7:E405,TableDiv[Agency]),),0)),"")</f>
        <v/>
      </c>
      <c r="F406" s="1069" cm="1">
        <f t="array" ref="F406">IF($D406&lt;COLUMNS($F$7:F$7),"",INDEX(TableDiv[[GASB]:[GASB]],_xlfn.AGGREGATE(15,3,(TableDiv[[Agency]:[Agency]]=$E406)/(TableDiv[[Agency]:[Agency]]=$E406)*(ROW(TableDiv[Agency])-ROW(TableDiv[[#Headers],[Agency]])),COLUMNS($F$7:F$7))))</f>
        <v>0</v>
      </c>
      <c r="G406" s="1069" cm="1">
        <f t="array" ref="G406">IF($D406&lt;COLUMNS($F$7:G$7),"",INDEX(TableDiv[[GASB]:[GASB]],_xlfn.AGGREGATE(15,3,(TableDiv[[Agency]:[Agency]]=$E406)/(TableDiv[[Agency]:[Agency]]=$E406)*(ROW(TableDiv[Agency])-ROW(TableDiv[[#Headers],[Agency]])),COLUMNS($F$7:G$7))))</f>
        <v>0</v>
      </c>
      <c r="H406" s="1069" cm="1">
        <f t="array" ref="H406">IF($D406&lt;COLUMNS($F$7:H$7),"",INDEX(TableDiv[[GASB]:[GASB]],_xlfn.AGGREGATE(15,3,(TableDiv[[Agency]:[Agency]]=$E406)/(TableDiv[[Agency]:[Agency]]=$E406)*(ROW(TableDiv[Agency])-ROW(TableDiv[[#Headers],[Agency]])),COLUMNS($F$7:H$7))))</f>
        <v>0</v>
      </c>
      <c r="I406" s="1069" cm="1">
        <f t="array" ref="I406">IF($D406&lt;COLUMNS($F$7:I$7),"",INDEX(TableDiv[[GASB]:[GASB]],_xlfn.AGGREGATE(15,3,(TableDiv[[Agency]:[Agency]]=$E406)/(TableDiv[[Agency]:[Agency]]=$E406)*(ROW(TableDiv[Agency])-ROW(TableDiv[[#Headers],[Agency]])),COLUMNS($F$7:I$7))))</f>
        <v>0</v>
      </c>
      <c r="J406" s="1069" cm="1">
        <f t="array" ref="J406">IF($D406&lt;COLUMNS($F$7:J$7),"",INDEX(TableDiv[[GASB]:[GASB]],_xlfn.AGGREGATE(15,3,(TableDiv[[Agency]:[Agency]]=$E406)/(TableDiv[[Agency]:[Agency]]=$E406)*(ROW(TableDiv[Agency])-ROW(TableDiv[[#Headers],[Agency]])),COLUMNS($F$7:J$7))))</f>
        <v>0</v>
      </c>
      <c r="K406" s="1069" cm="1">
        <f t="array" ref="K406">IF($D406&lt;COLUMNS($F$7:K$7),"",INDEX(TableDiv[[GASB]:[GASB]],_xlfn.AGGREGATE(15,3,(TableDiv[[Agency]:[Agency]]=$E406)/(TableDiv[[Agency]:[Agency]]=$E406)*(ROW(TableDiv[Agency])-ROW(TableDiv[[#Headers],[Agency]])),COLUMNS($F$7:K$7))))</f>
        <v>0</v>
      </c>
      <c r="L406" s="1069" cm="1">
        <f t="array" ref="L406">IF($D406&lt;COLUMNS($F$7:L$7),"",INDEX(TableDiv[[GASB]:[GASB]],_xlfn.AGGREGATE(15,3,(TableDiv[[Agency]:[Agency]]=$E406)/(TableDiv[[Agency]:[Agency]]=$E406)*(ROW(TableDiv[Agency])-ROW(TableDiv[[#Headers],[Agency]])),COLUMNS($F$7:L$7))))</f>
        <v>0</v>
      </c>
      <c r="M406" s="1069" cm="1">
        <f t="array" ref="M406">IF($D406&lt;COLUMNS($F$7:M$7),"",INDEX(TableDiv[[GASB]:[GASB]],_xlfn.AGGREGATE(15,3,(TableDiv[[Agency]:[Agency]]=$E406)/(TableDiv[[Agency]:[Agency]]=$E406)*(ROW(TableDiv[Agency])-ROW(TableDiv[[#Headers],[Agency]])),COLUMNS($F$7:M$7))))</f>
        <v>0</v>
      </c>
      <c r="N406" s="1069" cm="1">
        <f t="array" ref="N406">IF($D406&lt;COLUMNS($F$7:N$7),"",INDEX(TableDiv[[GASB]:[GASB]],_xlfn.AGGREGATE(15,3,(TableDiv[[Agency]:[Agency]]=$E406)/(TableDiv[[Agency]:[Agency]]=$E406)*(ROW(TableDiv[Agency])-ROW(TableDiv[[#Headers],[Agency]])),COLUMNS($F$7:N$7))))</f>
        <v>0</v>
      </c>
      <c r="O406" s="1069" cm="1">
        <f t="array" ref="O406">IF($D406&lt;COLUMNS($F$7:O$7),"",INDEX(TableDiv[[GASB]:[GASB]],_xlfn.AGGREGATE(15,3,(TableDiv[[Agency]:[Agency]]=$E406)/(TableDiv[[Agency]:[Agency]]=$E406)*(ROW(TableDiv[Agency])-ROW(TableDiv[[#Headers],[Agency]])),COLUMNS($F$7:O$7))))</f>
        <v>0</v>
      </c>
      <c r="P406" s="1069" cm="1">
        <f t="array" ref="P406">IF($D406&lt;COLUMNS($F$7:P$7),"",INDEX(TableDiv[[GASB]:[GASB]],_xlfn.AGGREGATE(15,3,(TableDiv[[Agency]:[Agency]]=$E406)/(TableDiv[[Agency]:[Agency]]=$E406)*(ROW(TableDiv[Agency])-ROW(TableDiv[[#Headers],[Agency]])),COLUMNS($F$7:P$7))))</f>
        <v>0</v>
      </c>
      <c r="Q406" s="1069" cm="1">
        <f t="array" ref="Q406">IF($D406&lt;COLUMNS($F$7:Q$7),"",INDEX(TableDiv[[GASB]:[GASB]],_xlfn.AGGREGATE(15,3,(TableDiv[[Agency]:[Agency]]=$E406)/(TableDiv[[Agency]:[Agency]]=$E406)*(ROW(TableDiv[Agency])-ROW(TableDiv[[#Headers],[Agency]])),COLUMNS($F$7:Q$7))))</f>
        <v>0</v>
      </c>
      <c r="R406" s="1069" cm="1">
        <f t="array" ref="R406">IF($D406&lt;COLUMNS($F$7:R$7),"",INDEX(TableDiv[[GASB]:[GASB]],_xlfn.AGGREGATE(15,3,(TableDiv[[Agency]:[Agency]]=$E406)/(TableDiv[[Agency]:[Agency]]=$E406)*(ROW(TableDiv[Agency])-ROW(TableDiv[[#Headers],[Agency]])),COLUMNS($F$7:R$7))))</f>
        <v>0</v>
      </c>
      <c r="S406" s="1069" cm="1">
        <f t="array" ref="S406">IF($D406&lt;COLUMNS($F$7:S$7),"",INDEX(TableDiv[[GASB]:[GASB]],_xlfn.AGGREGATE(15,3,(TableDiv[[Agency]:[Agency]]=$E406)/(TableDiv[[Agency]:[Agency]]=$E406)*(ROW(TableDiv[Agency])-ROW(TableDiv[[#Headers],[Agency]])),COLUMNS($F$7:S$7))))</f>
        <v>0</v>
      </c>
      <c r="T406" s="1069" cm="1">
        <f t="array" ref="T406">IF($D406&lt;COLUMNS($F$7:T$7),"",INDEX(TableDiv[[GASB]:[GASB]],_xlfn.AGGREGATE(15,3,(TableDiv[[Agency]:[Agency]]=$E406)/(TableDiv[[Agency]:[Agency]]=$E406)*(ROW(TableDiv[Agency])-ROW(TableDiv[[#Headers],[Agency]])),COLUMNS($F$7:T$7))))</f>
        <v>0</v>
      </c>
      <c r="U406" s="1069" cm="1">
        <f t="array" ref="U406">IF($D406&lt;COLUMNS($F$7:U$7),"",INDEX(TableDiv[[GASB]:[GASB]],_xlfn.AGGREGATE(15,3,(TableDiv[[Agency]:[Agency]]=$E406)/(TableDiv[[Agency]:[Agency]]=$E406)*(ROW(TableDiv[Agency])-ROW(TableDiv[[#Headers],[Agency]])),COLUMNS($F$7:U$7))))</f>
        <v>0</v>
      </c>
      <c r="V406" s="1069" cm="1">
        <f t="array" ref="V406">IF($D406&lt;COLUMNS($F$7:V$7),"",INDEX(TableDiv[[GASB]:[GASB]],_xlfn.AGGREGATE(15,3,(TableDiv[[Agency]:[Agency]]=$E406)/(TableDiv[[Agency]:[Agency]]=$E406)*(ROW(TableDiv[Agency])-ROW(TableDiv[[#Headers],[Agency]])),COLUMNS($F$7:V$7))))</f>
        <v>0</v>
      </c>
      <c r="W406" s="1069" cm="1">
        <f t="array" ref="W406">IF($D406&lt;COLUMNS($F$7:W$7),"",INDEX(TableDiv[[GASB]:[GASB]],_xlfn.AGGREGATE(15,3,(TableDiv[[Agency]:[Agency]]=$E406)/(TableDiv[[Agency]:[Agency]]=$E406)*(ROW(TableDiv[Agency])-ROW(TableDiv[[#Headers],[Agency]])),COLUMNS($F$7:W$7))))</f>
        <v>0</v>
      </c>
      <c r="X406" s="1069" cm="1">
        <f t="array" ref="X406">IF($D406&lt;COLUMNS($F$7:X$7),"",INDEX(TableDiv[[GASB]:[GASB]],_xlfn.AGGREGATE(15,3,(TableDiv[[Agency]:[Agency]]=$E406)/(TableDiv[[Agency]:[Agency]]=$E406)*(ROW(TableDiv[Agency])-ROW(TableDiv[[#Headers],[Agency]])),COLUMNS($F$7:X$7))))</f>
        <v>0</v>
      </c>
      <c r="Y406" s="1069" cm="1">
        <f t="array" ref="Y406">IF($D406&lt;COLUMNS($F$7:Y$7),"",INDEX(TableDiv[[GASB]:[GASB]],_xlfn.AGGREGATE(15,3,(TableDiv[[Agency]:[Agency]]=$E406)/(TableDiv[[Agency]:[Agency]]=$E406)*(ROW(TableDiv[Agency])-ROW(TableDiv[[#Headers],[Agency]])),COLUMNS($F$7:Y$7))))</f>
        <v>0</v>
      </c>
      <c r="Z406" s="1069" cm="1">
        <f t="array" ref="Z406">IF($D406&lt;COLUMNS($F$7:Z$7),"",INDEX(TableDiv[[GASB]:[GASB]],_xlfn.AGGREGATE(15,3,(TableDiv[[Agency]:[Agency]]=$E406)/(TableDiv[[Agency]:[Agency]]=$E406)*(ROW(TableDiv[Agency])-ROW(TableDiv[[#Headers],[Agency]])),COLUMNS($F$7:Z$7))))</f>
        <v>0</v>
      </c>
      <c r="AA406" s="1069" cm="1">
        <f t="array" ref="AA406">IF($D406&lt;COLUMNS($F$7:AA$7),"",INDEX(TableDiv[[GASB]:[GASB]],_xlfn.AGGREGATE(15,3,(TableDiv[[Agency]:[Agency]]=$E406)/(TableDiv[[Agency]:[Agency]]=$E406)*(ROW(TableDiv[Agency])-ROW(TableDiv[[#Headers],[Agency]])),COLUMNS($F$7:AA$7))))</f>
        <v>0</v>
      </c>
      <c r="AB406" s="1069" cm="1">
        <f t="array" ref="AB406">IF($D406&lt;COLUMNS($F$7:AB$7),"",INDEX(TableDiv[[GASB]:[GASB]],_xlfn.AGGREGATE(15,3,(TableDiv[[Agency]:[Agency]]=$E406)/(TableDiv[[Agency]:[Agency]]=$E406)*(ROW(TableDiv[Agency])-ROW(TableDiv[[#Headers],[Agency]])),COLUMNS($F$7:AB$7))))</f>
        <v>0</v>
      </c>
      <c r="AC406" s="1069" cm="1">
        <f t="array" ref="AC406">IF($D406&lt;COLUMNS($F$7:AC$7),"",INDEX(TableDiv[[GASB]:[GASB]],_xlfn.AGGREGATE(15,3,(TableDiv[[Agency]:[Agency]]=$E406)/(TableDiv[[Agency]:[Agency]]=$E406)*(ROW(TableDiv[Agency])-ROW(TableDiv[[#Headers],[Agency]])),COLUMNS($F$7:AC$7))))</f>
        <v>0</v>
      </c>
      <c r="AD406" s="1069" cm="1">
        <f t="array" ref="AD406">IF($D406&lt;COLUMNS($F$7:AD$7),"",INDEX(TableDiv[[GASB]:[GASB]],_xlfn.AGGREGATE(15,3,(TableDiv[[Agency]:[Agency]]=$E406)/(TableDiv[[Agency]:[Agency]]=$E406)*(ROW(TableDiv[Agency])-ROW(TableDiv[[#Headers],[Agency]])),COLUMNS($F$7:AD$7))))</f>
        <v>0</v>
      </c>
      <c r="AE406" s="1069" cm="1">
        <f t="array" ref="AE406">IF($D406&lt;COLUMNS($F$7:AE$7),"",INDEX(TableDiv[[GASB]:[GASB]],_xlfn.AGGREGATE(15,3,(TableDiv[[Agency]:[Agency]]=$E406)/(TableDiv[[Agency]:[Agency]]=$E406)*(ROW(TableDiv[Agency])-ROW(TableDiv[[#Headers],[Agency]])),COLUMNS($F$7:AE$7))))</f>
        <v>0</v>
      </c>
      <c r="AF406" s="1069" cm="1">
        <f t="array" ref="AF406">IF($D406&lt;COLUMNS($F$7:AF$7),"",INDEX(TableDiv[[GASB]:[GASB]],_xlfn.AGGREGATE(15,3,(TableDiv[[Agency]:[Agency]]=$E406)/(TableDiv[[Agency]:[Agency]]=$E406)*(ROW(TableDiv[Agency])-ROW(TableDiv[[#Headers],[Agency]])),COLUMNS($F$7:AF$7))))</f>
        <v>0</v>
      </c>
      <c r="AG406" s="1069" cm="1">
        <f t="array" ref="AG406">IF($D406&lt;COLUMNS($F$7:AG$7),"",INDEX(TableDiv[[GASB]:[GASB]],_xlfn.AGGREGATE(15,3,(TableDiv[[Agency]:[Agency]]=$E406)/(TableDiv[[Agency]:[Agency]]=$E406)*(ROW(TableDiv[Agency])-ROW(TableDiv[[#Headers],[Agency]])),COLUMNS($F$7:AG$7))))</f>
        <v>0</v>
      </c>
      <c r="AH406" s="1069" cm="1">
        <f t="array" ref="AH406">IF($D406&lt;COLUMNS($F$7:AH$7),"",INDEX(TableDiv[[GASB]:[GASB]],_xlfn.AGGREGATE(15,3,(TableDiv[[Agency]:[Agency]]=$E406)/(TableDiv[[Agency]:[Agency]]=$E406)*(ROW(TableDiv[Agency])-ROW(TableDiv[[#Headers],[Agency]])),COLUMNS($F$7:AH$7))))</f>
        <v>0</v>
      </c>
      <c r="AI406" s="1069" cm="1">
        <f t="array" ref="AI406">IF($D406&lt;COLUMNS($F$7:AI$7),"",INDEX(TableDiv[[GASB]:[GASB]],_xlfn.AGGREGATE(15,3,(TableDiv[[Agency]:[Agency]]=$E406)/(TableDiv[[Agency]:[Agency]]=$E406)*(ROW(TableDiv[Agency])-ROW(TableDiv[[#Headers],[Agency]])),COLUMNS($F$7:AI$7))))</f>
        <v>0</v>
      </c>
      <c r="AJ406" s="1069" cm="1">
        <f t="array" ref="AJ406">IF($D406&lt;COLUMNS($F$7:AJ$7),"",INDEX(TableDiv[[GASB]:[GASB]],_xlfn.AGGREGATE(15,3,(TableDiv[[Agency]:[Agency]]=$E406)/(TableDiv[[Agency]:[Agency]]=$E406)*(ROW(TableDiv[Agency])-ROW(TableDiv[[#Headers],[Agency]])),COLUMNS($F$7:AJ$7))))</f>
        <v>0</v>
      </c>
      <c r="AK406" s="1069" t="str" cm="1">
        <f t="array" ref="AK406">IF($D406&lt;COLUMNS($F$7:AK$7),"",INDEX(TableDiv[[GASB]:[GASB]],_xlfn.AGGREGATE(15,3,(TableDiv[[Agency]:[Agency]]=$E406)/(TableDiv[[Agency]:[Agency]]=$E406)*(ROW(TableDiv[Agency])-ROW(TableDiv[[#Headers],[Agency]])),COLUMNS($F$7:AK$7))))</f>
        <v/>
      </c>
      <c r="AL406" s="1069" t="str" cm="1">
        <f t="array" ref="AL406">IF($D406&lt;COLUMNS($F$7:AL$7),"",INDEX(TableDiv[[GASB]:[GASB]],_xlfn.AGGREGATE(15,3,(TableDiv[[Agency]:[Agency]]=$E406)/(TableDiv[[Agency]:[Agency]]=$E406)*(ROW(TableDiv[Agency])-ROW(TableDiv[[#Headers],[Agency]])),COLUMNS($F$7:AL$7))))</f>
        <v/>
      </c>
      <c r="AM406" s="1069" t="str" cm="1">
        <f t="array" ref="AM406">IF($D406&lt;COLUMNS($F$7:AM$7),"",INDEX(TableDiv[[GASB]:[GASB]],_xlfn.AGGREGATE(15,3,(TableDiv[[Agency]:[Agency]]=$E406)/(TableDiv[[Agency]:[Agency]]=$E406)*(ROW(TableDiv[Agency])-ROW(TableDiv[[#Headers],[Agency]])),COLUMNS($F$7:AM$7))))</f>
        <v/>
      </c>
      <c r="AN406" s="1069"/>
      <c r="AO406" s="1069"/>
      <c r="AP406" s="1069"/>
      <c r="AQ406" s="1069"/>
      <c r="AR406" s="1069"/>
      <c r="AS406" s="1069"/>
    </row>
    <row r="407" spans="1:45" ht="15">
      <c r="A407" s="1073" t="s">
        <v>2435</v>
      </c>
      <c r="B407" s="1073" t="s">
        <v>2408</v>
      </c>
      <c r="C407" s="1069"/>
      <c r="D407" s="1069">
        <f>COUNTIF(TableDiv[Agency],E407)</f>
        <v>31</v>
      </c>
      <c r="E407" s="1078" t="str" cm="1">
        <f t="array" ref="E407">IFERROR(INDEX(TableDiv[Agency],MATCH(0,INDEX(COUNTIF($E$7:E406,TableDiv[Agency]),),0)),"")</f>
        <v/>
      </c>
      <c r="F407" s="1069" cm="1">
        <f t="array" ref="F407">IF($D407&lt;COLUMNS($F$7:F$7),"",INDEX(TableDiv[[GASB]:[GASB]],_xlfn.AGGREGATE(15,3,(TableDiv[[Agency]:[Agency]]=$E407)/(TableDiv[[Agency]:[Agency]]=$E407)*(ROW(TableDiv[Agency])-ROW(TableDiv[[#Headers],[Agency]])),COLUMNS($F$7:F$7))))</f>
        <v>0</v>
      </c>
      <c r="G407" s="1069" cm="1">
        <f t="array" ref="G407">IF($D407&lt;COLUMNS($F$7:G$7),"",INDEX(TableDiv[[GASB]:[GASB]],_xlfn.AGGREGATE(15,3,(TableDiv[[Agency]:[Agency]]=$E407)/(TableDiv[[Agency]:[Agency]]=$E407)*(ROW(TableDiv[Agency])-ROW(TableDiv[[#Headers],[Agency]])),COLUMNS($F$7:G$7))))</f>
        <v>0</v>
      </c>
      <c r="H407" s="1069" cm="1">
        <f t="array" ref="H407">IF($D407&lt;COLUMNS($F$7:H$7),"",INDEX(TableDiv[[GASB]:[GASB]],_xlfn.AGGREGATE(15,3,(TableDiv[[Agency]:[Agency]]=$E407)/(TableDiv[[Agency]:[Agency]]=$E407)*(ROW(TableDiv[Agency])-ROW(TableDiv[[#Headers],[Agency]])),COLUMNS($F$7:H$7))))</f>
        <v>0</v>
      </c>
      <c r="I407" s="1069" cm="1">
        <f t="array" ref="I407">IF($D407&lt;COLUMNS($F$7:I$7),"",INDEX(TableDiv[[GASB]:[GASB]],_xlfn.AGGREGATE(15,3,(TableDiv[[Agency]:[Agency]]=$E407)/(TableDiv[[Agency]:[Agency]]=$E407)*(ROW(TableDiv[Agency])-ROW(TableDiv[[#Headers],[Agency]])),COLUMNS($F$7:I$7))))</f>
        <v>0</v>
      </c>
      <c r="J407" s="1069" cm="1">
        <f t="array" ref="J407">IF($D407&lt;COLUMNS($F$7:J$7),"",INDEX(TableDiv[[GASB]:[GASB]],_xlfn.AGGREGATE(15,3,(TableDiv[[Agency]:[Agency]]=$E407)/(TableDiv[[Agency]:[Agency]]=$E407)*(ROW(TableDiv[Agency])-ROW(TableDiv[[#Headers],[Agency]])),COLUMNS($F$7:J$7))))</f>
        <v>0</v>
      </c>
      <c r="K407" s="1069" cm="1">
        <f t="array" ref="K407">IF($D407&lt;COLUMNS($F$7:K$7),"",INDEX(TableDiv[[GASB]:[GASB]],_xlfn.AGGREGATE(15,3,(TableDiv[[Agency]:[Agency]]=$E407)/(TableDiv[[Agency]:[Agency]]=$E407)*(ROW(TableDiv[Agency])-ROW(TableDiv[[#Headers],[Agency]])),COLUMNS($F$7:K$7))))</f>
        <v>0</v>
      </c>
      <c r="L407" s="1069" cm="1">
        <f t="array" ref="L407">IF($D407&lt;COLUMNS($F$7:L$7),"",INDEX(TableDiv[[GASB]:[GASB]],_xlfn.AGGREGATE(15,3,(TableDiv[[Agency]:[Agency]]=$E407)/(TableDiv[[Agency]:[Agency]]=$E407)*(ROW(TableDiv[Agency])-ROW(TableDiv[[#Headers],[Agency]])),COLUMNS($F$7:L$7))))</f>
        <v>0</v>
      </c>
      <c r="M407" s="1069" cm="1">
        <f t="array" ref="M407">IF($D407&lt;COLUMNS($F$7:M$7),"",INDEX(TableDiv[[GASB]:[GASB]],_xlfn.AGGREGATE(15,3,(TableDiv[[Agency]:[Agency]]=$E407)/(TableDiv[[Agency]:[Agency]]=$E407)*(ROW(TableDiv[Agency])-ROW(TableDiv[[#Headers],[Agency]])),COLUMNS($F$7:M$7))))</f>
        <v>0</v>
      </c>
      <c r="N407" s="1069" cm="1">
        <f t="array" ref="N407">IF($D407&lt;COLUMNS($F$7:N$7),"",INDEX(TableDiv[[GASB]:[GASB]],_xlfn.AGGREGATE(15,3,(TableDiv[[Agency]:[Agency]]=$E407)/(TableDiv[[Agency]:[Agency]]=$E407)*(ROW(TableDiv[Agency])-ROW(TableDiv[[#Headers],[Agency]])),COLUMNS($F$7:N$7))))</f>
        <v>0</v>
      </c>
      <c r="O407" s="1069" cm="1">
        <f t="array" ref="O407">IF($D407&lt;COLUMNS($F$7:O$7),"",INDEX(TableDiv[[GASB]:[GASB]],_xlfn.AGGREGATE(15,3,(TableDiv[[Agency]:[Agency]]=$E407)/(TableDiv[[Agency]:[Agency]]=$E407)*(ROW(TableDiv[Agency])-ROW(TableDiv[[#Headers],[Agency]])),COLUMNS($F$7:O$7))))</f>
        <v>0</v>
      </c>
      <c r="P407" s="1069" cm="1">
        <f t="array" ref="P407">IF($D407&lt;COLUMNS($F$7:P$7),"",INDEX(TableDiv[[GASB]:[GASB]],_xlfn.AGGREGATE(15,3,(TableDiv[[Agency]:[Agency]]=$E407)/(TableDiv[[Agency]:[Agency]]=$E407)*(ROW(TableDiv[Agency])-ROW(TableDiv[[#Headers],[Agency]])),COLUMNS($F$7:P$7))))</f>
        <v>0</v>
      </c>
      <c r="Q407" s="1069" cm="1">
        <f t="array" ref="Q407">IF($D407&lt;COLUMNS($F$7:Q$7),"",INDEX(TableDiv[[GASB]:[GASB]],_xlfn.AGGREGATE(15,3,(TableDiv[[Agency]:[Agency]]=$E407)/(TableDiv[[Agency]:[Agency]]=$E407)*(ROW(TableDiv[Agency])-ROW(TableDiv[[#Headers],[Agency]])),COLUMNS($F$7:Q$7))))</f>
        <v>0</v>
      </c>
      <c r="R407" s="1069" cm="1">
        <f t="array" ref="R407">IF($D407&lt;COLUMNS($F$7:R$7),"",INDEX(TableDiv[[GASB]:[GASB]],_xlfn.AGGREGATE(15,3,(TableDiv[[Agency]:[Agency]]=$E407)/(TableDiv[[Agency]:[Agency]]=$E407)*(ROW(TableDiv[Agency])-ROW(TableDiv[[#Headers],[Agency]])),COLUMNS($F$7:R$7))))</f>
        <v>0</v>
      </c>
      <c r="S407" s="1069" cm="1">
        <f t="array" ref="S407">IF($D407&lt;COLUMNS($F$7:S$7),"",INDEX(TableDiv[[GASB]:[GASB]],_xlfn.AGGREGATE(15,3,(TableDiv[[Agency]:[Agency]]=$E407)/(TableDiv[[Agency]:[Agency]]=$E407)*(ROW(TableDiv[Agency])-ROW(TableDiv[[#Headers],[Agency]])),COLUMNS($F$7:S$7))))</f>
        <v>0</v>
      </c>
      <c r="T407" s="1069" cm="1">
        <f t="array" ref="T407">IF($D407&lt;COLUMNS($F$7:T$7),"",INDEX(TableDiv[[GASB]:[GASB]],_xlfn.AGGREGATE(15,3,(TableDiv[[Agency]:[Agency]]=$E407)/(TableDiv[[Agency]:[Agency]]=$E407)*(ROW(TableDiv[Agency])-ROW(TableDiv[[#Headers],[Agency]])),COLUMNS($F$7:T$7))))</f>
        <v>0</v>
      </c>
      <c r="U407" s="1069" cm="1">
        <f t="array" ref="U407">IF($D407&lt;COLUMNS($F$7:U$7),"",INDEX(TableDiv[[GASB]:[GASB]],_xlfn.AGGREGATE(15,3,(TableDiv[[Agency]:[Agency]]=$E407)/(TableDiv[[Agency]:[Agency]]=$E407)*(ROW(TableDiv[Agency])-ROW(TableDiv[[#Headers],[Agency]])),COLUMNS($F$7:U$7))))</f>
        <v>0</v>
      </c>
      <c r="V407" s="1069" cm="1">
        <f t="array" ref="V407">IF($D407&lt;COLUMNS($F$7:V$7),"",INDEX(TableDiv[[GASB]:[GASB]],_xlfn.AGGREGATE(15,3,(TableDiv[[Agency]:[Agency]]=$E407)/(TableDiv[[Agency]:[Agency]]=$E407)*(ROW(TableDiv[Agency])-ROW(TableDiv[[#Headers],[Agency]])),COLUMNS($F$7:V$7))))</f>
        <v>0</v>
      </c>
      <c r="W407" s="1069" cm="1">
        <f t="array" ref="W407">IF($D407&lt;COLUMNS($F$7:W$7),"",INDEX(TableDiv[[GASB]:[GASB]],_xlfn.AGGREGATE(15,3,(TableDiv[[Agency]:[Agency]]=$E407)/(TableDiv[[Agency]:[Agency]]=$E407)*(ROW(TableDiv[Agency])-ROW(TableDiv[[#Headers],[Agency]])),COLUMNS($F$7:W$7))))</f>
        <v>0</v>
      </c>
      <c r="X407" s="1069" cm="1">
        <f t="array" ref="X407">IF($D407&lt;COLUMNS($F$7:X$7),"",INDEX(TableDiv[[GASB]:[GASB]],_xlfn.AGGREGATE(15,3,(TableDiv[[Agency]:[Agency]]=$E407)/(TableDiv[[Agency]:[Agency]]=$E407)*(ROW(TableDiv[Agency])-ROW(TableDiv[[#Headers],[Agency]])),COLUMNS($F$7:X$7))))</f>
        <v>0</v>
      </c>
      <c r="Y407" s="1069" cm="1">
        <f t="array" ref="Y407">IF($D407&lt;COLUMNS($F$7:Y$7),"",INDEX(TableDiv[[GASB]:[GASB]],_xlfn.AGGREGATE(15,3,(TableDiv[[Agency]:[Agency]]=$E407)/(TableDiv[[Agency]:[Agency]]=$E407)*(ROW(TableDiv[Agency])-ROW(TableDiv[[#Headers],[Agency]])),COLUMNS($F$7:Y$7))))</f>
        <v>0</v>
      </c>
      <c r="Z407" s="1069" cm="1">
        <f t="array" ref="Z407">IF($D407&lt;COLUMNS($F$7:Z$7),"",INDEX(TableDiv[[GASB]:[GASB]],_xlfn.AGGREGATE(15,3,(TableDiv[[Agency]:[Agency]]=$E407)/(TableDiv[[Agency]:[Agency]]=$E407)*(ROW(TableDiv[Agency])-ROW(TableDiv[[#Headers],[Agency]])),COLUMNS($F$7:Z$7))))</f>
        <v>0</v>
      </c>
      <c r="AA407" s="1069" cm="1">
        <f t="array" ref="AA407">IF($D407&lt;COLUMNS($F$7:AA$7),"",INDEX(TableDiv[[GASB]:[GASB]],_xlfn.AGGREGATE(15,3,(TableDiv[[Agency]:[Agency]]=$E407)/(TableDiv[[Agency]:[Agency]]=$E407)*(ROW(TableDiv[Agency])-ROW(TableDiv[[#Headers],[Agency]])),COLUMNS($F$7:AA$7))))</f>
        <v>0</v>
      </c>
      <c r="AB407" s="1069" cm="1">
        <f t="array" ref="AB407">IF($D407&lt;COLUMNS($F$7:AB$7),"",INDEX(TableDiv[[GASB]:[GASB]],_xlfn.AGGREGATE(15,3,(TableDiv[[Agency]:[Agency]]=$E407)/(TableDiv[[Agency]:[Agency]]=$E407)*(ROW(TableDiv[Agency])-ROW(TableDiv[[#Headers],[Agency]])),COLUMNS($F$7:AB$7))))</f>
        <v>0</v>
      </c>
      <c r="AC407" s="1069" cm="1">
        <f t="array" ref="AC407">IF($D407&lt;COLUMNS($F$7:AC$7),"",INDEX(TableDiv[[GASB]:[GASB]],_xlfn.AGGREGATE(15,3,(TableDiv[[Agency]:[Agency]]=$E407)/(TableDiv[[Agency]:[Agency]]=$E407)*(ROW(TableDiv[Agency])-ROW(TableDiv[[#Headers],[Agency]])),COLUMNS($F$7:AC$7))))</f>
        <v>0</v>
      </c>
      <c r="AD407" s="1069" cm="1">
        <f t="array" ref="AD407">IF($D407&lt;COLUMNS($F$7:AD$7),"",INDEX(TableDiv[[GASB]:[GASB]],_xlfn.AGGREGATE(15,3,(TableDiv[[Agency]:[Agency]]=$E407)/(TableDiv[[Agency]:[Agency]]=$E407)*(ROW(TableDiv[Agency])-ROW(TableDiv[[#Headers],[Agency]])),COLUMNS($F$7:AD$7))))</f>
        <v>0</v>
      </c>
      <c r="AE407" s="1069" cm="1">
        <f t="array" ref="AE407">IF($D407&lt;COLUMNS($F$7:AE$7),"",INDEX(TableDiv[[GASB]:[GASB]],_xlfn.AGGREGATE(15,3,(TableDiv[[Agency]:[Agency]]=$E407)/(TableDiv[[Agency]:[Agency]]=$E407)*(ROW(TableDiv[Agency])-ROW(TableDiv[[#Headers],[Agency]])),COLUMNS($F$7:AE$7))))</f>
        <v>0</v>
      </c>
      <c r="AF407" s="1069" cm="1">
        <f t="array" ref="AF407">IF($D407&lt;COLUMNS($F$7:AF$7),"",INDEX(TableDiv[[GASB]:[GASB]],_xlfn.AGGREGATE(15,3,(TableDiv[[Agency]:[Agency]]=$E407)/(TableDiv[[Agency]:[Agency]]=$E407)*(ROW(TableDiv[Agency])-ROW(TableDiv[[#Headers],[Agency]])),COLUMNS($F$7:AF$7))))</f>
        <v>0</v>
      </c>
      <c r="AG407" s="1069" cm="1">
        <f t="array" ref="AG407">IF($D407&lt;COLUMNS($F$7:AG$7),"",INDEX(TableDiv[[GASB]:[GASB]],_xlfn.AGGREGATE(15,3,(TableDiv[[Agency]:[Agency]]=$E407)/(TableDiv[[Agency]:[Agency]]=$E407)*(ROW(TableDiv[Agency])-ROW(TableDiv[[#Headers],[Agency]])),COLUMNS($F$7:AG$7))))</f>
        <v>0</v>
      </c>
      <c r="AH407" s="1069" cm="1">
        <f t="array" ref="AH407">IF($D407&lt;COLUMNS($F$7:AH$7),"",INDEX(TableDiv[[GASB]:[GASB]],_xlfn.AGGREGATE(15,3,(TableDiv[[Agency]:[Agency]]=$E407)/(TableDiv[[Agency]:[Agency]]=$E407)*(ROW(TableDiv[Agency])-ROW(TableDiv[[#Headers],[Agency]])),COLUMNS($F$7:AH$7))))</f>
        <v>0</v>
      </c>
      <c r="AI407" s="1069" cm="1">
        <f t="array" ref="AI407">IF($D407&lt;COLUMNS($F$7:AI$7),"",INDEX(TableDiv[[GASB]:[GASB]],_xlfn.AGGREGATE(15,3,(TableDiv[[Agency]:[Agency]]=$E407)/(TableDiv[[Agency]:[Agency]]=$E407)*(ROW(TableDiv[Agency])-ROW(TableDiv[[#Headers],[Agency]])),COLUMNS($F$7:AI$7))))</f>
        <v>0</v>
      </c>
      <c r="AJ407" s="1069" cm="1">
        <f t="array" ref="AJ407">IF($D407&lt;COLUMNS($F$7:AJ$7),"",INDEX(TableDiv[[GASB]:[GASB]],_xlfn.AGGREGATE(15,3,(TableDiv[[Agency]:[Agency]]=$E407)/(TableDiv[[Agency]:[Agency]]=$E407)*(ROW(TableDiv[Agency])-ROW(TableDiv[[#Headers],[Agency]])),COLUMNS($F$7:AJ$7))))</f>
        <v>0</v>
      </c>
      <c r="AK407" s="1069" t="str" cm="1">
        <f t="array" ref="AK407">IF($D407&lt;COLUMNS($F$7:AK$7),"",INDEX(TableDiv[[GASB]:[GASB]],_xlfn.AGGREGATE(15,3,(TableDiv[[Agency]:[Agency]]=$E407)/(TableDiv[[Agency]:[Agency]]=$E407)*(ROW(TableDiv[Agency])-ROW(TableDiv[[#Headers],[Agency]])),COLUMNS($F$7:AK$7))))</f>
        <v/>
      </c>
      <c r="AL407" s="1069" t="str" cm="1">
        <f t="array" ref="AL407">IF($D407&lt;COLUMNS($F$7:AL$7),"",INDEX(TableDiv[[GASB]:[GASB]],_xlfn.AGGREGATE(15,3,(TableDiv[[Agency]:[Agency]]=$E407)/(TableDiv[[Agency]:[Agency]]=$E407)*(ROW(TableDiv[Agency])-ROW(TableDiv[[#Headers],[Agency]])),COLUMNS($F$7:AL$7))))</f>
        <v/>
      </c>
      <c r="AM407" s="1069" t="str" cm="1">
        <f t="array" ref="AM407">IF($D407&lt;COLUMNS($F$7:AM$7),"",INDEX(TableDiv[[GASB]:[GASB]],_xlfn.AGGREGATE(15,3,(TableDiv[[Agency]:[Agency]]=$E407)/(TableDiv[[Agency]:[Agency]]=$E407)*(ROW(TableDiv[Agency])-ROW(TableDiv[[#Headers],[Agency]])),COLUMNS($F$7:AM$7))))</f>
        <v/>
      </c>
      <c r="AN407" s="1069"/>
      <c r="AO407" s="1069"/>
      <c r="AP407" s="1069"/>
      <c r="AQ407" s="1069"/>
      <c r="AR407" s="1069"/>
      <c r="AS407" s="1069"/>
    </row>
    <row r="408" spans="1:45" ht="15">
      <c r="A408" s="1073" t="s">
        <v>2436</v>
      </c>
      <c r="B408" s="1073" t="s">
        <v>2408</v>
      </c>
      <c r="C408" s="1069"/>
      <c r="D408" s="1069">
        <f>COUNTIF(TableDiv[Agency],E408)</f>
        <v>31</v>
      </c>
      <c r="E408" s="1078" t="str" cm="1">
        <f t="array" ref="E408">IFERROR(INDEX(TableDiv[Agency],MATCH(0,INDEX(COUNTIF($E$7:E407,TableDiv[Agency]),),0)),"")</f>
        <v/>
      </c>
      <c r="F408" s="1069" cm="1">
        <f t="array" ref="F408">IF($D408&lt;COLUMNS($F$7:F$7),"",INDEX(TableDiv[[GASB]:[GASB]],_xlfn.AGGREGATE(15,3,(TableDiv[[Agency]:[Agency]]=$E408)/(TableDiv[[Agency]:[Agency]]=$E408)*(ROW(TableDiv[Agency])-ROW(TableDiv[[#Headers],[Agency]])),COLUMNS($F$7:F$7))))</f>
        <v>0</v>
      </c>
      <c r="G408" s="1069" cm="1">
        <f t="array" ref="G408">IF($D408&lt;COLUMNS($F$7:G$7),"",INDEX(TableDiv[[GASB]:[GASB]],_xlfn.AGGREGATE(15,3,(TableDiv[[Agency]:[Agency]]=$E408)/(TableDiv[[Agency]:[Agency]]=$E408)*(ROW(TableDiv[Agency])-ROW(TableDiv[[#Headers],[Agency]])),COLUMNS($F$7:G$7))))</f>
        <v>0</v>
      </c>
      <c r="H408" s="1069" cm="1">
        <f t="array" ref="H408">IF($D408&lt;COLUMNS($F$7:H$7),"",INDEX(TableDiv[[GASB]:[GASB]],_xlfn.AGGREGATE(15,3,(TableDiv[[Agency]:[Agency]]=$E408)/(TableDiv[[Agency]:[Agency]]=$E408)*(ROW(TableDiv[Agency])-ROW(TableDiv[[#Headers],[Agency]])),COLUMNS($F$7:H$7))))</f>
        <v>0</v>
      </c>
      <c r="I408" s="1069" cm="1">
        <f t="array" ref="I408">IF($D408&lt;COLUMNS($F$7:I$7),"",INDEX(TableDiv[[GASB]:[GASB]],_xlfn.AGGREGATE(15,3,(TableDiv[[Agency]:[Agency]]=$E408)/(TableDiv[[Agency]:[Agency]]=$E408)*(ROW(TableDiv[Agency])-ROW(TableDiv[[#Headers],[Agency]])),COLUMNS($F$7:I$7))))</f>
        <v>0</v>
      </c>
      <c r="J408" s="1069" cm="1">
        <f t="array" ref="J408">IF($D408&lt;COLUMNS($F$7:J$7),"",INDEX(TableDiv[[GASB]:[GASB]],_xlfn.AGGREGATE(15,3,(TableDiv[[Agency]:[Agency]]=$E408)/(TableDiv[[Agency]:[Agency]]=$E408)*(ROW(TableDiv[Agency])-ROW(TableDiv[[#Headers],[Agency]])),COLUMNS($F$7:J$7))))</f>
        <v>0</v>
      </c>
      <c r="K408" s="1069" cm="1">
        <f t="array" ref="K408">IF($D408&lt;COLUMNS($F$7:K$7),"",INDEX(TableDiv[[GASB]:[GASB]],_xlfn.AGGREGATE(15,3,(TableDiv[[Agency]:[Agency]]=$E408)/(TableDiv[[Agency]:[Agency]]=$E408)*(ROW(TableDiv[Agency])-ROW(TableDiv[[#Headers],[Agency]])),COLUMNS($F$7:K$7))))</f>
        <v>0</v>
      </c>
      <c r="L408" s="1069" cm="1">
        <f t="array" ref="L408">IF($D408&lt;COLUMNS($F$7:L$7),"",INDEX(TableDiv[[GASB]:[GASB]],_xlfn.AGGREGATE(15,3,(TableDiv[[Agency]:[Agency]]=$E408)/(TableDiv[[Agency]:[Agency]]=$E408)*(ROW(TableDiv[Agency])-ROW(TableDiv[[#Headers],[Agency]])),COLUMNS($F$7:L$7))))</f>
        <v>0</v>
      </c>
      <c r="M408" s="1069" cm="1">
        <f t="array" ref="M408">IF($D408&lt;COLUMNS($F$7:M$7),"",INDEX(TableDiv[[GASB]:[GASB]],_xlfn.AGGREGATE(15,3,(TableDiv[[Agency]:[Agency]]=$E408)/(TableDiv[[Agency]:[Agency]]=$E408)*(ROW(TableDiv[Agency])-ROW(TableDiv[[#Headers],[Agency]])),COLUMNS($F$7:M$7))))</f>
        <v>0</v>
      </c>
      <c r="N408" s="1069" cm="1">
        <f t="array" ref="N408">IF($D408&lt;COLUMNS($F$7:N$7),"",INDEX(TableDiv[[GASB]:[GASB]],_xlfn.AGGREGATE(15,3,(TableDiv[[Agency]:[Agency]]=$E408)/(TableDiv[[Agency]:[Agency]]=$E408)*(ROW(TableDiv[Agency])-ROW(TableDiv[[#Headers],[Agency]])),COLUMNS($F$7:N$7))))</f>
        <v>0</v>
      </c>
      <c r="O408" s="1069" cm="1">
        <f t="array" ref="O408">IF($D408&lt;COLUMNS($F$7:O$7),"",INDEX(TableDiv[[GASB]:[GASB]],_xlfn.AGGREGATE(15,3,(TableDiv[[Agency]:[Agency]]=$E408)/(TableDiv[[Agency]:[Agency]]=$E408)*(ROW(TableDiv[Agency])-ROW(TableDiv[[#Headers],[Agency]])),COLUMNS($F$7:O$7))))</f>
        <v>0</v>
      </c>
      <c r="P408" s="1069" cm="1">
        <f t="array" ref="P408">IF($D408&lt;COLUMNS($F$7:P$7),"",INDEX(TableDiv[[GASB]:[GASB]],_xlfn.AGGREGATE(15,3,(TableDiv[[Agency]:[Agency]]=$E408)/(TableDiv[[Agency]:[Agency]]=$E408)*(ROW(TableDiv[Agency])-ROW(TableDiv[[#Headers],[Agency]])),COLUMNS($F$7:P$7))))</f>
        <v>0</v>
      </c>
      <c r="Q408" s="1069" cm="1">
        <f t="array" ref="Q408">IF($D408&lt;COLUMNS($F$7:Q$7),"",INDEX(TableDiv[[GASB]:[GASB]],_xlfn.AGGREGATE(15,3,(TableDiv[[Agency]:[Agency]]=$E408)/(TableDiv[[Agency]:[Agency]]=$E408)*(ROW(TableDiv[Agency])-ROW(TableDiv[[#Headers],[Agency]])),COLUMNS($F$7:Q$7))))</f>
        <v>0</v>
      </c>
      <c r="R408" s="1069" cm="1">
        <f t="array" ref="R408">IF($D408&lt;COLUMNS($F$7:R$7),"",INDEX(TableDiv[[GASB]:[GASB]],_xlfn.AGGREGATE(15,3,(TableDiv[[Agency]:[Agency]]=$E408)/(TableDiv[[Agency]:[Agency]]=$E408)*(ROW(TableDiv[Agency])-ROW(TableDiv[[#Headers],[Agency]])),COLUMNS($F$7:R$7))))</f>
        <v>0</v>
      </c>
      <c r="S408" s="1069" cm="1">
        <f t="array" ref="S408">IF($D408&lt;COLUMNS($F$7:S$7),"",INDEX(TableDiv[[GASB]:[GASB]],_xlfn.AGGREGATE(15,3,(TableDiv[[Agency]:[Agency]]=$E408)/(TableDiv[[Agency]:[Agency]]=$E408)*(ROW(TableDiv[Agency])-ROW(TableDiv[[#Headers],[Agency]])),COLUMNS($F$7:S$7))))</f>
        <v>0</v>
      </c>
      <c r="T408" s="1069" cm="1">
        <f t="array" ref="T408">IF($D408&lt;COLUMNS($F$7:T$7),"",INDEX(TableDiv[[GASB]:[GASB]],_xlfn.AGGREGATE(15,3,(TableDiv[[Agency]:[Agency]]=$E408)/(TableDiv[[Agency]:[Agency]]=$E408)*(ROW(TableDiv[Agency])-ROW(TableDiv[[#Headers],[Agency]])),COLUMNS($F$7:T$7))))</f>
        <v>0</v>
      </c>
      <c r="U408" s="1069" cm="1">
        <f t="array" ref="U408">IF($D408&lt;COLUMNS($F$7:U$7),"",INDEX(TableDiv[[GASB]:[GASB]],_xlfn.AGGREGATE(15,3,(TableDiv[[Agency]:[Agency]]=$E408)/(TableDiv[[Agency]:[Agency]]=$E408)*(ROW(TableDiv[Agency])-ROW(TableDiv[[#Headers],[Agency]])),COLUMNS($F$7:U$7))))</f>
        <v>0</v>
      </c>
      <c r="V408" s="1069" cm="1">
        <f t="array" ref="V408">IF($D408&lt;COLUMNS($F$7:V$7),"",INDEX(TableDiv[[GASB]:[GASB]],_xlfn.AGGREGATE(15,3,(TableDiv[[Agency]:[Agency]]=$E408)/(TableDiv[[Agency]:[Agency]]=$E408)*(ROW(TableDiv[Agency])-ROW(TableDiv[[#Headers],[Agency]])),COLUMNS($F$7:V$7))))</f>
        <v>0</v>
      </c>
      <c r="W408" s="1069" cm="1">
        <f t="array" ref="W408">IF($D408&lt;COLUMNS($F$7:W$7),"",INDEX(TableDiv[[GASB]:[GASB]],_xlfn.AGGREGATE(15,3,(TableDiv[[Agency]:[Agency]]=$E408)/(TableDiv[[Agency]:[Agency]]=$E408)*(ROW(TableDiv[Agency])-ROW(TableDiv[[#Headers],[Agency]])),COLUMNS($F$7:W$7))))</f>
        <v>0</v>
      </c>
      <c r="X408" s="1069" cm="1">
        <f t="array" ref="X408">IF($D408&lt;COLUMNS($F$7:X$7),"",INDEX(TableDiv[[GASB]:[GASB]],_xlfn.AGGREGATE(15,3,(TableDiv[[Agency]:[Agency]]=$E408)/(TableDiv[[Agency]:[Agency]]=$E408)*(ROW(TableDiv[Agency])-ROW(TableDiv[[#Headers],[Agency]])),COLUMNS($F$7:X$7))))</f>
        <v>0</v>
      </c>
      <c r="Y408" s="1069" cm="1">
        <f t="array" ref="Y408">IF($D408&lt;COLUMNS($F$7:Y$7),"",INDEX(TableDiv[[GASB]:[GASB]],_xlfn.AGGREGATE(15,3,(TableDiv[[Agency]:[Agency]]=$E408)/(TableDiv[[Agency]:[Agency]]=$E408)*(ROW(TableDiv[Agency])-ROW(TableDiv[[#Headers],[Agency]])),COLUMNS($F$7:Y$7))))</f>
        <v>0</v>
      </c>
      <c r="Z408" s="1069" cm="1">
        <f t="array" ref="Z408">IF($D408&lt;COLUMNS($F$7:Z$7),"",INDEX(TableDiv[[GASB]:[GASB]],_xlfn.AGGREGATE(15,3,(TableDiv[[Agency]:[Agency]]=$E408)/(TableDiv[[Agency]:[Agency]]=$E408)*(ROW(TableDiv[Agency])-ROW(TableDiv[[#Headers],[Agency]])),COLUMNS($F$7:Z$7))))</f>
        <v>0</v>
      </c>
      <c r="AA408" s="1069" cm="1">
        <f t="array" ref="AA408">IF($D408&lt;COLUMNS($F$7:AA$7),"",INDEX(TableDiv[[GASB]:[GASB]],_xlfn.AGGREGATE(15,3,(TableDiv[[Agency]:[Agency]]=$E408)/(TableDiv[[Agency]:[Agency]]=$E408)*(ROW(TableDiv[Agency])-ROW(TableDiv[[#Headers],[Agency]])),COLUMNS($F$7:AA$7))))</f>
        <v>0</v>
      </c>
      <c r="AB408" s="1069" cm="1">
        <f t="array" ref="AB408">IF($D408&lt;COLUMNS($F$7:AB$7),"",INDEX(TableDiv[[GASB]:[GASB]],_xlfn.AGGREGATE(15,3,(TableDiv[[Agency]:[Agency]]=$E408)/(TableDiv[[Agency]:[Agency]]=$E408)*(ROW(TableDiv[Agency])-ROW(TableDiv[[#Headers],[Agency]])),COLUMNS($F$7:AB$7))))</f>
        <v>0</v>
      </c>
      <c r="AC408" s="1069" cm="1">
        <f t="array" ref="AC408">IF($D408&lt;COLUMNS($F$7:AC$7),"",INDEX(TableDiv[[GASB]:[GASB]],_xlfn.AGGREGATE(15,3,(TableDiv[[Agency]:[Agency]]=$E408)/(TableDiv[[Agency]:[Agency]]=$E408)*(ROW(TableDiv[Agency])-ROW(TableDiv[[#Headers],[Agency]])),COLUMNS($F$7:AC$7))))</f>
        <v>0</v>
      </c>
      <c r="AD408" s="1069" cm="1">
        <f t="array" ref="AD408">IF($D408&lt;COLUMNS($F$7:AD$7),"",INDEX(TableDiv[[GASB]:[GASB]],_xlfn.AGGREGATE(15,3,(TableDiv[[Agency]:[Agency]]=$E408)/(TableDiv[[Agency]:[Agency]]=$E408)*(ROW(TableDiv[Agency])-ROW(TableDiv[[#Headers],[Agency]])),COLUMNS($F$7:AD$7))))</f>
        <v>0</v>
      </c>
      <c r="AE408" s="1069" cm="1">
        <f t="array" ref="AE408">IF($D408&lt;COLUMNS($F$7:AE$7),"",INDEX(TableDiv[[GASB]:[GASB]],_xlfn.AGGREGATE(15,3,(TableDiv[[Agency]:[Agency]]=$E408)/(TableDiv[[Agency]:[Agency]]=$E408)*(ROW(TableDiv[Agency])-ROW(TableDiv[[#Headers],[Agency]])),COLUMNS($F$7:AE$7))))</f>
        <v>0</v>
      </c>
      <c r="AF408" s="1069" cm="1">
        <f t="array" ref="AF408">IF($D408&lt;COLUMNS($F$7:AF$7),"",INDEX(TableDiv[[GASB]:[GASB]],_xlfn.AGGREGATE(15,3,(TableDiv[[Agency]:[Agency]]=$E408)/(TableDiv[[Agency]:[Agency]]=$E408)*(ROW(TableDiv[Agency])-ROW(TableDiv[[#Headers],[Agency]])),COLUMNS($F$7:AF$7))))</f>
        <v>0</v>
      </c>
      <c r="AG408" s="1069" cm="1">
        <f t="array" ref="AG408">IF($D408&lt;COLUMNS($F$7:AG$7),"",INDEX(TableDiv[[GASB]:[GASB]],_xlfn.AGGREGATE(15,3,(TableDiv[[Agency]:[Agency]]=$E408)/(TableDiv[[Agency]:[Agency]]=$E408)*(ROW(TableDiv[Agency])-ROW(TableDiv[[#Headers],[Agency]])),COLUMNS($F$7:AG$7))))</f>
        <v>0</v>
      </c>
      <c r="AH408" s="1069" cm="1">
        <f t="array" ref="AH408">IF($D408&lt;COLUMNS($F$7:AH$7),"",INDEX(TableDiv[[GASB]:[GASB]],_xlfn.AGGREGATE(15,3,(TableDiv[[Agency]:[Agency]]=$E408)/(TableDiv[[Agency]:[Agency]]=$E408)*(ROW(TableDiv[Agency])-ROW(TableDiv[[#Headers],[Agency]])),COLUMNS($F$7:AH$7))))</f>
        <v>0</v>
      </c>
      <c r="AI408" s="1069" cm="1">
        <f t="array" ref="AI408">IF($D408&lt;COLUMNS($F$7:AI$7),"",INDEX(TableDiv[[GASB]:[GASB]],_xlfn.AGGREGATE(15,3,(TableDiv[[Agency]:[Agency]]=$E408)/(TableDiv[[Agency]:[Agency]]=$E408)*(ROW(TableDiv[Agency])-ROW(TableDiv[[#Headers],[Agency]])),COLUMNS($F$7:AI$7))))</f>
        <v>0</v>
      </c>
      <c r="AJ408" s="1069" cm="1">
        <f t="array" ref="AJ408">IF($D408&lt;COLUMNS($F$7:AJ$7),"",INDEX(TableDiv[[GASB]:[GASB]],_xlfn.AGGREGATE(15,3,(TableDiv[[Agency]:[Agency]]=$E408)/(TableDiv[[Agency]:[Agency]]=$E408)*(ROW(TableDiv[Agency])-ROW(TableDiv[[#Headers],[Agency]])),COLUMNS($F$7:AJ$7))))</f>
        <v>0</v>
      </c>
      <c r="AK408" s="1069" t="str" cm="1">
        <f t="array" ref="AK408">IF($D408&lt;COLUMNS($F$7:AK$7),"",INDEX(TableDiv[[GASB]:[GASB]],_xlfn.AGGREGATE(15,3,(TableDiv[[Agency]:[Agency]]=$E408)/(TableDiv[[Agency]:[Agency]]=$E408)*(ROW(TableDiv[Agency])-ROW(TableDiv[[#Headers],[Agency]])),COLUMNS($F$7:AK$7))))</f>
        <v/>
      </c>
      <c r="AL408" s="1069" t="str" cm="1">
        <f t="array" ref="AL408">IF($D408&lt;COLUMNS($F$7:AL$7),"",INDEX(TableDiv[[GASB]:[GASB]],_xlfn.AGGREGATE(15,3,(TableDiv[[Agency]:[Agency]]=$E408)/(TableDiv[[Agency]:[Agency]]=$E408)*(ROW(TableDiv[Agency])-ROW(TableDiv[[#Headers],[Agency]])),COLUMNS($F$7:AL$7))))</f>
        <v/>
      </c>
      <c r="AM408" s="1069" t="str" cm="1">
        <f t="array" ref="AM408">IF($D408&lt;COLUMNS($F$7:AM$7),"",INDEX(TableDiv[[GASB]:[GASB]],_xlfn.AGGREGATE(15,3,(TableDiv[[Agency]:[Agency]]=$E408)/(TableDiv[[Agency]:[Agency]]=$E408)*(ROW(TableDiv[Agency])-ROW(TableDiv[[#Headers],[Agency]])),COLUMNS($F$7:AM$7))))</f>
        <v/>
      </c>
      <c r="AN408" s="1069"/>
      <c r="AO408" s="1069"/>
      <c r="AP408" s="1069"/>
      <c r="AQ408" s="1069"/>
      <c r="AR408" s="1069"/>
      <c r="AS408" s="1069"/>
    </row>
    <row r="409" spans="1:45" ht="15">
      <c r="A409" s="1073" t="s">
        <v>2437</v>
      </c>
      <c r="B409" s="1073" t="s">
        <v>2408</v>
      </c>
      <c r="C409" s="1069"/>
      <c r="D409" s="1069">
        <f>COUNTIF(TableDiv[Agency],E409)</f>
        <v>31</v>
      </c>
      <c r="E409" s="1078" t="str" cm="1">
        <f t="array" ref="E409">IFERROR(INDEX(TableDiv[Agency],MATCH(0,INDEX(COUNTIF($E$7:E408,TableDiv[Agency]),),0)),"")</f>
        <v/>
      </c>
      <c r="F409" s="1069" cm="1">
        <f t="array" ref="F409">IF($D409&lt;COLUMNS($F$7:F$7),"",INDEX(TableDiv[[GASB]:[GASB]],_xlfn.AGGREGATE(15,3,(TableDiv[[Agency]:[Agency]]=$E409)/(TableDiv[[Agency]:[Agency]]=$E409)*(ROW(TableDiv[Agency])-ROW(TableDiv[[#Headers],[Agency]])),COLUMNS($F$7:F$7))))</f>
        <v>0</v>
      </c>
      <c r="G409" s="1069" cm="1">
        <f t="array" ref="G409">IF($D409&lt;COLUMNS($F$7:G$7),"",INDEX(TableDiv[[GASB]:[GASB]],_xlfn.AGGREGATE(15,3,(TableDiv[[Agency]:[Agency]]=$E409)/(TableDiv[[Agency]:[Agency]]=$E409)*(ROW(TableDiv[Agency])-ROW(TableDiv[[#Headers],[Agency]])),COLUMNS($F$7:G$7))))</f>
        <v>0</v>
      </c>
      <c r="H409" s="1069" cm="1">
        <f t="array" ref="H409">IF($D409&lt;COLUMNS($F$7:H$7),"",INDEX(TableDiv[[GASB]:[GASB]],_xlfn.AGGREGATE(15,3,(TableDiv[[Agency]:[Agency]]=$E409)/(TableDiv[[Agency]:[Agency]]=$E409)*(ROW(TableDiv[Agency])-ROW(TableDiv[[#Headers],[Agency]])),COLUMNS($F$7:H$7))))</f>
        <v>0</v>
      </c>
      <c r="I409" s="1069" cm="1">
        <f t="array" ref="I409">IF($D409&lt;COLUMNS($F$7:I$7),"",INDEX(TableDiv[[GASB]:[GASB]],_xlfn.AGGREGATE(15,3,(TableDiv[[Agency]:[Agency]]=$E409)/(TableDiv[[Agency]:[Agency]]=$E409)*(ROW(TableDiv[Agency])-ROW(TableDiv[[#Headers],[Agency]])),COLUMNS($F$7:I$7))))</f>
        <v>0</v>
      </c>
      <c r="J409" s="1069" cm="1">
        <f t="array" ref="J409">IF($D409&lt;COLUMNS($F$7:J$7),"",INDEX(TableDiv[[GASB]:[GASB]],_xlfn.AGGREGATE(15,3,(TableDiv[[Agency]:[Agency]]=$E409)/(TableDiv[[Agency]:[Agency]]=$E409)*(ROW(TableDiv[Agency])-ROW(TableDiv[[#Headers],[Agency]])),COLUMNS($F$7:J$7))))</f>
        <v>0</v>
      </c>
      <c r="K409" s="1069" cm="1">
        <f t="array" ref="K409">IF($D409&lt;COLUMNS($F$7:K$7),"",INDEX(TableDiv[[GASB]:[GASB]],_xlfn.AGGREGATE(15,3,(TableDiv[[Agency]:[Agency]]=$E409)/(TableDiv[[Agency]:[Agency]]=$E409)*(ROW(TableDiv[Agency])-ROW(TableDiv[[#Headers],[Agency]])),COLUMNS($F$7:K$7))))</f>
        <v>0</v>
      </c>
      <c r="L409" s="1069" cm="1">
        <f t="array" ref="L409">IF($D409&lt;COLUMNS($F$7:L$7),"",INDEX(TableDiv[[GASB]:[GASB]],_xlfn.AGGREGATE(15,3,(TableDiv[[Agency]:[Agency]]=$E409)/(TableDiv[[Agency]:[Agency]]=$E409)*(ROW(TableDiv[Agency])-ROW(TableDiv[[#Headers],[Agency]])),COLUMNS($F$7:L$7))))</f>
        <v>0</v>
      </c>
      <c r="M409" s="1069" cm="1">
        <f t="array" ref="M409">IF($D409&lt;COLUMNS($F$7:M$7),"",INDEX(TableDiv[[GASB]:[GASB]],_xlfn.AGGREGATE(15,3,(TableDiv[[Agency]:[Agency]]=$E409)/(TableDiv[[Agency]:[Agency]]=$E409)*(ROW(TableDiv[Agency])-ROW(TableDiv[[#Headers],[Agency]])),COLUMNS($F$7:M$7))))</f>
        <v>0</v>
      </c>
      <c r="N409" s="1069" cm="1">
        <f t="array" ref="N409">IF($D409&lt;COLUMNS($F$7:N$7),"",INDEX(TableDiv[[GASB]:[GASB]],_xlfn.AGGREGATE(15,3,(TableDiv[[Agency]:[Agency]]=$E409)/(TableDiv[[Agency]:[Agency]]=$E409)*(ROW(TableDiv[Agency])-ROW(TableDiv[[#Headers],[Agency]])),COLUMNS($F$7:N$7))))</f>
        <v>0</v>
      </c>
      <c r="O409" s="1069" cm="1">
        <f t="array" ref="O409">IF($D409&lt;COLUMNS($F$7:O$7),"",INDEX(TableDiv[[GASB]:[GASB]],_xlfn.AGGREGATE(15,3,(TableDiv[[Agency]:[Agency]]=$E409)/(TableDiv[[Agency]:[Agency]]=$E409)*(ROW(TableDiv[Agency])-ROW(TableDiv[[#Headers],[Agency]])),COLUMNS($F$7:O$7))))</f>
        <v>0</v>
      </c>
      <c r="P409" s="1069" cm="1">
        <f t="array" ref="P409">IF($D409&lt;COLUMNS($F$7:P$7),"",INDEX(TableDiv[[GASB]:[GASB]],_xlfn.AGGREGATE(15,3,(TableDiv[[Agency]:[Agency]]=$E409)/(TableDiv[[Agency]:[Agency]]=$E409)*(ROW(TableDiv[Agency])-ROW(TableDiv[[#Headers],[Agency]])),COLUMNS($F$7:P$7))))</f>
        <v>0</v>
      </c>
      <c r="Q409" s="1069" cm="1">
        <f t="array" ref="Q409">IF($D409&lt;COLUMNS($F$7:Q$7),"",INDEX(TableDiv[[GASB]:[GASB]],_xlfn.AGGREGATE(15,3,(TableDiv[[Agency]:[Agency]]=$E409)/(TableDiv[[Agency]:[Agency]]=$E409)*(ROW(TableDiv[Agency])-ROW(TableDiv[[#Headers],[Agency]])),COLUMNS($F$7:Q$7))))</f>
        <v>0</v>
      </c>
      <c r="R409" s="1069" cm="1">
        <f t="array" ref="R409">IF($D409&lt;COLUMNS($F$7:R$7),"",INDEX(TableDiv[[GASB]:[GASB]],_xlfn.AGGREGATE(15,3,(TableDiv[[Agency]:[Agency]]=$E409)/(TableDiv[[Agency]:[Agency]]=$E409)*(ROW(TableDiv[Agency])-ROW(TableDiv[[#Headers],[Agency]])),COLUMNS($F$7:R$7))))</f>
        <v>0</v>
      </c>
      <c r="S409" s="1069" cm="1">
        <f t="array" ref="S409">IF($D409&lt;COLUMNS($F$7:S$7),"",INDEX(TableDiv[[GASB]:[GASB]],_xlfn.AGGREGATE(15,3,(TableDiv[[Agency]:[Agency]]=$E409)/(TableDiv[[Agency]:[Agency]]=$E409)*(ROW(TableDiv[Agency])-ROW(TableDiv[[#Headers],[Agency]])),COLUMNS($F$7:S$7))))</f>
        <v>0</v>
      </c>
      <c r="T409" s="1069" cm="1">
        <f t="array" ref="T409">IF($D409&lt;COLUMNS($F$7:T$7),"",INDEX(TableDiv[[GASB]:[GASB]],_xlfn.AGGREGATE(15,3,(TableDiv[[Agency]:[Agency]]=$E409)/(TableDiv[[Agency]:[Agency]]=$E409)*(ROW(TableDiv[Agency])-ROW(TableDiv[[#Headers],[Agency]])),COLUMNS($F$7:T$7))))</f>
        <v>0</v>
      </c>
      <c r="U409" s="1069" cm="1">
        <f t="array" ref="U409">IF($D409&lt;COLUMNS($F$7:U$7),"",INDEX(TableDiv[[GASB]:[GASB]],_xlfn.AGGREGATE(15,3,(TableDiv[[Agency]:[Agency]]=$E409)/(TableDiv[[Agency]:[Agency]]=$E409)*(ROW(TableDiv[Agency])-ROW(TableDiv[[#Headers],[Agency]])),COLUMNS($F$7:U$7))))</f>
        <v>0</v>
      </c>
      <c r="V409" s="1069" cm="1">
        <f t="array" ref="V409">IF($D409&lt;COLUMNS($F$7:V$7),"",INDEX(TableDiv[[GASB]:[GASB]],_xlfn.AGGREGATE(15,3,(TableDiv[[Agency]:[Agency]]=$E409)/(TableDiv[[Agency]:[Agency]]=$E409)*(ROW(TableDiv[Agency])-ROW(TableDiv[[#Headers],[Agency]])),COLUMNS($F$7:V$7))))</f>
        <v>0</v>
      </c>
      <c r="W409" s="1069" cm="1">
        <f t="array" ref="W409">IF($D409&lt;COLUMNS($F$7:W$7),"",INDEX(TableDiv[[GASB]:[GASB]],_xlfn.AGGREGATE(15,3,(TableDiv[[Agency]:[Agency]]=$E409)/(TableDiv[[Agency]:[Agency]]=$E409)*(ROW(TableDiv[Agency])-ROW(TableDiv[[#Headers],[Agency]])),COLUMNS($F$7:W$7))))</f>
        <v>0</v>
      </c>
      <c r="X409" s="1069" cm="1">
        <f t="array" ref="X409">IF($D409&lt;COLUMNS($F$7:X$7),"",INDEX(TableDiv[[GASB]:[GASB]],_xlfn.AGGREGATE(15,3,(TableDiv[[Agency]:[Agency]]=$E409)/(TableDiv[[Agency]:[Agency]]=$E409)*(ROW(TableDiv[Agency])-ROW(TableDiv[[#Headers],[Agency]])),COLUMNS($F$7:X$7))))</f>
        <v>0</v>
      </c>
      <c r="Y409" s="1069" cm="1">
        <f t="array" ref="Y409">IF($D409&lt;COLUMNS($F$7:Y$7),"",INDEX(TableDiv[[GASB]:[GASB]],_xlfn.AGGREGATE(15,3,(TableDiv[[Agency]:[Agency]]=$E409)/(TableDiv[[Agency]:[Agency]]=$E409)*(ROW(TableDiv[Agency])-ROW(TableDiv[[#Headers],[Agency]])),COLUMNS($F$7:Y$7))))</f>
        <v>0</v>
      </c>
      <c r="Z409" s="1069" cm="1">
        <f t="array" ref="Z409">IF($D409&lt;COLUMNS($F$7:Z$7),"",INDEX(TableDiv[[GASB]:[GASB]],_xlfn.AGGREGATE(15,3,(TableDiv[[Agency]:[Agency]]=$E409)/(TableDiv[[Agency]:[Agency]]=$E409)*(ROW(TableDiv[Agency])-ROW(TableDiv[[#Headers],[Agency]])),COLUMNS($F$7:Z$7))))</f>
        <v>0</v>
      </c>
      <c r="AA409" s="1069" cm="1">
        <f t="array" ref="AA409">IF($D409&lt;COLUMNS($F$7:AA$7),"",INDEX(TableDiv[[GASB]:[GASB]],_xlfn.AGGREGATE(15,3,(TableDiv[[Agency]:[Agency]]=$E409)/(TableDiv[[Agency]:[Agency]]=$E409)*(ROW(TableDiv[Agency])-ROW(TableDiv[[#Headers],[Agency]])),COLUMNS($F$7:AA$7))))</f>
        <v>0</v>
      </c>
      <c r="AB409" s="1069" cm="1">
        <f t="array" ref="AB409">IF($D409&lt;COLUMNS($F$7:AB$7),"",INDEX(TableDiv[[GASB]:[GASB]],_xlfn.AGGREGATE(15,3,(TableDiv[[Agency]:[Agency]]=$E409)/(TableDiv[[Agency]:[Agency]]=$E409)*(ROW(TableDiv[Agency])-ROW(TableDiv[[#Headers],[Agency]])),COLUMNS($F$7:AB$7))))</f>
        <v>0</v>
      </c>
      <c r="AC409" s="1069" cm="1">
        <f t="array" ref="AC409">IF($D409&lt;COLUMNS($F$7:AC$7),"",INDEX(TableDiv[[GASB]:[GASB]],_xlfn.AGGREGATE(15,3,(TableDiv[[Agency]:[Agency]]=$E409)/(TableDiv[[Agency]:[Agency]]=$E409)*(ROW(TableDiv[Agency])-ROW(TableDiv[[#Headers],[Agency]])),COLUMNS($F$7:AC$7))))</f>
        <v>0</v>
      </c>
      <c r="AD409" s="1069" cm="1">
        <f t="array" ref="AD409">IF($D409&lt;COLUMNS($F$7:AD$7),"",INDEX(TableDiv[[GASB]:[GASB]],_xlfn.AGGREGATE(15,3,(TableDiv[[Agency]:[Agency]]=$E409)/(TableDiv[[Agency]:[Agency]]=$E409)*(ROW(TableDiv[Agency])-ROW(TableDiv[[#Headers],[Agency]])),COLUMNS($F$7:AD$7))))</f>
        <v>0</v>
      </c>
      <c r="AE409" s="1069" cm="1">
        <f t="array" ref="AE409">IF($D409&lt;COLUMNS($F$7:AE$7),"",INDEX(TableDiv[[GASB]:[GASB]],_xlfn.AGGREGATE(15,3,(TableDiv[[Agency]:[Agency]]=$E409)/(TableDiv[[Agency]:[Agency]]=$E409)*(ROW(TableDiv[Agency])-ROW(TableDiv[[#Headers],[Agency]])),COLUMNS($F$7:AE$7))))</f>
        <v>0</v>
      </c>
      <c r="AF409" s="1069" cm="1">
        <f t="array" ref="AF409">IF($D409&lt;COLUMNS($F$7:AF$7),"",INDEX(TableDiv[[GASB]:[GASB]],_xlfn.AGGREGATE(15,3,(TableDiv[[Agency]:[Agency]]=$E409)/(TableDiv[[Agency]:[Agency]]=$E409)*(ROW(TableDiv[Agency])-ROW(TableDiv[[#Headers],[Agency]])),COLUMNS($F$7:AF$7))))</f>
        <v>0</v>
      </c>
      <c r="AG409" s="1069" cm="1">
        <f t="array" ref="AG409">IF($D409&lt;COLUMNS($F$7:AG$7),"",INDEX(TableDiv[[GASB]:[GASB]],_xlfn.AGGREGATE(15,3,(TableDiv[[Agency]:[Agency]]=$E409)/(TableDiv[[Agency]:[Agency]]=$E409)*(ROW(TableDiv[Agency])-ROW(TableDiv[[#Headers],[Agency]])),COLUMNS($F$7:AG$7))))</f>
        <v>0</v>
      </c>
      <c r="AH409" s="1069" cm="1">
        <f t="array" ref="AH409">IF($D409&lt;COLUMNS($F$7:AH$7),"",INDEX(TableDiv[[GASB]:[GASB]],_xlfn.AGGREGATE(15,3,(TableDiv[[Agency]:[Agency]]=$E409)/(TableDiv[[Agency]:[Agency]]=$E409)*(ROW(TableDiv[Agency])-ROW(TableDiv[[#Headers],[Agency]])),COLUMNS($F$7:AH$7))))</f>
        <v>0</v>
      </c>
      <c r="AI409" s="1069" cm="1">
        <f t="array" ref="AI409">IF($D409&lt;COLUMNS($F$7:AI$7),"",INDEX(TableDiv[[GASB]:[GASB]],_xlfn.AGGREGATE(15,3,(TableDiv[[Agency]:[Agency]]=$E409)/(TableDiv[[Agency]:[Agency]]=$E409)*(ROW(TableDiv[Agency])-ROW(TableDiv[[#Headers],[Agency]])),COLUMNS($F$7:AI$7))))</f>
        <v>0</v>
      </c>
      <c r="AJ409" s="1069" cm="1">
        <f t="array" ref="AJ409">IF($D409&lt;COLUMNS($F$7:AJ$7),"",INDEX(TableDiv[[GASB]:[GASB]],_xlfn.AGGREGATE(15,3,(TableDiv[[Agency]:[Agency]]=$E409)/(TableDiv[[Agency]:[Agency]]=$E409)*(ROW(TableDiv[Agency])-ROW(TableDiv[[#Headers],[Agency]])),COLUMNS($F$7:AJ$7))))</f>
        <v>0</v>
      </c>
      <c r="AK409" s="1069" t="str" cm="1">
        <f t="array" ref="AK409">IF($D409&lt;COLUMNS($F$7:AK$7),"",INDEX(TableDiv[[GASB]:[GASB]],_xlfn.AGGREGATE(15,3,(TableDiv[[Agency]:[Agency]]=$E409)/(TableDiv[[Agency]:[Agency]]=$E409)*(ROW(TableDiv[Agency])-ROW(TableDiv[[#Headers],[Agency]])),COLUMNS($F$7:AK$7))))</f>
        <v/>
      </c>
      <c r="AL409" s="1069" t="str" cm="1">
        <f t="array" ref="AL409">IF($D409&lt;COLUMNS($F$7:AL$7),"",INDEX(TableDiv[[GASB]:[GASB]],_xlfn.AGGREGATE(15,3,(TableDiv[[Agency]:[Agency]]=$E409)/(TableDiv[[Agency]:[Agency]]=$E409)*(ROW(TableDiv[Agency])-ROW(TableDiv[[#Headers],[Agency]])),COLUMNS($F$7:AL$7))))</f>
        <v/>
      </c>
      <c r="AM409" s="1069" t="str" cm="1">
        <f t="array" ref="AM409">IF($D409&lt;COLUMNS($F$7:AM$7),"",INDEX(TableDiv[[GASB]:[GASB]],_xlfn.AGGREGATE(15,3,(TableDiv[[Agency]:[Agency]]=$E409)/(TableDiv[[Agency]:[Agency]]=$E409)*(ROW(TableDiv[Agency])-ROW(TableDiv[[#Headers],[Agency]])),COLUMNS($F$7:AM$7))))</f>
        <v/>
      </c>
      <c r="AN409" s="1069"/>
      <c r="AO409" s="1069"/>
      <c r="AP409" s="1069"/>
      <c r="AQ409" s="1069"/>
      <c r="AR409" s="1069"/>
      <c r="AS409" s="1069"/>
    </row>
    <row r="410" spans="1:45" ht="15">
      <c r="A410" s="1073" t="s">
        <v>2438</v>
      </c>
      <c r="B410" s="1073" t="s">
        <v>2408</v>
      </c>
      <c r="C410" s="1069"/>
      <c r="D410" s="1069">
        <f>COUNTIF(TableDiv[Agency],E410)</f>
        <v>31</v>
      </c>
      <c r="E410" s="1078" t="str" cm="1">
        <f t="array" ref="E410">IFERROR(INDEX(TableDiv[Agency],MATCH(0,INDEX(COUNTIF($E$7:E409,TableDiv[Agency]),),0)),"")</f>
        <v/>
      </c>
      <c r="F410" s="1069" cm="1">
        <f t="array" ref="F410">IF($D410&lt;COLUMNS($F$7:F$7),"",INDEX(TableDiv[[GASB]:[GASB]],_xlfn.AGGREGATE(15,3,(TableDiv[[Agency]:[Agency]]=$E410)/(TableDiv[[Agency]:[Agency]]=$E410)*(ROW(TableDiv[Agency])-ROW(TableDiv[[#Headers],[Agency]])),COLUMNS($F$7:F$7))))</f>
        <v>0</v>
      </c>
      <c r="G410" s="1069" cm="1">
        <f t="array" ref="G410">IF($D410&lt;COLUMNS($F$7:G$7),"",INDEX(TableDiv[[GASB]:[GASB]],_xlfn.AGGREGATE(15,3,(TableDiv[[Agency]:[Agency]]=$E410)/(TableDiv[[Agency]:[Agency]]=$E410)*(ROW(TableDiv[Agency])-ROW(TableDiv[[#Headers],[Agency]])),COLUMNS($F$7:G$7))))</f>
        <v>0</v>
      </c>
      <c r="H410" s="1069" cm="1">
        <f t="array" ref="H410">IF($D410&lt;COLUMNS($F$7:H$7),"",INDEX(TableDiv[[GASB]:[GASB]],_xlfn.AGGREGATE(15,3,(TableDiv[[Agency]:[Agency]]=$E410)/(TableDiv[[Agency]:[Agency]]=$E410)*(ROW(TableDiv[Agency])-ROW(TableDiv[[#Headers],[Agency]])),COLUMNS($F$7:H$7))))</f>
        <v>0</v>
      </c>
      <c r="I410" s="1069" cm="1">
        <f t="array" ref="I410">IF($D410&lt;COLUMNS($F$7:I$7),"",INDEX(TableDiv[[GASB]:[GASB]],_xlfn.AGGREGATE(15,3,(TableDiv[[Agency]:[Agency]]=$E410)/(TableDiv[[Agency]:[Agency]]=$E410)*(ROW(TableDiv[Agency])-ROW(TableDiv[[#Headers],[Agency]])),COLUMNS($F$7:I$7))))</f>
        <v>0</v>
      </c>
      <c r="J410" s="1069" cm="1">
        <f t="array" ref="J410">IF($D410&lt;COLUMNS($F$7:J$7),"",INDEX(TableDiv[[GASB]:[GASB]],_xlfn.AGGREGATE(15,3,(TableDiv[[Agency]:[Agency]]=$E410)/(TableDiv[[Agency]:[Agency]]=$E410)*(ROW(TableDiv[Agency])-ROW(TableDiv[[#Headers],[Agency]])),COLUMNS($F$7:J$7))))</f>
        <v>0</v>
      </c>
      <c r="K410" s="1069" cm="1">
        <f t="array" ref="K410">IF($D410&lt;COLUMNS($F$7:K$7),"",INDEX(TableDiv[[GASB]:[GASB]],_xlfn.AGGREGATE(15,3,(TableDiv[[Agency]:[Agency]]=$E410)/(TableDiv[[Agency]:[Agency]]=$E410)*(ROW(TableDiv[Agency])-ROW(TableDiv[[#Headers],[Agency]])),COLUMNS($F$7:K$7))))</f>
        <v>0</v>
      </c>
      <c r="L410" s="1069" cm="1">
        <f t="array" ref="L410">IF($D410&lt;COLUMNS($F$7:L$7),"",INDEX(TableDiv[[GASB]:[GASB]],_xlfn.AGGREGATE(15,3,(TableDiv[[Agency]:[Agency]]=$E410)/(TableDiv[[Agency]:[Agency]]=$E410)*(ROW(TableDiv[Agency])-ROW(TableDiv[[#Headers],[Agency]])),COLUMNS($F$7:L$7))))</f>
        <v>0</v>
      </c>
      <c r="M410" s="1069" cm="1">
        <f t="array" ref="M410">IF($D410&lt;COLUMNS($F$7:M$7),"",INDEX(TableDiv[[GASB]:[GASB]],_xlfn.AGGREGATE(15,3,(TableDiv[[Agency]:[Agency]]=$E410)/(TableDiv[[Agency]:[Agency]]=$E410)*(ROW(TableDiv[Agency])-ROW(TableDiv[[#Headers],[Agency]])),COLUMNS($F$7:M$7))))</f>
        <v>0</v>
      </c>
      <c r="N410" s="1069" cm="1">
        <f t="array" ref="N410">IF($D410&lt;COLUMNS($F$7:N$7),"",INDEX(TableDiv[[GASB]:[GASB]],_xlfn.AGGREGATE(15,3,(TableDiv[[Agency]:[Agency]]=$E410)/(TableDiv[[Agency]:[Agency]]=$E410)*(ROW(TableDiv[Agency])-ROW(TableDiv[[#Headers],[Agency]])),COLUMNS($F$7:N$7))))</f>
        <v>0</v>
      </c>
      <c r="O410" s="1069" cm="1">
        <f t="array" ref="O410">IF($D410&lt;COLUMNS($F$7:O$7),"",INDEX(TableDiv[[GASB]:[GASB]],_xlfn.AGGREGATE(15,3,(TableDiv[[Agency]:[Agency]]=$E410)/(TableDiv[[Agency]:[Agency]]=$E410)*(ROW(TableDiv[Agency])-ROW(TableDiv[[#Headers],[Agency]])),COLUMNS($F$7:O$7))))</f>
        <v>0</v>
      </c>
      <c r="P410" s="1069" cm="1">
        <f t="array" ref="P410">IF($D410&lt;COLUMNS($F$7:P$7),"",INDEX(TableDiv[[GASB]:[GASB]],_xlfn.AGGREGATE(15,3,(TableDiv[[Agency]:[Agency]]=$E410)/(TableDiv[[Agency]:[Agency]]=$E410)*(ROW(TableDiv[Agency])-ROW(TableDiv[[#Headers],[Agency]])),COLUMNS($F$7:P$7))))</f>
        <v>0</v>
      </c>
      <c r="Q410" s="1069" cm="1">
        <f t="array" ref="Q410">IF($D410&lt;COLUMNS($F$7:Q$7),"",INDEX(TableDiv[[GASB]:[GASB]],_xlfn.AGGREGATE(15,3,(TableDiv[[Agency]:[Agency]]=$E410)/(TableDiv[[Agency]:[Agency]]=$E410)*(ROW(TableDiv[Agency])-ROW(TableDiv[[#Headers],[Agency]])),COLUMNS($F$7:Q$7))))</f>
        <v>0</v>
      </c>
      <c r="R410" s="1069" cm="1">
        <f t="array" ref="R410">IF($D410&lt;COLUMNS($F$7:R$7),"",INDEX(TableDiv[[GASB]:[GASB]],_xlfn.AGGREGATE(15,3,(TableDiv[[Agency]:[Agency]]=$E410)/(TableDiv[[Agency]:[Agency]]=$E410)*(ROW(TableDiv[Agency])-ROW(TableDiv[[#Headers],[Agency]])),COLUMNS($F$7:R$7))))</f>
        <v>0</v>
      </c>
      <c r="S410" s="1069" cm="1">
        <f t="array" ref="S410">IF($D410&lt;COLUMNS($F$7:S$7),"",INDEX(TableDiv[[GASB]:[GASB]],_xlfn.AGGREGATE(15,3,(TableDiv[[Agency]:[Agency]]=$E410)/(TableDiv[[Agency]:[Agency]]=$E410)*(ROW(TableDiv[Agency])-ROW(TableDiv[[#Headers],[Agency]])),COLUMNS($F$7:S$7))))</f>
        <v>0</v>
      </c>
      <c r="T410" s="1069" cm="1">
        <f t="array" ref="T410">IF($D410&lt;COLUMNS($F$7:T$7),"",INDEX(TableDiv[[GASB]:[GASB]],_xlfn.AGGREGATE(15,3,(TableDiv[[Agency]:[Agency]]=$E410)/(TableDiv[[Agency]:[Agency]]=$E410)*(ROW(TableDiv[Agency])-ROW(TableDiv[[#Headers],[Agency]])),COLUMNS($F$7:T$7))))</f>
        <v>0</v>
      </c>
      <c r="U410" s="1069" cm="1">
        <f t="array" ref="U410">IF($D410&lt;COLUMNS($F$7:U$7),"",INDEX(TableDiv[[GASB]:[GASB]],_xlfn.AGGREGATE(15,3,(TableDiv[[Agency]:[Agency]]=$E410)/(TableDiv[[Agency]:[Agency]]=$E410)*(ROW(TableDiv[Agency])-ROW(TableDiv[[#Headers],[Agency]])),COLUMNS($F$7:U$7))))</f>
        <v>0</v>
      </c>
      <c r="V410" s="1069" cm="1">
        <f t="array" ref="V410">IF($D410&lt;COLUMNS($F$7:V$7),"",INDEX(TableDiv[[GASB]:[GASB]],_xlfn.AGGREGATE(15,3,(TableDiv[[Agency]:[Agency]]=$E410)/(TableDiv[[Agency]:[Agency]]=$E410)*(ROW(TableDiv[Agency])-ROW(TableDiv[[#Headers],[Agency]])),COLUMNS($F$7:V$7))))</f>
        <v>0</v>
      </c>
      <c r="W410" s="1069" cm="1">
        <f t="array" ref="W410">IF($D410&lt;COLUMNS($F$7:W$7),"",INDEX(TableDiv[[GASB]:[GASB]],_xlfn.AGGREGATE(15,3,(TableDiv[[Agency]:[Agency]]=$E410)/(TableDiv[[Agency]:[Agency]]=$E410)*(ROW(TableDiv[Agency])-ROW(TableDiv[[#Headers],[Agency]])),COLUMNS($F$7:W$7))))</f>
        <v>0</v>
      </c>
      <c r="X410" s="1069" cm="1">
        <f t="array" ref="X410">IF($D410&lt;COLUMNS($F$7:X$7),"",INDEX(TableDiv[[GASB]:[GASB]],_xlfn.AGGREGATE(15,3,(TableDiv[[Agency]:[Agency]]=$E410)/(TableDiv[[Agency]:[Agency]]=$E410)*(ROW(TableDiv[Agency])-ROW(TableDiv[[#Headers],[Agency]])),COLUMNS($F$7:X$7))))</f>
        <v>0</v>
      </c>
      <c r="Y410" s="1069" cm="1">
        <f t="array" ref="Y410">IF($D410&lt;COLUMNS($F$7:Y$7),"",INDEX(TableDiv[[GASB]:[GASB]],_xlfn.AGGREGATE(15,3,(TableDiv[[Agency]:[Agency]]=$E410)/(TableDiv[[Agency]:[Agency]]=$E410)*(ROW(TableDiv[Agency])-ROW(TableDiv[[#Headers],[Agency]])),COLUMNS($F$7:Y$7))))</f>
        <v>0</v>
      </c>
      <c r="Z410" s="1069" cm="1">
        <f t="array" ref="Z410">IF($D410&lt;COLUMNS($F$7:Z$7),"",INDEX(TableDiv[[GASB]:[GASB]],_xlfn.AGGREGATE(15,3,(TableDiv[[Agency]:[Agency]]=$E410)/(TableDiv[[Agency]:[Agency]]=$E410)*(ROW(TableDiv[Agency])-ROW(TableDiv[[#Headers],[Agency]])),COLUMNS($F$7:Z$7))))</f>
        <v>0</v>
      </c>
      <c r="AA410" s="1069" cm="1">
        <f t="array" ref="AA410">IF($D410&lt;COLUMNS($F$7:AA$7),"",INDEX(TableDiv[[GASB]:[GASB]],_xlfn.AGGREGATE(15,3,(TableDiv[[Agency]:[Agency]]=$E410)/(TableDiv[[Agency]:[Agency]]=$E410)*(ROW(TableDiv[Agency])-ROW(TableDiv[[#Headers],[Agency]])),COLUMNS($F$7:AA$7))))</f>
        <v>0</v>
      </c>
      <c r="AB410" s="1069" cm="1">
        <f t="array" ref="AB410">IF($D410&lt;COLUMNS($F$7:AB$7),"",INDEX(TableDiv[[GASB]:[GASB]],_xlfn.AGGREGATE(15,3,(TableDiv[[Agency]:[Agency]]=$E410)/(TableDiv[[Agency]:[Agency]]=$E410)*(ROW(TableDiv[Agency])-ROW(TableDiv[[#Headers],[Agency]])),COLUMNS($F$7:AB$7))))</f>
        <v>0</v>
      </c>
      <c r="AC410" s="1069" cm="1">
        <f t="array" ref="AC410">IF($D410&lt;COLUMNS($F$7:AC$7),"",INDEX(TableDiv[[GASB]:[GASB]],_xlfn.AGGREGATE(15,3,(TableDiv[[Agency]:[Agency]]=$E410)/(TableDiv[[Agency]:[Agency]]=$E410)*(ROW(TableDiv[Agency])-ROW(TableDiv[[#Headers],[Agency]])),COLUMNS($F$7:AC$7))))</f>
        <v>0</v>
      </c>
      <c r="AD410" s="1069" cm="1">
        <f t="array" ref="AD410">IF($D410&lt;COLUMNS($F$7:AD$7),"",INDEX(TableDiv[[GASB]:[GASB]],_xlfn.AGGREGATE(15,3,(TableDiv[[Agency]:[Agency]]=$E410)/(TableDiv[[Agency]:[Agency]]=$E410)*(ROW(TableDiv[Agency])-ROW(TableDiv[[#Headers],[Agency]])),COLUMNS($F$7:AD$7))))</f>
        <v>0</v>
      </c>
      <c r="AE410" s="1069" cm="1">
        <f t="array" ref="AE410">IF($D410&lt;COLUMNS($F$7:AE$7),"",INDEX(TableDiv[[GASB]:[GASB]],_xlfn.AGGREGATE(15,3,(TableDiv[[Agency]:[Agency]]=$E410)/(TableDiv[[Agency]:[Agency]]=$E410)*(ROW(TableDiv[Agency])-ROW(TableDiv[[#Headers],[Agency]])),COLUMNS($F$7:AE$7))))</f>
        <v>0</v>
      </c>
      <c r="AF410" s="1069" cm="1">
        <f t="array" ref="AF410">IF($D410&lt;COLUMNS($F$7:AF$7),"",INDEX(TableDiv[[GASB]:[GASB]],_xlfn.AGGREGATE(15,3,(TableDiv[[Agency]:[Agency]]=$E410)/(TableDiv[[Agency]:[Agency]]=$E410)*(ROW(TableDiv[Agency])-ROW(TableDiv[[#Headers],[Agency]])),COLUMNS($F$7:AF$7))))</f>
        <v>0</v>
      </c>
      <c r="AG410" s="1069" cm="1">
        <f t="array" ref="AG410">IF($D410&lt;COLUMNS($F$7:AG$7),"",INDEX(TableDiv[[GASB]:[GASB]],_xlfn.AGGREGATE(15,3,(TableDiv[[Agency]:[Agency]]=$E410)/(TableDiv[[Agency]:[Agency]]=$E410)*(ROW(TableDiv[Agency])-ROW(TableDiv[[#Headers],[Agency]])),COLUMNS($F$7:AG$7))))</f>
        <v>0</v>
      </c>
      <c r="AH410" s="1069" cm="1">
        <f t="array" ref="AH410">IF($D410&lt;COLUMNS($F$7:AH$7),"",INDEX(TableDiv[[GASB]:[GASB]],_xlfn.AGGREGATE(15,3,(TableDiv[[Agency]:[Agency]]=$E410)/(TableDiv[[Agency]:[Agency]]=$E410)*(ROW(TableDiv[Agency])-ROW(TableDiv[[#Headers],[Agency]])),COLUMNS($F$7:AH$7))))</f>
        <v>0</v>
      </c>
      <c r="AI410" s="1069" cm="1">
        <f t="array" ref="AI410">IF($D410&lt;COLUMNS($F$7:AI$7),"",INDEX(TableDiv[[GASB]:[GASB]],_xlfn.AGGREGATE(15,3,(TableDiv[[Agency]:[Agency]]=$E410)/(TableDiv[[Agency]:[Agency]]=$E410)*(ROW(TableDiv[Agency])-ROW(TableDiv[[#Headers],[Agency]])),COLUMNS($F$7:AI$7))))</f>
        <v>0</v>
      </c>
      <c r="AJ410" s="1069" cm="1">
        <f t="array" ref="AJ410">IF($D410&lt;COLUMNS($F$7:AJ$7),"",INDEX(TableDiv[[GASB]:[GASB]],_xlfn.AGGREGATE(15,3,(TableDiv[[Agency]:[Agency]]=$E410)/(TableDiv[[Agency]:[Agency]]=$E410)*(ROW(TableDiv[Agency])-ROW(TableDiv[[#Headers],[Agency]])),COLUMNS($F$7:AJ$7))))</f>
        <v>0</v>
      </c>
      <c r="AK410" s="1069" t="str" cm="1">
        <f t="array" ref="AK410">IF($D410&lt;COLUMNS($F$7:AK$7),"",INDEX(TableDiv[[GASB]:[GASB]],_xlfn.AGGREGATE(15,3,(TableDiv[[Agency]:[Agency]]=$E410)/(TableDiv[[Agency]:[Agency]]=$E410)*(ROW(TableDiv[Agency])-ROW(TableDiv[[#Headers],[Agency]])),COLUMNS($F$7:AK$7))))</f>
        <v/>
      </c>
      <c r="AL410" s="1069" t="str" cm="1">
        <f t="array" ref="AL410">IF($D410&lt;COLUMNS($F$7:AL$7),"",INDEX(TableDiv[[GASB]:[GASB]],_xlfn.AGGREGATE(15,3,(TableDiv[[Agency]:[Agency]]=$E410)/(TableDiv[[Agency]:[Agency]]=$E410)*(ROW(TableDiv[Agency])-ROW(TableDiv[[#Headers],[Agency]])),COLUMNS($F$7:AL$7))))</f>
        <v/>
      </c>
      <c r="AM410" s="1069" t="str" cm="1">
        <f t="array" ref="AM410">IF($D410&lt;COLUMNS($F$7:AM$7),"",INDEX(TableDiv[[GASB]:[GASB]],_xlfn.AGGREGATE(15,3,(TableDiv[[Agency]:[Agency]]=$E410)/(TableDiv[[Agency]:[Agency]]=$E410)*(ROW(TableDiv[Agency])-ROW(TableDiv[[#Headers],[Agency]])),COLUMNS($F$7:AM$7))))</f>
        <v/>
      </c>
      <c r="AN410" s="1069"/>
      <c r="AO410" s="1069"/>
      <c r="AP410" s="1069"/>
      <c r="AQ410" s="1069"/>
      <c r="AR410" s="1069"/>
      <c r="AS410" s="1069"/>
    </row>
    <row r="411" spans="1:45" ht="15">
      <c r="A411" s="1073" t="s">
        <v>2439</v>
      </c>
      <c r="B411" s="1073" t="s">
        <v>2408</v>
      </c>
      <c r="C411" s="1069"/>
      <c r="D411" s="1069">
        <f>COUNTIF(TableDiv[Agency],E411)</f>
        <v>31</v>
      </c>
      <c r="E411" s="1078" t="str" cm="1">
        <f t="array" ref="E411">IFERROR(INDEX(TableDiv[Agency],MATCH(0,INDEX(COUNTIF($E$7:E410,TableDiv[Agency]),),0)),"")</f>
        <v/>
      </c>
      <c r="F411" s="1069" cm="1">
        <f t="array" ref="F411">IF($D411&lt;COLUMNS($F$7:F$7),"",INDEX(TableDiv[[GASB]:[GASB]],_xlfn.AGGREGATE(15,3,(TableDiv[[Agency]:[Agency]]=$E411)/(TableDiv[[Agency]:[Agency]]=$E411)*(ROW(TableDiv[Agency])-ROW(TableDiv[[#Headers],[Agency]])),COLUMNS($F$7:F$7))))</f>
        <v>0</v>
      </c>
      <c r="G411" s="1069" cm="1">
        <f t="array" ref="G411">IF($D411&lt;COLUMNS($F$7:G$7),"",INDEX(TableDiv[[GASB]:[GASB]],_xlfn.AGGREGATE(15,3,(TableDiv[[Agency]:[Agency]]=$E411)/(TableDiv[[Agency]:[Agency]]=$E411)*(ROW(TableDiv[Agency])-ROW(TableDiv[[#Headers],[Agency]])),COLUMNS($F$7:G$7))))</f>
        <v>0</v>
      </c>
      <c r="H411" s="1069" cm="1">
        <f t="array" ref="H411">IF($D411&lt;COLUMNS($F$7:H$7),"",INDEX(TableDiv[[GASB]:[GASB]],_xlfn.AGGREGATE(15,3,(TableDiv[[Agency]:[Agency]]=$E411)/(TableDiv[[Agency]:[Agency]]=$E411)*(ROW(TableDiv[Agency])-ROW(TableDiv[[#Headers],[Agency]])),COLUMNS($F$7:H$7))))</f>
        <v>0</v>
      </c>
      <c r="I411" s="1069" cm="1">
        <f t="array" ref="I411">IF($D411&lt;COLUMNS($F$7:I$7),"",INDEX(TableDiv[[GASB]:[GASB]],_xlfn.AGGREGATE(15,3,(TableDiv[[Agency]:[Agency]]=$E411)/(TableDiv[[Agency]:[Agency]]=$E411)*(ROW(TableDiv[Agency])-ROW(TableDiv[[#Headers],[Agency]])),COLUMNS($F$7:I$7))))</f>
        <v>0</v>
      </c>
      <c r="J411" s="1069" cm="1">
        <f t="array" ref="J411">IF($D411&lt;COLUMNS($F$7:J$7),"",INDEX(TableDiv[[GASB]:[GASB]],_xlfn.AGGREGATE(15,3,(TableDiv[[Agency]:[Agency]]=$E411)/(TableDiv[[Agency]:[Agency]]=$E411)*(ROW(TableDiv[Agency])-ROW(TableDiv[[#Headers],[Agency]])),COLUMNS($F$7:J$7))))</f>
        <v>0</v>
      </c>
      <c r="K411" s="1069" cm="1">
        <f t="array" ref="K411">IF($D411&lt;COLUMNS($F$7:K$7),"",INDEX(TableDiv[[GASB]:[GASB]],_xlfn.AGGREGATE(15,3,(TableDiv[[Agency]:[Agency]]=$E411)/(TableDiv[[Agency]:[Agency]]=$E411)*(ROW(TableDiv[Agency])-ROW(TableDiv[[#Headers],[Agency]])),COLUMNS($F$7:K$7))))</f>
        <v>0</v>
      </c>
      <c r="L411" s="1069" cm="1">
        <f t="array" ref="L411">IF($D411&lt;COLUMNS($F$7:L$7),"",INDEX(TableDiv[[GASB]:[GASB]],_xlfn.AGGREGATE(15,3,(TableDiv[[Agency]:[Agency]]=$E411)/(TableDiv[[Agency]:[Agency]]=$E411)*(ROW(TableDiv[Agency])-ROW(TableDiv[[#Headers],[Agency]])),COLUMNS($F$7:L$7))))</f>
        <v>0</v>
      </c>
      <c r="M411" s="1069" cm="1">
        <f t="array" ref="M411">IF($D411&lt;COLUMNS($F$7:M$7),"",INDEX(TableDiv[[GASB]:[GASB]],_xlfn.AGGREGATE(15,3,(TableDiv[[Agency]:[Agency]]=$E411)/(TableDiv[[Agency]:[Agency]]=$E411)*(ROW(TableDiv[Agency])-ROW(TableDiv[[#Headers],[Agency]])),COLUMNS($F$7:M$7))))</f>
        <v>0</v>
      </c>
      <c r="N411" s="1069" cm="1">
        <f t="array" ref="N411">IF($D411&lt;COLUMNS($F$7:N$7),"",INDEX(TableDiv[[GASB]:[GASB]],_xlfn.AGGREGATE(15,3,(TableDiv[[Agency]:[Agency]]=$E411)/(TableDiv[[Agency]:[Agency]]=$E411)*(ROW(TableDiv[Agency])-ROW(TableDiv[[#Headers],[Agency]])),COLUMNS($F$7:N$7))))</f>
        <v>0</v>
      </c>
      <c r="O411" s="1069" cm="1">
        <f t="array" ref="O411">IF($D411&lt;COLUMNS($F$7:O$7),"",INDEX(TableDiv[[GASB]:[GASB]],_xlfn.AGGREGATE(15,3,(TableDiv[[Agency]:[Agency]]=$E411)/(TableDiv[[Agency]:[Agency]]=$E411)*(ROW(TableDiv[Agency])-ROW(TableDiv[[#Headers],[Agency]])),COLUMNS($F$7:O$7))))</f>
        <v>0</v>
      </c>
      <c r="P411" s="1069" cm="1">
        <f t="array" ref="P411">IF($D411&lt;COLUMNS($F$7:P$7),"",INDEX(TableDiv[[GASB]:[GASB]],_xlfn.AGGREGATE(15,3,(TableDiv[[Agency]:[Agency]]=$E411)/(TableDiv[[Agency]:[Agency]]=$E411)*(ROW(TableDiv[Agency])-ROW(TableDiv[[#Headers],[Agency]])),COLUMNS($F$7:P$7))))</f>
        <v>0</v>
      </c>
      <c r="Q411" s="1069" cm="1">
        <f t="array" ref="Q411">IF($D411&lt;COLUMNS($F$7:Q$7),"",INDEX(TableDiv[[GASB]:[GASB]],_xlfn.AGGREGATE(15,3,(TableDiv[[Agency]:[Agency]]=$E411)/(TableDiv[[Agency]:[Agency]]=$E411)*(ROW(TableDiv[Agency])-ROW(TableDiv[[#Headers],[Agency]])),COLUMNS($F$7:Q$7))))</f>
        <v>0</v>
      </c>
      <c r="R411" s="1069" cm="1">
        <f t="array" ref="R411">IF($D411&lt;COLUMNS($F$7:R$7),"",INDEX(TableDiv[[GASB]:[GASB]],_xlfn.AGGREGATE(15,3,(TableDiv[[Agency]:[Agency]]=$E411)/(TableDiv[[Agency]:[Agency]]=$E411)*(ROW(TableDiv[Agency])-ROW(TableDiv[[#Headers],[Agency]])),COLUMNS($F$7:R$7))))</f>
        <v>0</v>
      </c>
      <c r="S411" s="1069" cm="1">
        <f t="array" ref="S411">IF($D411&lt;COLUMNS($F$7:S$7),"",INDEX(TableDiv[[GASB]:[GASB]],_xlfn.AGGREGATE(15,3,(TableDiv[[Agency]:[Agency]]=$E411)/(TableDiv[[Agency]:[Agency]]=$E411)*(ROW(TableDiv[Agency])-ROW(TableDiv[[#Headers],[Agency]])),COLUMNS($F$7:S$7))))</f>
        <v>0</v>
      </c>
      <c r="T411" s="1069" cm="1">
        <f t="array" ref="T411">IF($D411&lt;COLUMNS($F$7:T$7),"",INDEX(TableDiv[[GASB]:[GASB]],_xlfn.AGGREGATE(15,3,(TableDiv[[Agency]:[Agency]]=$E411)/(TableDiv[[Agency]:[Agency]]=$E411)*(ROW(TableDiv[Agency])-ROW(TableDiv[[#Headers],[Agency]])),COLUMNS($F$7:T$7))))</f>
        <v>0</v>
      </c>
      <c r="U411" s="1069" cm="1">
        <f t="array" ref="U411">IF($D411&lt;COLUMNS($F$7:U$7),"",INDEX(TableDiv[[GASB]:[GASB]],_xlfn.AGGREGATE(15,3,(TableDiv[[Agency]:[Agency]]=$E411)/(TableDiv[[Agency]:[Agency]]=$E411)*(ROW(TableDiv[Agency])-ROW(TableDiv[[#Headers],[Agency]])),COLUMNS($F$7:U$7))))</f>
        <v>0</v>
      </c>
      <c r="V411" s="1069" cm="1">
        <f t="array" ref="V411">IF($D411&lt;COLUMNS($F$7:V$7),"",INDEX(TableDiv[[GASB]:[GASB]],_xlfn.AGGREGATE(15,3,(TableDiv[[Agency]:[Agency]]=$E411)/(TableDiv[[Agency]:[Agency]]=$E411)*(ROW(TableDiv[Agency])-ROW(TableDiv[[#Headers],[Agency]])),COLUMNS($F$7:V$7))))</f>
        <v>0</v>
      </c>
      <c r="W411" s="1069" cm="1">
        <f t="array" ref="W411">IF($D411&lt;COLUMNS($F$7:W$7),"",INDEX(TableDiv[[GASB]:[GASB]],_xlfn.AGGREGATE(15,3,(TableDiv[[Agency]:[Agency]]=$E411)/(TableDiv[[Agency]:[Agency]]=$E411)*(ROW(TableDiv[Agency])-ROW(TableDiv[[#Headers],[Agency]])),COLUMNS($F$7:W$7))))</f>
        <v>0</v>
      </c>
      <c r="X411" s="1069" cm="1">
        <f t="array" ref="X411">IF($D411&lt;COLUMNS($F$7:X$7),"",INDEX(TableDiv[[GASB]:[GASB]],_xlfn.AGGREGATE(15,3,(TableDiv[[Agency]:[Agency]]=$E411)/(TableDiv[[Agency]:[Agency]]=$E411)*(ROW(TableDiv[Agency])-ROW(TableDiv[[#Headers],[Agency]])),COLUMNS($F$7:X$7))))</f>
        <v>0</v>
      </c>
      <c r="Y411" s="1069" cm="1">
        <f t="array" ref="Y411">IF($D411&lt;COLUMNS($F$7:Y$7),"",INDEX(TableDiv[[GASB]:[GASB]],_xlfn.AGGREGATE(15,3,(TableDiv[[Agency]:[Agency]]=$E411)/(TableDiv[[Agency]:[Agency]]=$E411)*(ROW(TableDiv[Agency])-ROW(TableDiv[[#Headers],[Agency]])),COLUMNS($F$7:Y$7))))</f>
        <v>0</v>
      </c>
      <c r="Z411" s="1069" cm="1">
        <f t="array" ref="Z411">IF($D411&lt;COLUMNS($F$7:Z$7),"",INDEX(TableDiv[[GASB]:[GASB]],_xlfn.AGGREGATE(15,3,(TableDiv[[Agency]:[Agency]]=$E411)/(TableDiv[[Agency]:[Agency]]=$E411)*(ROW(TableDiv[Agency])-ROW(TableDiv[[#Headers],[Agency]])),COLUMNS($F$7:Z$7))))</f>
        <v>0</v>
      </c>
      <c r="AA411" s="1069" cm="1">
        <f t="array" ref="AA411">IF($D411&lt;COLUMNS($F$7:AA$7),"",INDEX(TableDiv[[GASB]:[GASB]],_xlfn.AGGREGATE(15,3,(TableDiv[[Agency]:[Agency]]=$E411)/(TableDiv[[Agency]:[Agency]]=$E411)*(ROW(TableDiv[Agency])-ROW(TableDiv[[#Headers],[Agency]])),COLUMNS($F$7:AA$7))))</f>
        <v>0</v>
      </c>
      <c r="AB411" s="1069" cm="1">
        <f t="array" ref="AB411">IF($D411&lt;COLUMNS($F$7:AB$7),"",INDEX(TableDiv[[GASB]:[GASB]],_xlfn.AGGREGATE(15,3,(TableDiv[[Agency]:[Agency]]=$E411)/(TableDiv[[Agency]:[Agency]]=$E411)*(ROW(TableDiv[Agency])-ROW(TableDiv[[#Headers],[Agency]])),COLUMNS($F$7:AB$7))))</f>
        <v>0</v>
      </c>
      <c r="AC411" s="1069" cm="1">
        <f t="array" ref="AC411">IF($D411&lt;COLUMNS($F$7:AC$7),"",INDEX(TableDiv[[GASB]:[GASB]],_xlfn.AGGREGATE(15,3,(TableDiv[[Agency]:[Agency]]=$E411)/(TableDiv[[Agency]:[Agency]]=$E411)*(ROW(TableDiv[Agency])-ROW(TableDiv[[#Headers],[Agency]])),COLUMNS($F$7:AC$7))))</f>
        <v>0</v>
      </c>
      <c r="AD411" s="1069" cm="1">
        <f t="array" ref="AD411">IF($D411&lt;COLUMNS($F$7:AD$7),"",INDEX(TableDiv[[GASB]:[GASB]],_xlfn.AGGREGATE(15,3,(TableDiv[[Agency]:[Agency]]=$E411)/(TableDiv[[Agency]:[Agency]]=$E411)*(ROW(TableDiv[Agency])-ROW(TableDiv[[#Headers],[Agency]])),COLUMNS($F$7:AD$7))))</f>
        <v>0</v>
      </c>
      <c r="AE411" s="1069" cm="1">
        <f t="array" ref="AE411">IF($D411&lt;COLUMNS($F$7:AE$7),"",INDEX(TableDiv[[GASB]:[GASB]],_xlfn.AGGREGATE(15,3,(TableDiv[[Agency]:[Agency]]=$E411)/(TableDiv[[Agency]:[Agency]]=$E411)*(ROW(TableDiv[Agency])-ROW(TableDiv[[#Headers],[Agency]])),COLUMNS($F$7:AE$7))))</f>
        <v>0</v>
      </c>
      <c r="AF411" s="1069" cm="1">
        <f t="array" ref="AF411">IF($D411&lt;COLUMNS($F$7:AF$7),"",INDEX(TableDiv[[GASB]:[GASB]],_xlfn.AGGREGATE(15,3,(TableDiv[[Agency]:[Agency]]=$E411)/(TableDiv[[Agency]:[Agency]]=$E411)*(ROW(TableDiv[Agency])-ROW(TableDiv[[#Headers],[Agency]])),COLUMNS($F$7:AF$7))))</f>
        <v>0</v>
      </c>
      <c r="AG411" s="1069" cm="1">
        <f t="array" ref="AG411">IF($D411&lt;COLUMNS($F$7:AG$7),"",INDEX(TableDiv[[GASB]:[GASB]],_xlfn.AGGREGATE(15,3,(TableDiv[[Agency]:[Agency]]=$E411)/(TableDiv[[Agency]:[Agency]]=$E411)*(ROW(TableDiv[Agency])-ROW(TableDiv[[#Headers],[Agency]])),COLUMNS($F$7:AG$7))))</f>
        <v>0</v>
      </c>
      <c r="AH411" s="1069" cm="1">
        <f t="array" ref="AH411">IF($D411&lt;COLUMNS($F$7:AH$7),"",INDEX(TableDiv[[GASB]:[GASB]],_xlfn.AGGREGATE(15,3,(TableDiv[[Agency]:[Agency]]=$E411)/(TableDiv[[Agency]:[Agency]]=$E411)*(ROW(TableDiv[Agency])-ROW(TableDiv[[#Headers],[Agency]])),COLUMNS($F$7:AH$7))))</f>
        <v>0</v>
      </c>
      <c r="AI411" s="1069" cm="1">
        <f t="array" ref="AI411">IF($D411&lt;COLUMNS($F$7:AI$7),"",INDEX(TableDiv[[GASB]:[GASB]],_xlfn.AGGREGATE(15,3,(TableDiv[[Agency]:[Agency]]=$E411)/(TableDiv[[Agency]:[Agency]]=$E411)*(ROW(TableDiv[Agency])-ROW(TableDiv[[#Headers],[Agency]])),COLUMNS($F$7:AI$7))))</f>
        <v>0</v>
      </c>
      <c r="AJ411" s="1069" cm="1">
        <f t="array" ref="AJ411">IF($D411&lt;COLUMNS($F$7:AJ$7),"",INDEX(TableDiv[[GASB]:[GASB]],_xlfn.AGGREGATE(15,3,(TableDiv[[Agency]:[Agency]]=$E411)/(TableDiv[[Agency]:[Agency]]=$E411)*(ROW(TableDiv[Agency])-ROW(TableDiv[[#Headers],[Agency]])),COLUMNS($F$7:AJ$7))))</f>
        <v>0</v>
      </c>
      <c r="AK411" s="1069" t="str" cm="1">
        <f t="array" ref="AK411">IF($D411&lt;COLUMNS($F$7:AK$7),"",INDEX(TableDiv[[GASB]:[GASB]],_xlfn.AGGREGATE(15,3,(TableDiv[[Agency]:[Agency]]=$E411)/(TableDiv[[Agency]:[Agency]]=$E411)*(ROW(TableDiv[Agency])-ROW(TableDiv[[#Headers],[Agency]])),COLUMNS($F$7:AK$7))))</f>
        <v/>
      </c>
      <c r="AL411" s="1069" t="str" cm="1">
        <f t="array" ref="AL411">IF($D411&lt;COLUMNS($F$7:AL$7),"",INDEX(TableDiv[[GASB]:[GASB]],_xlfn.AGGREGATE(15,3,(TableDiv[[Agency]:[Agency]]=$E411)/(TableDiv[[Agency]:[Agency]]=$E411)*(ROW(TableDiv[Agency])-ROW(TableDiv[[#Headers],[Agency]])),COLUMNS($F$7:AL$7))))</f>
        <v/>
      </c>
      <c r="AM411" s="1069" t="str" cm="1">
        <f t="array" ref="AM411">IF($D411&lt;COLUMNS($F$7:AM$7),"",INDEX(TableDiv[[GASB]:[GASB]],_xlfn.AGGREGATE(15,3,(TableDiv[[Agency]:[Agency]]=$E411)/(TableDiv[[Agency]:[Agency]]=$E411)*(ROW(TableDiv[Agency])-ROW(TableDiv[[#Headers],[Agency]])),COLUMNS($F$7:AM$7))))</f>
        <v/>
      </c>
      <c r="AN411" s="1069"/>
      <c r="AO411" s="1069"/>
      <c r="AP411" s="1069"/>
      <c r="AQ411" s="1069"/>
      <c r="AR411" s="1069"/>
      <c r="AS411" s="1069"/>
    </row>
    <row r="412" spans="1:45" ht="15">
      <c r="A412" s="1073" t="s">
        <v>2440</v>
      </c>
      <c r="B412" s="1073" t="s">
        <v>2408</v>
      </c>
      <c r="C412" s="1069"/>
      <c r="D412" s="1069">
        <f>COUNTIF(TableDiv[Agency],E412)</f>
        <v>31</v>
      </c>
      <c r="E412" s="1078" t="str" cm="1">
        <f t="array" ref="E412">IFERROR(INDEX(TableDiv[Agency],MATCH(0,INDEX(COUNTIF($E$7:E411,TableDiv[Agency]),),0)),"")</f>
        <v/>
      </c>
      <c r="F412" s="1069" cm="1">
        <f t="array" ref="F412">IF($D412&lt;COLUMNS($F$7:F$7),"",INDEX(TableDiv[[GASB]:[GASB]],_xlfn.AGGREGATE(15,3,(TableDiv[[Agency]:[Agency]]=$E412)/(TableDiv[[Agency]:[Agency]]=$E412)*(ROW(TableDiv[Agency])-ROW(TableDiv[[#Headers],[Agency]])),COLUMNS($F$7:F$7))))</f>
        <v>0</v>
      </c>
      <c r="G412" s="1069" cm="1">
        <f t="array" ref="G412">IF($D412&lt;COLUMNS($F$7:G$7),"",INDEX(TableDiv[[GASB]:[GASB]],_xlfn.AGGREGATE(15,3,(TableDiv[[Agency]:[Agency]]=$E412)/(TableDiv[[Agency]:[Agency]]=$E412)*(ROW(TableDiv[Agency])-ROW(TableDiv[[#Headers],[Agency]])),COLUMNS($F$7:G$7))))</f>
        <v>0</v>
      </c>
      <c r="H412" s="1069" cm="1">
        <f t="array" ref="H412">IF($D412&lt;COLUMNS($F$7:H$7),"",INDEX(TableDiv[[GASB]:[GASB]],_xlfn.AGGREGATE(15,3,(TableDiv[[Agency]:[Agency]]=$E412)/(TableDiv[[Agency]:[Agency]]=$E412)*(ROW(TableDiv[Agency])-ROW(TableDiv[[#Headers],[Agency]])),COLUMNS($F$7:H$7))))</f>
        <v>0</v>
      </c>
      <c r="I412" s="1069" cm="1">
        <f t="array" ref="I412">IF($D412&lt;COLUMNS($F$7:I$7),"",INDEX(TableDiv[[GASB]:[GASB]],_xlfn.AGGREGATE(15,3,(TableDiv[[Agency]:[Agency]]=$E412)/(TableDiv[[Agency]:[Agency]]=$E412)*(ROW(TableDiv[Agency])-ROW(TableDiv[[#Headers],[Agency]])),COLUMNS($F$7:I$7))))</f>
        <v>0</v>
      </c>
      <c r="J412" s="1069" cm="1">
        <f t="array" ref="J412">IF($D412&lt;COLUMNS($F$7:J$7),"",INDEX(TableDiv[[GASB]:[GASB]],_xlfn.AGGREGATE(15,3,(TableDiv[[Agency]:[Agency]]=$E412)/(TableDiv[[Agency]:[Agency]]=$E412)*(ROW(TableDiv[Agency])-ROW(TableDiv[[#Headers],[Agency]])),COLUMNS($F$7:J$7))))</f>
        <v>0</v>
      </c>
      <c r="K412" s="1069" cm="1">
        <f t="array" ref="K412">IF($D412&lt;COLUMNS($F$7:K$7),"",INDEX(TableDiv[[GASB]:[GASB]],_xlfn.AGGREGATE(15,3,(TableDiv[[Agency]:[Agency]]=$E412)/(TableDiv[[Agency]:[Agency]]=$E412)*(ROW(TableDiv[Agency])-ROW(TableDiv[[#Headers],[Agency]])),COLUMNS($F$7:K$7))))</f>
        <v>0</v>
      </c>
      <c r="L412" s="1069" cm="1">
        <f t="array" ref="L412">IF($D412&lt;COLUMNS($F$7:L$7),"",INDEX(TableDiv[[GASB]:[GASB]],_xlfn.AGGREGATE(15,3,(TableDiv[[Agency]:[Agency]]=$E412)/(TableDiv[[Agency]:[Agency]]=$E412)*(ROW(TableDiv[Agency])-ROW(TableDiv[[#Headers],[Agency]])),COLUMNS($F$7:L$7))))</f>
        <v>0</v>
      </c>
      <c r="M412" s="1069" cm="1">
        <f t="array" ref="M412">IF($D412&lt;COLUMNS($F$7:M$7),"",INDEX(TableDiv[[GASB]:[GASB]],_xlfn.AGGREGATE(15,3,(TableDiv[[Agency]:[Agency]]=$E412)/(TableDiv[[Agency]:[Agency]]=$E412)*(ROW(TableDiv[Agency])-ROW(TableDiv[[#Headers],[Agency]])),COLUMNS($F$7:M$7))))</f>
        <v>0</v>
      </c>
      <c r="N412" s="1069" cm="1">
        <f t="array" ref="N412">IF($D412&lt;COLUMNS($F$7:N$7),"",INDEX(TableDiv[[GASB]:[GASB]],_xlfn.AGGREGATE(15,3,(TableDiv[[Agency]:[Agency]]=$E412)/(TableDiv[[Agency]:[Agency]]=$E412)*(ROW(TableDiv[Agency])-ROW(TableDiv[[#Headers],[Agency]])),COLUMNS($F$7:N$7))))</f>
        <v>0</v>
      </c>
      <c r="O412" s="1069" cm="1">
        <f t="array" ref="O412">IF($D412&lt;COLUMNS($F$7:O$7),"",INDEX(TableDiv[[GASB]:[GASB]],_xlfn.AGGREGATE(15,3,(TableDiv[[Agency]:[Agency]]=$E412)/(TableDiv[[Agency]:[Agency]]=$E412)*(ROW(TableDiv[Agency])-ROW(TableDiv[[#Headers],[Agency]])),COLUMNS($F$7:O$7))))</f>
        <v>0</v>
      </c>
      <c r="P412" s="1069" cm="1">
        <f t="array" ref="P412">IF($D412&lt;COLUMNS($F$7:P$7),"",INDEX(TableDiv[[GASB]:[GASB]],_xlfn.AGGREGATE(15,3,(TableDiv[[Agency]:[Agency]]=$E412)/(TableDiv[[Agency]:[Agency]]=$E412)*(ROW(TableDiv[Agency])-ROW(TableDiv[[#Headers],[Agency]])),COLUMNS($F$7:P$7))))</f>
        <v>0</v>
      </c>
      <c r="Q412" s="1069" cm="1">
        <f t="array" ref="Q412">IF($D412&lt;COLUMNS($F$7:Q$7),"",INDEX(TableDiv[[GASB]:[GASB]],_xlfn.AGGREGATE(15,3,(TableDiv[[Agency]:[Agency]]=$E412)/(TableDiv[[Agency]:[Agency]]=$E412)*(ROW(TableDiv[Agency])-ROW(TableDiv[[#Headers],[Agency]])),COLUMNS($F$7:Q$7))))</f>
        <v>0</v>
      </c>
      <c r="R412" s="1069" cm="1">
        <f t="array" ref="R412">IF($D412&lt;COLUMNS($F$7:R$7),"",INDEX(TableDiv[[GASB]:[GASB]],_xlfn.AGGREGATE(15,3,(TableDiv[[Agency]:[Agency]]=$E412)/(TableDiv[[Agency]:[Agency]]=$E412)*(ROW(TableDiv[Agency])-ROW(TableDiv[[#Headers],[Agency]])),COLUMNS($F$7:R$7))))</f>
        <v>0</v>
      </c>
      <c r="S412" s="1069" cm="1">
        <f t="array" ref="S412">IF($D412&lt;COLUMNS($F$7:S$7),"",INDEX(TableDiv[[GASB]:[GASB]],_xlfn.AGGREGATE(15,3,(TableDiv[[Agency]:[Agency]]=$E412)/(TableDiv[[Agency]:[Agency]]=$E412)*(ROW(TableDiv[Agency])-ROW(TableDiv[[#Headers],[Agency]])),COLUMNS($F$7:S$7))))</f>
        <v>0</v>
      </c>
      <c r="T412" s="1069" cm="1">
        <f t="array" ref="T412">IF($D412&lt;COLUMNS($F$7:T$7),"",INDEX(TableDiv[[GASB]:[GASB]],_xlfn.AGGREGATE(15,3,(TableDiv[[Agency]:[Agency]]=$E412)/(TableDiv[[Agency]:[Agency]]=$E412)*(ROW(TableDiv[Agency])-ROW(TableDiv[[#Headers],[Agency]])),COLUMNS($F$7:T$7))))</f>
        <v>0</v>
      </c>
      <c r="U412" s="1069" cm="1">
        <f t="array" ref="U412">IF($D412&lt;COLUMNS($F$7:U$7),"",INDEX(TableDiv[[GASB]:[GASB]],_xlfn.AGGREGATE(15,3,(TableDiv[[Agency]:[Agency]]=$E412)/(TableDiv[[Agency]:[Agency]]=$E412)*(ROW(TableDiv[Agency])-ROW(TableDiv[[#Headers],[Agency]])),COLUMNS($F$7:U$7))))</f>
        <v>0</v>
      </c>
      <c r="V412" s="1069" cm="1">
        <f t="array" ref="V412">IF($D412&lt;COLUMNS($F$7:V$7),"",INDEX(TableDiv[[GASB]:[GASB]],_xlfn.AGGREGATE(15,3,(TableDiv[[Agency]:[Agency]]=$E412)/(TableDiv[[Agency]:[Agency]]=$E412)*(ROW(TableDiv[Agency])-ROW(TableDiv[[#Headers],[Agency]])),COLUMNS($F$7:V$7))))</f>
        <v>0</v>
      </c>
      <c r="W412" s="1069" cm="1">
        <f t="array" ref="W412">IF($D412&lt;COLUMNS($F$7:W$7),"",INDEX(TableDiv[[GASB]:[GASB]],_xlfn.AGGREGATE(15,3,(TableDiv[[Agency]:[Agency]]=$E412)/(TableDiv[[Agency]:[Agency]]=$E412)*(ROW(TableDiv[Agency])-ROW(TableDiv[[#Headers],[Agency]])),COLUMNS($F$7:W$7))))</f>
        <v>0</v>
      </c>
      <c r="X412" s="1069" cm="1">
        <f t="array" ref="X412">IF($D412&lt;COLUMNS($F$7:X$7),"",INDEX(TableDiv[[GASB]:[GASB]],_xlfn.AGGREGATE(15,3,(TableDiv[[Agency]:[Agency]]=$E412)/(TableDiv[[Agency]:[Agency]]=$E412)*(ROW(TableDiv[Agency])-ROW(TableDiv[[#Headers],[Agency]])),COLUMNS($F$7:X$7))))</f>
        <v>0</v>
      </c>
      <c r="Y412" s="1069" cm="1">
        <f t="array" ref="Y412">IF($D412&lt;COLUMNS($F$7:Y$7),"",INDEX(TableDiv[[GASB]:[GASB]],_xlfn.AGGREGATE(15,3,(TableDiv[[Agency]:[Agency]]=$E412)/(TableDiv[[Agency]:[Agency]]=$E412)*(ROW(TableDiv[Agency])-ROW(TableDiv[[#Headers],[Agency]])),COLUMNS($F$7:Y$7))))</f>
        <v>0</v>
      </c>
      <c r="Z412" s="1069" cm="1">
        <f t="array" ref="Z412">IF($D412&lt;COLUMNS($F$7:Z$7),"",INDEX(TableDiv[[GASB]:[GASB]],_xlfn.AGGREGATE(15,3,(TableDiv[[Agency]:[Agency]]=$E412)/(TableDiv[[Agency]:[Agency]]=$E412)*(ROW(TableDiv[Agency])-ROW(TableDiv[[#Headers],[Agency]])),COLUMNS($F$7:Z$7))))</f>
        <v>0</v>
      </c>
      <c r="AA412" s="1069" cm="1">
        <f t="array" ref="AA412">IF($D412&lt;COLUMNS($F$7:AA$7),"",INDEX(TableDiv[[GASB]:[GASB]],_xlfn.AGGREGATE(15,3,(TableDiv[[Agency]:[Agency]]=$E412)/(TableDiv[[Agency]:[Agency]]=$E412)*(ROW(TableDiv[Agency])-ROW(TableDiv[[#Headers],[Agency]])),COLUMNS($F$7:AA$7))))</f>
        <v>0</v>
      </c>
      <c r="AB412" s="1069" cm="1">
        <f t="array" ref="AB412">IF($D412&lt;COLUMNS($F$7:AB$7),"",INDEX(TableDiv[[GASB]:[GASB]],_xlfn.AGGREGATE(15,3,(TableDiv[[Agency]:[Agency]]=$E412)/(TableDiv[[Agency]:[Agency]]=$E412)*(ROW(TableDiv[Agency])-ROW(TableDiv[[#Headers],[Agency]])),COLUMNS($F$7:AB$7))))</f>
        <v>0</v>
      </c>
      <c r="AC412" s="1069" cm="1">
        <f t="array" ref="AC412">IF($D412&lt;COLUMNS($F$7:AC$7),"",INDEX(TableDiv[[GASB]:[GASB]],_xlfn.AGGREGATE(15,3,(TableDiv[[Agency]:[Agency]]=$E412)/(TableDiv[[Agency]:[Agency]]=$E412)*(ROW(TableDiv[Agency])-ROW(TableDiv[[#Headers],[Agency]])),COLUMNS($F$7:AC$7))))</f>
        <v>0</v>
      </c>
      <c r="AD412" s="1069" cm="1">
        <f t="array" ref="AD412">IF($D412&lt;COLUMNS($F$7:AD$7),"",INDEX(TableDiv[[GASB]:[GASB]],_xlfn.AGGREGATE(15,3,(TableDiv[[Agency]:[Agency]]=$E412)/(TableDiv[[Agency]:[Agency]]=$E412)*(ROW(TableDiv[Agency])-ROW(TableDiv[[#Headers],[Agency]])),COLUMNS($F$7:AD$7))))</f>
        <v>0</v>
      </c>
      <c r="AE412" s="1069" cm="1">
        <f t="array" ref="AE412">IF($D412&lt;COLUMNS($F$7:AE$7),"",INDEX(TableDiv[[GASB]:[GASB]],_xlfn.AGGREGATE(15,3,(TableDiv[[Agency]:[Agency]]=$E412)/(TableDiv[[Agency]:[Agency]]=$E412)*(ROW(TableDiv[Agency])-ROW(TableDiv[[#Headers],[Agency]])),COLUMNS($F$7:AE$7))))</f>
        <v>0</v>
      </c>
      <c r="AF412" s="1069" cm="1">
        <f t="array" ref="AF412">IF($D412&lt;COLUMNS($F$7:AF$7),"",INDEX(TableDiv[[GASB]:[GASB]],_xlfn.AGGREGATE(15,3,(TableDiv[[Agency]:[Agency]]=$E412)/(TableDiv[[Agency]:[Agency]]=$E412)*(ROW(TableDiv[Agency])-ROW(TableDiv[[#Headers],[Agency]])),COLUMNS($F$7:AF$7))))</f>
        <v>0</v>
      </c>
      <c r="AG412" s="1069" cm="1">
        <f t="array" ref="AG412">IF($D412&lt;COLUMNS($F$7:AG$7),"",INDEX(TableDiv[[GASB]:[GASB]],_xlfn.AGGREGATE(15,3,(TableDiv[[Agency]:[Agency]]=$E412)/(TableDiv[[Agency]:[Agency]]=$E412)*(ROW(TableDiv[Agency])-ROW(TableDiv[[#Headers],[Agency]])),COLUMNS($F$7:AG$7))))</f>
        <v>0</v>
      </c>
      <c r="AH412" s="1069" cm="1">
        <f t="array" ref="AH412">IF($D412&lt;COLUMNS($F$7:AH$7),"",INDEX(TableDiv[[GASB]:[GASB]],_xlfn.AGGREGATE(15,3,(TableDiv[[Agency]:[Agency]]=$E412)/(TableDiv[[Agency]:[Agency]]=$E412)*(ROW(TableDiv[Agency])-ROW(TableDiv[[#Headers],[Agency]])),COLUMNS($F$7:AH$7))))</f>
        <v>0</v>
      </c>
      <c r="AI412" s="1069" cm="1">
        <f t="array" ref="AI412">IF($D412&lt;COLUMNS($F$7:AI$7),"",INDEX(TableDiv[[GASB]:[GASB]],_xlfn.AGGREGATE(15,3,(TableDiv[[Agency]:[Agency]]=$E412)/(TableDiv[[Agency]:[Agency]]=$E412)*(ROW(TableDiv[Agency])-ROW(TableDiv[[#Headers],[Agency]])),COLUMNS($F$7:AI$7))))</f>
        <v>0</v>
      </c>
      <c r="AJ412" s="1069" cm="1">
        <f t="array" ref="AJ412">IF($D412&lt;COLUMNS($F$7:AJ$7),"",INDEX(TableDiv[[GASB]:[GASB]],_xlfn.AGGREGATE(15,3,(TableDiv[[Agency]:[Agency]]=$E412)/(TableDiv[[Agency]:[Agency]]=$E412)*(ROW(TableDiv[Agency])-ROW(TableDiv[[#Headers],[Agency]])),COLUMNS($F$7:AJ$7))))</f>
        <v>0</v>
      </c>
      <c r="AK412" s="1069" t="str" cm="1">
        <f t="array" ref="AK412">IF($D412&lt;COLUMNS($F$7:AK$7),"",INDEX(TableDiv[[GASB]:[GASB]],_xlfn.AGGREGATE(15,3,(TableDiv[[Agency]:[Agency]]=$E412)/(TableDiv[[Agency]:[Agency]]=$E412)*(ROW(TableDiv[Agency])-ROW(TableDiv[[#Headers],[Agency]])),COLUMNS($F$7:AK$7))))</f>
        <v/>
      </c>
      <c r="AL412" s="1069" t="str" cm="1">
        <f t="array" ref="AL412">IF($D412&lt;COLUMNS($F$7:AL$7),"",INDEX(TableDiv[[GASB]:[GASB]],_xlfn.AGGREGATE(15,3,(TableDiv[[Agency]:[Agency]]=$E412)/(TableDiv[[Agency]:[Agency]]=$E412)*(ROW(TableDiv[Agency])-ROW(TableDiv[[#Headers],[Agency]])),COLUMNS($F$7:AL$7))))</f>
        <v/>
      </c>
      <c r="AM412" s="1069" t="str" cm="1">
        <f t="array" ref="AM412">IF($D412&lt;COLUMNS($F$7:AM$7),"",INDEX(TableDiv[[GASB]:[GASB]],_xlfn.AGGREGATE(15,3,(TableDiv[[Agency]:[Agency]]=$E412)/(TableDiv[[Agency]:[Agency]]=$E412)*(ROW(TableDiv[Agency])-ROW(TableDiv[[#Headers],[Agency]])),COLUMNS($F$7:AM$7))))</f>
        <v/>
      </c>
      <c r="AN412" s="1069"/>
      <c r="AO412" s="1069"/>
      <c r="AP412" s="1069"/>
      <c r="AQ412" s="1069"/>
      <c r="AR412" s="1069"/>
      <c r="AS412" s="1069"/>
    </row>
    <row r="413" spans="1:45" ht="15">
      <c r="A413" s="1073" t="s">
        <v>2441</v>
      </c>
      <c r="B413" s="1073" t="s">
        <v>2408</v>
      </c>
      <c r="C413" s="1069"/>
      <c r="D413" s="1069">
        <f>COUNTIF(TableDiv[Agency],E413)</f>
        <v>31</v>
      </c>
      <c r="E413" s="1078" t="str" cm="1">
        <f t="array" ref="E413">IFERROR(INDEX(TableDiv[Agency],MATCH(0,INDEX(COUNTIF($E$7:E412,TableDiv[Agency]),),0)),"")</f>
        <v/>
      </c>
      <c r="F413" s="1069" cm="1">
        <f t="array" ref="F413">IF($D413&lt;COLUMNS($F$7:F$7),"",INDEX(TableDiv[[GASB]:[GASB]],_xlfn.AGGREGATE(15,3,(TableDiv[[Agency]:[Agency]]=$E413)/(TableDiv[[Agency]:[Agency]]=$E413)*(ROW(TableDiv[Agency])-ROW(TableDiv[[#Headers],[Agency]])),COLUMNS($F$7:F$7))))</f>
        <v>0</v>
      </c>
      <c r="G413" s="1069" cm="1">
        <f t="array" ref="G413">IF($D413&lt;COLUMNS($F$7:G$7),"",INDEX(TableDiv[[GASB]:[GASB]],_xlfn.AGGREGATE(15,3,(TableDiv[[Agency]:[Agency]]=$E413)/(TableDiv[[Agency]:[Agency]]=$E413)*(ROW(TableDiv[Agency])-ROW(TableDiv[[#Headers],[Agency]])),COLUMNS($F$7:G$7))))</f>
        <v>0</v>
      </c>
      <c r="H413" s="1069" cm="1">
        <f t="array" ref="H413">IF($D413&lt;COLUMNS($F$7:H$7),"",INDEX(TableDiv[[GASB]:[GASB]],_xlfn.AGGREGATE(15,3,(TableDiv[[Agency]:[Agency]]=$E413)/(TableDiv[[Agency]:[Agency]]=$E413)*(ROW(TableDiv[Agency])-ROW(TableDiv[[#Headers],[Agency]])),COLUMNS($F$7:H$7))))</f>
        <v>0</v>
      </c>
      <c r="I413" s="1069" cm="1">
        <f t="array" ref="I413">IF($D413&lt;COLUMNS($F$7:I$7),"",INDEX(TableDiv[[GASB]:[GASB]],_xlfn.AGGREGATE(15,3,(TableDiv[[Agency]:[Agency]]=$E413)/(TableDiv[[Agency]:[Agency]]=$E413)*(ROW(TableDiv[Agency])-ROW(TableDiv[[#Headers],[Agency]])),COLUMNS($F$7:I$7))))</f>
        <v>0</v>
      </c>
      <c r="J413" s="1069" cm="1">
        <f t="array" ref="J413">IF($D413&lt;COLUMNS($F$7:J$7),"",INDEX(TableDiv[[GASB]:[GASB]],_xlfn.AGGREGATE(15,3,(TableDiv[[Agency]:[Agency]]=$E413)/(TableDiv[[Agency]:[Agency]]=$E413)*(ROW(TableDiv[Agency])-ROW(TableDiv[[#Headers],[Agency]])),COLUMNS($F$7:J$7))))</f>
        <v>0</v>
      </c>
      <c r="K413" s="1069" cm="1">
        <f t="array" ref="K413">IF($D413&lt;COLUMNS($F$7:K$7),"",INDEX(TableDiv[[GASB]:[GASB]],_xlfn.AGGREGATE(15,3,(TableDiv[[Agency]:[Agency]]=$E413)/(TableDiv[[Agency]:[Agency]]=$E413)*(ROW(TableDiv[Agency])-ROW(TableDiv[[#Headers],[Agency]])),COLUMNS($F$7:K$7))))</f>
        <v>0</v>
      </c>
      <c r="L413" s="1069" cm="1">
        <f t="array" ref="L413">IF($D413&lt;COLUMNS($F$7:L$7),"",INDEX(TableDiv[[GASB]:[GASB]],_xlfn.AGGREGATE(15,3,(TableDiv[[Agency]:[Agency]]=$E413)/(TableDiv[[Agency]:[Agency]]=$E413)*(ROW(TableDiv[Agency])-ROW(TableDiv[[#Headers],[Agency]])),COLUMNS($F$7:L$7))))</f>
        <v>0</v>
      </c>
      <c r="M413" s="1069" cm="1">
        <f t="array" ref="M413">IF($D413&lt;COLUMNS($F$7:M$7),"",INDEX(TableDiv[[GASB]:[GASB]],_xlfn.AGGREGATE(15,3,(TableDiv[[Agency]:[Agency]]=$E413)/(TableDiv[[Agency]:[Agency]]=$E413)*(ROW(TableDiv[Agency])-ROW(TableDiv[[#Headers],[Agency]])),COLUMNS($F$7:M$7))))</f>
        <v>0</v>
      </c>
      <c r="N413" s="1069" cm="1">
        <f t="array" ref="N413">IF($D413&lt;COLUMNS($F$7:N$7),"",INDEX(TableDiv[[GASB]:[GASB]],_xlfn.AGGREGATE(15,3,(TableDiv[[Agency]:[Agency]]=$E413)/(TableDiv[[Agency]:[Agency]]=$E413)*(ROW(TableDiv[Agency])-ROW(TableDiv[[#Headers],[Agency]])),COLUMNS($F$7:N$7))))</f>
        <v>0</v>
      </c>
      <c r="O413" s="1069" cm="1">
        <f t="array" ref="O413">IF($D413&lt;COLUMNS($F$7:O$7),"",INDEX(TableDiv[[GASB]:[GASB]],_xlfn.AGGREGATE(15,3,(TableDiv[[Agency]:[Agency]]=$E413)/(TableDiv[[Agency]:[Agency]]=$E413)*(ROW(TableDiv[Agency])-ROW(TableDiv[[#Headers],[Agency]])),COLUMNS($F$7:O$7))))</f>
        <v>0</v>
      </c>
      <c r="P413" s="1069" cm="1">
        <f t="array" ref="P413">IF($D413&lt;COLUMNS($F$7:P$7),"",INDEX(TableDiv[[GASB]:[GASB]],_xlfn.AGGREGATE(15,3,(TableDiv[[Agency]:[Agency]]=$E413)/(TableDiv[[Agency]:[Agency]]=$E413)*(ROW(TableDiv[Agency])-ROW(TableDiv[[#Headers],[Agency]])),COLUMNS($F$7:P$7))))</f>
        <v>0</v>
      </c>
      <c r="Q413" s="1069" cm="1">
        <f t="array" ref="Q413">IF($D413&lt;COLUMNS($F$7:Q$7),"",INDEX(TableDiv[[GASB]:[GASB]],_xlfn.AGGREGATE(15,3,(TableDiv[[Agency]:[Agency]]=$E413)/(TableDiv[[Agency]:[Agency]]=$E413)*(ROW(TableDiv[Agency])-ROW(TableDiv[[#Headers],[Agency]])),COLUMNS($F$7:Q$7))))</f>
        <v>0</v>
      </c>
      <c r="R413" s="1069" cm="1">
        <f t="array" ref="R413">IF($D413&lt;COLUMNS($F$7:R$7),"",INDEX(TableDiv[[GASB]:[GASB]],_xlfn.AGGREGATE(15,3,(TableDiv[[Agency]:[Agency]]=$E413)/(TableDiv[[Agency]:[Agency]]=$E413)*(ROW(TableDiv[Agency])-ROW(TableDiv[[#Headers],[Agency]])),COLUMNS($F$7:R$7))))</f>
        <v>0</v>
      </c>
      <c r="S413" s="1069" cm="1">
        <f t="array" ref="S413">IF($D413&lt;COLUMNS($F$7:S$7),"",INDEX(TableDiv[[GASB]:[GASB]],_xlfn.AGGREGATE(15,3,(TableDiv[[Agency]:[Agency]]=$E413)/(TableDiv[[Agency]:[Agency]]=$E413)*(ROW(TableDiv[Agency])-ROW(TableDiv[[#Headers],[Agency]])),COLUMNS($F$7:S$7))))</f>
        <v>0</v>
      </c>
      <c r="T413" s="1069" cm="1">
        <f t="array" ref="T413">IF($D413&lt;COLUMNS($F$7:T$7),"",INDEX(TableDiv[[GASB]:[GASB]],_xlfn.AGGREGATE(15,3,(TableDiv[[Agency]:[Agency]]=$E413)/(TableDiv[[Agency]:[Agency]]=$E413)*(ROW(TableDiv[Agency])-ROW(TableDiv[[#Headers],[Agency]])),COLUMNS($F$7:T$7))))</f>
        <v>0</v>
      </c>
      <c r="U413" s="1069" cm="1">
        <f t="array" ref="U413">IF($D413&lt;COLUMNS($F$7:U$7),"",INDEX(TableDiv[[GASB]:[GASB]],_xlfn.AGGREGATE(15,3,(TableDiv[[Agency]:[Agency]]=$E413)/(TableDiv[[Agency]:[Agency]]=$E413)*(ROW(TableDiv[Agency])-ROW(TableDiv[[#Headers],[Agency]])),COLUMNS($F$7:U$7))))</f>
        <v>0</v>
      </c>
      <c r="V413" s="1069" cm="1">
        <f t="array" ref="V413">IF($D413&lt;COLUMNS($F$7:V$7),"",INDEX(TableDiv[[GASB]:[GASB]],_xlfn.AGGREGATE(15,3,(TableDiv[[Agency]:[Agency]]=$E413)/(TableDiv[[Agency]:[Agency]]=$E413)*(ROW(TableDiv[Agency])-ROW(TableDiv[[#Headers],[Agency]])),COLUMNS($F$7:V$7))))</f>
        <v>0</v>
      </c>
      <c r="W413" s="1069" cm="1">
        <f t="array" ref="W413">IF($D413&lt;COLUMNS($F$7:W$7),"",INDEX(TableDiv[[GASB]:[GASB]],_xlfn.AGGREGATE(15,3,(TableDiv[[Agency]:[Agency]]=$E413)/(TableDiv[[Agency]:[Agency]]=$E413)*(ROW(TableDiv[Agency])-ROW(TableDiv[[#Headers],[Agency]])),COLUMNS($F$7:W$7))))</f>
        <v>0</v>
      </c>
      <c r="X413" s="1069" cm="1">
        <f t="array" ref="X413">IF($D413&lt;COLUMNS($F$7:X$7),"",INDEX(TableDiv[[GASB]:[GASB]],_xlfn.AGGREGATE(15,3,(TableDiv[[Agency]:[Agency]]=$E413)/(TableDiv[[Agency]:[Agency]]=$E413)*(ROW(TableDiv[Agency])-ROW(TableDiv[[#Headers],[Agency]])),COLUMNS($F$7:X$7))))</f>
        <v>0</v>
      </c>
      <c r="Y413" s="1069" cm="1">
        <f t="array" ref="Y413">IF($D413&lt;COLUMNS($F$7:Y$7),"",INDEX(TableDiv[[GASB]:[GASB]],_xlfn.AGGREGATE(15,3,(TableDiv[[Agency]:[Agency]]=$E413)/(TableDiv[[Agency]:[Agency]]=$E413)*(ROW(TableDiv[Agency])-ROW(TableDiv[[#Headers],[Agency]])),COLUMNS($F$7:Y$7))))</f>
        <v>0</v>
      </c>
      <c r="Z413" s="1069" cm="1">
        <f t="array" ref="Z413">IF($D413&lt;COLUMNS($F$7:Z$7),"",INDEX(TableDiv[[GASB]:[GASB]],_xlfn.AGGREGATE(15,3,(TableDiv[[Agency]:[Agency]]=$E413)/(TableDiv[[Agency]:[Agency]]=$E413)*(ROW(TableDiv[Agency])-ROW(TableDiv[[#Headers],[Agency]])),COLUMNS($F$7:Z$7))))</f>
        <v>0</v>
      </c>
      <c r="AA413" s="1069" cm="1">
        <f t="array" ref="AA413">IF($D413&lt;COLUMNS($F$7:AA$7),"",INDEX(TableDiv[[GASB]:[GASB]],_xlfn.AGGREGATE(15,3,(TableDiv[[Agency]:[Agency]]=$E413)/(TableDiv[[Agency]:[Agency]]=$E413)*(ROW(TableDiv[Agency])-ROW(TableDiv[[#Headers],[Agency]])),COLUMNS($F$7:AA$7))))</f>
        <v>0</v>
      </c>
      <c r="AB413" s="1069" cm="1">
        <f t="array" ref="AB413">IF($D413&lt;COLUMNS($F$7:AB$7),"",INDEX(TableDiv[[GASB]:[GASB]],_xlfn.AGGREGATE(15,3,(TableDiv[[Agency]:[Agency]]=$E413)/(TableDiv[[Agency]:[Agency]]=$E413)*(ROW(TableDiv[Agency])-ROW(TableDiv[[#Headers],[Agency]])),COLUMNS($F$7:AB$7))))</f>
        <v>0</v>
      </c>
      <c r="AC413" s="1069" cm="1">
        <f t="array" ref="AC413">IF($D413&lt;COLUMNS($F$7:AC$7),"",INDEX(TableDiv[[GASB]:[GASB]],_xlfn.AGGREGATE(15,3,(TableDiv[[Agency]:[Agency]]=$E413)/(TableDiv[[Agency]:[Agency]]=$E413)*(ROW(TableDiv[Agency])-ROW(TableDiv[[#Headers],[Agency]])),COLUMNS($F$7:AC$7))))</f>
        <v>0</v>
      </c>
      <c r="AD413" s="1069" cm="1">
        <f t="array" ref="AD413">IF($D413&lt;COLUMNS($F$7:AD$7),"",INDEX(TableDiv[[GASB]:[GASB]],_xlfn.AGGREGATE(15,3,(TableDiv[[Agency]:[Agency]]=$E413)/(TableDiv[[Agency]:[Agency]]=$E413)*(ROW(TableDiv[Agency])-ROW(TableDiv[[#Headers],[Agency]])),COLUMNS($F$7:AD$7))))</f>
        <v>0</v>
      </c>
      <c r="AE413" s="1069" cm="1">
        <f t="array" ref="AE413">IF($D413&lt;COLUMNS($F$7:AE$7),"",INDEX(TableDiv[[GASB]:[GASB]],_xlfn.AGGREGATE(15,3,(TableDiv[[Agency]:[Agency]]=$E413)/(TableDiv[[Agency]:[Agency]]=$E413)*(ROW(TableDiv[Agency])-ROW(TableDiv[[#Headers],[Agency]])),COLUMNS($F$7:AE$7))))</f>
        <v>0</v>
      </c>
      <c r="AF413" s="1069" cm="1">
        <f t="array" ref="AF413">IF($D413&lt;COLUMNS($F$7:AF$7),"",INDEX(TableDiv[[GASB]:[GASB]],_xlfn.AGGREGATE(15,3,(TableDiv[[Agency]:[Agency]]=$E413)/(TableDiv[[Agency]:[Agency]]=$E413)*(ROW(TableDiv[Agency])-ROW(TableDiv[[#Headers],[Agency]])),COLUMNS($F$7:AF$7))))</f>
        <v>0</v>
      </c>
      <c r="AG413" s="1069" cm="1">
        <f t="array" ref="AG413">IF($D413&lt;COLUMNS($F$7:AG$7),"",INDEX(TableDiv[[GASB]:[GASB]],_xlfn.AGGREGATE(15,3,(TableDiv[[Agency]:[Agency]]=$E413)/(TableDiv[[Agency]:[Agency]]=$E413)*(ROW(TableDiv[Agency])-ROW(TableDiv[[#Headers],[Agency]])),COLUMNS($F$7:AG$7))))</f>
        <v>0</v>
      </c>
      <c r="AH413" s="1069" cm="1">
        <f t="array" ref="AH413">IF($D413&lt;COLUMNS($F$7:AH$7),"",INDEX(TableDiv[[GASB]:[GASB]],_xlfn.AGGREGATE(15,3,(TableDiv[[Agency]:[Agency]]=$E413)/(TableDiv[[Agency]:[Agency]]=$E413)*(ROW(TableDiv[Agency])-ROW(TableDiv[[#Headers],[Agency]])),COLUMNS($F$7:AH$7))))</f>
        <v>0</v>
      </c>
      <c r="AI413" s="1069" cm="1">
        <f t="array" ref="AI413">IF($D413&lt;COLUMNS($F$7:AI$7),"",INDEX(TableDiv[[GASB]:[GASB]],_xlfn.AGGREGATE(15,3,(TableDiv[[Agency]:[Agency]]=$E413)/(TableDiv[[Agency]:[Agency]]=$E413)*(ROW(TableDiv[Agency])-ROW(TableDiv[[#Headers],[Agency]])),COLUMNS($F$7:AI$7))))</f>
        <v>0</v>
      </c>
      <c r="AJ413" s="1069" cm="1">
        <f t="array" ref="AJ413">IF($D413&lt;COLUMNS($F$7:AJ$7),"",INDEX(TableDiv[[GASB]:[GASB]],_xlfn.AGGREGATE(15,3,(TableDiv[[Agency]:[Agency]]=$E413)/(TableDiv[[Agency]:[Agency]]=$E413)*(ROW(TableDiv[Agency])-ROW(TableDiv[[#Headers],[Agency]])),COLUMNS($F$7:AJ$7))))</f>
        <v>0</v>
      </c>
      <c r="AK413" s="1069" t="str" cm="1">
        <f t="array" ref="AK413">IF($D413&lt;COLUMNS($F$7:AK$7),"",INDEX(TableDiv[[GASB]:[GASB]],_xlfn.AGGREGATE(15,3,(TableDiv[[Agency]:[Agency]]=$E413)/(TableDiv[[Agency]:[Agency]]=$E413)*(ROW(TableDiv[Agency])-ROW(TableDiv[[#Headers],[Agency]])),COLUMNS($F$7:AK$7))))</f>
        <v/>
      </c>
      <c r="AL413" s="1069" t="str" cm="1">
        <f t="array" ref="AL413">IF($D413&lt;COLUMNS($F$7:AL$7),"",INDEX(TableDiv[[GASB]:[GASB]],_xlfn.AGGREGATE(15,3,(TableDiv[[Agency]:[Agency]]=$E413)/(TableDiv[[Agency]:[Agency]]=$E413)*(ROW(TableDiv[Agency])-ROW(TableDiv[[#Headers],[Agency]])),COLUMNS($F$7:AL$7))))</f>
        <v/>
      </c>
      <c r="AM413" s="1069" t="str" cm="1">
        <f t="array" ref="AM413">IF($D413&lt;COLUMNS($F$7:AM$7),"",INDEX(TableDiv[[GASB]:[GASB]],_xlfn.AGGREGATE(15,3,(TableDiv[[Agency]:[Agency]]=$E413)/(TableDiv[[Agency]:[Agency]]=$E413)*(ROW(TableDiv[Agency])-ROW(TableDiv[[#Headers],[Agency]])),COLUMNS($F$7:AM$7))))</f>
        <v/>
      </c>
      <c r="AN413" s="1069"/>
      <c r="AO413" s="1069"/>
      <c r="AP413" s="1069"/>
      <c r="AQ413" s="1069"/>
      <c r="AR413" s="1069"/>
      <c r="AS413" s="1069"/>
    </row>
    <row r="414" spans="1:45" ht="15">
      <c r="A414" s="1073" t="s">
        <v>2442</v>
      </c>
      <c r="B414" s="1073" t="s">
        <v>2408</v>
      </c>
      <c r="C414" s="1069"/>
      <c r="D414" s="1069">
        <f>COUNTIF(TableDiv[Agency],E414)</f>
        <v>31</v>
      </c>
      <c r="E414" s="1078" t="str" cm="1">
        <f t="array" ref="E414">IFERROR(INDEX(TableDiv[Agency],MATCH(0,INDEX(COUNTIF($E$7:E413,TableDiv[Agency]),),0)),"")</f>
        <v/>
      </c>
      <c r="F414" s="1069" cm="1">
        <f t="array" ref="F414">IF($D414&lt;COLUMNS($F$7:F$7),"",INDEX(TableDiv[[GASB]:[GASB]],_xlfn.AGGREGATE(15,3,(TableDiv[[Agency]:[Agency]]=$E414)/(TableDiv[[Agency]:[Agency]]=$E414)*(ROW(TableDiv[Agency])-ROW(TableDiv[[#Headers],[Agency]])),COLUMNS($F$7:F$7))))</f>
        <v>0</v>
      </c>
      <c r="G414" s="1069" cm="1">
        <f t="array" ref="G414">IF($D414&lt;COLUMNS($F$7:G$7),"",INDEX(TableDiv[[GASB]:[GASB]],_xlfn.AGGREGATE(15,3,(TableDiv[[Agency]:[Agency]]=$E414)/(TableDiv[[Agency]:[Agency]]=$E414)*(ROW(TableDiv[Agency])-ROW(TableDiv[[#Headers],[Agency]])),COLUMNS($F$7:G$7))))</f>
        <v>0</v>
      </c>
      <c r="H414" s="1069" cm="1">
        <f t="array" ref="H414">IF($D414&lt;COLUMNS($F$7:H$7),"",INDEX(TableDiv[[GASB]:[GASB]],_xlfn.AGGREGATE(15,3,(TableDiv[[Agency]:[Agency]]=$E414)/(TableDiv[[Agency]:[Agency]]=$E414)*(ROW(TableDiv[Agency])-ROW(TableDiv[[#Headers],[Agency]])),COLUMNS($F$7:H$7))))</f>
        <v>0</v>
      </c>
      <c r="I414" s="1069" cm="1">
        <f t="array" ref="I414">IF($D414&lt;COLUMNS($F$7:I$7),"",INDEX(TableDiv[[GASB]:[GASB]],_xlfn.AGGREGATE(15,3,(TableDiv[[Agency]:[Agency]]=$E414)/(TableDiv[[Agency]:[Agency]]=$E414)*(ROW(TableDiv[Agency])-ROW(TableDiv[[#Headers],[Agency]])),COLUMNS($F$7:I$7))))</f>
        <v>0</v>
      </c>
      <c r="J414" s="1069" cm="1">
        <f t="array" ref="J414">IF($D414&lt;COLUMNS($F$7:J$7),"",INDEX(TableDiv[[GASB]:[GASB]],_xlfn.AGGREGATE(15,3,(TableDiv[[Agency]:[Agency]]=$E414)/(TableDiv[[Agency]:[Agency]]=$E414)*(ROW(TableDiv[Agency])-ROW(TableDiv[[#Headers],[Agency]])),COLUMNS($F$7:J$7))))</f>
        <v>0</v>
      </c>
      <c r="K414" s="1069" cm="1">
        <f t="array" ref="K414">IF($D414&lt;COLUMNS($F$7:K$7),"",INDEX(TableDiv[[GASB]:[GASB]],_xlfn.AGGREGATE(15,3,(TableDiv[[Agency]:[Agency]]=$E414)/(TableDiv[[Agency]:[Agency]]=$E414)*(ROW(TableDiv[Agency])-ROW(TableDiv[[#Headers],[Agency]])),COLUMNS($F$7:K$7))))</f>
        <v>0</v>
      </c>
      <c r="L414" s="1069" cm="1">
        <f t="array" ref="L414">IF($D414&lt;COLUMNS($F$7:L$7),"",INDEX(TableDiv[[GASB]:[GASB]],_xlfn.AGGREGATE(15,3,(TableDiv[[Agency]:[Agency]]=$E414)/(TableDiv[[Agency]:[Agency]]=$E414)*(ROW(TableDiv[Agency])-ROW(TableDiv[[#Headers],[Agency]])),COLUMNS($F$7:L$7))))</f>
        <v>0</v>
      </c>
      <c r="M414" s="1069" cm="1">
        <f t="array" ref="M414">IF($D414&lt;COLUMNS($F$7:M$7),"",INDEX(TableDiv[[GASB]:[GASB]],_xlfn.AGGREGATE(15,3,(TableDiv[[Agency]:[Agency]]=$E414)/(TableDiv[[Agency]:[Agency]]=$E414)*(ROW(TableDiv[Agency])-ROW(TableDiv[[#Headers],[Agency]])),COLUMNS($F$7:M$7))))</f>
        <v>0</v>
      </c>
      <c r="N414" s="1069" cm="1">
        <f t="array" ref="N414">IF($D414&lt;COLUMNS($F$7:N$7),"",INDEX(TableDiv[[GASB]:[GASB]],_xlfn.AGGREGATE(15,3,(TableDiv[[Agency]:[Agency]]=$E414)/(TableDiv[[Agency]:[Agency]]=$E414)*(ROW(TableDiv[Agency])-ROW(TableDiv[[#Headers],[Agency]])),COLUMNS($F$7:N$7))))</f>
        <v>0</v>
      </c>
      <c r="O414" s="1069" cm="1">
        <f t="array" ref="O414">IF($D414&lt;COLUMNS($F$7:O$7),"",INDEX(TableDiv[[GASB]:[GASB]],_xlfn.AGGREGATE(15,3,(TableDiv[[Agency]:[Agency]]=$E414)/(TableDiv[[Agency]:[Agency]]=$E414)*(ROW(TableDiv[Agency])-ROW(TableDiv[[#Headers],[Agency]])),COLUMNS($F$7:O$7))))</f>
        <v>0</v>
      </c>
      <c r="P414" s="1069" cm="1">
        <f t="array" ref="P414">IF($D414&lt;COLUMNS($F$7:P$7),"",INDEX(TableDiv[[GASB]:[GASB]],_xlfn.AGGREGATE(15,3,(TableDiv[[Agency]:[Agency]]=$E414)/(TableDiv[[Agency]:[Agency]]=$E414)*(ROW(TableDiv[Agency])-ROW(TableDiv[[#Headers],[Agency]])),COLUMNS($F$7:P$7))))</f>
        <v>0</v>
      </c>
      <c r="Q414" s="1069" cm="1">
        <f t="array" ref="Q414">IF($D414&lt;COLUMNS($F$7:Q$7),"",INDEX(TableDiv[[GASB]:[GASB]],_xlfn.AGGREGATE(15,3,(TableDiv[[Agency]:[Agency]]=$E414)/(TableDiv[[Agency]:[Agency]]=$E414)*(ROW(TableDiv[Agency])-ROW(TableDiv[[#Headers],[Agency]])),COLUMNS($F$7:Q$7))))</f>
        <v>0</v>
      </c>
      <c r="R414" s="1069" cm="1">
        <f t="array" ref="R414">IF($D414&lt;COLUMNS($F$7:R$7),"",INDEX(TableDiv[[GASB]:[GASB]],_xlfn.AGGREGATE(15,3,(TableDiv[[Agency]:[Agency]]=$E414)/(TableDiv[[Agency]:[Agency]]=$E414)*(ROW(TableDiv[Agency])-ROW(TableDiv[[#Headers],[Agency]])),COLUMNS($F$7:R$7))))</f>
        <v>0</v>
      </c>
      <c r="S414" s="1069" cm="1">
        <f t="array" ref="S414">IF($D414&lt;COLUMNS($F$7:S$7),"",INDEX(TableDiv[[GASB]:[GASB]],_xlfn.AGGREGATE(15,3,(TableDiv[[Agency]:[Agency]]=$E414)/(TableDiv[[Agency]:[Agency]]=$E414)*(ROW(TableDiv[Agency])-ROW(TableDiv[[#Headers],[Agency]])),COLUMNS($F$7:S$7))))</f>
        <v>0</v>
      </c>
      <c r="T414" s="1069" cm="1">
        <f t="array" ref="T414">IF($D414&lt;COLUMNS($F$7:T$7),"",INDEX(TableDiv[[GASB]:[GASB]],_xlfn.AGGREGATE(15,3,(TableDiv[[Agency]:[Agency]]=$E414)/(TableDiv[[Agency]:[Agency]]=$E414)*(ROW(TableDiv[Agency])-ROW(TableDiv[[#Headers],[Agency]])),COLUMNS($F$7:T$7))))</f>
        <v>0</v>
      </c>
      <c r="U414" s="1069" cm="1">
        <f t="array" ref="U414">IF($D414&lt;COLUMNS($F$7:U$7),"",INDEX(TableDiv[[GASB]:[GASB]],_xlfn.AGGREGATE(15,3,(TableDiv[[Agency]:[Agency]]=$E414)/(TableDiv[[Agency]:[Agency]]=$E414)*(ROW(TableDiv[Agency])-ROW(TableDiv[[#Headers],[Agency]])),COLUMNS($F$7:U$7))))</f>
        <v>0</v>
      </c>
      <c r="V414" s="1069" cm="1">
        <f t="array" ref="V414">IF($D414&lt;COLUMNS($F$7:V$7),"",INDEX(TableDiv[[GASB]:[GASB]],_xlfn.AGGREGATE(15,3,(TableDiv[[Agency]:[Agency]]=$E414)/(TableDiv[[Agency]:[Agency]]=$E414)*(ROW(TableDiv[Agency])-ROW(TableDiv[[#Headers],[Agency]])),COLUMNS($F$7:V$7))))</f>
        <v>0</v>
      </c>
      <c r="W414" s="1069" cm="1">
        <f t="array" ref="W414">IF($D414&lt;COLUMNS($F$7:W$7),"",INDEX(TableDiv[[GASB]:[GASB]],_xlfn.AGGREGATE(15,3,(TableDiv[[Agency]:[Agency]]=$E414)/(TableDiv[[Agency]:[Agency]]=$E414)*(ROW(TableDiv[Agency])-ROW(TableDiv[[#Headers],[Agency]])),COLUMNS($F$7:W$7))))</f>
        <v>0</v>
      </c>
      <c r="X414" s="1069" cm="1">
        <f t="array" ref="X414">IF($D414&lt;COLUMNS($F$7:X$7),"",INDEX(TableDiv[[GASB]:[GASB]],_xlfn.AGGREGATE(15,3,(TableDiv[[Agency]:[Agency]]=$E414)/(TableDiv[[Agency]:[Agency]]=$E414)*(ROW(TableDiv[Agency])-ROW(TableDiv[[#Headers],[Agency]])),COLUMNS($F$7:X$7))))</f>
        <v>0</v>
      </c>
      <c r="Y414" s="1069" cm="1">
        <f t="array" ref="Y414">IF($D414&lt;COLUMNS($F$7:Y$7),"",INDEX(TableDiv[[GASB]:[GASB]],_xlfn.AGGREGATE(15,3,(TableDiv[[Agency]:[Agency]]=$E414)/(TableDiv[[Agency]:[Agency]]=$E414)*(ROW(TableDiv[Agency])-ROW(TableDiv[[#Headers],[Agency]])),COLUMNS($F$7:Y$7))))</f>
        <v>0</v>
      </c>
      <c r="Z414" s="1069" cm="1">
        <f t="array" ref="Z414">IF($D414&lt;COLUMNS($F$7:Z$7),"",INDEX(TableDiv[[GASB]:[GASB]],_xlfn.AGGREGATE(15,3,(TableDiv[[Agency]:[Agency]]=$E414)/(TableDiv[[Agency]:[Agency]]=$E414)*(ROW(TableDiv[Agency])-ROW(TableDiv[[#Headers],[Agency]])),COLUMNS($F$7:Z$7))))</f>
        <v>0</v>
      </c>
      <c r="AA414" s="1069" cm="1">
        <f t="array" ref="AA414">IF($D414&lt;COLUMNS($F$7:AA$7),"",INDEX(TableDiv[[GASB]:[GASB]],_xlfn.AGGREGATE(15,3,(TableDiv[[Agency]:[Agency]]=$E414)/(TableDiv[[Agency]:[Agency]]=$E414)*(ROW(TableDiv[Agency])-ROW(TableDiv[[#Headers],[Agency]])),COLUMNS($F$7:AA$7))))</f>
        <v>0</v>
      </c>
      <c r="AB414" s="1069" cm="1">
        <f t="array" ref="AB414">IF($D414&lt;COLUMNS($F$7:AB$7),"",INDEX(TableDiv[[GASB]:[GASB]],_xlfn.AGGREGATE(15,3,(TableDiv[[Agency]:[Agency]]=$E414)/(TableDiv[[Agency]:[Agency]]=$E414)*(ROW(TableDiv[Agency])-ROW(TableDiv[[#Headers],[Agency]])),COLUMNS($F$7:AB$7))))</f>
        <v>0</v>
      </c>
      <c r="AC414" s="1069" cm="1">
        <f t="array" ref="AC414">IF($D414&lt;COLUMNS($F$7:AC$7),"",INDEX(TableDiv[[GASB]:[GASB]],_xlfn.AGGREGATE(15,3,(TableDiv[[Agency]:[Agency]]=$E414)/(TableDiv[[Agency]:[Agency]]=$E414)*(ROW(TableDiv[Agency])-ROW(TableDiv[[#Headers],[Agency]])),COLUMNS($F$7:AC$7))))</f>
        <v>0</v>
      </c>
      <c r="AD414" s="1069" cm="1">
        <f t="array" ref="AD414">IF($D414&lt;COLUMNS($F$7:AD$7),"",INDEX(TableDiv[[GASB]:[GASB]],_xlfn.AGGREGATE(15,3,(TableDiv[[Agency]:[Agency]]=$E414)/(TableDiv[[Agency]:[Agency]]=$E414)*(ROW(TableDiv[Agency])-ROW(TableDiv[[#Headers],[Agency]])),COLUMNS($F$7:AD$7))))</f>
        <v>0</v>
      </c>
      <c r="AE414" s="1069" cm="1">
        <f t="array" ref="AE414">IF($D414&lt;COLUMNS($F$7:AE$7),"",INDEX(TableDiv[[GASB]:[GASB]],_xlfn.AGGREGATE(15,3,(TableDiv[[Agency]:[Agency]]=$E414)/(TableDiv[[Agency]:[Agency]]=$E414)*(ROW(TableDiv[Agency])-ROW(TableDiv[[#Headers],[Agency]])),COLUMNS($F$7:AE$7))))</f>
        <v>0</v>
      </c>
      <c r="AF414" s="1069" cm="1">
        <f t="array" ref="AF414">IF($D414&lt;COLUMNS($F$7:AF$7),"",INDEX(TableDiv[[GASB]:[GASB]],_xlfn.AGGREGATE(15,3,(TableDiv[[Agency]:[Agency]]=$E414)/(TableDiv[[Agency]:[Agency]]=$E414)*(ROW(TableDiv[Agency])-ROW(TableDiv[[#Headers],[Agency]])),COLUMNS($F$7:AF$7))))</f>
        <v>0</v>
      </c>
      <c r="AG414" s="1069" cm="1">
        <f t="array" ref="AG414">IF($D414&lt;COLUMNS($F$7:AG$7),"",INDEX(TableDiv[[GASB]:[GASB]],_xlfn.AGGREGATE(15,3,(TableDiv[[Agency]:[Agency]]=$E414)/(TableDiv[[Agency]:[Agency]]=$E414)*(ROW(TableDiv[Agency])-ROW(TableDiv[[#Headers],[Agency]])),COLUMNS($F$7:AG$7))))</f>
        <v>0</v>
      </c>
      <c r="AH414" s="1069" cm="1">
        <f t="array" ref="AH414">IF($D414&lt;COLUMNS($F$7:AH$7),"",INDEX(TableDiv[[GASB]:[GASB]],_xlfn.AGGREGATE(15,3,(TableDiv[[Agency]:[Agency]]=$E414)/(TableDiv[[Agency]:[Agency]]=$E414)*(ROW(TableDiv[Agency])-ROW(TableDiv[[#Headers],[Agency]])),COLUMNS($F$7:AH$7))))</f>
        <v>0</v>
      </c>
      <c r="AI414" s="1069" cm="1">
        <f t="array" ref="AI414">IF($D414&lt;COLUMNS($F$7:AI$7),"",INDEX(TableDiv[[GASB]:[GASB]],_xlfn.AGGREGATE(15,3,(TableDiv[[Agency]:[Agency]]=$E414)/(TableDiv[[Agency]:[Agency]]=$E414)*(ROW(TableDiv[Agency])-ROW(TableDiv[[#Headers],[Agency]])),COLUMNS($F$7:AI$7))))</f>
        <v>0</v>
      </c>
      <c r="AJ414" s="1069" cm="1">
        <f t="array" ref="AJ414">IF($D414&lt;COLUMNS($F$7:AJ$7),"",INDEX(TableDiv[[GASB]:[GASB]],_xlfn.AGGREGATE(15,3,(TableDiv[[Agency]:[Agency]]=$E414)/(TableDiv[[Agency]:[Agency]]=$E414)*(ROW(TableDiv[Agency])-ROW(TableDiv[[#Headers],[Agency]])),COLUMNS($F$7:AJ$7))))</f>
        <v>0</v>
      </c>
      <c r="AK414" s="1069" t="str" cm="1">
        <f t="array" ref="AK414">IF($D414&lt;COLUMNS($F$7:AK$7),"",INDEX(TableDiv[[GASB]:[GASB]],_xlfn.AGGREGATE(15,3,(TableDiv[[Agency]:[Agency]]=$E414)/(TableDiv[[Agency]:[Agency]]=$E414)*(ROW(TableDiv[Agency])-ROW(TableDiv[[#Headers],[Agency]])),COLUMNS($F$7:AK$7))))</f>
        <v/>
      </c>
      <c r="AL414" s="1069" t="str" cm="1">
        <f t="array" ref="AL414">IF($D414&lt;COLUMNS($F$7:AL$7),"",INDEX(TableDiv[[GASB]:[GASB]],_xlfn.AGGREGATE(15,3,(TableDiv[[Agency]:[Agency]]=$E414)/(TableDiv[[Agency]:[Agency]]=$E414)*(ROW(TableDiv[Agency])-ROW(TableDiv[[#Headers],[Agency]])),COLUMNS($F$7:AL$7))))</f>
        <v/>
      </c>
      <c r="AM414" s="1069" t="str" cm="1">
        <f t="array" ref="AM414">IF($D414&lt;COLUMNS($F$7:AM$7),"",INDEX(TableDiv[[GASB]:[GASB]],_xlfn.AGGREGATE(15,3,(TableDiv[[Agency]:[Agency]]=$E414)/(TableDiv[[Agency]:[Agency]]=$E414)*(ROW(TableDiv[Agency])-ROW(TableDiv[[#Headers],[Agency]])),COLUMNS($F$7:AM$7))))</f>
        <v/>
      </c>
      <c r="AN414" s="1069"/>
      <c r="AO414" s="1069"/>
      <c r="AP414" s="1069"/>
      <c r="AQ414" s="1069"/>
      <c r="AR414" s="1069"/>
      <c r="AS414" s="1069"/>
    </row>
    <row r="415" spans="1:45" ht="15">
      <c r="A415" s="1073" t="s">
        <v>2443</v>
      </c>
      <c r="B415" s="1073" t="s">
        <v>2408</v>
      </c>
      <c r="C415" s="1069"/>
      <c r="D415" s="1069">
        <f>COUNTIF(TableDiv[Agency],E415)</f>
        <v>31</v>
      </c>
      <c r="E415" s="1078" t="str" cm="1">
        <f t="array" ref="E415">IFERROR(INDEX(TableDiv[Agency],MATCH(0,INDEX(COUNTIF($E$7:E414,TableDiv[Agency]),),0)),"")</f>
        <v/>
      </c>
      <c r="F415" s="1069" cm="1">
        <f t="array" ref="F415">IF($D415&lt;COLUMNS($F$7:F$7),"",INDEX(TableDiv[[GASB]:[GASB]],_xlfn.AGGREGATE(15,3,(TableDiv[[Agency]:[Agency]]=$E415)/(TableDiv[[Agency]:[Agency]]=$E415)*(ROW(TableDiv[Agency])-ROW(TableDiv[[#Headers],[Agency]])),COLUMNS($F$7:F$7))))</f>
        <v>0</v>
      </c>
      <c r="G415" s="1069" cm="1">
        <f t="array" ref="G415">IF($D415&lt;COLUMNS($F$7:G$7),"",INDEX(TableDiv[[GASB]:[GASB]],_xlfn.AGGREGATE(15,3,(TableDiv[[Agency]:[Agency]]=$E415)/(TableDiv[[Agency]:[Agency]]=$E415)*(ROW(TableDiv[Agency])-ROW(TableDiv[[#Headers],[Agency]])),COLUMNS($F$7:G$7))))</f>
        <v>0</v>
      </c>
      <c r="H415" s="1069" cm="1">
        <f t="array" ref="H415">IF($D415&lt;COLUMNS($F$7:H$7),"",INDEX(TableDiv[[GASB]:[GASB]],_xlfn.AGGREGATE(15,3,(TableDiv[[Agency]:[Agency]]=$E415)/(TableDiv[[Agency]:[Agency]]=$E415)*(ROW(TableDiv[Agency])-ROW(TableDiv[[#Headers],[Agency]])),COLUMNS($F$7:H$7))))</f>
        <v>0</v>
      </c>
      <c r="I415" s="1069" cm="1">
        <f t="array" ref="I415">IF($D415&lt;COLUMNS($F$7:I$7),"",INDEX(TableDiv[[GASB]:[GASB]],_xlfn.AGGREGATE(15,3,(TableDiv[[Agency]:[Agency]]=$E415)/(TableDiv[[Agency]:[Agency]]=$E415)*(ROW(TableDiv[Agency])-ROW(TableDiv[[#Headers],[Agency]])),COLUMNS($F$7:I$7))))</f>
        <v>0</v>
      </c>
      <c r="J415" s="1069" cm="1">
        <f t="array" ref="J415">IF($D415&lt;COLUMNS($F$7:J$7),"",INDEX(TableDiv[[GASB]:[GASB]],_xlfn.AGGREGATE(15,3,(TableDiv[[Agency]:[Agency]]=$E415)/(TableDiv[[Agency]:[Agency]]=$E415)*(ROW(TableDiv[Agency])-ROW(TableDiv[[#Headers],[Agency]])),COLUMNS($F$7:J$7))))</f>
        <v>0</v>
      </c>
      <c r="K415" s="1069" cm="1">
        <f t="array" ref="K415">IF($D415&lt;COLUMNS($F$7:K$7),"",INDEX(TableDiv[[GASB]:[GASB]],_xlfn.AGGREGATE(15,3,(TableDiv[[Agency]:[Agency]]=$E415)/(TableDiv[[Agency]:[Agency]]=$E415)*(ROW(TableDiv[Agency])-ROW(TableDiv[[#Headers],[Agency]])),COLUMNS($F$7:K$7))))</f>
        <v>0</v>
      </c>
      <c r="L415" s="1069" cm="1">
        <f t="array" ref="L415">IF($D415&lt;COLUMNS($F$7:L$7),"",INDEX(TableDiv[[GASB]:[GASB]],_xlfn.AGGREGATE(15,3,(TableDiv[[Agency]:[Agency]]=$E415)/(TableDiv[[Agency]:[Agency]]=$E415)*(ROW(TableDiv[Agency])-ROW(TableDiv[[#Headers],[Agency]])),COLUMNS($F$7:L$7))))</f>
        <v>0</v>
      </c>
      <c r="M415" s="1069" cm="1">
        <f t="array" ref="M415">IF($D415&lt;COLUMNS($F$7:M$7),"",INDEX(TableDiv[[GASB]:[GASB]],_xlfn.AGGREGATE(15,3,(TableDiv[[Agency]:[Agency]]=$E415)/(TableDiv[[Agency]:[Agency]]=$E415)*(ROW(TableDiv[Agency])-ROW(TableDiv[[#Headers],[Agency]])),COLUMNS($F$7:M$7))))</f>
        <v>0</v>
      </c>
      <c r="N415" s="1069" cm="1">
        <f t="array" ref="N415">IF($D415&lt;COLUMNS($F$7:N$7),"",INDEX(TableDiv[[GASB]:[GASB]],_xlfn.AGGREGATE(15,3,(TableDiv[[Agency]:[Agency]]=$E415)/(TableDiv[[Agency]:[Agency]]=$E415)*(ROW(TableDiv[Agency])-ROW(TableDiv[[#Headers],[Agency]])),COLUMNS($F$7:N$7))))</f>
        <v>0</v>
      </c>
      <c r="O415" s="1069" cm="1">
        <f t="array" ref="O415">IF($D415&lt;COLUMNS($F$7:O$7),"",INDEX(TableDiv[[GASB]:[GASB]],_xlfn.AGGREGATE(15,3,(TableDiv[[Agency]:[Agency]]=$E415)/(TableDiv[[Agency]:[Agency]]=$E415)*(ROW(TableDiv[Agency])-ROW(TableDiv[[#Headers],[Agency]])),COLUMNS($F$7:O$7))))</f>
        <v>0</v>
      </c>
      <c r="P415" s="1069" cm="1">
        <f t="array" ref="P415">IF($D415&lt;COLUMNS($F$7:P$7),"",INDEX(TableDiv[[GASB]:[GASB]],_xlfn.AGGREGATE(15,3,(TableDiv[[Agency]:[Agency]]=$E415)/(TableDiv[[Agency]:[Agency]]=$E415)*(ROW(TableDiv[Agency])-ROW(TableDiv[[#Headers],[Agency]])),COLUMNS($F$7:P$7))))</f>
        <v>0</v>
      </c>
      <c r="Q415" s="1069" cm="1">
        <f t="array" ref="Q415">IF($D415&lt;COLUMNS($F$7:Q$7),"",INDEX(TableDiv[[GASB]:[GASB]],_xlfn.AGGREGATE(15,3,(TableDiv[[Agency]:[Agency]]=$E415)/(TableDiv[[Agency]:[Agency]]=$E415)*(ROW(TableDiv[Agency])-ROW(TableDiv[[#Headers],[Agency]])),COLUMNS($F$7:Q$7))))</f>
        <v>0</v>
      </c>
      <c r="R415" s="1069" cm="1">
        <f t="array" ref="R415">IF($D415&lt;COLUMNS($F$7:R$7),"",INDEX(TableDiv[[GASB]:[GASB]],_xlfn.AGGREGATE(15,3,(TableDiv[[Agency]:[Agency]]=$E415)/(TableDiv[[Agency]:[Agency]]=$E415)*(ROW(TableDiv[Agency])-ROW(TableDiv[[#Headers],[Agency]])),COLUMNS($F$7:R$7))))</f>
        <v>0</v>
      </c>
      <c r="S415" s="1069" cm="1">
        <f t="array" ref="S415">IF($D415&lt;COLUMNS($F$7:S$7),"",INDEX(TableDiv[[GASB]:[GASB]],_xlfn.AGGREGATE(15,3,(TableDiv[[Agency]:[Agency]]=$E415)/(TableDiv[[Agency]:[Agency]]=$E415)*(ROW(TableDiv[Agency])-ROW(TableDiv[[#Headers],[Agency]])),COLUMNS($F$7:S$7))))</f>
        <v>0</v>
      </c>
      <c r="T415" s="1069" cm="1">
        <f t="array" ref="T415">IF($D415&lt;COLUMNS($F$7:T$7),"",INDEX(TableDiv[[GASB]:[GASB]],_xlfn.AGGREGATE(15,3,(TableDiv[[Agency]:[Agency]]=$E415)/(TableDiv[[Agency]:[Agency]]=$E415)*(ROW(TableDiv[Agency])-ROW(TableDiv[[#Headers],[Agency]])),COLUMNS($F$7:T$7))))</f>
        <v>0</v>
      </c>
      <c r="U415" s="1069" cm="1">
        <f t="array" ref="U415">IF($D415&lt;COLUMNS($F$7:U$7),"",INDEX(TableDiv[[GASB]:[GASB]],_xlfn.AGGREGATE(15,3,(TableDiv[[Agency]:[Agency]]=$E415)/(TableDiv[[Agency]:[Agency]]=$E415)*(ROW(TableDiv[Agency])-ROW(TableDiv[[#Headers],[Agency]])),COLUMNS($F$7:U$7))))</f>
        <v>0</v>
      </c>
      <c r="V415" s="1069" cm="1">
        <f t="array" ref="V415">IF($D415&lt;COLUMNS($F$7:V$7),"",INDEX(TableDiv[[GASB]:[GASB]],_xlfn.AGGREGATE(15,3,(TableDiv[[Agency]:[Agency]]=$E415)/(TableDiv[[Agency]:[Agency]]=$E415)*(ROW(TableDiv[Agency])-ROW(TableDiv[[#Headers],[Agency]])),COLUMNS($F$7:V$7))))</f>
        <v>0</v>
      </c>
      <c r="W415" s="1069" cm="1">
        <f t="array" ref="W415">IF($D415&lt;COLUMNS($F$7:W$7),"",INDEX(TableDiv[[GASB]:[GASB]],_xlfn.AGGREGATE(15,3,(TableDiv[[Agency]:[Agency]]=$E415)/(TableDiv[[Agency]:[Agency]]=$E415)*(ROW(TableDiv[Agency])-ROW(TableDiv[[#Headers],[Agency]])),COLUMNS($F$7:W$7))))</f>
        <v>0</v>
      </c>
      <c r="X415" s="1069" cm="1">
        <f t="array" ref="X415">IF($D415&lt;COLUMNS($F$7:X$7),"",INDEX(TableDiv[[GASB]:[GASB]],_xlfn.AGGREGATE(15,3,(TableDiv[[Agency]:[Agency]]=$E415)/(TableDiv[[Agency]:[Agency]]=$E415)*(ROW(TableDiv[Agency])-ROW(TableDiv[[#Headers],[Agency]])),COLUMNS($F$7:X$7))))</f>
        <v>0</v>
      </c>
      <c r="Y415" s="1069" cm="1">
        <f t="array" ref="Y415">IF($D415&lt;COLUMNS($F$7:Y$7),"",INDEX(TableDiv[[GASB]:[GASB]],_xlfn.AGGREGATE(15,3,(TableDiv[[Agency]:[Agency]]=$E415)/(TableDiv[[Agency]:[Agency]]=$E415)*(ROW(TableDiv[Agency])-ROW(TableDiv[[#Headers],[Agency]])),COLUMNS($F$7:Y$7))))</f>
        <v>0</v>
      </c>
      <c r="Z415" s="1069" cm="1">
        <f t="array" ref="Z415">IF($D415&lt;COLUMNS($F$7:Z$7),"",INDEX(TableDiv[[GASB]:[GASB]],_xlfn.AGGREGATE(15,3,(TableDiv[[Agency]:[Agency]]=$E415)/(TableDiv[[Agency]:[Agency]]=$E415)*(ROW(TableDiv[Agency])-ROW(TableDiv[[#Headers],[Agency]])),COLUMNS($F$7:Z$7))))</f>
        <v>0</v>
      </c>
      <c r="AA415" s="1069" cm="1">
        <f t="array" ref="AA415">IF($D415&lt;COLUMNS($F$7:AA$7),"",INDEX(TableDiv[[GASB]:[GASB]],_xlfn.AGGREGATE(15,3,(TableDiv[[Agency]:[Agency]]=$E415)/(TableDiv[[Agency]:[Agency]]=$E415)*(ROW(TableDiv[Agency])-ROW(TableDiv[[#Headers],[Agency]])),COLUMNS($F$7:AA$7))))</f>
        <v>0</v>
      </c>
      <c r="AB415" s="1069" cm="1">
        <f t="array" ref="AB415">IF($D415&lt;COLUMNS($F$7:AB$7),"",INDEX(TableDiv[[GASB]:[GASB]],_xlfn.AGGREGATE(15,3,(TableDiv[[Agency]:[Agency]]=$E415)/(TableDiv[[Agency]:[Agency]]=$E415)*(ROW(TableDiv[Agency])-ROW(TableDiv[[#Headers],[Agency]])),COLUMNS($F$7:AB$7))))</f>
        <v>0</v>
      </c>
      <c r="AC415" s="1069" cm="1">
        <f t="array" ref="AC415">IF($D415&lt;COLUMNS($F$7:AC$7),"",INDEX(TableDiv[[GASB]:[GASB]],_xlfn.AGGREGATE(15,3,(TableDiv[[Agency]:[Agency]]=$E415)/(TableDiv[[Agency]:[Agency]]=$E415)*(ROW(TableDiv[Agency])-ROW(TableDiv[[#Headers],[Agency]])),COLUMNS($F$7:AC$7))))</f>
        <v>0</v>
      </c>
      <c r="AD415" s="1069" cm="1">
        <f t="array" ref="AD415">IF($D415&lt;COLUMNS($F$7:AD$7),"",INDEX(TableDiv[[GASB]:[GASB]],_xlfn.AGGREGATE(15,3,(TableDiv[[Agency]:[Agency]]=$E415)/(TableDiv[[Agency]:[Agency]]=$E415)*(ROW(TableDiv[Agency])-ROW(TableDiv[[#Headers],[Agency]])),COLUMNS($F$7:AD$7))))</f>
        <v>0</v>
      </c>
      <c r="AE415" s="1069" cm="1">
        <f t="array" ref="AE415">IF($D415&lt;COLUMNS($F$7:AE$7),"",INDEX(TableDiv[[GASB]:[GASB]],_xlfn.AGGREGATE(15,3,(TableDiv[[Agency]:[Agency]]=$E415)/(TableDiv[[Agency]:[Agency]]=$E415)*(ROW(TableDiv[Agency])-ROW(TableDiv[[#Headers],[Agency]])),COLUMNS($F$7:AE$7))))</f>
        <v>0</v>
      </c>
      <c r="AF415" s="1069" cm="1">
        <f t="array" ref="AF415">IF($D415&lt;COLUMNS($F$7:AF$7),"",INDEX(TableDiv[[GASB]:[GASB]],_xlfn.AGGREGATE(15,3,(TableDiv[[Agency]:[Agency]]=$E415)/(TableDiv[[Agency]:[Agency]]=$E415)*(ROW(TableDiv[Agency])-ROW(TableDiv[[#Headers],[Agency]])),COLUMNS($F$7:AF$7))))</f>
        <v>0</v>
      </c>
      <c r="AG415" s="1069" cm="1">
        <f t="array" ref="AG415">IF($D415&lt;COLUMNS($F$7:AG$7),"",INDEX(TableDiv[[GASB]:[GASB]],_xlfn.AGGREGATE(15,3,(TableDiv[[Agency]:[Agency]]=$E415)/(TableDiv[[Agency]:[Agency]]=$E415)*(ROW(TableDiv[Agency])-ROW(TableDiv[[#Headers],[Agency]])),COLUMNS($F$7:AG$7))))</f>
        <v>0</v>
      </c>
      <c r="AH415" s="1069" cm="1">
        <f t="array" ref="AH415">IF($D415&lt;COLUMNS($F$7:AH$7),"",INDEX(TableDiv[[GASB]:[GASB]],_xlfn.AGGREGATE(15,3,(TableDiv[[Agency]:[Agency]]=$E415)/(TableDiv[[Agency]:[Agency]]=$E415)*(ROW(TableDiv[Agency])-ROW(TableDiv[[#Headers],[Agency]])),COLUMNS($F$7:AH$7))))</f>
        <v>0</v>
      </c>
      <c r="AI415" s="1069" cm="1">
        <f t="array" ref="AI415">IF($D415&lt;COLUMNS($F$7:AI$7),"",INDEX(TableDiv[[GASB]:[GASB]],_xlfn.AGGREGATE(15,3,(TableDiv[[Agency]:[Agency]]=$E415)/(TableDiv[[Agency]:[Agency]]=$E415)*(ROW(TableDiv[Agency])-ROW(TableDiv[[#Headers],[Agency]])),COLUMNS($F$7:AI$7))))</f>
        <v>0</v>
      </c>
      <c r="AJ415" s="1069" cm="1">
        <f t="array" ref="AJ415">IF($D415&lt;COLUMNS($F$7:AJ$7),"",INDEX(TableDiv[[GASB]:[GASB]],_xlfn.AGGREGATE(15,3,(TableDiv[[Agency]:[Agency]]=$E415)/(TableDiv[[Agency]:[Agency]]=$E415)*(ROW(TableDiv[Agency])-ROW(TableDiv[[#Headers],[Agency]])),COLUMNS($F$7:AJ$7))))</f>
        <v>0</v>
      </c>
      <c r="AK415" s="1069" t="str" cm="1">
        <f t="array" ref="AK415">IF($D415&lt;COLUMNS($F$7:AK$7),"",INDEX(TableDiv[[GASB]:[GASB]],_xlfn.AGGREGATE(15,3,(TableDiv[[Agency]:[Agency]]=$E415)/(TableDiv[[Agency]:[Agency]]=$E415)*(ROW(TableDiv[Agency])-ROW(TableDiv[[#Headers],[Agency]])),COLUMNS($F$7:AK$7))))</f>
        <v/>
      </c>
      <c r="AL415" s="1069" t="str" cm="1">
        <f t="array" ref="AL415">IF($D415&lt;COLUMNS($F$7:AL$7),"",INDEX(TableDiv[[GASB]:[GASB]],_xlfn.AGGREGATE(15,3,(TableDiv[[Agency]:[Agency]]=$E415)/(TableDiv[[Agency]:[Agency]]=$E415)*(ROW(TableDiv[Agency])-ROW(TableDiv[[#Headers],[Agency]])),COLUMNS($F$7:AL$7))))</f>
        <v/>
      </c>
      <c r="AM415" s="1069" t="str" cm="1">
        <f t="array" ref="AM415">IF($D415&lt;COLUMNS($F$7:AM$7),"",INDEX(TableDiv[[GASB]:[GASB]],_xlfn.AGGREGATE(15,3,(TableDiv[[Agency]:[Agency]]=$E415)/(TableDiv[[Agency]:[Agency]]=$E415)*(ROW(TableDiv[Agency])-ROW(TableDiv[[#Headers],[Agency]])),COLUMNS($F$7:AM$7))))</f>
        <v/>
      </c>
      <c r="AN415" s="1069"/>
      <c r="AO415" s="1069"/>
      <c r="AP415" s="1069"/>
      <c r="AQ415" s="1069"/>
      <c r="AR415" s="1069"/>
      <c r="AS415" s="1069"/>
    </row>
    <row r="416" spans="1:45" ht="15">
      <c r="A416" s="1073" t="s">
        <v>2444</v>
      </c>
      <c r="B416" s="1073" t="s">
        <v>2408</v>
      </c>
      <c r="C416" s="1069"/>
      <c r="D416" s="1069">
        <f>COUNTIF(TableDiv[Agency],E416)</f>
        <v>31</v>
      </c>
      <c r="E416" s="1078" t="str" cm="1">
        <f t="array" ref="E416">IFERROR(INDEX(TableDiv[Agency],MATCH(0,INDEX(COUNTIF($E$7:E415,TableDiv[Agency]),),0)),"")</f>
        <v/>
      </c>
      <c r="F416" s="1069" cm="1">
        <f t="array" ref="F416">IF($D416&lt;COLUMNS($F$7:F$7),"",INDEX(TableDiv[[GASB]:[GASB]],_xlfn.AGGREGATE(15,3,(TableDiv[[Agency]:[Agency]]=$E416)/(TableDiv[[Agency]:[Agency]]=$E416)*(ROW(TableDiv[Agency])-ROW(TableDiv[[#Headers],[Agency]])),COLUMNS($F$7:F$7))))</f>
        <v>0</v>
      </c>
      <c r="G416" s="1069" cm="1">
        <f t="array" ref="G416">IF($D416&lt;COLUMNS($F$7:G$7),"",INDEX(TableDiv[[GASB]:[GASB]],_xlfn.AGGREGATE(15,3,(TableDiv[[Agency]:[Agency]]=$E416)/(TableDiv[[Agency]:[Agency]]=$E416)*(ROW(TableDiv[Agency])-ROW(TableDiv[[#Headers],[Agency]])),COLUMNS($F$7:G$7))))</f>
        <v>0</v>
      </c>
      <c r="H416" s="1069" cm="1">
        <f t="array" ref="H416">IF($D416&lt;COLUMNS($F$7:H$7),"",INDEX(TableDiv[[GASB]:[GASB]],_xlfn.AGGREGATE(15,3,(TableDiv[[Agency]:[Agency]]=$E416)/(TableDiv[[Agency]:[Agency]]=$E416)*(ROW(TableDiv[Agency])-ROW(TableDiv[[#Headers],[Agency]])),COLUMNS($F$7:H$7))))</f>
        <v>0</v>
      </c>
      <c r="I416" s="1069" cm="1">
        <f t="array" ref="I416">IF($D416&lt;COLUMNS($F$7:I$7),"",INDEX(TableDiv[[GASB]:[GASB]],_xlfn.AGGREGATE(15,3,(TableDiv[[Agency]:[Agency]]=$E416)/(TableDiv[[Agency]:[Agency]]=$E416)*(ROW(TableDiv[Agency])-ROW(TableDiv[[#Headers],[Agency]])),COLUMNS($F$7:I$7))))</f>
        <v>0</v>
      </c>
      <c r="J416" s="1069" cm="1">
        <f t="array" ref="J416">IF($D416&lt;COLUMNS($F$7:J$7),"",INDEX(TableDiv[[GASB]:[GASB]],_xlfn.AGGREGATE(15,3,(TableDiv[[Agency]:[Agency]]=$E416)/(TableDiv[[Agency]:[Agency]]=$E416)*(ROW(TableDiv[Agency])-ROW(TableDiv[[#Headers],[Agency]])),COLUMNS($F$7:J$7))))</f>
        <v>0</v>
      </c>
      <c r="K416" s="1069" cm="1">
        <f t="array" ref="K416">IF($D416&lt;COLUMNS($F$7:K$7),"",INDEX(TableDiv[[GASB]:[GASB]],_xlfn.AGGREGATE(15,3,(TableDiv[[Agency]:[Agency]]=$E416)/(TableDiv[[Agency]:[Agency]]=$E416)*(ROW(TableDiv[Agency])-ROW(TableDiv[[#Headers],[Agency]])),COLUMNS($F$7:K$7))))</f>
        <v>0</v>
      </c>
      <c r="L416" s="1069" cm="1">
        <f t="array" ref="L416">IF($D416&lt;COLUMNS($F$7:L$7),"",INDEX(TableDiv[[GASB]:[GASB]],_xlfn.AGGREGATE(15,3,(TableDiv[[Agency]:[Agency]]=$E416)/(TableDiv[[Agency]:[Agency]]=$E416)*(ROW(TableDiv[Agency])-ROW(TableDiv[[#Headers],[Agency]])),COLUMNS($F$7:L$7))))</f>
        <v>0</v>
      </c>
      <c r="M416" s="1069" cm="1">
        <f t="array" ref="M416">IF($D416&lt;COLUMNS($F$7:M$7),"",INDEX(TableDiv[[GASB]:[GASB]],_xlfn.AGGREGATE(15,3,(TableDiv[[Agency]:[Agency]]=$E416)/(TableDiv[[Agency]:[Agency]]=$E416)*(ROW(TableDiv[Agency])-ROW(TableDiv[[#Headers],[Agency]])),COLUMNS($F$7:M$7))))</f>
        <v>0</v>
      </c>
      <c r="N416" s="1069" cm="1">
        <f t="array" ref="N416">IF($D416&lt;COLUMNS($F$7:N$7),"",INDEX(TableDiv[[GASB]:[GASB]],_xlfn.AGGREGATE(15,3,(TableDiv[[Agency]:[Agency]]=$E416)/(TableDiv[[Agency]:[Agency]]=$E416)*(ROW(TableDiv[Agency])-ROW(TableDiv[[#Headers],[Agency]])),COLUMNS($F$7:N$7))))</f>
        <v>0</v>
      </c>
      <c r="O416" s="1069" cm="1">
        <f t="array" ref="O416">IF($D416&lt;COLUMNS($F$7:O$7),"",INDEX(TableDiv[[GASB]:[GASB]],_xlfn.AGGREGATE(15,3,(TableDiv[[Agency]:[Agency]]=$E416)/(TableDiv[[Agency]:[Agency]]=$E416)*(ROW(TableDiv[Agency])-ROW(TableDiv[[#Headers],[Agency]])),COLUMNS($F$7:O$7))))</f>
        <v>0</v>
      </c>
      <c r="P416" s="1069" cm="1">
        <f t="array" ref="P416">IF($D416&lt;COLUMNS($F$7:P$7),"",INDEX(TableDiv[[GASB]:[GASB]],_xlfn.AGGREGATE(15,3,(TableDiv[[Agency]:[Agency]]=$E416)/(TableDiv[[Agency]:[Agency]]=$E416)*(ROW(TableDiv[Agency])-ROW(TableDiv[[#Headers],[Agency]])),COLUMNS($F$7:P$7))))</f>
        <v>0</v>
      </c>
      <c r="Q416" s="1069" cm="1">
        <f t="array" ref="Q416">IF($D416&lt;COLUMNS($F$7:Q$7),"",INDEX(TableDiv[[GASB]:[GASB]],_xlfn.AGGREGATE(15,3,(TableDiv[[Agency]:[Agency]]=$E416)/(TableDiv[[Agency]:[Agency]]=$E416)*(ROW(TableDiv[Agency])-ROW(TableDiv[[#Headers],[Agency]])),COLUMNS($F$7:Q$7))))</f>
        <v>0</v>
      </c>
      <c r="R416" s="1069" cm="1">
        <f t="array" ref="R416">IF($D416&lt;COLUMNS($F$7:R$7),"",INDEX(TableDiv[[GASB]:[GASB]],_xlfn.AGGREGATE(15,3,(TableDiv[[Agency]:[Agency]]=$E416)/(TableDiv[[Agency]:[Agency]]=$E416)*(ROW(TableDiv[Agency])-ROW(TableDiv[[#Headers],[Agency]])),COLUMNS($F$7:R$7))))</f>
        <v>0</v>
      </c>
      <c r="S416" s="1069" cm="1">
        <f t="array" ref="S416">IF($D416&lt;COLUMNS($F$7:S$7),"",INDEX(TableDiv[[GASB]:[GASB]],_xlfn.AGGREGATE(15,3,(TableDiv[[Agency]:[Agency]]=$E416)/(TableDiv[[Agency]:[Agency]]=$E416)*(ROW(TableDiv[Agency])-ROW(TableDiv[[#Headers],[Agency]])),COLUMNS($F$7:S$7))))</f>
        <v>0</v>
      </c>
      <c r="T416" s="1069" cm="1">
        <f t="array" ref="T416">IF($D416&lt;COLUMNS($F$7:T$7),"",INDEX(TableDiv[[GASB]:[GASB]],_xlfn.AGGREGATE(15,3,(TableDiv[[Agency]:[Agency]]=$E416)/(TableDiv[[Agency]:[Agency]]=$E416)*(ROW(TableDiv[Agency])-ROW(TableDiv[[#Headers],[Agency]])),COLUMNS($F$7:T$7))))</f>
        <v>0</v>
      </c>
      <c r="U416" s="1069" cm="1">
        <f t="array" ref="U416">IF($D416&lt;COLUMNS($F$7:U$7),"",INDEX(TableDiv[[GASB]:[GASB]],_xlfn.AGGREGATE(15,3,(TableDiv[[Agency]:[Agency]]=$E416)/(TableDiv[[Agency]:[Agency]]=$E416)*(ROW(TableDiv[Agency])-ROW(TableDiv[[#Headers],[Agency]])),COLUMNS($F$7:U$7))))</f>
        <v>0</v>
      </c>
      <c r="V416" s="1069" cm="1">
        <f t="array" ref="V416">IF($D416&lt;COLUMNS($F$7:V$7),"",INDEX(TableDiv[[GASB]:[GASB]],_xlfn.AGGREGATE(15,3,(TableDiv[[Agency]:[Agency]]=$E416)/(TableDiv[[Agency]:[Agency]]=$E416)*(ROW(TableDiv[Agency])-ROW(TableDiv[[#Headers],[Agency]])),COLUMNS($F$7:V$7))))</f>
        <v>0</v>
      </c>
      <c r="W416" s="1069" cm="1">
        <f t="array" ref="W416">IF($D416&lt;COLUMNS($F$7:W$7),"",INDEX(TableDiv[[GASB]:[GASB]],_xlfn.AGGREGATE(15,3,(TableDiv[[Agency]:[Agency]]=$E416)/(TableDiv[[Agency]:[Agency]]=$E416)*(ROW(TableDiv[Agency])-ROW(TableDiv[[#Headers],[Agency]])),COLUMNS($F$7:W$7))))</f>
        <v>0</v>
      </c>
      <c r="X416" s="1069" cm="1">
        <f t="array" ref="X416">IF($D416&lt;COLUMNS($F$7:X$7),"",INDEX(TableDiv[[GASB]:[GASB]],_xlfn.AGGREGATE(15,3,(TableDiv[[Agency]:[Agency]]=$E416)/(TableDiv[[Agency]:[Agency]]=$E416)*(ROW(TableDiv[Agency])-ROW(TableDiv[[#Headers],[Agency]])),COLUMNS($F$7:X$7))))</f>
        <v>0</v>
      </c>
      <c r="Y416" s="1069" cm="1">
        <f t="array" ref="Y416">IF($D416&lt;COLUMNS($F$7:Y$7),"",INDEX(TableDiv[[GASB]:[GASB]],_xlfn.AGGREGATE(15,3,(TableDiv[[Agency]:[Agency]]=$E416)/(TableDiv[[Agency]:[Agency]]=$E416)*(ROW(TableDiv[Agency])-ROW(TableDiv[[#Headers],[Agency]])),COLUMNS($F$7:Y$7))))</f>
        <v>0</v>
      </c>
      <c r="Z416" s="1069" cm="1">
        <f t="array" ref="Z416">IF($D416&lt;COLUMNS($F$7:Z$7),"",INDEX(TableDiv[[GASB]:[GASB]],_xlfn.AGGREGATE(15,3,(TableDiv[[Agency]:[Agency]]=$E416)/(TableDiv[[Agency]:[Agency]]=$E416)*(ROW(TableDiv[Agency])-ROW(TableDiv[[#Headers],[Agency]])),COLUMNS($F$7:Z$7))))</f>
        <v>0</v>
      </c>
      <c r="AA416" s="1069" cm="1">
        <f t="array" ref="AA416">IF($D416&lt;COLUMNS($F$7:AA$7),"",INDEX(TableDiv[[GASB]:[GASB]],_xlfn.AGGREGATE(15,3,(TableDiv[[Agency]:[Agency]]=$E416)/(TableDiv[[Agency]:[Agency]]=$E416)*(ROW(TableDiv[Agency])-ROW(TableDiv[[#Headers],[Agency]])),COLUMNS($F$7:AA$7))))</f>
        <v>0</v>
      </c>
      <c r="AB416" s="1069" cm="1">
        <f t="array" ref="AB416">IF($D416&lt;COLUMNS($F$7:AB$7),"",INDEX(TableDiv[[GASB]:[GASB]],_xlfn.AGGREGATE(15,3,(TableDiv[[Agency]:[Agency]]=$E416)/(TableDiv[[Agency]:[Agency]]=$E416)*(ROW(TableDiv[Agency])-ROW(TableDiv[[#Headers],[Agency]])),COLUMNS($F$7:AB$7))))</f>
        <v>0</v>
      </c>
      <c r="AC416" s="1069" cm="1">
        <f t="array" ref="AC416">IF($D416&lt;COLUMNS($F$7:AC$7),"",INDEX(TableDiv[[GASB]:[GASB]],_xlfn.AGGREGATE(15,3,(TableDiv[[Agency]:[Agency]]=$E416)/(TableDiv[[Agency]:[Agency]]=$E416)*(ROW(TableDiv[Agency])-ROW(TableDiv[[#Headers],[Agency]])),COLUMNS($F$7:AC$7))))</f>
        <v>0</v>
      </c>
      <c r="AD416" s="1069" cm="1">
        <f t="array" ref="AD416">IF($D416&lt;COLUMNS($F$7:AD$7),"",INDEX(TableDiv[[GASB]:[GASB]],_xlfn.AGGREGATE(15,3,(TableDiv[[Agency]:[Agency]]=$E416)/(TableDiv[[Agency]:[Agency]]=$E416)*(ROW(TableDiv[Agency])-ROW(TableDiv[[#Headers],[Agency]])),COLUMNS($F$7:AD$7))))</f>
        <v>0</v>
      </c>
      <c r="AE416" s="1069" cm="1">
        <f t="array" ref="AE416">IF($D416&lt;COLUMNS($F$7:AE$7),"",INDEX(TableDiv[[GASB]:[GASB]],_xlfn.AGGREGATE(15,3,(TableDiv[[Agency]:[Agency]]=$E416)/(TableDiv[[Agency]:[Agency]]=$E416)*(ROW(TableDiv[Agency])-ROW(TableDiv[[#Headers],[Agency]])),COLUMNS($F$7:AE$7))))</f>
        <v>0</v>
      </c>
      <c r="AF416" s="1069" cm="1">
        <f t="array" ref="AF416">IF($D416&lt;COLUMNS($F$7:AF$7),"",INDEX(TableDiv[[GASB]:[GASB]],_xlfn.AGGREGATE(15,3,(TableDiv[[Agency]:[Agency]]=$E416)/(TableDiv[[Agency]:[Agency]]=$E416)*(ROW(TableDiv[Agency])-ROW(TableDiv[[#Headers],[Agency]])),COLUMNS($F$7:AF$7))))</f>
        <v>0</v>
      </c>
      <c r="AG416" s="1069" cm="1">
        <f t="array" ref="AG416">IF($D416&lt;COLUMNS($F$7:AG$7),"",INDEX(TableDiv[[GASB]:[GASB]],_xlfn.AGGREGATE(15,3,(TableDiv[[Agency]:[Agency]]=$E416)/(TableDiv[[Agency]:[Agency]]=$E416)*(ROW(TableDiv[Agency])-ROW(TableDiv[[#Headers],[Agency]])),COLUMNS($F$7:AG$7))))</f>
        <v>0</v>
      </c>
      <c r="AH416" s="1069" cm="1">
        <f t="array" ref="AH416">IF($D416&lt;COLUMNS($F$7:AH$7),"",INDEX(TableDiv[[GASB]:[GASB]],_xlfn.AGGREGATE(15,3,(TableDiv[[Agency]:[Agency]]=$E416)/(TableDiv[[Agency]:[Agency]]=$E416)*(ROW(TableDiv[Agency])-ROW(TableDiv[[#Headers],[Agency]])),COLUMNS($F$7:AH$7))))</f>
        <v>0</v>
      </c>
      <c r="AI416" s="1069" cm="1">
        <f t="array" ref="AI416">IF($D416&lt;COLUMNS($F$7:AI$7),"",INDEX(TableDiv[[GASB]:[GASB]],_xlfn.AGGREGATE(15,3,(TableDiv[[Agency]:[Agency]]=$E416)/(TableDiv[[Agency]:[Agency]]=$E416)*(ROW(TableDiv[Agency])-ROW(TableDiv[[#Headers],[Agency]])),COLUMNS($F$7:AI$7))))</f>
        <v>0</v>
      </c>
      <c r="AJ416" s="1069" cm="1">
        <f t="array" ref="AJ416">IF($D416&lt;COLUMNS($F$7:AJ$7),"",INDEX(TableDiv[[GASB]:[GASB]],_xlfn.AGGREGATE(15,3,(TableDiv[[Agency]:[Agency]]=$E416)/(TableDiv[[Agency]:[Agency]]=$E416)*(ROW(TableDiv[Agency])-ROW(TableDiv[[#Headers],[Agency]])),COLUMNS($F$7:AJ$7))))</f>
        <v>0</v>
      </c>
      <c r="AK416" s="1069" t="str" cm="1">
        <f t="array" ref="AK416">IF($D416&lt;COLUMNS($F$7:AK$7),"",INDEX(TableDiv[[GASB]:[GASB]],_xlfn.AGGREGATE(15,3,(TableDiv[[Agency]:[Agency]]=$E416)/(TableDiv[[Agency]:[Agency]]=$E416)*(ROW(TableDiv[Agency])-ROW(TableDiv[[#Headers],[Agency]])),COLUMNS($F$7:AK$7))))</f>
        <v/>
      </c>
      <c r="AL416" s="1069" t="str" cm="1">
        <f t="array" ref="AL416">IF($D416&lt;COLUMNS($F$7:AL$7),"",INDEX(TableDiv[[GASB]:[GASB]],_xlfn.AGGREGATE(15,3,(TableDiv[[Agency]:[Agency]]=$E416)/(TableDiv[[Agency]:[Agency]]=$E416)*(ROW(TableDiv[Agency])-ROW(TableDiv[[#Headers],[Agency]])),COLUMNS($F$7:AL$7))))</f>
        <v/>
      </c>
      <c r="AM416" s="1069" t="str" cm="1">
        <f t="array" ref="AM416">IF($D416&lt;COLUMNS($F$7:AM$7),"",INDEX(TableDiv[[GASB]:[GASB]],_xlfn.AGGREGATE(15,3,(TableDiv[[Agency]:[Agency]]=$E416)/(TableDiv[[Agency]:[Agency]]=$E416)*(ROW(TableDiv[Agency])-ROW(TableDiv[[#Headers],[Agency]])),COLUMNS($F$7:AM$7))))</f>
        <v/>
      </c>
      <c r="AN416" s="1069"/>
      <c r="AO416" s="1069"/>
      <c r="AP416" s="1069"/>
      <c r="AQ416" s="1069"/>
      <c r="AR416" s="1069"/>
      <c r="AS416" s="1069"/>
    </row>
    <row r="417" spans="1:45" ht="15">
      <c r="A417" s="1073" t="s">
        <v>2445</v>
      </c>
      <c r="B417" s="1073" t="s">
        <v>2408</v>
      </c>
      <c r="C417" s="1069"/>
      <c r="D417" s="1069">
        <f>COUNTIF(TableDiv[Agency],E417)</f>
        <v>31</v>
      </c>
      <c r="E417" s="1078" t="str" cm="1">
        <f t="array" ref="E417">IFERROR(INDEX(TableDiv[Agency],MATCH(0,INDEX(COUNTIF($E$7:E416,TableDiv[Agency]),),0)),"")</f>
        <v/>
      </c>
      <c r="F417" s="1069" cm="1">
        <f t="array" ref="F417">IF($D417&lt;COLUMNS($F$7:F$7),"",INDEX(TableDiv[[GASB]:[GASB]],_xlfn.AGGREGATE(15,3,(TableDiv[[Agency]:[Agency]]=$E417)/(TableDiv[[Agency]:[Agency]]=$E417)*(ROW(TableDiv[Agency])-ROW(TableDiv[[#Headers],[Agency]])),COLUMNS($F$7:F$7))))</f>
        <v>0</v>
      </c>
      <c r="G417" s="1069" cm="1">
        <f t="array" ref="G417">IF($D417&lt;COLUMNS($F$7:G$7),"",INDEX(TableDiv[[GASB]:[GASB]],_xlfn.AGGREGATE(15,3,(TableDiv[[Agency]:[Agency]]=$E417)/(TableDiv[[Agency]:[Agency]]=$E417)*(ROW(TableDiv[Agency])-ROW(TableDiv[[#Headers],[Agency]])),COLUMNS($F$7:G$7))))</f>
        <v>0</v>
      </c>
      <c r="H417" s="1069" cm="1">
        <f t="array" ref="H417">IF($D417&lt;COLUMNS($F$7:H$7),"",INDEX(TableDiv[[GASB]:[GASB]],_xlfn.AGGREGATE(15,3,(TableDiv[[Agency]:[Agency]]=$E417)/(TableDiv[[Agency]:[Agency]]=$E417)*(ROW(TableDiv[Agency])-ROW(TableDiv[[#Headers],[Agency]])),COLUMNS($F$7:H$7))))</f>
        <v>0</v>
      </c>
      <c r="I417" s="1069" cm="1">
        <f t="array" ref="I417">IF($D417&lt;COLUMNS($F$7:I$7),"",INDEX(TableDiv[[GASB]:[GASB]],_xlfn.AGGREGATE(15,3,(TableDiv[[Agency]:[Agency]]=$E417)/(TableDiv[[Agency]:[Agency]]=$E417)*(ROW(TableDiv[Agency])-ROW(TableDiv[[#Headers],[Agency]])),COLUMNS($F$7:I$7))))</f>
        <v>0</v>
      </c>
      <c r="J417" s="1069" cm="1">
        <f t="array" ref="J417">IF($D417&lt;COLUMNS($F$7:J$7),"",INDEX(TableDiv[[GASB]:[GASB]],_xlfn.AGGREGATE(15,3,(TableDiv[[Agency]:[Agency]]=$E417)/(TableDiv[[Agency]:[Agency]]=$E417)*(ROW(TableDiv[Agency])-ROW(TableDiv[[#Headers],[Agency]])),COLUMNS($F$7:J$7))))</f>
        <v>0</v>
      </c>
      <c r="K417" s="1069" cm="1">
        <f t="array" ref="K417">IF($D417&lt;COLUMNS($F$7:K$7),"",INDEX(TableDiv[[GASB]:[GASB]],_xlfn.AGGREGATE(15,3,(TableDiv[[Agency]:[Agency]]=$E417)/(TableDiv[[Agency]:[Agency]]=$E417)*(ROW(TableDiv[Agency])-ROW(TableDiv[[#Headers],[Agency]])),COLUMNS($F$7:K$7))))</f>
        <v>0</v>
      </c>
      <c r="L417" s="1069" cm="1">
        <f t="array" ref="L417">IF($D417&lt;COLUMNS($F$7:L$7),"",INDEX(TableDiv[[GASB]:[GASB]],_xlfn.AGGREGATE(15,3,(TableDiv[[Agency]:[Agency]]=$E417)/(TableDiv[[Agency]:[Agency]]=$E417)*(ROW(TableDiv[Agency])-ROW(TableDiv[[#Headers],[Agency]])),COLUMNS($F$7:L$7))))</f>
        <v>0</v>
      </c>
      <c r="M417" s="1069" cm="1">
        <f t="array" ref="M417">IF($D417&lt;COLUMNS($F$7:M$7),"",INDEX(TableDiv[[GASB]:[GASB]],_xlfn.AGGREGATE(15,3,(TableDiv[[Agency]:[Agency]]=$E417)/(TableDiv[[Agency]:[Agency]]=$E417)*(ROW(TableDiv[Agency])-ROW(TableDiv[[#Headers],[Agency]])),COLUMNS($F$7:M$7))))</f>
        <v>0</v>
      </c>
      <c r="N417" s="1069" cm="1">
        <f t="array" ref="N417">IF($D417&lt;COLUMNS($F$7:N$7),"",INDEX(TableDiv[[GASB]:[GASB]],_xlfn.AGGREGATE(15,3,(TableDiv[[Agency]:[Agency]]=$E417)/(TableDiv[[Agency]:[Agency]]=$E417)*(ROW(TableDiv[Agency])-ROW(TableDiv[[#Headers],[Agency]])),COLUMNS($F$7:N$7))))</f>
        <v>0</v>
      </c>
      <c r="O417" s="1069" cm="1">
        <f t="array" ref="O417">IF($D417&lt;COLUMNS($F$7:O$7),"",INDEX(TableDiv[[GASB]:[GASB]],_xlfn.AGGREGATE(15,3,(TableDiv[[Agency]:[Agency]]=$E417)/(TableDiv[[Agency]:[Agency]]=$E417)*(ROW(TableDiv[Agency])-ROW(TableDiv[[#Headers],[Agency]])),COLUMNS($F$7:O$7))))</f>
        <v>0</v>
      </c>
      <c r="P417" s="1069" cm="1">
        <f t="array" ref="P417">IF($D417&lt;COLUMNS($F$7:P$7),"",INDEX(TableDiv[[GASB]:[GASB]],_xlfn.AGGREGATE(15,3,(TableDiv[[Agency]:[Agency]]=$E417)/(TableDiv[[Agency]:[Agency]]=$E417)*(ROW(TableDiv[Agency])-ROW(TableDiv[[#Headers],[Agency]])),COLUMNS($F$7:P$7))))</f>
        <v>0</v>
      </c>
      <c r="Q417" s="1069" cm="1">
        <f t="array" ref="Q417">IF($D417&lt;COLUMNS($F$7:Q$7),"",INDEX(TableDiv[[GASB]:[GASB]],_xlfn.AGGREGATE(15,3,(TableDiv[[Agency]:[Agency]]=$E417)/(TableDiv[[Agency]:[Agency]]=$E417)*(ROW(TableDiv[Agency])-ROW(TableDiv[[#Headers],[Agency]])),COLUMNS($F$7:Q$7))))</f>
        <v>0</v>
      </c>
      <c r="R417" s="1069" cm="1">
        <f t="array" ref="R417">IF($D417&lt;COLUMNS($F$7:R$7),"",INDEX(TableDiv[[GASB]:[GASB]],_xlfn.AGGREGATE(15,3,(TableDiv[[Agency]:[Agency]]=$E417)/(TableDiv[[Agency]:[Agency]]=$E417)*(ROW(TableDiv[Agency])-ROW(TableDiv[[#Headers],[Agency]])),COLUMNS($F$7:R$7))))</f>
        <v>0</v>
      </c>
      <c r="S417" s="1069" cm="1">
        <f t="array" ref="S417">IF($D417&lt;COLUMNS($F$7:S$7),"",INDEX(TableDiv[[GASB]:[GASB]],_xlfn.AGGREGATE(15,3,(TableDiv[[Agency]:[Agency]]=$E417)/(TableDiv[[Agency]:[Agency]]=$E417)*(ROW(TableDiv[Agency])-ROW(TableDiv[[#Headers],[Agency]])),COLUMNS($F$7:S$7))))</f>
        <v>0</v>
      </c>
      <c r="T417" s="1069" cm="1">
        <f t="array" ref="T417">IF($D417&lt;COLUMNS($F$7:T$7),"",INDEX(TableDiv[[GASB]:[GASB]],_xlfn.AGGREGATE(15,3,(TableDiv[[Agency]:[Agency]]=$E417)/(TableDiv[[Agency]:[Agency]]=$E417)*(ROW(TableDiv[Agency])-ROW(TableDiv[[#Headers],[Agency]])),COLUMNS($F$7:T$7))))</f>
        <v>0</v>
      </c>
      <c r="U417" s="1069" cm="1">
        <f t="array" ref="U417">IF($D417&lt;COLUMNS($F$7:U$7),"",INDEX(TableDiv[[GASB]:[GASB]],_xlfn.AGGREGATE(15,3,(TableDiv[[Agency]:[Agency]]=$E417)/(TableDiv[[Agency]:[Agency]]=$E417)*(ROW(TableDiv[Agency])-ROW(TableDiv[[#Headers],[Agency]])),COLUMNS($F$7:U$7))))</f>
        <v>0</v>
      </c>
      <c r="V417" s="1069" cm="1">
        <f t="array" ref="V417">IF($D417&lt;COLUMNS($F$7:V$7),"",INDEX(TableDiv[[GASB]:[GASB]],_xlfn.AGGREGATE(15,3,(TableDiv[[Agency]:[Agency]]=$E417)/(TableDiv[[Agency]:[Agency]]=$E417)*(ROW(TableDiv[Agency])-ROW(TableDiv[[#Headers],[Agency]])),COLUMNS($F$7:V$7))))</f>
        <v>0</v>
      </c>
      <c r="W417" s="1069" cm="1">
        <f t="array" ref="W417">IF($D417&lt;COLUMNS($F$7:W$7),"",INDEX(TableDiv[[GASB]:[GASB]],_xlfn.AGGREGATE(15,3,(TableDiv[[Agency]:[Agency]]=$E417)/(TableDiv[[Agency]:[Agency]]=$E417)*(ROW(TableDiv[Agency])-ROW(TableDiv[[#Headers],[Agency]])),COLUMNS($F$7:W$7))))</f>
        <v>0</v>
      </c>
      <c r="X417" s="1069" cm="1">
        <f t="array" ref="X417">IF($D417&lt;COLUMNS($F$7:X$7),"",INDEX(TableDiv[[GASB]:[GASB]],_xlfn.AGGREGATE(15,3,(TableDiv[[Agency]:[Agency]]=$E417)/(TableDiv[[Agency]:[Agency]]=$E417)*(ROW(TableDiv[Agency])-ROW(TableDiv[[#Headers],[Agency]])),COLUMNS($F$7:X$7))))</f>
        <v>0</v>
      </c>
      <c r="Y417" s="1069" cm="1">
        <f t="array" ref="Y417">IF($D417&lt;COLUMNS($F$7:Y$7),"",INDEX(TableDiv[[GASB]:[GASB]],_xlfn.AGGREGATE(15,3,(TableDiv[[Agency]:[Agency]]=$E417)/(TableDiv[[Agency]:[Agency]]=$E417)*(ROW(TableDiv[Agency])-ROW(TableDiv[[#Headers],[Agency]])),COLUMNS($F$7:Y$7))))</f>
        <v>0</v>
      </c>
      <c r="Z417" s="1069" cm="1">
        <f t="array" ref="Z417">IF($D417&lt;COLUMNS($F$7:Z$7),"",INDEX(TableDiv[[GASB]:[GASB]],_xlfn.AGGREGATE(15,3,(TableDiv[[Agency]:[Agency]]=$E417)/(TableDiv[[Agency]:[Agency]]=$E417)*(ROW(TableDiv[Agency])-ROW(TableDiv[[#Headers],[Agency]])),COLUMNS($F$7:Z$7))))</f>
        <v>0</v>
      </c>
      <c r="AA417" s="1069" cm="1">
        <f t="array" ref="AA417">IF($D417&lt;COLUMNS($F$7:AA$7),"",INDEX(TableDiv[[GASB]:[GASB]],_xlfn.AGGREGATE(15,3,(TableDiv[[Agency]:[Agency]]=$E417)/(TableDiv[[Agency]:[Agency]]=$E417)*(ROW(TableDiv[Agency])-ROW(TableDiv[[#Headers],[Agency]])),COLUMNS($F$7:AA$7))))</f>
        <v>0</v>
      </c>
      <c r="AB417" s="1069" cm="1">
        <f t="array" ref="AB417">IF($D417&lt;COLUMNS($F$7:AB$7),"",INDEX(TableDiv[[GASB]:[GASB]],_xlfn.AGGREGATE(15,3,(TableDiv[[Agency]:[Agency]]=$E417)/(TableDiv[[Agency]:[Agency]]=$E417)*(ROW(TableDiv[Agency])-ROW(TableDiv[[#Headers],[Agency]])),COLUMNS($F$7:AB$7))))</f>
        <v>0</v>
      </c>
      <c r="AC417" s="1069" cm="1">
        <f t="array" ref="AC417">IF($D417&lt;COLUMNS($F$7:AC$7),"",INDEX(TableDiv[[GASB]:[GASB]],_xlfn.AGGREGATE(15,3,(TableDiv[[Agency]:[Agency]]=$E417)/(TableDiv[[Agency]:[Agency]]=$E417)*(ROW(TableDiv[Agency])-ROW(TableDiv[[#Headers],[Agency]])),COLUMNS($F$7:AC$7))))</f>
        <v>0</v>
      </c>
      <c r="AD417" s="1069" cm="1">
        <f t="array" ref="AD417">IF($D417&lt;COLUMNS($F$7:AD$7),"",INDEX(TableDiv[[GASB]:[GASB]],_xlfn.AGGREGATE(15,3,(TableDiv[[Agency]:[Agency]]=$E417)/(TableDiv[[Agency]:[Agency]]=$E417)*(ROW(TableDiv[Agency])-ROW(TableDiv[[#Headers],[Agency]])),COLUMNS($F$7:AD$7))))</f>
        <v>0</v>
      </c>
      <c r="AE417" s="1069" cm="1">
        <f t="array" ref="AE417">IF($D417&lt;COLUMNS($F$7:AE$7),"",INDEX(TableDiv[[GASB]:[GASB]],_xlfn.AGGREGATE(15,3,(TableDiv[[Agency]:[Agency]]=$E417)/(TableDiv[[Agency]:[Agency]]=$E417)*(ROW(TableDiv[Agency])-ROW(TableDiv[[#Headers],[Agency]])),COLUMNS($F$7:AE$7))))</f>
        <v>0</v>
      </c>
      <c r="AF417" s="1069" cm="1">
        <f t="array" ref="AF417">IF($D417&lt;COLUMNS($F$7:AF$7),"",INDEX(TableDiv[[GASB]:[GASB]],_xlfn.AGGREGATE(15,3,(TableDiv[[Agency]:[Agency]]=$E417)/(TableDiv[[Agency]:[Agency]]=$E417)*(ROW(TableDiv[Agency])-ROW(TableDiv[[#Headers],[Agency]])),COLUMNS($F$7:AF$7))))</f>
        <v>0</v>
      </c>
      <c r="AG417" s="1069" cm="1">
        <f t="array" ref="AG417">IF($D417&lt;COLUMNS($F$7:AG$7),"",INDEX(TableDiv[[GASB]:[GASB]],_xlfn.AGGREGATE(15,3,(TableDiv[[Agency]:[Agency]]=$E417)/(TableDiv[[Agency]:[Agency]]=$E417)*(ROW(TableDiv[Agency])-ROW(TableDiv[[#Headers],[Agency]])),COLUMNS($F$7:AG$7))))</f>
        <v>0</v>
      </c>
      <c r="AH417" s="1069" cm="1">
        <f t="array" ref="AH417">IF($D417&lt;COLUMNS($F$7:AH$7),"",INDEX(TableDiv[[GASB]:[GASB]],_xlfn.AGGREGATE(15,3,(TableDiv[[Agency]:[Agency]]=$E417)/(TableDiv[[Agency]:[Agency]]=$E417)*(ROW(TableDiv[Agency])-ROW(TableDiv[[#Headers],[Agency]])),COLUMNS($F$7:AH$7))))</f>
        <v>0</v>
      </c>
      <c r="AI417" s="1069" cm="1">
        <f t="array" ref="AI417">IF($D417&lt;COLUMNS($F$7:AI$7),"",INDEX(TableDiv[[GASB]:[GASB]],_xlfn.AGGREGATE(15,3,(TableDiv[[Agency]:[Agency]]=$E417)/(TableDiv[[Agency]:[Agency]]=$E417)*(ROW(TableDiv[Agency])-ROW(TableDiv[[#Headers],[Agency]])),COLUMNS($F$7:AI$7))))</f>
        <v>0</v>
      </c>
      <c r="AJ417" s="1069" cm="1">
        <f t="array" ref="AJ417">IF($D417&lt;COLUMNS($F$7:AJ$7),"",INDEX(TableDiv[[GASB]:[GASB]],_xlfn.AGGREGATE(15,3,(TableDiv[[Agency]:[Agency]]=$E417)/(TableDiv[[Agency]:[Agency]]=$E417)*(ROW(TableDiv[Agency])-ROW(TableDiv[[#Headers],[Agency]])),COLUMNS($F$7:AJ$7))))</f>
        <v>0</v>
      </c>
      <c r="AK417" s="1069" t="str" cm="1">
        <f t="array" ref="AK417">IF($D417&lt;COLUMNS($F$7:AK$7),"",INDEX(TableDiv[[GASB]:[GASB]],_xlfn.AGGREGATE(15,3,(TableDiv[[Agency]:[Agency]]=$E417)/(TableDiv[[Agency]:[Agency]]=$E417)*(ROW(TableDiv[Agency])-ROW(TableDiv[[#Headers],[Agency]])),COLUMNS($F$7:AK$7))))</f>
        <v/>
      </c>
      <c r="AL417" s="1069" t="str" cm="1">
        <f t="array" ref="AL417">IF($D417&lt;COLUMNS($F$7:AL$7),"",INDEX(TableDiv[[GASB]:[GASB]],_xlfn.AGGREGATE(15,3,(TableDiv[[Agency]:[Agency]]=$E417)/(TableDiv[[Agency]:[Agency]]=$E417)*(ROW(TableDiv[Agency])-ROW(TableDiv[[#Headers],[Agency]])),COLUMNS($F$7:AL$7))))</f>
        <v/>
      </c>
      <c r="AM417" s="1069" t="str" cm="1">
        <f t="array" ref="AM417">IF($D417&lt;COLUMNS($F$7:AM$7),"",INDEX(TableDiv[[GASB]:[GASB]],_xlfn.AGGREGATE(15,3,(TableDiv[[Agency]:[Agency]]=$E417)/(TableDiv[[Agency]:[Agency]]=$E417)*(ROW(TableDiv[Agency])-ROW(TableDiv[[#Headers],[Agency]])),COLUMNS($F$7:AM$7))))</f>
        <v/>
      </c>
      <c r="AN417" s="1069"/>
      <c r="AO417" s="1069"/>
      <c r="AP417" s="1069"/>
      <c r="AQ417" s="1069"/>
      <c r="AR417" s="1069"/>
      <c r="AS417" s="1069"/>
    </row>
    <row r="418" spans="1:45" ht="15">
      <c r="A418" s="1073" t="s">
        <v>2446</v>
      </c>
      <c r="B418" s="1073" t="s">
        <v>2408</v>
      </c>
      <c r="C418" s="1069"/>
      <c r="D418" s="1069">
        <f>COUNTIF(TableDiv[Agency],E418)</f>
        <v>31</v>
      </c>
      <c r="E418" s="1078" t="str" cm="1">
        <f t="array" ref="E418">IFERROR(INDEX(TableDiv[Agency],MATCH(0,INDEX(COUNTIF($E$7:E417,TableDiv[Agency]),),0)),"")</f>
        <v/>
      </c>
      <c r="F418" s="1069" cm="1">
        <f t="array" ref="F418">IF($D418&lt;COLUMNS($F$7:F$7),"",INDEX(TableDiv[[GASB]:[GASB]],_xlfn.AGGREGATE(15,3,(TableDiv[[Agency]:[Agency]]=$E418)/(TableDiv[[Agency]:[Agency]]=$E418)*(ROW(TableDiv[Agency])-ROW(TableDiv[[#Headers],[Agency]])),COLUMNS($F$7:F$7))))</f>
        <v>0</v>
      </c>
      <c r="G418" s="1069" cm="1">
        <f t="array" ref="G418">IF($D418&lt;COLUMNS($F$7:G$7),"",INDEX(TableDiv[[GASB]:[GASB]],_xlfn.AGGREGATE(15,3,(TableDiv[[Agency]:[Agency]]=$E418)/(TableDiv[[Agency]:[Agency]]=$E418)*(ROW(TableDiv[Agency])-ROW(TableDiv[[#Headers],[Agency]])),COLUMNS($F$7:G$7))))</f>
        <v>0</v>
      </c>
      <c r="H418" s="1069" cm="1">
        <f t="array" ref="H418">IF($D418&lt;COLUMNS($F$7:H$7),"",INDEX(TableDiv[[GASB]:[GASB]],_xlfn.AGGREGATE(15,3,(TableDiv[[Agency]:[Agency]]=$E418)/(TableDiv[[Agency]:[Agency]]=$E418)*(ROW(TableDiv[Agency])-ROW(TableDiv[[#Headers],[Agency]])),COLUMNS($F$7:H$7))))</f>
        <v>0</v>
      </c>
      <c r="I418" s="1069" cm="1">
        <f t="array" ref="I418">IF($D418&lt;COLUMNS($F$7:I$7),"",INDEX(TableDiv[[GASB]:[GASB]],_xlfn.AGGREGATE(15,3,(TableDiv[[Agency]:[Agency]]=$E418)/(TableDiv[[Agency]:[Agency]]=$E418)*(ROW(TableDiv[Agency])-ROW(TableDiv[[#Headers],[Agency]])),COLUMNS($F$7:I$7))))</f>
        <v>0</v>
      </c>
      <c r="J418" s="1069" cm="1">
        <f t="array" ref="J418">IF($D418&lt;COLUMNS($F$7:J$7),"",INDEX(TableDiv[[GASB]:[GASB]],_xlfn.AGGREGATE(15,3,(TableDiv[[Agency]:[Agency]]=$E418)/(TableDiv[[Agency]:[Agency]]=$E418)*(ROW(TableDiv[Agency])-ROW(TableDiv[[#Headers],[Agency]])),COLUMNS($F$7:J$7))))</f>
        <v>0</v>
      </c>
      <c r="K418" s="1069" cm="1">
        <f t="array" ref="K418">IF($D418&lt;COLUMNS($F$7:K$7),"",INDEX(TableDiv[[GASB]:[GASB]],_xlfn.AGGREGATE(15,3,(TableDiv[[Agency]:[Agency]]=$E418)/(TableDiv[[Agency]:[Agency]]=$E418)*(ROW(TableDiv[Agency])-ROW(TableDiv[[#Headers],[Agency]])),COLUMNS($F$7:K$7))))</f>
        <v>0</v>
      </c>
      <c r="L418" s="1069" cm="1">
        <f t="array" ref="L418">IF($D418&lt;COLUMNS($F$7:L$7),"",INDEX(TableDiv[[GASB]:[GASB]],_xlfn.AGGREGATE(15,3,(TableDiv[[Agency]:[Agency]]=$E418)/(TableDiv[[Agency]:[Agency]]=$E418)*(ROW(TableDiv[Agency])-ROW(TableDiv[[#Headers],[Agency]])),COLUMNS($F$7:L$7))))</f>
        <v>0</v>
      </c>
      <c r="M418" s="1069" cm="1">
        <f t="array" ref="M418">IF($D418&lt;COLUMNS($F$7:M$7),"",INDEX(TableDiv[[GASB]:[GASB]],_xlfn.AGGREGATE(15,3,(TableDiv[[Agency]:[Agency]]=$E418)/(TableDiv[[Agency]:[Agency]]=$E418)*(ROW(TableDiv[Agency])-ROW(TableDiv[[#Headers],[Agency]])),COLUMNS($F$7:M$7))))</f>
        <v>0</v>
      </c>
      <c r="N418" s="1069" cm="1">
        <f t="array" ref="N418">IF($D418&lt;COLUMNS($F$7:N$7),"",INDEX(TableDiv[[GASB]:[GASB]],_xlfn.AGGREGATE(15,3,(TableDiv[[Agency]:[Agency]]=$E418)/(TableDiv[[Agency]:[Agency]]=$E418)*(ROW(TableDiv[Agency])-ROW(TableDiv[[#Headers],[Agency]])),COLUMNS($F$7:N$7))))</f>
        <v>0</v>
      </c>
      <c r="O418" s="1069" cm="1">
        <f t="array" ref="O418">IF($D418&lt;COLUMNS($F$7:O$7),"",INDEX(TableDiv[[GASB]:[GASB]],_xlfn.AGGREGATE(15,3,(TableDiv[[Agency]:[Agency]]=$E418)/(TableDiv[[Agency]:[Agency]]=$E418)*(ROW(TableDiv[Agency])-ROW(TableDiv[[#Headers],[Agency]])),COLUMNS($F$7:O$7))))</f>
        <v>0</v>
      </c>
      <c r="P418" s="1069" cm="1">
        <f t="array" ref="P418">IF($D418&lt;COLUMNS($F$7:P$7),"",INDEX(TableDiv[[GASB]:[GASB]],_xlfn.AGGREGATE(15,3,(TableDiv[[Agency]:[Agency]]=$E418)/(TableDiv[[Agency]:[Agency]]=$E418)*(ROW(TableDiv[Agency])-ROW(TableDiv[[#Headers],[Agency]])),COLUMNS($F$7:P$7))))</f>
        <v>0</v>
      </c>
      <c r="Q418" s="1069" cm="1">
        <f t="array" ref="Q418">IF($D418&lt;COLUMNS($F$7:Q$7),"",INDEX(TableDiv[[GASB]:[GASB]],_xlfn.AGGREGATE(15,3,(TableDiv[[Agency]:[Agency]]=$E418)/(TableDiv[[Agency]:[Agency]]=$E418)*(ROW(TableDiv[Agency])-ROW(TableDiv[[#Headers],[Agency]])),COLUMNS($F$7:Q$7))))</f>
        <v>0</v>
      </c>
      <c r="R418" s="1069" cm="1">
        <f t="array" ref="R418">IF($D418&lt;COLUMNS($F$7:R$7),"",INDEX(TableDiv[[GASB]:[GASB]],_xlfn.AGGREGATE(15,3,(TableDiv[[Agency]:[Agency]]=$E418)/(TableDiv[[Agency]:[Agency]]=$E418)*(ROW(TableDiv[Agency])-ROW(TableDiv[[#Headers],[Agency]])),COLUMNS($F$7:R$7))))</f>
        <v>0</v>
      </c>
      <c r="S418" s="1069" cm="1">
        <f t="array" ref="S418">IF($D418&lt;COLUMNS($F$7:S$7),"",INDEX(TableDiv[[GASB]:[GASB]],_xlfn.AGGREGATE(15,3,(TableDiv[[Agency]:[Agency]]=$E418)/(TableDiv[[Agency]:[Agency]]=$E418)*(ROW(TableDiv[Agency])-ROW(TableDiv[[#Headers],[Agency]])),COLUMNS($F$7:S$7))))</f>
        <v>0</v>
      </c>
      <c r="T418" s="1069" cm="1">
        <f t="array" ref="T418">IF($D418&lt;COLUMNS($F$7:T$7),"",INDEX(TableDiv[[GASB]:[GASB]],_xlfn.AGGREGATE(15,3,(TableDiv[[Agency]:[Agency]]=$E418)/(TableDiv[[Agency]:[Agency]]=$E418)*(ROW(TableDiv[Agency])-ROW(TableDiv[[#Headers],[Agency]])),COLUMNS($F$7:T$7))))</f>
        <v>0</v>
      </c>
      <c r="U418" s="1069" cm="1">
        <f t="array" ref="U418">IF($D418&lt;COLUMNS($F$7:U$7),"",INDEX(TableDiv[[GASB]:[GASB]],_xlfn.AGGREGATE(15,3,(TableDiv[[Agency]:[Agency]]=$E418)/(TableDiv[[Agency]:[Agency]]=$E418)*(ROW(TableDiv[Agency])-ROW(TableDiv[[#Headers],[Agency]])),COLUMNS($F$7:U$7))))</f>
        <v>0</v>
      </c>
      <c r="V418" s="1069" cm="1">
        <f t="array" ref="V418">IF($D418&lt;COLUMNS($F$7:V$7),"",INDEX(TableDiv[[GASB]:[GASB]],_xlfn.AGGREGATE(15,3,(TableDiv[[Agency]:[Agency]]=$E418)/(TableDiv[[Agency]:[Agency]]=$E418)*(ROW(TableDiv[Agency])-ROW(TableDiv[[#Headers],[Agency]])),COLUMNS($F$7:V$7))))</f>
        <v>0</v>
      </c>
      <c r="W418" s="1069" cm="1">
        <f t="array" ref="W418">IF($D418&lt;COLUMNS($F$7:W$7),"",INDEX(TableDiv[[GASB]:[GASB]],_xlfn.AGGREGATE(15,3,(TableDiv[[Agency]:[Agency]]=$E418)/(TableDiv[[Agency]:[Agency]]=$E418)*(ROW(TableDiv[Agency])-ROW(TableDiv[[#Headers],[Agency]])),COLUMNS($F$7:W$7))))</f>
        <v>0</v>
      </c>
      <c r="X418" s="1069" cm="1">
        <f t="array" ref="X418">IF($D418&lt;COLUMNS($F$7:X$7),"",INDEX(TableDiv[[GASB]:[GASB]],_xlfn.AGGREGATE(15,3,(TableDiv[[Agency]:[Agency]]=$E418)/(TableDiv[[Agency]:[Agency]]=$E418)*(ROW(TableDiv[Agency])-ROW(TableDiv[[#Headers],[Agency]])),COLUMNS($F$7:X$7))))</f>
        <v>0</v>
      </c>
      <c r="Y418" s="1069" cm="1">
        <f t="array" ref="Y418">IF($D418&lt;COLUMNS($F$7:Y$7),"",INDEX(TableDiv[[GASB]:[GASB]],_xlfn.AGGREGATE(15,3,(TableDiv[[Agency]:[Agency]]=$E418)/(TableDiv[[Agency]:[Agency]]=$E418)*(ROW(TableDiv[Agency])-ROW(TableDiv[[#Headers],[Agency]])),COLUMNS($F$7:Y$7))))</f>
        <v>0</v>
      </c>
      <c r="Z418" s="1069" cm="1">
        <f t="array" ref="Z418">IF($D418&lt;COLUMNS($F$7:Z$7),"",INDEX(TableDiv[[GASB]:[GASB]],_xlfn.AGGREGATE(15,3,(TableDiv[[Agency]:[Agency]]=$E418)/(TableDiv[[Agency]:[Agency]]=$E418)*(ROW(TableDiv[Agency])-ROW(TableDiv[[#Headers],[Agency]])),COLUMNS($F$7:Z$7))))</f>
        <v>0</v>
      </c>
      <c r="AA418" s="1069" cm="1">
        <f t="array" ref="AA418">IF($D418&lt;COLUMNS($F$7:AA$7),"",INDEX(TableDiv[[GASB]:[GASB]],_xlfn.AGGREGATE(15,3,(TableDiv[[Agency]:[Agency]]=$E418)/(TableDiv[[Agency]:[Agency]]=$E418)*(ROW(TableDiv[Agency])-ROW(TableDiv[[#Headers],[Agency]])),COLUMNS($F$7:AA$7))))</f>
        <v>0</v>
      </c>
      <c r="AB418" s="1069" cm="1">
        <f t="array" ref="AB418">IF($D418&lt;COLUMNS($F$7:AB$7),"",INDEX(TableDiv[[GASB]:[GASB]],_xlfn.AGGREGATE(15,3,(TableDiv[[Agency]:[Agency]]=$E418)/(TableDiv[[Agency]:[Agency]]=$E418)*(ROW(TableDiv[Agency])-ROW(TableDiv[[#Headers],[Agency]])),COLUMNS($F$7:AB$7))))</f>
        <v>0</v>
      </c>
      <c r="AC418" s="1069" cm="1">
        <f t="array" ref="AC418">IF($D418&lt;COLUMNS($F$7:AC$7),"",INDEX(TableDiv[[GASB]:[GASB]],_xlfn.AGGREGATE(15,3,(TableDiv[[Agency]:[Agency]]=$E418)/(TableDiv[[Agency]:[Agency]]=$E418)*(ROW(TableDiv[Agency])-ROW(TableDiv[[#Headers],[Agency]])),COLUMNS($F$7:AC$7))))</f>
        <v>0</v>
      </c>
      <c r="AD418" s="1069" cm="1">
        <f t="array" ref="AD418">IF($D418&lt;COLUMNS($F$7:AD$7),"",INDEX(TableDiv[[GASB]:[GASB]],_xlfn.AGGREGATE(15,3,(TableDiv[[Agency]:[Agency]]=$E418)/(TableDiv[[Agency]:[Agency]]=$E418)*(ROW(TableDiv[Agency])-ROW(TableDiv[[#Headers],[Agency]])),COLUMNS($F$7:AD$7))))</f>
        <v>0</v>
      </c>
      <c r="AE418" s="1069" cm="1">
        <f t="array" ref="AE418">IF($D418&lt;COLUMNS($F$7:AE$7),"",INDEX(TableDiv[[GASB]:[GASB]],_xlfn.AGGREGATE(15,3,(TableDiv[[Agency]:[Agency]]=$E418)/(TableDiv[[Agency]:[Agency]]=$E418)*(ROW(TableDiv[Agency])-ROW(TableDiv[[#Headers],[Agency]])),COLUMNS($F$7:AE$7))))</f>
        <v>0</v>
      </c>
      <c r="AF418" s="1069" cm="1">
        <f t="array" ref="AF418">IF($D418&lt;COLUMNS($F$7:AF$7),"",INDEX(TableDiv[[GASB]:[GASB]],_xlfn.AGGREGATE(15,3,(TableDiv[[Agency]:[Agency]]=$E418)/(TableDiv[[Agency]:[Agency]]=$E418)*(ROW(TableDiv[Agency])-ROW(TableDiv[[#Headers],[Agency]])),COLUMNS($F$7:AF$7))))</f>
        <v>0</v>
      </c>
      <c r="AG418" s="1069" cm="1">
        <f t="array" ref="AG418">IF($D418&lt;COLUMNS($F$7:AG$7),"",INDEX(TableDiv[[GASB]:[GASB]],_xlfn.AGGREGATE(15,3,(TableDiv[[Agency]:[Agency]]=$E418)/(TableDiv[[Agency]:[Agency]]=$E418)*(ROW(TableDiv[Agency])-ROW(TableDiv[[#Headers],[Agency]])),COLUMNS($F$7:AG$7))))</f>
        <v>0</v>
      </c>
      <c r="AH418" s="1069" cm="1">
        <f t="array" ref="AH418">IF($D418&lt;COLUMNS($F$7:AH$7),"",INDEX(TableDiv[[GASB]:[GASB]],_xlfn.AGGREGATE(15,3,(TableDiv[[Agency]:[Agency]]=$E418)/(TableDiv[[Agency]:[Agency]]=$E418)*(ROW(TableDiv[Agency])-ROW(TableDiv[[#Headers],[Agency]])),COLUMNS($F$7:AH$7))))</f>
        <v>0</v>
      </c>
      <c r="AI418" s="1069" cm="1">
        <f t="array" ref="AI418">IF($D418&lt;COLUMNS($F$7:AI$7),"",INDEX(TableDiv[[GASB]:[GASB]],_xlfn.AGGREGATE(15,3,(TableDiv[[Agency]:[Agency]]=$E418)/(TableDiv[[Agency]:[Agency]]=$E418)*(ROW(TableDiv[Agency])-ROW(TableDiv[[#Headers],[Agency]])),COLUMNS($F$7:AI$7))))</f>
        <v>0</v>
      </c>
      <c r="AJ418" s="1069" cm="1">
        <f t="array" ref="AJ418">IF($D418&lt;COLUMNS($F$7:AJ$7),"",INDEX(TableDiv[[GASB]:[GASB]],_xlfn.AGGREGATE(15,3,(TableDiv[[Agency]:[Agency]]=$E418)/(TableDiv[[Agency]:[Agency]]=$E418)*(ROW(TableDiv[Agency])-ROW(TableDiv[[#Headers],[Agency]])),COLUMNS($F$7:AJ$7))))</f>
        <v>0</v>
      </c>
      <c r="AK418" s="1069" t="str" cm="1">
        <f t="array" ref="AK418">IF($D418&lt;COLUMNS($F$7:AK$7),"",INDEX(TableDiv[[GASB]:[GASB]],_xlfn.AGGREGATE(15,3,(TableDiv[[Agency]:[Agency]]=$E418)/(TableDiv[[Agency]:[Agency]]=$E418)*(ROW(TableDiv[Agency])-ROW(TableDiv[[#Headers],[Agency]])),COLUMNS($F$7:AK$7))))</f>
        <v/>
      </c>
      <c r="AL418" s="1069" t="str" cm="1">
        <f t="array" ref="AL418">IF($D418&lt;COLUMNS($F$7:AL$7),"",INDEX(TableDiv[[GASB]:[GASB]],_xlfn.AGGREGATE(15,3,(TableDiv[[Agency]:[Agency]]=$E418)/(TableDiv[[Agency]:[Agency]]=$E418)*(ROW(TableDiv[Agency])-ROW(TableDiv[[#Headers],[Agency]])),COLUMNS($F$7:AL$7))))</f>
        <v/>
      </c>
      <c r="AM418" s="1069" t="str" cm="1">
        <f t="array" ref="AM418">IF($D418&lt;COLUMNS($F$7:AM$7),"",INDEX(TableDiv[[GASB]:[GASB]],_xlfn.AGGREGATE(15,3,(TableDiv[[Agency]:[Agency]]=$E418)/(TableDiv[[Agency]:[Agency]]=$E418)*(ROW(TableDiv[Agency])-ROW(TableDiv[[#Headers],[Agency]])),COLUMNS($F$7:AM$7))))</f>
        <v/>
      </c>
      <c r="AN418" s="1069"/>
      <c r="AO418" s="1069"/>
      <c r="AP418" s="1069"/>
      <c r="AQ418" s="1069"/>
      <c r="AR418" s="1069"/>
      <c r="AS418" s="1069"/>
    </row>
    <row r="419" spans="1:45" ht="15">
      <c r="A419" s="1073" t="s">
        <v>2447</v>
      </c>
      <c r="B419" s="1073" t="s">
        <v>2408</v>
      </c>
      <c r="C419" s="1069"/>
      <c r="D419" s="1069">
        <f>COUNTIF(TableDiv[Agency],E419)</f>
        <v>31</v>
      </c>
      <c r="E419" s="1078" t="str" cm="1">
        <f t="array" ref="E419">IFERROR(INDEX(TableDiv[Agency],MATCH(0,INDEX(COUNTIF($E$7:E418,TableDiv[Agency]),),0)),"")</f>
        <v/>
      </c>
      <c r="F419" s="1069" cm="1">
        <f t="array" ref="F419">IF($D419&lt;COLUMNS($F$7:F$7),"",INDEX(TableDiv[[GASB]:[GASB]],_xlfn.AGGREGATE(15,3,(TableDiv[[Agency]:[Agency]]=$E419)/(TableDiv[[Agency]:[Agency]]=$E419)*(ROW(TableDiv[Agency])-ROW(TableDiv[[#Headers],[Agency]])),COLUMNS($F$7:F$7))))</f>
        <v>0</v>
      </c>
      <c r="G419" s="1069" cm="1">
        <f t="array" ref="G419">IF($D419&lt;COLUMNS($F$7:G$7),"",INDEX(TableDiv[[GASB]:[GASB]],_xlfn.AGGREGATE(15,3,(TableDiv[[Agency]:[Agency]]=$E419)/(TableDiv[[Agency]:[Agency]]=$E419)*(ROW(TableDiv[Agency])-ROW(TableDiv[[#Headers],[Agency]])),COLUMNS($F$7:G$7))))</f>
        <v>0</v>
      </c>
      <c r="H419" s="1069" cm="1">
        <f t="array" ref="H419">IF($D419&lt;COLUMNS($F$7:H$7),"",INDEX(TableDiv[[GASB]:[GASB]],_xlfn.AGGREGATE(15,3,(TableDiv[[Agency]:[Agency]]=$E419)/(TableDiv[[Agency]:[Agency]]=$E419)*(ROW(TableDiv[Agency])-ROW(TableDiv[[#Headers],[Agency]])),COLUMNS($F$7:H$7))))</f>
        <v>0</v>
      </c>
      <c r="I419" s="1069" cm="1">
        <f t="array" ref="I419">IF($D419&lt;COLUMNS($F$7:I$7),"",INDEX(TableDiv[[GASB]:[GASB]],_xlfn.AGGREGATE(15,3,(TableDiv[[Agency]:[Agency]]=$E419)/(TableDiv[[Agency]:[Agency]]=$E419)*(ROW(TableDiv[Agency])-ROW(TableDiv[[#Headers],[Agency]])),COLUMNS($F$7:I$7))))</f>
        <v>0</v>
      </c>
      <c r="J419" s="1069" cm="1">
        <f t="array" ref="J419">IF($D419&lt;COLUMNS($F$7:J$7),"",INDEX(TableDiv[[GASB]:[GASB]],_xlfn.AGGREGATE(15,3,(TableDiv[[Agency]:[Agency]]=$E419)/(TableDiv[[Agency]:[Agency]]=$E419)*(ROW(TableDiv[Agency])-ROW(TableDiv[[#Headers],[Agency]])),COLUMNS($F$7:J$7))))</f>
        <v>0</v>
      </c>
      <c r="K419" s="1069" cm="1">
        <f t="array" ref="K419">IF($D419&lt;COLUMNS($F$7:K$7),"",INDEX(TableDiv[[GASB]:[GASB]],_xlfn.AGGREGATE(15,3,(TableDiv[[Agency]:[Agency]]=$E419)/(TableDiv[[Agency]:[Agency]]=$E419)*(ROW(TableDiv[Agency])-ROW(TableDiv[[#Headers],[Agency]])),COLUMNS($F$7:K$7))))</f>
        <v>0</v>
      </c>
      <c r="L419" s="1069" cm="1">
        <f t="array" ref="L419">IF($D419&lt;COLUMNS($F$7:L$7),"",INDEX(TableDiv[[GASB]:[GASB]],_xlfn.AGGREGATE(15,3,(TableDiv[[Agency]:[Agency]]=$E419)/(TableDiv[[Agency]:[Agency]]=$E419)*(ROW(TableDiv[Agency])-ROW(TableDiv[[#Headers],[Agency]])),COLUMNS($F$7:L$7))))</f>
        <v>0</v>
      </c>
      <c r="M419" s="1069" cm="1">
        <f t="array" ref="M419">IF($D419&lt;COLUMNS($F$7:M$7),"",INDEX(TableDiv[[GASB]:[GASB]],_xlfn.AGGREGATE(15,3,(TableDiv[[Agency]:[Agency]]=$E419)/(TableDiv[[Agency]:[Agency]]=$E419)*(ROW(TableDiv[Agency])-ROW(TableDiv[[#Headers],[Agency]])),COLUMNS($F$7:M$7))))</f>
        <v>0</v>
      </c>
      <c r="N419" s="1069" cm="1">
        <f t="array" ref="N419">IF($D419&lt;COLUMNS($F$7:N$7),"",INDEX(TableDiv[[GASB]:[GASB]],_xlfn.AGGREGATE(15,3,(TableDiv[[Agency]:[Agency]]=$E419)/(TableDiv[[Agency]:[Agency]]=$E419)*(ROW(TableDiv[Agency])-ROW(TableDiv[[#Headers],[Agency]])),COLUMNS($F$7:N$7))))</f>
        <v>0</v>
      </c>
      <c r="O419" s="1069" cm="1">
        <f t="array" ref="O419">IF($D419&lt;COLUMNS($F$7:O$7),"",INDEX(TableDiv[[GASB]:[GASB]],_xlfn.AGGREGATE(15,3,(TableDiv[[Agency]:[Agency]]=$E419)/(TableDiv[[Agency]:[Agency]]=$E419)*(ROW(TableDiv[Agency])-ROW(TableDiv[[#Headers],[Agency]])),COLUMNS($F$7:O$7))))</f>
        <v>0</v>
      </c>
      <c r="P419" s="1069" cm="1">
        <f t="array" ref="P419">IF($D419&lt;COLUMNS($F$7:P$7),"",INDEX(TableDiv[[GASB]:[GASB]],_xlfn.AGGREGATE(15,3,(TableDiv[[Agency]:[Agency]]=$E419)/(TableDiv[[Agency]:[Agency]]=$E419)*(ROW(TableDiv[Agency])-ROW(TableDiv[[#Headers],[Agency]])),COLUMNS($F$7:P$7))))</f>
        <v>0</v>
      </c>
      <c r="Q419" s="1069" cm="1">
        <f t="array" ref="Q419">IF($D419&lt;COLUMNS($F$7:Q$7),"",INDEX(TableDiv[[GASB]:[GASB]],_xlfn.AGGREGATE(15,3,(TableDiv[[Agency]:[Agency]]=$E419)/(TableDiv[[Agency]:[Agency]]=$E419)*(ROW(TableDiv[Agency])-ROW(TableDiv[[#Headers],[Agency]])),COLUMNS($F$7:Q$7))))</f>
        <v>0</v>
      </c>
      <c r="R419" s="1069" cm="1">
        <f t="array" ref="R419">IF($D419&lt;COLUMNS($F$7:R$7),"",INDEX(TableDiv[[GASB]:[GASB]],_xlfn.AGGREGATE(15,3,(TableDiv[[Agency]:[Agency]]=$E419)/(TableDiv[[Agency]:[Agency]]=$E419)*(ROW(TableDiv[Agency])-ROW(TableDiv[[#Headers],[Agency]])),COLUMNS($F$7:R$7))))</f>
        <v>0</v>
      </c>
      <c r="S419" s="1069" cm="1">
        <f t="array" ref="S419">IF($D419&lt;COLUMNS($F$7:S$7),"",INDEX(TableDiv[[GASB]:[GASB]],_xlfn.AGGREGATE(15,3,(TableDiv[[Agency]:[Agency]]=$E419)/(TableDiv[[Agency]:[Agency]]=$E419)*(ROW(TableDiv[Agency])-ROW(TableDiv[[#Headers],[Agency]])),COLUMNS($F$7:S$7))))</f>
        <v>0</v>
      </c>
      <c r="T419" s="1069" cm="1">
        <f t="array" ref="T419">IF($D419&lt;COLUMNS($F$7:T$7),"",INDEX(TableDiv[[GASB]:[GASB]],_xlfn.AGGREGATE(15,3,(TableDiv[[Agency]:[Agency]]=$E419)/(TableDiv[[Agency]:[Agency]]=$E419)*(ROW(TableDiv[Agency])-ROW(TableDiv[[#Headers],[Agency]])),COLUMNS($F$7:T$7))))</f>
        <v>0</v>
      </c>
      <c r="U419" s="1069" cm="1">
        <f t="array" ref="U419">IF($D419&lt;COLUMNS($F$7:U$7),"",INDEX(TableDiv[[GASB]:[GASB]],_xlfn.AGGREGATE(15,3,(TableDiv[[Agency]:[Agency]]=$E419)/(TableDiv[[Agency]:[Agency]]=$E419)*(ROW(TableDiv[Agency])-ROW(TableDiv[[#Headers],[Agency]])),COLUMNS($F$7:U$7))))</f>
        <v>0</v>
      </c>
      <c r="V419" s="1069" cm="1">
        <f t="array" ref="V419">IF($D419&lt;COLUMNS($F$7:V$7),"",INDEX(TableDiv[[GASB]:[GASB]],_xlfn.AGGREGATE(15,3,(TableDiv[[Agency]:[Agency]]=$E419)/(TableDiv[[Agency]:[Agency]]=$E419)*(ROW(TableDiv[Agency])-ROW(TableDiv[[#Headers],[Agency]])),COLUMNS($F$7:V$7))))</f>
        <v>0</v>
      </c>
      <c r="W419" s="1069" cm="1">
        <f t="array" ref="W419">IF($D419&lt;COLUMNS($F$7:W$7),"",INDEX(TableDiv[[GASB]:[GASB]],_xlfn.AGGREGATE(15,3,(TableDiv[[Agency]:[Agency]]=$E419)/(TableDiv[[Agency]:[Agency]]=$E419)*(ROW(TableDiv[Agency])-ROW(TableDiv[[#Headers],[Agency]])),COLUMNS($F$7:W$7))))</f>
        <v>0</v>
      </c>
      <c r="X419" s="1069" cm="1">
        <f t="array" ref="X419">IF($D419&lt;COLUMNS($F$7:X$7),"",INDEX(TableDiv[[GASB]:[GASB]],_xlfn.AGGREGATE(15,3,(TableDiv[[Agency]:[Agency]]=$E419)/(TableDiv[[Agency]:[Agency]]=$E419)*(ROW(TableDiv[Agency])-ROW(TableDiv[[#Headers],[Agency]])),COLUMNS($F$7:X$7))))</f>
        <v>0</v>
      </c>
      <c r="Y419" s="1069" cm="1">
        <f t="array" ref="Y419">IF($D419&lt;COLUMNS($F$7:Y$7),"",INDEX(TableDiv[[GASB]:[GASB]],_xlfn.AGGREGATE(15,3,(TableDiv[[Agency]:[Agency]]=$E419)/(TableDiv[[Agency]:[Agency]]=$E419)*(ROW(TableDiv[Agency])-ROW(TableDiv[[#Headers],[Agency]])),COLUMNS($F$7:Y$7))))</f>
        <v>0</v>
      </c>
      <c r="Z419" s="1069" cm="1">
        <f t="array" ref="Z419">IF($D419&lt;COLUMNS($F$7:Z$7),"",INDEX(TableDiv[[GASB]:[GASB]],_xlfn.AGGREGATE(15,3,(TableDiv[[Agency]:[Agency]]=$E419)/(TableDiv[[Agency]:[Agency]]=$E419)*(ROW(TableDiv[Agency])-ROW(TableDiv[[#Headers],[Agency]])),COLUMNS($F$7:Z$7))))</f>
        <v>0</v>
      </c>
      <c r="AA419" s="1069" cm="1">
        <f t="array" ref="AA419">IF($D419&lt;COLUMNS($F$7:AA$7),"",INDEX(TableDiv[[GASB]:[GASB]],_xlfn.AGGREGATE(15,3,(TableDiv[[Agency]:[Agency]]=$E419)/(TableDiv[[Agency]:[Agency]]=$E419)*(ROW(TableDiv[Agency])-ROW(TableDiv[[#Headers],[Agency]])),COLUMNS($F$7:AA$7))))</f>
        <v>0</v>
      </c>
      <c r="AB419" s="1069" cm="1">
        <f t="array" ref="AB419">IF($D419&lt;COLUMNS($F$7:AB$7),"",INDEX(TableDiv[[GASB]:[GASB]],_xlfn.AGGREGATE(15,3,(TableDiv[[Agency]:[Agency]]=$E419)/(TableDiv[[Agency]:[Agency]]=$E419)*(ROW(TableDiv[Agency])-ROW(TableDiv[[#Headers],[Agency]])),COLUMNS($F$7:AB$7))))</f>
        <v>0</v>
      </c>
      <c r="AC419" s="1069" cm="1">
        <f t="array" ref="AC419">IF($D419&lt;COLUMNS($F$7:AC$7),"",INDEX(TableDiv[[GASB]:[GASB]],_xlfn.AGGREGATE(15,3,(TableDiv[[Agency]:[Agency]]=$E419)/(TableDiv[[Agency]:[Agency]]=$E419)*(ROW(TableDiv[Agency])-ROW(TableDiv[[#Headers],[Agency]])),COLUMNS($F$7:AC$7))))</f>
        <v>0</v>
      </c>
      <c r="AD419" s="1069" cm="1">
        <f t="array" ref="AD419">IF($D419&lt;COLUMNS($F$7:AD$7),"",INDEX(TableDiv[[GASB]:[GASB]],_xlfn.AGGREGATE(15,3,(TableDiv[[Agency]:[Agency]]=$E419)/(TableDiv[[Agency]:[Agency]]=$E419)*(ROW(TableDiv[Agency])-ROW(TableDiv[[#Headers],[Agency]])),COLUMNS($F$7:AD$7))))</f>
        <v>0</v>
      </c>
      <c r="AE419" s="1069" cm="1">
        <f t="array" ref="AE419">IF($D419&lt;COLUMNS($F$7:AE$7),"",INDEX(TableDiv[[GASB]:[GASB]],_xlfn.AGGREGATE(15,3,(TableDiv[[Agency]:[Agency]]=$E419)/(TableDiv[[Agency]:[Agency]]=$E419)*(ROW(TableDiv[Agency])-ROW(TableDiv[[#Headers],[Agency]])),COLUMNS($F$7:AE$7))))</f>
        <v>0</v>
      </c>
      <c r="AF419" s="1069" cm="1">
        <f t="array" ref="AF419">IF($D419&lt;COLUMNS($F$7:AF$7),"",INDEX(TableDiv[[GASB]:[GASB]],_xlfn.AGGREGATE(15,3,(TableDiv[[Agency]:[Agency]]=$E419)/(TableDiv[[Agency]:[Agency]]=$E419)*(ROW(TableDiv[Agency])-ROW(TableDiv[[#Headers],[Agency]])),COLUMNS($F$7:AF$7))))</f>
        <v>0</v>
      </c>
      <c r="AG419" s="1069" cm="1">
        <f t="array" ref="AG419">IF($D419&lt;COLUMNS($F$7:AG$7),"",INDEX(TableDiv[[GASB]:[GASB]],_xlfn.AGGREGATE(15,3,(TableDiv[[Agency]:[Agency]]=$E419)/(TableDiv[[Agency]:[Agency]]=$E419)*(ROW(TableDiv[Agency])-ROW(TableDiv[[#Headers],[Agency]])),COLUMNS($F$7:AG$7))))</f>
        <v>0</v>
      </c>
      <c r="AH419" s="1069" cm="1">
        <f t="array" ref="AH419">IF($D419&lt;COLUMNS($F$7:AH$7),"",INDEX(TableDiv[[GASB]:[GASB]],_xlfn.AGGREGATE(15,3,(TableDiv[[Agency]:[Agency]]=$E419)/(TableDiv[[Agency]:[Agency]]=$E419)*(ROW(TableDiv[Agency])-ROW(TableDiv[[#Headers],[Agency]])),COLUMNS($F$7:AH$7))))</f>
        <v>0</v>
      </c>
      <c r="AI419" s="1069" cm="1">
        <f t="array" ref="AI419">IF($D419&lt;COLUMNS($F$7:AI$7),"",INDEX(TableDiv[[GASB]:[GASB]],_xlfn.AGGREGATE(15,3,(TableDiv[[Agency]:[Agency]]=$E419)/(TableDiv[[Agency]:[Agency]]=$E419)*(ROW(TableDiv[Agency])-ROW(TableDiv[[#Headers],[Agency]])),COLUMNS($F$7:AI$7))))</f>
        <v>0</v>
      </c>
      <c r="AJ419" s="1069" cm="1">
        <f t="array" ref="AJ419">IF($D419&lt;COLUMNS($F$7:AJ$7),"",INDEX(TableDiv[[GASB]:[GASB]],_xlfn.AGGREGATE(15,3,(TableDiv[[Agency]:[Agency]]=$E419)/(TableDiv[[Agency]:[Agency]]=$E419)*(ROW(TableDiv[Agency])-ROW(TableDiv[[#Headers],[Agency]])),COLUMNS($F$7:AJ$7))))</f>
        <v>0</v>
      </c>
      <c r="AK419" s="1069" t="str" cm="1">
        <f t="array" ref="AK419">IF($D419&lt;COLUMNS($F$7:AK$7),"",INDEX(TableDiv[[GASB]:[GASB]],_xlfn.AGGREGATE(15,3,(TableDiv[[Agency]:[Agency]]=$E419)/(TableDiv[[Agency]:[Agency]]=$E419)*(ROW(TableDiv[Agency])-ROW(TableDiv[[#Headers],[Agency]])),COLUMNS($F$7:AK$7))))</f>
        <v/>
      </c>
      <c r="AL419" s="1069" t="str" cm="1">
        <f t="array" ref="AL419">IF($D419&lt;COLUMNS($F$7:AL$7),"",INDEX(TableDiv[[GASB]:[GASB]],_xlfn.AGGREGATE(15,3,(TableDiv[[Agency]:[Agency]]=$E419)/(TableDiv[[Agency]:[Agency]]=$E419)*(ROW(TableDiv[Agency])-ROW(TableDiv[[#Headers],[Agency]])),COLUMNS($F$7:AL$7))))</f>
        <v/>
      </c>
      <c r="AM419" s="1069" t="str" cm="1">
        <f t="array" ref="AM419">IF($D419&lt;COLUMNS($F$7:AM$7),"",INDEX(TableDiv[[GASB]:[GASB]],_xlfn.AGGREGATE(15,3,(TableDiv[[Agency]:[Agency]]=$E419)/(TableDiv[[Agency]:[Agency]]=$E419)*(ROW(TableDiv[Agency])-ROW(TableDiv[[#Headers],[Agency]])),COLUMNS($F$7:AM$7))))</f>
        <v/>
      </c>
      <c r="AN419" s="1069"/>
      <c r="AO419" s="1069"/>
      <c r="AP419" s="1069"/>
      <c r="AQ419" s="1069"/>
      <c r="AR419" s="1069"/>
      <c r="AS419" s="1069"/>
    </row>
    <row r="420" spans="1:45" ht="15">
      <c r="A420" s="1073" t="s">
        <v>2448</v>
      </c>
      <c r="B420" s="1073" t="s">
        <v>2408</v>
      </c>
      <c r="C420" s="1069"/>
      <c r="D420" s="1069">
        <f>COUNTIF(TableDiv[Agency],E420)</f>
        <v>31</v>
      </c>
      <c r="E420" s="1078" t="str" cm="1">
        <f t="array" ref="E420">IFERROR(INDEX(TableDiv[Agency],MATCH(0,INDEX(COUNTIF($E$7:E419,TableDiv[Agency]),),0)),"")</f>
        <v/>
      </c>
      <c r="F420" s="1069" cm="1">
        <f t="array" ref="F420">IF($D420&lt;COLUMNS($F$7:F$7),"",INDEX(TableDiv[[GASB]:[GASB]],_xlfn.AGGREGATE(15,3,(TableDiv[[Agency]:[Agency]]=$E420)/(TableDiv[[Agency]:[Agency]]=$E420)*(ROW(TableDiv[Agency])-ROW(TableDiv[[#Headers],[Agency]])),COLUMNS($F$7:F$7))))</f>
        <v>0</v>
      </c>
      <c r="G420" s="1069" cm="1">
        <f t="array" ref="G420">IF($D420&lt;COLUMNS($F$7:G$7),"",INDEX(TableDiv[[GASB]:[GASB]],_xlfn.AGGREGATE(15,3,(TableDiv[[Agency]:[Agency]]=$E420)/(TableDiv[[Agency]:[Agency]]=$E420)*(ROW(TableDiv[Agency])-ROW(TableDiv[[#Headers],[Agency]])),COLUMNS($F$7:G$7))))</f>
        <v>0</v>
      </c>
      <c r="H420" s="1069" cm="1">
        <f t="array" ref="H420">IF($D420&lt;COLUMNS($F$7:H$7),"",INDEX(TableDiv[[GASB]:[GASB]],_xlfn.AGGREGATE(15,3,(TableDiv[[Agency]:[Agency]]=$E420)/(TableDiv[[Agency]:[Agency]]=$E420)*(ROW(TableDiv[Agency])-ROW(TableDiv[[#Headers],[Agency]])),COLUMNS($F$7:H$7))))</f>
        <v>0</v>
      </c>
      <c r="I420" s="1069" cm="1">
        <f t="array" ref="I420">IF($D420&lt;COLUMNS($F$7:I$7),"",INDEX(TableDiv[[GASB]:[GASB]],_xlfn.AGGREGATE(15,3,(TableDiv[[Agency]:[Agency]]=$E420)/(TableDiv[[Agency]:[Agency]]=$E420)*(ROW(TableDiv[Agency])-ROW(TableDiv[[#Headers],[Agency]])),COLUMNS($F$7:I$7))))</f>
        <v>0</v>
      </c>
      <c r="J420" s="1069" cm="1">
        <f t="array" ref="J420">IF($D420&lt;COLUMNS($F$7:J$7),"",INDEX(TableDiv[[GASB]:[GASB]],_xlfn.AGGREGATE(15,3,(TableDiv[[Agency]:[Agency]]=$E420)/(TableDiv[[Agency]:[Agency]]=$E420)*(ROW(TableDiv[Agency])-ROW(TableDiv[[#Headers],[Agency]])),COLUMNS($F$7:J$7))))</f>
        <v>0</v>
      </c>
      <c r="K420" s="1069" cm="1">
        <f t="array" ref="K420">IF($D420&lt;COLUMNS($F$7:K$7),"",INDEX(TableDiv[[GASB]:[GASB]],_xlfn.AGGREGATE(15,3,(TableDiv[[Agency]:[Agency]]=$E420)/(TableDiv[[Agency]:[Agency]]=$E420)*(ROW(TableDiv[Agency])-ROW(TableDiv[[#Headers],[Agency]])),COLUMNS($F$7:K$7))))</f>
        <v>0</v>
      </c>
      <c r="L420" s="1069" cm="1">
        <f t="array" ref="L420">IF($D420&lt;COLUMNS($F$7:L$7),"",INDEX(TableDiv[[GASB]:[GASB]],_xlfn.AGGREGATE(15,3,(TableDiv[[Agency]:[Agency]]=$E420)/(TableDiv[[Agency]:[Agency]]=$E420)*(ROW(TableDiv[Agency])-ROW(TableDiv[[#Headers],[Agency]])),COLUMNS($F$7:L$7))))</f>
        <v>0</v>
      </c>
      <c r="M420" s="1069" cm="1">
        <f t="array" ref="M420">IF($D420&lt;COLUMNS($F$7:M$7),"",INDEX(TableDiv[[GASB]:[GASB]],_xlfn.AGGREGATE(15,3,(TableDiv[[Agency]:[Agency]]=$E420)/(TableDiv[[Agency]:[Agency]]=$E420)*(ROW(TableDiv[Agency])-ROW(TableDiv[[#Headers],[Agency]])),COLUMNS($F$7:M$7))))</f>
        <v>0</v>
      </c>
      <c r="N420" s="1069" cm="1">
        <f t="array" ref="N420">IF($D420&lt;COLUMNS($F$7:N$7),"",INDEX(TableDiv[[GASB]:[GASB]],_xlfn.AGGREGATE(15,3,(TableDiv[[Agency]:[Agency]]=$E420)/(TableDiv[[Agency]:[Agency]]=$E420)*(ROW(TableDiv[Agency])-ROW(TableDiv[[#Headers],[Agency]])),COLUMNS($F$7:N$7))))</f>
        <v>0</v>
      </c>
      <c r="O420" s="1069" cm="1">
        <f t="array" ref="O420">IF($D420&lt;COLUMNS($F$7:O$7),"",INDEX(TableDiv[[GASB]:[GASB]],_xlfn.AGGREGATE(15,3,(TableDiv[[Agency]:[Agency]]=$E420)/(TableDiv[[Agency]:[Agency]]=$E420)*(ROW(TableDiv[Agency])-ROW(TableDiv[[#Headers],[Agency]])),COLUMNS($F$7:O$7))))</f>
        <v>0</v>
      </c>
      <c r="P420" s="1069" cm="1">
        <f t="array" ref="P420">IF($D420&lt;COLUMNS($F$7:P$7),"",INDEX(TableDiv[[GASB]:[GASB]],_xlfn.AGGREGATE(15,3,(TableDiv[[Agency]:[Agency]]=$E420)/(TableDiv[[Agency]:[Agency]]=$E420)*(ROW(TableDiv[Agency])-ROW(TableDiv[[#Headers],[Agency]])),COLUMNS($F$7:P$7))))</f>
        <v>0</v>
      </c>
      <c r="Q420" s="1069" cm="1">
        <f t="array" ref="Q420">IF($D420&lt;COLUMNS($F$7:Q$7),"",INDEX(TableDiv[[GASB]:[GASB]],_xlfn.AGGREGATE(15,3,(TableDiv[[Agency]:[Agency]]=$E420)/(TableDiv[[Agency]:[Agency]]=$E420)*(ROW(TableDiv[Agency])-ROW(TableDiv[[#Headers],[Agency]])),COLUMNS($F$7:Q$7))))</f>
        <v>0</v>
      </c>
      <c r="R420" s="1069" cm="1">
        <f t="array" ref="R420">IF($D420&lt;COLUMNS($F$7:R$7),"",INDEX(TableDiv[[GASB]:[GASB]],_xlfn.AGGREGATE(15,3,(TableDiv[[Agency]:[Agency]]=$E420)/(TableDiv[[Agency]:[Agency]]=$E420)*(ROW(TableDiv[Agency])-ROW(TableDiv[[#Headers],[Agency]])),COLUMNS($F$7:R$7))))</f>
        <v>0</v>
      </c>
      <c r="S420" s="1069" cm="1">
        <f t="array" ref="S420">IF($D420&lt;COLUMNS($F$7:S$7),"",INDEX(TableDiv[[GASB]:[GASB]],_xlfn.AGGREGATE(15,3,(TableDiv[[Agency]:[Agency]]=$E420)/(TableDiv[[Agency]:[Agency]]=$E420)*(ROW(TableDiv[Agency])-ROW(TableDiv[[#Headers],[Agency]])),COLUMNS($F$7:S$7))))</f>
        <v>0</v>
      </c>
      <c r="T420" s="1069" cm="1">
        <f t="array" ref="T420">IF($D420&lt;COLUMNS($F$7:T$7),"",INDEX(TableDiv[[GASB]:[GASB]],_xlfn.AGGREGATE(15,3,(TableDiv[[Agency]:[Agency]]=$E420)/(TableDiv[[Agency]:[Agency]]=$E420)*(ROW(TableDiv[Agency])-ROW(TableDiv[[#Headers],[Agency]])),COLUMNS($F$7:T$7))))</f>
        <v>0</v>
      </c>
      <c r="U420" s="1069" cm="1">
        <f t="array" ref="U420">IF($D420&lt;COLUMNS($F$7:U$7),"",INDEX(TableDiv[[GASB]:[GASB]],_xlfn.AGGREGATE(15,3,(TableDiv[[Agency]:[Agency]]=$E420)/(TableDiv[[Agency]:[Agency]]=$E420)*(ROW(TableDiv[Agency])-ROW(TableDiv[[#Headers],[Agency]])),COLUMNS($F$7:U$7))))</f>
        <v>0</v>
      </c>
      <c r="V420" s="1069" cm="1">
        <f t="array" ref="V420">IF($D420&lt;COLUMNS($F$7:V$7),"",INDEX(TableDiv[[GASB]:[GASB]],_xlfn.AGGREGATE(15,3,(TableDiv[[Agency]:[Agency]]=$E420)/(TableDiv[[Agency]:[Agency]]=$E420)*(ROW(TableDiv[Agency])-ROW(TableDiv[[#Headers],[Agency]])),COLUMNS($F$7:V$7))))</f>
        <v>0</v>
      </c>
      <c r="W420" s="1069" cm="1">
        <f t="array" ref="W420">IF($D420&lt;COLUMNS($F$7:W$7),"",INDEX(TableDiv[[GASB]:[GASB]],_xlfn.AGGREGATE(15,3,(TableDiv[[Agency]:[Agency]]=$E420)/(TableDiv[[Agency]:[Agency]]=$E420)*(ROW(TableDiv[Agency])-ROW(TableDiv[[#Headers],[Agency]])),COLUMNS($F$7:W$7))))</f>
        <v>0</v>
      </c>
      <c r="X420" s="1069" cm="1">
        <f t="array" ref="X420">IF($D420&lt;COLUMNS($F$7:X$7),"",INDEX(TableDiv[[GASB]:[GASB]],_xlfn.AGGREGATE(15,3,(TableDiv[[Agency]:[Agency]]=$E420)/(TableDiv[[Agency]:[Agency]]=$E420)*(ROW(TableDiv[Agency])-ROW(TableDiv[[#Headers],[Agency]])),COLUMNS($F$7:X$7))))</f>
        <v>0</v>
      </c>
      <c r="Y420" s="1069" cm="1">
        <f t="array" ref="Y420">IF($D420&lt;COLUMNS($F$7:Y$7),"",INDEX(TableDiv[[GASB]:[GASB]],_xlfn.AGGREGATE(15,3,(TableDiv[[Agency]:[Agency]]=$E420)/(TableDiv[[Agency]:[Agency]]=$E420)*(ROW(TableDiv[Agency])-ROW(TableDiv[[#Headers],[Agency]])),COLUMNS($F$7:Y$7))))</f>
        <v>0</v>
      </c>
      <c r="Z420" s="1069" cm="1">
        <f t="array" ref="Z420">IF($D420&lt;COLUMNS($F$7:Z$7),"",INDEX(TableDiv[[GASB]:[GASB]],_xlfn.AGGREGATE(15,3,(TableDiv[[Agency]:[Agency]]=$E420)/(TableDiv[[Agency]:[Agency]]=$E420)*(ROW(TableDiv[Agency])-ROW(TableDiv[[#Headers],[Agency]])),COLUMNS($F$7:Z$7))))</f>
        <v>0</v>
      </c>
      <c r="AA420" s="1069" cm="1">
        <f t="array" ref="AA420">IF($D420&lt;COLUMNS($F$7:AA$7),"",INDEX(TableDiv[[GASB]:[GASB]],_xlfn.AGGREGATE(15,3,(TableDiv[[Agency]:[Agency]]=$E420)/(TableDiv[[Agency]:[Agency]]=$E420)*(ROW(TableDiv[Agency])-ROW(TableDiv[[#Headers],[Agency]])),COLUMNS($F$7:AA$7))))</f>
        <v>0</v>
      </c>
      <c r="AB420" s="1069" cm="1">
        <f t="array" ref="AB420">IF($D420&lt;COLUMNS($F$7:AB$7),"",INDEX(TableDiv[[GASB]:[GASB]],_xlfn.AGGREGATE(15,3,(TableDiv[[Agency]:[Agency]]=$E420)/(TableDiv[[Agency]:[Agency]]=$E420)*(ROW(TableDiv[Agency])-ROW(TableDiv[[#Headers],[Agency]])),COLUMNS($F$7:AB$7))))</f>
        <v>0</v>
      </c>
      <c r="AC420" s="1069" cm="1">
        <f t="array" ref="AC420">IF($D420&lt;COLUMNS($F$7:AC$7),"",INDEX(TableDiv[[GASB]:[GASB]],_xlfn.AGGREGATE(15,3,(TableDiv[[Agency]:[Agency]]=$E420)/(TableDiv[[Agency]:[Agency]]=$E420)*(ROW(TableDiv[Agency])-ROW(TableDiv[[#Headers],[Agency]])),COLUMNS($F$7:AC$7))))</f>
        <v>0</v>
      </c>
      <c r="AD420" s="1069" cm="1">
        <f t="array" ref="AD420">IF($D420&lt;COLUMNS($F$7:AD$7),"",INDEX(TableDiv[[GASB]:[GASB]],_xlfn.AGGREGATE(15,3,(TableDiv[[Agency]:[Agency]]=$E420)/(TableDiv[[Agency]:[Agency]]=$E420)*(ROW(TableDiv[Agency])-ROW(TableDiv[[#Headers],[Agency]])),COLUMNS($F$7:AD$7))))</f>
        <v>0</v>
      </c>
      <c r="AE420" s="1069" cm="1">
        <f t="array" ref="AE420">IF($D420&lt;COLUMNS($F$7:AE$7),"",INDEX(TableDiv[[GASB]:[GASB]],_xlfn.AGGREGATE(15,3,(TableDiv[[Agency]:[Agency]]=$E420)/(TableDiv[[Agency]:[Agency]]=$E420)*(ROW(TableDiv[Agency])-ROW(TableDiv[[#Headers],[Agency]])),COLUMNS($F$7:AE$7))))</f>
        <v>0</v>
      </c>
      <c r="AF420" s="1069" cm="1">
        <f t="array" ref="AF420">IF($D420&lt;COLUMNS($F$7:AF$7),"",INDEX(TableDiv[[GASB]:[GASB]],_xlfn.AGGREGATE(15,3,(TableDiv[[Agency]:[Agency]]=$E420)/(TableDiv[[Agency]:[Agency]]=$E420)*(ROW(TableDiv[Agency])-ROW(TableDiv[[#Headers],[Agency]])),COLUMNS($F$7:AF$7))))</f>
        <v>0</v>
      </c>
      <c r="AG420" s="1069" cm="1">
        <f t="array" ref="AG420">IF($D420&lt;COLUMNS($F$7:AG$7),"",INDEX(TableDiv[[GASB]:[GASB]],_xlfn.AGGREGATE(15,3,(TableDiv[[Agency]:[Agency]]=$E420)/(TableDiv[[Agency]:[Agency]]=$E420)*(ROW(TableDiv[Agency])-ROW(TableDiv[[#Headers],[Agency]])),COLUMNS($F$7:AG$7))))</f>
        <v>0</v>
      </c>
      <c r="AH420" s="1069" cm="1">
        <f t="array" ref="AH420">IF($D420&lt;COLUMNS($F$7:AH$7),"",INDEX(TableDiv[[GASB]:[GASB]],_xlfn.AGGREGATE(15,3,(TableDiv[[Agency]:[Agency]]=$E420)/(TableDiv[[Agency]:[Agency]]=$E420)*(ROW(TableDiv[Agency])-ROW(TableDiv[[#Headers],[Agency]])),COLUMNS($F$7:AH$7))))</f>
        <v>0</v>
      </c>
      <c r="AI420" s="1069" cm="1">
        <f t="array" ref="AI420">IF($D420&lt;COLUMNS($F$7:AI$7),"",INDEX(TableDiv[[GASB]:[GASB]],_xlfn.AGGREGATE(15,3,(TableDiv[[Agency]:[Agency]]=$E420)/(TableDiv[[Agency]:[Agency]]=$E420)*(ROW(TableDiv[Agency])-ROW(TableDiv[[#Headers],[Agency]])),COLUMNS($F$7:AI$7))))</f>
        <v>0</v>
      </c>
      <c r="AJ420" s="1069" cm="1">
        <f t="array" ref="AJ420">IF($D420&lt;COLUMNS($F$7:AJ$7),"",INDEX(TableDiv[[GASB]:[GASB]],_xlfn.AGGREGATE(15,3,(TableDiv[[Agency]:[Agency]]=$E420)/(TableDiv[[Agency]:[Agency]]=$E420)*(ROW(TableDiv[Agency])-ROW(TableDiv[[#Headers],[Agency]])),COLUMNS($F$7:AJ$7))))</f>
        <v>0</v>
      </c>
      <c r="AK420" s="1069" t="str" cm="1">
        <f t="array" ref="AK420">IF($D420&lt;COLUMNS($F$7:AK$7),"",INDEX(TableDiv[[GASB]:[GASB]],_xlfn.AGGREGATE(15,3,(TableDiv[[Agency]:[Agency]]=$E420)/(TableDiv[[Agency]:[Agency]]=$E420)*(ROW(TableDiv[Agency])-ROW(TableDiv[[#Headers],[Agency]])),COLUMNS($F$7:AK$7))))</f>
        <v/>
      </c>
      <c r="AL420" s="1069" t="str" cm="1">
        <f t="array" ref="AL420">IF($D420&lt;COLUMNS($F$7:AL$7),"",INDEX(TableDiv[[GASB]:[GASB]],_xlfn.AGGREGATE(15,3,(TableDiv[[Agency]:[Agency]]=$E420)/(TableDiv[[Agency]:[Agency]]=$E420)*(ROW(TableDiv[Agency])-ROW(TableDiv[[#Headers],[Agency]])),COLUMNS($F$7:AL$7))))</f>
        <v/>
      </c>
      <c r="AM420" s="1069" t="str" cm="1">
        <f t="array" ref="AM420">IF($D420&lt;COLUMNS($F$7:AM$7),"",INDEX(TableDiv[[GASB]:[GASB]],_xlfn.AGGREGATE(15,3,(TableDiv[[Agency]:[Agency]]=$E420)/(TableDiv[[Agency]:[Agency]]=$E420)*(ROW(TableDiv[Agency])-ROW(TableDiv[[#Headers],[Agency]])),COLUMNS($F$7:AM$7))))</f>
        <v/>
      </c>
      <c r="AN420" s="1069"/>
      <c r="AO420" s="1069"/>
      <c r="AP420" s="1069"/>
      <c r="AQ420" s="1069"/>
      <c r="AR420" s="1069"/>
      <c r="AS420" s="1069"/>
    </row>
    <row r="421" spans="1:45" ht="15">
      <c r="A421" s="1073" t="s">
        <v>2449</v>
      </c>
      <c r="B421" s="1073" t="s">
        <v>2408</v>
      </c>
      <c r="C421" s="1069"/>
      <c r="D421" s="1069">
        <f>COUNTIF(TableDiv[Agency],E421)</f>
        <v>31</v>
      </c>
      <c r="E421" s="1078" t="str" cm="1">
        <f t="array" ref="E421">IFERROR(INDEX(TableDiv[Agency],MATCH(0,INDEX(COUNTIF($E$7:E420,TableDiv[Agency]),),0)),"")</f>
        <v/>
      </c>
      <c r="F421" s="1069" cm="1">
        <f t="array" ref="F421">IF($D421&lt;COLUMNS($F$7:F$7),"",INDEX(TableDiv[[GASB]:[GASB]],_xlfn.AGGREGATE(15,3,(TableDiv[[Agency]:[Agency]]=$E421)/(TableDiv[[Agency]:[Agency]]=$E421)*(ROW(TableDiv[Agency])-ROW(TableDiv[[#Headers],[Agency]])),COLUMNS($F$7:F$7))))</f>
        <v>0</v>
      </c>
      <c r="G421" s="1069" cm="1">
        <f t="array" ref="G421">IF($D421&lt;COLUMNS($F$7:G$7),"",INDEX(TableDiv[[GASB]:[GASB]],_xlfn.AGGREGATE(15,3,(TableDiv[[Agency]:[Agency]]=$E421)/(TableDiv[[Agency]:[Agency]]=$E421)*(ROW(TableDiv[Agency])-ROW(TableDiv[[#Headers],[Agency]])),COLUMNS($F$7:G$7))))</f>
        <v>0</v>
      </c>
      <c r="H421" s="1069" cm="1">
        <f t="array" ref="H421">IF($D421&lt;COLUMNS($F$7:H$7),"",INDEX(TableDiv[[GASB]:[GASB]],_xlfn.AGGREGATE(15,3,(TableDiv[[Agency]:[Agency]]=$E421)/(TableDiv[[Agency]:[Agency]]=$E421)*(ROW(TableDiv[Agency])-ROW(TableDiv[[#Headers],[Agency]])),COLUMNS($F$7:H$7))))</f>
        <v>0</v>
      </c>
      <c r="I421" s="1069" cm="1">
        <f t="array" ref="I421">IF($D421&lt;COLUMNS($F$7:I$7),"",INDEX(TableDiv[[GASB]:[GASB]],_xlfn.AGGREGATE(15,3,(TableDiv[[Agency]:[Agency]]=$E421)/(TableDiv[[Agency]:[Agency]]=$E421)*(ROW(TableDiv[Agency])-ROW(TableDiv[[#Headers],[Agency]])),COLUMNS($F$7:I$7))))</f>
        <v>0</v>
      </c>
      <c r="J421" s="1069" cm="1">
        <f t="array" ref="J421">IF($D421&lt;COLUMNS($F$7:J$7),"",INDEX(TableDiv[[GASB]:[GASB]],_xlfn.AGGREGATE(15,3,(TableDiv[[Agency]:[Agency]]=$E421)/(TableDiv[[Agency]:[Agency]]=$E421)*(ROW(TableDiv[Agency])-ROW(TableDiv[[#Headers],[Agency]])),COLUMNS($F$7:J$7))))</f>
        <v>0</v>
      </c>
      <c r="K421" s="1069" cm="1">
        <f t="array" ref="K421">IF($D421&lt;COLUMNS($F$7:K$7),"",INDEX(TableDiv[[GASB]:[GASB]],_xlfn.AGGREGATE(15,3,(TableDiv[[Agency]:[Agency]]=$E421)/(TableDiv[[Agency]:[Agency]]=$E421)*(ROW(TableDiv[Agency])-ROW(TableDiv[[#Headers],[Agency]])),COLUMNS($F$7:K$7))))</f>
        <v>0</v>
      </c>
      <c r="L421" s="1069" cm="1">
        <f t="array" ref="L421">IF($D421&lt;COLUMNS($F$7:L$7),"",INDEX(TableDiv[[GASB]:[GASB]],_xlfn.AGGREGATE(15,3,(TableDiv[[Agency]:[Agency]]=$E421)/(TableDiv[[Agency]:[Agency]]=$E421)*(ROW(TableDiv[Agency])-ROW(TableDiv[[#Headers],[Agency]])),COLUMNS($F$7:L$7))))</f>
        <v>0</v>
      </c>
      <c r="M421" s="1069" cm="1">
        <f t="array" ref="M421">IF($D421&lt;COLUMNS($F$7:M$7),"",INDEX(TableDiv[[GASB]:[GASB]],_xlfn.AGGREGATE(15,3,(TableDiv[[Agency]:[Agency]]=$E421)/(TableDiv[[Agency]:[Agency]]=$E421)*(ROW(TableDiv[Agency])-ROW(TableDiv[[#Headers],[Agency]])),COLUMNS($F$7:M$7))))</f>
        <v>0</v>
      </c>
      <c r="N421" s="1069" cm="1">
        <f t="array" ref="N421">IF($D421&lt;COLUMNS($F$7:N$7),"",INDEX(TableDiv[[GASB]:[GASB]],_xlfn.AGGREGATE(15,3,(TableDiv[[Agency]:[Agency]]=$E421)/(TableDiv[[Agency]:[Agency]]=$E421)*(ROW(TableDiv[Agency])-ROW(TableDiv[[#Headers],[Agency]])),COLUMNS($F$7:N$7))))</f>
        <v>0</v>
      </c>
      <c r="O421" s="1069" cm="1">
        <f t="array" ref="O421">IF($D421&lt;COLUMNS($F$7:O$7),"",INDEX(TableDiv[[GASB]:[GASB]],_xlfn.AGGREGATE(15,3,(TableDiv[[Agency]:[Agency]]=$E421)/(TableDiv[[Agency]:[Agency]]=$E421)*(ROW(TableDiv[Agency])-ROW(TableDiv[[#Headers],[Agency]])),COLUMNS($F$7:O$7))))</f>
        <v>0</v>
      </c>
      <c r="P421" s="1069" cm="1">
        <f t="array" ref="P421">IF($D421&lt;COLUMNS($F$7:P$7),"",INDEX(TableDiv[[GASB]:[GASB]],_xlfn.AGGREGATE(15,3,(TableDiv[[Agency]:[Agency]]=$E421)/(TableDiv[[Agency]:[Agency]]=$E421)*(ROW(TableDiv[Agency])-ROW(TableDiv[[#Headers],[Agency]])),COLUMNS($F$7:P$7))))</f>
        <v>0</v>
      </c>
      <c r="Q421" s="1069" cm="1">
        <f t="array" ref="Q421">IF($D421&lt;COLUMNS($F$7:Q$7),"",INDEX(TableDiv[[GASB]:[GASB]],_xlfn.AGGREGATE(15,3,(TableDiv[[Agency]:[Agency]]=$E421)/(TableDiv[[Agency]:[Agency]]=$E421)*(ROW(TableDiv[Agency])-ROW(TableDiv[[#Headers],[Agency]])),COLUMNS($F$7:Q$7))))</f>
        <v>0</v>
      </c>
      <c r="R421" s="1069" cm="1">
        <f t="array" ref="R421">IF($D421&lt;COLUMNS($F$7:R$7),"",INDEX(TableDiv[[GASB]:[GASB]],_xlfn.AGGREGATE(15,3,(TableDiv[[Agency]:[Agency]]=$E421)/(TableDiv[[Agency]:[Agency]]=$E421)*(ROW(TableDiv[Agency])-ROW(TableDiv[[#Headers],[Agency]])),COLUMNS($F$7:R$7))))</f>
        <v>0</v>
      </c>
      <c r="S421" s="1069" cm="1">
        <f t="array" ref="S421">IF($D421&lt;COLUMNS($F$7:S$7),"",INDEX(TableDiv[[GASB]:[GASB]],_xlfn.AGGREGATE(15,3,(TableDiv[[Agency]:[Agency]]=$E421)/(TableDiv[[Agency]:[Agency]]=$E421)*(ROW(TableDiv[Agency])-ROW(TableDiv[[#Headers],[Agency]])),COLUMNS($F$7:S$7))))</f>
        <v>0</v>
      </c>
      <c r="T421" s="1069" cm="1">
        <f t="array" ref="T421">IF($D421&lt;COLUMNS($F$7:T$7),"",INDEX(TableDiv[[GASB]:[GASB]],_xlfn.AGGREGATE(15,3,(TableDiv[[Agency]:[Agency]]=$E421)/(TableDiv[[Agency]:[Agency]]=$E421)*(ROW(TableDiv[Agency])-ROW(TableDiv[[#Headers],[Agency]])),COLUMNS($F$7:T$7))))</f>
        <v>0</v>
      </c>
      <c r="U421" s="1069" cm="1">
        <f t="array" ref="U421">IF($D421&lt;COLUMNS($F$7:U$7),"",INDEX(TableDiv[[GASB]:[GASB]],_xlfn.AGGREGATE(15,3,(TableDiv[[Agency]:[Agency]]=$E421)/(TableDiv[[Agency]:[Agency]]=$E421)*(ROW(TableDiv[Agency])-ROW(TableDiv[[#Headers],[Agency]])),COLUMNS($F$7:U$7))))</f>
        <v>0</v>
      </c>
      <c r="V421" s="1069" cm="1">
        <f t="array" ref="V421">IF($D421&lt;COLUMNS($F$7:V$7),"",INDEX(TableDiv[[GASB]:[GASB]],_xlfn.AGGREGATE(15,3,(TableDiv[[Agency]:[Agency]]=$E421)/(TableDiv[[Agency]:[Agency]]=$E421)*(ROW(TableDiv[Agency])-ROW(TableDiv[[#Headers],[Agency]])),COLUMNS($F$7:V$7))))</f>
        <v>0</v>
      </c>
      <c r="W421" s="1069" cm="1">
        <f t="array" ref="W421">IF($D421&lt;COLUMNS($F$7:W$7),"",INDEX(TableDiv[[GASB]:[GASB]],_xlfn.AGGREGATE(15,3,(TableDiv[[Agency]:[Agency]]=$E421)/(TableDiv[[Agency]:[Agency]]=$E421)*(ROW(TableDiv[Agency])-ROW(TableDiv[[#Headers],[Agency]])),COLUMNS($F$7:W$7))))</f>
        <v>0</v>
      </c>
      <c r="X421" s="1069" cm="1">
        <f t="array" ref="X421">IF($D421&lt;COLUMNS($F$7:X$7),"",INDEX(TableDiv[[GASB]:[GASB]],_xlfn.AGGREGATE(15,3,(TableDiv[[Agency]:[Agency]]=$E421)/(TableDiv[[Agency]:[Agency]]=$E421)*(ROW(TableDiv[Agency])-ROW(TableDiv[[#Headers],[Agency]])),COLUMNS($F$7:X$7))))</f>
        <v>0</v>
      </c>
      <c r="Y421" s="1069" cm="1">
        <f t="array" ref="Y421">IF($D421&lt;COLUMNS($F$7:Y$7),"",INDEX(TableDiv[[GASB]:[GASB]],_xlfn.AGGREGATE(15,3,(TableDiv[[Agency]:[Agency]]=$E421)/(TableDiv[[Agency]:[Agency]]=$E421)*(ROW(TableDiv[Agency])-ROW(TableDiv[[#Headers],[Agency]])),COLUMNS($F$7:Y$7))))</f>
        <v>0</v>
      </c>
      <c r="Z421" s="1069" cm="1">
        <f t="array" ref="Z421">IF($D421&lt;COLUMNS($F$7:Z$7),"",INDEX(TableDiv[[GASB]:[GASB]],_xlfn.AGGREGATE(15,3,(TableDiv[[Agency]:[Agency]]=$E421)/(TableDiv[[Agency]:[Agency]]=$E421)*(ROW(TableDiv[Agency])-ROW(TableDiv[[#Headers],[Agency]])),COLUMNS($F$7:Z$7))))</f>
        <v>0</v>
      </c>
      <c r="AA421" s="1069" cm="1">
        <f t="array" ref="AA421">IF($D421&lt;COLUMNS($F$7:AA$7),"",INDEX(TableDiv[[GASB]:[GASB]],_xlfn.AGGREGATE(15,3,(TableDiv[[Agency]:[Agency]]=$E421)/(TableDiv[[Agency]:[Agency]]=$E421)*(ROW(TableDiv[Agency])-ROW(TableDiv[[#Headers],[Agency]])),COLUMNS($F$7:AA$7))))</f>
        <v>0</v>
      </c>
      <c r="AB421" s="1069" cm="1">
        <f t="array" ref="AB421">IF($D421&lt;COLUMNS($F$7:AB$7),"",INDEX(TableDiv[[GASB]:[GASB]],_xlfn.AGGREGATE(15,3,(TableDiv[[Agency]:[Agency]]=$E421)/(TableDiv[[Agency]:[Agency]]=$E421)*(ROW(TableDiv[Agency])-ROW(TableDiv[[#Headers],[Agency]])),COLUMNS($F$7:AB$7))))</f>
        <v>0</v>
      </c>
      <c r="AC421" s="1069" cm="1">
        <f t="array" ref="AC421">IF($D421&lt;COLUMNS($F$7:AC$7),"",INDEX(TableDiv[[GASB]:[GASB]],_xlfn.AGGREGATE(15,3,(TableDiv[[Agency]:[Agency]]=$E421)/(TableDiv[[Agency]:[Agency]]=$E421)*(ROW(TableDiv[Agency])-ROW(TableDiv[[#Headers],[Agency]])),COLUMNS($F$7:AC$7))))</f>
        <v>0</v>
      </c>
      <c r="AD421" s="1069" cm="1">
        <f t="array" ref="AD421">IF($D421&lt;COLUMNS($F$7:AD$7),"",INDEX(TableDiv[[GASB]:[GASB]],_xlfn.AGGREGATE(15,3,(TableDiv[[Agency]:[Agency]]=$E421)/(TableDiv[[Agency]:[Agency]]=$E421)*(ROW(TableDiv[Agency])-ROW(TableDiv[[#Headers],[Agency]])),COLUMNS($F$7:AD$7))))</f>
        <v>0</v>
      </c>
      <c r="AE421" s="1069" cm="1">
        <f t="array" ref="AE421">IF($D421&lt;COLUMNS($F$7:AE$7),"",INDEX(TableDiv[[GASB]:[GASB]],_xlfn.AGGREGATE(15,3,(TableDiv[[Agency]:[Agency]]=$E421)/(TableDiv[[Agency]:[Agency]]=$E421)*(ROW(TableDiv[Agency])-ROW(TableDiv[[#Headers],[Agency]])),COLUMNS($F$7:AE$7))))</f>
        <v>0</v>
      </c>
      <c r="AF421" s="1069" cm="1">
        <f t="array" ref="AF421">IF($D421&lt;COLUMNS($F$7:AF$7),"",INDEX(TableDiv[[GASB]:[GASB]],_xlfn.AGGREGATE(15,3,(TableDiv[[Agency]:[Agency]]=$E421)/(TableDiv[[Agency]:[Agency]]=$E421)*(ROW(TableDiv[Agency])-ROW(TableDiv[[#Headers],[Agency]])),COLUMNS($F$7:AF$7))))</f>
        <v>0</v>
      </c>
      <c r="AG421" s="1069" cm="1">
        <f t="array" ref="AG421">IF($D421&lt;COLUMNS($F$7:AG$7),"",INDEX(TableDiv[[GASB]:[GASB]],_xlfn.AGGREGATE(15,3,(TableDiv[[Agency]:[Agency]]=$E421)/(TableDiv[[Agency]:[Agency]]=$E421)*(ROW(TableDiv[Agency])-ROW(TableDiv[[#Headers],[Agency]])),COLUMNS($F$7:AG$7))))</f>
        <v>0</v>
      </c>
      <c r="AH421" s="1069" cm="1">
        <f t="array" ref="AH421">IF($D421&lt;COLUMNS($F$7:AH$7),"",INDEX(TableDiv[[GASB]:[GASB]],_xlfn.AGGREGATE(15,3,(TableDiv[[Agency]:[Agency]]=$E421)/(TableDiv[[Agency]:[Agency]]=$E421)*(ROW(TableDiv[Agency])-ROW(TableDiv[[#Headers],[Agency]])),COLUMNS($F$7:AH$7))))</f>
        <v>0</v>
      </c>
      <c r="AI421" s="1069" cm="1">
        <f t="array" ref="AI421">IF($D421&lt;COLUMNS($F$7:AI$7),"",INDEX(TableDiv[[GASB]:[GASB]],_xlfn.AGGREGATE(15,3,(TableDiv[[Agency]:[Agency]]=$E421)/(TableDiv[[Agency]:[Agency]]=$E421)*(ROW(TableDiv[Agency])-ROW(TableDiv[[#Headers],[Agency]])),COLUMNS($F$7:AI$7))))</f>
        <v>0</v>
      </c>
      <c r="AJ421" s="1069" cm="1">
        <f t="array" ref="AJ421">IF($D421&lt;COLUMNS($F$7:AJ$7),"",INDEX(TableDiv[[GASB]:[GASB]],_xlfn.AGGREGATE(15,3,(TableDiv[[Agency]:[Agency]]=$E421)/(TableDiv[[Agency]:[Agency]]=$E421)*(ROW(TableDiv[Agency])-ROW(TableDiv[[#Headers],[Agency]])),COLUMNS($F$7:AJ$7))))</f>
        <v>0</v>
      </c>
      <c r="AK421" s="1069" t="str" cm="1">
        <f t="array" ref="AK421">IF($D421&lt;COLUMNS($F$7:AK$7),"",INDEX(TableDiv[[GASB]:[GASB]],_xlfn.AGGREGATE(15,3,(TableDiv[[Agency]:[Agency]]=$E421)/(TableDiv[[Agency]:[Agency]]=$E421)*(ROW(TableDiv[Agency])-ROW(TableDiv[[#Headers],[Agency]])),COLUMNS($F$7:AK$7))))</f>
        <v/>
      </c>
      <c r="AL421" s="1069" t="str" cm="1">
        <f t="array" ref="AL421">IF($D421&lt;COLUMNS($F$7:AL$7),"",INDEX(TableDiv[[GASB]:[GASB]],_xlfn.AGGREGATE(15,3,(TableDiv[[Agency]:[Agency]]=$E421)/(TableDiv[[Agency]:[Agency]]=$E421)*(ROW(TableDiv[Agency])-ROW(TableDiv[[#Headers],[Agency]])),COLUMNS($F$7:AL$7))))</f>
        <v/>
      </c>
      <c r="AM421" s="1069" t="str" cm="1">
        <f t="array" ref="AM421">IF($D421&lt;COLUMNS($F$7:AM$7),"",INDEX(TableDiv[[GASB]:[GASB]],_xlfn.AGGREGATE(15,3,(TableDiv[[Agency]:[Agency]]=$E421)/(TableDiv[[Agency]:[Agency]]=$E421)*(ROW(TableDiv[Agency])-ROW(TableDiv[[#Headers],[Agency]])),COLUMNS($F$7:AM$7))))</f>
        <v/>
      </c>
      <c r="AN421" s="1069"/>
      <c r="AO421" s="1069"/>
      <c r="AP421" s="1069"/>
      <c r="AQ421" s="1069"/>
      <c r="AR421" s="1069"/>
      <c r="AS421" s="1069"/>
    </row>
    <row r="422" spans="1:45" ht="15">
      <c r="A422" s="1073" t="s">
        <v>2450</v>
      </c>
      <c r="B422" s="1073" t="s">
        <v>2408</v>
      </c>
      <c r="C422" s="1069"/>
      <c r="D422" s="1069">
        <f>COUNTIF(TableDiv[Agency],E422)</f>
        <v>31</v>
      </c>
      <c r="E422" s="1078" t="str" cm="1">
        <f t="array" ref="E422">IFERROR(INDEX(TableDiv[Agency],MATCH(0,INDEX(COUNTIF($E$7:E421,TableDiv[Agency]),),0)),"")</f>
        <v/>
      </c>
      <c r="F422" s="1069" cm="1">
        <f t="array" ref="F422">IF($D422&lt;COLUMNS($F$7:F$7),"",INDEX(TableDiv[[GASB]:[GASB]],_xlfn.AGGREGATE(15,3,(TableDiv[[Agency]:[Agency]]=$E422)/(TableDiv[[Agency]:[Agency]]=$E422)*(ROW(TableDiv[Agency])-ROW(TableDiv[[#Headers],[Agency]])),COLUMNS($F$7:F$7))))</f>
        <v>0</v>
      </c>
      <c r="G422" s="1069" cm="1">
        <f t="array" ref="G422">IF($D422&lt;COLUMNS($F$7:G$7),"",INDEX(TableDiv[[GASB]:[GASB]],_xlfn.AGGREGATE(15,3,(TableDiv[[Agency]:[Agency]]=$E422)/(TableDiv[[Agency]:[Agency]]=$E422)*(ROW(TableDiv[Agency])-ROW(TableDiv[[#Headers],[Agency]])),COLUMNS($F$7:G$7))))</f>
        <v>0</v>
      </c>
      <c r="H422" s="1069" cm="1">
        <f t="array" ref="H422">IF($D422&lt;COLUMNS($F$7:H$7),"",INDEX(TableDiv[[GASB]:[GASB]],_xlfn.AGGREGATE(15,3,(TableDiv[[Agency]:[Agency]]=$E422)/(TableDiv[[Agency]:[Agency]]=$E422)*(ROW(TableDiv[Agency])-ROW(TableDiv[[#Headers],[Agency]])),COLUMNS($F$7:H$7))))</f>
        <v>0</v>
      </c>
      <c r="I422" s="1069" cm="1">
        <f t="array" ref="I422">IF($D422&lt;COLUMNS($F$7:I$7),"",INDEX(TableDiv[[GASB]:[GASB]],_xlfn.AGGREGATE(15,3,(TableDiv[[Agency]:[Agency]]=$E422)/(TableDiv[[Agency]:[Agency]]=$E422)*(ROW(TableDiv[Agency])-ROW(TableDiv[[#Headers],[Agency]])),COLUMNS($F$7:I$7))))</f>
        <v>0</v>
      </c>
      <c r="J422" s="1069" cm="1">
        <f t="array" ref="J422">IF($D422&lt;COLUMNS($F$7:J$7),"",INDEX(TableDiv[[GASB]:[GASB]],_xlfn.AGGREGATE(15,3,(TableDiv[[Agency]:[Agency]]=$E422)/(TableDiv[[Agency]:[Agency]]=$E422)*(ROW(TableDiv[Agency])-ROW(TableDiv[[#Headers],[Agency]])),COLUMNS($F$7:J$7))))</f>
        <v>0</v>
      </c>
      <c r="K422" s="1069" cm="1">
        <f t="array" ref="K422">IF($D422&lt;COLUMNS($F$7:K$7),"",INDEX(TableDiv[[GASB]:[GASB]],_xlfn.AGGREGATE(15,3,(TableDiv[[Agency]:[Agency]]=$E422)/(TableDiv[[Agency]:[Agency]]=$E422)*(ROW(TableDiv[Agency])-ROW(TableDiv[[#Headers],[Agency]])),COLUMNS($F$7:K$7))))</f>
        <v>0</v>
      </c>
      <c r="L422" s="1069" cm="1">
        <f t="array" ref="L422">IF($D422&lt;COLUMNS($F$7:L$7),"",INDEX(TableDiv[[GASB]:[GASB]],_xlfn.AGGREGATE(15,3,(TableDiv[[Agency]:[Agency]]=$E422)/(TableDiv[[Agency]:[Agency]]=$E422)*(ROW(TableDiv[Agency])-ROW(TableDiv[[#Headers],[Agency]])),COLUMNS($F$7:L$7))))</f>
        <v>0</v>
      </c>
      <c r="M422" s="1069" cm="1">
        <f t="array" ref="M422">IF($D422&lt;COLUMNS($F$7:M$7),"",INDEX(TableDiv[[GASB]:[GASB]],_xlfn.AGGREGATE(15,3,(TableDiv[[Agency]:[Agency]]=$E422)/(TableDiv[[Agency]:[Agency]]=$E422)*(ROW(TableDiv[Agency])-ROW(TableDiv[[#Headers],[Agency]])),COLUMNS($F$7:M$7))))</f>
        <v>0</v>
      </c>
      <c r="N422" s="1069" cm="1">
        <f t="array" ref="N422">IF($D422&lt;COLUMNS($F$7:N$7),"",INDEX(TableDiv[[GASB]:[GASB]],_xlfn.AGGREGATE(15,3,(TableDiv[[Agency]:[Agency]]=$E422)/(TableDiv[[Agency]:[Agency]]=$E422)*(ROW(TableDiv[Agency])-ROW(TableDiv[[#Headers],[Agency]])),COLUMNS($F$7:N$7))))</f>
        <v>0</v>
      </c>
      <c r="O422" s="1069" cm="1">
        <f t="array" ref="O422">IF($D422&lt;COLUMNS($F$7:O$7),"",INDEX(TableDiv[[GASB]:[GASB]],_xlfn.AGGREGATE(15,3,(TableDiv[[Agency]:[Agency]]=$E422)/(TableDiv[[Agency]:[Agency]]=$E422)*(ROW(TableDiv[Agency])-ROW(TableDiv[[#Headers],[Agency]])),COLUMNS($F$7:O$7))))</f>
        <v>0</v>
      </c>
      <c r="P422" s="1069" cm="1">
        <f t="array" ref="P422">IF($D422&lt;COLUMNS($F$7:P$7),"",INDEX(TableDiv[[GASB]:[GASB]],_xlfn.AGGREGATE(15,3,(TableDiv[[Agency]:[Agency]]=$E422)/(TableDiv[[Agency]:[Agency]]=$E422)*(ROW(TableDiv[Agency])-ROW(TableDiv[[#Headers],[Agency]])),COLUMNS($F$7:P$7))))</f>
        <v>0</v>
      </c>
      <c r="Q422" s="1069" cm="1">
        <f t="array" ref="Q422">IF($D422&lt;COLUMNS($F$7:Q$7),"",INDEX(TableDiv[[GASB]:[GASB]],_xlfn.AGGREGATE(15,3,(TableDiv[[Agency]:[Agency]]=$E422)/(TableDiv[[Agency]:[Agency]]=$E422)*(ROW(TableDiv[Agency])-ROW(TableDiv[[#Headers],[Agency]])),COLUMNS($F$7:Q$7))))</f>
        <v>0</v>
      </c>
      <c r="R422" s="1069" cm="1">
        <f t="array" ref="R422">IF($D422&lt;COLUMNS($F$7:R$7),"",INDEX(TableDiv[[GASB]:[GASB]],_xlfn.AGGREGATE(15,3,(TableDiv[[Agency]:[Agency]]=$E422)/(TableDiv[[Agency]:[Agency]]=$E422)*(ROW(TableDiv[Agency])-ROW(TableDiv[[#Headers],[Agency]])),COLUMNS($F$7:R$7))))</f>
        <v>0</v>
      </c>
      <c r="S422" s="1069" cm="1">
        <f t="array" ref="S422">IF($D422&lt;COLUMNS($F$7:S$7),"",INDEX(TableDiv[[GASB]:[GASB]],_xlfn.AGGREGATE(15,3,(TableDiv[[Agency]:[Agency]]=$E422)/(TableDiv[[Agency]:[Agency]]=$E422)*(ROW(TableDiv[Agency])-ROW(TableDiv[[#Headers],[Agency]])),COLUMNS($F$7:S$7))))</f>
        <v>0</v>
      </c>
      <c r="T422" s="1069" cm="1">
        <f t="array" ref="T422">IF($D422&lt;COLUMNS($F$7:T$7),"",INDEX(TableDiv[[GASB]:[GASB]],_xlfn.AGGREGATE(15,3,(TableDiv[[Agency]:[Agency]]=$E422)/(TableDiv[[Agency]:[Agency]]=$E422)*(ROW(TableDiv[Agency])-ROW(TableDiv[[#Headers],[Agency]])),COLUMNS($F$7:T$7))))</f>
        <v>0</v>
      </c>
      <c r="U422" s="1069" cm="1">
        <f t="array" ref="U422">IF($D422&lt;COLUMNS($F$7:U$7),"",INDEX(TableDiv[[GASB]:[GASB]],_xlfn.AGGREGATE(15,3,(TableDiv[[Agency]:[Agency]]=$E422)/(TableDiv[[Agency]:[Agency]]=$E422)*(ROW(TableDiv[Agency])-ROW(TableDiv[[#Headers],[Agency]])),COLUMNS($F$7:U$7))))</f>
        <v>0</v>
      </c>
      <c r="V422" s="1069" cm="1">
        <f t="array" ref="V422">IF($D422&lt;COLUMNS($F$7:V$7),"",INDEX(TableDiv[[GASB]:[GASB]],_xlfn.AGGREGATE(15,3,(TableDiv[[Agency]:[Agency]]=$E422)/(TableDiv[[Agency]:[Agency]]=$E422)*(ROW(TableDiv[Agency])-ROW(TableDiv[[#Headers],[Agency]])),COLUMNS($F$7:V$7))))</f>
        <v>0</v>
      </c>
      <c r="W422" s="1069" cm="1">
        <f t="array" ref="W422">IF($D422&lt;COLUMNS($F$7:W$7),"",INDEX(TableDiv[[GASB]:[GASB]],_xlfn.AGGREGATE(15,3,(TableDiv[[Agency]:[Agency]]=$E422)/(TableDiv[[Agency]:[Agency]]=$E422)*(ROW(TableDiv[Agency])-ROW(TableDiv[[#Headers],[Agency]])),COLUMNS($F$7:W$7))))</f>
        <v>0</v>
      </c>
      <c r="X422" s="1069" cm="1">
        <f t="array" ref="X422">IF($D422&lt;COLUMNS($F$7:X$7),"",INDEX(TableDiv[[GASB]:[GASB]],_xlfn.AGGREGATE(15,3,(TableDiv[[Agency]:[Agency]]=$E422)/(TableDiv[[Agency]:[Agency]]=$E422)*(ROW(TableDiv[Agency])-ROW(TableDiv[[#Headers],[Agency]])),COLUMNS($F$7:X$7))))</f>
        <v>0</v>
      </c>
      <c r="Y422" s="1069" cm="1">
        <f t="array" ref="Y422">IF($D422&lt;COLUMNS($F$7:Y$7),"",INDEX(TableDiv[[GASB]:[GASB]],_xlfn.AGGREGATE(15,3,(TableDiv[[Agency]:[Agency]]=$E422)/(TableDiv[[Agency]:[Agency]]=$E422)*(ROW(TableDiv[Agency])-ROW(TableDiv[[#Headers],[Agency]])),COLUMNS($F$7:Y$7))))</f>
        <v>0</v>
      </c>
      <c r="Z422" s="1069" cm="1">
        <f t="array" ref="Z422">IF($D422&lt;COLUMNS($F$7:Z$7),"",INDEX(TableDiv[[GASB]:[GASB]],_xlfn.AGGREGATE(15,3,(TableDiv[[Agency]:[Agency]]=$E422)/(TableDiv[[Agency]:[Agency]]=$E422)*(ROW(TableDiv[Agency])-ROW(TableDiv[[#Headers],[Agency]])),COLUMNS($F$7:Z$7))))</f>
        <v>0</v>
      </c>
      <c r="AA422" s="1069" cm="1">
        <f t="array" ref="AA422">IF($D422&lt;COLUMNS($F$7:AA$7),"",INDEX(TableDiv[[GASB]:[GASB]],_xlfn.AGGREGATE(15,3,(TableDiv[[Agency]:[Agency]]=$E422)/(TableDiv[[Agency]:[Agency]]=$E422)*(ROW(TableDiv[Agency])-ROW(TableDiv[[#Headers],[Agency]])),COLUMNS($F$7:AA$7))))</f>
        <v>0</v>
      </c>
      <c r="AB422" s="1069" cm="1">
        <f t="array" ref="AB422">IF($D422&lt;COLUMNS($F$7:AB$7),"",INDEX(TableDiv[[GASB]:[GASB]],_xlfn.AGGREGATE(15,3,(TableDiv[[Agency]:[Agency]]=$E422)/(TableDiv[[Agency]:[Agency]]=$E422)*(ROW(TableDiv[Agency])-ROW(TableDiv[[#Headers],[Agency]])),COLUMNS($F$7:AB$7))))</f>
        <v>0</v>
      </c>
      <c r="AC422" s="1069" cm="1">
        <f t="array" ref="AC422">IF($D422&lt;COLUMNS($F$7:AC$7),"",INDEX(TableDiv[[GASB]:[GASB]],_xlfn.AGGREGATE(15,3,(TableDiv[[Agency]:[Agency]]=$E422)/(TableDiv[[Agency]:[Agency]]=$E422)*(ROW(TableDiv[Agency])-ROW(TableDiv[[#Headers],[Agency]])),COLUMNS($F$7:AC$7))))</f>
        <v>0</v>
      </c>
      <c r="AD422" s="1069" cm="1">
        <f t="array" ref="AD422">IF($D422&lt;COLUMNS($F$7:AD$7),"",INDEX(TableDiv[[GASB]:[GASB]],_xlfn.AGGREGATE(15,3,(TableDiv[[Agency]:[Agency]]=$E422)/(TableDiv[[Agency]:[Agency]]=$E422)*(ROW(TableDiv[Agency])-ROW(TableDiv[[#Headers],[Agency]])),COLUMNS($F$7:AD$7))))</f>
        <v>0</v>
      </c>
      <c r="AE422" s="1069" cm="1">
        <f t="array" ref="AE422">IF($D422&lt;COLUMNS($F$7:AE$7),"",INDEX(TableDiv[[GASB]:[GASB]],_xlfn.AGGREGATE(15,3,(TableDiv[[Agency]:[Agency]]=$E422)/(TableDiv[[Agency]:[Agency]]=$E422)*(ROW(TableDiv[Agency])-ROW(TableDiv[[#Headers],[Agency]])),COLUMNS($F$7:AE$7))))</f>
        <v>0</v>
      </c>
      <c r="AF422" s="1069" cm="1">
        <f t="array" ref="AF422">IF($D422&lt;COLUMNS($F$7:AF$7),"",INDEX(TableDiv[[GASB]:[GASB]],_xlfn.AGGREGATE(15,3,(TableDiv[[Agency]:[Agency]]=$E422)/(TableDiv[[Agency]:[Agency]]=$E422)*(ROW(TableDiv[Agency])-ROW(TableDiv[[#Headers],[Agency]])),COLUMNS($F$7:AF$7))))</f>
        <v>0</v>
      </c>
      <c r="AG422" s="1069" cm="1">
        <f t="array" ref="AG422">IF($D422&lt;COLUMNS($F$7:AG$7),"",INDEX(TableDiv[[GASB]:[GASB]],_xlfn.AGGREGATE(15,3,(TableDiv[[Agency]:[Agency]]=$E422)/(TableDiv[[Agency]:[Agency]]=$E422)*(ROW(TableDiv[Agency])-ROW(TableDiv[[#Headers],[Agency]])),COLUMNS($F$7:AG$7))))</f>
        <v>0</v>
      </c>
      <c r="AH422" s="1069" cm="1">
        <f t="array" ref="AH422">IF($D422&lt;COLUMNS($F$7:AH$7),"",INDEX(TableDiv[[GASB]:[GASB]],_xlfn.AGGREGATE(15,3,(TableDiv[[Agency]:[Agency]]=$E422)/(TableDiv[[Agency]:[Agency]]=$E422)*(ROW(TableDiv[Agency])-ROW(TableDiv[[#Headers],[Agency]])),COLUMNS($F$7:AH$7))))</f>
        <v>0</v>
      </c>
      <c r="AI422" s="1069" cm="1">
        <f t="array" ref="AI422">IF($D422&lt;COLUMNS($F$7:AI$7),"",INDEX(TableDiv[[GASB]:[GASB]],_xlfn.AGGREGATE(15,3,(TableDiv[[Agency]:[Agency]]=$E422)/(TableDiv[[Agency]:[Agency]]=$E422)*(ROW(TableDiv[Agency])-ROW(TableDiv[[#Headers],[Agency]])),COLUMNS($F$7:AI$7))))</f>
        <v>0</v>
      </c>
      <c r="AJ422" s="1069" cm="1">
        <f t="array" ref="AJ422">IF($D422&lt;COLUMNS($F$7:AJ$7),"",INDEX(TableDiv[[GASB]:[GASB]],_xlfn.AGGREGATE(15,3,(TableDiv[[Agency]:[Agency]]=$E422)/(TableDiv[[Agency]:[Agency]]=$E422)*(ROW(TableDiv[Agency])-ROW(TableDiv[[#Headers],[Agency]])),COLUMNS($F$7:AJ$7))))</f>
        <v>0</v>
      </c>
      <c r="AK422" s="1069" t="str" cm="1">
        <f t="array" ref="AK422">IF($D422&lt;COLUMNS($F$7:AK$7),"",INDEX(TableDiv[[GASB]:[GASB]],_xlfn.AGGREGATE(15,3,(TableDiv[[Agency]:[Agency]]=$E422)/(TableDiv[[Agency]:[Agency]]=$E422)*(ROW(TableDiv[Agency])-ROW(TableDiv[[#Headers],[Agency]])),COLUMNS($F$7:AK$7))))</f>
        <v/>
      </c>
      <c r="AL422" s="1069" t="str" cm="1">
        <f t="array" ref="AL422">IF($D422&lt;COLUMNS($F$7:AL$7),"",INDEX(TableDiv[[GASB]:[GASB]],_xlfn.AGGREGATE(15,3,(TableDiv[[Agency]:[Agency]]=$E422)/(TableDiv[[Agency]:[Agency]]=$E422)*(ROW(TableDiv[Agency])-ROW(TableDiv[[#Headers],[Agency]])),COLUMNS($F$7:AL$7))))</f>
        <v/>
      </c>
      <c r="AM422" s="1069" t="str" cm="1">
        <f t="array" ref="AM422">IF($D422&lt;COLUMNS($F$7:AM$7),"",INDEX(TableDiv[[GASB]:[GASB]],_xlfn.AGGREGATE(15,3,(TableDiv[[Agency]:[Agency]]=$E422)/(TableDiv[[Agency]:[Agency]]=$E422)*(ROW(TableDiv[Agency])-ROW(TableDiv[[#Headers],[Agency]])),COLUMNS($F$7:AM$7))))</f>
        <v/>
      </c>
      <c r="AN422" s="1069"/>
      <c r="AO422" s="1069"/>
      <c r="AP422" s="1069"/>
      <c r="AQ422" s="1069"/>
      <c r="AR422" s="1069"/>
      <c r="AS422" s="1069"/>
    </row>
    <row r="423" spans="1:45" ht="15">
      <c r="A423" s="1073" t="s">
        <v>2451</v>
      </c>
      <c r="B423" s="1073" t="s">
        <v>2408</v>
      </c>
      <c r="C423" s="1069"/>
      <c r="D423" s="1069">
        <f>COUNTIF(TableDiv[Agency],E423)</f>
        <v>31</v>
      </c>
      <c r="E423" s="1078" t="str" cm="1">
        <f t="array" ref="E423">IFERROR(INDEX(TableDiv[Agency],MATCH(0,INDEX(COUNTIF($E$7:E422,TableDiv[Agency]),),0)),"")</f>
        <v/>
      </c>
      <c r="F423" s="1069" cm="1">
        <f t="array" ref="F423">IF($D423&lt;COLUMNS($F$7:F$7),"",INDEX(TableDiv[[GASB]:[GASB]],_xlfn.AGGREGATE(15,3,(TableDiv[[Agency]:[Agency]]=$E423)/(TableDiv[[Agency]:[Agency]]=$E423)*(ROW(TableDiv[Agency])-ROW(TableDiv[[#Headers],[Agency]])),COLUMNS($F$7:F$7))))</f>
        <v>0</v>
      </c>
      <c r="G423" s="1069" cm="1">
        <f t="array" ref="G423">IF($D423&lt;COLUMNS($F$7:G$7),"",INDEX(TableDiv[[GASB]:[GASB]],_xlfn.AGGREGATE(15,3,(TableDiv[[Agency]:[Agency]]=$E423)/(TableDiv[[Agency]:[Agency]]=$E423)*(ROW(TableDiv[Agency])-ROW(TableDiv[[#Headers],[Agency]])),COLUMNS($F$7:G$7))))</f>
        <v>0</v>
      </c>
      <c r="H423" s="1069" cm="1">
        <f t="array" ref="H423">IF($D423&lt;COLUMNS($F$7:H$7),"",INDEX(TableDiv[[GASB]:[GASB]],_xlfn.AGGREGATE(15,3,(TableDiv[[Agency]:[Agency]]=$E423)/(TableDiv[[Agency]:[Agency]]=$E423)*(ROW(TableDiv[Agency])-ROW(TableDiv[[#Headers],[Agency]])),COLUMNS($F$7:H$7))))</f>
        <v>0</v>
      </c>
      <c r="I423" s="1069" cm="1">
        <f t="array" ref="I423">IF($D423&lt;COLUMNS($F$7:I$7),"",INDEX(TableDiv[[GASB]:[GASB]],_xlfn.AGGREGATE(15,3,(TableDiv[[Agency]:[Agency]]=$E423)/(TableDiv[[Agency]:[Agency]]=$E423)*(ROW(TableDiv[Agency])-ROW(TableDiv[[#Headers],[Agency]])),COLUMNS($F$7:I$7))))</f>
        <v>0</v>
      </c>
      <c r="J423" s="1069" cm="1">
        <f t="array" ref="J423">IF($D423&lt;COLUMNS($F$7:J$7),"",INDEX(TableDiv[[GASB]:[GASB]],_xlfn.AGGREGATE(15,3,(TableDiv[[Agency]:[Agency]]=$E423)/(TableDiv[[Agency]:[Agency]]=$E423)*(ROW(TableDiv[Agency])-ROW(TableDiv[[#Headers],[Agency]])),COLUMNS($F$7:J$7))))</f>
        <v>0</v>
      </c>
      <c r="K423" s="1069" cm="1">
        <f t="array" ref="K423">IF($D423&lt;COLUMNS($F$7:K$7),"",INDEX(TableDiv[[GASB]:[GASB]],_xlfn.AGGREGATE(15,3,(TableDiv[[Agency]:[Agency]]=$E423)/(TableDiv[[Agency]:[Agency]]=$E423)*(ROW(TableDiv[Agency])-ROW(TableDiv[[#Headers],[Agency]])),COLUMNS($F$7:K$7))))</f>
        <v>0</v>
      </c>
      <c r="L423" s="1069" cm="1">
        <f t="array" ref="L423">IF($D423&lt;COLUMNS($F$7:L$7),"",INDEX(TableDiv[[GASB]:[GASB]],_xlfn.AGGREGATE(15,3,(TableDiv[[Agency]:[Agency]]=$E423)/(TableDiv[[Agency]:[Agency]]=$E423)*(ROW(TableDiv[Agency])-ROW(TableDiv[[#Headers],[Agency]])),COLUMNS($F$7:L$7))))</f>
        <v>0</v>
      </c>
      <c r="M423" s="1069" cm="1">
        <f t="array" ref="M423">IF($D423&lt;COLUMNS($F$7:M$7),"",INDEX(TableDiv[[GASB]:[GASB]],_xlfn.AGGREGATE(15,3,(TableDiv[[Agency]:[Agency]]=$E423)/(TableDiv[[Agency]:[Agency]]=$E423)*(ROW(TableDiv[Agency])-ROW(TableDiv[[#Headers],[Agency]])),COLUMNS($F$7:M$7))))</f>
        <v>0</v>
      </c>
      <c r="N423" s="1069" cm="1">
        <f t="array" ref="N423">IF($D423&lt;COLUMNS($F$7:N$7),"",INDEX(TableDiv[[GASB]:[GASB]],_xlfn.AGGREGATE(15,3,(TableDiv[[Agency]:[Agency]]=$E423)/(TableDiv[[Agency]:[Agency]]=$E423)*(ROW(TableDiv[Agency])-ROW(TableDiv[[#Headers],[Agency]])),COLUMNS($F$7:N$7))))</f>
        <v>0</v>
      </c>
      <c r="O423" s="1069" cm="1">
        <f t="array" ref="O423">IF($D423&lt;COLUMNS($F$7:O$7),"",INDEX(TableDiv[[GASB]:[GASB]],_xlfn.AGGREGATE(15,3,(TableDiv[[Agency]:[Agency]]=$E423)/(TableDiv[[Agency]:[Agency]]=$E423)*(ROW(TableDiv[Agency])-ROW(TableDiv[[#Headers],[Agency]])),COLUMNS($F$7:O$7))))</f>
        <v>0</v>
      </c>
      <c r="P423" s="1069" cm="1">
        <f t="array" ref="P423">IF($D423&lt;COLUMNS($F$7:P$7),"",INDEX(TableDiv[[GASB]:[GASB]],_xlfn.AGGREGATE(15,3,(TableDiv[[Agency]:[Agency]]=$E423)/(TableDiv[[Agency]:[Agency]]=$E423)*(ROW(TableDiv[Agency])-ROW(TableDiv[[#Headers],[Agency]])),COLUMNS($F$7:P$7))))</f>
        <v>0</v>
      </c>
      <c r="Q423" s="1069" cm="1">
        <f t="array" ref="Q423">IF($D423&lt;COLUMNS($F$7:Q$7),"",INDEX(TableDiv[[GASB]:[GASB]],_xlfn.AGGREGATE(15,3,(TableDiv[[Agency]:[Agency]]=$E423)/(TableDiv[[Agency]:[Agency]]=$E423)*(ROW(TableDiv[Agency])-ROW(TableDiv[[#Headers],[Agency]])),COLUMNS($F$7:Q$7))))</f>
        <v>0</v>
      </c>
      <c r="R423" s="1069" cm="1">
        <f t="array" ref="R423">IF($D423&lt;COLUMNS($F$7:R$7),"",INDEX(TableDiv[[GASB]:[GASB]],_xlfn.AGGREGATE(15,3,(TableDiv[[Agency]:[Agency]]=$E423)/(TableDiv[[Agency]:[Agency]]=$E423)*(ROW(TableDiv[Agency])-ROW(TableDiv[[#Headers],[Agency]])),COLUMNS($F$7:R$7))))</f>
        <v>0</v>
      </c>
      <c r="S423" s="1069" cm="1">
        <f t="array" ref="S423">IF($D423&lt;COLUMNS($F$7:S$7),"",INDEX(TableDiv[[GASB]:[GASB]],_xlfn.AGGREGATE(15,3,(TableDiv[[Agency]:[Agency]]=$E423)/(TableDiv[[Agency]:[Agency]]=$E423)*(ROW(TableDiv[Agency])-ROW(TableDiv[[#Headers],[Agency]])),COLUMNS($F$7:S$7))))</f>
        <v>0</v>
      </c>
      <c r="T423" s="1069" cm="1">
        <f t="array" ref="T423">IF($D423&lt;COLUMNS($F$7:T$7),"",INDEX(TableDiv[[GASB]:[GASB]],_xlfn.AGGREGATE(15,3,(TableDiv[[Agency]:[Agency]]=$E423)/(TableDiv[[Agency]:[Agency]]=$E423)*(ROW(TableDiv[Agency])-ROW(TableDiv[[#Headers],[Agency]])),COLUMNS($F$7:T$7))))</f>
        <v>0</v>
      </c>
      <c r="U423" s="1069" cm="1">
        <f t="array" ref="U423">IF($D423&lt;COLUMNS($F$7:U$7),"",INDEX(TableDiv[[GASB]:[GASB]],_xlfn.AGGREGATE(15,3,(TableDiv[[Agency]:[Agency]]=$E423)/(TableDiv[[Agency]:[Agency]]=$E423)*(ROW(TableDiv[Agency])-ROW(TableDiv[[#Headers],[Agency]])),COLUMNS($F$7:U$7))))</f>
        <v>0</v>
      </c>
      <c r="V423" s="1069" cm="1">
        <f t="array" ref="V423">IF($D423&lt;COLUMNS($F$7:V$7),"",INDEX(TableDiv[[GASB]:[GASB]],_xlfn.AGGREGATE(15,3,(TableDiv[[Agency]:[Agency]]=$E423)/(TableDiv[[Agency]:[Agency]]=$E423)*(ROW(TableDiv[Agency])-ROW(TableDiv[[#Headers],[Agency]])),COLUMNS($F$7:V$7))))</f>
        <v>0</v>
      </c>
      <c r="W423" s="1069" cm="1">
        <f t="array" ref="W423">IF($D423&lt;COLUMNS($F$7:W$7),"",INDEX(TableDiv[[GASB]:[GASB]],_xlfn.AGGREGATE(15,3,(TableDiv[[Agency]:[Agency]]=$E423)/(TableDiv[[Agency]:[Agency]]=$E423)*(ROW(TableDiv[Agency])-ROW(TableDiv[[#Headers],[Agency]])),COLUMNS($F$7:W$7))))</f>
        <v>0</v>
      </c>
      <c r="X423" s="1069" cm="1">
        <f t="array" ref="X423">IF($D423&lt;COLUMNS($F$7:X$7),"",INDEX(TableDiv[[GASB]:[GASB]],_xlfn.AGGREGATE(15,3,(TableDiv[[Agency]:[Agency]]=$E423)/(TableDiv[[Agency]:[Agency]]=$E423)*(ROW(TableDiv[Agency])-ROW(TableDiv[[#Headers],[Agency]])),COLUMNS($F$7:X$7))))</f>
        <v>0</v>
      </c>
      <c r="Y423" s="1069" cm="1">
        <f t="array" ref="Y423">IF($D423&lt;COLUMNS($F$7:Y$7),"",INDEX(TableDiv[[GASB]:[GASB]],_xlfn.AGGREGATE(15,3,(TableDiv[[Agency]:[Agency]]=$E423)/(TableDiv[[Agency]:[Agency]]=$E423)*(ROW(TableDiv[Agency])-ROW(TableDiv[[#Headers],[Agency]])),COLUMNS($F$7:Y$7))))</f>
        <v>0</v>
      </c>
      <c r="Z423" s="1069" cm="1">
        <f t="array" ref="Z423">IF($D423&lt;COLUMNS($F$7:Z$7),"",INDEX(TableDiv[[GASB]:[GASB]],_xlfn.AGGREGATE(15,3,(TableDiv[[Agency]:[Agency]]=$E423)/(TableDiv[[Agency]:[Agency]]=$E423)*(ROW(TableDiv[Agency])-ROW(TableDiv[[#Headers],[Agency]])),COLUMNS($F$7:Z$7))))</f>
        <v>0</v>
      </c>
      <c r="AA423" s="1069" cm="1">
        <f t="array" ref="AA423">IF($D423&lt;COLUMNS($F$7:AA$7),"",INDEX(TableDiv[[GASB]:[GASB]],_xlfn.AGGREGATE(15,3,(TableDiv[[Agency]:[Agency]]=$E423)/(TableDiv[[Agency]:[Agency]]=$E423)*(ROW(TableDiv[Agency])-ROW(TableDiv[[#Headers],[Agency]])),COLUMNS($F$7:AA$7))))</f>
        <v>0</v>
      </c>
      <c r="AB423" s="1069" cm="1">
        <f t="array" ref="AB423">IF($D423&lt;COLUMNS($F$7:AB$7),"",INDEX(TableDiv[[GASB]:[GASB]],_xlfn.AGGREGATE(15,3,(TableDiv[[Agency]:[Agency]]=$E423)/(TableDiv[[Agency]:[Agency]]=$E423)*(ROW(TableDiv[Agency])-ROW(TableDiv[[#Headers],[Agency]])),COLUMNS($F$7:AB$7))))</f>
        <v>0</v>
      </c>
      <c r="AC423" s="1069" cm="1">
        <f t="array" ref="AC423">IF($D423&lt;COLUMNS($F$7:AC$7),"",INDEX(TableDiv[[GASB]:[GASB]],_xlfn.AGGREGATE(15,3,(TableDiv[[Agency]:[Agency]]=$E423)/(TableDiv[[Agency]:[Agency]]=$E423)*(ROW(TableDiv[Agency])-ROW(TableDiv[[#Headers],[Agency]])),COLUMNS($F$7:AC$7))))</f>
        <v>0</v>
      </c>
      <c r="AD423" s="1069" cm="1">
        <f t="array" ref="AD423">IF($D423&lt;COLUMNS($F$7:AD$7),"",INDEX(TableDiv[[GASB]:[GASB]],_xlfn.AGGREGATE(15,3,(TableDiv[[Agency]:[Agency]]=$E423)/(TableDiv[[Agency]:[Agency]]=$E423)*(ROW(TableDiv[Agency])-ROW(TableDiv[[#Headers],[Agency]])),COLUMNS($F$7:AD$7))))</f>
        <v>0</v>
      </c>
      <c r="AE423" s="1069" cm="1">
        <f t="array" ref="AE423">IF($D423&lt;COLUMNS($F$7:AE$7),"",INDEX(TableDiv[[GASB]:[GASB]],_xlfn.AGGREGATE(15,3,(TableDiv[[Agency]:[Agency]]=$E423)/(TableDiv[[Agency]:[Agency]]=$E423)*(ROW(TableDiv[Agency])-ROW(TableDiv[[#Headers],[Agency]])),COLUMNS($F$7:AE$7))))</f>
        <v>0</v>
      </c>
      <c r="AF423" s="1069" cm="1">
        <f t="array" ref="AF423">IF($D423&lt;COLUMNS($F$7:AF$7),"",INDEX(TableDiv[[GASB]:[GASB]],_xlfn.AGGREGATE(15,3,(TableDiv[[Agency]:[Agency]]=$E423)/(TableDiv[[Agency]:[Agency]]=$E423)*(ROW(TableDiv[Agency])-ROW(TableDiv[[#Headers],[Agency]])),COLUMNS($F$7:AF$7))))</f>
        <v>0</v>
      </c>
      <c r="AG423" s="1069" cm="1">
        <f t="array" ref="AG423">IF($D423&lt;COLUMNS($F$7:AG$7),"",INDEX(TableDiv[[GASB]:[GASB]],_xlfn.AGGREGATE(15,3,(TableDiv[[Agency]:[Agency]]=$E423)/(TableDiv[[Agency]:[Agency]]=$E423)*(ROW(TableDiv[Agency])-ROW(TableDiv[[#Headers],[Agency]])),COLUMNS($F$7:AG$7))))</f>
        <v>0</v>
      </c>
      <c r="AH423" s="1069" cm="1">
        <f t="array" ref="AH423">IF($D423&lt;COLUMNS($F$7:AH$7),"",INDEX(TableDiv[[GASB]:[GASB]],_xlfn.AGGREGATE(15,3,(TableDiv[[Agency]:[Agency]]=$E423)/(TableDiv[[Agency]:[Agency]]=$E423)*(ROW(TableDiv[Agency])-ROW(TableDiv[[#Headers],[Agency]])),COLUMNS($F$7:AH$7))))</f>
        <v>0</v>
      </c>
      <c r="AI423" s="1069" cm="1">
        <f t="array" ref="AI423">IF($D423&lt;COLUMNS($F$7:AI$7),"",INDEX(TableDiv[[GASB]:[GASB]],_xlfn.AGGREGATE(15,3,(TableDiv[[Agency]:[Agency]]=$E423)/(TableDiv[[Agency]:[Agency]]=$E423)*(ROW(TableDiv[Agency])-ROW(TableDiv[[#Headers],[Agency]])),COLUMNS($F$7:AI$7))))</f>
        <v>0</v>
      </c>
      <c r="AJ423" s="1069" cm="1">
        <f t="array" ref="AJ423">IF($D423&lt;COLUMNS($F$7:AJ$7),"",INDEX(TableDiv[[GASB]:[GASB]],_xlfn.AGGREGATE(15,3,(TableDiv[[Agency]:[Agency]]=$E423)/(TableDiv[[Agency]:[Agency]]=$E423)*(ROW(TableDiv[Agency])-ROW(TableDiv[[#Headers],[Agency]])),COLUMNS($F$7:AJ$7))))</f>
        <v>0</v>
      </c>
      <c r="AK423" s="1069" t="str" cm="1">
        <f t="array" ref="AK423">IF($D423&lt;COLUMNS($F$7:AK$7),"",INDEX(TableDiv[[GASB]:[GASB]],_xlfn.AGGREGATE(15,3,(TableDiv[[Agency]:[Agency]]=$E423)/(TableDiv[[Agency]:[Agency]]=$E423)*(ROW(TableDiv[Agency])-ROW(TableDiv[[#Headers],[Agency]])),COLUMNS($F$7:AK$7))))</f>
        <v/>
      </c>
      <c r="AL423" s="1069" t="str" cm="1">
        <f t="array" ref="AL423">IF($D423&lt;COLUMNS($F$7:AL$7),"",INDEX(TableDiv[[GASB]:[GASB]],_xlfn.AGGREGATE(15,3,(TableDiv[[Agency]:[Agency]]=$E423)/(TableDiv[[Agency]:[Agency]]=$E423)*(ROW(TableDiv[Agency])-ROW(TableDiv[[#Headers],[Agency]])),COLUMNS($F$7:AL$7))))</f>
        <v/>
      </c>
      <c r="AM423" s="1069" t="str" cm="1">
        <f t="array" ref="AM423">IF($D423&lt;COLUMNS($F$7:AM$7),"",INDEX(TableDiv[[GASB]:[GASB]],_xlfn.AGGREGATE(15,3,(TableDiv[[Agency]:[Agency]]=$E423)/(TableDiv[[Agency]:[Agency]]=$E423)*(ROW(TableDiv[Agency])-ROW(TableDiv[[#Headers],[Agency]])),COLUMNS($F$7:AM$7))))</f>
        <v/>
      </c>
      <c r="AN423" s="1069"/>
      <c r="AO423" s="1069"/>
      <c r="AP423" s="1069"/>
      <c r="AQ423" s="1069"/>
      <c r="AR423" s="1069"/>
      <c r="AS423" s="1069"/>
    </row>
    <row r="424" spans="1:45" ht="15">
      <c r="A424" s="1073" t="s">
        <v>2452</v>
      </c>
      <c r="B424" s="1073" t="s">
        <v>2408</v>
      </c>
      <c r="C424" s="1069"/>
      <c r="D424" s="1069">
        <f>COUNTIF(TableDiv[Agency],E424)</f>
        <v>31</v>
      </c>
      <c r="E424" s="1078" t="str" cm="1">
        <f t="array" ref="E424">IFERROR(INDEX(TableDiv[Agency],MATCH(0,INDEX(COUNTIF($E$7:E423,TableDiv[Agency]),),0)),"")</f>
        <v/>
      </c>
      <c r="F424" s="1069" cm="1">
        <f t="array" ref="F424">IF($D424&lt;COLUMNS($F$7:F$7),"",INDEX(TableDiv[[GASB]:[GASB]],_xlfn.AGGREGATE(15,3,(TableDiv[[Agency]:[Agency]]=$E424)/(TableDiv[[Agency]:[Agency]]=$E424)*(ROW(TableDiv[Agency])-ROW(TableDiv[[#Headers],[Agency]])),COLUMNS($F$7:F$7))))</f>
        <v>0</v>
      </c>
      <c r="G424" s="1069" cm="1">
        <f t="array" ref="G424">IF($D424&lt;COLUMNS($F$7:G$7),"",INDEX(TableDiv[[GASB]:[GASB]],_xlfn.AGGREGATE(15,3,(TableDiv[[Agency]:[Agency]]=$E424)/(TableDiv[[Agency]:[Agency]]=$E424)*(ROW(TableDiv[Agency])-ROW(TableDiv[[#Headers],[Agency]])),COLUMNS($F$7:G$7))))</f>
        <v>0</v>
      </c>
      <c r="H424" s="1069" cm="1">
        <f t="array" ref="H424">IF($D424&lt;COLUMNS($F$7:H$7),"",INDEX(TableDiv[[GASB]:[GASB]],_xlfn.AGGREGATE(15,3,(TableDiv[[Agency]:[Agency]]=$E424)/(TableDiv[[Agency]:[Agency]]=$E424)*(ROW(TableDiv[Agency])-ROW(TableDiv[[#Headers],[Agency]])),COLUMNS($F$7:H$7))))</f>
        <v>0</v>
      </c>
      <c r="I424" s="1069" cm="1">
        <f t="array" ref="I424">IF($D424&lt;COLUMNS($F$7:I$7),"",INDEX(TableDiv[[GASB]:[GASB]],_xlfn.AGGREGATE(15,3,(TableDiv[[Agency]:[Agency]]=$E424)/(TableDiv[[Agency]:[Agency]]=$E424)*(ROW(TableDiv[Agency])-ROW(TableDiv[[#Headers],[Agency]])),COLUMNS($F$7:I$7))))</f>
        <v>0</v>
      </c>
      <c r="J424" s="1069" cm="1">
        <f t="array" ref="J424">IF($D424&lt;COLUMNS($F$7:J$7),"",INDEX(TableDiv[[GASB]:[GASB]],_xlfn.AGGREGATE(15,3,(TableDiv[[Agency]:[Agency]]=$E424)/(TableDiv[[Agency]:[Agency]]=$E424)*(ROW(TableDiv[Agency])-ROW(TableDiv[[#Headers],[Agency]])),COLUMNS($F$7:J$7))))</f>
        <v>0</v>
      </c>
      <c r="K424" s="1069" cm="1">
        <f t="array" ref="K424">IF($D424&lt;COLUMNS($F$7:K$7),"",INDEX(TableDiv[[GASB]:[GASB]],_xlfn.AGGREGATE(15,3,(TableDiv[[Agency]:[Agency]]=$E424)/(TableDiv[[Agency]:[Agency]]=$E424)*(ROW(TableDiv[Agency])-ROW(TableDiv[[#Headers],[Agency]])),COLUMNS($F$7:K$7))))</f>
        <v>0</v>
      </c>
      <c r="L424" s="1069" cm="1">
        <f t="array" ref="L424">IF($D424&lt;COLUMNS($F$7:L$7),"",INDEX(TableDiv[[GASB]:[GASB]],_xlfn.AGGREGATE(15,3,(TableDiv[[Agency]:[Agency]]=$E424)/(TableDiv[[Agency]:[Agency]]=$E424)*(ROW(TableDiv[Agency])-ROW(TableDiv[[#Headers],[Agency]])),COLUMNS($F$7:L$7))))</f>
        <v>0</v>
      </c>
      <c r="M424" s="1069" cm="1">
        <f t="array" ref="M424">IF($D424&lt;COLUMNS($F$7:M$7),"",INDEX(TableDiv[[GASB]:[GASB]],_xlfn.AGGREGATE(15,3,(TableDiv[[Agency]:[Agency]]=$E424)/(TableDiv[[Agency]:[Agency]]=$E424)*(ROW(TableDiv[Agency])-ROW(TableDiv[[#Headers],[Agency]])),COLUMNS($F$7:M$7))))</f>
        <v>0</v>
      </c>
      <c r="N424" s="1069" cm="1">
        <f t="array" ref="N424">IF($D424&lt;COLUMNS($F$7:N$7),"",INDEX(TableDiv[[GASB]:[GASB]],_xlfn.AGGREGATE(15,3,(TableDiv[[Agency]:[Agency]]=$E424)/(TableDiv[[Agency]:[Agency]]=$E424)*(ROW(TableDiv[Agency])-ROW(TableDiv[[#Headers],[Agency]])),COLUMNS($F$7:N$7))))</f>
        <v>0</v>
      </c>
      <c r="O424" s="1069" cm="1">
        <f t="array" ref="O424">IF($D424&lt;COLUMNS($F$7:O$7),"",INDEX(TableDiv[[GASB]:[GASB]],_xlfn.AGGREGATE(15,3,(TableDiv[[Agency]:[Agency]]=$E424)/(TableDiv[[Agency]:[Agency]]=$E424)*(ROW(TableDiv[Agency])-ROW(TableDiv[[#Headers],[Agency]])),COLUMNS($F$7:O$7))))</f>
        <v>0</v>
      </c>
      <c r="P424" s="1069" cm="1">
        <f t="array" ref="P424">IF($D424&lt;COLUMNS($F$7:P$7),"",INDEX(TableDiv[[GASB]:[GASB]],_xlfn.AGGREGATE(15,3,(TableDiv[[Agency]:[Agency]]=$E424)/(TableDiv[[Agency]:[Agency]]=$E424)*(ROW(TableDiv[Agency])-ROW(TableDiv[[#Headers],[Agency]])),COLUMNS($F$7:P$7))))</f>
        <v>0</v>
      </c>
      <c r="Q424" s="1069" cm="1">
        <f t="array" ref="Q424">IF($D424&lt;COLUMNS($F$7:Q$7),"",INDEX(TableDiv[[GASB]:[GASB]],_xlfn.AGGREGATE(15,3,(TableDiv[[Agency]:[Agency]]=$E424)/(TableDiv[[Agency]:[Agency]]=$E424)*(ROW(TableDiv[Agency])-ROW(TableDiv[[#Headers],[Agency]])),COLUMNS($F$7:Q$7))))</f>
        <v>0</v>
      </c>
      <c r="R424" s="1069" cm="1">
        <f t="array" ref="R424">IF($D424&lt;COLUMNS($F$7:R$7),"",INDEX(TableDiv[[GASB]:[GASB]],_xlfn.AGGREGATE(15,3,(TableDiv[[Agency]:[Agency]]=$E424)/(TableDiv[[Agency]:[Agency]]=$E424)*(ROW(TableDiv[Agency])-ROW(TableDiv[[#Headers],[Agency]])),COLUMNS($F$7:R$7))))</f>
        <v>0</v>
      </c>
      <c r="S424" s="1069" cm="1">
        <f t="array" ref="S424">IF($D424&lt;COLUMNS($F$7:S$7),"",INDEX(TableDiv[[GASB]:[GASB]],_xlfn.AGGREGATE(15,3,(TableDiv[[Agency]:[Agency]]=$E424)/(TableDiv[[Agency]:[Agency]]=$E424)*(ROW(TableDiv[Agency])-ROW(TableDiv[[#Headers],[Agency]])),COLUMNS($F$7:S$7))))</f>
        <v>0</v>
      </c>
      <c r="T424" s="1069" cm="1">
        <f t="array" ref="T424">IF($D424&lt;COLUMNS($F$7:T$7),"",INDEX(TableDiv[[GASB]:[GASB]],_xlfn.AGGREGATE(15,3,(TableDiv[[Agency]:[Agency]]=$E424)/(TableDiv[[Agency]:[Agency]]=$E424)*(ROW(TableDiv[Agency])-ROW(TableDiv[[#Headers],[Agency]])),COLUMNS($F$7:T$7))))</f>
        <v>0</v>
      </c>
      <c r="U424" s="1069" cm="1">
        <f t="array" ref="U424">IF($D424&lt;COLUMNS($F$7:U$7),"",INDEX(TableDiv[[GASB]:[GASB]],_xlfn.AGGREGATE(15,3,(TableDiv[[Agency]:[Agency]]=$E424)/(TableDiv[[Agency]:[Agency]]=$E424)*(ROW(TableDiv[Agency])-ROW(TableDiv[[#Headers],[Agency]])),COLUMNS($F$7:U$7))))</f>
        <v>0</v>
      </c>
      <c r="V424" s="1069" cm="1">
        <f t="array" ref="V424">IF($D424&lt;COLUMNS($F$7:V$7),"",INDEX(TableDiv[[GASB]:[GASB]],_xlfn.AGGREGATE(15,3,(TableDiv[[Agency]:[Agency]]=$E424)/(TableDiv[[Agency]:[Agency]]=$E424)*(ROW(TableDiv[Agency])-ROW(TableDiv[[#Headers],[Agency]])),COLUMNS($F$7:V$7))))</f>
        <v>0</v>
      </c>
      <c r="W424" s="1069" cm="1">
        <f t="array" ref="W424">IF($D424&lt;COLUMNS($F$7:W$7),"",INDEX(TableDiv[[GASB]:[GASB]],_xlfn.AGGREGATE(15,3,(TableDiv[[Agency]:[Agency]]=$E424)/(TableDiv[[Agency]:[Agency]]=$E424)*(ROW(TableDiv[Agency])-ROW(TableDiv[[#Headers],[Agency]])),COLUMNS($F$7:W$7))))</f>
        <v>0</v>
      </c>
      <c r="X424" s="1069" cm="1">
        <f t="array" ref="X424">IF($D424&lt;COLUMNS($F$7:X$7),"",INDEX(TableDiv[[GASB]:[GASB]],_xlfn.AGGREGATE(15,3,(TableDiv[[Agency]:[Agency]]=$E424)/(TableDiv[[Agency]:[Agency]]=$E424)*(ROW(TableDiv[Agency])-ROW(TableDiv[[#Headers],[Agency]])),COLUMNS($F$7:X$7))))</f>
        <v>0</v>
      </c>
      <c r="Y424" s="1069" cm="1">
        <f t="array" ref="Y424">IF($D424&lt;COLUMNS($F$7:Y$7),"",INDEX(TableDiv[[GASB]:[GASB]],_xlfn.AGGREGATE(15,3,(TableDiv[[Agency]:[Agency]]=$E424)/(TableDiv[[Agency]:[Agency]]=$E424)*(ROW(TableDiv[Agency])-ROW(TableDiv[[#Headers],[Agency]])),COLUMNS($F$7:Y$7))))</f>
        <v>0</v>
      </c>
      <c r="Z424" s="1069" cm="1">
        <f t="array" ref="Z424">IF($D424&lt;COLUMNS($F$7:Z$7),"",INDEX(TableDiv[[GASB]:[GASB]],_xlfn.AGGREGATE(15,3,(TableDiv[[Agency]:[Agency]]=$E424)/(TableDiv[[Agency]:[Agency]]=$E424)*(ROW(TableDiv[Agency])-ROW(TableDiv[[#Headers],[Agency]])),COLUMNS($F$7:Z$7))))</f>
        <v>0</v>
      </c>
      <c r="AA424" s="1069" cm="1">
        <f t="array" ref="AA424">IF($D424&lt;COLUMNS($F$7:AA$7),"",INDEX(TableDiv[[GASB]:[GASB]],_xlfn.AGGREGATE(15,3,(TableDiv[[Agency]:[Agency]]=$E424)/(TableDiv[[Agency]:[Agency]]=$E424)*(ROW(TableDiv[Agency])-ROW(TableDiv[[#Headers],[Agency]])),COLUMNS($F$7:AA$7))))</f>
        <v>0</v>
      </c>
      <c r="AB424" s="1069" cm="1">
        <f t="array" ref="AB424">IF($D424&lt;COLUMNS($F$7:AB$7),"",INDEX(TableDiv[[GASB]:[GASB]],_xlfn.AGGREGATE(15,3,(TableDiv[[Agency]:[Agency]]=$E424)/(TableDiv[[Agency]:[Agency]]=$E424)*(ROW(TableDiv[Agency])-ROW(TableDiv[[#Headers],[Agency]])),COLUMNS($F$7:AB$7))))</f>
        <v>0</v>
      </c>
      <c r="AC424" s="1069" cm="1">
        <f t="array" ref="AC424">IF($D424&lt;COLUMNS($F$7:AC$7),"",INDEX(TableDiv[[GASB]:[GASB]],_xlfn.AGGREGATE(15,3,(TableDiv[[Agency]:[Agency]]=$E424)/(TableDiv[[Agency]:[Agency]]=$E424)*(ROW(TableDiv[Agency])-ROW(TableDiv[[#Headers],[Agency]])),COLUMNS($F$7:AC$7))))</f>
        <v>0</v>
      </c>
      <c r="AD424" s="1069" cm="1">
        <f t="array" ref="AD424">IF($D424&lt;COLUMNS($F$7:AD$7),"",INDEX(TableDiv[[GASB]:[GASB]],_xlfn.AGGREGATE(15,3,(TableDiv[[Agency]:[Agency]]=$E424)/(TableDiv[[Agency]:[Agency]]=$E424)*(ROW(TableDiv[Agency])-ROW(TableDiv[[#Headers],[Agency]])),COLUMNS($F$7:AD$7))))</f>
        <v>0</v>
      </c>
      <c r="AE424" s="1069" cm="1">
        <f t="array" ref="AE424">IF($D424&lt;COLUMNS($F$7:AE$7),"",INDEX(TableDiv[[GASB]:[GASB]],_xlfn.AGGREGATE(15,3,(TableDiv[[Agency]:[Agency]]=$E424)/(TableDiv[[Agency]:[Agency]]=$E424)*(ROW(TableDiv[Agency])-ROW(TableDiv[[#Headers],[Agency]])),COLUMNS($F$7:AE$7))))</f>
        <v>0</v>
      </c>
      <c r="AF424" s="1069" cm="1">
        <f t="array" ref="AF424">IF($D424&lt;COLUMNS($F$7:AF$7),"",INDEX(TableDiv[[GASB]:[GASB]],_xlfn.AGGREGATE(15,3,(TableDiv[[Agency]:[Agency]]=$E424)/(TableDiv[[Agency]:[Agency]]=$E424)*(ROW(TableDiv[Agency])-ROW(TableDiv[[#Headers],[Agency]])),COLUMNS($F$7:AF$7))))</f>
        <v>0</v>
      </c>
      <c r="AG424" s="1069" cm="1">
        <f t="array" ref="AG424">IF($D424&lt;COLUMNS($F$7:AG$7),"",INDEX(TableDiv[[GASB]:[GASB]],_xlfn.AGGREGATE(15,3,(TableDiv[[Agency]:[Agency]]=$E424)/(TableDiv[[Agency]:[Agency]]=$E424)*(ROW(TableDiv[Agency])-ROW(TableDiv[[#Headers],[Agency]])),COLUMNS($F$7:AG$7))))</f>
        <v>0</v>
      </c>
      <c r="AH424" s="1069" cm="1">
        <f t="array" ref="AH424">IF($D424&lt;COLUMNS($F$7:AH$7),"",INDEX(TableDiv[[GASB]:[GASB]],_xlfn.AGGREGATE(15,3,(TableDiv[[Agency]:[Agency]]=$E424)/(TableDiv[[Agency]:[Agency]]=$E424)*(ROW(TableDiv[Agency])-ROW(TableDiv[[#Headers],[Agency]])),COLUMNS($F$7:AH$7))))</f>
        <v>0</v>
      </c>
      <c r="AI424" s="1069" cm="1">
        <f t="array" ref="AI424">IF($D424&lt;COLUMNS($F$7:AI$7),"",INDEX(TableDiv[[GASB]:[GASB]],_xlfn.AGGREGATE(15,3,(TableDiv[[Agency]:[Agency]]=$E424)/(TableDiv[[Agency]:[Agency]]=$E424)*(ROW(TableDiv[Agency])-ROW(TableDiv[[#Headers],[Agency]])),COLUMNS($F$7:AI$7))))</f>
        <v>0</v>
      </c>
      <c r="AJ424" s="1069" cm="1">
        <f t="array" ref="AJ424">IF($D424&lt;COLUMNS($F$7:AJ$7),"",INDEX(TableDiv[[GASB]:[GASB]],_xlfn.AGGREGATE(15,3,(TableDiv[[Agency]:[Agency]]=$E424)/(TableDiv[[Agency]:[Agency]]=$E424)*(ROW(TableDiv[Agency])-ROW(TableDiv[[#Headers],[Agency]])),COLUMNS($F$7:AJ$7))))</f>
        <v>0</v>
      </c>
      <c r="AK424" s="1069" t="str" cm="1">
        <f t="array" ref="AK424">IF($D424&lt;COLUMNS($F$7:AK$7),"",INDEX(TableDiv[[GASB]:[GASB]],_xlfn.AGGREGATE(15,3,(TableDiv[[Agency]:[Agency]]=$E424)/(TableDiv[[Agency]:[Agency]]=$E424)*(ROW(TableDiv[Agency])-ROW(TableDiv[[#Headers],[Agency]])),COLUMNS($F$7:AK$7))))</f>
        <v/>
      </c>
      <c r="AL424" s="1069" t="str" cm="1">
        <f t="array" ref="AL424">IF($D424&lt;COLUMNS($F$7:AL$7),"",INDEX(TableDiv[[GASB]:[GASB]],_xlfn.AGGREGATE(15,3,(TableDiv[[Agency]:[Agency]]=$E424)/(TableDiv[[Agency]:[Agency]]=$E424)*(ROW(TableDiv[Agency])-ROW(TableDiv[[#Headers],[Agency]])),COLUMNS($F$7:AL$7))))</f>
        <v/>
      </c>
      <c r="AM424" s="1069" t="str" cm="1">
        <f t="array" ref="AM424">IF($D424&lt;COLUMNS($F$7:AM$7),"",INDEX(TableDiv[[GASB]:[GASB]],_xlfn.AGGREGATE(15,3,(TableDiv[[Agency]:[Agency]]=$E424)/(TableDiv[[Agency]:[Agency]]=$E424)*(ROW(TableDiv[Agency])-ROW(TableDiv[[#Headers],[Agency]])),COLUMNS($F$7:AM$7))))</f>
        <v/>
      </c>
      <c r="AN424" s="1069"/>
      <c r="AO424" s="1069"/>
      <c r="AP424" s="1069"/>
      <c r="AQ424" s="1069"/>
      <c r="AR424" s="1069"/>
      <c r="AS424" s="1069"/>
    </row>
    <row r="425" spans="1:45" ht="15">
      <c r="A425" s="1073" t="s">
        <v>2453</v>
      </c>
      <c r="B425" s="1073" t="s">
        <v>2408</v>
      </c>
      <c r="C425" s="1069"/>
      <c r="D425" s="1069">
        <f>COUNTIF(TableDiv[Agency],E425)</f>
        <v>31</v>
      </c>
      <c r="E425" s="1078" t="str" cm="1">
        <f t="array" ref="E425">IFERROR(INDEX(TableDiv[Agency],MATCH(0,INDEX(COUNTIF($E$7:E424,TableDiv[Agency]),),0)),"")</f>
        <v/>
      </c>
      <c r="F425" s="1069" cm="1">
        <f t="array" ref="F425">IF($D425&lt;COLUMNS($F$7:F$7),"",INDEX(TableDiv[[GASB]:[GASB]],_xlfn.AGGREGATE(15,3,(TableDiv[[Agency]:[Agency]]=$E425)/(TableDiv[[Agency]:[Agency]]=$E425)*(ROW(TableDiv[Agency])-ROW(TableDiv[[#Headers],[Agency]])),COLUMNS($F$7:F$7))))</f>
        <v>0</v>
      </c>
      <c r="G425" s="1069" cm="1">
        <f t="array" ref="G425">IF($D425&lt;COLUMNS($F$7:G$7),"",INDEX(TableDiv[[GASB]:[GASB]],_xlfn.AGGREGATE(15,3,(TableDiv[[Agency]:[Agency]]=$E425)/(TableDiv[[Agency]:[Agency]]=$E425)*(ROW(TableDiv[Agency])-ROW(TableDiv[[#Headers],[Agency]])),COLUMNS($F$7:G$7))))</f>
        <v>0</v>
      </c>
      <c r="H425" s="1069" cm="1">
        <f t="array" ref="H425">IF($D425&lt;COLUMNS($F$7:H$7),"",INDEX(TableDiv[[GASB]:[GASB]],_xlfn.AGGREGATE(15,3,(TableDiv[[Agency]:[Agency]]=$E425)/(TableDiv[[Agency]:[Agency]]=$E425)*(ROW(TableDiv[Agency])-ROW(TableDiv[[#Headers],[Agency]])),COLUMNS($F$7:H$7))))</f>
        <v>0</v>
      </c>
      <c r="I425" s="1069" cm="1">
        <f t="array" ref="I425">IF($D425&lt;COLUMNS($F$7:I$7),"",INDEX(TableDiv[[GASB]:[GASB]],_xlfn.AGGREGATE(15,3,(TableDiv[[Agency]:[Agency]]=$E425)/(TableDiv[[Agency]:[Agency]]=$E425)*(ROW(TableDiv[Agency])-ROW(TableDiv[[#Headers],[Agency]])),COLUMNS($F$7:I$7))))</f>
        <v>0</v>
      </c>
      <c r="J425" s="1069" cm="1">
        <f t="array" ref="J425">IF($D425&lt;COLUMNS($F$7:J$7),"",INDEX(TableDiv[[GASB]:[GASB]],_xlfn.AGGREGATE(15,3,(TableDiv[[Agency]:[Agency]]=$E425)/(TableDiv[[Agency]:[Agency]]=$E425)*(ROW(TableDiv[Agency])-ROW(TableDiv[[#Headers],[Agency]])),COLUMNS($F$7:J$7))))</f>
        <v>0</v>
      </c>
      <c r="K425" s="1069" cm="1">
        <f t="array" ref="K425">IF($D425&lt;COLUMNS($F$7:K$7),"",INDEX(TableDiv[[GASB]:[GASB]],_xlfn.AGGREGATE(15,3,(TableDiv[[Agency]:[Agency]]=$E425)/(TableDiv[[Agency]:[Agency]]=$E425)*(ROW(TableDiv[Agency])-ROW(TableDiv[[#Headers],[Agency]])),COLUMNS($F$7:K$7))))</f>
        <v>0</v>
      </c>
      <c r="L425" s="1069" cm="1">
        <f t="array" ref="L425">IF($D425&lt;COLUMNS($F$7:L$7),"",INDEX(TableDiv[[GASB]:[GASB]],_xlfn.AGGREGATE(15,3,(TableDiv[[Agency]:[Agency]]=$E425)/(TableDiv[[Agency]:[Agency]]=$E425)*(ROW(TableDiv[Agency])-ROW(TableDiv[[#Headers],[Agency]])),COLUMNS($F$7:L$7))))</f>
        <v>0</v>
      </c>
      <c r="M425" s="1069" cm="1">
        <f t="array" ref="M425">IF($D425&lt;COLUMNS($F$7:M$7),"",INDEX(TableDiv[[GASB]:[GASB]],_xlfn.AGGREGATE(15,3,(TableDiv[[Agency]:[Agency]]=$E425)/(TableDiv[[Agency]:[Agency]]=$E425)*(ROW(TableDiv[Agency])-ROW(TableDiv[[#Headers],[Agency]])),COLUMNS($F$7:M$7))))</f>
        <v>0</v>
      </c>
      <c r="N425" s="1069" cm="1">
        <f t="array" ref="N425">IF($D425&lt;COLUMNS($F$7:N$7),"",INDEX(TableDiv[[GASB]:[GASB]],_xlfn.AGGREGATE(15,3,(TableDiv[[Agency]:[Agency]]=$E425)/(TableDiv[[Agency]:[Agency]]=$E425)*(ROW(TableDiv[Agency])-ROW(TableDiv[[#Headers],[Agency]])),COLUMNS($F$7:N$7))))</f>
        <v>0</v>
      </c>
      <c r="O425" s="1069" cm="1">
        <f t="array" ref="O425">IF($D425&lt;COLUMNS($F$7:O$7),"",INDEX(TableDiv[[GASB]:[GASB]],_xlfn.AGGREGATE(15,3,(TableDiv[[Agency]:[Agency]]=$E425)/(TableDiv[[Agency]:[Agency]]=$E425)*(ROW(TableDiv[Agency])-ROW(TableDiv[[#Headers],[Agency]])),COLUMNS($F$7:O$7))))</f>
        <v>0</v>
      </c>
      <c r="P425" s="1069" cm="1">
        <f t="array" ref="P425">IF($D425&lt;COLUMNS($F$7:P$7),"",INDEX(TableDiv[[GASB]:[GASB]],_xlfn.AGGREGATE(15,3,(TableDiv[[Agency]:[Agency]]=$E425)/(TableDiv[[Agency]:[Agency]]=$E425)*(ROW(TableDiv[Agency])-ROW(TableDiv[[#Headers],[Agency]])),COLUMNS($F$7:P$7))))</f>
        <v>0</v>
      </c>
      <c r="Q425" s="1069" cm="1">
        <f t="array" ref="Q425">IF($D425&lt;COLUMNS($F$7:Q$7),"",INDEX(TableDiv[[GASB]:[GASB]],_xlfn.AGGREGATE(15,3,(TableDiv[[Agency]:[Agency]]=$E425)/(TableDiv[[Agency]:[Agency]]=$E425)*(ROW(TableDiv[Agency])-ROW(TableDiv[[#Headers],[Agency]])),COLUMNS($F$7:Q$7))))</f>
        <v>0</v>
      </c>
      <c r="R425" s="1069" cm="1">
        <f t="array" ref="R425">IF($D425&lt;COLUMNS($F$7:R$7),"",INDEX(TableDiv[[GASB]:[GASB]],_xlfn.AGGREGATE(15,3,(TableDiv[[Agency]:[Agency]]=$E425)/(TableDiv[[Agency]:[Agency]]=$E425)*(ROW(TableDiv[Agency])-ROW(TableDiv[[#Headers],[Agency]])),COLUMNS($F$7:R$7))))</f>
        <v>0</v>
      </c>
      <c r="S425" s="1069" cm="1">
        <f t="array" ref="S425">IF($D425&lt;COLUMNS($F$7:S$7),"",INDEX(TableDiv[[GASB]:[GASB]],_xlfn.AGGREGATE(15,3,(TableDiv[[Agency]:[Agency]]=$E425)/(TableDiv[[Agency]:[Agency]]=$E425)*(ROW(TableDiv[Agency])-ROW(TableDiv[[#Headers],[Agency]])),COLUMNS($F$7:S$7))))</f>
        <v>0</v>
      </c>
      <c r="T425" s="1069" cm="1">
        <f t="array" ref="T425">IF($D425&lt;COLUMNS($F$7:T$7),"",INDEX(TableDiv[[GASB]:[GASB]],_xlfn.AGGREGATE(15,3,(TableDiv[[Agency]:[Agency]]=$E425)/(TableDiv[[Agency]:[Agency]]=$E425)*(ROW(TableDiv[Agency])-ROW(TableDiv[[#Headers],[Agency]])),COLUMNS($F$7:T$7))))</f>
        <v>0</v>
      </c>
      <c r="U425" s="1069" cm="1">
        <f t="array" ref="U425">IF($D425&lt;COLUMNS($F$7:U$7),"",INDEX(TableDiv[[GASB]:[GASB]],_xlfn.AGGREGATE(15,3,(TableDiv[[Agency]:[Agency]]=$E425)/(TableDiv[[Agency]:[Agency]]=$E425)*(ROW(TableDiv[Agency])-ROW(TableDiv[[#Headers],[Agency]])),COLUMNS($F$7:U$7))))</f>
        <v>0</v>
      </c>
      <c r="V425" s="1069" cm="1">
        <f t="array" ref="V425">IF($D425&lt;COLUMNS($F$7:V$7),"",INDEX(TableDiv[[GASB]:[GASB]],_xlfn.AGGREGATE(15,3,(TableDiv[[Agency]:[Agency]]=$E425)/(TableDiv[[Agency]:[Agency]]=$E425)*(ROW(TableDiv[Agency])-ROW(TableDiv[[#Headers],[Agency]])),COLUMNS($F$7:V$7))))</f>
        <v>0</v>
      </c>
      <c r="W425" s="1069" cm="1">
        <f t="array" ref="W425">IF($D425&lt;COLUMNS($F$7:W$7),"",INDEX(TableDiv[[GASB]:[GASB]],_xlfn.AGGREGATE(15,3,(TableDiv[[Agency]:[Agency]]=$E425)/(TableDiv[[Agency]:[Agency]]=$E425)*(ROW(TableDiv[Agency])-ROW(TableDiv[[#Headers],[Agency]])),COLUMNS($F$7:W$7))))</f>
        <v>0</v>
      </c>
      <c r="X425" s="1069" cm="1">
        <f t="array" ref="X425">IF($D425&lt;COLUMNS($F$7:X$7),"",INDEX(TableDiv[[GASB]:[GASB]],_xlfn.AGGREGATE(15,3,(TableDiv[[Agency]:[Agency]]=$E425)/(TableDiv[[Agency]:[Agency]]=$E425)*(ROW(TableDiv[Agency])-ROW(TableDiv[[#Headers],[Agency]])),COLUMNS($F$7:X$7))))</f>
        <v>0</v>
      </c>
      <c r="Y425" s="1069" cm="1">
        <f t="array" ref="Y425">IF($D425&lt;COLUMNS($F$7:Y$7),"",INDEX(TableDiv[[GASB]:[GASB]],_xlfn.AGGREGATE(15,3,(TableDiv[[Agency]:[Agency]]=$E425)/(TableDiv[[Agency]:[Agency]]=$E425)*(ROW(TableDiv[Agency])-ROW(TableDiv[[#Headers],[Agency]])),COLUMNS($F$7:Y$7))))</f>
        <v>0</v>
      </c>
      <c r="Z425" s="1069" cm="1">
        <f t="array" ref="Z425">IF($D425&lt;COLUMNS($F$7:Z$7),"",INDEX(TableDiv[[GASB]:[GASB]],_xlfn.AGGREGATE(15,3,(TableDiv[[Agency]:[Agency]]=$E425)/(TableDiv[[Agency]:[Agency]]=$E425)*(ROW(TableDiv[Agency])-ROW(TableDiv[[#Headers],[Agency]])),COLUMNS($F$7:Z$7))))</f>
        <v>0</v>
      </c>
      <c r="AA425" s="1069" cm="1">
        <f t="array" ref="AA425">IF($D425&lt;COLUMNS($F$7:AA$7),"",INDEX(TableDiv[[GASB]:[GASB]],_xlfn.AGGREGATE(15,3,(TableDiv[[Agency]:[Agency]]=$E425)/(TableDiv[[Agency]:[Agency]]=$E425)*(ROW(TableDiv[Agency])-ROW(TableDiv[[#Headers],[Agency]])),COLUMNS($F$7:AA$7))))</f>
        <v>0</v>
      </c>
      <c r="AB425" s="1069" cm="1">
        <f t="array" ref="AB425">IF($D425&lt;COLUMNS($F$7:AB$7),"",INDEX(TableDiv[[GASB]:[GASB]],_xlfn.AGGREGATE(15,3,(TableDiv[[Agency]:[Agency]]=$E425)/(TableDiv[[Agency]:[Agency]]=$E425)*(ROW(TableDiv[Agency])-ROW(TableDiv[[#Headers],[Agency]])),COLUMNS($F$7:AB$7))))</f>
        <v>0</v>
      </c>
      <c r="AC425" s="1069" cm="1">
        <f t="array" ref="AC425">IF($D425&lt;COLUMNS($F$7:AC$7),"",INDEX(TableDiv[[GASB]:[GASB]],_xlfn.AGGREGATE(15,3,(TableDiv[[Agency]:[Agency]]=$E425)/(TableDiv[[Agency]:[Agency]]=$E425)*(ROW(TableDiv[Agency])-ROW(TableDiv[[#Headers],[Agency]])),COLUMNS($F$7:AC$7))))</f>
        <v>0</v>
      </c>
      <c r="AD425" s="1069" cm="1">
        <f t="array" ref="AD425">IF($D425&lt;COLUMNS($F$7:AD$7),"",INDEX(TableDiv[[GASB]:[GASB]],_xlfn.AGGREGATE(15,3,(TableDiv[[Agency]:[Agency]]=$E425)/(TableDiv[[Agency]:[Agency]]=$E425)*(ROW(TableDiv[Agency])-ROW(TableDiv[[#Headers],[Agency]])),COLUMNS($F$7:AD$7))))</f>
        <v>0</v>
      </c>
      <c r="AE425" s="1069" cm="1">
        <f t="array" ref="AE425">IF($D425&lt;COLUMNS($F$7:AE$7),"",INDEX(TableDiv[[GASB]:[GASB]],_xlfn.AGGREGATE(15,3,(TableDiv[[Agency]:[Agency]]=$E425)/(TableDiv[[Agency]:[Agency]]=$E425)*(ROW(TableDiv[Agency])-ROW(TableDiv[[#Headers],[Agency]])),COLUMNS($F$7:AE$7))))</f>
        <v>0</v>
      </c>
      <c r="AF425" s="1069" cm="1">
        <f t="array" ref="AF425">IF($D425&lt;COLUMNS($F$7:AF$7),"",INDEX(TableDiv[[GASB]:[GASB]],_xlfn.AGGREGATE(15,3,(TableDiv[[Agency]:[Agency]]=$E425)/(TableDiv[[Agency]:[Agency]]=$E425)*(ROW(TableDiv[Agency])-ROW(TableDiv[[#Headers],[Agency]])),COLUMNS($F$7:AF$7))))</f>
        <v>0</v>
      </c>
      <c r="AG425" s="1069" cm="1">
        <f t="array" ref="AG425">IF($D425&lt;COLUMNS($F$7:AG$7),"",INDEX(TableDiv[[GASB]:[GASB]],_xlfn.AGGREGATE(15,3,(TableDiv[[Agency]:[Agency]]=$E425)/(TableDiv[[Agency]:[Agency]]=$E425)*(ROW(TableDiv[Agency])-ROW(TableDiv[[#Headers],[Agency]])),COLUMNS($F$7:AG$7))))</f>
        <v>0</v>
      </c>
      <c r="AH425" s="1069" cm="1">
        <f t="array" ref="AH425">IF($D425&lt;COLUMNS($F$7:AH$7),"",INDEX(TableDiv[[GASB]:[GASB]],_xlfn.AGGREGATE(15,3,(TableDiv[[Agency]:[Agency]]=$E425)/(TableDiv[[Agency]:[Agency]]=$E425)*(ROW(TableDiv[Agency])-ROW(TableDiv[[#Headers],[Agency]])),COLUMNS($F$7:AH$7))))</f>
        <v>0</v>
      </c>
      <c r="AI425" s="1069" cm="1">
        <f t="array" ref="AI425">IF($D425&lt;COLUMNS($F$7:AI$7),"",INDEX(TableDiv[[GASB]:[GASB]],_xlfn.AGGREGATE(15,3,(TableDiv[[Agency]:[Agency]]=$E425)/(TableDiv[[Agency]:[Agency]]=$E425)*(ROW(TableDiv[Agency])-ROW(TableDiv[[#Headers],[Agency]])),COLUMNS($F$7:AI$7))))</f>
        <v>0</v>
      </c>
      <c r="AJ425" s="1069" cm="1">
        <f t="array" ref="AJ425">IF($D425&lt;COLUMNS($F$7:AJ$7),"",INDEX(TableDiv[[GASB]:[GASB]],_xlfn.AGGREGATE(15,3,(TableDiv[[Agency]:[Agency]]=$E425)/(TableDiv[[Agency]:[Agency]]=$E425)*(ROW(TableDiv[Agency])-ROW(TableDiv[[#Headers],[Agency]])),COLUMNS($F$7:AJ$7))))</f>
        <v>0</v>
      </c>
      <c r="AK425" s="1069" t="str" cm="1">
        <f t="array" ref="AK425">IF($D425&lt;COLUMNS($F$7:AK$7),"",INDEX(TableDiv[[GASB]:[GASB]],_xlfn.AGGREGATE(15,3,(TableDiv[[Agency]:[Agency]]=$E425)/(TableDiv[[Agency]:[Agency]]=$E425)*(ROW(TableDiv[Agency])-ROW(TableDiv[[#Headers],[Agency]])),COLUMNS($F$7:AK$7))))</f>
        <v/>
      </c>
      <c r="AL425" s="1069" t="str" cm="1">
        <f t="array" ref="AL425">IF($D425&lt;COLUMNS($F$7:AL$7),"",INDEX(TableDiv[[GASB]:[GASB]],_xlfn.AGGREGATE(15,3,(TableDiv[[Agency]:[Agency]]=$E425)/(TableDiv[[Agency]:[Agency]]=$E425)*(ROW(TableDiv[Agency])-ROW(TableDiv[[#Headers],[Agency]])),COLUMNS($F$7:AL$7))))</f>
        <v/>
      </c>
      <c r="AM425" s="1069" t="str" cm="1">
        <f t="array" ref="AM425">IF($D425&lt;COLUMNS($F$7:AM$7),"",INDEX(TableDiv[[GASB]:[GASB]],_xlfn.AGGREGATE(15,3,(TableDiv[[Agency]:[Agency]]=$E425)/(TableDiv[[Agency]:[Agency]]=$E425)*(ROW(TableDiv[Agency])-ROW(TableDiv[[#Headers],[Agency]])),COLUMNS($F$7:AM$7))))</f>
        <v/>
      </c>
      <c r="AN425" s="1069"/>
      <c r="AO425" s="1069"/>
      <c r="AP425" s="1069"/>
      <c r="AQ425" s="1069"/>
      <c r="AR425" s="1069"/>
      <c r="AS425" s="1069"/>
    </row>
    <row r="426" spans="1:45" ht="15">
      <c r="A426" s="1073" t="s">
        <v>1147</v>
      </c>
      <c r="B426" s="1073" t="s">
        <v>177</v>
      </c>
      <c r="C426" s="1069"/>
      <c r="D426" s="1069">
        <f>COUNTIF(TableDiv[Agency],E426)</f>
        <v>31</v>
      </c>
      <c r="E426" s="1078" t="str" cm="1">
        <f t="array" ref="E426">IFERROR(INDEX(TableDiv[Agency],MATCH(0,INDEX(COUNTIF($E$7:E425,TableDiv[Agency]),),0)),"")</f>
        <v/>
      </c>
      <c r="F426" s="1069" cm="1">
        <f t="array" ref="F426">IF($D426&lt;COLUMNS($F$7:F$7),"",INDEX(TableDiv[[GASB]:[GASB]],_xlfn.AGGREGATE(15,3,(TableDiv[[Agency]:[Agency]]=$E426)/(TableDiv[[Agency]:[Agency]]=$E426)*(ROW(TableDiv[Agency])-ROW(TableDiv[[#Headers],[Agency]])),COLUMNS($F$7:F$7))))</f>
        <v>0</v>
      </c>
      <c r="G426" s="1069" cm="1">
        <f t="array" ref="G426">IF($D426&lt;COLUMNS($F$7:G$7),"",INDEX(TableDiv[[GASB]:[GASB]],_xlfn.AGGREGATE(15,3,(TableDiv[[Agency]:[Agency]]=$E426)/(TableDiv[[Agency]:[Agency]]=$E426)*(ROW(TableDiv[Agency])-ROW(TableDiv[[#Headers],[Agency]])),COLUMNS($F$7:G$7))))</f>
        <v>0</v>
      </c>
      <c r="H426" s="1069" cm="1">
        <f t="array" ref="H426">IF($D426&lt;COLUMNS($F$7:H$7),"",INDEX(TableDiv[[GASB]:[GASB]],_xlfn.AGGREGATE(15,3,(TableDiv[[Agency]:[Agency]]=$E426)/(TableDiv[[Agency]:[Agency]]=$E426)*(ROW(TableDiv[Agency])-ROW(TableDiv[[#Headers],[Agency]])),COLUMNS($F$7:H$7))))</f>
        <v>0</v>
      </c>
      <c r="I426" s="1069" cm="1">
        <f t="array" ref="I426">IF($D426&lt;COLUMNS($F$7:I$7),"",INDEX(TableDiv[[GASB]:[GASB]],_xlfn.AGGREGATE(15,3,(TableDiv[[Agency]:[Agency]]=$E426)/(TableDiv[[Agency]:[Agency]]=$E426)*(ROW(TableDiv[Agency])-ROW(TableDiv[[#Headers],[Agency]])),COLUMNS($F$7:I$7))))</f>
        <v>0</v>
      </c>
      <c r="J426" s="1069" cm="1">
        <f t="array" ref="J426">IF($D426&lt;COLUMNS($F$7:J$7),"",INDEX(TableDiv[[GASB]:[GASB]],_xlfn.AGGREGATE(15,3,(TableDiv[[Agency]:[Agency]]=$E426)/(TableDiv[[Agency]:[Agency]]=$E426)*(ROW(TableDiv[Agency])-ROW(TableDiv[[#Headers],[Agency]])),COLUMNS($F$7:J$7))))</f>
        <v>0</v>
      </c>
      <c r="K426" s="1069" cm="1">
        <f t="array" ref="K426">IF($D426&lt;COLUMNS($F$7:K$7),"",INDEX(TableDiv[[GASB]:[GASB]],_xlfn.AGGREGATE(15,3,(TableDiv[[Agency]:[Agency]]=$E426)/(TableDiv[[Agency]:[Agency]]=$E426)*(ROW(TableDiv[Agency])-ROW(TableDiv[[#Headers],[Agency]])),COLUMNS($F$7:K$7))))</f>
        <v>0</v>
      </c>
      <c r="L426" s="1069" cm="1">
        <f t="array" ref="L426">IF($D426&lt;COLUMNS($F$7:L$7),"",INDEX(TableDiv[[GASB]:[GASB]],_xlfn.AGGREGATE(15,3,(TableDiv[[Agency]:[Agency]]=$E426)/(TableDiv[[Agency]:[Agency]]=$E426)*(ROW(TableDiv[Agency])-ROW(TableDiv[[#Headers],[Agency]])),COLUMNS($F$7:L$7))))</f>
        <v>0</v>
      </c>
      <c r="M426" s="1069" cm="1">
        <f t="array" ref="M426">IF($D426&lt;COLUMNS($F$7:M$7),"",INDEX(TableDiv[[GASB]:[GASB]],_xlfn.AGGREGATE(15,3,(TableDiv[[Agency]:[Agency]]=$E426)/(TableDiv[[Agency]:[Agency]]=$E426)*(ROW(TableDiv[Agency])-ROW(TableDiv[[#Headers],[Agency]])),COLUMNS($F$7:M$7))))</f>
        <v>0</v>
      </c>
      <c r="N426" s="1069" cm="1">
        <f t="array" ref="N426">IF($D426&lt;COLUMNS($F$7:N$7),"",INDEX(TableDiv[[GASB]:[GASB]],_xlfn.AGGREGATE(15,3,(TableDiv[[Agency]:[Agency]]=$E426)/(TableDiv[[Agency]:[Agency]]=$E426)*(ROW(TableDiv[Agency])-ROW(TableDiv[[#Headers],[Agency]])),COLUMNS($F$7:N$7))))</f>
        <v>0</v>
      </c>
      <c r="O426" s="1069" cm="1">
        <f t="array" ref="O426">IF($D426&lt;COLUMNS($F$7:O$7),"",INDEX(TableDiv[[GASB]:[GASB]],_xlfn.AGGREGATE(15,3,(TableDiv[[Agency]:[Agency]]=$E426)/(TableDiv[[Agency]:[Agency]]=$E426)*(ROW(TableDiv[Agency])-ROW(TableDiv[[#Headers],[Agency]])),COLUMNS($F$7:O$7))))</f>
        <v>0</v>
      </c>
      <c r="P426" s="1069" cm="1">
        <f t="array" ref="P426">IF($D426&lt;COLUMNS($F$7:P$7),"",INDEX(TableDiv[[GASB]:[GASB]],_xlfn.AGGREGATE(15,3,(TableDiv[[Agency]:[Agency]]=$E426)/(TableDiv[[Agency]:[Agency]]=$E426)*(ROW(TableDiv[Agency])-ROW(TableDiv[[#Headers],[Agency]])),COLUMNS($F$7:P$7))))</f>
        <v>0</v>
      </c>
      <c r="Q426" s="1069" cm="1">
        <f t="array" ref="Q426">IF($D426&lt;COLUMNS($F$7:Q$7),"",INDEX(TableDiv[[GASB]:[GASB]],_xlfn.AGGREGATE(15,3,(TableDiv[[Agency]:[Agency]]=$E426)/(TableDiv[[Agency]:[Agency]]=$E426)*(ROW(TableDiv[Agency])-ROW(TableDiv[[#Headers],[Agency]])),COLUMNS($F$7:Q$7))))</f>
        <v>0</v>
      </c>
      <c r="R426" s="1069" cm="1">
        <f t="array" ref="R426">IF($D426&lt;COLUMNS($F$7:R$7),"",INDEX(TableDiv[[GASB]:[GASB]],_xlfn.AGGREGATE(15,3,(TableDiv[[Agency]:[Agency]]=$E426)/(TableDiv[[Agency]:[Agency]]=$E426)*(ROW(TableDiv[Agency])-ROW(TableDiv[[#Headers],[Agency]])),COLUMNS($F$7:R$7))))</f>
        <v>0</v>
      </c>
      <c r="S426" s="1069" cm="1">
        <f t="array" ref="S426">IF($D426&lt;COLUMNS($F$7:S$7),"",INDEX(TableDiv[[GASB]:[GASB]],_xlfn.AGGREGATE(15,3,(TableDiv[[Agency]:[Agency]]=$E426)/(TableDiv[[Agency]:[Agency]]=$E426)*(ROW(TableDiv[Agency])-ROW(TableDiv[[#Headers],[Agency]])),COLUMNS($F$7:S$7))))</f>
        <v>0</v>
      </c>
      <c r="T426" s="1069" cm="1">
        <f t="array" ref="T426">IF($D426&lt;COLUMNS($F$7:T$7),"",INDEX(TableDiv[[GASB]:[GASB]],_xlfn.AGGREGATE(15,3,(TableDiv[[Agency]:[Agency]]=$E426)/(TableDiv[[Agency]:[Agency]]=$E426)*(ROW(TableDiv[Agency])-ROW(TableDiv[[#Headers],[Agency]])),COLUMNS($F$7:T$7))))</f>
        <v>0</v>
      </c>
      <c r="U426" s="1069" cm="1">
        <f t="array" ref="U426">IF($D426&lt;COLUMNS($F$7:U$7),"",INDEX(TableDiv[[GASB]:[GASB]],_xlfn.AGGREGATE(15,3,(TableDiv[[Agency]:[Agency]]=$E426)/(TableDiv[[Agency]:[Agency]]=$E426)*(ROW(TableDiv[Agency])-ROW(TableDiv[[#Headers],[Agency]])),COLUMNS($F$7:U$7))))</f>
        <v>0</v>
      </c>
      <c r="V426" s="1069" cm="1">
        <f t="array" ref="V426">IF($D426&lt;COLUMNS($F$7:V$7),"",INDEX(TableDiv[[GASB]:[GASB]],_xlfn.AGGREGATE(15,3,(TableDiv[[Agency]:[Agency]]=$E426)/(TableDiv[[Agency]:[Agency]]=$E426)*(ROW(TableDiv[Agency])-ROW(TableDiv[[#Headers],[Agency]])),COLUMNS($F$7:V$7))))</f>
        <v>0</v>
      </c>
      <c r="W426" s="1069" cm="1">
        <f t="array" ref="W426">IF($D426&lt;COLUMNS($F$7:W$7),"",INDEX(TableDiv[[GASB]:[GASB]],_xlfn.AGGREGATE(15,3,(TableDiv[[Agency]:[Agency]]=$E426)/(TableDiv[[Agency]:[Agency]]=$E426)*(ROW(TableDiv[Agency])-ROW(TableDiv[[#Headers],[Agency]])),COLUMNS($F$7:W$7))))</f>
        <v>0</v>
      </c>
      <c r="X426" s="1069" cm="1">
        <f t="array" ref="X426">IF($D426&lt;COLUMNS($F$7:X$7),"",INDEX(TableDiv[[GASB]:[GASB]],_xlfn.AGGREGATE(15,3,(TableDiv[[Agency]:[Agency]]=$E426)/(TableDiv[[Agency]:[Agency]]=$E426)*(ROW(TableDiv[Agency])-ROW(TableDiv[[#Headers],[Agency]])),COLUMNS($F$7:X$7))))</f>
        <v>0</v>
      </c>
      <c r="Y426" s="1069" cm="1">
        <f t="array" ref="Y426">IF($D426&lt;COLUMNS($F$7:Y$7),"",INDEX(TableDiv[[GASB]:[GASB]],_xlfn.AGGREGATE(15,3,(TableDiv[[Agency]:[Agency]]=$E426)/(TableDiv[[Agency]:[Agency]]=$E426)*(ROW(TableDiv[Agency])-ROW(TableDiv[[#Headers],[Agency]])),COLUMNS($F$7:Y$7))))</f>
        <v>0</v>
      </c>
      <c r="Z426" s="1069" cm="1">
        <f t="array" ref="Z426">IF($D426&lt;COLUMNS($F$7:Z$7),"",INDEX(TableDiv[[GASB]:[GASB]],_xlfn.AGGREGATE(15,3,(TableDiv[[Agency]:[Agency]]=$E426)/(TableDiv[[Agency]:[Agency]]=$E426)*(ROW(TableDiv[Agency])-ROW(TableDiv[[#Headers],[Agency]])),COLUMNS($F$7:Z$7))))</f>
        <v>0</v>
      </c>
      <c r="AA426" s="1069" cm="1">
        <f t="array" ref="AA426">IF($D426&lt;COLUMNS($F$7:AA$7),"",INDEX(TableDiv[[GASB]:[GASB]],_xlfn.AGGREGATE(15,3,(TableDiv[[Agency]:[Agency]]=$E426)/(TableDiv[[Agency]:[Agency]]=$E426)*(ROW(TableDiv[Agency])-ROW(TableDiv[[#Headers],[Agency]])),COLUMNS($F$7:AA$7))))</f>
        <v>0</v>
      </c>
      <c r="AB426" s="1069" cm="1">
        <f t="array" ref="AB426">IF($D426&lt;COLUMNS($F$7:AB$7),"",INDEX(TableDiv[[GASB]:[GASB]],_xlfn.AGGREGATE(15,3,(TableDiv[[Agency]:[Agency]]=$E426)/(TableDiv[[Agency]:[Agency]]=$E426)*(ROW(TableDiv[Agency])-ROW(TableDiv[[#Headers],[Agency]])),COLUMNS($F$7:AB$7))))</f>
        <v>0</v>
      </c>
      <c r="AC426" s="1069" cm="1">
        <f t="array" ref="AC426">IF($D426&lt;COLUMNS($F$7:AC$7),"",INDEX(TableDiv[[GASB]:[GASB]],_xlfn.AGGREGATE(15,3,(TableDiv[[Agency]:[Agency]]=$E426)/(TableDiv[[Agency]:[Agency]]=$E426)*(ROW(TableDiv[Agency])-ROW(TableDiv[[#Headers],[Agency]])),COLUMNS($F$7:AC$7))))</f>
        <v>0</v>
      </c>
      <c r="AD426" s="1069" cm="1">
        <f t="array" ref="AD426">IF($D426&lt;COLUMNS($F$7:AD$7),"",INDEX(TableDiv[[GASB]:[GASB]],_xlfn.AGGREGATE(15,3,(TableDiv[[Agency]:[Agency]]=$E426)/(TableDiv[[Agency]:[Agency]]=$E426)*(ROW(TableDiv[Agency])-ROW(TableDiv[[#Headers],[Agency]])),COLUMNS($F$7:AD$7))))</f>
        <v>0</v>
      </c>
      <c r="AE426" s="1069" cm="1">
        <f t="array" ref="AE426">IF($D426&lt;COLUMNS($F$7:AE$7),"",INDEX(TableDiv[[GASB]:[GASB]],_xlfn.AGGREGATE(15,3,(TableDiv[[Agency]:[Agency]]=$E426)/(TableDiv[[Agency]:[Agency]]=$E426)*(ROW(TableDiv[Agency])-ROW(TableDiv[[#Headers],[Agency]])),COLUMNS($F$7:AE$7))))</f>
        <v>0</v>
      </c>
      <c r="AF426" s="1069" cm="1">
        <f t="array" ref="AF426">IF($D426&lt;COLUMNS($F$7:AF$7),"",INDEX(TableDiv[[GASB]:[GASB]],_xlfn.AGGREGATE(15,3,(TableDiv[[Agency]:[Agency]]=$E426)/(TableDiv[[Agency]:[Agency]]=$E426)*(ROW(TableDiv[Agency])-ROW(TableDiv[[#Headers],[Agency]])),COLUMNS($F$7:AF$7))))</f>
        <v>0</v>
      </c>
      <c r="AG426" s="1069" cm="1">
        <f t="array" ref="AG426">IF($D426&lt;COLUMNS($F$7:AG$7),"",INDEX(TableDiv[[GASB]:[GASB]],_xlfn.AGGREGATE(15,3,(TableDiv[[Agency]:[Agency]]=$E426)/(TableDiv[[Agency]:[Agency]]=$E426)*(ROW(TableDiv[Agency])-ROW(TableDiv[[#Headers],[Agency]])),COLUMNS($F$7:AG$7))))</f>
        <v>0</v>
      </c>
      <c r="AH426" s="1069" cm="1">
        <f t="array" ref="AH426">IF($D426&lt;COLUMNS($F$7:AH$7),"",INDEX(TableDiv[[GASB]:[GASB]],_xlfn.AGGREGATE(15,3,(TableDiv[[Agency]:[Agency]]=$E426)/(TableDiv[[Agency]:[Agency]]=$E426)*(ROW(TableDiv[Agency])-ROW(TableDiv[[#Headers],[Agency]])),COLUMNS($F$7:AH$7))))</f>
        <v>0</v>
      </c>
      <c r="AI426" s="1069" cm="1">
        <f t="array" ref="AI426">IF($D426&lt;COLUMNS($F$7:AI$7),"",INDEX(TableDiv[[GASB]:[GASB]],_xlfn.AGGREGATE(15,3,(TableDiv[[Agency]:[Agency]]=$E426)/(TableDiv[[Agency]:[Agency]]=$E426)*(ROW(TableDiv[Agency])-ROW(TableDiv[[#Headers],[Agency]])),COLUMNS($F$7:AI$7))))</f>
        <v>0</v>
      </c>
      <c r="AJ426" s="1069" cm="1">
        <f t="array" ref="AJ426">IF($D426&lt;COLUMNS($F$7:AJ$7),"",INDEX(TableDiv[[GASB]:[GASB]],_xlfn.AGGREGATE(15,3,(TableDiv[[Agency]:[Agency]]=$E426)/(TableDiv[[Agency]:[Agency]]=$E426)*(ROW(TableDiv[Agency])-ROW(TableDiv[[#Headers],[Agency]])),COLUMNS($F$7:AJ$7))))</f>
        <v>0</v>
      </c>
      <c r="AK426" s="1069" t="str" cm="1">
        <f t="array" ref="AK426">IF($D426&lt;COLUMNS($F$7:AK$7),"",INDEX(TableDiv[[GASB]:[GASB]],_xlfn.AGGREGATE(15,3,(TableDiv[[Agency]:[Agency]]=$E426)/(TableDiv[[Agency]:[Agency]]=$E426)*(ROW(TableDiv[Agency])-ROW(TableDiv[[#Headers],[Agency]])),COLUMNS($F$7:AK$7))))</f>
        <v/>
      </c>
      <c r="AL426" s="1069" t="str" cm="1">
        <f t="array" ref="AL426">IF($D426&lt;COLUMNS($F$7:AL$7),"",INDEX(TableDiv[[GASB]:[GASB]],_xlfn.AGGREGATE(15,3,(TableDiv[[Agency]:[Agency]]=$E426)/(TableDiv[[Agency]:[Agency]]=$E426)*(ROW(TableDiv[Agency])-ROW(TableDiv[[#Headers],[Agency]])),COLUMNS($F$7:AL$7))))</f>
        <v/>
      </c>
      <c r="AM426" s="1069" t="str" cm="1">
        <f t="array" ref="AM426">IF($D426&lt;COLUMNS($F$7:AM$7),"",INDEX(TableDiv[[GASB]:[GASB]],_xlfn.AGGREGATE(15,3,(TableDiv[[Agency]:[Agency]]=$E426)/(TableDiv[[Agency]:[Agency]]=$E426)*(ROW(TableDiv[Agency])-ROW(TableDiv[[#Headers],[Agency]])),COLUMNS($F$7:AM$7))))</f>
        <v/>
      </c>
      <c r="AN426" s="1069"/>
      <c r="AO426" s="1069"/>
      <c r="AP426" s="1069"/>
      <c r="AQ426" s="1069"/>
      <c r="AR426" s="1069"/>
      <c r="AS426" s="1069"/>
    </row>
    <row r="427" spans="1:45" ht="15">
      <c r="A427" s="1073" t="s">
        <v>1284</v>
      </c>
      <c r="B427" s="1073" t="s">
        <v>177</v>
      </c>
      <c r="C427" s="1069"/>
      <c r="D427" s="1069">
        <f>COUNTIF(TableDiv[Agency],E427)</f>
        <v>31</v>
      </c>
      <c r="E427" s="1078" t="str" cm="1">
        <f t="array" ref="E427">IFERROR(INDEX(TableDiv[Agency],MATCH(0,INDEX(COUNTIF($E$7:E426,TableDiv[Agency]),),0)),"")</f>
        <v/>
      </c>
      <c r="F427" s="1069" cm="1">
        <f t="array" ref="F427">IF($D427&lt;COLUMNS($F$7:F$7),"",INDEX(TableDiv[[GASB]:[GASB]],_xlfn.AGGREGATE(15,3,(TableDiv[[Agency]:[Agency]]=$E427)/(TableDiv[[Agency]:[Agency]]=$E427)*(ROW(TableDiv[Agency])-ROW(TableDiv[[#Headers],[Agency]])),COLUMNS($F$7:F$7))))</f>
        <v>0</v>
      </c>
      <c r="G427" s="1069" cm="1">
        <f t="array" ref="G427">IF($D427&lt;COLUMNS($F$7:G$7),"",INDEX(TableDiv[[GASB]:[GASB]],_xlfn.AGGREGATE(15,3,(TableDiv[[Agency]:[Agency]]=$E427)/(TableDiv[[Agency]:[Agency]]=$E427)*(ROW(TableDiv[Agency])-ROW(TableDiv[[#Headers],[Agency]])),COLUMNS($F$7:G$7))))</f>
        <v>0</v>
      </c>
      <c r="H427" s="1069" cm="1">
        <f t="array" ref="H427">IF($D427&lt;COLUMNS($F$7:H$7),"",INDEX(TableDiv[[GASB]:[GASB]],_xlfn.AGGREGATE(15,3,(TableDiv[[Agency]:[Agency]]=$E427)/(TableDiv[[Agency]:[Agency]]=$E427)*(ROW(TableDiv[Agency])-ROW(TableDiv[[#Headers],[Agency]])),COLUMNS($F$7:H$7))))</f>
        <v>0</v>
      </c>
      <c r="I427" s="1069" cm="1">
        <f t="array" ref="I427">IF($D427&lt;COLUMNS($F$7:I$7),"",INDEX(TableDiv[[GASB]:[GASB]],_xlfn.AGGREGATE(15,3,(TableDiv[[Agency]:[Agency]]=$E427)/(TableDiv[[Agency]:[Agency]]=$E427)*(ROW(TableDiv[Agency])-ROW(TableDiv[[#Headers],[Agency]])),COLUMNS($F$7:I$7))))</f>
        <v>0</v>
      </c>
      <c r="J427" s="1069" cm="1">
        <f t="array" ref="J427">IF($D427&lt;COLUMNS($F$7:J$7),"",INDEX(TableDiv[[GASB]:[GASB]],_xlfn.AGGREGATE(15,3,(TableDiv[[Agency]:[Agency]]=$E427)/(TableDiv[[Agency]:[Agency]]=$E427)*(ROW(TableDiv[Agency])-ROW(TableDiv[[#Headers],[Agency]])),COLUMNS($F$7:J$7))))</f>
        <v>0</v>
      </c>
      <c r="K427" s="1069" cm="1">
        <f t="array" ref="K427">IF($D427&lt;COLUMNS($F$7:K$7),"",INDEX(TableDiv[[GASB]:[GASB]],_xlfn.AGGREGATE(15,3,(TableDiv[[Agency]:[Agency]]=$E427)/(TableDiv[[Agency]:[Agency]]=$E427)*(ROW(TableDiv[Agency])-ROW(TableDiv[[#Headers],[Agency]])),COLUMNS($F$7:K$7))))</f>
        <v>0</v>
      </c>
      <c r="L427" s="1069" cm="1">
        <f t="array" ref="L427">IF($D427&lt;COLUMNS($F$7:L$7),"",INDEX(TableDiv[[GASB]:[GASB]],_xlfn.AGGREGATE(15,3,(TableDiv[[Agency]:[Agency]]=$E427)/(TableDiv[[Agency]:[Agency]]=$E427)*(ROW(TableDiv[Agency])-ROW(TableDiv[[#Headers],[Agency]])),COLUMNS($F$7:L$7))))</f>
        <v>0</v>
      </c>
      <c r="M427" s="1069" cm="1">
        <f t="array" ref="M427">IF($D427&lt;COLUMNS($F$7:M$7),"",INDEX(TableDiv[[GASB]:[GASB]],_xlfn.AGGREGATE(15,3,(TableDiv[[Agency]:[Agency]]=$E427)/(TableDiv[[Agency]:[Agency]]=$E427)*(ROW(TableDiv[Agency])-ROW(TableDiv[[#Headers],[Agency]])),COLUMNS($F$7:M$7))))</f>
        <v>0</v>
      </c>
      <c r="N427" s="1069" cm="1">
        <f t="array" ref="N427">IF($D427&lt;COLUMNS($F$7:N$7),"",INDEX(TableDiv[[GASB]:[GASB]],_xlfn.AGGREGATE(15,3,(TableDiv[[Agency]:[Agency]]=$E427)/(TableDiv[[Agency]:[Agency]]=$E427)*(ROW(TableDiv[Agency])-ROW(TableDiv[[#Headers],[Agency]])),COLUMNS($F$7:N$7))))</f>
        <v>0</v>
      </c>
      <c r="O427" s="1069" cm="1">
        <f t="array" ref="O427">IF($D427&lt;COLUMNS($F$7:O$7),"",INDEX(TableDiv[[GASB]:[GASB]],_xlfn.AGGREGATE(15,3,(TableDiv[[Agency]:[Agency]]=$E427)/(TableDiv[[Agency]:[Agency]]=$E427)*(ROW(TableDiv[Agency])-ROW(TableDiv[[#Headers],[Agency]])),COLUMNS($F$7:O$7))))</f>
        <v>0</v>
      </c>
      <c r="P427" s="1069" cm="1">
        <f t="array" ref="P427">IF($D427&lt;COLUMNS($F$7:P$7),"",INDEX(TableDiv[[GASB]:[GASB]],_xlfn.AGGREGATE(15,3,(TableDiv[[Agency]:[Agency]]=$E427)/(TableDiv[[Agency]:[Agency]]=$E427)*(ROW(TableDiv[Agency])-ROW(TableDiv[[#Headers],[Agency]])),COLUMNS($F$7:P$7))))</f>
        <v>0</v>
      </c>
      <c r="Q427" s="1069" cm="1">
        <f t="array" ref="Q427">IF($D427&lt;COLUMNS($F$7:Q$7),"",INDEX(TableDiv[[GASB]:[GASB]],_xlfn.AGGREGATE(15,3,(TableDiv[[Agency]:[Agency]]=$E427)/(TableDiv[[Agency]:[Agency]]=$E427)*(ROW(TableDiv[Agency])-ROW(TableDiv[[#Headers],[Agency]])),COLUMNS($F$7:Q$7))))</f>
        <v>0</v>
      </c>
      <c r="R427" s="1069" cm="1">
        <f t="array" ref="R427">IF($D427&lt;COLUMNS($F$7:R$7),"",INDEX(TableDiv[[GASB]:[GASB]],_xlfn.AGGREGATE(15,3,(TableDiv[[Agency]:[Agency]]=$E427)/(TableDiv[[Agency]:[Agency]]=$E427)*(ROW(TableDiv[Agency])-ROW(TableDiv[[#Headers],[Agency]])),COLUMNS($F$7:R$7))))</f>
        <v>0</v>
      </c>
      <c r="S427" s="1069" cm="1">
        <f t="array" ref="S427">IF($D427&lt;COLUMNS($F$7:S$7),"",INDEX(TableDiv[[GASB]:[GASB]],_xlfn.AGGREGATE(15,3,(TableDiv[[Agency]:[Agency]]=$E427)/(TableDiv[[Agency]:[Agency]]=$E427)*(ROW(TableDiv[Agency])-ROW(TableDiv[[#Headers],[Agency]])),COLUMNS($F$7:S$7))))</f>
        <v>0</v>
      </c>
      <c r="T427" s="1069" cm="1">
        <f t="array" ref="T427">IF($D427&lt;COLUMNS($F$7:T$7),"",INDEX(TableDiv[[GASB]:[GASB]],_xlfn.AGGREGATE(15,3,(TableDiv[[Agency]:[Agency]]=$E427)/(TableDiv[[Agency]:[Agency]]=$E427)*(ROW(TableDiv[Agency])-ROW(TableDiv[[#Headers],[Agency]])),COLUMNS($F$7:T$7))))</f>
        <v>0</v>
      </c>
      <c r="U427" s="1069" cm="1">
        <f t="array" ref="U427">IF($D427&lt;COLUMNS($F$7:U$7),"",INDEX(TableDiv[[GASB]:[GASB]],_xlfn.AGGREGATE(15,3,(TableDiv[[Agency]:[Agency]]=$E427)/(TableDiv[[Agency]:[Agency]]=$E427)*(ROW(TableDiv[Agency])-ROW(TableDiv[[#Headers],[Agency]])),COLUMNS($F$7:U$7))))</f>
        <v>0</v>
      </c>
      <c r="V427" s="1069" cm="1">
        <f t="array" ref="V427">IF($D427&lt;COLUMNS($F$7:V$7),"",INDEX(TableDiv[[GASB]:[GASB]],_xlfn.AGGREGATE(15,3,(TableDiv[[Agency]:[Agency]]=$E427)/(TableDiv[[Agency]:[Agency]]=$E427)*(ROW(TableDiv[Agency])-ROW(TableDiv[[#Headers],[Agency]])),COLUMNS($F$7:V$7))))</f>
        <v>0</v>
      </c>
      <c r="W427" s="1069" cm="1">
        <f t="array" ref="W427">IF($D427&lt;COLUMNS($F$7:W$7),"",INDEX(TableDiv[[GASB]:[GASB]],_xlfn.AGGREGATE(15,3,(TableDiv[[Agency]:[Agency]]=$E427)/(TableDiv[[Agency]:[Agency]]=$E427)*(ROW(TableDiv[Agency])-ROW(TableDiv[[#Headers],[Agency]])),COLUMNS($F$7:W$7))))</f>
        <v>0</v>
      </c>
      <c r="X427" s="1069" cm="1">
        <f t="array" ref="X427">IF($D427&lt;COLUMNS($F$7:X$7),"",INDEX(TableDiv[[GASB]:[GASB]],_xlfn.AGGREGATE(15,3,(TableDiv[[Agency]:[Agency]]=$E427)/(TableDiv[[Agency]:[Agency]]=$E427)*(ROW(TableDiv[Agency])-ROW(TableDiv[[#Headers],[Agency]])),COLUMNS($F$7:X$7))))</f>
        <v>0</v>
      </c>
      <c r="Y427" s="1069" cm="1">
        <f t="array" ref="Y427">IF($D427&lt;COLUMNS($F$7:Y$7),"",INDEX(TableDiv[[GASB]:[GASB]],_xlfn.AGGREGATE(15,3,(TableDiv[[Agency]:[Agency]]=$E427)/(TableDiv[[Agency]:[Agency]]=$E427)*(ROW(TableDiv[Agency])-ROW(TableDiv[[#Headers],[Agency]])),COLUMNS($F$7:Y$7))))</f>
        <v>0</v>
      </c>
      <c r="Z427" s="1069" cm="1">
        <f t="array" ref="Z427">IF($D427&lt;COLUMNS($F$7:Z$7),"",INDEX(TableDiv[[GASB]:[GASB]],_xlfn.AGGREGATE(15,3,(TableDiv[[Agency]:[Agency]]=$E427)/(TableDiv[[Agency]:[Agency]]=$E427)*(ROW(TableDiv[Agency])-ROW(TableDiv[[#Headers],[Agency]])),COLUMNS($F$7:Z$7))))</f>
        <v>0</v>
      </c>
      <c r="AA427" s="1069" cm="1">
        <f t="array" ref="AA427">IF($D427&lt;COLUMNS($F$7:AA$7),"",INDEX(TableDiv[[GASB]:[GASB]],_xlfn.AGGREGATE(15,3,(TableDiv[[Agency]:[Agency]]=$E427)/(TableDiv[[Agency]:[Agency]]=$E427)*(ROW(TableDiv[Agency])-ROW(TableDiv[[#Headers],[Agency]])),COLUMNS($F$7:AA$7))))</f>
        <v>0</v>
      </c>
      <c r="AB427" s="1069" cm="1">
        <f t="array" ref="AB427">IF($D427&lt;COLUMNS($F$7:AB$7),"",INDEX(TableDiv[[GASB]:[GASB]],_xlfn.AGGREGATE(15,3,(TableDiv[[Agency]:[Agency]]=$E427)/(TableDiv[[Agency]:[Agency]]=$E427)*(ROW(TableDiv[Agency])-ROW(TableDiv[[#Headers],[Agency]])),COLUMNS($F$7:AB$7))))</f>
        <v>0</v>
      </c>
      <c r="AC427" s="1069" cm="1">
        <f t="array" ref="AC427">IF($D427&lt;COLUMNS($F$7:AC$7),"",INDEX(TableDiv[[GASB]:[GASB]],_xlfn.AGGREGATE(15,3,(TableDiv[[Agency]:[Agency]]=$E427)/(TableDiv[[Agency]:[Agency]]=$E427)*(ROW(TableDiv[Agency])-ROW(TableDiv[[#Headers],[Agency]])),COLUMNS($F$7:AC$7))))</f>
        <v>0</v>
      </c>
      <c r="AD427" s="1069" cm="1">
        <f t="array" ref="AD427">IF($D427&lt;COLUMNS($F$7:AD$7),"",INDEX(TableDiv[[GASB]:[GASB]],_xlfn.AGGREGATE(15,3,(TableDiv[[Agency]:[Agency]]=$E427)/(TableDiv[[Agency]:[Agency]]=$E427)*(ROW(TableDiv[Agency])-ROW(TableDiv[[#Headers],[Agency]])),COLUMNS($F$7:AD$7))))</f>
        <v>0</v>
      </c>
      <c r="AE427" s="1069" cm="1">
        <f t="array" ref="AE427">IF($D427&lt;COLUMNS($F$7:AE$7),"",INDEX(TableDiv[[GASB]:[GASB]],_xlfn.AGGREGATE(15,3,(TableDiv[[Agency]:[Agency]]=$E427)/(TableDiv[[Agency]:[Agency]]=$E427)*(ROW(TableDiv[Agency])-ROW(TableDiv[[#Headers],[Agency]])),COLUMNS($F$7:AE$7))))</f>
        <v>0</v>
      </c>
      <c r="AF427" s="1069" cm="1">
        <f t="array" ref="AF427">IF($D427&lt;COLUMNS($F$7:AF$7),"",INDEX(TableDiv[[GASB]:[GASB]],_xlfn.AGGREGATE(15,3,(TableDiv[[Agency]:[Agency]]=$E427)/(TableDiv[[Agency]:[Agency]]=$E427)*(ROW(TableDiv[Agency])-ROW(TableDiv[[#Headers],[Agency]])),COLUMNS($F$7:AF$7))))</f>
        <v>0</v>
      </c>
      <c r="AG427" s="1069" cm="1">
        <f t="array" ref="AG427">IF($D427&lt;COLUMNS($F$7:AG$7),"",INDEX(TableDiv[[GASB]:[GASB]],_xlfn.AGGREGATE(15,3,(TableDiv[[Agency]:[Agency]]=$E427)/(TableDiv[[Agency]:[Agency]]=$E427)*(ROW(TableDiv[Agency])-ROW(TableDiv[[#Headers],[Agency]])),COLUMNS($F$7:AG$7))))</f>
        <v>0</v>
      </c>
      <c r="AH427" s="1069" cm="1">
        <f t="array" ref="AH427">IF($D427&lt;COLUMNS($F$7:AH$7),"",INDEX(TableDiv[[GASB]:[GASB]],_xlfn.AGGREGATE(15,3,(TableDiv[[Agency]:[Agency]]=$E427)/(TableDiv[[Agency]:[Agency]]=$E427)*(ROW(TableDiv[Agency])-ROW(TableDiv[[#Headers],[Agency]])),COLUMNS($F$7:AH$7))))</f>
        <v>0</v>
      </c>
      <c r="AI427" s="1069" cm="1">
        <f t="array" ref="AI427">IF($D427&lt;COLUMNS($F$7:AI$7),"",INDEX(TableDiv[[GASB]:[GASB]],_xlfn.AGGREGATE(15,3,(TableDiv[[Agency]:[Agency]]=$E427)/(TableDiv[[Agency]:[Agency]]=$E427)*(ROW(TableDiv[Agency])-ROW(TableDiv[[#Headers],[Agency]])),COLUMNS($F$7:AI$7))))</f>
        <v>0</v>
      </c>
      <c r="AJ427" s="1069" cm="1">
        <f t="array" ref="AJ427">IF($D427&lt;COLUMNS($F$7:AJ$7),"",INDEX(TableDiv[[GASB]:[GASB]],_xlfn.AGGREGATE(15,3,(TableDiv[[Agency]:[Agency]]=$E427)/(TableDiv[[Agency]:[Agency]]=$E427)*(ROW(TableDiv[Agency])-ROW(TableDiv[[#Headers],[Agency]])),COLUMNS($F$7:AJ$7))))</f>
        <v>0</v>
      </c>
      <c r="AK427" s="1069" t="str" cm="1">
        <f t="array" ref="AK427">IF($D427&lt;COLUMNS($F$7:AK$7),"",INDEX(TableDiv[[GASB]:[GASB]],_xlfn.AGGREGATE(15,3,(TableDiv[[Agency]:[Agency]]=$E427)/(TableDiv[[Agency]:[Agency]]=$E427)*(ROW(TableDiv[Agency])-ROW(TableDiv[[#Headers],[Agency]])),COLUMNS($F$7:AK$7))))</f>
        <v/>
      </c>
      <c r="AL427" s="1069" t="str" cm="1">
        <f t="array" ref="AL427">IF($D427&lt;COLUMNS($F$7:AL$7),"",INDEX(TableDiv[[GASB]:[GASB]],_xlfn.AGGREGATE(15,3,(TableDiv[[Agency]:[Agency]]=$E427)/(TableDiv[[Agency]:[Agency]]=$E427)*(ROW(TableDiv[Agency])-ROW(TableDiv[[#Headers],[Agency]])),COLUMNS($F$7:AL$7))))</f>
        <v/>
      </c>
      <c r="AM427" s="1069" t="str" cm="1">
        <f t="array" ref="AM427">IF($D427&lt;COLUMNS($F$7:AM$7),"",INDEX(TableDiv[[GASB]:[GASB]],_xlfn.AGGREGATE(15,3,(TableDiv[[Agency]:[Agency]]=$E427)/(TableDiv[[Agency]:[Agency]]=$E427)*(ROW(TableDiv[Agency])-ROW(TableDiv[[#Headers],[Agency]])),COLUMNS($F$7:AM$7))))</f>
        <v/>
      </c>
      <c r="AN427" s="1069"/>
      <c r="AO427" s="1069"/>
      <c r="AP427" s="1069"/>
      <c r="AQ427" s="1069"/>
      <c r="AR427" s="1069"/>
      <c r="AS427" s="1069"/>
    </row>
    <row r="428" spans="1:45" ht="15">
      <c r="A428" s="1073" t="s">
        <v>1150</v>
      </c>
      <c r="B428" s="1073" t="s">
        <v>177</v>
      </c>
      <c r="C428" s="1069"/>
      <c r="D428" s="1069">
        <f>COUNTIF(TableDiv[Agency],E428)</f>
        <v>31</v>
      </c>
      <c r="E428" s="1078" t="str" cm="1">
        <f t="array" ref="E428">IFERROR(INDEX(TableDiv[Agency],MATCH(0,INDEX(COUNTIF($E$7:E427,TableDiv[Agency]),),0)),"")</f>
        <v/>
      </c>
      <c r="F428" s="1069" cm="1">
        <f t="array" ref="F428">IF($D428&lt;COLUMNS($F$7:F$7),"",INDEX(TableDiv[[GASB]:[GASB]],_xlfn.AGGREGATE(15,3,(TableDiv[[Agency]:[Agency]]=$E428)/(TableDiv[[Agency]:[Agency]]=$E428)*(ROW(TableDiv[Agency])-ROW(TableDiv[[#Headers],[Agency]])),COLUMNS($F$7:F$7))))</f>
        <v>0</v>
      </c>
      <c r="G428" s="1069" cm="1">
        <f t="array" ref="G428">IF($D428&lt;COLUMNS($F$7:G$7),"",INDEX(TableDiv[[GASB]:[GASB]],_xlfn.AGGREGATE(15,3,(TableDiv[[Agency]:[Agency]]=$E428)/(TableDiv[[Agency]:[Agency]]=$E428)*(ROW(TableDiv[Agency])-ROW(TableDiv[[#Headers],[Agency]])),COLUMNS($F$7:G$7))))</f>
        <v>0</v>
      </c>
      <c r="H428" s="1069" cm="1">
        <f t="array" ref="H428">IF($D428&lt;COLUMNS($F$7:H$7),"",INDEX(TableDiv[[GASB]:[GASB]],_xlfn.AGGREGATE(15,3,(TableDiv[[Agency]:[Agency]]=$E428)/(TableDiv[[Agency]:[Agency]]=$E428)*(ROW(TableDiv[Agency])-ROW(TableDiv[[#Headers],[Agency]])),COLUMNS($F$7:H$7))))</f>
        <v>0</v>
      </c>
      <c r="I428" s="1069" cm="1">
        <f t="array" ref="I428">IF($D428&lt;COLUMNS($F$7:I$7),"",INDEX(TableDiv[[GASB]:[GASB]],_xlfn.AGGREGATE(15,3,(TableDiv[[Agency]:[Agency]]=$E428)/(TableDiv[[Agency]:[Agency]]=$E428)*(ROW(TableDiv[Agency])-ROW(TableDiv[[#Headers],[Agency]])),COLUMNS($F$7:I$7))))</f>
        <v>0</v>
      </c>
      <c r="J428" s="1069" cm="1">
        <f t="array" ref="J428">IF($D428&lt;COLUMNS($F$7:J$7),"",INDEX(TableDiv[[GASB]:[GASB]],_xlfn.AGGREGATE(15,3,(TableDiv[[Agency]:[Agency]]=$E428)/(TableDiv[[Agency]:[Agency]]=$E428)*(ROW(TableDiv[Agency])-ROW(TableDiv[[#Headers],[Agency]])),COLUMNS($F$7:J$7))))</f>
        <v>0</v>
      </c>
      <c r="K428" s="1069" cm="1">
        <f t="array" ref="K428">IF($D428&lt;COLUMNS($F$7:K$7),"",INDEX(TableDiv[[GASB]:[GASB]],_xlfn.AGGREGATE(15,3,(TableDiv[[Agency]:[Agency]]=$E428)/(TableDiv[[Agency]:[Agency]]=$E428)*(ROW(TableDiv[Agency])-ROW(TableDiv[[#Headers],[Agency]])),COLUMNS($F$7:K$7))))</f>
        <v>0</v>
      </c>
      <c r="L428" s="1069" cm="1">
        <f t="array" ref="L428">IF($D428&lt;COLUMNS($F$7:L$7),"",INDEX(TableDiv[[GASB]:[GASB]],_xlfn.AGGREGATE(15,3,(TableDiv[[Agency]:[Agency]]=$E428)/(TableDiv[[Agency]:[Agency]]=$E428)*(ROW(TableDiv[Agency])-ROW(TableDiv[[#Headers],[Agency]])),COLUMNS($F$7:L$7))))</f>
        <v>0</v>
      </c>
      <c r="M428" s="1069" cm="1">
        <f t="array" ref="M428">IF($D428&lt;COLUMNS($F$7:M$7),"",INDEX(TableDiv[[GASB]:[GASB]],_xlfn.AGGREGATE(15,3,(TableDiv[[Agency]:[Agency]]=$E428)/(TableDiv[[Agency]:[Agency]]=$E428)*(ROW(TableDiv[Agency])-ROW(TableDiv[[#Headers],[Agency]])),COLUMNS($F$7:M$7))))</f>
        <v>0</v>
      </c>
      <c r="N428" s="1069" cm="1">
        <f t="array" ref="N428">IF($D428&lt;COLUMNS($F$7:N$7),"",INDEX(TableDiv[[GASB]:[GASB]],_xlfn.AGGREGATE(15,3,(TableDiv[[Agency]:[Agency]]=$E428)/(TableDiv[[Agency]:[Agency]]=$E428)*(ROW(TableDiv[Agency])-ROW(TableDiv[[#Headers],[Agency]])),COLUMNS($F$7:N$7))))</f>
        <v>0</v>
      </c>
      <c r="O428" s="1069" cm="1">
        <f t="array" ref="O428">IF($D428&lt;COLUMNS($F$7:O$7),"",INDEX(TableDiv[[GASB]:[GASB]],_xlfn.AGGREGATE(15,3,(TableDiv[[Agency]:[Agency]]=$E428)/(TableDiv[[Agency]:[Agency]]=$E428)*(ROW(TableDiv[Agency])-ROW(TableDiv[[#Headers],[Agency]])),COLUMNS($F$7:O$7))))</f>
        <v>0</v>
      </c>
      <c r="P428" s="1069" cm="1">
        <f t="array" ref="P428">IF($D428&lt;COLUMNS($F$7:P$7),"",INDEX(TableDiv[[GASB]:[GASB]],_xlfn.AGGREGATE(15,3,(TableDiv[[Agency]:[Agency]]=$E428)/(TableDiv[[Agency]:[Agency]]=$E428)*(ROW(TableDiv[Agency])-ROW(TableDiv[[#Headers],[Agency]])),COLUMNS($F$7:P$7))))</f>
        <v>0</v>
      </c>
      <c r="Q428" s="1069" cm="1">
        <f t="array" ref="Q428">IF($D428&lt;COLUMNS($F$7:Q$7),"",INDEX(TableDiv[[GASB]:[GASB]],_xlfn.AGGREGATE(15,3,(TableDiv[[Agency]:[Agency]]=$E428)/(TableDiv[[Agency]:[Agency]]=$E428)*(ROW(TableDiv[Agency])-ROW(TableDiv[[#Headers],[Agency]])),COLUMNS($F$7:Q$7))))</f>
        <v>0</v>
      </c>
      <c r="R428" s="1069" cm="1">
        <f t="array" ref="R428">IF($D428&lt;COLUMNS($F$7:R$7),"",INDEX(TableDiv[[GASB]:[GASB]],_xlfn.AGGREGATE(15,3,(TableDiv[[Agency]:[Agency]]=$E428)/(TableDiv[[Agency]:[Agency]]=$E428)*(ROW(TableDiv[Agency])-ROW(TableDiv[[#Headers],[Agency]])),COLUMNS($F$7:R$7))))</f>
        <v>0</v>
      </c>
      <c r="S428" s="1069" cm="1">
        <f t="array" ref="S428">IF($D428&lt;COLUMNS($F$7:S$7),"",INDEX(TableDiv[[GASB]:[GASB]],_xlfn.AGGREGATE(15,3,(TableDiv[[Agency]:[Agency]]=$E428)/(TableDiv[[Agency]:[Agency]]=$E428)*(ROW(TableDiv[Agency])-ROW(TableDiv[[#Headers],[Agency]])),COLUMNS($F$7:S$7))))</f>
        <v>0</v>
      </c>
      <c r="T428" s="1069" cm="1">
        <f t="array" ref="T428">IF($D428&lt;COLUMNS($F$7:T$7),"",INDEX(TableDiv[[GASB]:[GASB]],_xlfn.AGGREGATE(15,3,(TableDiv[[Agency]:[Agency]]=$E428)/(TableDiv[[Agency]:[Agency]]=$E428)*(ROW(TableDiv[Agency])-ROW(TableDiv[[#Headers],[Agency]])),COLUMNS($F$7:T$7))))</f>
        <v>0</v>
      </c>
      <c r="U428" s="1069" cm="1">
        <f t="array" ref="U428">IF($D428&lt;COLUMNS($F$7:U$7),"",INDEX(TableDiv[[GASB]:[GASB]],_xlfn.AGGREGATE(15,3,(TableDiv[[Agency]:[Agency]]=$E428)/(TableDiv[[Agency]:[Agency]]=$E428)*(ROW(TableDiv[Agency])-ROW(TableDiv[[#Headers],[Agency]])),COLUMNS($F$7:U$7))))</f>
        <v>0</v>
      </c>
      <c r="V428" s="1069" cm="1">
        <f t="array" ref="V428">IF($D428&lt;COLUMNS($F$7:V$7),"",INDEX(TableDiv[[GASB]:[GASB]],_xlfn.AGGREGATE(15,3,(TableDiv[[Agency]:[Agency]]=$E428)/(TableDiv[[Agency]:[Agency]]=$E428)*(ROW(TableDiv[Agency])-ROW(TableDiv[[#Headers],[Agency]])),COLUMNS($F$7:V$7))))</f>
        <v>0</v>
      </c>
      <c r="W428" s="1069" cm="1">
        <f t="array" ref="W428">IF($D428&lt;COLUMNS($F$7:W$7),"",INDEX(TableDiv[[GASB]:[GASB]],_xlfn.AGGREGATE(15,3,(TableDiv[[Agency]:[Agency]]=$E428)/(TableDiv[[Agency]:[Agency]]=$E428)*(ROW(TableDiv[Agency])-ROW(TableDiv[[#Headers],[Agency]])),COLUMNS($F$7:W$7))))</f>
        <v>0</v>
      </c>
      <c r="X428" s="1069" cm="1">
        <f t="array" ref="X428">IF($D428&lt;COLUMNS($F$7:X$7),"",INDEX(TableDiv[[GASB]:[GASB]],_xlfn.AGGREGATE(15,3,(TableDiv[[Agency]:[Agency]]=$E428)/(TableDiv[[Agency]:[Agency]]=$E428)*(ROW(TableDiv[Agency])-ROW(TableDiv[[#Headers],[Agency]])),COLUMNS($F$7:X$7))))</f>
        <v>0</v>
      </c>
      <c r="Y428" s="1069" cm="1">
        <f t="array" ref="Y428">IF($D428&lt;COLUMNS($F$7:Y$7),"",INDEX(TableDiv[[GASB]:[GASB]],_xlfn.AGGREGATE(15,3,(TableDiv[[Agency]:[Agency]]=$E428)/(TableDiv[[Agency]:[Agency]]=$E428)*(ROW(TableDiv[Agency])-ROW(TableDiv[[#Headers],[Agency]])),COLUMNS($F$7:Y$7))))</f>
        <v>0</v>
      </c>
      <c r="Z428" s="1069" cm="1">
        <f t="array" ref="Z428">IF($D428&lt;COLUMNS($F$7:Z$7),"",INDEX(TableDiv[[GASB]:[GASB]],_xlfn.AGGREGATE(15,3,(TableDiv[[Agency]:[Agency]]=$E428)/(TableDiv[[Agency]:[Agency]]=$E428)*(ROW(TableDiv[Agency])-ROW(TableDiv[[#Headers],[Agency]])),COLUMNS($F$7:Z$7))))</f>
        <v>0</v>
      </c>
      <c r="AA428" s="1069" cm="1">
        <f t="array" ref="AA428">IF($D428&lt;COLUMNS($F$7:AA$7),"",INDEX(TableDiv[[GASB]:[GASB]],_xlfn.AGGREGATE(15,3,(TableDiv[[Agency]:[Agency]]=$E428)/(TableDiv[[Agency]:[Agency]]=$E428)*(ROW(TableDiv[Agency])-ROW(TableDiv[[#Headers],[Agency]])),COLUMNS($F$7:AA$7))))</f>
        <v>0</v>
      </c>
      <c r="AB428" s="1069" cm="1">
        <f t="array" ref="AB428">IF($D428&lt;COLUMNS($F$7:AB$7),"",INDEX(TableDiv[[GASB]:[GASB]],_xlfn.AGGREGATE(15,3,(TableDiv[[Agency]:[Agency]]=$E428)/(TableDiv[[Agency]:[Agency]]=$E428)*(ROW(TableDiv[Agency])-ROW(TableDiv[[#Headers],[Agency]])),COLUMNS($F$7:AB$7))))</f>
        <v>0</v>
      </c>
      <c r="AC428" s="1069" cm="1">
        <f t="array" ref="AC428">IF($D428&lt;COLUMNS($F$7:AC$7),"",INDEX(TableDiv[[GASB]:[GASB]],_xlfn.AGGREGATE(15,3,(TableDiv[[Agency]:[Agency]]=$E428)/(TableDiv[[Agency]:[Agency]]=$E428)*(ROW(TableDiv[Agency])-ROW(TableDiv[[#Headers],[Agency]])),COLUMNS($F$7:AC$7))))</f>
        <v>0</v>
      </c>
      <c r="AD428" s="1069" cm="1">
        <f t="array" ref="AD428">IF($D428&lt;COLUMNS($F$7:AD$7),"",INDEX(TableDiv[[GASB]:[GASB]],_xlfn.AGGREGATE(15,3,(TableDiv[[Agency]:[Agency]]=$E428)/(TableDiv[[Agency]:[Agency]]=$E428)*(ROW(TableDiv[Agency])-ROW(TableDiv[[#Headers],[Agency]])),COLUMNS($F$7:AD$7))))</f>
        <v>0</v>
      </c>
      <c r="AE428" s="1069" cm="1">
        <f t="array" ref="AE428">IF($D428&lt;COLUMNS($F$7:AE$7),"",INDEX(TableDiv[[GASB]:[GASB]],_xlfn.AGGREGATE(15,3,(TableDiv[[Agency]:[Agency]]=$E428)/(TableDiv[[Agency]:[Agency]]=$E428)*(ROW(TableDiv[Agency])-ROW(TableDiv[[#Headers],[Agency]])),COLUMNS($F$7:AE$7))))</f>
        <v>0</v>
      </c>
      <c r="AF428" s="1069" cm="1">
        <f t="array" ref="AF428">IF($D428&lt;COLUMNS($F$7:AF$7),"",INDEX(TableDiv[[GASB]:[GASB]],_xlfn.AGGREGATE(15,3,(TableDiv[[Agency]:[Agency]]=$E428)/(TableDiv[[Agency]:[Agency]]=$E428)*(ROW(TableDiv[Agency])-ROW(TableDiv[[#Headers],[Agency]])),COLUMNS($F$7:AF$7))))</f>
        <v>0</v>
      </c>
      <c r="AG428" s="1069" cm="1">
        <f t="array" ref="AG428">IF($D428&lt;COLUMNS($F$7:AG$7),"",INDEX(TableDiv[[GASB]:[GASB]],_xlfn.AGGREGATE(15,3,(TableDiv[[Agency]:[Agency]]=$E428)/(TableDiv[[Agency]:[Agency]]=$E428)*(ROW(TableDiv[Agency])-ROW(TableDiv[[#Headers],[Agency]])),COLUMNS($F$7:AG$7))))</f>
        <v>0</v>
      </c>
      <c r="AH428" s="1069" cm="1">
        <f t="array" ref="AH428">IF($D428&lt;COLUMNS($F$7:AH$7),"",INDEX(TableDiv[[GASB]:[GASB]],_xlfn.AGGREGATE(15,3,(TableDiv[[Agency]:[Agency]]=$E428)/(TableDiv[[Agency]:[Agency]]=$E428)*(ROW(TableDiv[Agency])-ROW(TableDiv[[#Headers],[Agency]])),COLUMNS($F$7:AH$7))))</f>
        <v>0</v>
      </c>
      <c r="AI428" s="1069" cm="1">
        <f t="array" ref="AI428">IF($D428&lt;COLUMNS($F$7:AI$7),"",INDEX(TableDiv[[GASB]:[GASB]],_xlfn.AGGREGATE(15,3,(TableDiv[[Agency]:[Agency]]=$E428)/(TableDiv[[Agency]:[Agency]]=$E428)*(ROW(TableDiv[Agency])-ROW(TableDiv[[#Headers],[Agency]])),COLUMNS($F$7:AI$7))))</f>
        <v>0</v>
      </c>
      <c r="AJ428" s="1069" cm="1">
        <f t="array" ref="AJ428">IF($D428&lt;COLUMNS($F$7:AJ$7),"",INDEX(TableDiv[[GASB]:[GASB]],_xlfn.AGGREGATE(15,3,(TableDiv[[Agency]:[Agency]]=$E428)/(TableDiv[[Agency]:[Agency]]=$E428)*(ROW(TableDiv[Agency])-ROW(TableDiv[[#Headers],[Agency]])),COLUMNS($F$7:AJ$7))))</f>
        <v>0</v>
      </c>
      <c r="AK428" s="1069" t="str" cm="1">
        <f t="array" ref="AK428">IF($D428&lt;COLUMNS($F$7:AK$7),"",INDEX(TableDiv[[GASB]:[GASB]],_xlfn.AGGREGATE(15,3,(TableDiv[[Agency]:[Agency]]=$E428)/(TableDiv[[Agency]:[Agency]]=$E428)*(ROW(TableDiv[Agency])-ROW(TableDiv[[#Headers],[Agency]])),COLUMNS($F$7:AK$7))))</f>
        <v/>
      </c>
      <c r="AL428" s="1069" t="str" cm="1">
        <f t="array" ref="AL428">IF($D428&lt;COLUMNS($F$7:AL$7),"",INDEX(TableDiv[[GASB]:[GASB]],_xlfn.AGGREGATE(15,3,(TableDiv[[Agency]:[Agency]]=$E428)/(TableDiv[[Agency]:[Agency]]=$E428)*(ROW(TableDiv[Agency])-ROW(TableDiv[[#Headers],[Agency]])),COLUMNS($F$7:AL$7))))</f>
        <v/>
      </c>
      <c r="AM428" s="1069" t="str" cm="1">
        <f t="array" ref="AM428">IF($D428&lt;COLUMNS($F$7:AM$7),"",INDEX(TableDiv[[GASB]:[GASB]],_xlfn.AGGREGATE(15,3,(TableDiv[[Agency]:[Agency]]=$E428)/(TableDiv[[Agency]:[Agency]]=$E428)*(ROW(TableDiv[Agency])-ROW(TableDiv[[#Headers],[Agency]])),COLUMNS($F$7:AM$7))))</f>
        <v/>
      </c>
      <c r="AN428" s="1069"/>
      <c r="AO428" s="1069"/>
      <c r="AP428" s="1069"/>
      <c r="AQ428" s="1069"/>
      <c r="AR428" s="1069"/>
      <c r="AS428" s="1069"/>
    </row>
    <row r="429" spans="1:45" ht="15">
      <c r="A429" s="1073" t="s">
        <v>1152</v>
      </c>
      <c r="B429" s="1073" t="s">
        <v>177</v>
      </c>
      <c r="C429" s="1069"/>
      <c r="D429" s="1069">
        <f>COUNTIF(TableDiv[Agency],E429)</f>
        <v>31</v>
      </c>
      <c r="E429" s="1078" t="str" cm="1">
        <f t="array" ref="E429">IFERROR(INDEX(TableDiv[Agency],MATCH(0,INDEX(COUNTIF($E$7:E428,TableDiv[Agency]),),0)),"")</f>
        <v/>
      </c>
      <c r="F429" s="1069" cm="1">
        <f t="array" ref="F429">IF($D429&lt;COLUMNS($F$7:F$7),"",INDEX(TableDiv[[GASB]:[GASB]],_xlfn.AGGREGATE(15,3,(TableDiv[[Agency]:[Agency]]=$E429)/(TableDiv[[Agency]:[Agency]]=$E429)*(ROW(TableDiv[Agency])-ROW(TableDiv[[#Headers],[Agency]])),COLUMNS($F$7:F$7))))</f>
        <v>0</v>
      </c>
      <c r="G429" s="1069" cm="1">
        <f t="array" ref="G429">IF($D429&lt;COLUMNS($F$7:G$7),"",INDEX(TableDiv[[GASB]:[GASB]],_xlfn.AGGREGATE(15,3,(TableDiv[[Agency]:[Agency]]=$E429)/(TableDiv[[Agency]:[Agency]]=$E429)*(ROW(TableDiv[Agency])-ROW(TableDiv[[#Headers],[Agency]])),COLUMNS($F$7:G$7))))</f>
        <v>0</v>
      </c>
      <c r="H429" s="1069" cm="1">
        <f t="array" ref="H429">IF($D429&lt;COLUMNS($F$7:H$7),"",INDEX(TableDiv[[GASB]:[GASB]],_xlfn.AGGREGATE(15,3,(TableDiv[[Agency]:[Agency]]=$E429)/(TableDiv[[Agency]:[Agency]]=$E429)*(ROW(TableDiv[Agency])-ROW(TableDiv[[#Headers],[Agency]])),COLUMNS($F$7:H$7))))</f>
        <v>0</v>
      </c>
      <c r="I429" s="1069" cm="1">
        <f t="array" ref="I429">IF($D429&lt;COLUMNS($F$7:I$7),"",INDEX(TableDiv[[GASB]:[GASB]],_xlfn.AGGREGATE(15,3,(TableDiv[[Agency]:[Agency]]=$E429)/(TableDiv[[Agency]:[Agency]]=$E429)*(ROW(TableDiv[Agency])-ROW(TableDiv[[#Headers],[Agency]])),COLUMNS($F$7:I$7))))</f>
        <v>0</v>
      </c>
      <c r="J429" s="1069" cm="1">
        <f t="array" ref="J429">IF($D429&lt;COLUMNS($F$7:J$7),"",INDEX(TableDiv[[GASB]:[GASB]],_xlfn.AGGREGATE(15,3,(TableDiv[[Agency]:[Agency]]=$E429)/(TableDiv[[Agency]:[Agency]]=$E429)*(ROW(TableDiv[Agency])-ROW(TableDiv[[#Headers],[Agency]])),COLUMNS($F$7:J$7))))</f>
        <v>0</v>
      </c>
      <c r="K429" s="1069" cm="1">
        <f t="array" ref="K429">IF($D429&lt;COLUMNS($F$7:K$7),"",INDEX(TableDiv[[GASB]:[GASB]],_xlfn.AGGREGATE(15,3,(TableDiv[[Agency]:[Agency]]=$E429)/(TableDiv[[Agency]:[Agency]]=$E429)*(ROW(TableDiv[Agency])-ROW(TableDiv[[#Headers],[Agency]])),COLUMNS($F$7:K$7))))</f>
        <v>0</v>
      </c>
      <c r="L429" s="1069" cm="1">
        <f t="array" ref="L429">IF($D429&lt;COLUMNS($F$7:L$7),"",INDEX(TableDiv[[GASB]:[GASB]],_xlfn.AGGREGATE(15,3,(TableDiv[[Agency]:[Agency]]=$E429)/(TableDiv[[Agency]:[Agency]]=$E429)*(ROW(TableDiv[Agency])-ROW(TableDiv[[#Headers],[Agency]])),COLUMNS($F$7:L$7))))</f>
        <v>0</v>
      </c>
      <c r="M429" s="1069" cm="1">
        <f t="array" ref="M429">IF($D429&lt;COLUMNS($F$7:M$7),"",INDEX(TableDiv[[GASB]:[GASB]],_xlfn.AGGREGATE(15,3,(TableDiv[[Agency]:[Agency]]=$E429)/(TableDiv[[Agency]:[Agency]]=$E429)*(ROW(TableDiv[Agency])-ROW(TableDiv[[#Headers],[Agency]])),COLUMNS($F$7:M$7))))</f>
        <v>0</v>
      </c>
      <c r="N429" s="1069" cm="1">
        <f t="array" ref="N429">IF($D429&lt;COLUMNS($F$7:N$7),"",INDEX(TableDiv[[GASB]:[GASB]],_xlfn.AGGREGATE(15,3,(TableDiv[[Agency]:[Agency]]=$E429)/(TableDiv[[Agency]:[Agency]]=$E429)*(ROW(TableDiv[Agency])-ROW(TableDiv[[#Headers],[Agency]])),COLUMNS($F$7:N$7))))</f>
        <v>0</v>
      </c>
      <c r="O429" s="1069" cm="1">
        <f t="array" ref="O429">IF($D429&lt;COLUMNS($F$7:O$7),"",INDEX(TableDiv[[GASB]:[GASB]],_xlfn.AGGREGATE(15,3,(TableDiv[[Agency]:[Agency]]=$E429)/(TableDiv[[Agency]:[Agency]]=$E429)*(ROW(TableDiv[Agency])-ROW(TableDiv[[#Headers],[Agency]])),COLUMNS($F$7:O$7))))</f>
        <v>0</v>
      </c>
      <c r="P429" s="1069" cm="1">
        <f t="array" ref="P429">IF($D429&lt;COLUMNS($F$7:P$7),"",INDEX(TableDiv[[GASB]:[GASB]],_xlfn.AGGREGATE(15,3,(TableDiv[[Agency]:[Agency]]=$E429)/(TableDiv[[Agency]:[Agency]]=$E429)*(ROW(TableDiv[Agency])-ROW(TableDiv[[#Headers],[Agency]])),COLUMNS($F$7:P$7))))</f>
        <v>0</v>
      </c>
      <c r="Q429" s="1069" cm="1">
        <f t="array" ref="Q429">IF($D429&lt;COLUMNS($F$7:Q$7),"",INDEX(TableDiv[[GASB]:[GASB]],_xlfn.AGGREGATE(15,3,(TableDiv[[Agency]:[Agency]]=$E429)/(TableDiv[[Agency]:[Agency]]=$E429)*(ROW(TableDiv[Agency])-ROW(TableDiv[[#Headers],[Agency]])),COLUMNS($F$7:Q$7))))</f>
        <v>0</v>
      </c>
      <c r="R429" s="1069" cm="1">
        <f t="array" ref="R429">IF($D429&lt;COLUMNS($F$7:R$7),"",INDEX(TableDiv[[GASB]:[GASB]],_xlfn.AGGREGATE(15,3,(TableDiv[[Agency]:[Agency]]=$E429)/(TableDiv[[Agency]:[Agency]]=$E429)*(ROW(TableDiv[Agency])-ROW(TableDiv[[#Headers],[Agency]])),COLUMNS($F$7:R$7))))</f>
        <v>0</v>
      </c>
      <c r="S429" s="1069" cm="1">
        <f t="array" ref="S429">IF($D429&lt;COLUMNS($F$7:S$7),"",INDEX(TableDiv[[GASB]:[GASB]],_xlfn.AGGREGATE(15,3,(TableDiv[[Agency]:[Agency]]=$E429)/(TableDiv[[Agency]:[Agency]]=$E429)*(ROW(TableDiv[Agency])-ROW(TableDiv[[#Headers],[Agency]])),COLUMNS($F$7:S$7))))</f>
        <v>0</v>
      </c>
      <c r="T429" s="1069" cm="1">
        <f t="array" ref="T429">IF($D429&lt;COLUMNS($F$7:T$7),"",INDEX(TableDiv[[GASB]:[GASB]],_xlfn.AGGREGATE(15,3,(TableDiv[[Agency]:[Agency]]=$E429)/(TableDiv[[Agency]:[Agency]]=$E429)*(ROW(TableDiv[Agency])-ROW(TableDiv[[#Headers],[Agency]])),COLUMNS($F$7:T$7))))</f>
        <v>0</v>
      </c>
      <c r="U429" s="1069" cm="1">
        <f t="array" ref="U429">IF($D429&lt;COLUMNS($F$7:U$7),"",INDEX(TableDiv[[GASB]:[GASB]],_xlfn.AGGREGATE(15,3,(TableDiv[[Agency]:[Agency]]=$E429)/(TableDiv[[Agency]:[Agency]]=$E429)*(ROW(TableDiv[Agency])-ROW(TableDiv[[#Headers],[Agency]])),COLUMNS($F$7:U$7))))</f>
        <v>0</v>
      </c>
      <c r="V429" s="1069" cm="1">
        <f t="array" ref="V429">IF($D429&lt;COLUMNS($F$7:V$7),"",INDEX(TableDiv[[GASB]:[GASB]],_xlfn.AGGREGATE(15,3,(TableDiv[[Agency]:[Agency]]=$E429)/(TableDiv[[Agency]:[Agency]]=$E429)*(ROW(TableDiv[Agency])-ROW(TableDiv[[#Headers],[Agency]])),COLUMNS($F$7:V$7))))</f>
        <v>0</v>
      </c>
      <c r="W429" s="1069" cm="1">
        <f t="array" ref="W429">IF($D429&lt;COLUMNS($F$7:W$7),"",INDEX(TableDiv[[GASB]:[GASB]],_xlfn.AGGREGATE(15,3,(TableDiv[[Agency]:[Agency]]=$E429)/(TableDiv[[Agency]:[Agency]]=$E429)*(ROW(TableDiv[Agency])-ROW(TableDiv[[#Headers],[Agency]])),COLUMNS($F$7:W$7))))</f>
        <v>0</v>
      </c>
      <c r="X429" s="1069" cm="1">
        <f t="array" ref="X429">IF($D429&lt;COLUMNS($F$7:X$7),"",INDEX(TableDiv[[GASB]:[GASB]],_xlfn.AGGREGATE(15,3,(TableDiv[[Agency]:[Agency]]=$E429)/(TableDiv[[Agency]:[Agency]]=$E429)*(ROW(TableDiv[Agency])-ROW(TableDiv[[#Headers],[Agency]])),COLUMNS($F$7:X$7))))</f>
        <v>0</v>
      </c>
      <c r="Y429" s="1069" cm="1">
        <f t="array" ref="Y429">IF($D429&lt;COLUMNS($F$7:Y$7),"",INDEX(TableDiv[[GASB]:[GASB]],_xlfn.AGGREGATE(15,3,(TableDiv[[Agency]:[Agency]]=$E429)/(TableDiv[[Agency]:[Agency]]=$E429)*(ROW(TableDiv[Agency])-ROW(TableDiv[[#Headers],[Agency]])),COLUMNS($F$7:Y$7))))</f>
        <v>0</v>
      </c>
      <c r="Z429" s="1069" cm="1">
        <f t="array" ref="Z429">IF($D429&lt;COLUMNS($F$7:Z$7),"",INDEX(TableDiv[[GASB]:[GASB]],_xlfn.AGGREGATE(15,3,(TableDiv[[Agency]:[Agency]]=$E429)/(TableDiv[[Agency]:[Agency]]=$E429)*(ROW(TableDiv[Agency])-ROW(TableDiv[[#Headers],[Agency]])),COLUMNS($F$7:Z$7))))</f>
        <v>0</v>
      </c>
      <c r="AA429" s="1069" cm="1">
        <f t="array" ref="AA429">IF($D429&lt;COLUMNS($F$7:AA$7),"",INDEX(TableDiv[[GASB]:[GASB]],_xlfn.AGGREGATE(15,3,(TableDiv[[Agency]:[Agency]]=$E429)/(TableDiv[[Agency]:[Agency]]=$E429)*(ROW(TableDiv[Agency])-ROW(TableDiv[[#Headers],[Agency]])),COLUMNS($F$7:AA$7))))</f>
        <v>0</v>
      </c>
      <c r="AB429" s="1069" cm="1">
        <f t="array" ref="AB429">IF($D429&lt;COLUMNS($F$7:AB$7),"",INDEX(TableDiv[[GASB]:[GASB]],_xlfn.AGGREGATE(15,3,(TableDiv[[Agency]:[Agency]]=$E429)/(TableDiv[[Agency]:[Agency]]=$E429)*(ROW(TableDiv[Agency])-ROW(TableDiv[[#Headers],[Agency]])),COLUMNS($F$7:AB$7))))</f>
        <v>0</v>
      </c>
      <c r="AC429" s="1069" cm="1">
        <f t="array" ref="AC429">IF($D429&lt;COLUMNS($F$7:AC$7),"",INDEX(TableDiv[[GASB]:[GASB]],_xlfn.AGGREGATE(15,3,(TableDiv[[Agency]:[Agency]]=$E429)/(TableDiv[[Agency]:[Agency]]=$E429)*(ROW(TableDiv[Agency])-ROW(TableDiv[[#Headers],[Agency]])),COLUMNS($F$7:AC$7))))</f>
        <v>0</v>
      </c>
      <c r="AD429" s="1069" cm="1">
        <f t="array" ref="AD429">IF($D429&lt;COLUMNS($F$7:AD$7),"",INDEX(TableDiv[[GASB]:[GASB]],_xlfn.AGGREGATE(15,3,(TableDiv[[Agency]:[Agency]]=$E429)/(TableDiv[[Agency]:[Agency]]=$E429)*(ROW(TableDiv[Agency])-ROW(TableDiv[[#Headers],[Agency]])),COLUMNS($F$7:AD$7))))</f>
        <v>0</v>
      </c>
      <c r="AE429" s="1069" cm="1">
        <f t="array" ref="AE429">IF($D429&lt;COLUMNS($F$7:AE$7),"",INDEX(TableDiv[[GASB]:[GASB]],_xlfn.AGGREGATE(15,3,(TableDiv[[Agency]:[Agency]]=$E429)/(TableDiv[[Agency]:[Agency]]=$E429)*(ROW(TableDiv[Agency])-ROW(TableDiv[[#Headers],[Agency]])),COLUMNS($F$7:AE$7))))</f>
        <v>0</v>
      </c>
      <c r="AF429" s="1069" cm="1">
        <f t="array" ref="AF429">IF($D429&lt;COLUMNS($F$7:AF$7),"",INDEX(TableDiv[[GASB]:[GASB]],_xlfn.AGGREGATE(15,3,(TableDiv[[Agency]:[Agency]]=$E429)/(TableDiv[[Agency]:[Agency]]=$E429)*(ROW(TableDiv[Agency])-ROW(TableDiv[[#Headers],[Agency]])),COLUMNS($F$7:AF$7))))</f>
        <v>0</v>
      </c>
      <c r="AG429" s="1069" cm="1">
        <f t="array" ref="AG429">IF($D429&lt;COLUMNS($F$7:AG$7),"",INDEX(TableDiv[[GASB]:[GASB]],_xlfn.AGGREGATE(15,3,(TableDiv[[Agency]:[Agency]]=$E429)/(TableDiv[[Agency]:[Agency]]=$E429)*(ROW(TableDiv[Agency])-ROW(TableDiv[[#Headers],[Agency]])),COLUMNS($F$7:AG$7))))</f>
        <v>0</v>
      </c>
      <c r="AH429" s="1069" cm="1">
        <f t="array" ref="AH429">IF($D429&lt;COLUMNS($F$7:AH$7),"",INDEX(TableDiv[[GASB]:[GASB]],_xlfn.AGGREGATE(15,3,(TableDiv[[Agency]:[Agency]]=$E429)/(TableDiv[[Agency]:[Agency]]=$E429)*(ROW(TableDiv[Agency])-ROW(TableDiv[[#Headers],[Agency]])),COLUMNS($F$7:AH$7))))</f>
        <v>0</v>
      </c>
      <c r="AI429" s="1069" cm="1">
        <f t="array" ref="AI429">IF($D429&lt;COLUMNS($F$7:AI$7),"",INDEX(TableDiv[[GASB]:[GASB]],_xlfn.AGGREGATE(15,3,(TableDiv[[Agency]:[Agency]]=$E429)/(TableDiv[[Agency]:[Agency]]=$E429)*(ROW(TableDiv[Agency])-ROW(TableDiv[[#Headers],[Agency]])),COLUMNS($F$7:AI$7))))</f>
        <v>0</v>
      </c>
      <c r="AJ429" s="1069" cm="1">
        <f t="array" ref="AJ429">IF($D429&lt;COLUMNS($F$7:AJ$7),"",INDEX(TableDiv[[GASB]:[GASB]],_xlfn.AGGREGATE(15,3,(TableDiv[[Agency]:[Agency]]=$E429)/(TableDiv[[Agency]:[Agency]]=$E429)*(ROW(TableDiv[Agency])-ROW(TableDiv[[#Headers],[Agency]])),COLUMNS($F$7:AJ$7))))</f>
        <v>0</v>
      </c>
      <c r="AK429" s="1069" t="str" cm="1">
        <f t="array" ref="AK429">IF($D429&lt;COLUMNS($F$7:AK$7),"",INDEX(TableDiv[[GASB]:[GASB]],_xlfn.AGGREGATE(15,3,(TableDiv[[Agency]:[Agency]]=$E429)/(TableDiv[[Agency]:[Agency]]=$E429)*(ROW(TableDiv[Agency])-ROW(TableDiv[[#Headers],[Agency]])),COLUMNS($F$7:AK$7))))</f>
        <v/>
      </c>
      <c r="AL429" s="1069" t="str" cm="1">
        <f t="array" ref="AL429">IF($D429&lt;COLUMNS($F$7:AL$7),"",INDEX(TableDiv[[GASB]:[GASB]],_xlfn.AGGREGATE(15,3,(TableDiv[[Agency]:[Agency]]=$E429)/(TableDiv[[Agency]:[Agency]]=$E429)*(ROW(TableDiv[Agency])-ROW(TableDiv[[#Headers],[Agency]])),COLUMNS($F$7:AL$7))))</f>
        <v/>
      </c>
      <c r="AM429" s="1069" t="str" cm="1">
        <f t="array" ref="AM429">IF($D429&lt;COLUMNS($F$7:AM$7),"",INDEX(TableDiv[[GASB]:[GASB]],_xlfn.AGGREGATE(15,3,(TableDiv[[Agency]:[Agency]]=$E429)/(TableDiv[[Agency]:[Agency]]=$E429)*(ROW(TableDiv[Agency])-ROW(TableDiv[[#Headers],[Agency]])),COLUMNS($F$7:AM$7))))</f>
        <v/>
      </c>
      <c r="AN429" s="1069"/>
      <c r="AO429" s="1069"/>
      <c r="AP429" s="1069"/>
      <c r="AQ429" s="1069"/>
      <c r="AR429" s="1069"/>
      <c r="AS429" s="1069"/>
    </row>
    <row r="430" spans="1:45" ht="15">
      <c r="A430" s="1073" t="s">
        <v>1155</v>
      </c>
      <c r="B430" s="1073" t="s">
        <v>177</v>
      </c>
      <c r="C430" s="1069"/>
      <c r="D430" s="1069">
        <f>COUNTIF(TableDiv[Agency],E430)</f>
        <v>31</v>
      </c>
      <c r="E430" s="1078" t="str" cm="1">
        <f t="array" ref="E430">IFERROR(INDEX(TableDiv[Agency],MATCH(0,INDEX(COUNTIF($E$7:E429,TableDiv[Agency]),),0)),"")</f>
        <v/>
      </c>
      <c r="F430" s="1069" cm="1">
        <f t="array" ref="F430">IF($D430&lt;COLUMNS($F$7:F$7),"",INDEX(TableDiv[[GASB]:[GASB]],_xlfn.AGGREGATE(15,3,(TableDiv[[Agency]:[Agency]]=$E430)/(TableDiv[[Agency]:[Agency]]=$E430)*(ROW(TableDiv[Agency])-ROW(TableDiv[[#Headers],[Agency]])),COLUMNS($F$7:F$7))))</f>
        <v>0</v>
      </c>
      <c r="G430" s="1069" cm="1">
        <f t="array" ref="G430">IF($D430&lt;COLUMNS($F$7:G$7),"",INDEX(TableDiv[[GASB]:[GASB]],_xlfn.AGGREGATE(15,3,(TableDiv[[Agency]:[Agency]]=$E430)/(TableDiv[[Agency]:[Agency]]=$E430)*(ROW(TableDiv[Agency])-ROW(TableDiv[[#Headers],[Agency]])),COLUMNS($F$7:G$7))))</f>
        <v>0</v>
      </c>
      <c r="H430" s="1069" cm="1">
        <f t="array" ref="H430">IF($D430&lt;COLUMNS($F$7:H$7),"",INDEX(TableDiv[[GASB]:[GASB]],_xlfn.AGGREGATE(15,3,(TableDiv[[Agency]:[Agency]]=$E430)/(TableDiv[[Agency]:[Agency]]=$E430)*(ROW(TableDiv[Agency])-ROW(TableDiv[[#Headers],[Agency]])),COLUMNS($F$7:H$7))))</f>
        <v>0</v>
      </c>
      <c r="I430" s="1069" cm="1">
        <f t="array" ref="I430">IF($D430&lt;COLUMNS($F$7:I$7),"",INDEX(TableDiv[[GASB]:[GASB]],_xlfn.AGGREGATE(15,3,(TableDiv[[Agency]:[Agency]]=$E430)/(TableDiv[[Agency]:[Agency]]=$E430)*(ROW(TableDiv[Agency])-ROW(TableDiv[[#Headers],[Agency]])),COLUMNS($F$7:I$7))))</f>
        <v>0</v>
      </c>
      <c r="J430" s="1069" cm="1">
        <f t="array" ref="J430">IF($D430&lt;COLUMNS($F$7:J$7),"",INDEX(TableDiv[[GASB]:[GASB]],_xlfn.AGGREGATE(15,3,(TableDiv[[Agency]:[Agency]]=$E430)/(TableDiv[[Agency]:[Agency]]=$E430)*(ROW(TableDiv[Agency])-ROW(TableDiv[[#Headers],[Agency]])),COLUMNS($F$7:J$7))))</f>
        <v>0</v>
      </c>
      <c r="K430" s="1069" cm="1">
        <f t="array" ref="K430">IF($D430&lt;COLUMNS($F$7:K$7),"",INDEX(TableDiv[[GASB]:[GASB]],_xlfn.AGGREGATE(15,3,(TableDiv[[Agency]:[Agency]]=$E430)/(TableDiv[[Agency]:[Agency]]=$E430)*(ROW(TableDiv[Agency])-ROW(TableDiv[[#Headers],[Agency]])),COLUMNS($F$7:K$7))))</f>
        <v>0</v>
      </c>
      <c r="L430" s="1069" cm="1">
        <f t="array" ref="L430">IF($D430&lt;COLUMNS($F$7:L$7),"",INDEX(TableDiv[[GASB]:[GASB]],_xlfn.AGGREGATE(15,3,(TableDiv[[Agency]:[Agency]]=$E430)/(TableDiv[[Agency]:[Agency]]=$E430)*(ROW(TableDiv[Agency])-ROW(TableDiv[[#Headers],[Agency]])),COLUMNS($F$7:L$7))))</f>
        <v>0</v>
      </c>
      <c r="M430" s="1069" cm="1">
        <f t="array" ref="M430">IF($D430&lt;COLUMNS($F$7:M$7),"",INDEX(TableDiv[[GASB]:[GASB]],_xlfn.AGGREGATE(15,3,(TableDiv[[Agency]:[Agency]]=$E430)/(TableDiv[[Agency]:[Agency]]=$E430)*(ROW(TableDiv[Agency])-ROW(TableDiv[[#Headers],[Agency]])),COLUMNS($F$7:M$7))))</f>
        <v>0</v>
      </c>
      <c r="N430" s="1069" cm="1">
        <f t="array" ref="N430">IF($D430&lt;COLUMNS($F$7:N$7),"",INDEX(TableDiv[[GASB]:[GASB]],_xlfn.AGGREGATE(15,3,(TableDiv[[Agency]:[Agency]]=$E430)/(TableDiv[[Agency]:[Agency]]=$E430)*(ROW(TableDiv[Agency])-ROW(TableDiv[[#Headers],[Agency]])),COLUMNS($F$7:N$7))))</f>
        <v>0</v>
      </c>
      <c r="O430" s="1069" cm="1">
        <f t="array" ref="O430">IF($D430&lt;COLUMNS($F$7:O$7),"",INDEX(TableDiv[[GASB]:[GASB]],_xlfn.AGGREGATE(15,3,(TableDiv[[Agency]:[Agency]]=$E430)/(TableDiv[[Agency]:[Agency]]=$E430)*(ROW(TableDiv[Agency])-ROW(TableDiv[[#Headers],[Agency]])),COLUMNS($F$7:O$7))))</f>
        <v>0</v>
      </c>
      <c r="P430" s="1069" cm="1">
        <f t="array" ref="P430">IF($D430&lt;COLUMNS($F$7:P$7),"",INDEX(TableDiv[[GASB]:[GASB]],_xlfn.AGGREGATE(15,3,(TableDiv[[Agency]:[Agency]]=$E430)/(TableDiv[[Agency]:[Agency]]=$E430)*(ROW(TableDiv[Agency])-ROW(TableDiv[[#Headers],[Agency]])),COLUMNS($F$7:P$7))))</f>
        <v>0</v>
      </c>
      <c r="Q430" s="1069" cm="1">
        <f t="array" ref="Q430">IF($D430&lt;COLUMNS($F$7:Q$7),"",INDEX(TableDiv[[GASB]:[GASB]],_xlfn.AGGREGATE(15,3,(TableDiv[[Agency]:[Agency]]=$E430)/(TableDiv[[Agency]:[Agency]]=$E430)*(ROW(TableDiv[Agency])-ROW(TableDiv[[#Headers],[Agency]])),COLUMNS($F$7:Q$7))))</f>
        <v>0</v>
      </c>
      <c r="R430" s="1069" cm="1">
        <f t="array" ref="R430">IF($D430&lt;COLUMNS($F$7:R$7),"",INDEX(TableDiv[[GASB]:[GASB]],_xlfn.AGGREGATE(15,3,(TableDiv[[Agency]:[Agency]]=$E430)/(TableDiv[[Agency]:[Agency]]=$E430)*(ROW(TableDiv[Agency])-ROW(TableDiv[[#Headers],[Agency]])),COLUMNS($F$7:R$7))))</f>
        <v>0</v>
      </c>
      <c r="S430" s="1069" cm="1">
        <f t="array" ref="S430">IF($D430&lt;COLUMNS($F$7:S$7),"",INDEX(TableDiv[[GASB]:[GASB]],_xlfn.AGGREGATE(15,3,(TableDiv[[Agency]:[Agency]]=$E430)/(TableDiv[[Agency]:[Agency]]=$E430)*(ROW(TableDiv[Agency])-ROW(TableDiv[[#Headers],[Agency]])),COLUMNS($F$7:S$7))))</f>
        <v>0</v>
      </c>
      <c r="T430" s="1069" cm="1">
        <f t="array" ref="T430">IF($D430&lt;COLUMNS($F$7:T$7),"",INDEX(TableDiv[[GASB]:[GASB]],_xlfn.AGGREGATE(15,3,(TableDiv[[Agency]:[Agency]]=$E430)/(TableDiv[[Agency]:[Agency]]=$E430)*(ROW(TableDiv[Agency])-ROW(TableDiv[[#Headers],[Agency]])),COLUMNS($F$7:T$7))))</f>
        <v>0</v>
      </c>
      <c r="U430" s="1069" cm="1">
        <f t="array" ref="U430">IF($D430&lt;COLUMNS($F$7:U$7),"",INDEX(TableDiv[[GASB]:[GASB]],_xlfn.AGGREGATE(15,3,(TableDiv[[Agency]:[Agency]]=$E430)/(TableDiv[[Agency]:[Agency]]=$E430)*(ROW(TableDiv[Agency])-ROW(TableDiv[[#Headers],[Agency]])),COLUMNS($F$7:U$7))))</f>
        <v>0</v>
      </c>
      <c r="V430" s="1069" cm="1">
        <f t="array" ref="V430">IF($D430&lt;COLUMNS($F$7:V$7),"",INDEX(TableDiv[[GASB]:[GASB]],_xlfn.AGGREGATE(15,3,(TableDiv[[Agency]:[Agency]]=$E430)/(TableDiv[[Agency]:[Agency]]=$E430)*(ROW(TableDiv[Agency])-ROW(TableDiv[[#Headers],[Agency]])),COLUMNS($F$7:V$7))))</f>
        <v>0</v>
      </c>
      <c r="W430" s="1069" cm="1">
        <f t="array" ref="W430">IF($D430&lt;COLUMNS($F$7:W$7),"",INDEX(TableDiv[[GASB]:[GASB]],_xlfn.AGGREGATE(15,3,(TableDiv[[Agency]:[Agency]]=$E430)/(TableDiv[[Agency]:[Agency]]=$E430)*(ROW(TableDiv[Agency])-ROW(TableDiv[[#Headers],[Agency]])),COLUMNS($F$7:W$7))))</f>
        <v>0</v>
      </c>
      <c r="X430" s="1069" cm="1">
        <f t="array" ref="X430">IF($D430&lt;COLUMNS($F$7:X$7),"",INDEX(TableDiv[[GASB]:[GASB]],_xlfn.AGGREGATE(15,3,(TableDiv[[Agency]:[Agency]]=$E430)/(TableDiv[[Agency]:[Agency]]=$E430)*(ROW(TableDiv[Agency])-ROW(TableDiv[[#Headers],[Agency]])),COLUMNS($F$7:X$7))))</f>
        <v>0</v>
      </c>
      <c r="Y430" s="1069" cm="1">
        <f t="array" ref="Y430">IF($D430&lt;COLUMNS($F$7:Y$7),"",INDEX(TableDiv[[GASB]:[GASB]],_xlfn.AGGREGATE(15,3,(TableDiv[[Agency]:[Agency]]=$E430)/(TableDiv[[Agency]:[Agency]]=$E430)*(ROW(TableDiv[Agency])-ROW(TableDiv[[#Headers],[Agency]])),COLUMNS($F$7:Y$7))))</f>
        <v>0</v>
      </c>
      <c r="Z430" s="1069" cm="1">
        <f t="array" ref="Z430">IF($D430&lt;COLUMNS($F$7:Z$7),"",INDEX(TableDiv[[GASB]:[GASB]],_xlfn.AGGREGATE(15,3,(TableDiv[[Agency]:[Agency]]=$E430)/(TableDiv[[Agency]:[Agency]]=$E430)*(ROW(TableDiv[Agency])-ROW(TableDiv[[#Headers],[Agency]])),COLUMNS($F$7:Z$7))))</f>
        <v>0</v>
      </c>
      <c r="AA430" s="1069" cm="1">
        <f t="array" ref="AA430">IF($D430&lt;COLUMNS($F$7:AA$7),"",INDEX(TableDiv[[GASB]:[GASB]],_xlfn.AGGREGATE(15,3,(TableDiv[[Agency]:[Agency]]=$E430)/(TableDiv[[Agency]:[Agency]]=$E430)*(ROW(TableDiv[Agency])-ROW(TableDiv[[#Headers],[Agency]])),COLUMNS($F$7:AA$7))))</f>
        <v>0</v>
      </c>
      <c r="AB430" s="1069" cm="1">
        <f t="array" ref="AB430">IF($D430&lt;COLUMNS($F$7:AB$7),"",INDEX(TableDiv[[GASB]:[GASB]],_xlfn.AGGREGATE(15,3,(TableDiv[[Agency]:[Agency]]=$E430)/(TableDiv[[Agency]:[Agency]]=$E430)*(ROW(TableDiv[Agency])-ROW(TableDiv[[#Headers],[Agency]])),COLUMNS($F$7:AB$7))))</f>
        <v>0</v>
      </c>
      <c r="AC430" s="1069" cm="1">
        <f t="array" ref="AC430">IF($D430&lt;COLUMNS($F$7:AC$7),"",INDEX(TableDiv[[GASB]:[GASB]],_xlfn.AGGREGATE(15,3,(TableDiv[[Agency]:[Agency]]=$E430)/(TableDiv[[Agency]:[Agency]]=$E430)*(ROW(TableDiv[Agency])-ROW(TableDiv[[#Headers],[Agency]])),COLUMNS($F$7:AC$7))))</f>
        <v>0</v>
      </c>
      <c r="AD430" s="1069" cm="1">
        <f t="array" ref="AD430">IF($D430&lt;COLUMNS($F$7:AD$7),"",INDEX(TableDiv[[GASB]:[GASB]],_xlfn.AGGREGATE(15,3,(TableDiv[[Agency]:[Agency]]=$E430)/(TableDiv[[Agency]:[Agency]]=$E430)*(ROW(TableDiv[Agency])-ROW(TableDiv[[#Headers],[Agency]])),COLUMNS($F$7:AD$7))))</f>
        <v>0</v>
      </c>
      <c r="AE430" s="1069" cm="1">
        <f t="array" ref="AE430">IF($D430&lt;COLUMNS($F$7:AE$7),"",INDEX(TableDiv[[GASB]:[GASB]],_xlfn.AGGREGATE(15,3,(TableDiv[[Agency]:[Agency]]=$E430)/(TableDiv[[Agency]:[Agency]]=$E430)*(ROW(TableDiv[Agency])-ROW(TableDiv[[#Headers],[Agency]])),COLUMNS($F$7:AE$7))))</f>
        <v>0</v>
      </c>
      <c r="AF430" s="1069" cm="1">
        <f t="array" ref="AF430">IF($D430&lt;COLUMNS($F$7:AF$7),"",INDEX(TableDiv[[GASB]:[GASB]],_xlfn.AGGREGATE(15,3,(TableDiv[[Agency]:[Agency]]=$E430)/(TableDiv[[Agency]:[Agency]]=$E430)*(ROW(TableDiv[Agency])-ROW(TableDiv[[#Headers],[Agency]])),COLUMNS($F$7:AF$7))))</f>
        <v>0</v>
      </c>
      <c r="AG430" s="1069" cm="1">
        <f t="array" ref="AG430">IF($D430&lt;COLUMNS($F$7:AG$7),"",INDEX(TableDiv[[GASB]:[GASB]],_xlfn.AGGREGATE(15,3,(TableDiv[[Agency]:[Agency]]=$E430)/(TableDiv[[Agency]:[Agency]]=$E430)*(ROW(TableDiv[Agency])-ROW(TableDiv[[#Headers],[Agency]])),COLUMNS($F$7:AG$7))))</f>
        <v>0</v>
      </c>
      <c r="AH430" s="1069" cm="1">
        <f t="array" ref="AH430">IF($D430&lt;COLUMNS($F$7:AH$7),"",INDEX(TableDiv[[GASB]:[GASB]],_xlfn.AGGREGATE(15,3,(TableDiv[[Agency]:[Agency]]=$E430)/(TableDiv[[Agency]:[Agency]]=$E430)*(ROW(TableDiv[Agency])-ROW(TableDiv[[#Headers],[Agency]])),COLUMNS($F$7:AH$7))))</f>
        <v>0</v>
      </c>
      <c r="AI430" s="1069" cm="1">
        <f t="array" ref="AI430">IF($D430&lt;COLUMNS($F$7:AI$7),"",INDEX(TableDiv[[GASB]:[GASB]],_xlfn.AGGREGATE(15,3,(TableDiv[[Agency]:[Agency]]=$E430)/(TableDiv[[Agency]:[Agency]]=$E430)*(ROW(TableDiv[Agency])-ROW(TableDiv[[#Headers],[Agency]])),COLUMNS($F$7:AI$7))))</f>
        <v>0</v>
      </c>
      <c r="AJ430" s="1069" cm="1">
        <f t="array" ref="AJ430">IF($D430&lt;COLUMNS($F$7:AJ$7),"",INDEX(TableDiv[[GASB]:[GASB]],_xlfn.AGGREGATE(15,3,(TableDiv[[Agency]:[Agency]]=$E430)/(TableDiv[[Agency]:[Agency]]=$E430)*(ROW(TableDiv[Agency])-ROW(TableDiv[[#Headers],[Agency]])),COLUMNS($F$7:AJ$7))))</f>
        <v>0</v>
      </c>
      <c r="AK430" s="1069" t="str" cm="1">
        <f t="array" ref="AK430">IF($D430&lt;COLUMNS($F$7:AK$7),"",INDEX(TableDiv[[GASB]:[GASB]],_xlfn.AGGREGATE(15,3,(TableDiv[[Agency]:[Agency]]=$E430)/(TableDiv[[Agency]:[Agency]]=$E430)*(ROW(TableDiv[Agency])-ROW(TableDiv[[#Headers],[Agency]])),COLUMNS($F$7:AK$7))))</f>
        <v/>
      </c>
      <c r="AL430" s="1069" t="str" cm="1">
        <f t="array" ref="AL430">IF($D430&lt;COLUMNS($F$7:AL$7),"",INDEX(TableDiv[[GASB]:[GASB]],_xlfn.AGGREGATE(15,3,(TableDiv[[Agency]:[Agency]]=$E430)/(TableDiv[[Agency]:[Agency]]=$E430)*(ROW(TableDiv[Agency])-ROW(TableDiv[[#Headers],[Agency]])),COLUMNS($F$7:AL$7))))</f>
        <v/>
      </c>
      <c r="AM430" s="1069" t="str" cm="1">
        <f t="array" ref="AM430">IF($D430&lt;COLUMNS($F$7:AM$7),"",INDEX(TableDiv[[GASB]:[GASB]],_xlfn.AGGREGATE(15,3,(TableDiv[[Agency]:[Agency]]=$E430)/(TableDiv[[Agency]:[Agency]]=$E430)*(ROW(TableDiv[Agency])-ROW(TableDiv[[#Headers],[Agency]])),COLUMNS($F$7:AM$7))))</f>
        <v/>
      </c>
      <c r="AN430" s="1069"/>
      <c r="AO430" s="1069"/>
      <c r="AP430" s="1069"/>
      <c r="AQ430" s="1069"/>
      <c r="AR430" s="1069"/>
      <c r="AS430" s="1069"/>
    </row>
    <row r="431" spans="1:45" ht="15">
      <c r="A431" s="1073" t="s">
        <v>1158</v>
      </c>
      <c r="B431" s="1073" t="s">
        <v>177</v>
      </c>
      <c r="C431" s="1069"/>
      <c r="D431" s="1069">
        <f>COUNTIF(TableDiv[Agency],E431)</f>
        <v>31</v>
      </c>
      <c r="E431" s="1078" t="str" cm="1">
        <f t="array" ref="E431">IFERROR(INDEX(TableDiv[Agency],MATCH(0,INDEX(COUNTIF($E$7:E430,TableDiv[Agency]),),0)),"")</f>
        <v/>
      </c>
      <c r="F431" s="1069" cm="1">
        <f t="array" ref="F431">IF($D431&lt;COLUMNS($F$7:F$7),"",INDEX(TableDiv[[GASB]:[GASB]],_xlfn.AGGREGATE(15,3,(TableDiv[[Agency]:[Agency]]=$E431)/(TableDiv[[Agency]:[Agency]]=$E431)*(ROW(TableDiv[Agency])-ROW(TableDiv[[#Headers],[Agency]])),COLUMNS($F$7:F$7))))</f>
        <v>0</v>
      </c>
      <c r="G431" s="1069" cm="1">
        <f t="array" ref="G431">IF($D431&lt;COLUMNS($F$7:G$7),"",INDEX(TableDiv[[GASB]:[GASB]],_xlfn.AGGREGATE(15,3,(TableDiv[[Agency]:[Agency]]=$E431)/(TableDiv[[Agency]:[Agency]]=$E431)*(ROW(TableDiv[Agency])-ROW(TableDiv[[#Headers],[Agency]])),COLUMNS($F$7:G$7))))</f>
        <v>0</v>
      </c>
      <c r="H431" s="1069" cm="1">
        <f t="array" ref="H431">IF($D431&lt;COLUMNS($F$7:H$7),"",INDEX(TableDiv[[GASB]:[GASB]],_xlfn.AGGREGATE(15,3,(TableDiv[[Agency]:[Agency]]=$E431)/(TableDiv[[Agency]:[Agency]]=$E431)*(ROW(TableDiv[Agency])-ROW(TableDiv[[#Headers],[Agency]])),COLUMNS($F$7:H$7))))</f>
        <v>0</v>
      </c>
      <c r="I431" s="1069" cm="1">
        <f t="array" ref="I431">IF($D431&lt;COLUMNS($F$7:I$7),"",INDEX(TableDiv[[GASB]:[GASB]],_xlfn.AGGREGATE(15,3,(TableDiv[[Agency]:[Agency]]=$E431)/(TableDiv[[Agency]:[Agency]]=$E431)*(ROW(TableDiv[Agency])-ROW(TableDiv[[#Headers],[Agency]])),COLUMNS($F$7:I$7))))</f>
        <v>0</v>
      </c>
      <c r="J431" s="1069" cm="1">
        <f t="array" ref="J431">IF($D431&lt;COLUMNS($F$7:J$7),"",INDEX(TableDiv[[GASB]:[GASB]],_xlfn.AGGREGATE(15,3,(TableDiv[[Agency]:[Agency]]=$E431)/(TableDiv[[Agency]:[Agency]]=$E431)*(ROW(TableDiv[Agency])-ROW(TableDiv[[#Headers],[Agency]])),COLUMNS($F$7:J$7))))</f>
        <v>0</v>
      </c>
      <c r="K431" s="1069" cm="1">
        <f t="array" ref="K431">IF($D431&lt;COLUMNS($F$7:K$7),"",INDEX(TableDiv[[GASB]:[GASB]],_xlfn.AGGREGATE(15,3,(TableDiv[[Agency]:[Agency]]=$E431)/(TableDiv[[Agency]:[Agency]]=$E431)*(ROW(TableDiv[Agency])-ROW(TableDiv[[#Headers],[Agency]])),COLUMNS($F$7:K$7))))</f>
        <v>0</v>
      </c>
      <c r="L431" s="1069" cm="1">
        <f t="array" ref="L431">IF($D431&lt;COLUMNS($F$7:L$7),"",INDEX(TableDiv[[GASB]:[GASB]],_xlfn.AGGREGATE(15,3,(TableDiv[[Agency]:[Agency]]=$E431)/(TableDiv[[Agency]:[Agency]]=$E431)*(ROW(TableDiv[Agency])-ROW(TableDiv[[#Headers],[Agency]])),COLUMNS($F$7:L$7))))</f>
        <v>0</v>
      </c>
      <c r="M431" s="1069" cm="1">
        <f t="array" ref="M431">IF($D431&lt;COLUMNS($F$7:M$7),"",INDEX(TableDiv[[GASB]:[GASB]],_xlfn.AGGREGATE(15,3,(TableDiv[[Agency]:[Agency]]=$E431)/(TableDiv[[Agency]:[Agency]]=$E431)*(ROW(TableDiv[Agency])-ROW(TableDiv[[#Headers],[Agency]])),COLUMNS($F$7:M$7))))</f>
        <v>0</v>
      </c>
      <c r="N431" s="1069" cm="1">
        <f t="array" ref="N431">IF($D431&lt;COLUMNS($F$7:N$7),"",INDEX(TableDiv[[GASB]:[GASB]],_xlfn.AGGREGATE(15,3,(TableDiv[[Agency]:[Agency]]=$E431)/(TableDiv[[Agency]:[Agency]]=$E431)*(ROW(TableDiv[Agency])-ROW(TableDiv[[#Headers],[Agency]])),COLUMNS($F$7:N$7))))</f>
        <v>0</v>
      </c>
      <c r="O431" s="1069" cm="1">
        <f t="array" ref="O431">IF($D431&lt;COLUMNS($F$7:O$7),"",INDEX(TableDiv[[GASB]:[GASB]],_xlfn.AGGREGATE(15,3,(TableDiv[[Agency]:[Agency]]=$E431)/(TableDiv[[Agency]:[Agency]]=$E431)*(ROW(TableDiv[Agency])-ROW(TableDiv[[#Headers],[Agency]])),COLUMNS($F$7:O$7))))</f>
        <v>0</v>
      </c>
      <c r="P431" s="1069" cm="1">
        <f t="array" ref="P431">IF($D431&lt;COLUMNS($F$7:P$7),"",INDEX(TableDiv[[GASB]:[GASB]],_xlfn.AGGREGATE(15,3,(TableDiv[[Agency]:[Agency]]=$E431)/(TableDiv[[Agency]:[Agency]]=$E431)*(ROW(TableDiv[Agency])-ROW(TableDiv[[#Headers],[Agency]])),COLUMNS($F$7:P$7))))</f>
        <v>0</v>
      </c>
      <c r="Q431" s="1069" cm="1">
        <f t="array" ref="Q431">IF($D431&lt;COLUMNS($F$7:Q$7),"",INDEX(TableDiv[[GASB]:[GASB]],_xlfn.AGGREGATE(15,3,(TableDiv[[Agency]:[Agency]]=$E431)/(TableDiv[[Agency]:[Agency]]=$E431)*(ROW(TableDiv[Agency])-ROW(TableDiv[[#Headers],[Agency]])),COLUMNS($F$7:Q$7))))</f>
        <v>0</v>
      </c>
      <c r="R431" s="1069" cm="1">
        <f t="array" ref="R431">IF($D431&lt;COLUMNS($F$7:R$7),"",INDEX(TableDiv[[GASB]:[GASB]],_xlfn.AGGREGATE(15,3,(TableDiv[[Agency]:[Agency]]=$E431)/(TableDiv[[Agency]:[Agency]]=$E431)*(ROW(TableDiv[Agency])-ROW(TableDiv[[#Headers],[Agency]])),COLUMNS($F$7:R$7))))</f>
        <v>0</v>
      </c>
      <c r="S431" s="1069" cm="1">
        <f t="array" ref="S431">IF($D431&lt;COLUMNS($F$7:S$7),"",INDEX(TableDiv[[GASB]:[GASB]],_xlfn.AGGREGATE(15,3,(TableDiv[[Agency]:[Agency]]=$E431)/(TableDiv[[Agency]:[Agency]]=$E431)*(ROW(TableDiv[Agency])-ROW(TableDiv[[#Headers],[Agency]])),COLUMNS($F$7:S$7))))</f>
        <v>0</v>
      </c>
      <c r="T431" s="1069" cm="1">
        <f t="array" ref="T431">IF($D431&lt;COLUMNS($F$7:T$7),"",INDEX(TableDiv[[GASB]:[GASB]],_xlfn.AGGREGATE(15,3,(TableDiv[[Agency]:[Agency]]=$E431)/(TableDiv[[Agency]:[Agency]]=$E431)*(ROW(TableDiv[Agency])-ROW(TableDiv[[#Headers],[Agency]])),COLUMNS($F$7:T$7))))</f>
        <v>0</v>
      </c>
      <c r="U431" s="1069" cm="1">
        <f t="array" ref="U431">IF($D431&lt;COLUMNS($F$7:U$7),"",INDEX(TableDiv[[GASB]:[GASB]],_xlfn.AGGREGATE(15,3,(TableDiv[[Agency]:[Agency]]=$E431)/(TableDiv[[Agency]:[Agency]]=$E431)*(ROW(TableDiv[Agency])-ROW(TableDiv[[#Headers],[Agency]])),COLUMNS($F$7:U$7))))</f>
        <v>0</v>
      </c>
      <c r="V431" s="1069" cm="1">
        <f t="array" ref="V431">IF($D431&lt;COLUMNS($F$7:V$7),"",INDEX(TableDiv[[GASB]:[GASB]],_xlfn.AGGREGATE(15,3,(TableDiv[[Agency]:[Agency]]=$E431)/(TableDiv[[Agency]:[Agency]]=$E431)*(ROW(TableDiv[Agency])-ROW(TableDiv[[#Headers],[Agency]])),COLUMNS($F$7:V$7))))</f>
        <v>0</v>
      </c>
      <c r="W431" s="1069" cm="1">
        <f t="array" ref="W431">IF($D431&lt;COLUMNS($F$7:W$7),"",INDEX(TableDiv[[GASB]:[GASB]],_xlfn.AGGREGATE(15,3,(TableDiv[[Agency]:[Agency]]=$E431)/(TableDiv[[Agency]:[Agency]]=$E431)*(ROW(TableDiv[Agency])-ROW(TableDiv[[#Headers],[Agency]])),COLUMNS($F$7:W$7))))</f>
        <v>0</v>
      </c>
      <c r="X431" s="1069" cm="1">
        <f t="array" ref="X431">IF($D431&lt;COLUMNS($F$7:X$7),"",INDEX(TableDiv[[GASB]:[GASB]],_xlfn.AGGREGATE(15,3,(TableDiv[[Agency]:[Agency]]=$E431)/(TableDiv[[Agency]:[Agency]]=$E431)*(ROW(TableDiv[Agency])-ROW(TableDiv[[#Headers],[Agency]])),COLUMNS($F$7:X$7))))</f>
        <v>0</v>
      </c>
      <c r="Y431" s="1069" cm="1">
        <f t="array" ref="Y431">IF($D431&lt;COLUMNS($F$7:Y$7),"",INDEX(TableDiv[[GASB]:[GASB]],_xlfn.AGGREGATE(15,3,(TableDiv[[Agency]:[Agency]]=$E431)/(TableDiv[[Agency]:[Agency]]=$E431)*(ROW(TableDiv[Agency])-ROW(TableDiv[[#Headers],[Agency]])),COLUMNS($F$7:Y$7))))</f>
        <v>0</v>
      </c>
      <c r="Z431" s="1069" cm="1">
        <f t="array" ref="Z431">IF($D431&lt;COLUMNS($F$7:Z$7),"",INDEX(TableDiv[[GASB]:[GASB]],_xlfn.AGGREGATE(15,3,(TableDiv[[Agency]:[Agency]]=$E431)/(TableDiv[[Agency]:[Agency]]=$E431)*(ROW(TableDiv[Agency])-ROW(TableDiv[[#Headers],[Agency]])),COLUMNS($F$7:Z$7))))</f>
        <v>0</v>
      </c>
      <c r="AA431" s="1069" cm="1">
        <f t="array" ref="AA431">IF($D431&lt;COLUMNS($F$7:AA$7),"",INDEX(TableDiv[[GASB]:[GASB]],_xlfn.AGGREGATE(15,3,(TableDiv[[Agency]:[Agency]]=$E431)/(TableDiv[[Agency]:[Agency]]=$E431)*(ROW(TableDiv[Agency])-ROW(TableDiv[[#Headers],[Agency]])),COLUMNS($F$7:AA$7))))</f>
        <v>0</v>
      </c>
      <c r="AB431" s="1069" cm="1">
        <f t="array" ref="AB431">IF($D431&lt;COLUMNS($F$7:AB$7),"",INDEX(TableDiv[[GASB]:[GASB]],_xlfn.AGGREGATE(15,3,(TableDiv[[Agency]:[Agency]]=$E431)/(TableDiv[[Agency]:[Agency]]=$E431)*(ROW(TableDiv[Agency])-ROW(TableDiv[[#Headers],[Agency]])),COLUMNS($F$7:AB$7))))</f>
        <v>0</v>
      </c>
      <c r="AC431" s="1069" cm="1">
        <f t="array" ref="AC431">IF($D431&lt;COLUMNS($F$7:AC$7),"",INDEX(TableDiv[[GASB]:[GASB]],_xlfn.AGGREGATE(15,3,(TableDiv[[Agency]:[Agency]]=$E431)/(TableDiv[[Agency]:[Agency]]=$E431)*(ROW(TableDiv[Agency])-ROW(TableDiv[[#Headers],[Agency]])),COLUMNS($F$7:AC$7))))</f>
        <v>0</v>
      </c>
      <c r="AD431" s="1069" cm="1">
        <f t="array" ref="AD431">IF($D431&lt;COLUMNS($F$7:AD$7),"",INDEX(TableDiv[[GASB]:[GASB]],_xlfn.AGGREGATE(15,3,(TableDiv[[Agency]:[Agency]]=$E431)/(TableDiv[[Agency]:[Agency]]=$E431)*(ROW(TableDiv[Agency])-ROW(TableDiv[[#Headers],[Agency]])),COLUMNS($F$7:AD$7))))</f>
        <v>0</v>
      </c>
      <c r="AE431" s="1069" cm="1">
        <f t="array" ref="AE431">IF($D431&lt;COLUMNS($F$7:AE$7),"",INDEX(TableDiv[[GASB]:[GASB]],_xlfn.AGGREGATE(15,3,(TableDiv[[Agency]:[Agency]]=$E431)/(TableDiv[[Agency]:[Agency]]=$E431)*(ROW(TableDiv[Agency])-ROW(TableDiv[[#Headers],[Agency]])),COLUMNS($F$7:AE$7))))</f>
        <v>0</v>
      </c>
      <c r="AF431" s="1069" cm="1">
        <f t="array" ref="AF431">IF($D431&lt;COLUMNS($F$7:AF$7),"",INDEX(TableDiv[[GASB]:[GASB]],_xlfn.AGGREGATE(15,3,(TableDiv[[Agency]:[Agency]]=$E431)/(TableDiv[[Agency]:[Agency]]=$E431)*(ROW(TableDiv[Agency])-ROW(TableDiv[[#Headers],[Agency]])),COLUMNS($F$7:AF$7))))</f>
        <v>0</v>
      </c>
      <c r="AG431" s="1069" cm="1">
        <f t="array" ref="AG431">IF($D431&lt;COLUMNS($F$7:AG$7),"",INDEX(TableDiv[[GASB]:[GASB]],_xlfn.AGGREGATE(15,3,(TableDiv[[Agency]:[Agency]]=$E431)/(TableDiv[[Agency]:[Agency]]=$E431)*(ROW(TableDiv[Agency])-ROW(TableDiv[[#Headers],[Agency]])),COLUMNS($F$7:AG$7))))</f>
        <v>0</v>
      </c>
      <c r="AH431" s="1069" cm="1">
        <f t="array" ref="AH431">IF($D431&lt;COLUMNS($F$7:AH$7),"",INDEX(TableDiv[[GASB]:[GASB]],_xlfn.AGGREGATE(15,3,(TableDiv[[Agency]:[Agency]]=$E431)/(TableDiv[[Agency]:[Agency]]=$E431)*(ROW(TableDiv[Agency])-ROW(TableDiv[[#Headers],[Agency]])),COLUMNS($F$7:AH$7))))</f>
        <v>0</v>
      </c>
      <c r="AI431" s="1069" cm="1">
        <f t="array" ref="AI431">IF($D431&lt;COLUMNS($F$7:AI$7),"",INDEX(TableDiv[[GASB]:[GASB]],_xlfn.AGGREGATE(15,3,(TableDiv[[Agency]:[Agency]]=$E431)/(TableDiv[[Agency]:[Agency]]=$E431)*(ROW(TableDiv[Agency])-ROW(TableDiv[[#Headers],[Agency]])),COLUMNS($F$7:AI$7))))</f>
        <v>0</v>
      </c>
      <c r="AJ431" s="1069" cm="1">
        <f t="array" ref="AJ431">IF($D431&lt;COLUMNS($F$7:AJ$7),"",INDEX(TableDiv[[GASB]:[GASB]],_xlfn.AGGREGATE(15,3,(TableDiv[[Agency]:[Agency]]=$E431)/(TableDiv[[Agency]:[Agency]]=$E431)*(ROW(TableDiv[Agency])-ROW(TableDiv[[#Headers],[Agency]])),COLUMNS($F$7:AJ$7))))</f>
        <v>0</v>
      </c>
      <c r="AK431" s="1069" t="str" cm="1">
        <f t="array" ref="AK431">IF($D431&lt;COLUMNS($F$7:AK$7),"",INDEX(TableDiv[[GASB]:[GASB]],_xlfn.AGGREGATE(15,3,(TableDiv[[Agency]:[Agency]]=$E431)/(TableDiv[[Agency]:[Agency]]=$E431)*(ROW(TableDiv[Agency])-ROW(TableDiv[[#Headers],[Agency]])),COLUMNS($F$7:AK$7))))</f>
        <v/>
      </c>
      <c r="AL431" s="1069" t="str" cm="1">
        <f t="array" ref="AL431">IF($D431&lt;COLUMNS($F$7:AL$7),"",INDEX(TableDiv[[GASB]:[GASB]],_xlfn.AGGREGATE(15,3,(TableDiv[[Agency]:[Agency]]=$E431)/(TableDiv[[Agency]:[Agency]]=$E431)*(ROW(TableDiv[Agency])-ROW(TableDiv[[#Headers],[Agency]])),COLUMNS($F$7:AL$7))))</f>
        <v/>
      </c>
      <c r="AM431" s="1069" t="str" cm="1">
        <f t="array" ref="AM431">IF($D431&lt;COLUMNS($F$7:AM$7),"",INDEX(TableDiv[[GASB]:[GASB]],_xlfn.AGGREGATE(15,3,(TableDiv[[Agency]:[Agency]]=$E431)/(TableDiv[[Agency]:[Agency]]=$E431)*(ROW(TableDiv[Agency])-ROW(TableDiv[[#Headers],[Agency]])),COLUMNS($F$7:AM$7))))</f>
        <v/>
      </c>
      <c r="AN431" s="1069"/>
      <c r="AO431" s="1069"/>
      <c r="AP431" s="1069"/>
      <c r="AQ431" s="1069"/>
      <c r="AR431" s="1069"/>
      <c r="AS431" s="1069"/>
    </row>
    <row r="432" spans="1:45" ht="15">
      <c r="A432" s="1073" t="s">
        <v>1161</v>
      </c>
      <c r="B432" s="1073" t="s">
        <v>177</v>
      </c>
      <c r="C432" s="1069"/>
      <c r="D432" s="1069">
        <f>COUNTIF(TableDiv[Agency],E432)</f>
        <v>31</v>
      </c>
      <c r="E432" s="1078" t="str" cm="1">
        <f t="array" ref="E432">IFERROR(INDEX(TableDiv[Agency],MATCH(0,INDEX(COUNTIF($E$7:E431,TableDiv[Agency]),),0)),"")</f>
        <v/>
      </c>
      <c r="F432" s="1069" cm="1">
        <f t="array" ref="F432">IF($D432&lt;COLUMNS($F$7:F$7),"",INDEX(TableDiv[[GASB]:[GASB]],_xlfn.AGGREGATE(15,3,(TableDiv[[Agency]:[Agency]]=$E432)/(TableDiv[[Agency]:[Agency]]=$E432)*(ROW(TableDiv[Agency])-ROW(TableDiv[[#Headers],[Agency]])),COLUMNS($F$7:F$7))))</f>
        <v>0</v>
      </c>
      <c r="G432" s="1069" cm="1">
        <f t="array" ref="G432">IF($D432&lt;COLUMNS($F$7:G$7),"",INDEX(TableDiv[[GASB]:[GASB]],_xlfn.AGGREGATE(15,3,(TableDiv[[Agency]:[Agency]]=$E432)/(TableDiv[[Agency]:[Agency]]=$E432)*(ROW(TableDiv[Agency])-ROW(TableDiv[[#Headers],[Agency]])),COLUMNS($F$7:G$7))))</f>
        <v>0</v>
      </c>
      <c r="H432" s="1069" cm="1">
        <f t="array" ref="H432">IF($D432&lt;COLUMNS($F$7:H$7),"",INDEX(TableDiv[[GASB]:[GASB]],_xlfn.AGGREGATE(15,3,(TableDiv[[Agency]:[Agency]]=$E432)/(TableDiv[[Agency]:[Agency]]=$E432)*(ROW(TableDiv[Agency])-ROW(TableDiv[[#Headers],[Agency]])),COLUMNS($F$7:H$7))))</f>
        <v>0</v>
      </c>
      <c r="I432" s="1069" cm="1">
        <f t="array" ref="I432">IF($D432&lt;COLUMNS($F$7:I$7),"",INDEX(TableDiv[[GASB]:[GASB]],_xlfn.AGGREGATE(15,3,(TableDiv[[Agency]:[Agency]]=$E432)/(TableDiv[[Agency]:[Agency]]=$E432)*(ROW(TableDiv[Agency])-ROW(TableDiv[[#Headers],[Agency]])),COLUMNS($F$7:I$7))))</f>
        <v>0</v>
      </c>
      <c r="J432" s="1069" cm="1">
        <f t="array" ref="J432">IF($D432&lt;COLUMNS($F$7:J$7),"",INDEX(TableDiv[[GASB]:[GASB]],_xlfn.AGGREGATE(15,3,(TableDiv[[Agency]:[Agency]]=$E432)/(TableDiv[[Agency]:[Agency]]=$E432)*(ROW(TableDiv[Agency])-ROW(TableDiv[[#Headers],[Agency]])),COLUMNS($F$7:J$7))))</f>
        <v>0</v>
      </c>
      <c r="K432" s="1069" cm="1">
        <f t="array" ref="K432">IF($D432&lt;COLUMNS($F$7:K$7),"",INDEX(TableDiv[[GASB]:[GASB]],_xlfn.AGGREGATE(15,3,(TableDiv[[Agency]:[Agency]]=$E432)/(TableDiv[[Agency]:[Agency]]=$E432)*(ROW(TableDiv[Agency])-ROW(TableDiv[[#Headers],[Agency]])),COLUMNS($F$7:K$7))))</f>
        <v>0</v>
      </c>
      <c r="L432" s="1069" cm="1">
        <f t="array" ref="L432">IF($D432&lt;COLUMNS($F$7:L$7),"",INDEX(TableDiv[[GASB]:[GASB]],_xlfn.AGGREGATE(15,3,(TableDiv[[Agency]:[Agency]]=$E432)/(TableDiv[[Agency]:[Agency]]=$E432)*(ROW(TableDiv[Agency])-ROW(TableDiv[[#Headers],[Agency]])),COLUMNS($F$7:L$7))))</f>
        <v>0</v>
      </c>
      <c r="M432" s="1069" cm="1">
        <f t="array" ref="M432">IF($D432&lt;COLUMNS($F$7:M$7),"",INDEX(TableDiv[[GASB]:[GASB]],_xlfn.AGGREGATE(15,3,(TableDiv[[Agency]:[Agency]]=$E432)/(TableDiv[[Agency]:[Agency]]=$E432)*(ROW(TableDiv[Agency])-ROW(TableDiv[[#Headers],[Agency]])),COLUMNS($F$7:M$7))))</f>
        <v>0</v>
      </c>
      <c r="N432" s="1069" cm="1">
        <f t="array" ref="N432">IF($D432&lt;COLUMNS($F$7:N$7),"",INDEX(TableDiv[[GASB]:[GASB]],_xlfn.AGGREGATE(15,3,(TableDiv[[Agency]:[Agency]]=$E432)/(TableDiv[[Agency]:[Agency]]=$E432)*(ROW(TableDiv[Agency])-ROW(TableDiv[[#Headers],[Agency]])),COLUMNS($F$7:N$7))))</f>
        <v>0</v>
      </c>
      <c r="O432" s="1069" cm="1">
        <f t="array" ref="O432">IF($D432&lt;COLUMNS($F$7:O$7),"",INDEX(TableDiv[[GASB]:[GASB]],_xlfn.AGGREGATE(15,3,(TableDiv[[Agency]:[Agency]]=$E432)/(TableDiv[[Agency]:[Agency]]=$E432)*(ROW(TableDiv[Agency])-ROW(TableDiv[[#Headers],[Agency]])),COLUMNS($F$7:O$7))))</f>
        <v>0</v>
      </c>
      <c r="P432" s="1069" cm="1">
        <f t="array" ref="P432">IF($D432&lt;COLUMNS($F$7:P$7),"",INDEX(TableDiv[[GASB]:[GASB]],_xlfn.AGGREGATE(15,3,(TableDiv[[Agency]:[Agency]]=$E432)/(TableDiv[[Agency]:[Agency]]=$E432)*(ROW(TableDiv[Agency])-ROW(TableDiv[[#Headers],[Agency]])),COLUMNS($F$7:P$7))))</f>
        <v>0</v>
      </c>
      <c r="Q432" s="1069" cm="1">
        <f t="array" ref="Q432">IF($D432&lt;COLUMNS($F$7:Q$7),"",INDEX(TableDiv[[GASB]:[GASB]],_xlfn.AGGREGATE(15,3,(TableDiv[[Agency]:[Agency]]=$E432)/(TableDiv[[Agency]:[Agency]]=$E432)*(ROW(TableDiv[Agency])-ROW(TableDiv[[#Headers],[Agency]])),COLUMNS($F$7:Q$7))))</f>
        <v>0</v>
      </c>
      <c r="R432" s="1069" cm="1">
        <f t="array" ref="R432">IF($D432&lt;COLUMNS($F$7:R$7),"",INDEX(TableDiv[[GASB]:[GASB]],_xlfn.AGGREGATE(15,3,(TableDiv[[Agency]:[Agency]]=$E432)/(TableDiv[[Agency]:[Agency]]=$E432)*(ROW(TableDiv[Agency])-ROW(TableDiv[[#Headers],[Agency]])),COLUMNS($F$7:R$7))))</f>
        <v>0</v>
      </c>
      <c r="S432" s="1069" cm="1">
        <f t="array" ref="S432">IF($D432&lt;COLUMNS($F$7:S$7),"",INDEX(TableDiv[[GASB]:[GASB]],_xlfn.AGGREGATE(15,3,(TableDiv[[Agency]:[Agency]]=$E432)/(TableDiv[[Agency]:[Agency]]=$E432)*(ROW(TableDiv[Agency])-ROW(TableDiv[[#Headers],[Agency]])),COLUMNS($F$7:S$7))))</f>
        <v>0</v>
      </c>
      <c r="T432" s="1069" cm="1">
        <f t="array" ref="T432">IF($D432&lt;COLUMNS($F$7:T$7),"",INDEX(TableDiv[[GASB]:[GASB]],_xlfn.AGGREGATE(15,3,(TableDiv[[Agency]:[Agency]]=$E432)/(TableDiv[[Agency]:[Agency]]=$E432)*(ROW(TableDiv[Agency])-ROW(TableDiv[[#Headers],[Agency]])),COLUMNS($F$7:T$7))))</f>
        <v>0</v>
      </c>
      <c r="U432" s="1069" cm="1">
        <f t="array" ref="U432">IF($D432&lt;COLUMNS($F$7:U$7),"",INDEX(TableDiv[[GASB]:[GASB]],_xlfn.AGGREGATE(15,3,(TableDiv[[Agency]:[Agency]]=$E432)/(TableDiv[[Agency]:[Agency]]=$E432)*(ROW(TableDiv[Agency])-ROW(TableDiv[[#Headers],[Agency]])),COLUMNS($F$7:U$7))))</f>
        <v>0</v>
      </c>
      <c r="V432" s="1069" cm="1">
        <f t="array" ref="V432">IF($D432&lt;COLUMNS($F$7:V$7),"",INDEX(TableDiv[[GASB]:[GASB]],_xlfn.AGGREGATE(15,3,(TableDiv[[Agency]:[Agency]]=$E432)/(TableDiv[[Agency]:[Agency]]=$E432)*(ROW(TableDiv[Agency])-ROW(TableDiv[[#Headers],[Agency]])),COLUMNS($F$7:V$7))))</f>
        <v>0</v>
      </c>
      <c r="W432" s="1069" cm="1">
        <f t="array" ref="W432">IF($D432&lt;COLUMNS($F$7:W$7),"",INDEX(TableDiv[[GASB]:[GASB]],_xlfn.AGGREGATE(15,3,(TableDiv[[Agency]:[Agency]]=$E432)/(TableDiv[[Agency]:[Agency]]=$E432)*(ROW(TableDiv[Agency])-ROW(TableDiv[[#Headers],[Agency]])),COLUMNS($F$7:W$7))))</f>
        <v>0</v>
      </c>
      <c r="X432" s="1069" cm="1">
        <f t="array" ref="X432">IF($D432&lt;COLUMNS($F$7:X$7),"",INDEX(TableDiv[[GASB]:[GASB]],_xlfn.AGGREGATE(15,3,(TableDiv[[Agency]:[Agency]]=$E432)/(TableDiv[[Agency]:[Agency]]=$E432)*(ROW(TableDiv[Agency])-ROW(TableDiv[[#Headers],[Agency]])),COLUMNS($F$7:X$7))))</f>
        <v>0</v>
      </c>
      <c r="Y432" s="1069" cm="1">
        <f t="array" ref="Y432">IF($D432&lt;COLUMNS($F$7:Y$7),"",INDEX(TableDiv[[GASB]:[GASB]],_xlfn.AGGREGATE(15,3,(TableDiv[[Agency]:[Agency]]=$E432)/(TableDiv[[Agency]:[Agency]]=$E432)*(ROW(TableDiv[Agency])-ROW(TableDiv[[#Headers],[Agency]])),COLUMNS($F$7:Y$7))))</f>
        <v>0</v>
      </c>
      <c r="Z432" s="1069" cm="1">
        <f t="array" ref="Z432">IF($D432&lt;COLUMNS($F$7:Z$7),"",INDEX(TableDiv[[GASB]:[GASB]],_xlfn.AGGREGATE(15,3,(TableDiv[[Agency]:[Agency]]=$E432)/(TableDiv[[Agency]:[Agency]]=$E432)*(ROW(TableDiv[Agency])-ROW(TableDiv[[#Headers],[Agency]])),COLUMNS($F$7:Z$7))))</f>
        <v>0</v>
      </c>
      <c r="AA432" s="1069" cm="1">
        <f t="array" ref="AA432">IF($D432&lt;COLUMNS($F$7:AA$7),"",INDEX(TableDiv[[GASB]:[GASB]],_xlfn.AGGREGATE(15,3,(TableDiv[[Agency]:[Agency]]=$E432)/(TableDiv[[Agency]:[Agency]]=$E432)*(ROW(TableDiv[Agency])-ROW(TableDiv[[#Headers],[Agency]])),COLUMNS($F$7:AA$7))))</f>
        <v>0</v>
      </c>
      <c r="AB432" s="1069" cm="1">
        <f t="array" ref="AB432">IF($D432&lt;COLUMNS($F$7:AB$7),"",INDEX(TableDiv[[GASB]:[GASB]],_xlfn.AGGREGATE(15,3,(TableDiv[[Agency]:[Agency]]=$E432)/(TableDiv[[Agency]:[Agency]]=$E432)*(ROW(TableDiv[Agency])-ROW(TableDiv[[#Headers],[Agency]])),COLUMNS($F$7:AB$7))))</f>
        <v>0</v>
      </c>
      <c r="AC432" s="1069" cm="1">
        <f t="array" ref="AC432">IF($D432&lt;COLUMNS($F$7:AC$7),"",INDEX(TableDiv[[GASB]:[GASB]],_xlfn.AGGREGATE(15,3,(TableDiv[[Agency]:[Agency]]=$E432)/(TableDiv[[Agency]:[Agency]]=$E432)*(ROW(TableDiv[Agency])-ROW(TableDiv[[#Headers],[Agency]])),COLUMNS($F$7:AC$7))))</f>
        <v>0</v>
      </c>
      <c r="AD432" s="1069" cm="1">
        <f t="array" ref="AD432">IF($D432&lt;COLUMNS($F$7:AD$7),"",INDEX(TableDiv[[GASB]:[GASB]],_xlfn.AGGREGATE(15,3,(TableDiv[[Agency]:[Agency]]=$E432)/(TableDiv[[Agency]:[Agency]]=$E432)*(ROW(TableDiv[Agency])-ROW(TableDiv[[#Headers],[Agency]])),COLUMNS($F$7:AD$7))))</f>
        <v>0</v>
      </c>
      <c r="AE432" s="1069" cm="1">
        <f t="array" ref="AE432">IF($D432&lt;COLUMNS($F$7:AE$7),"",INDEX(TableDiv[[GASB]:[GASB]],_xlfn.AGGREGATE(15,3,(TableDiv[[Agency]:[Agency]]=$E432)/(TableDiv[[Agency]:[Agency]]=$E432)*(ROW(TableDiv[Agency])-ROW(TableDiv[[#Headers],[Agency]])),COLUMNS($F$7:AE$7))))</f>
        <v>0</v>
      </c>
      <c r="AF432" s="1069" cm="1">
        <f t="array" ref="AF432">IF($D432&lt;COLUMNS($F$7:AF$7),"",INDEX(TableDiv[[GASB]:[GASB]],_xlfn.AGGREGATE(15,3,(TableDiv[[Agency]:[Agency]]=$E432)/(TableDiv[[Agency]:[Agency]]=$E432)*(ROW(TableDiv[Agency])-ROW(TableDiv[[#Headers],[Agency]])),COLUMNS($F$7:AF$7))))</f>
        <v>0</v>
      </c>
      <c r="AG432" s="1069" cm="1">
        <f t="array" ref="AG432">IF($D432&lt;COLUMNS($F$7:AG$7),"",INDEX(TableDiv[[GASB]:[GASB]],_xlfn.AGGREGATE(15,3,(TableDiv[[Agency]:[Agency]]=$E432)/(TableDiv[[Agency]:[Agency]]=$E432)*(ROW(TableDiv[Agency])-ROW(TableDiv[[#Headers],[Agency]])),COLUMNS($F$7:AG$7))))</f>
        <v>0</v>
      </c>
      <c r="AH432" s="1069" cm="1">
        <f t="array" ref="AH432">IF($D432&lt;COLUMNS($F$7:AH$7),"",INDEX(TableDiv[[GASB]:[GASB]],_xlfn.AGGREGATE(15,3,(TableDiv[[Agency]:[Agency]]=$E432)/(TableDiv[[Agency]:[Agency]]=$E432)*(ROW(TableDiv[Agency])-ROW(TableDiv[[#Headers],[Agency]])),COLUMNS($F$7:AH$7))))</f>
        <v>0</v>
      </c>
      <c r="AI432" s="1069" cm="1">
        <f t="array" ref="AI432">IF($D432&lt;COLUMNS($F$7:AI$7),"",INDEX(TableDiv[[GASB]:[GASB]],_xlfn.AGGREGATE(15,3,(TableDiv[[Agency]:[Agency]]=$E432)/(TableDiv[[Agency]:[Agency]]=$E432)*(ROW(TableDiv[Agency])-ROW(TableDiv[[#Headers],[Agency]])),COLUMNS($F$7:AI$7))))</f>
        <v>0</v>
      </c>
      <c r="AJ432" s="1069" cm="1">
        <f t="array" ref="AJ432">IF($D432&lt;COLUMNS($F$7:AJ$7),"",INDEX(TableDiv[[GASB]:[GASB]],_xlfn.AGGREGATE(15,3,(TableDiv[[Agency]:[Agency]]=$E432)/(TableDiv[[Agency]:[Agency]]=$E432)*(ROW(TableDiv[Agency])-ROW(TableDiv[[#Headers],[Agency]])),COLUMNS($F$7:AJ$7))))</f>
        <v>0</v>
      </c>
      <c r="AK432" s="1069" t="str" cm="1">
        <f t="array" ref="AK432">IF($D432&lt;COLUMNS($F$7:AK$7),"",INDEX(TableDiv[[GASB]:[GASB]],_xlfn.AGGREGATE(15,3,(TableDiv[[Agency]:[Agency]]=$E432)/(TableDiv[[Agency]:[Agency]]=$E432)*(ROW(TableDiv[Agency])-ROW(TableDiv[[#Headers],[Agency]])),COLUMNS($F$7:AK$7))))</f>
        <v/>
      </c>
      <c r="AL432" s="1069" t="str" cm="1">
        <f t="array" ref="AL432">IF($D432&lt;COLUMNS($F$7:AL$7),"",INDEX(TableDiv[[GASB]:[GASB]],_xlfn.AGGREGATE(15,3,(TableDiv[[Agency]:[Agency]]=$E432)/(TableDiv[[Agency]:[Agency]]=$E432)*(ROW(TableDiv[Agency])-ROW(TableDiv[[#Headers],[Agency]])),COLUMNS($F$7:AL$7))))</f>
        <v/>
      </c>
      <c r="AM432" s="1069" t="str" cm="1">
        <f t="array" ref="AM432">IF($D432&lt;COLUMNS($F$7:AM$7),"",INDEX(TableDiv[[GASB]:[GASB]],_xlfn.AGGREGATE(15,3,(TableDiv[[Agency]:[Agency]]=$E432)/(TableDiv[[Agency]:[Agency]]=$E432)*(ROW(TableDiv[Agency])-ROW(TableDiv[[#Headers],[Agency]])),COLUMNS($F$7:AM$7))))</f>
        <v/>
      </c>
      <c r="AN432" s="1069"/>
      <c r="AO432" s="1069"/>
      <c r="AP432" s="1069"/>
      <c r="AQ432" s="1069"/>
      <c r="AR432" s="1069"/>
      <c r="AS432" s="1069"/>
    </row>
    <row r="433" spans="1:45" ht="15">
      <c r="A433" s="1073" t="s">
        <v>1164</v>
      </c>
      <c r="B433" s="1073" t="s">
        <v>177</v>
      </c>
      <c r="C433" s="1069"/>
      <c r="D433" s="1069">
        <f>COUNTIF(TableDiv[Agency],E433)</f>
        <v>31</v>
      </c>
      <c r="E433" s="1078" t="str" cm="1">
        <f t="array" ref="E433">IFERROR(INDEX(TableDiv[Agency],MATCH(0,INDEX(COUNTIF($E$7:E432,TableDiv[Agency]),),0)),"")</f>
        <v/>
      </c>
      <c r="F433" s="1069" cm="1">
        <f t="array" ref="F433">IF($D433&lt;COLUMNS($F$7:F$7),"",INDEX(TableDiv[[GASB]:[GASB]],_xlfn.AGGREGATE(15,3,(TableDiv[[Agency]:[Agency]]=$E433)/(TableDiv[[Agency]:[Agency]]=$E433)*(ROW(TableDiv[Agency])-ROW(TableDiv[[#Headers],[Agency]])),COLUMNS($F$7:F$7))))</f>
        <v>0</v>
      </c>
      <c r="G433" s="1069" cm="1">
        <f t="array" ref="G433">IF($D433&lt;COLUMNS($F$7:G$7),"",INDEX(TableDiv[[GASB]:[GASB]],_xlfn.AGGREGATE(15,3,(TableDiv[[Agency]:[Agency]]=$E433)/(TableDiv[[Agency]:[Agency]]=$E433)*(ROW(TableDiv[Agency])-ROW(TableDiv[[#Headers],[Agency]])),COLUMNS($F$7:G$7))))</f>
        <v>0</v>
      </c>
      <c r="H433" s="1069" cm="1">
        <f t="array" ref="H433">IF($D433&lt;COLUMNS($F$7:H$7),"",INDEX(TableDiv[[GASB]:[GASB]],_xlfn.AGGREGATE(15,3,(TableDiv[[Agency]:[Agency]]=$E433)/(TableDiv[[Agency]:[Agency]]=$E433)*(ROW(TableDiv[Agency])-ROW(TableDiv[[#Headers],[Agency]])),COLUMNS($F$7:H$7))))</f>
        <v>0</v>
      </c>
      <c r="I433" s="1069" cm="1">
        <f t="array" ref="I433">IF($D433&lt;COLUMNS($F$7:I$7),"",INDEX(TableDiv[[GASB]:[GASB]],_xlfn.AGGREGATE(15,3,(TableDiv[[Agency]:[Agency]]=$E433)/(TableDiv[[Agency]:[Agency]]=$E433)*(ROW(TableDiv[Agency])-ROW(TableDiv[[#Headers],[Agency]])),COLUMNS($F$7:I$7))))</f>
        <v>0</v>
      </c>
      <c r="J433" s="1069" cm="1">
        <f t="array" ref="J433">IF($D433&lt;COLUMNS($F$7:J$7),"",INDEX(TableDiv[[GASB]:[GASB]],_xlfn.AGGREGATE(15,3,(TableDiv[[Agency]:[Agency]]=$E433)/(TableDiv[[Agency]:[Agency]]=$E433)*(ROW(TableDiv[Agency])-ROW(TableDiv[[#Headers],[Agency]])),COLUMNS($F$7:J$7))))</f>
        <v>0</v>
      </c>
      <c r="K433" s="1069" cm="1">
        <f t="array" ref="K433">IF($D433&lt;COLUMNS($F$7:K$7),"",INDEX(TableDiv[[GASB]:[GASB]],_xlfn.AGGREGATE(15,3,(TableDiv[[Agency]:[Agency]]=$E433)/(TableDiv[[Agency]:[Agency]]=$E433)*(ROW(TableDiv[Agency])-ROW(TableDiv[[#Headers],[Agency]])),COLUMNS($F$7:K$7))))</f>
        <v>0</v>
      </c>
      <c r="L433" s="1069" cm="1">
        <f t="array" ref="L433">IF($D433&lt;COLUMNS($F$7:L$7),"",INDEX(TableDiv[[GASB]:[GASB]],_xlfn.AGGREGATE(15,3,(TableDiv[[Agency]:[Agency]]=$E433)/(TableDiv[[Agency]:[Agency]]=$E433)*(ROW(TableDiv[Agency])-ROW(TableDiv[[#Headers],[Agency]])),COLUMNS($F$7:L$7))))</f>
        <v>0</v>
      </c>
      <c r="M433" s="1069" cm="1">
        <f t="array" ref="M433">IF($D433&lt;COLUMNS($F$7:M$7),"",INDEX(TableDiv[[GASB]:[GASB]],_xlfn.AGGREGATE(15,3,(TableDiv[[Agency]:[Agency]]=$E433)/(TableDiv[[Agency]:[Agency]]=$E433)*(ROW(TableDiv[Agency])-ROW(TableDiv[[#Headers],[Agency]])),COLUMNS($F$7:M$7))))</f>
        <v>0</v>
      </c>
      <c r="N433" s="1069" cm="1">
        <f t="array" ref="N433">IF($D433&lt;COLUMNS($F$7:N$7),"",INDEX(TableDiv[[GASB]:[GASB]],_xlfn.AGGREGATE(15,3,(TableDiv[[Agency]:[Agency]]=$E433)/(TableDiv[[Agency]:[Agency]]=$E433)*(ROW(TableDiv[Agency])-ROW(TableDiv[[#Headers],[Agency]])),COLUMNS($F$7:N$7))))</f>
        <v>0</v>
      </c>
      <c r="O433" s="1069" cm="1">
        <f t="array" ref="O433">IF($D433&lt;COLUMNS($F$7:O$7),"",INDEX(TableDiv[[GASB]:[GASB]],_xlfn.AGGREGATE(15,3,(TableDiv[[Agency]:[Agency]]=$E433)/(TableDiv[[Agency]:[Agency]]=$E433)*(ROW(TableDiv[Agency])-ROW(TableDiv[[#Headers],[Agency]])),COLUMNS($F$7:O$7))))</f>
        <v>0</v>
      </c>
      <c r="P433" s="1069" cm="1">
        <f t="array" ref="P433">IF($D433&lt;COLUMNS($F$7:P$7),"",INDEX(TableDiv[[GASB]:[GASB]],_xlfn.AGGREGATE(15,3,(TableDiv[[Agency]:[Agency]]=$E433)/(TableDiv[[Agency]:[Agency]]=$E433)*(ROW(TableDiv[Agency])-ROW(TableDiv[[#Headers],[Agency]])),COLUMNS($F$7:P$7))))</f>
        <v>0</v>
      </c>
      <c r="Q433" s="1069" cm="1">
        <f t="array" ref="Q433">IF($D433&lt;COLUMNS($F$7:Q$7),"",INDEX(TableDiv[[GASB]:[GASB]],_xlfn.AGGREGATE(15,3,(TableDiv[[Agency]:[Agency]]=$E433)/(TableDiv[[Agency]:[Agency]]=$E433)*(ROW(TableDiv[Agency])-ROW(TableDiv[[#Headers],[Agency]])),COLUMNS($F$7:Q$7))))</f>
        <v>0</v>
      </c>
      <c r="R433" s="1069" cm="1">
        <f t="array" ref="R433">IF($D433&lt;COLUMNS($F$7:R$7),"",INDEX(TableDiv[[GASB]:[GASB]],_xlfn.AGGREGATE(15,3,(TableDiv[[Agency]:[Agency]]=$E433)/(TableDiv[[Agency]:[Agency]]=$E433)*(ROW(TableDiv[Agency])-ROW(TableDiv[[#Headers],[Agency]])),COLUMNS($F$7:R$7))))</f>
        <v>0</v>
      </c>
      <c r="S433" s="1069" cm="1">
        <f t="array" ref="S433">IF($D433&lt;COLUMNS($F$7:S$7),"",INDEX(TableDiv[[GASB]:[GASB]],_xlfn.AGGREGATE(15,3,(TableDiv[[Agency]:[Agency]]=$E433)/(TableDiv[[Agency]:[Agency]]=$E433)*(ROW(TableDiv[Agency])-ROW(TableDiv[[#Headers],[Agency]])),COLUMNS($F$7:S$7))))</f>
        <v>0</v>
      </c>
      <c r="T433" s="1069" cm="1">
        <f t="array" ref="T433">IF($D433&lt;COLUMNS($F$7:T$7),"",INDEX(TableDiv[[GASB]:[GASB]],_xlfn.AGGREGATE(15,3,(TableDiv[[Agency]:[Agency]]=$E433)/(TableDiv[[Agency]:[Agency]]=$E433)*(ROW(TableDiv[Agency])-ROW(TableDiv[[#Headers],[Agency]])),COLUMNS($F$7:T$7))))</f>
        <v>0</v>
      </c>
      <c r="U433" s="1069" cm="1">
        <f t="array" ref="U433">IF($D433&lt;COLUMNS($F$7:U$7),"",INDEX(TableDiv[[GASB]:[GASB]],_xlfn.AGGREGATE(15,3,(TableDiv[[Agency]:[Agency]]=$E433)/(TableDiv[[Agency]:[Agency]]=$E433)*(ROW(TableDiv[Agency])-ROW(TableDiv[[#Headers],[Agency]])),COLUMNS($F$7:U$7))))</f>
        <v>0</v>
      </c>
      <c r="V433" s="1069" cm="1">
        <f t="array" ref="V433">IF($D433&lt;COLUMNS($F$7:V$7),"",INDEX(TableDiv[[GASB]:[GASB]],_xlfn.AGGREGATE(15,3,(TableDiv[[Agency]:[Agency]]=$E433)/(TableDiv[[Agency]:[Agency]]=$E433)*(ROW(TableDiv[Agency])-ROW(TableDiv[[#Headers],[Agency]])),COLUMNS($F$7:V$7))))</f>
        <v>0</v>
      </c>
      <c r="W433" s="1069" cm="1">
        <f t="array" ref="W433">IF($D433&lt;COLUMNS($F$7:W$7),"",INDEX(TableDiv[[GASB]:[GASB]],_xlfn.AGGREGATE(15,3,(TableDiv[[Agency]:[Agency]]=$E433)/(TableDiv[[Agency]:[Agency]]=$E433)*(ROW(TableDiv[Agency])-ROW(TableDiv[[#Headers],[Agency]])),COLUMNS($F$7:W$7))))</f>
        <v>0</v>
      </c>
      <c r="X433" s="1069" cm="1">
        <f t="array" ref="X433">IF($D433&lt;COLUMNS($F$7:X$7),"",INDEX(TableDiv[[GASB]:[GASB]],_xlfn.AGGREGATE(15,3,(TableDiv[[Agency]:[Agency]]=$E433)/(TableDiv[[Agency]:[Agency]]=$E433)*(ROW(TableDiv[Agency])-ROW(TableDiv[[#Headers],[Agency]])),COLUMNS($F$7:X$7))))</f>
        <v>0</v>
      </c>
      <c r="Y433" s="1069" cm="1">
        <f t="array" ref="Y433">IF($D433&lt;COLUMNS($F$7:Y$7),"",INDEX(TableDiv[[GASB]:[GASB]],_xlfn.AGGREGATE(15,3,(TableDiv[[Agency]:[Agency]]=$E433)/(TableDiv[[Agency]:[Agency]]=$E433)*(ROW(TableDiv[Agency])-ROW(TableDiv[[#Headers],[Agency]])),COLUMNS($F$7:Y$7))))</f>
        <v>0</v>
      </c>
      <c r="Z433" s="1069" cm="1">
        <f t="array" ref="Z433">IF($D433&lt;COLUMNS($F$7:Z$7),"",INDEX(TableDiv[[GASB]:[GASB]],_xlfn.AGGREGATE(15,3,(TableDiv[[Agency]:[Agency]]=$E433)/(TableDiv[[Agency]:[Agency]]=$E433)*(ROW(TableDiv[Agency])-ROW(TableDiv[[#Headers],[Agency]])),COLUMNS($F$7:Z$7))))</f>
        <v>0</v>
      </c>
      <c r="AA433" s="1069" cm="1">
        <f t="array" ref="AA433">IF($D433&lt;COLUMNS($F$7:AA$7),"",INDEX(TableDiv[[GASB]:[GASB]],_xlfn.AGGREGATE(15,3,(TableDiv[[Agency]:[Agency]]=$E433)/(TableDiv[[Agency]:[Agency]]=$E433)*(ROW(TableDiv[Agency])-ROW(TableDiv[[#Headers],[Agency]])),COLUMNS($F$7:AA$7))))</f>
        <v>0</v>
      </c>
      <c r="AB433" s="1069" cm="1">
        <f t="array" ref="AB433">IF($D433&lt;COLUMNS($F$7:AB$7),"",INDEX(TableDiv[[GASB]:[GASB]],_xlfn.AGGREGATE(15,3,(TableDiv[[Agency]:[Agency]]=$E433)/(TableDiv[[Agency]:[Agency]]=$E433)*(ROW(TableDiv[Agency])-ROW(TableDiv[[#Headers],[Agency]])),COLUMNS($F$7:AB$7))))</f>
        <v>0</v>
      </c>
      <c r="AC433" s="1069" cm="1">
        <f t="array" ref="AC433">IF($D433&lt;COLUMNS($F$7:AC$7),"",INDEX(TableDiv[[GASB]:[GASB]],_xlfn.AGGREGATE(15,3,(TableDiv[[Agency]:[Agency]]=$E433)/(TableDiv[[Agency]:[Agency]]=$E433)*(ROW(TableDiv[Agency])-ROW(TableDiv[[#Headers],[Agency]])),COLUMNS($F$7:AC$7))))</f>
        <v>0</v>
      </c>
      <c r="AD433" s="1069" cm="1">
        <f t="array" ref="AD433">IF($D433&lt;COLUMNS($F$7:AD$7),"",INDEX(TableDiv[[GASB]:[GASB]],_xlfn.AGGREGATE(15,3,(TableDiv[[Agency]:[Agency]]=$E433)/(TableDiv[[Agency]:[Agency]]=$E433)*(ROW(TableDiv[Agency])-ROW(TableDiv[[#Headers],[Agency]])),COLUMNS($F$7:AD$7))))</f>
        <v>0</v>
      </c>
      <c r="AE433" s="1069" cm="1">
        <f t="array" ref="AE433">IF($D433&lt;COLUMNS($F$7:AE$7),"",INDEX(TableDiv[[GASB]:[GASB]],_xlfn.AGGREGATE(15,3,(TableDiv[[Agency]:[Agency]]=$E433)/(TableDiv[[Agency]:[Agency]]=$E433)*(ROW(TableDiv[Agency])-ROW(TableDiv[[#Headers],[Agency]])),COLUMNS($F$7:AE$7))))</f>
        <v>0</v>
      </c>
      <c r="AF433" s="1069" cm="1">
        <f t="array" ref="AF433">IF($D433&lt;COLUMNS($F$7:AF$7),"",INDEX(TableDiv[[GASB]:[GASB]],_xlfn.AGGREGATE(15,3,(TableDiv[[Agency]:[Agency]]=$E433)/(TableDiv[[Agency]:[Agency]]=$E433)*(ROW(TableDiv[Agency])-ROW(TableDiv[[#Headers],[Agency]])),COLUMNS($F$7:AF$7))))</f>
        <v>0</v>
      </c>
      <c r="AG433" s="1069" cm="1">
        <f t="array" ref="AG433">IF($D433&lt;COLUMNS($F$7:AG$7),"",INDEX(TableDiv[[GASB]:[GASB]],_xlfn.AGGREGATE(15,3,(TableDiv[[Agency]:[Agency]]=$E433)/(TableDiv[[Agency]:[Agency]]=$E433)*(ROW(TableDiv[Agency])-ROW(TableDiv[[#Headers],[Agency]])),COLUMNS($F$7:AG$7))))</f>
        <v>0</v>
      </c>
      <c r="AH433" s="1069" cm="1">
        <f t="array" ref="AH433">IF($D433&lt;COLUMNS($F$7:AH$7),"",INDEX(TableDiv[[GASB]:[GASB]],_xlfn.AGGREGATE(15,3,(TableDiv[[Agency]:[Agency]]=$E433)/(TableDiv[[Agency]:[Agency]]=$E433)*(ROW(TableDiv[Agency])-ROW(TableDiv[[#Headers],[Agency]])),COLUMNS($F$7:AH$7))))</f>
        <v>0</v>
      </c>
      <c r="AI433" s="1069" cm="1">
        <f t="array" ref="AI433">IF($D433&lt;COLUMNS($F$7:AI$7),"",INDEX(TableDiv[[GASB]:[GASB]],_xlfn.AGGREGATE(15,3,(TableDiv[[Agency]:[Agency]]=$E433)/(TableDiv[[Agency]:[Agency]]=$E433)*(ROW(TableDiv[Agency])-ROW(TableDiv[[#Headers],[Agency]])),COLUMNS($F$7:AI$7))))</f>
        <v>0</v>
      </c>
      <c r="AJ433" s="1069" cm="1">
        <f t="array" ref="AJ433">IF($D433&lt;COLUMNS($F$7:AJ$7),"",INDEX(TableDiv[[GASB]:[GASB]],_xlfn.AGGREGATE(15,3,(TableDiv[[Agency]:[Agency]]=$E433)/(TableDiv[[Agency]:[Agency]]=$E433)*(ROW(TableDiv[Agency])-ROW(TableDiv[[#Headers],[Agency]])),COLUMNS($F$7:AJ$7))))</f>
        <v>0</v>
      </c>
      <c r="AK433" s="1069" t="str" cm="1">
        <f t="array" ref="AK433">IF($D433&lt;COLUMNS($F$7:AK$7),"",INDEX(TableDiv[[GASB]:[GASB]],_xlfn.AGGREGATE(15,3,(TableDiv[[Agency]:[Agency]]=$E433)/(TableDiv[[Agency]:[Agency]]=$E433)*(ROW(TableDiv[Agency])-ROW(TableDiv[[#Headers],[Agency]])),COLUMNS($F$7:AK$7))))</f>
        <v/>
      </c>
      <c r="AL433" s="1069" t="str" cm="1">
        <f t="array" ref="AL433">IF($D433&lt;COLUMNS($F$7:AL$7),"",INDEX(TableDiv[[GASB]:[GASB]],_xlfn.AGGREGATE(15,3,(TableDiv[[Agency]:[Agency]]=$E433)/(TableDiv[[Agency]:[Agency]]=$E433)*(ROW(TableDiv[Agency])-ROW(TableDiv[[#Headers],[Agency]])),COLUMNS($F$7:AL$7))))</f>
        <v/>
      </c>
      <c r="AM433" s="1069" t="str" cm="1">
        <f t="array" ref="AM433">IF($D433&lt;COLUMNS($F$7:AM$7),"",INDEX(TableDiv[[GASB]:[GASB]],_xlfn.AGGREGATE(15,3,(TableDiv[[Agency]:[Agency]]=$E433)/(TableDiv[[Agency]:[Agency]]=$E433)*(ROW(TableDiv[Agency])-ROW(TableDiv[[#Headers],[Agency]])),COLUMNS($F$7:AM$7))))</f>
        <v/>
      </c>
      <c r="AN433" s="1069"/>
      <c r="AO433" s="1069"/>
      <c r="AP433" s="1069"/>
      <c r="AQ433" s="1069"/>
      <c r="AR433" s="1069"/>
      <c r="AS433" s="1069"/>
    </row>
    <row r="434" spans="1:45" ht="15">
      <c r="A434" s="1073" t="s">
        <v>1167</v>
      </c>
      <c r="B434" s="1073" t="s">
        <v>177</v>
      </c>
      <c r="C434" s="1069"/>
      <c r="D434" s="1069">
        <f>COUNTIF(TableDiv[Agency],E434)</f>
        <v>31</v>
      </c>
      <c r="E434" s="1078" t="str" cm="1">
        <f t="array" ref="E434">IFERROR(INDEX(TableDiv[Agency],MATCH(0,INDEX(COUNTIF($E$7:E433,TableDiv[Agency]),),0)),"")</f>
        <v/>
      </c>
      <c r="F434" s="1069" cm="1">
        <f t="array" ref="F434">IF($D434&lt;COLUMNS($F$7:F$7),"",INDEX(TableDiv[[GASB]:[GASB]],_xlfn.AGGREGATE(15,3,(TableDiv[[Agency]:[Agency]]=$E434)/(TableDiv[[Agency]:[Agency]]=$E434)*(ROW(TableDiv[Agency])-ROW(TableDiv[[#Headers],[Agency]])),COLUMNS($F$7:F$7))))</f>
        <v>0</v>
      </c>
      <c r="G434" s="1069" cm="1">
        <f t="array" ref="G434">IF($D434&lt;COLUMNS($F$7:G$7),"",INDEX(TableDiv[[GASB]:[GASB]],_xlfn.AGGREGATE(15,3,(TableDiv[[Agency]:[Agency]]=$E434)/(TableDiv[[Agency]:[Agency]]=$E434)*(ROW(TableDiv[Agency])-ROW(TableDiv[[#Headers],[Agency]])),COLUMNS($F$7:G$7))))</f>
        <v>0</v>
      </c>
      <c r="H434" s="1069" cm="1">
        <f t="array" ref="H434">IF($D434&lt;COLUMNS($F$7:H$7),"",INDEX(TableDiv[[GASB]:[GASB]],_xlfn.AGGREGATE(15,3,(TableDiv[[Agency]:[Agency]]=$E434)/(TableDiv[[Agency]:[Agency]]=$E434)*(ROW(TableDiv[Agency])-ROW(TableDiv[[#Headers],[Agency]])),COLUMNS($F$7:H$7))))</f>
        <v>0</v>
      </c>
      <c r="I434" s="1069" cm="1">
        <f t="array" ref="I434">IF($D434&lt;COLUMNS($F$7:I$7),"",INDEX(TableDiv[[GASB]:[GASB]],_xlfn.AGGREGATE(15,3,(TableDiv[[Agency]:[Agency]]=$E434)/(TableDiv[[Agency]:[Agency]]=$E434)*(ROW(TableDiv[Agency])-ROW(TableDiv[[#Headers],[Agency]])),COLUMNS($F$7:I$7))))</f>
        <v>0</v>
      </c>
      <c r="J434" s="1069" cm="1">
        <f t="array" ref="J434">IF($D434&lt;COLUMNS($F$7:J$7),"",INDEX(TableDiv[[GASB]:[GASB]],_xlfn.AGGREGATE(15,3,(TableDiv[[Agency]:[Agency]]=$E434)/(TableDiv[[Agency]:[Agency]]=$E434)*(ROW(TableDiv[Agency])-ROW(TableDiv[[#Headers],[Agency]])),COLUMNS($F$7:J$7))))</f>
        <v>0</v>
      </c>
      <c r="K434" s="1069" cm="1">
        <f t="array" ref="K434">IF($D434&lt;COLUMNS($F$7:K$7),"",INDEX(TableDiv[[GASB]:[GASB]],_xlfn.AGGREGATE(15,3,(TableDiv[[Agency]:[Agency]]=$E434)/(TableDiv[[Agency]:[Agency]]=$E434)*(ROW(TableDiv[Agency])-ROW(TableDiv[[#Headers],[Agency]])),COLUMNS($F$7:K$7))))</f>
        <v>0</v>
      </c>
      <c r="L434" s="1069" cm="1">
        <f t="array" ref="L434">IF($D434&lt;COLUMNS($F$7:L$7),"",INDEX(TableDiv[[GASB]:[GASB]],_xlfn.AGGREGATE(15,3,(TableDiv[[Agency]:[Agency]]=$E434)/(TableDiv[[Agency]:[Agency]]=$E434)*(ROW(TableDiv[Agency])-ROW(TableDiv[[#Headers],[Agency]])),COLUMNS($F$7:L$7))))</f>
        <v>0</v>
      </c>
      <c r="M434" s="1069" cm="1">
        <f t="array" ref="M434">IF($D434&lt;COLUMNS($F$7:M$7),"",INDEX(TableDiv[[GASB]:[GASB]],_xlfn.AGGREGATE(15,3,(TableDiv[[Agency]:[Agency]]=$E434)/(TableDiv[[Agency]:[Agency]]=$E434)*(ROW(TableDiv[Agency])-ROW(TableDiv[[#Headers],[Agency]])),COLUMNS($F$7:M$7))))</f>
        <v>0</v>
      </c>
      <c r="N434" s="1069" cm="1">
        <f t="array" ref="N434">IF($D434&lt;COLUMNS($F$7:N$7),"",INDEX(TableDiv[[GASB]:[GASB]],_xlfn.AGGREGATE(15,3,(TableDiv[[Agency]:[Agency]]=$E434)/(TableDiv[[Agency]:[Agency]]=$E434)*(ROW(TableDiv[Agency])-ROW(TableDiv[[#Headers],[Agency]])),COLUMNS($F$7:N$7))))</f>
        <v>0</v>
      </c>
      <c r="O434" s="1069" cm="1">
        <f t="array" ref="O434">IF($D434&lt;COLUMNS($F$7:O$7),"",INDEX(TableDiv[[GASB]:[GASB]],_xlfn.AGGREGATE(15,3,(TableDiv[[Agency]:[Agency]]=$E434)/(TableDiv[[Agency]:[Agency]]=$E434)*(ROW(TableDiv[Agency])-ROW(TableDiv[[#Headers],[Agency]])),COLUMNS($F$7:O$7))))</f>
        <v>0</v>
      </c>
      <c r="P434" s="1069" cm="1">
        <f t="array" ref="P434">IF($D434&lt;COLUMNS($F$7:P$7),"",INDEX(TableDiv[[GASB]:[GASB]],_xlfn.AGGREGATE(15,3,(TableDiv[[Agency]:[Agency]]=$E434)/(TableDiv[[Agency]:[Agency]]=$E434)*(ROW(TableDiv[Agency])-ROW(TableDiv[[#Headers],[Agency]])),COLUMNS($F$7:P$7))))</f>
        <v>0</v>
      </c>
      <c r="Q434" s="1069" cm="1">
        <f t="array" ref="Q434">IF($D434&lt;COLUMNS($F$7:Q$7),"",INDEX(TableDiv[[GASB]:[GASB]],_xlfn.AGGREGATE(15,3,(TableDiv[[Agency]:[Agency]]=$E434)/(TableDiv[[Agency]:[Agency]]=$E434)*(ROW(TableDiv[Agency])-ROW(TableDiv[[#Headers],[Agency]])),COLUMNS($F$7:Q$7))))</f>
        <v>0</v>
      </c>
      <c r="R434" s="1069" cm="1">
        <f t="array" ref="R434">IF($D434&lt;COLUMNS($F$7:R$7),"",INDEX(TableDiv[[GASB]:[GASB]],_xlfn.AGGREGATE(15,3,(TableDiv[[Agency]:[Agency]]=$E434)/(TableDiv[[Agency]:[Agency]]=$E434)*(ROW(TableDiv[Agency])-ROW(TableDiv[[#Headers],[Agency]])),COLUMNS($F$7:R$7))))</f>
        <v>0</v>
      </c>
      <c r="S434" s="1069" cm="1">
        <f t="array" ref="S434">IF($D434&lt;COLUMNS($F$7:S$7),"",INDEX(TableDiv[[GASB]:[GASB]],_xlfn.AGGREGATE(15,3,(TableDiv[[Agency]:[Agency]]=$E434)/(TableDiv[[Agency]:[Agency]]=$E434)*(ROW(TableDiv[Agency])-ROW(TableDiv[[#Headers],[Agency]])),COLUMNS($F$7:S$7))))</f>
        <v>0</v>
      </c>
      <c r="T434" s="1069" cm="1">
        <f t="array" ref="T434">IF($D434&lt;COLUMNS($F$7:T$7),"",INDEX(TableDiv[[GASB]:[GASB]],_xlfn.AGGREGATE(15,3,(TableDiv[[Agency]:[Agency]]=$E434)/(TableDiv[[Agency]:[Agency]]=$E434)*(ROW(TableDiv[Agency])-ROW(TableDiv[[#Headers],[Agency]])),COLUMNS($F$7:T$7))))</f>
        <v>0</v>
      </c>
      <c r="U434" s="1069" cm="1">
        <f t="array" ref="U434">IF($D434&lt;COLUMNS($F$7:U$7),"",INDEX(TableDiv[[GASB]:[GASB]],_xlfn.AGGREGATE(15,3,(TableDiv[[Agency]:[Agency]]=$E434)/(TableDiv[[Agency]:[Agency]]=$E434)*(ROW(TableDiv[Agency])-ROW(TableDiv[[#Headers],[Agency]])),COLUMNS($F$7:U$7))))</f>
        <v>0</v>
      </c>
      <c r="V434" s="1069" cm="1">
        <f t="array" ref="V434">IF($D434&lt;COLUMNS($F$7:V$7),"",INDEX(TableDiv[[GASB]:[GASB]],_xlfn.AGGREGATE(15,3,(TableDiv[[Agency]:[Agency]]=$E434)/(TableDiv[[Agency]:[Agency]]=$E434)*(ROW(TableDiv[Agency])-ROW(TableDiv[[#Headers],[Agency]])),COLUMNS($F$7:V$7))))</f>
        <v>0</v>
      </c>
      <c r="W434" s="1069" cm="1">
        <f t="array" ref="W434">IF($D434&lt;COLUMNS($F$7:W$7),"",INDEX(TableDiv[[GASB]:[GASB]],_xlfn.AGGREGATE(15,3,(TableDiv[[Agency]:[Agency]]=$E434)/(TableDiv[[Agency]:[Agency]]=$E434)*(ROW(TableDiv[Agency])-ROW(TableDiv[[#Headers],[Agency]])),COLUMNS($F$7:W$7))))</f>
        <v>0</v>
      </c>
      <c r="X434" s="1069" cm="1">
        <f t="array" ref="X434">IF($D434&lt;COLUMNS($F$7:X$7),"",INDEX(TableDiv[[GASB]:[GASB]],_xlfn.AGGREGATE(15,3,(TableDiv[[Agency]:[Agency]]=$E434)/(TableDiv[[Agency]:[Agency]]=$E434)*(ROW(TableDiv[Agency])-ROW(TableDiv[[#Headers],[Agency]])),COLUMNS($F$7:X$7))))</f>
        <v>0</v>
      </c>
      <c r="Y434" s="1069" cm="1">
        <f t="array" ref="Y434">IF($D434&lt;COLUMNS($F$7:Y$7),"",INDEX(TableDiv[[GASB]:[GASB]],_xlfn.AGGREGATE(15,3,(TableDiv[[Agency]:[Agency]]=$E434)/(TableDiv[[Agency]:[Agency]]=$E434)*(ROW(TableDiv[Agency])-ROW(TableDiv[[#Headers],[Agency]])),COLUMNS($F$7:Y$7))))</f>
        <v>0</v>
      </c>
      <c r="Z434" s="1069" cm="1">
        <f t="array" ref="Z434">IF($D434&lt;COLUMNS($F$7:Z$7),"",INDEX(TableDiv[[GASB]:[GASB]],_xlfn.AGGREGATE(15,3,(TableDiv[[Agency]:[Agency]]=$E434)/(TableDiv[[Agency]:[Agency]]=$E434)*(ROW(TableDiv[Agency])-ROW(TableDiv[[#Headers],[Agency]])),COLUMNS($F$7:Z$7))))</f>
        <v>0</v>
      </c>
      <c r="AA434" s="1069" cm="1">
        <f t="array" ref="AA434">IF($D434&lt;COLUMNS($F$7:AA$7),"",INDEX(TableDiv[[GASB]:[GASB]],_xlfn.AGGREGATE(15,3,(TableDiv[[Agency]:[Agency]]=$E434)/(TableDiv[[Agency]:[Agency]]=$E434)*(ROW(TableDiv[Agency])-ROW(TableDiv[[#Headers],[Agency]])),COLUMNS($F$7:AA$7))))</f>
        <v>0</v>
      </c>
      <c r="AB434" s="1069" cm="1">
        <f t="array" ref="AB434">IF($D434&lt;COLUMNS($F$7:AB$7),"",INDEX(TableDiv[[GASB]:[GASB]],_xlfn.AGGREGATE(15,3,(TableDiv[[Agency]:[Agency]]=$E434)/(TableDiv[[Agency]:[Agency]]=$E434)*(ROW(TableDiv[Agency])-ROW(TableDiv[[#Headers],[Agency]])),COLUMNS($F$7:AB$7))))</f>
        <v>0</v>
      </c>
      <c r="AC434" s="1069" cm="1">
        <f t="array" ref="AC434">IF($D434&lt;COLUMNS($F$7:AC$7),"",INDEX(TableDiv[[GASB]:[GASB]],_xlfn.AGGREGATE(15,3,(TableDiv[[Agency]:[Agency]]=$E434)/(TableDiv[[Agency]:[Agency]]=$E434)*(ROW(TableDiv[Agency])-ROW(TableDiv[[#Headers],[Agency]])),COLUMNS($F$7:AC$7))))</f>
        <v>0</v>
      </c>
      <c r="AD434" s="1069" cm="1">
        <f t="array" ref="AD434">IF($D434&lt;COLUMNS($F$7:AD$7),"",INDEX(TableDiv[[GASB]:[GASB]],_xlfn.AGGREGATE(15,3,(TableDiv[[Agency]:[Agency]]=$E434)/(TableDiv[[Agency]:[Agency]]=$E434)*(ROW(TableDiv[Agency])-ROW(TableDiv[[#Headers],[Agency]])),COLUMNS($F$7:AD$7))))</f>
        <v>0</v>
      </c>
      <c r="AE434" s="1069" cm="1">
        <f t="array" ref="AE434">IF($D434&lt;COLUMNS($F$7:AE$7),"",INDEX(TableDiv[[GASB]:[GASB]],_xlfn.AGGREGATE(15,3,(TableDiv[[Agency]:[Agency]]=$E434)/(TableDiv[[Agency]:[Agency]]=$E434)*(ROW(TableDiv[Agency])-ROW(TableDiv[[#Headers],[Agency]])),COLUMNS($F$7:AE$7))))</f>
        <v>0</v>
      </c>
      <c r="AF434" s="1069" cm="1">
        <f t="array" ref="AF434">IF($D434&lt;COLUMNS($F$7:AF$7),"",INDEX(TableDiv[[GASB]:[GASB]],_xlfn.AGGREGATE(15,3,(TableDiv[[Agency]:[Agency]]=$E434)/(TableDiv[[Agency]:[Agency]]=$E434)*(ROW(TableDiv[Agency])-ROW(TableDiv[[#Headers],[Agency]])),COLUMNS($F$7:AF$7))))</f>
        <v>0</v>
      </c>
      <c r="AG434" s="1069" cm="1">
        <f t="array" ref="AG434">IF($D434&lt;COLUMNS($F$7:AG$7),"",INDEX(TableDiv[[GASB]:[GASB]],_xlfn.AGGREGATE(15,3,(TableDiv[[Agency]:[Agency]]=$E434)/(TableDiv[[Agency]:[Agency]]=$E434)*(ROW(TableDiv[Agency])-ROW(TableDiv[[#Headers],[Agency]])),COLUMNS($F$7:AG$7))))</f>
        <v>0</v>
      </c>
      <c r="AH434" s="1069" cm="1">
        <f t="array" ref="AH434">IF($D434&lt;COLUMNS($F$7:AH$7),"",INDEX(TableDiv[[GASB]:[GASB]],_xlfn.AGGREGATE(15,3,(TableDiv[[Agency]:[Agency]]=$E434)/(TableDiv[[Agency]:[Agency]]=$E434)*(ROW(TableDiv[Agency])-ROW(TableDiv[[#Headers],[Agency]])),COLUMNS($F$7:AH$7))))</f>
        <v>0</v>
      </c>
      <c r="AI434" s="1069" cm="1">
        <f t="array" ref="AI434">IF($D434&lt;COLUMNS($F$7:AI$7),"",INDEX(TableDiv[[GASB]:[GASB]],_xlfn.AGGREGATE(15,3,(TableDiv[[Agency]:[Agency]]=$E434)/(TableDiv[[Agency]:[Agency]]=$E434)*(ROW(TableDiv[Agency])-ROW(TableDiv[[#Headers],[Agency]])),COLUMNS($F$7:AI$7))))</f>
        <v>0</v>
      </c>
      <c r="AJ434" s="1069" cm="1">
        <f t="array" ref="AJ434">IF($D434&lt;COLUMNS($F$7:AJ$7),"",INDEX(TableDiv[[GASB]:[GASB]],_xlfn.AGGREGATE(15,3,(TableDiv[[Agency]:[Agency]]=$E434)/(TableDiv[[Agency]:[Agency]]=$E434)*(ROW(TableDiv[Agency])-ROW(TableDiv[[#Headers],[Agency]])),COLUMNS($F$7:AJ$7))))</f>
        <v>0</v>
      </c>
      <c r="AK434" s="1069" t="str" cm="1">
        <f t="array" ref="AK434">IF($D434&lt;COLUMNS($F$7:AK$7),"",INDEX(TableDiv[[GASB]:[GASB]],_xlfn.AGGREGATE(15,3,(TableDiv[[Agency]:[Agency]]=$E434)/(TableDiv[[Agency]:[Agency]]=$E434)*(ROW(TableDiv[Agency])-ROW(TableDiv[[#Headers],[Agency]])),COLUMNS($F$7:AK$7))))</f>
        <v/>
      </c>
      <c r="AL434" s="1069" t="str" cm="1">
        <f t="array" ref="AL434">IF($D434&lt;COLUMNS($F$7:AL$7),"",INDEX(TableDiv[[GASB]:[GASB]],_xlfn.AGGREGATE(15,3,(TableDiv[[Agency]:[Agency]]=$E434)/(TableDiv[[Agency]:[Agency]]=$E434)*(ROW(TableDiv[Agency])-ROW(TableDiv[[#Headers],[Agency]])),COLUMNS($F$7:AL$7))))</f>
        <v/>
      </c>
      <c r="AM434" s="1069" t="str" cm="1">
        <f t="array" ref="AM434">IF($D434&lt;COLUMNS($F$7:AM$7),"",INDEX(TableDiv[[GASB]:[GASB]],_xlfn.AGGREGATE(15,3,(TableDiv[[Agency]:[Agency]]=$E434)/(TableDiv[[Agency]:[Agency]]=$E434)*(ROW(TableDiv[Agency])-ROW(TableDiv[[#Headers],[Agency]])),COLUMNS($F$7:AM$7))))</f>
        <v/>
      </c>
      <c r="AN434" s="1069"/>
      <c r="AO434" s="1069"/>
      <c r="AP434" s="1069"/>
      <c r="AQ434" s="1069"/>
      <c r="AR434" s="1069"/>
      <c r="AS434" s="1069"/>
    </row>
    <row r="435" spans="1:45" ht="15">
      <c r="A435" s="1073" t="s">
        <v>1170</v>
      </c>
      <c r="B435" s="1073" t="s">
        <v>177</v>
      </c>
      <c r="C435" s="1069"/>
      <c r="D435" s="1069">
        <f>COUNTIF(TableDiv[Agency],E435)</f>
        <v>31</v>
      </c>
      <c r="E435" s="1078" t="str" cm="1">
        <f t="array" ref="E435">IFERROR(INDEX(TableDiv[Agency],MATCH(0,INDEX(COUNTIF($E$7:E434,TableDiv[Agency]),),0)),"")</f>
        <v/>
      </c>
      <c r="F435" s="1069" cm="1">
        <f t="array" ref="F435">IF($D435&lt;COLUMNS($F$7:F$7),"",INDEX(TableDiv[[GASB]:[GASB]],_xlfn.AGGREGATE(15,3,(TableDiv[[Agency]:[Agency]]=$E435)/(TableDiv[[Agency]:[Agency]]=$E435)*(ROW(TableDiv[Agency])-ROW(TableDiv[[#Headers],[Agency]])),COLUMNS($F$7:F$7))))</f>
        <v>0</v>
      </c>
      <c r="G435" s="1069" cm="1">
        <f t="array" ref="G435">IF($D435&lt;COLUMNS($F$7:G$7),"",INDEX(TableDiv[[GASB]:[GASB]],_xlfn.AGGREGATE(15,3,(TableDiv[[Agency]:[Agency]]=$E435)/(TableDiv[[Agency]:[Agency]]=$E435)*(ROW(TableDiv[Agency])-ROW(TableDiv[[#Headers],[Agency]])),COLUMNS($F$7:G$7))))</f>
        <v>0</v>
      </c>
      <c r="H435" s="1069" cm="1">
        <f t="array" ref="H435">IF($D435&lt;COLUMNS($F$7:H$7),"",INDEX(TableDiv[[GASB]:[GASB]],_xlfn.AGGREGATE(15,3,(TableDiv[[Agency]:[Agency]]=$E435)/(TableDiv[[Agency]:[Agency]]=$E435)*(ROW(TableDiv[Agency])-ROW(TableDiv[[#Headers],[Agency]])),COLUMNS($F$7:H$7))))</f>
        <v>0</v>
      </c>
      <c r="I435" s="1069" cm="1">
        <f t="array" ref="I435">IF($D435&lt;COLUMNS($F$7:I$7),"",INDEX(TableDiv[[GASB]:[GASB]],_xlfn.AGGREGATE(15,3,(TableDiv[[Agency]:[Agency]]=$E435)/(TableDiv[[Agency]:[Agency]]=$E435)*(ROW(TableDiv[Agency])-ROW(TableDiv[[#Headers],[Agency]])),COLUMNS($F$7:I$7))))</f>
        <v>0</v>
      </c>
      <c r="J435" s="1069" cm="1">
        <f t="array" ref="J435">IF($D435&lt;COLUMNS($F$7:J$7),"",INDEX(TableDiv[[GASB]:[GASB]],_xlfn.AGGREGATE(15,3,(TableDiv[[Agency]:[Agency]]=$E435)/(TableDiv[[Agency]:[Agency]]=$E435)*(ROW(TableDiv[Agency])-ROW(TableDiv[[#Headers],[Agency]])),COLUMNS($F$7:J$7))))</f>
        <v>0</v>
      </c>
      <c r="K435" s="1069" cm="1">
        <f t="array" ref="K435">IF($D435&lt;COLUMNS($F$7:K$7),"",INDEX(TableDiv[[GASB]:[GASB]],_xlfn.AGGREGATE(15,3,(TableDiv[[Agency]:[Agency]]=$E435)/(TableDiv[[Agency]:[Agency]]=$E435)*(ROW(TableDiv[Agency])-ROW(TableDiv[[#Headers],[Agency]])),COLUMNS($F$7:K$7))))</f>
        <v>0</v>
      </c>
      <c r="L435" s="1069" cm="1">
        <f t="array" ref="L435">IF($D435&lt;COLUMNS($F$7:L$7),"",INDEX(TableDiv[[GASB]:[GASB]],_xlfn.AGGREGATE(15,3,(TableDiv[[Agency]:[Agency]]=$E435)/(TableDiv[[Agency]:[Agency]]=$E435)*(ROW(TableDiv[Agency])-ROW(TableDiv[[#Headers],[Agency]])),COLUMNS($F$7:L$7))))</f>
        <v>0</v>
      </c>
      <c r="M435" s="1069" cm="1">
        <f t="array" ref="M435">IF($D435&lt;COLUMNS($F$7:M$7),"",INDEX(TableDiv[[GASB]:[GASB]],_xlfn.AGGREGATE(15,3,(TableDiv[[Agency]:[Agency]]=$E435)/(TableDiv[[Agency]:[Agency]]=$E435)*(ROW(TableDiv[Agency])-ROW(TableDiv[[#Headers],[Agency]])),COLUMNS($F$7:M$7))))</f>
        <v>0</v>
      </c>
      <c r="N435" s="1069" cm="1">
        <f t="array" ref="N435">IF($D435&lt;COLUMNS($F$7:N$7),"",INDEX(TableDiv[[GASB]:[GASB]],_xlfn.AGGREGATE(15,3,(TableDiv[[Agency]:[Agency]]=$E435)/(TableDiv[[Agency]:[Agency]]=$E435)*(ROW(TableDiv[Agency])-ROW(TableDiv[[#Headers],[Agency]])),COLUMNS($F$7:N$7))))</f>
        <v>0</v>
      </c>
      <c r="O435" s="1069" cm="1">
        <f t="array" ref="O435">IF($D435&lt;COLUMNS($F$7:O$7),"",INDEX(TableDiv[[GASB]:[GASB]],_xlfn.AGGREGATE(15,3,(TableDiv[[Agency]:[Agency]]=$E435)/(TableDiv[[Agency]:[Agency]]=$E435)*(ROW(TableDiv[Agency])-ROW(TableDiv[[#Headers],[Agency]])),COLUMNS($F$7:O$7))))</f>
        <v>0</v>
      </c>
      <c r="P435" s="1069" cm="1">
        <f t="array" ref="P435">IF($D435&lt;COLUMNS($F$7:P$7),"",INDEX(TableDiv[[GASB]:[GASB]],_xlfn.AGGREGATE(15,3,(TableDiv[[Agency]:[Agency]]=$E435)/(TableDiv[[Agency]:[Agency]]=$E435)*(ROW(TableDiv[Agency])-ROW(TableDiv[[#Headers],[Agency]])),COLUMNS($F$7:P$7))))</f>
        <v>0</v>
      </c>
      <c r="Q435" s="1069" cm="1">
        <f t="array" ref="Q435">IF($D435&lt;COLUMNS($F$7:Q$7),"",INDEX(TableDiv[[GASB]:[GASB]],_xlfn.AGGREGATE(15,3,(TableDiv[[Agency]:[Agency]]=$E435)/(TableDiv[[Agency]:[Agency]]=$E435)*(ROW(TableDiv[Agency])-ROW(TableDiv[[#Headers],[Agency]])),COLUMNS($F$7:Q$7))))</f>
        <v>0</v>
      </c>
      <c r="R435" s="1069" cm="1">
        <f t="array" ref="R435">IF($D435&lt;COLUMNS($F$7:R$7),"",INDEX(TableDiv[[GASB]:[GASB]],_xlfn.AGGREGATE(15,3,(TableDiv[[Agency]:[Agency]]=$E435)/(TableDiv[[Agency]:[Agency]]=$E435)*(ROW(TableDiv[Agency])-ROW(TableDiv[[#Headers],[Agency]])),COLUMNS($F$7:R$7))))</f>
        <v>0</v>
      </c>
      <c r="S435" s="1069" cm="1">
        <f t="array" ref="S435">IF($D435&lt;COLUMNS($F$7:S$7),"",INDEX(TableDiv[[GASB]:[GASB]],_xlfn.AGGREGATE(15,3,(TableDiv[[Agency]:[Agency]]=$E435)/(TableDiv[[Agency]:[Agency]]=$E435)*(ROW(TableDiv[Agency])-ROW(TableDiv[[#Headers],[Agency]])),COLUMNS($F$7:S$7))))</f>
        <v>0</v>
      </c>
      <c r="T435" s="1069" cm="1">
        <f t="array" ref="T435">IF($D435&lt;COLUMNS($F$7:T$7),"",INDEX(TableDiv[[GASB]:[GASB]],_xlfn.AGGREGATE(15,3,(TableDiv[[Agency]:[Agency]]=$E435)/(TableDiv[[Agency]:[Agency]]=$E435)*(ROW(TableDiv[Agency])-ROW(TableDiv[[#Headers],[Agency]])),COLUMNS($F$7:T$7))))</f>
        <v>0</v>
      </c>
      <c r="U435" s="1069" cm="1">
        <f t="array" ref="U435">IF($D435&lt;COLUMNS($F$7:U$7),"",INDEX(TableDiv[[GASB]:[GASB]],_xlfn.AGGREGATE(15,3,(TableDiv[[Agency]:[Agency]]=$E435)/(TableDiv[[Agency]:[Agency]]=$E435)*(ROW(TableDiv[Agency])-ROW(TableDiv[[#Headers],[Agency]])),COLUMNS($F$7:U$7))))</f>
        <v>0</v>
      </c>
      <c r="V435" s="1069" cm="1">
        <f t="array" ref="V435">IF($D435&lt;COLUMNS($F$7:V$7),"",INDEX(TableDiv[[GASB]:[GASB]],_xlfn.AGGREGATE(15,3,(TableDiv[[Agency]:[Agency]]=$E435)/(TableDiv[[Agency]:[Agency]]=$E435)*(ROW(TableDiv[Agency])-ROW(TableDiv[[#Headers],[Agency]])),COLUMNS($F$7:V$7))))</f>
        <v>0</v>
      </c>
      <c r="W435" s="1069" cm="1">
        <f t="array" ref="W435">IF($D435&lt;COLUMNS($F$7:W$7),"",INDEX(TableDiv[[GASB]:[GASB]],_xlfn.AGGREGATE(15,3,(TableDiv[[Agency]:[Agency]]=$E435)/(TableDiv[[Agency]:[Agency]]=$E435)*(ROW(TableDiv[Agency])-ROW(TableDiv[[#Headers],[Agency]])),COLUMNS($F$7:W$7))))</f>
        <v>0</v>
      </c>
      <c r="X435" s="1069" cm="1">
        <f t="array" ref="X435">IF($D435&lt;COLUMNS($F$7:X$7),"",INDEX(TableDiv[[GASB]:[GASB]],_xlfn.AGGREGATE(15,3,(TableDiv[[Agency]:[Agency]]=$E435)/(TableDiv[[Agency]:[Agency]]=$E435)*(ROW(TableDiv[Agency])-ROW(TableDiv[[#Headers],[Agency]])),COLUMNS($F$7:X$7))))</f>
        <v>0</v>
      </c>
      <c r="Y435" s="1069" cm="1">
        <f t="array" ref="Y435">IF($D435&lt;COLUMNS($F$7:Y$7),"",INDEX(TableDiv[[GASB]:[GASB]],_xlfn.AGGREGATE(15,3,(TableDiv[[Agency]:[Agency]]=$E435)/(TableDiv[[Agency]:[Agency]]=$E435)*(ROW(TableDiv[Agency])-ROW(TableDiv[[#Headers],[Agency]])),COLUMNS($F$7:Y$7))))</f>
        <v>0</v>
      </c>
      <c r="Z435" s="1069" cm="1">
        <f t="array" ref="Z435">IF($D435&lt;COLUMNS($F$7:Z$7),"",INDEX(TableDiv[[GASB]:[GASB]],_xlfn.AGGREGATE(15,3,(TableDiv[[Agency]:[Agency]]=$E435)/(TableDiv[[Agency]:[Agency]]=$E435)*(ROW(TableDiv[Agency])-ROW(TableDiv[[#Headers],[Agency]])),COLUMNS($F$7:Z$7))))</f>
        <v>0</v>
      </c>
      <c r="AA435" s="1069" cm="1">
        <f t="array" ref="AA435">IF($D435&lt;COLUMNS($F$7:AA$7),"",INDEX(TableDiv[[GASB]:[GASB]],_xlfn.AGGREGATE(15,3,(TableDiv[[Agency]:[Agency]]=$E435)/(TableDiv[[Agency]:[Agency]]=$E435)*(ROW(TableDiv[Agency])-ROW(TableDiv[[#Headers],[Agency]])),COLUMNS($F$7:AA$7))))</f>
        <v>0</v>
      </c>
      <c r="AB435" s="1069" cm="1">
        <f t="array" ref="AB435">IF($D435&lt;COLUMNS($F$7:AB$7),"",INDEX(TableDiv[[GASB]:[GASB]],_xlfn.AGGREGATE(15,3,(TableDiv[[Agency]:[Agency]]=$E435)/(TableDiv[[Agency]:[Agency]]=$E435)*(ROW(TableDiv[Agency])-ROW(TableDiv[[#Headers],[Agency]])),COLUMNS($F$7:AB$7))))</f>
        <v>0</v>
      </c>
      <c r="AC435" s="1069" cm="1">
        <f t="array" ref="AC435">IF($D435&lt;COLUMNS($F$7:AC$7),"",INDEX(TableDiv[[GASB]:[GASB]],_xlfn.AGGREGATE(15,3,(TableDiv[[Agency]:[Agency]]=$E435)/(TableDiv[[Agency]:[Agency]]=$E435)*(ROW(TableDiv[Agency])-ROW(TableDiv[[#Headers],[Agency]])),COLUMNS($F$7:AC$7))))</f>
        <v>0</v>
      </c>
      <c r="AD435" s="1069" cm="1">
        <f t="array" ref="AD435">IF($D435&lt;COLUMNS($F$7:AD$7),"",INDEX(TableDiv[[GASB]:[GASB]],_xlfn.AGGREGATE(15,3,(TableDiv[[Agency]:[Agency]]=$E435)/(TableDiv[[Agency]:[Agency]]=$E435)*(ROW(TableDiv[Agency])-ROW(TableDiv[[#Headers],[Agency]])),COLUMNS($F$7:AD$7))))</f>
        <v>0</v>
      </c>
      <c r="AE435" s="1069" cm="1">
        <f t="array" ref="AE435">IF($D435&lt;COLUMNS($F$7:AE$7),"",INDEX(TableDiv[[GASB]:[GASB]],_xlfn.AGGREGATE(15,3,(TableDiv[[Agency]:[Agency]]=$E435)/(TableDiv[[Agency]:[Agency]]=$E435)*(ROW(TableDiv[Agency])-ROW(TableDiv[[#Headers],[Agency]])),COLUMNS($F$7:AE$7))))</f>
        <v>0</v>
      </c>
      <c r="AF435" s="1069" cm="1">
        <f t="array" ref="AF435">IF($D435&lt;COLUMNS($F$7:AF$7),"",INDEX(TableDiv[[GASB]:[GASB]],_xlfn.AGGREGATE(15,3,(TableDiv[[Agency]:[Agency]]=$E435)/(TableDiv[[Agency]:[Agency]]=$E435)*(ROW(TableDiv[Agency])-ROW(TableDiv[[#Headers],[Agency]])),COLUMNS($F$7:AF$7))))</f>
        <v>0</v>
      </c>
      <c r="AG435" s="1069" cm="1">
        <f t="array" ref="AG435">IF($D435&lt;COLUMNS($F$7:AG$7),"",INDEX(TableDiv[[GASB]:[GASB]],_xlfn.AGGREGATE(15,3,(TableDiv[[Agency]:[Agency]]=$E435)/(TableDiv[[Agency]:[Agency]]=$E435)*(ROW(TableDiv[Agency])-ROW(TableDiv[[#Headers],[Agency]])),COLUMNS($F$7:AG$7))))</f>
        <v>0</v>
      </c>
      <c r="AH435" s="1069" cm="1">
        <f t="array" ref="AH435">IF($D435&lt;COLUMNS($F$7:AH$7),"",INDEX(TableDiv[[GASB]:[GASB]],_xlfn.AGGREGATE(15,3,(TableDiv[[Agency]:[Agency]]=$E435)/(TableDiv[[Agency]:[Agency]]=$E435)*(ROW(TableDiv[Agency])-ROW(TableDiv[[#Headers],[Agency]])),COLUMNS($F$7:AH$7))))</f>
        <v>0</v>
      </c>
      <c r="AI435" s="1069" cm="1">
        <f t="array" ref="AI435">IF($D435&lt;COLUMNS($F$7:AI$7),"",INDEX(TableDiv[[GASB]:[GASB]],_xlfn.AGGREGATE(15,3,(TableDiv[[Agency]:[Agency]]=$E435)/(TableDiv[[Agency]:[Agency]]=$E435)*(ROW(TableDiv[Agency])-ROW(TableDiv[[#Headers],[Agency]])),COLUMNS($F$7:AI$7))))</f>
        <v>0</v>
      </c>
      <c r="AJ435" s="1069" cm="1">
        <f t="array" ref="AJ435">IF($D435&lt;COLUMNS($F$7:AJ$7),"",INDEX(TableDiv[[GASB]:[GASB]],_xlfn.AGGREGATE(15,3,(TableDiv[[Agency]:[Agency]]=$E435)/(TableDiv[[Agency]:[Agency]]=$E435)*(ROW(TableDiv[Agency])-ROW(TableDiv[[#Headers],[Agency]])),COLUMNS($F$7:AJ$7))))</f>
        <v>0</v>
      </c>
      <c r="AK435" s="1069" t="str" cm="1">
        <f t="array" ref="AK435">IF($D435&lt;COLUMNS($F$7:AK$7),"",INDEX(TableDiv[[GASB]:[GASB]],_xlfn.AGGREGATE(15,3,(TableDiv[[Agency]:[Agency]]=$E435)/(TableDiv[[Agency]:[Agency]]=$E435)*(ROW(TableDiv[Agency])-ROW(TableDiv[[#Headers],[Agency]])),COLUMNS($F$7:AK$7))))</f>
        <v/>
      </c>
      <c r="AL435" s="1069" t="str" cm="1">
        <f t="array" ref="AL435">IF($D435&lt;COLUMNS($F$7:AL$7),"",INDEX(TableDiv[[GASB]:[GASB]],_xlfn.AGGREGATE(15,3,(TableDiv[[Agency]:[Agency]]=$E435)/(TableDiv[[Agency]:[Agency]]=$E435)*(ROW(TableDiv[Agency])-ROW(TableDiv[[#Headers],[Agency]])),COLUMNS($F$7:AL$7))))</f>
        <v/>
      </c>
      <c r="AM435" s="1069" t="str" cm="1">
        <f t="array" ref="AM435">IF($D435&lt;COLUMNS($F$7:AM$7),"",INDEX(TableDiv[[GASB]:[GASB]],_xlfn.AGGREGATE(15,3,(TableDiv[[Agency]:[Agency]]=$E435)/(TableDiv[[Agency]:[Agency]]=$E435)*(ROW(TableDiv[Agency])-ROW(TableDiv[[#Headers],[Agency]])),COLUMNS($F$7:AM$7))))</f>
        <v/>
      </c>
      <c r="AN435" s="1069"/>
      <c r="AO435" s="1069"/>
      <c r="AP435" s="1069"/>
      <c r="AQ435" s="1069"/>
      <c r="AR435" s="1069"/>
      <c r="AS435" s="1069"/>
    </row>
    <row r="436" spans="1:45" ht="15">
      <c r="A436" s="1073" t="s">
        <v>1173</v>
      </c>
      <c r="B436" s="1073" t="s">
        <v>177</v>
      </c>
      <c r="C436" s="1069"/>
      <c r="D436" s="1069">
        <f>COUNTIF(TableDiv[Agency],E436)</f>
        <v>31</v>
      </c>
      <c r="E436" s="1078" t="str" cm="1">
        <f t="array" ref="E436">IFERROR(INDEX(TableDiv[Agency],MATCH(0,INDEX(COUNTIF($E$7:E435,TableDiv[Agency]),),0)),"")</f>
        <v/>
      </c>
      <c r="F436" s="1069" cm="1">
        <f t="array" ref="F436">IF($D436&lt;COLUMNS($F$7:F$7),"",INDEX(TableDiv[[GASB]:[GASB]],_xlfn.AGGREGATE(15,3,(TableDiv[[Agency]:[Agency]]=$E436)/(TableDiv[[Agency]:[Agency]]=$E436)*(ROW(TableDiv[Agency])-ROW(TableDiv[[#Headers],[Agency]])),COLUMNS($F$7:F$7))))</f>
        <v>0</v>
      </c>
      <c r="G436" s="1069" cm="1">
        <f t="array" ref="G436">IF($D436&lt;COLUMNS($F$7:G$7),"",INDEX(TableDiv[[GASB]:[GASB]],_xlfn.AGGREGATE(15,3,(TableDiv[[Agency]:[Agency]]=$E436)/(TableDiv[[Agency]:[Agency]]=$E436)*(ROW(TableDiv[Agency])-ROW(TableDiv[[#Headers],[Agency]])),COLUMNS($F$7:G$7))))</f>
        <v>0</v>
      </c>
      <c r="H436" s="1069" cm="1">
        <f t="array" ref="H436">IF($D436&lt;COLUMNS($F$7:H$7),"",INDEX(TableDiv[[GASB]:[GASB]],_xlfn.AGGREGATE(15,3,(TableDiv[[Agency]:[Agency]]=$E436)/(TableDiv[[Agency]:[Agency]]=$E436)*(ROW(TableDiv[Agency])-ROW(TableDiv[[#Headers],[Agency]])),COLUMNS($F$7:H$7))))</f>
        <v>0</v>
      </c>
      <c r="I436" s="1069" cm="1">
        <f t="array" ref="I436">IF($D436&lt;COLUMNS($F$7:I$7),"",INDEX(TableDiv[[GASB]:[GASB]],_xlfn.AGGREGATE(15,3,(TableDiv[[Agency]:[Agency]]=$E436)/(TableDiv[[Agency]:[Agency]]=$E436)*(ROW(TableDiv[Agency])-ROW(TableDiv[[#Headers],[Agency]])),COLUMNS($F$7:I$7))))</f>
        <v>0</v>
      </c>
      <c r="J436" s="1069" cm="1">
        <f t="array" ref="J436">IF($D436&lt;COLUMNS($F$7:J$7),"",INDEX(TableDiv[[GASB]:[GASB]],_xlfn.AGGREGATE(15,3,(TableDiv[[Agency]:[Agency]]=$E436)/(TableDiv[[Agency]:[Agency]]=$E436)*(ROW(TableDiv[Agency])-ROW(TableDiv[[#Headers],[Agency]])),COLUMNS($F$7:J$7))))</f>
        <v>0</v>
      </c>
      <c r="K436" s="1069" cm="1">
        <f t="array" ref="K436">IF($D436&lt;COLUMNS($F$7:K$7),"",INDEX(TableDiv[[GASB]:[GASB]],_xlfn.AGGREGATE(15,3,(TableDiv[[Agency]:[Agency]]=$E436)/(TableDiv[[Agency]:[Agency]]=$E436)*(ROW(TableDiv[Agency])-ROW(TableDiv[[#Headers],[Agency]])),COLUMNS($F$7:K$7))))</f>
        <v>0</v>
      </c>
      <c r="L436" s="1069" cm="1">
        <f t="array" ref="L436">IF($D436&lt;COLUMNS($F$7:L$7),"",INDEX(TableDiv[[GASB]:[GASB]],_xlfn.AGGREGATE(15,3,(TableDiv[[Agency]:[Agency]]=$E436)/(TableDiv[[Agency]:[Agency]]=$E436)*(ROW(TableDiv[Agency])-ROW(TableDiv[[#Headers],[Agency]])),COLUMNS($F$7:L$7))))</f>
        <v>0</v>
      </c>
      <c r="M436" s="1069" cm="1">
        <f t="array" ref="M436">IF($D436&lt;COLUMNS($F$7:M$7),"",INDEX(TableDiv[[GASB]:[GASB]],_xlfn.AGGREGATE(15,3,(TableDiv[[Agency]:[Agency]]=$E436)/(TableDiv[[Agency]:[Agency]]=$E436)*(ROW(TableDiv[Agency])-ROW(TableDiv[[#Headers],[Agency]])),COLUMNS($F$7:M$7))))</f>
        <v>0</v>
      </c>
      <c r="N436" s="1069" cm="1">
        <f t="array" ref="N436">IF($D436&lt;COLUMNS($F$7:N$7),"",INDEX(TableDiv[[GASB]:[GASB]],_xlfn.AGGREGATE(15,3,(TableDiv[[Agency]:[Agency]]=$E436)/(TableDiv[[Agency]:[Agency]]=$E436)*(ROW(TableDiv[Agency])-ROW(TableDiv[[#Headers],[Agency]])),COLUMNS($F$7:N$7))))</f>
        <v>0</v>
      </c>
      <c r="O436" s="1069" cm="1">
        <f t="array" ref="O436">IF($D436&lt;COLUMNS($F$7:O$7),"",INDEX(TableDiv[[GASB]:[GASB]],_xlfn.AGGREGATE(15,3,(TableDiv[[Agency]:[Agency]]=$E436)/(TableDiv[[Agency]:[Agency]]=$E436)*(ROW(TableDiv[Agency])-ROW(TableDiv[[#Headers],[Agency]])),COLUMNS($F$7:O$7))))</f>
        <v>0</v>
      </c>
      <c r="P436" s="1069" cm="1">
        <f t="array" ref="P436">IF($D436&lt;COLUMNS($F$7:P$7),"",INDEX(TableDiv[[GASB]:[GASB]],_xlfn.AGGREGATE(15,3,(TableDiv[[Agency]:[Agency]]=$E436)/(TableDiv[[Agency]:[Agency]]=$E436)*(ROW(TableDiv[Agency])-ROW(TableDiv[[#Headers],[Agency]])),COLUMNS($F$7:P$7))))</f>
        <v>0</v>
      </c>
      <c r="Q436" s="1069" cm="1">
        <f t="array" ref="Q436">IF($D436&lt;COLUMNS($F$7:Q$7),"",INDEX(TableDiv[[GASB]:[GASB]],_xlfn.AGGREGATE(15,3,(TableDiv[[Agency]:[Agency]]=$E436)/(TableDiv[[Agency]:[Agency]]=$E436)*(ROW(TableDiv[Agency])-ROW(TableDiv[[#Headers],[Agency]])),COLUMNS($F$7:Q$7))))</f>
        <v>0</v>
      </c>
      <c r="R436" s="1069" cm="1">
        <f t="array" ref="R436">IF($D436&lt;COLUMNS($F$7:R$7),"",INDEX(TableDiv[[GASB]:[GASB]],_xlfn.AGGREGATE(15,3,(TableDiv[[Agency]:[Agency]]=$E436)/(TableDiv[[Agency]:[Agency]]=$E436)*(ROW(TableDiv[Agency])-ROW(TableDiv[[#Headers],[Agency]])),COLUMNS($F$7:R$7))))</f>
        <v>0</v>
      </c>
      <c r="S436" s="1069" cm="1">
        <f t="array" ref="S436">IF($D436&lt;COLUMNS($F$7:S$7),"",INDEX(TableDiv[[GASB]:[GASB]],_xlfn.AGGREGATE(15,3,(TableDiv[[Agency]:[Agency]]=$E436)/(TableDiv[[Agency]:[Agency]]=$E436)*(ROW(TableDiv[Agency])-ROW(TableDiv[[#Headers],[Agency]])),COLUMNS($F$7:S$7))))</f>
        <v>0</v>
      </c>
      <c r="T436" s="1069" cm="1">
        <f t="array" ref="T436">IF($D436&lt;COLUMNS($F$7:T$7),"",INDEX(TableDiv[[GASB]:[GASB]],_xlfn.AGGREGATE(15,3,(TableDiv[[Agency]:[Agency]]=$E436)/(TableDiv[[Agency]:[Agency]]=$E436)*(ROW(TableDiv[Agency])-ROW(TableDiv[[#Headers],[Agency]])),COLUMNS($F$7:T$7))))</f>
        <v>0</v>
      </c>
      <c r="U436" s="1069" cm="1">
        <f t="array" ref="U436">IF($D436&lt;COLUMNS($F$7:U$7),"",INDEX(TableDiv[[GASB]:[GASB]],_xlfn.AGGREGATE(15,3,(TableDiv[[Agency]:[Agency]]=$E436)/(TableDiv[[Agency]:[Agency]]=$E436)*(ROW(TableDiv[Agency])-ROW(TableDiv[[#Headers],[Agency]])),COLUMNS($F$7:U$7))))</f>
        <v>0</v>
      </c>
      <c r="V436" s="1069" cm="1">
        <f t="array" ref="V436">IF($D436&lt;COLUMNS($F$7:V$7),"",INDEX(TableDiv[[GASB]:[GASB]],_xlfn.AGGREGATE(15,3,(TableDiv[[Agency]:[Agency]]=$E436)/(TableDiv[[Agency]:[Agency]]=$E436)*(ROW(TableDiv[Agency])-ROW(TableDiv[[#Headers],[Agency]])),COLUMNS($F$7:V$7))))</f>
        <v>0</v>
      </c>
      <c r="W436" s="1069" cm="1">
        <f t="array" ref="W436">IF($D436&lt;COLUMNS($F$7:W$7),"",INDEX(TableDiv[[GASB]:[GASB]],_xlfn.AGGREGATE(15,3,(TableDiv[[Agency]:[Agency]]=$E436)/(TableDiv[[Agency]:[Agency]]=$E436)*(ROW(TableDiv[Agency])-ROW(TableDiv[[#Headers],[Agency]])),COLUMNS($F$7:W$7))))</f>
        <v>0</v>
      </c>
      <c r="X436" s="1069" cm="1">
        <f t="array" ref="X436">IF($D436&lt;COLUMNS($F$7:X$7),"",INDEX(TableDiv[[GASB]:[GASB]],_xlfn.AGGREGATE(15,3,(TableDiv[[Agency]:[Agency]]=$E436)/(TableDiv[[Agency]:[Agency]]=$E436)*(ROW(TableDiv[Agency])-ROW(TableDiv[[#Headers],[Agency]])),COLUMNS($F$7:X$7))))</f>
        <v>0</v>
      </c>
      <c r="Y436" s="1069" cm="1">
        <f t="array" ref="Y436">IF($D436&lt;COLUMNS($F$7:Y$7),"",INDEX(TableDiv[[GASB]:[GASB]],_xlfn.AGGREGATE(15,3,(TableDiv[[Agency]:[Agency]]=$E436)/(TableDiv[[Agency]:[Agency]]=$E436)*(ROW(TableDiv[Agency])-ROW(TableDiv[[#Headers],[Agency]])),COLUMNS($F$7:Y$7))))</f>
        <v>0</v>
      </c>
      <c r="Z436" s="1069" cm="1">
        <f t="array" ref="Z436">IF($D436&lt;COLUMNS($F$7:Z$7),"",INDEX(TableDiv[[GASB]:[GASB]],_xlfn.AGGREGATE(15,3,(TableDiv[[Agency]:[Agency]]=$E436)/(TableDiv[[Agency]:[Agency]]=$E436)*(ROW(TableDiv[Agency])-ROW(TableDiv[[#Headers],[Agency]])),COLUMNS($F$7:Z$7))))</f>
        <v>0</v>
      </c>
      <c r="AA436" s="1069" cm="1">
        <f t="array" ref="AA436">IF($D436&lt;COLUMNS($F$7:AA$7),"",INDEX(TableDiv[[GASB]:[GASB]],_xlfn.AGGREGATE(15,3,(TableDiv[[Agency]:[Agency]]=$E436)/(TableDiv[[Agency]:[Agency]]=$E436)*(ROW(TableDiv[Agency])-ROW(TableDiv[[#Headers],[Agency]])),COLUMNS($F$7:AA$7))))</f>
        <v>0</v>
      </c>
      <c r="AB436" s="1069" cm="1">
        <f t="array" ref="AB436">IF($D436&lt;COLUMNS($F$7:AB$7),"",INDEX(TableDiv[[GASB]:[GASB]],_xlfn.AGGREGATE(15,3,(TableDiv[[Agency]:[Agency]]=$E436)/(TableDiv[[Agency]:[Agency]]=$E436)*(ROW(TableDiv[Agency])-ROW(TableDiv[[#Headers],[Agency]])),COLUMNS($F$7:AB$7))))</f>
        <v>0</v>
      </c>
      <c r="AC436" s="1069" cm="1">
        <f t="array" ref="AC436">IF($D436&lt;COLUMNS($F$7:AC$7),"",INDEX(TableDiv[[GASB]:[GASB]],_xlfn.AGGREGATE(15,3,(TableDiv[[Agency]:[Agency]]=$E436)/(TableDiv[[Agency]:[Agency]]=$E436)*(ROW(TableDiv[Agency])-ROW(TableDiv[[#Headers],[Agency]])),COLUMNS($F$7:AC$7))))</f>
        <v>0</v>
      </c>
      <c r="AD436" s="1069" cm="1">
        <f t="array" ref="AD436">IF($D436&lt;COLUMNS($F$7:AD$7),"",INDEX(TableDiv[[GASB]:[GASB]],_xlfn.AGGREGATE(15,3,(TableDiv[[Agency]:[Agency]]=$E436)/(TableDiv[[Agency]:[Agency]]=$E436)*(ROW(TableDiv[Agency])-ROW(TableDiv[[#Headers],[Agency]])),COLUMNS($F$7:AD$7))))</f>
        <v>0</v>
      </c>
      <c r="AE436" s="1069" cm="1">
        <f t="array" ref="AE436">IF($D436&lt;COLUMNS($F$7:AE$7),"",INDEX(TableDiv[[GASB]:[GASB]],_xlfn.AGGREGATE(15,3,(TableDiv[[Agency]:[Agency]]=$E436)/(TableDiv[[Agency]:[Agency]]=$E436)*(ROW(TableDiv[Agency])-ROW(TableDiv[[#Headers],[Agency]])),COLUMNS($F$7:AE$7))))</f>
        <v>0</v>
      </c>
      <c r="AF436" s="1069" cm="1">
        <f t="array" ref="AF436">IF($D436&lt;COLUMNS($F$7:AF$7),"",INDEX(TableDiv[[GASB]:[GASB]],_xlfn.AGGREGATE(15,3,(TableDiv[[Agency]:[Agency]]=$E436)/(TableDiv[[Agency]:[Agency]]=$E436)*(ROW(TableDiv[Agency])-ROW(TableDiv[[#Headers],[Agency]])),COLUMNS($F$7:AF$7))))</f>
        <v>0</v>
      </c>
      <c r="AG436" s="1069" cm="1">
        <f t="array" ref="AG436">IF($D436&lt;COLUMNS($F$7:AG$7),"",INDEX(TableDiv[[GASB]:[GASB]],_xlfn.AGGREGATE(15,3,(TableDiv[[Agency]:[Agency]]=$E436)/(TableDiv[[Agency]:[Agency]]=$E436)*(ROW(TableDiv[Agency])-ROW(TableDiv[[#Headers],[Agency]])),COLUMNS($F$7:AG$7))))</f>
        <v>0</v>
      </c>
      <c r="AH436" s="1069" cm="1">
        <f t="array" ref="AH436">IF($D436&lt;COLUMNS($F$7:AH$7),"",INDEX(TableDiv[[GASB]:[GASB]],_xlfn.AGGREGATE(15,3,(TableDiv[[Agency]:[Agency]]=$E436)/(TableDiv[[Agency]:[Agency]]=$E436)*(ROW(TableDiv[Agency])-ROW(TableDiv[[#Headers],[Agency]])),COLUMNS($F$7:AH$7))))</f>
        <v>0</v>
      </c>
      <c r="AI436" s="1069" cm="1">
        <f t="array" ref="AI436">IF($D436&lt;COLUMNS($F$7:AI$7),"",INDEX(TableDiv[[GASB]:[GASB]],_xlfn.AGGREGATE(15,3,(TableDiv[[Agency]:[Agency]]=$E436)/(TableDiv[[Agency]:[Agency]]=$E436)*(ROW(TableDiv[Agency])-ROW(TableDiv[[#Headers],[Agency]])),COLUMNS($F$7:AI$7))))</f>
        <v>0</v>
      </c>
      <c r="AJ436" s="1069" cm="1">
        <f t="array" ref="AJ436">IF($D436&lt;COLUMNS($F$7:AJ$7),"",INDEX(TableDiv[[GASB]:[GASB]],_xlfn.AGGREGATE(15,3,(TableDiv[[Agency]:[Agency]]=$E436)/(TableDiv[[Agency]:[Agency]]=$E436)*(ROW(TableDiv[Agency])-ROW(TableDiv[[#Headers],[Agency]])),COLUMNS($F$7:AJ$7))))</f>
        <v>0</v>
      </c>
      <c r="AK436" s="1069" t="str" cm="1">
        <f t="array" ref="AK436">IF($D436&lt;COLUMNS($F$7:AK$7),"",INDEX(TableDiv[[GASB]:[GASB]],_xlfn.AGGREGATE(15,3,(TableDiv[[Agency]:[Agency]]=$E436)/(TableDiv[[Agency]:[Agency]]=$E436)*(ROW(TableDiv[Agency])-ROW(TableDiv[[#Headers],[Agency]])),COLUMNS($F$7:AK$7))))</f>
        <v/>
      </c>
      <c r="AL436" s="1069" t="str" cm="1">
        <f t="array" ref="AL436">IF($D436&lt;COLUMNS($F$7:AL$7),"",INDEX(TableDiv[[GASB]:[GASB]],_xlfn.AGGREGATE(15,3,(TableDiv[[Agency]:[Agency]]=$E436)/(TableDiv[[Agency]:[Agency]]=$E436)*(ROW(TableDiv[Agency])-ROW(TableDiv[[#Headers],[Agency]])),COLUMNS($F$7:AL$7))))</f>
        <v/>
      </c>
      <c r="AM436" s="1069" t="str" cm="1">
        <f t="array" ref="AM436">IF($D436&lt;COLUMNS($F$7:AM$7),"",INDEX(TableDiv[[GASB]:[GASB]],_xlfn.AGGREGATE(15,3,(TableDiv[[Agency]:[Agency]]=$E436)/(TableDiv[[Agency]:[Agency]]=$E436)*(ROW(TableDiv[Agency])-ROW(TableDiv[[#Headers],[Agency]])),COLUMNS($F$7:AM$7))))</f>
        <v/>
      </c>
      <c r="AN436" s="1069"/>
      <c r="AO436" s="1069"/>
      <c r="AP436" s="1069"/>
      <c r="AQ436" s="1069"/>
      <c r="AR436" s="1069"/>
      <c r="AS436" s="1069"/>
    </row>
    <row r="437" spans="1:45" ht="15">
      <c r="A437" s="1073" t="s">
        <v>1176</v>
      </c>
      <c r="B437" s="1073" t="s">
        <v>177</v>
      </c>
      <c r="C437" s="1069"/>
      <c r="D437" s="1069">
        <f>COUNTIF(TableDiv[Agency],E437)</f>
        <v>31</v>
      </c>
      <c r="E437" s="1078" t="str" cm="1">
        <f t="array" ref="E437">IFERROR(INDEX(TableDiv[Agency],MATCH(0,INDEX(COUNTIF($E$7:E436,TableDiv[Agency]),),0)),"")</f>
        <v/>
      </c>
      <c r="F437" s="1069" cm="1">
        <f t="array" ref="F437">IF($D437&lt;COLUMNS($F$7:F$7),"",INDEX(TableDiv[[GASB]:[GASB]],_xlfn.AGGREGATE(15,3,(TableDiv[[Agency]:[Agency]]=$E437)/(TableDiv[[Agency]:[Agency]]=$E437)*(ROW(TableDiv[Agency])-ROW(TableDiv[[#Headers],[Agency]])),COLUMNS($F$7:F$7))))</f>
        <v>0</v>
      </c>
      <c r="G437" s="1069" cm="1">
        <f t="array" ref="G437">IF($D437&lt;COLUMNS($F$7:G$7),"",INDEX(TableDiv[[GASB]:[GASB]],_xlfn.AGGREGATE(15,3,(TableDiv[[Agency]:[Agency]]=$E437)/(TableDiv[[Agency]:[Agency]]=$E437)*(ROW(TableDiv[Agency])-ROW(TableDiv[[#Headers],[Agency]])),COLUMNS($F$7:G$7))))</f>
        <v>0</v>
      </c>
      <c r="H437" s="1069" cm="1">
        <f t="array" ref="H437">IF($D437&lt;COLUMNS($F$7:H$7),"",INDEX(TableDiv[[GASB]:[GASB]],_xlfn.AGGREGATE(15,3,(TableDiv[[Agency]:[Agency]]=$E437)/(TableDiv[[Agency]:[Agency]]=$E437)*(ROW(TableDiv[Agency])-ROW(TableDiv[[#Headers],[Agency]])),COLUMNS($F$7:H$7))))</f>
        <v>0</v>
      </c>
      <c r="I437" s="1069" cm="1">
        <f t="array" ref="I437">IF($D437&lt;COLUMNS($F$7:I$7),"",INDEX(TableDiv[[GASB]:[GASB]],_xlfn.AGGREGATE(15,3,(TableDiv[[Agency]:[Agency]]=$E437)/(TableDiv[[Agency]:[Agency]]=$E437)*(ROW(TableDiv[Agency])-ROW(TableDiv[[#Headers],[Agency]])),COLUMNS($F$7:I$7))))</f>
        <v>0</v>
      </c>
      <c r="J437" s="1069" cm="1">
        <f t="array" ref="J437">IF($D437&lt;COLUMNS($F$7:J$7),"",INDEX(TableDiv[[GASB]:[GASB]],_xlfn.AGGREGATE(15,3,(TableDiv[[Agency]:[Agency]]=$E437)/(TableDiv[[Agency]:[Agency]]=$E437)*(ROW(TableDiv[Agency])-ROW(TableDiv[[#Headers],[Agency]])),COLUMNS($F$7:J$7))))</f>
        <v>0</v>
      </c>
      <c r="K437" s="1069" cm="1">
        <f t="array" ref="K437">IF($D437&lt;COLUMNS($F$7:K$7),"",INDEX(TableDiv[[GASB]:[GASB]],_xlfn.AGGREGATE(15,3,(TableDiv[[Agency]:[Agency]]=$E437)/(TableDiv[[Agency]:[Agency]]=$E437)*(ROW(TableDiv[Agency])-ROW(TableDiv[[#Headers],[Agency]])),COLUMNS($F$7:K$7))))</f>
        <v>0</v>
      </c>
      <c r="L437" s="1069" cm="1">
        <f t="array" ref="L437">IF($D437&lt;COLUMNS($F$7:L$7),"",INDEX(TableDiv[[GASB]:[GASB]],_xlfn.AGGREGATE(15,3,(TableDiv[[Agency]:[Agency]]=$E437)/(TableDiv[[Agency]:[Agency]]=$E437)*(ROW(TableDiv[Agency])-ROW(TableDiv[[#Headers],[Agency]])),COLUMNS($F$7:L$7))))</f>
        <v>0</v>
      </c>
      <c r="M437" s="1069" cm="1">
        <f t="array" ref="M437">IF($D437&lt;COLUMNS($F$7:M$7),"",INDEX(TableDiv[[GASB]:[GASB]],_xlfn.AGGREGATE(15,3,(TableDiv[[Agency]:[Agency]]=$E437)/(TableDiv[[Agency]:[Agency]]=$E437)*(ROW(TableDiv[Agency])-ROW(TableDiv[[#Headers],[Agency]])),COLUMNS($F$7:M$7))))</f>
        <v>0</v>
      </c>
      <c r="N437" s="1069" cm="1">
        <f t="array" ref="N437">IF($D437&lt;COLUMNS($F$7:N$7),"",INDEX(TableDiv[[GASB]:[GASB]],_xlfn.AGGREGATE(15,3,(TableDiv[[Agency]:[Agency]]=$E437)/(TableDiv[[Agency]:[Agency]]=$E437)*(ROW(TableDiv[Agency])-ROW(TableDiv[[#Headers],[Agency]])),COLUMNS($F$7:N$7))))</f>
        <v>0</v>
      </c>
      <c r="O437" s="1069" cm="1">
        <f t="array" ref="O437">IF($D437&lt;COLUMNS($F$7:O$7),"",INDEX(TableDiv[[GASB]:[GASB]],_xlfn.AGGREGATE(15,3,(TableDiv[[Agency]:[Agency]]=$E437)/(TableDiv[[Agency]:[Agency]]=$E437)*(ROW(TableDiv[Agency])-ROW(TableDiv[[#Headers],[Agency]])),COLUMNS($F$7:O$7))))</f>
        <v>0</v>
      </c>
      <c r="P437" s="1069" cm="1">
        <f t="array" ref="P437">IF($D437&lt;COLUMNS($F$7:P$7),"",INDEX(TableDiv[[GASB]:[GASB]],_xlfn.AGGREGATE(15,3,(TableDiv[[Agency]:[Agency]]=$E437)/(TableDiv[[Agency]:[Agency]]=$E437)*(ROW(TableDiv[Agency])-ROW(TableDiv[[#Headers],[Agency]])),COLUMNS($F$7:P$7))))</f>
        <v>0</v>
      </c>
      <c r="Q437" s="1069" cm="1">
        <f t="array" ref="Q437">IF($D437&lt;COLUMNS($F$7:Q$7),"",INDEX(TableDiv[[GASB]:[GASB]],_xlfn.AGGREGATE(15,3,(TableDiv[[Agency]:[Agency]]=$E437)/(TableDiv[[Agency]:[Agency]]=$E437)*(ROW(TableDiv[Agency])-ROW(TableDiv[[#Headers],[Agency]])),COLUMNS($F$7:Q$7))))</f>
        <v>0</v>
      </c>
      <c r="R437" s="1069" cm="1">
        <f t="array" ref="R437">IF($D437&lt;COLUMNS($F$7:R$7),"",INDEX(TableDiv[[GASB]:[GASB]],_xlfn.AGGREGATE(15,3,(TableDiv[[Agency]:[Agency]]=$E437)/(TableDiv[[Agency]:[Agency]]=$E437)*(ROW(TableDiv[Agency])-ROW(TableDiv[[#Headers],[Agency]])),COLUMNS($F$7:R$7))))</f>
        <v>0</v>
      </c>
      <c r="S437" s="1069" cm="1">
        <f t="array" ref="S437">IF($D437&lt;COLUMNS($F$7:S$7),"",INDEX(TableDiv[[GASB]:[GASB]],_xlfn.AGGREGATE(15,3,(TableDiv[[Agency]:[Agency]]=$E437)/(TableDiv[[Agency]:[Agency]]=$E437)*(ROW(TableDiv[Agency])-ROW(TableDiv[[#Headers],[Agency]])),COLUMNS($F$7:S$7))))</f>
        <v>0</v>
      </c>
      <c r="T437" s="1069" cm="1">
        <f t="array" ref="T437">IF($D437&lt;COLUMNS($F$7:T$7),"",INDEX(TableDiv[[GASB]:[GASB]],_xlfn.AGGREGATE(15,3,(TableDiv[[Agency]:[Agency]]=$E437)/(TableDiv[[Agency]:[Agency]]=$E437)*(ROW(TableDiv[Agency])-ROW(TableDiv[[#Headers],[Agency]])),COLUMNS($F$7:T$7))))</f>
        <v>0</v>
      </c>
      <c r="U437" s="1069" cm="1">
        <f t="array" ref="U437">IF($D437&lt;COLUMNS($F$7:U$7),"",INDEX(TableDiv[[GASB]:[GASB]],_xlfn.AGGREGATE(15,3,(TableDiv[[Agency]:[Agency]]=$E437)/(TableDiv[[Agency]:[Agency]]=$E437)*(ROW(TableDiv[Agency])-ROW(TableDiv[[#Headers],[Agency]])),COLUMNS($F$7:U$7))))</f>
        <v>0</v>
      </c>
      <c r="V437" s="1069" cm="1">
        <f t="array" ref="V437">IF($D437&lt;COLUMNS($F$7:V$7),"",INDEX(TableDiv[[GASB]:[GASB]],_xlfn.AGGREGATE(15,3,(TableDiv[[Agency]:[Agency]]=$E437)/(TableDiv[[Agency]:[Agency]]=$E437)*(ROW(TableDiv[Agency])-ROW(TableDiv[[#Headers],[Agency]])),COLUMNS($F$7:V$7))))</f>
        <v>0</v>
      </c>
      <c r="W437" s="1069" cm="1">
        <f t="array" ref="W437">IF($D437&lt;COLUMNS($F$7:W$7),"",INDEX(TableDiv[[GASB]:[GASB]],_xlfn.AGGREGATE(15,3,(TableDiv[[Agency]:[Agency]]=$E437)/(TableDiv[[Agency]:[Agency]]=$E437)*(ROW(TableDiv[Agency])-ROW(TableDiv[[#Headers],[Agency]])),COLUMNS($F$7:W$7))))</f>
        <v>0</v>
      </c>
      <c r="X437" s="1069" cm="1">
        <f t="array" ref="X437">IF($D437&lt;COLUMNS($F$7:X$7),"",INDEX(TableDiv[[GASB]:[GASB]],_xlfn.AGGREGATE(15,3,(TableDiv[[Agency]:[Agency]]=$E437)/(TableDiv[[Agency]:[Agency]]=$E437)*(ROW(TableDiv[Agency])-ROW(TableDiv[[#Headers],[Agency]])),COLUMNS($F$7:X$7))))</f>
        <v>0</v>
      </c>
      <c r="Y437" s="1069" cm="1">
        <f t="array" ref="Y437">IF($D437&lt;COLUMNS($F$7:Y$7),"",INDEX(TableDiv[[GASB]:[GASB]],_xlfn.AGGREGATE(15,3,(TableDiv[[Agency]:[Agency]]=$E437)/(TableDiv[[Agency]:[Agency]]=$E437)*(ROW(TableDiv[Agency])-ROW(TableDiv[[#Headers],[Agency]])),COLUMNS($F$7:Y$7))))</f>
        <v>0</v>
      </c>
      <c r="Z437" s="1069" cm="1">
        <f t="array" ref="Z437">IF($D437&lt;COLUMNS($F$7:Z$7),"",INDEX(TableDiv[[GASB]:[GASB]],_xlfn.AGGREGATE(15,3,(TableDiv[[Agency]:[Agency]]=$E437)/(TableDiv[[Agency]:[Agency]]=$E437)*(ROW(TableDiv[Agency])-ROW(TableDiv[[#Headers],[Agency]])),COLUMNS($F$7:Z$7))))</f>
        <v>0</v>
      </c>
      <c r="AA437" s="1069" cm="1">
        <f t="array" ref="AA437">IF($D437&lt;COLUMNS($F$7:AA$7),"",INDEX(TableDiv[[GASB]:[GASB]],_xlfn.AGGREGATE(15,3,(TableDiv[[Agency]:[Agency]]=$E437)/(TableDiv[[Agency]:[Agency]]=$E437)*(ROW(TableDiv[Agency])-ROW(TableDiv[[#Headers],[Agency]])),COLUMNS($F$7:AA$7))))</f>
        <v>0</v>
      </c>
      <c r="AB437" s="1069" cm="1">
        <f t="array" ref="AB437">IF($D437&lt;COLUMNS($F$7:AB$7),"",INDEX(TableDiv[[GASB]:[GASB]],_xlfn.AGGREGATE(15,3,(TableDiv[[Agency]:[Agency]]=$E437)/(TableDiv[[Agency]:[Agency]]=$E437)*(ROW(TableDiv[Agency])-ROW(TableDiv[[#Headers],[Agency]])),COLUMNS($F$7:AB$7))))</f>
        <v>0</v>
      </c>
      <c r="AC437" s="1069" cm="1">
        <f t="array" ref="AC437">IF($D437&lt;COLUMNS($F$7:AC$7),"",INDEX(TableDiv[[GASB]:[GASB]],_xlfn.AGGREGATE(15,3,(TableDiv[[Agency]:[Agency]]=$E437)/(TableDiv[[Agency]:[Agency]]=$E437)*(ROW(TableDiv[Agency])-ROW(TableDiv[[#Headers],[Agency]])),COLUMNS($F$7:AC$7))))</f>
        <v>0</v>
      </c>
      <c r="AD437" s="1069" cm="1">
        <f t="array" ref="AD437">IF($D437&lt;COLUMNS($F$7:AD$7),"",INDEX(TableDiv[[GASB]:[GASB]],_xlfn.AGGREGATE(15,3,(TableDiv[[Agency]:[Agency]]=$E437)/(TableDiv[[Agency]:[Agency]]=$E437)*(ROW(TableDiv[Agency])-ROW(TableDiv[[#Headers],[Agency]])),COLUMNS($F$7:AD$7))))</f>
        <v>0</v>
      </c>
      <c r="AE437" s="1069" cm="1">
        <f t="array" ref="AE437">IF($D437&lt;COLUMNS($F$7:AE$7),"",INDEX(TableDiv[[GASB]:[GASB]],_xlfn.AGGREGATE(15,3,(TableDiv[[Agency]:[Agency]]=$E437)/(TableDiv[[Agency]:[Agency]]=$E437)*(ROW(TableDiv[Agency])-ROW(TableDiv[[#Headers],[Agency]])),COLUMNS($F$7:AE$7))))</f>
        <v>0</v>
      </c>
      <c r="AF437" s="1069" cm="1">
        <f t="array" ref="AF437">IF($D437&lt;COLUMNS($F$7:AF$7),"",INDEX(TableDiv[[GASB]:[GASB]],_xlfn.AGGREGATE(15,3,(TableDiv[[Agency]:[Agency]]=$E437)/(TableDiv[[Agency]:[Agency]]=$E437)*(ROW(TableDiv[Agency])-ROW(TableDiv[[#Headers],[Agency]])),COLUMNS($F$7:AF$7))))</f>
        <v>0</v>
      </c>
      <c r="AG437" s="1069" cm="1">
        <f t="array" ref="AG437">IF($D437&lt;COLUMNS($F$7:AG$7),"",INDEX(TableDiv[[GASB]:[GASB]],_xlfn.AGGREGATE(15,3,(TableDiv[[Agency]:[Agency]]=$E437)/(TableDiv[[Agency]:[Agency]]=$E437)*(ROW(TableDiv[Agency])-ROW(TableDiv[[#Headers],[Agency]])),COLUMNS($F$7:AG$7))))</f>
        <v>0</v>
      </c>
      <c r="AH437" s="1069" cm="1">
        <f t="array" ref="AH437">IF($D437&lt;COLUMNS($F$7:AH$7),"",INDEX(TableDiv[[GASB]:[GASB]],_xlfn.AGGREGATE(15,3,(TableDiv[[Agency]:[Agency]]=$E437)/(TableDiv[[Agency]:[Agency]]=$E437)*(ROW(TableDiv[Agency])-ROW(TableDiv[[#Headers],[Agency]])),COLUMNS($F$7:AH$7))))</f>
        <v>0</v>
      </c>
      <c r="AI437" s="1069" cm="1">
        <f t="array" ref="AI437">IF($D437&lt;COLUMNS($F$7:AI$7),"",INDEX(TableDiv[[GASB]:[GASB]],_xlfn.AGGREGATE(15,3,(TableDiv[[Agency]:[Agency]]=$E437)/(TableDiv[[Agency]:[Agency]]=$E437)*(ROW(TableDiv[Agency])-ROW(TableDiv[[#Headers],[Agency]])),COLUMNS($F$7:AI$7))))</f>
        <v>0</v>
      </c>
      <c r="AJ437" s="1069" cm="1">
        <f t="array" ref="AJ437">IF($D437&lt;COLUMNS($F$7:AJ$7),"",INDEX(TableDiv[[GASB]:[GASB]],_xlfn.AGGREGATE(15,3,(TableDiv[[Agency]:[Agency]]=$E437)/(TableDiv[[Agency]:[Agency]]=$E437)*(ROW(TableDiv[Agency])-ROW(TableDiv[[#Headers],[Agency]])),COLUMNS($F$7:AJ$7))))</f>
        <v>0</v>
      </c>
      <c r="AK437" s="1069" t="str" cm="1">
        <f t="array" ref="AK437">IF($D437&lt;COLUMNS($F$7:AK$7),"",INDEX(TableDiv[[GASB]:[GASB]],_xlfn.AGGREGATE(15,3,(TableDiv[[Agency]:[Agency]]=$E437)/(TableDiv[[Agency]:[Agency]]=$E437)*(ROW(TableDiv[Agency])-ROW(TableDiv[[#Headers],[Agency]])),COLUMNS($F$7:AK$7))))</f>
        <v/>
      </c>
      <c r="AL437" s="1069" t="str" cm="1">
        <f t="array" ref="AL437">IF($D437&lt;COLUMNS($F$7:AL$7),"",INDEX(TableDiv[[GASB]:[GASB]],_xlfn.AGGREGATE(15,3,(TableDiv[[Agency]:[Agency]]=$E437)/(TableDiv[[Agency]:[Agency]]=$E437)*(ROW(TableDiv[Agency])-ROW(TableDiv[[#Headers],[Agency]])),COLUMNS($F$7:AL$7))))</f>
        <v/>
      </c>
      <c r="AM437" s="1069" t="str" cm="1">
        <f t="array" ref="AM437">IF($D437&lt;COLUMNS($F$7:AM$7),"",INDEX(TableDiv[[GASB]:[GASB]],_xlfn.AGGREGATE(15,3,(TableDiv[[Agency]:[Agency]]=$E437)/(TableDiv[[Agency]:[Agency]]=$E437)*(ROW(TableDiv[Agency])-ROW(TableDiv[[#Headers],[Agency]])),COLUMNS($F$7:AM$7))))</f>
        <v/>
      </c>
      <c r="AN437" s="1069"/>
      <c r="AO437" s="1069"/>
      <c r="AP437" s="1069"/>
      <c r="AQ437" s="1069"/>
      <c r="AR437" s="1069"/>
      <c r="AS437" s="1069"/>
    </row>
    <row r="438" spans="1:45" ht="15">
      <c r="A438" s="1073" t="s">
        <v>1179</v>
      </c>
      <c r="B438" s="1073" t="s">
        <v>177</v>
      </c>
      <c r="C438" s="1069"/>
      <c r="D438" s="1069">
        <f>COUNTIF(TableDiv[Agency],E438)</f>
        <v>31</v>
      </c>
      <c r="E438" s="1078" t="str" cm="1">
        <f t="array" ref="E438">IFERROR(INDEX(TableDiv[Agency],MATCH(0,INDEX(COUNTIF($E$7:E437,TableDiv[Agency]),),0)),"")</f>
        <v/>
      </c>
      <c r="F438" s="1069" cm="1">
        <f t="array" ref="F438">IF($D438&lt;COLUMNS($F$7:F$7),"",INDEX(TableDiv[[GASB]:[GASB]],_xlfn.AGGREGATE(15,3,(TableDiv[[Agency]:[Agency]]=$E438)/(TableDiv[[Agency]:[Agency]]=$E438)*(ROW(TableDiv[Agency])-ROW(TableDiv[[#Headers],[Agency]])),COLUMNS($F$7:F$7))))</f>
        <v>0</v>
      </c>
      <c r="G438" s="1069" cm="1">
        <f t="array" ref="G438">IF($D438&lt;COLUMNS($F$7:G$7),"",INDEX(TableDiv[[GASB]:[GASB]],_xlfn.AGGREGATE(15,3,(TableDiv[[Agency]:[Agency]]=$E438)/(TableDiv[[Agency]:[Agency]]=$E438)*(ROW(TableDiv[Agency])-ROW(TableDiv[[#Headers],[Agency]])),COLUMNS($F$7:G$7))))</f>
        <v>0</v>
      </c>
      <c r="H438" s="1069" cm="1">
        <f t="array" ref="H438">IF($D438&lt;COLUMNS($F$7:H$7),"",INDEX(TableDiv[[GASB]:[GASB]],_xlfn.AGGREGATE(15,3,(TableDiv[[Agency]:[Agency]]=$E438)/(TableDiv[[Agency]:[Agency]]=$E438)*(ROW(TableDiv[Agency])-ROW(TableDiv[[#Headers],[Agency]])),COLUMNS($F$7:H$7))))</f>
        <v>0</v>
      </c>
      <c r="I438" s="1069" cm="1">
        <f t="array" ref="I438">IF($D438&lt;COLUMNS($F$7:I$7),"",INDEX(TableDiv[[GASB]:[GASB]],_xlfn.AGGREGATE(15,3,(TableDiv[[Agency]:[Agency]]=$E438)/(TableDiv[[Agency]:[Agency]]=$E438)*(ROW(TableDiv[Agency])-ROW(TableDiv[[#Headers],[Agency]])),COLUMNS($F$7:I$7))))</f>
        <v>0</v>
      </c>
      <c r="J438" s="1069" cm="1">
        <f t="array" ref="J438">IF($D438&lt;COLUMNS($F$7:J$7),"",INDEX(TableDiv[[GASB]:[GASB]],_xlfn.AGGREGATE(15,3,(TableDiv[[Agency]:[Agency]]=$E438)/(TableDiv[[Agency]:[Agency]]=$E438)*(ROW(TableDiv[Agency])-ROW(TableDiv[[#Headers],[Agency]])),COLUMNS($F$7:J$7))))</f>
        <v>0</v>
      </c>
      <c r="K438" s="1069" cm="1">
        <f t="array" ref="K438">IF($D438&lt;COLUMNS($F$7:K$7),"",INDEX(TableDiv[[GASB]:[GASB]],_xlfn.AGGREGATE(15,3,(TableDiv[[Agency]:[Agency]]=$E438)/(TableDiv[[Agency]:[Agency]]=$E438)*(ROW(TableDiv[Agency])-ROW(TableDiv[[#Headers],[Agency]])),COLUMNS($F$7:K$7))))</f>
        <v>0</v>
      </c>
      <c r="L438" s="1069" cm="1">
        <f t="array" ref="L438">IF($D438&lt;COLUMNS($F$7:L$7),"",INDEX(TableDiv[[GASB]:[GASB]],_xlfn.AGGREGATE(15,3,(TableDiv[[Agency]:[Agency]]=$E438)/(TableDiv[[Agency]:[Agency]]=$E438)*(ROW(TableDiv[Agency])-ROW(TableDiv[[#Headers],[Agency]])),COLUMNS($F$7:L$7))))</f>
        <v>0</v>
      </c>
      <c r="M438" s="1069" cm="1">
        <f t="array" ref="M438">IF($D438&lt;COLUMNS($F$7:M$7),"",INDEX(TableDiv[[GASB]:[GASB]],_xlfn.AGGREGATE(15,3,(TableDiv[[Agency]:[Agency]]=$E438)/(TableDiv[[Agency]:[Agency]]=$E438)*(ROW(TableDiv[Agency])-ROW(TableDiv[[#Headers],[Agency]])),COLUMNS($F$7:M$7))))</f>
        <v>0</v>
      </c>
      <c r="N438" s="1069" cm="1">
        <f t="array" ref="N438">IF($D438&lt;COLUMNS($F$7:N$7),"",INDEX(TableDiv[[GASB]:[GASB]],_xlfn.AGGREGATE(15,3,(TableDiv[[Agency]:[Agency]]=$E438)/(TableDiv[[Agency]:[Agency]]=$E438)*(ROW(TableDiv[Agency])-ROW(TableDiv[[#Headers],[Agency]])),COLUMNS($F$7:N$7))))</f>
        <v>0</v>
      </c>
      <c r="O438" s="1069" cm="1">
        <f t="array" ref="O438">IF($D438&lt;COLUMNS($F$7:O$7),"",INDEX(TableDiv[[GASB]:[GASB]],_xlfn.AGGREGATE(15,3,(TableDiv[[Agency]:[Agency]]=$E438)/(TableDiv[[Agency]:[Agency]]=$E438)*(ROW(TableDiv[Agency])-ROW(TableDiv[[#Headers],[Agency]])),COLUMNS($F$7:O$7))))</f>
        <v>0</v>
      </c>
      <c r="P438" s="1069" cm="1">
        <f t="array" ref="P438">IF($D438&lt;COLUMNS($F$7:P$7),"",INDEX(TableDiv[[GASB]:[GASB]],_xlfn.AGGREGATE(15,3,(TableDiv[[Agency]:[Agency]]=$E438)/(TableDiv[[Agency]:[Agency]]=$E438)*(ROW(TableDiv[Agency])-ROW(TableDiv[[#Headers],[Agency]])),COLUMNS($F$7:P$7))))</f>
        <v>0</v>
      </c>
      <c r="Q438" s="1069" cm="1">
        <f t="array" ref="Q438">IF($D438&lt;COLUMNS($F$7:Q$7),"",INDEX(TableDiv[[GASB]:[GASB]],_xlfn.AGGREGATE(15,3,(TableDiv[[Agency]:[Agency]]=$E438)/(TableDiv[[Agency]:[Agency]]=$E438)*(ROW(TableDiv[Agency])-ROW(TableDiv[[#Headers],[Agency]])),COLUMNS($F$7:Q$7))))</f>
        <v>0</v>
      </c>
      <c r="R438" s="1069" cm="1">
        <f t="array" ref="R438">IF($D438&lt;COLUMNS($F$7:R$7),"",INDEX(TableDiv[[GASB]:[GASB]],_xlfn.AGGREGATE(15,3,(TableDiv[[Agency]:[Agency]]=$E438)/(TableDiv[[Agency]:[Agency]]=$E438)*(ROW(TableDiv[Agency])-ROW(TableDiv[[#Headers],[Agency]])),COLUMNS($F$7:R$7))))</f>
        <v>0</v>
      </c>
      <c r="S438" s="1069" cm="1">
        <f t="array" ref="S438">IF($D438&lt;COLUMNS($F$7:S$7),"",INDEX(TableDiv[[GASB]:[GASB]],_xlfn.AGGREGATE(15,3,(TableDiv[[Agency]:[Agency]]=$E438)/(TableDiv[[Agency]:[Agency]]=$E438)*(ROW(TableDiv[Agency])-ROW(TableDiv[[#Headers],[Agency]])),COLUMNS($F$7:S$7))))</f>
        <v>0</v>
      </c>
      <c r="T438" s="1069" cm="1">
        <f t="array" ref="T438">IF($D438&lt;COLUMNS($F$7:T$7),"",INDEX(TableDiv[[GASB]:[GASB]],_xlfn.AGGREGATE(15,3,(TableDiv[[Agency]:[Agency]]=$E438)/(TableDiv[[Agency]:[Agency]]=$E438)*(ROW(TableDiv[Agency])-ROW(TableDiv[[#Headers],[Agency]])),COLUMNS($F$7:T$7))))</f>
        <v>0</v>
      </c>
      <c r="U438" s="1069" cm="1">
        <f t="array" ref="U438">IF($D438&lt;COLUMNS($F$7:U$7),"",INDEX(TableDiv[[GASB]:[GASB]],_xlfn.AGGREGATE(15,3,(TableDiv[[Agency]:[Agency]]=$E438)/(TableDiv[[Agency]:[Agency]]=$E438)*(ROW(TableDiv[Agency])-ROW(TableDiv[[#Headers],[Agency]])),COLUMNS($F$7:U$7))))</f>
        <v>0</v>
      </c>
      <c r="V438" s="1069" cm="1">
        <f t="array" ref="V438">IF($D438&lt;COLUMNS($F$7:V$7),"",INDEX(TableDiv[[GASB]:[GASB]],_xlfn.AGGREGATE(15,3,(TableDiv[[Agency]:[Agency]]=$E438)/(TableDiv[[Agency]:[Agency]]=$E438)*(ROW(TableDiv[Agency])-ROW(TableDiv[[#Headers],[Agency]])),COLUMNS($F$7:V$7))))</f>
        <v>0</v>
      </c>
      <c r="W438" s="1069" cm="1">
        <f t="array" ref="W438">IF($D438&lt;COLUMNS($F$7:W$7),"",INDEX(TableDiv[[GASB]:[GASB]],_xlfn.AGGREGATE(15,3,(TableDiv[[Agency]:[Agency]]=$E438)/(TableDiv[[Agency]:[Agency]]=$E438)*(ROW(TableDiv[Agency])-ROW(TableDiv[[#Headers],[Agency]])),COLUMNS($F$7:W$7))))</f>
        <v>0</v>
      </c>
      <c r="X438" s="1069" cm="1">
        <f t="array" ref="X438">IF($D438&lt;COLUMNS($F$7:X$7),"",INDEX(TableDiv[[GASB]:[GASB]],_xlfn.AGGREGATE(15,3,(TableDiv[[Agency]:[Agency]]=$E438)/(TableDiv[[Agency]:[Agency]]=$E438)*(ROW(TableDiv[Agency])-ROW(TableDiv[[#Headers],[Agency]])),COLUMNS($F$7:X$7))))</f>
        <v>0</v>
      </c>
      <c r="Y438" s="1069" cm="1">
        <f t="array" ref="Y438">IF($D438&lt;COLUMNS($F$7:Y$7),"",INDEX(TableDiv[[GASB]:[GASB]],_xlfn.AGGREGATE(15,3,(TableDiv[[Agency]:[Agency]]=$E438)/(TableDiv[[Agency]:[Agency]]=$E438)*(ROW(TableDiv[Agency])-ROW(TableDiv[[#Headers],[Agency]])),COLUMNS($F$7:Y$7))))</f>
        <v>0</v>
      </c>
      <c r="Z438" s="1069" cm="1">
        <f t="array" ref="Z438">IF($D438&lt;COLUMNS($F$7:Z$7),"",INDEX(TableDiv[[GASB]:[GASB]],_xlfn.AGGREGATE(15,3,(TableDiv[[Agency]:[Agency]]=$E438)/(TableDiv[[Agency]:[Agency]]=$E438)*(ROW(TableDiv[Agency])-ROW(TableDiv[[#Headers],[Agency]])),COLUMNS($F$7:Z$7))))</f>
        <v>0</v>
      </c>
      <c r="AA438" s="1069" cm="1">
        <f t="array" ref="AA438">IF($D438&lt;COLUMNS($F$7:AA$7),"",INDEX(TableDiv[[GASB]:[GASB]],_xlfn.AGGREGATE(15,3,(TableDiv[[Agency]:[Agency]]=$E438)/(TableDiv[[Agency]:[Agency]]=$E438)*(ROW(TableDiv[Agency])-ROW(TableDiv[[#Headers],[Agency]])),COLUMNS($F$7:AA$7))))</f>
        <v>0</v>
      </c>
      <c r="AB438" s="1069" cm="1">
        <f t="array" ref="AB438">IF($D438&lt;COLUMNS($F$7:AB$7),"",INDEX(TableDiv[[GASB]:[GASB]],_xlfn.AGGREGATE(15,3,(TableDiv[[Agency]:[Agency]]=$E438)/(TableDiv[[Agency]:[Agency]]=$E438)*(ROW(TableDiv[Agency])-ROW(TableDiv[[#Headers],[Agency]])),COLUMNS($F$7:AB$7))))</f>
        <v>0</v>
      </c>
      <c r="AC438" s="1069" cm="1">
        <f t="array" ref="AC438">IF($D438&lt;COLUMNS($F$7:AC$7),"",INDEX(TableDiv[[GASB]:[GASB]],_xlfn.AGGREGATE(15,3,(TableDiv[[Agency]:[Agency]]=$E438)/(TableDiv[[Agency]:[Agency]]=$E438)*(ROW(TableDiv[Agency])-ROW(TableDiv[[#Headers],[Agency]])),COLUMNS($F$7:AC$7))))</f>
        <v>0</v>
      </c>
      <c r="AD438" s="1069" cm="1">
        <f t="array" ref="AD438">IF($D438&lt;COLUMNS($F$7:AD$7),"",INDEX(TableDiv[[GASB]:[GASB]],_xlfn.AGGREGATE(15,3,(TableDiv[[Agency]:[Agency]]=$E438)/(TableDiv[[Agency]:[Agency]]=$E438)*(ROW(TableDiv[Agency])-ROW(TableDiv[[#Headers],[Agency]])),COLUMNS($F$7:AD$7))))</f>
        <v>0</v>
      </c>
      <c r="AE438" s="1069" cm="1">
        <f t="array" ref="AE438">IF($D438&lt;COLUMNS($F$7:AE$7),"",INDEX(TableDiv[[GASB]:[GASB]],_xlfn.AGGREGATE(15,3,(TableDiv[[Agency]:[Agency]]=$E438)/(TableDiv[[Agency]:[Agency]]=$E438)*(ROW(TableDiv[Agency])-ROW(TableDiv[[#Headers],[Agency]])),COLUMNS($F$7:AE$7))))</f>
        <v>0</v>
      </c>
      <c r="AF438" s="1069" cm="1">
        <f t="array" ref="AF438">IF($D438&lt;COLUMNS($F$7:AF$7),"",INDEX(TableDiv[[GASB]:[GASB]],_xlfn.AGGREGATE(15,3,(TableDiv[[Agency]:[Agency]]=$E438)/(TableDiv[[Agency]:[Agency]]=$E438)*(ROW(TableDiv[Agency])-ROW(TableDiv[[#Headers],[Agency]])),COLUMNS($F$7:AF$7))))</f>
        <v>0</v>
      </c>
      <c r="AG438" s="1069" cm="1">
        <f t="array" ref="AG438">IF($D438&lt;COLUMNS($F$7:AG$7),"",INDEX(TableDiv[[GASB]:[GASB]],_xlfn.AGGREGATE(15,3,(TableDiv[[Agency]:[Agency]]=$E438)/(TableDiv[[Agency]:[Agency]]=$E438)*(ROW(TableDiv[Agency])-ROW(TableDiv[[#Headers],[Agency]])),COLUMNS($F$7:AG$7))))</f>
        <v>0</v>
      </c>
      <c r="AH438" s="1069" cm="1">
        <f t="array" ref="AH438">IF($D438&lt;COLUMNS($F$7:AH$7),"",INDEX(TableDiv[[GASB]:[GASB]],_xlfn.AGGREGATE(15,3,(TableDiv[[Agency]:[Agency]]=$E438)/(TableDiv[[Agency]:[Agency]]=$E438)*(ROW(TableDiv[Agency])-ROW(TableDiv[[#Headers],[Agency]])),COLUMNS($F$7:AH$7))))</f>
        <v>0</v>
      </c>
      <c r="AI438" s="1069" cm="1">
        <f t="array" ref="AI438">IF($D438&lt;COLUMNS($F$7:AI$7),"",INDEX(TableDiv[[GASB]:[GASB]],_xlfn.AGGREGATE(15,3,(TableDiv[[Agency]:[Agency]]=$E438)/(TableDiv[[Agency]:[Agency]]=$E438)*(ROW(TableDiv[Agency])-ROW(TableDiv[[#Headers],[Agency]])),COLUMNS($F$7:AI$7))))</f>
        <v>0</v>
      </c>
      <c r="AJ438" s="1069" cm="1">
        <f t="array" ref="AJ438">IF($D438&lt;COLUMNS($F$7:AJ$7),"",INDEX(TableDiv[[GASB]:[GASB]],_xlfn.AGGREGATE(15,3,(TableDiv[[Agency]:[Agency]]=$E438)/(TableDiv[[Agency]:[Agency]]=$E438)*(ROW(TableDiv[Agency])-ROW(TableDiv[[#Headers],[Agency]])),COLUMNS($F$7:AJ$7))))</f>
        <v>0</v>
      </c>
      <c r="AK438" s="1069" t="str" cm="1">
        <f t="array" ref="AK438">IF($D438&lt;COLUMNS($F$7:AK$7),"",INDEX(TableDiv[[GASB]:[GASB]],_xlfn.AGGREGATE(15,3,(TableDiv[[Agency]:[Agency]]=$E438)/(TableDiv[[Agency]:[Agency]]=$E438)*(ROW(TableDiv[Agency])-ROW(TableDiv[[#Headers],[Agency]])),COLUMNS($F$7:AK$7))))</f>
        <v/>
      </c>
      <c r="AL438" s="1069" t="str" cm="1">
        <f t="array" ref="AL438">IF($D438&lt;COLUMNS($F$7:AL$7),"",INDEX(TableDiv[[GASB]:[GASB]],_xlfn.AGGREGATE(15,3,(TableDiv[[Agency]:[Agency]]=$E438)/(TableDiv[[Agency]:[Agency]]=$E438)*(ROW(TableDiv[Agency])-ROW(TableDiv[[#Headers],[Agency]])),COLUMNS($F$7:AL$7))))</f>
        <v/>
      </c>
      <c r="AM438" s="1069" t="str" cm="1">
        <f t="array" ref="AM438">IF($D438&lt;COLUMNS($F$7:AM$7),"",INDEX(TableDiv[[GASB]:[GASB]],_xlfn.AGGREGATE(15,3,(TableDiv[[Agency]:[Agency]]=$E438)/(TableDiv[[Agency]:[Agency]]=$E438)*(ROW(TableDiv[Agency])-ROW(TableDiv[[#Headers],[Agency]])),COLUMNS($F$7:AM$7))))</f>
        <v/>
      </c>
      <c r="AN438" s="1069"/>
      <c r="AO438" s="1069"/>
      <c r="AP438" s="1069"/>
      <c r="AQ438" s="1069"/>
      <c r="AR438" s="1069"/>
      <c r="AS438" s="1069"/>
    </row>
    <row r="439" spans="1:45" ht="15">
      <c r="A439" s="1073" t="s">
        <v>1182</v>
      </c>
      <c r="B439" s="1073" t="s">
        <v>177</v>
      </c>
      <c r="C439" s="1069"/>
      <c r="D439" s="1069">
        <f>COUNTIF(TableDiv[Agency],E439)</f>
        <v>31</v>
      </c>
      <c r="E439" s="1078" t="str" cm="1">
        <f t="array" ref="E439">IFERROR(INDEX(TableDiv[Agency],MATCH(0,INDEX(COUNTIF($E$7:E438,TableDiv[Agency]),),0)),"")</f>
        <v/>
      </c>
      <c r="F439" s="1069" cm="1">
        <f t="array" ref="F439">IF($D439&lt;COLUMNS($F$7:F$7),"",INDEX(TableDiv[[GASB]:[GASB]],_xlfn.AGGREGATE(15,3,(TableDiv[[Agency]:[Agency]]=$E439)/(TableDiv[[Agency]:[Agency]]=$E439)*(ROW(TableDiv[Agency])-ROW(TableDiv[[#Headers],[Agency]])),COLUMNS($F$7:F$7))))</f>
        <v>0</v>
      </c>
      <c r="G439" s="1069" cm="1">
        <f t="array" ref="G439">IF($D439&lt;COLUMNS($F$7:G$7),"",INDEX(TableDiv[[GASB]:[GASB]],_xlfn.AGGREGATE(15,3,(TableDiv[[Agency]:[Agency]]=$E439)/(TableDiv[[Agency]:[Agency]]=$E439)*(ROW(TableDiv[Agency])-ROW(TableDiv[[#Headers],[Agency]])),COLUMNS($F$7:G$7))))</f>
        <v>0</v>
      </c>
      <c r="H439" s="1069" cm="1">
        <f t="array" ref="H439">IF($D439&lt;COLUMNS($F$7:H$7),"",INDEX(TableDiv[[GASB]:[GASB]],_xlfn.AGGREGATE(15,3,(TableDiv[[Agency]:[Agency]]=$E439)/(TableDiv[[Agency]:[Agency]]=$E439)*(ROW(TableDiv[Agency])-ROW(TableDiv[[#Headers],[Agency]])),COLUMNS($F$7:H$7))))</f>
        <v>0</v>
      </c>
      <c r="I439" s="1069" cm="1">
        <f t="array" ref="I439">IF($D439&lt;COLUMNS($F$7:I$7),"",INDEX(TableDiv[[GASB]:[GASB]],_xlfn.AGGREGATE(15,3,(TableDiv[[Agency]:[Agency]]=$E439)/(TableDiv[[Agency]:[Agency]]=$E439)*(ROW(TableDiv[Agency])-ROW(TableDiv[[#Headers],[Agency]])),COLUMNS($F$7:I$7))))</f>
        <v>0</v>
      </c>
      <c r="J439" s="1069" cm="1">
        <f t="array" ref="J439">IF($D439&lt;COLUMNS($F$7:J$7),"",INDEX(TableDiv[[GASB]:[GASB]],_xlfn.AGGREGATE(15,3,(TableDiv[[Agency]:[Agency]]=$E439)/(TableDiv[[Agency]:[Agency]]=$E439)*(ROW(TableDiv[Agency])-ROW(TableDiv[[#Headers],[Agency]])),COLUMNS($F$7:J$7))))</f>
        <v>0</v>
      </c>
      <c r="K439" s="1069" cm="1">
        <f t="array" ref="K439">IF($D439&lt;COLUMNS($F$7:K$7),"",INDEX(TableDiv[[GASB]:[GASB]],_xlfn.AGGREGATE(15,3,(TableDiv[[Agency]:[Agency]]=$E439)/(TableDiv[[Agency]:[Agency]]=$E439)*(ROW(TableDiv[Agency])-ROW(TableDiv[[#Headers],[Agency]])),COLUMNS($F$7:K$7))))</f>
        <v>0</v>
      </c>
      <c r="L439" s="1069" cm="1">
        <f t="array" ref="L439">IF($D439&lt;COLUMNS($F$7:L$7),"",INDEX(TableDiv[[GASB]:[GASB]],_xlfn.AGGREGATE(15,3,(TableDiv[[Agency]:[Agency]]=$E439)/(TableDiv[[Agency]:[Agency]]=$E439)*(ROW(TableDiv[Agency])-ROW(TableDiv[[#Headers],[Agency]])),COLUMNS($F$7:L$7))))</f>
        <v>0</v>
      </c>
      <c r="M439" s="1069" cm="1">
        <f t="array" ref="M439">IF($D439&lt;COLUMNS($F$7:M$7),"",INDEX(TableDiv[[GASB]:[GASB]],_xlfn.AGGREGATE(15,3,(TableDiv[[Agency]:[Agency]]=$E439)/(TableDiv[[Agency]:[Agency]]=$E439)*(ROW(TableDiv[Agency])-ROW(TableDiv[[#Headers],[Agency]])),COLUMNS($F$7:M$7))))</f>
        <v>0</v>
      </c>
      <c r="N439" s="1069" cm="1">
        <f t="array" ref="N439">IF($D439&lt;COLUMNS($F$7:N$7),"",INDEX(TableDiv[[GASB]:[GASB]],_xlfn.AGGREGATE(15,3,(TableDiv[[Agency]:[Agency]]=$E439)/(TableDiv[[Agency]:[Agency]]=$E439)*(ROW(TableDiv[Agency])-ROW(TableDiv[[#Headers],[Agency]])),COLUMNS($F$7:N$7))))</f>
        <v>0</v>
      </c>
      <c r="O439" s="1069" cm="1">
        <f t="array" ref="O439">IF($D439&lt;COLUMNS($F$7:O$7),"",INDEX(TableDiv[[GASB]:[GASB]],_xlfn.AGGREGATE(15,3,(TableDiv[[Agency]:[Agency]]=$E439)/(TableDiv[[Agency]:[Agency]]=$E439)*(ROW(TableDiv[Agency])-ROW(TableDiv[[#Headers],[Agency]])),COLUMNS($F$7:O$7))))</f>
        <v>0</v>
      </c>
      <c r="P439" s="1069" cm="1">
        <f t="array" ref="P439">IF($D439&lt;COLUMNS($F$7:P$7),"",INDEX(TableDiv[[GASB]:[GASB]],_xlfn.AGGREGATE(15,3,(TableDiv[[Agency]:[Agency]]=$E439)/(TableDiv[[Agency]:[Agency]]=$E439)*(ROW(TableDiv[Agency])-ROW(TableDiv[[#Headers],[Agency]])),COLUMNS($F$7:P$7))))</f>
        <v>0</v>
      </c>
      <c r="Q439" s="1069" cm="1">
        <f t="array" ref="Q439">IF($D439&lt;COLUMNS($F$7:Q$7),"",INDEX(TableDiv[[GASB]:[GASB]],_xlfn.AGGREGATE(15,3,(TableDiv[[Agency]:[Agency]]=$E439)/(TableDiv[[Agency]:[Agency]]=$E439)*(ROW(TableDiv[Agency])-ROW(TableDiv[[#Headers],[Agency]])),COLUMNS($F$7:Q$7))))</f>
        <v>0</v>
      </c>
      <c r="R439" s="1069" cm="1">
        <f t="array" ref="R439">IF($D439&lt;COLUMNS($F$7:R$7),"",INDEX(TableDiv[[GASB]:[GASB]],_xlfn.AGGREGATE(15,3,(TableDiv[[Agency]:[Agency]]=$E439)/(TableDiv[[Agency]:[Agency]]=$E439)*(ROW(TableDiv[Agency])-ROW(TableDiv[[#Headers],[Agency]])),COLUMNS($F$7:R$7))))</f>
        <v>0</v>
      </c>
      <c r="S439" s="1069" cm="1">
        <f t="array" ref="S439">IF($D439&lt;COLUMNS($F$7:S$7),"",INDEX(TableDiv[[GASB]:[GASB]],_xlfn.AGGREGATE(15,3,(TableDiv[[Agency]:[Agency]]=$E439)/(TableDiv[[Agency]:[Agency]]=$E439)*(ROW(TableDiv[Agency])-ROW(TableDiv[[#Headers],[Agency]])),COLUMNS($F$7:S$7))))</f>
        <v>0</v>
      </c>
      <c r="T439" s="1069" cm="1">
        <f t="array" ref="T439">IF($D439&lt;COLUMNS($F$7:T$7),"",INDEX(TableDiv[[GASB]:[GASB]],_xlfn.AGGREGATE(15,3,(TableDiv[[Agency]:[Agency]]=$E439)/(TableDiv[[Agency]:[Agency]]=$E439)*(ROW(TableDiv[Agency])-ROW(TableDiv[[#Headers],[Agency]])),COLUMNS($F$7:T$7))))</f>
        <v>0</v>
      </c>
      <c r="U439" s="1069" cm="1">
        <f t="array" ref="U439">IF($D439&lt;COLUMNS($F$7:U$7),"",INDEX(TableDiv[[GASB]:[GASB]],_xlfn.AGGREGATE(15,3,(TableDiv[[Agency]:[Agency]]=$E439)/(TableDiv[[Agency]:[Agency]]=$E439)*(ROW(TableDiv[Agency])-ROW(TableDiv[[#Headers],[Agency]])),COLUMNS($F$7:U$7))))</f>
        <v>0</v>
      </c>
      <c r="V439" s="1069" cm="1">
        <f t="array" ref="V439">IF($D439&lt;COLUMNS($F$7:V$7),"",INDEX(TableDiv[[GASB]:[GASB]],_xlfn.AGGREGATE(15,3,(TableDiv[[Agency]:[Agency]]=$E439)/(TableDiv[[Agency]:[Agency]]=$E439)*(ROW(TableDiv[Agency])-ROW(TableDiv[[#Headers],[Agency]])),COLUMNS($F$7:V$7))))</f>
        <v>0</v>
      </c>
      <c r="W439" s="1069" cm="1">
        <f t="array" ref="W439">IF($D439&lt;COLUMNS($F$7:W$7),"",INDEX(TableDiv[[GASB]:[GASB]],_xlfn.AGGREGATE(15,3,(TableDiv[[Agency]:[Agency]]=$E439)/(TableDiv[[Agency]:[Agency]]=$E439)*(ROW(TableDiv[Agency])-ROW(TableDiv[[#Headers],[Agency]])),COLUMNS($F$7:W$7))))</f>
        <v>0</v>
      </c>
      <c r="X439" s="1069" cm="1">
        <f t="array" ref="X439">IF($D439&lt;COLUMNS($F$7:X$7),"",INDEX(TableDiv[[GASB]:[GASB]],_xlfn.AGGREGATE(15,3,(TableDiv[[Agency]:[Agency]]=$E439)/(TableDiv[[Agency]:[Agency]]=$E439)*(ROW(TableDiv[Agency])-ROW(TableDiv[[#Headers],[Agency]])),COLUMNS($F$7:X$7))))</f>
        <v>0</v>
      </c>
      <c r="Y439" s="1069" cm="1">
        <f t="array" ref="Y439">IF($D439&lt;COLUMNS($F$7:Y$7),"",INDEX(TableDiv[[GASB]:[GASB]],_xlfn.AGGREGATE(15,3,(TableDiv[[Agency]:[Agency]]=$E439)/(TableDiv[[Agency]:[Agency]]=$E439)*(ROW(TableDiv[Agency])-ROW(TableDiv[[#Headers],[Agency]])),COLUMNS($F$7:Y$7))))</f>
        <v>0</v>
      </c>
      <c r="Z439" s="1069" cm="1">
        <f t="array" ref="Z439">IF($D439&lt;COLUMNS($F$7:Z$7),"",INDEX(TableDiv[[GASB]:[GASB]],_xlfn.AGGREGATE(15,3,(TableDiv[[Agency]:[Agency]]=$E439)/(TableDiv[[Agency]:[Agency]]=$E439)*(ROW(TableDiv[Agency])-ROW(TableDiv[[#Headers],[Agency]])),COLUMNS($F$7:Z$7))))</f>
        <v>0</v>
      </c>
      <c r="AA439" s="1069" cm="1">
        <f t="array" ref="AA439">IF($D439&lt;COLUMNS($F$7:AA$7),"",INDEX(TableDiv[[GASB]:[GASB]],_xlfn.AGGREGATE(15,3,(TableDiv[[Agency]:[Agency]]=$E439)/(TableDiv[[Agency]:[Agency]]=$E439)*(ROW(TableDiv[Agency])-ROW(TableDiv[[#Headers],[Agency]])),COLUMNS($F$7:AA$7))))</f>
        <v>0</v>
      </c>
      <c r="AB439" s="1069" cm="1">
        <f t="array" ref="AB439">IF($D439&lt;COLUMNS($F$7:AB$7),"",INDEX(TableDiv[[GASB]:[GASB]],_xlfn.AGGREGATE(15,3,(TableDiv[[Agency]:[Agency]]=$E439)/(TableDiv[[Agency]:[Agency]]=$E439)*(ROW(TableDiv[Agency])-ROW(TableDiv[[#Headers],[Agency]])),COLUMNS($F$7:AB$7))))</f>
        <v>0</v>
      </c>
      <c r="AC439" s="1069" cm="1">
        <f t="array" ref="AC439">IF($D439&lt;COLUMNS($F$7:AC$7),"",INDEX(TableDiv[[GASB]:[GASB]],_xlfn.AGGREGATE(15,3,(TableDiv[[Agency]:[Agency]]=$E439)/(TableDiv[[Agency]:[Agency]]=$E439)*(ROW(TableDiv[Agency])-ROW(TableDiv[[#Headers],[Agency]])),COLUMNS($F$7:AC$7))))</f>
        <v>0</v>
      </c>
      <c r="AD439" s="1069" cm="1">
        <f t="array" ref="AD439">IF($D439&lt;COLUMNS($F$7:AD$7),"",INDEX(TableDiv[[GASB]:[GASB]],_xlfn.AGGREGATE(15,3,(TableDiv[[Agency]:[Agency]]=$E439)/(TableDiv[[Agency]:[Agency]]=$E439)*(ROW(TableDiv[Agency])-ROW(TableDiv[[#Headers],[Agency]])),COLUMNS($F$7:AD$7))))</f>
        <v>0</v>
      </c>
      <c r="AE439" s="1069" cm="1">
        <f t="array" ref="AE439">IF($D439&lt;COLUMNS($F$7:AE$7),"",INDEX(TableDiv[[GASB]:[GASB]],_xlfn.AGGREGATE(15,3,(TableDiv[[Agency]:[Agency]]=$E439)/(TableDiv[[Agency]:[Agency]]=$E439)*(ROW(TableDiv[Agency])-ROW(TableDiv[[#Headers],[Agency]])),COLUMNS($F$7:AE$7))))</f>
        <v>0</v>
      </c>
      <c r="AF439" s="1069" cm="1">
        <f t="array" ref="AF439">IF($D439&lt;COLUMNS($F$7:AF$7),"",INDEX(TableDiv[[GASB]:[GASB]],_xlfn.AGGREGATE(15,3,(TableDiv[[Agency]:[Agency]]=$E439)/(TableDiv[[Agency]:[Agency]]=$E439)*(ROW(TableDiv[Agency])-ROW(TableDiv[[#Headers],[Agency]])),COLUMNS($F$7:AF$7))))</f>
        <v>0</v>
      </c>
      <c r="AG439" s="1069" cm="1">
        <f t="array" ref="AG439">IF($D439&lt;COLUMNS($F$7:AG$7),"",INDEX(TableDiv[[GASB]:[GASB]],_xlfn.AGGREGATE(15,3,(TableDiv[[Agency]:[Agency]]=$E439)/(TableDiv[[Agency]:[Agency]]=$E439)*(ROW(TableDiv[Agency])-ROW(TableDiv[[#Headers],[Agency]])),COLUMNS($F$7:AG$7))))</f>
        <v>0</v>
      </c>
      <c r="AH439" s="1069" cm="1">
        <f t="array" ref="AH439">IF($D439&lt;COLUMNS($F$7:AH$7),"",INDEX(TableDiv[[GASB]:[GASB]],_xlfn.AGGREGATE(15,3,(TableDiv[[Agency]:[Agency]]=$E439)/(TableDiv[[Agency]:[Agency]]=$E439)*(ROW(TableDiv[Agency])-ROW(TableDiv[[#Headers],[Agency]])),COLUMNS($F$7:AH$7))))</f>
        <v>0</v>
      </c>
      <c r="AI439" s="1069" cm="1">
        <f t="array" ref="AI439">IF($D439&lt;COLUMNS($F$7:AI$7),"",INDEX(TableDiv[[GASB]:[GASB]],_xlfn.AGGREGATE(15,3,(TableDiv[[Agency]:[Agency]]=$E439)/(TableDiv[[Agency]:[Agency]]=$E439)*(ROW(TableDiv[Agency])-ROW(TableDiv[[#Headers],[Agency]])),COLUMNS($F$7:AI$7))))</f>
        <v>0</v>
      </c>
      <c r="AJ439" s="1069" cm="1">
        <f t="array" ref="AJ439">IF($D439&lt;COLUMNS($F$7:AJ$7),"",INDEX(TableDiv[[GASB]:[GASB]],_xlfn.AGGREGATE(15,3,(TableDiv[[Agency]:[Agency]]=$E439)/(TableDiv[[Agency]:[Agency]]=$E439)*(ROW(TableDiv[Agency])-ROW(TableDiv[[#Headers],[Agency]])),COLUMNS($F$7:AJ$7))))</f>
        <v>0</v>
      </c>
      <c r="AK439" s="1069" t="str" cm="1">
        <f t="array" ref="AK439">IF($D439&lt;COLUMNS($F$7:AK$7),"",INDEX(TableDiv[[GASB]:[GASB]],_xlfn.AGGREGATE(15,3,(TableDiv[[Agency]:[Agency]]=$E439)/(TableDiv[[Agency]:[Agency]]=$E439)*(ROW(TableDiv[Agency])-ROW(TableDiv[[#Headers],[Agency]])),COLUMNS($F$7:AK$7))))</f>
        <v/>
      </c>
      <c r="AL439" s="1069" t="str" cm="1">
        <f t="array" ref="AL439">IF($D439&lt;COLUMNS($F$7:AL$7),"",INDEX(TableDiv[[GASB]:[GASB]],_xlfn.AGGREGATE(15,3,(TableDiv[[Agency]:[Agency]]=$E439)/(TableDiv[[Agency]:[Agency]]=$E439)*(ROW(TableDiv[Agency])-ROW(TableDiv[[#Headers],[Agency]])),COLUMNS($F$7:AL$7))))</f>
        <v/>
      </c>
      <c r="AM439" s="1069" t="str" cm="1">
        <f t="array" ref="AM439">IF($D439&lt;COLUMNS($F$7:AM$7),"",INDEX(TableDiv[[GASB]:[GASB]],_xlfn.AGGREGATE(15,3,(TableDiv[[Agency]:[Agency]]=$E439)/(TableDiv[[Agency]:[Agency]]=$E439)*(ROW(TableDiv[Agency])-ROW(TableDiv[[#Headers],[Agency]])),COLUMNS($F$7:AM$7))))</f>
        <v/>
      </c>
      <c r="AN439" s="1069"/>
      <c r="AO439" s="1069"/>
      <c r="AP439" s="1069"/>
      <c r="AQ439" s="1069"/>
      <c r="AR439" s="1069"/>
      <c r="AS439" s="1069"/>
    </row>
    <row r="440" spans="1:45" ht="15">
      <c r="A440" s="1073" t="s">
        <v>1185</v>
      </c>
      <c r="B440" s="1073" t="s">
        <v>177</v>
      </c>
      <c r="C440" s="1069"/>
      <c r="D440" s="1069">
        <f>COUNTIF(TableDiv[Agency],E440)</f>
        <v>31</v>
      </c>
      <c r="E440" s="1078" t="str" cm="1">
        <f t="array" ref="E440">IFERROR(INDEX(TableDiv[Agency],MATCH(0,INDEX(COUNTIF($E$7:E439,TableDiv[Agency]),),0)),"")</f>
        <v/>
      </c>
      <c r="F440" s="1069" cm="1">
        <f t="array" ref="F440">IF($D440&lt;COLUMNS($F$7:F$7),"",INDEX(TableDiv[[GASB]:[GASB]],_xlfn.AGGREGATE(15,3,(TableDiv[[Agency]:[Agency]]=$E440)/(TableDiv[[Agency]:[Agency]]=$E440)*(ROW(TableDiv[Agency])-ROW(TableDiv[[#Headers],[Agency]])),COLUMNS($F$7:F$7))))</f>
        <v>0</v>
      </c>
      <c r="G440" s="1069" cm="1">
        <f t="array" ref="G440">IF($D440&lt;COLUMNS($F$7:G$7),"",INDEX(TableDiv[[GASB]:[GASB]],_xlfn.AGGREGATE(15,3,(TableDiv[[Agency]:[Agency]]=$E440)/(TableDiv[[Agency]:[Agency]]=$E440)*(ROW(TableDiv[Agency])-ROW(TableDiv[[#Headers],[Agency]])),COLUMNS($F$7:G$7))))</f>
        <v>0</v>
      </c>
      <c r="H440" s="1069" cm="1">
        <f t="array" ref="H440">IF($D440&lt;COLUMNS($F$7:H$7),"",INDEX(TableDiv[[GASB]:[GASB]],_xlfn.AGGREGATE(15,3,(TableDiv[[Agency]:[Agency]]=$E440)/(TableDiv[[Agency]:[Agency]]=$E440)*(ROW(TableDiv[Agency])-ROW(TableDiv[[#Headers],[Agency]])),COLUMNS($F$7:H$7))))</f>
        <v>0</v>
      </c>
      <c r="I440" s="1069" cm="1">
        <f t="array" ref="I440">IF($D440&lt;COLUMNS($F$7:I$7),"",INDEX(TableDiv[[GASB]:[GASB]],_xlfn.AGGREGATE(15,3,(TableDiv[[Agency]:[Agency]]=$E440)/(TableDiv[[Agency]:[Agency]]=$E440)*(ROW(TableDiv[Agency])-ROW(TableDiv[[#Headers],[Agency]])),COLUMNS($F$7:I$7))))</f>
        <v>0</v>
      </c>
      <c r="J440" s="1069" cm="1">
        <f t="array" ref="J440">IF($D440&lt;COLUMNS($F$7:J$7),"",INDEX(TableDiv[[GASB]:[GASB]],_xlfn.AGGREGATE(15,3,(TableDiv[[Agency]:[Agency]]=$E440)/(TableDiv[[Agency]:[Agency]]=$E440)*(ROW(TableDiv[Agency])-ROW(TableDiv[[#Headers],[Agency]])),COLUMNS($F$7:J$7))))</f>
        <v>0</v>
      </c>
      <c r="K440" s="1069" cm="1">
        <f t="array" ref="K440">IF($D440&lt;COLUMNS($F$7:K$7),"",INDEX(TableDiv[[GASB]:[GASB]],_xlfn.AGGREGATE(15,3,(TableDiv[[Agency]:[Agency]]=$E440)/(TableDiv[[Agency]:[Agency]]=$E440)*(ROW(TableDiv[Agency])-ROW(TableDiv[[#Headers],[Agency]])),COLUMNS($F$7:K$7))))</f>
        <v>0</v>
      </c>
      <c r="L440" s="1069" cm="1">
        <f t="array" ref="L440">IF($D440&lt;COLUMNS($F$7:L$7),"",INDEX(TableDiv[[GASB]:[GASB]],_xlfn.AGGREGATE(15,3,(TableDiv[[Agency]:[Agency]]=$E440)/(TableDiv[[Agency]:[Agency]]=$E440)*(ROW(TableDiv[Agency])-ROW(TableDiv[[#Headers],[Agency]])),COLUMNS($F$7:L$7))))</f>
        <v>0</v>
      </c>
      <c r="M440" s="1069" cm="1">
        <f t="array" ref="M440">IF($D440&lt;COLUMNS($F$7:M$7),"",INDEX(TableDiv[[GASB]:[GASB]],_xlfn.AGGREGATE(15,3,(TableDiv[[Agency]:[Agency]]=$E440)/(TableDiv[[Agency]:[Agency]]=$E440)*(ROW(TableDiv[Agency])-ROW(TableDiv[[#Headers],[Agency]])),COLUMNS($F$7:M$7))))</f>
        <v>0</v>
      </c>
      <c r="N440" s="1069" cm="1">
        <f t="array" ref="N440">IF($D440&lt;COLUMNS($F$7:N$7),"",INDEX(TableDiv[[GASB]:[GASB]],_xlfn.AGGREGATE(15,3,(TableDiv[[Agency]:[Agency]]=$E440)/(TableDiv[[Agency]:[Agency]]=$E440)*(ROW(TableDiv[Agency])-ROW(TableDiv[[#Headers],[Agency]])),COLUMNS($F$7:N$7))))</f>
        <v>0</v>
      </c>
      <c r="O440" s="1069" cm="1">
        <f t="array" ref="O440">IF($D440&lt;COLUMNS($F$7:O$7),"",INDEX(TableDiv[[GASB]:[GASB]],_xlfn.AGGREGATE(15,3,(TableDiv[[Agency]:[Agency]]=$E440)/(TableDiv[[Agency]:[Agency]]=$E440)*(ROW(TableDiv[Agency])-ROW(TableDiv[[#Headers],[Agency]])),COLUMNS($F$7:O$7))))</f>
        <v>0</v>
      </c>
      <c r="P440" s="1069" cm="1">
        <f t="array" ref="P440">IF($D440&lt;COLUMNS($F$7:P$7),"",INDEX(TableDiv[[GASB]:[GASB]],_xlfn.AGGREGATE(15,3,(TableDiv[[Agency]:[Agency]]=$E440)/(TableDiv[[Agency]:[Agency]]=$E440)*(ROW(TableDiv[Agency])-ROW(TableDiv[[#Headers],[Agency]])),COLUMNS($F$7:P$7))))</f>
        <v>0</v>
      </c>
      <c r="Q440" s="1069" cm="1">
        <f t="array" ref="Q440">IF($D440&lt;COLUMNS($F$7:Q$7),"",INDEX(TableDiv[[GASB]:[GASB]],_xlfn.AGGREGATE(15,3,(TableDiv[[Agency]:[Agency]]=$E440)/(TableDiv[[Agency]:[Agency]]=$E440)*(ROW(TableDiv[Agency])-ROW(TableDiv[[#Headers],[Agency]])),COLUMNS($F$7:Q$7))))</f>
        <v>0</v>
      </c>
      <c r="R440" s="1069" cm="1">
        <f t="array" ref="R440">IF($D440&lt;COLUMNS($F$7:R$7),"",INDEX(TableDiv[[GASB]:[GASB]],_xlfn.AGGREGATE(15,3,(TableDiv[[Agency]:[Agency]]=$E440)/(TableDiv[[Agency]:[Agency]]=$E440)*(ROW(TableDiv[Agency])-ROW(TableDiv[[#Headers],[Agency]])),COLUMNS($F$7:R$7))))</f>
        <v>0</v>
      </c>
      <c r="S440" s="1069" cm="1">
        <f t="array" ref="S440">IF($D440&lt;COLUMNS($F$7:S$7),"",INDEX(TableDiv[[GASB]:[GASB]],_xlfn.AGGREGATE(15,3,(TableDiv[[Agency]:[Agency]]=$E440)/(TableDiv[[Agency]:[Agency]]=$E440)*(ROW(TableDiv[Agency])-ROW(TableDiv[[#Headers],[Agency]])),COLUMNS($F$7:S$7))))</f>
        <v>0</v>
      </c>
      <c r="T440" s="1069" cm="1">
        <f t="array" ref="T440">IF($D440&lt;COLUMNS($F$7:T$7),"",INDEX(TableDiv[[GASB]:[GASB]],_xlfn.AGGREGATE(15,3,(TableDiv[[Agency]:[Agency]]=$E440)/(TableDiv[[Agency]:[Agency]]=$E440)*(ROW(TableDiv[Agency])-ROW(TableDiv[[#Headers],[Agency]])),COLUMNS($F$7:T$7))))</f>
        <v>0</v>
      </c>
      <c r="U440" s="1069" cm="1">
        <f t="array" ref="U440">IF($D440&lt;COLUMNS($F$7:U$7),"",INDEX(TableDiv[[GASB]:[GASB]],_xlfn.AGGREGATE(15,3,(TableDiv[[Agency]:[Agency]]=$E440)/(TableDiv[[Agency]:[Agency]]=$E440)*(ROW(TableDiv[Agency])-ROW(TableDiv[[#Headers],[Agency]])),COLUMNS($F$7:U$7))))</f>
        <v>0</v>
      </c>
      <c r="V440" s="1069" cm="1">
        <f t="array" ref="V440">IF($D440&lt;COLUMNS($F$7:V$7),"",INDEX(TableDiv[[GASB]:[GASB]],_xlfn.AGGREGATE(15,3,(TableDiv[[Agency]:[Agency]]=$E440)/(TableDiv[[Agency]:[Agency]]=$E440)*(ROW(TableDiv[Agency])-ROW(TableDiv[[#Headers],[Agency]])),COLUMNS($F$7:V$7))))</f>
        <v>0</v>
      </c>
      <c r="W440" s="1069" cm="1">
        <f t="array" ref="W440">IF($D440&lt;COLUMNS($F$7:W$7),"",INDEX(TableDiv[[GASB]:[GASB]],_xlfn.AGGREGATE(15,3,(TableDiv[[Agency]:[Agency]]=$E440)/(TableDiv[[Agency]:[Agency]]=$E440)*(ROW(TableDiv[Agency])-ROW(TableDiv[[#Headers],[Agency]])),COLUMNS($F$7:W$7))))</f>
        <v>0</v>
      </c>
      <c r="X440" s="1069" cm="1">
        <f t="array" ref="X440">IF($D440&lt;COLUMNS($F$7:X$7),"",INDEX(TableDiv[[GASB]:[GASB]],_xlfn.AGGREGATE(15,3,(TableDiv[[Agency]:[Agency]]=$E440)/(TableDiv[[Agency]:[Agency]]=$E440)*(ROW(TableDiv[Agency])-ROW(TableDiv[[#Headers],[Agency]])),COLUMNS($F$7:X$7))))</f>
        <v>0</v>
      </c>
      <c r="Y440" s="1069" cm="1">
        <f t="array" ref="Y440">IF($D440&lt;COLUMNS($F$7:Y$7),"",INDEX(TableDiv[[GASB]:[GASB]],_xlfn.AGGREGATE(15,3,(TableDiv[[Agency]:[Agency]]=$E440)/(TableDiv[[Agency]:[Agency]]=$E440)*(ROW(TableDiv[Agency])-ROW(TableDiv[[#Headers],[Agency]])),COLUMNS($F$7:Y$7))))</f>
        <v>0</v>
      </c>
      <c r="Z440" s="1069" cm="1">
        <f t="array" ref="Z440">IF($D440&lt;COLUMNS($F$7:Z$7),"",INDEX(TableDiv[[GASB]:[GASB]],_xlfn.AGGREGATE(15,3,(TableDiv[[Agency]:[Agency]]=$E440)/(TableDiv[[Agency]:[Agency]]=$E440)*(ROW(TableDiv[Agency])-ROW(TableDiv[[#Headers],[Agency]])),COLUMNS($F$7:Z$7))))</f>
        <v>0</v>
      </c>
      <c r="AA440" s="1069" cm="1">
        <f t="array" ref="AA440">IF($D440&lt;COLUMNS($F$7:AA$7),"",INDEX(TableDiv[[GASB]:[GASB]],_xlfn.AGGREGATE(15,3,(TableDiv[[Agency]:[Agency]]=$E440)/(TableDiv[[Agency]:[Agency]]=$E440)*(ROW(TableDiv[Agency])-ROW(TableDiv[[#Headers],[Agency]])),COLUMNS($F$7:AA$7))))</f>
        <v>0</v>
      </c>
      <c r="AB440" s="1069" cm="1">
        <f t="array" ref="AB440">IF($D440&lt;COLUMNS($F$7:AB$7),"",INDEX(TableDiv[[GASB]:[GASB]],_xlfn.AGGREGATE(15,3,(TableDiv[[Agency]:[Agency]]=$E440)/(TableDiv[[Agency]:[Agency]]=$E440)*(ROW(TableDiv[Agency])-ROW(TableDiv[[#Headers],[Agency]])),COLUMNS($F$7:AB$7))))</f>
        <v>0</v>
      </c>
      <c r="AC440" s="1069" cm="1">
        <f t="array" ref="AC440">IF($D440&lt;COLUMNS($F$7:AC$7),"",INDEX(TableDiv[[GASB]:[GASB]],_xlfn.AGGREGATE(15,3,(TableDiv[[Agency]:[Agency]]=$E440)/(TableDiv[[Agency]:[Agency]]=$E440)*(ROW(TableDiv[Agency])-ROW(TableDiv[[#Headers],[Agency]])),COLUMNS($F$7:AC$7))))</f>
        <v>0</v>
      </c>
      <c r="AD440" s="1069" cm="1">
        <f t="array" ref="AD440">IF($D440&lt;COLUMNS($F$7:AD$7),"",INDEX(TableDiv[[GASB]:[GASB]],_xlfn.AGGREGATE(15,3,(TableDiv[[Agency]:[Agency]]=$E440)/(TableDiv[[Agency]:[Agency]]=$E440)*(ROW(TableDiv[Agency])-ROW(TableDiv[[#Headers],[Agency]])),COLUMNS($F$7:AD$7))))</f>
        <v>0</v>
      </c>
      <c r="AE440" s="1069" cm="1">
        <f t="array" ref="AE440">IF($D440&lt;COLUMNS($F$7:AE$7),"",INDEX(TableDiv[[GASB]:[GASB]],_xlfn.AGGREGATE(15,3,(TableDiv[[Agency]:[Agency]]=$E440)/(TableDiv[[Agency]:[Agency]]=$E440)*(ROW(TableDiv[Agency])-ROW(TableDiv[[#Headers],[Agency]])),COLUMNS($F$7:AE$7))))</f>
        <v>0</v>
      </c>
      <c r="AF440" s="1069" cm="1">
        <f t="array" ref="AF440">IF($D440&lt;COLUMNS($F$7:AF$7),"",INDEX(TableDiv[[GASB]:[GASB]],_xlfn.AGGREGATE(15,3,(TableDiv[[Agency]:[Agency]]=$E440)/(TableDiv[[Agency]:[Agency]]=$E440)*(ROW(TableDiv[Agency])-ROW(TableDiv[[#Headers],[Agency]])),COLUMNS($F$7:AF$7))))</f>
        <v>0</v>
      </c>
      <c r="AG440" s="1069" cm="1">
        <f t="array" ref="AG440">IF($D440&lt;COLUMNS($F$7:AG$7),"",INDEX(TableDiv[[GASB]:[GASB]],_xlfn.AGGREGATE(15,3,(TableDiv[[Agency]:[Agency]]=$E440)/(TableDiv[[Agency]:[Agency]]=$E440)*(ROW(TableDiv[Agency])-ROW(TableDiv[[#Headers],[Agency]])),COLUMNS($F$7:AG$7))))</f>
        <v>0</v>
      </c>
      <c r="AH440" s="1069" cm="1">
        <f t="array" ref="AH440">IF($D440&lt;COLUMNS($F$7:AH$7),"",INDEX(TableDiv[[GASB]:[GASB]],_xlfn.AGGREGATE(15,3,(TableDiv[[Agency]:[Agency]]=$E440)/(TableDiv[[Agency]:[Agency]]=$E440)*(ROW(TableDiv[Agency])-ROW(TableDiv[[#Headers],[Agency]])),COLUMNS($F$7:AH$7))))</f>
        <v>0</v>
      </c>
      <c r="AI440" s="1069" cm="1">
        <f t="array" ref="AI440">IF($D440&lt;COLUMNS($F$7:AI$7),"",INDEX(TableDiv[[GASB]:[GASB]],_xlfn.AGGREGATE(15,3,(TableDiv[[Agency]:[Agency]]=$E440)/(TableDiv[[Agency]:[Agency]]=$E440)*(ROW(TableDiv[Agency])-ROW(TableDiv[[#Headers],[Agency]])),COLUMNS($F$7:AI$7))))</f>
        <v>0</v>
      </c>
      <c r="AJ440" s="1069" cm="1">
        <f t="array" ref="AJ440">IF($D440&lt;COLUMNS($F$7:AJ$7),"",INDEX(TableDiv[[GASB]:[GASB]],_xlfn.AGGREGATE(15,3,(TableDiv[[Agency]:[Agency]]=$E440)/(TableDiv[[Agency]:[Agency]]=$E440)*(ROW(TableDiv[Agency])-ROW(TableDiv[[#Headers],[Agency]])),COLUMNS($F$7:AJ$7))))</f>
        <v>0</v>
      </c>
      <c r="AK440" s="1069" t="str" cm="1">
        <f t="array" ref="AK440">IF($D440&lt;COLUMNS($F$7:AK$7),"",INDEX(TableDiv[[GASB]:[GASB]],_xlfn.AGGREGATE(15,3,(TableDiv[[Agency]:[Agency]]=$E440)/(TableDiv[[Agency]:[Agency]]=$E440)*(ROW(TableDiv[Agency])-ROW(TableDiv[[#Headers],[Agency]])),COLUMNS($F$7:AK$7))))</f>
        <v/>
      </c>
      <c r="AL440" s="1069" t="str" cm="1">
        <f t="array" ref="AL440">IF($D440&lt;COLUMNS($F$7:AL$7),"",INDEX(TableDiv[[GASB]:[GASB]],_xlfn.AGGREGATE(15,3,(TableDiv[[Agency]:[Agency]]=$E440)/(TableDiv[[Agency]:[Agency]]=$E440)*(ROW(TableDiv[Agency])-ROW(TableDiv[[#Headers],[Agency]])),COLUMNS($F$7:AL$7))))</f>
        <v/>
      </c>
      <c r="AM440" s="1069" t="str" cm="1">
        <f t="array" ref="AM440">IF($D440&lt;COLUMNS($F$7:AM$7),"",INDEX(TableDiv[[GASB]:[GASB]],_xlfn.AGGREGATE(15,3,(TableDiv[[Agency]:[Agency]]=$E440)/(TableDiv[[Agency]:[Agency]]=$E440)*(ROW(TableDiv[Agency])-ROW(TableDiv[[#Headers],[Agency]])),COLUMNS($F$7:AM$7))))</f>
        <v/>
      </c>
      <c r="AN440" s="1069"/>
      <c r="AO440" s="1069"/>
      <c r="AP440" s="1069"/>
      <c r="AQ440" s="1069"/>
      <c r="AR440" s="1069"/>
      <c r="AS440" s="1069"/>
    </row>
    <row r="441" spans="1:45" ht="15">
      <c r="A441" s="1073" t="s">
        <v>1188</v>
      </c>
      <c r="B441" s="1073" t="s">
        <v>177</v>
      </c>
      <c r="C441" s="1069"/>
      <c r="D441" s="1069">
        <f>COUNTIF(TableDiv[Agency],E441)</f>
        <v>31</v>
      </c>
      <c r="E441" s="1078" t="str" cm="1">
        <f t="array" ref="E441">IFERROR(INDEX(TableDiv[Agency],MATCH(0,INDEX(COUNTIF($E$7:E440,TableDiv[Agency]),),0)),"")</f>
        <v/>
      </c>
      <c r="F441" s="1069" cm="1">
        <f t="array" ref="F441">IF($D441&lt;COLUMNS($F$7:F$7),"",INDEX(TableDiv[[GASB]:[GASB]],_xlfn.AGGREGATE(15,3,(TableDiv[[Agency]:[Agency]]=$E441)/(TableDiv[[Agency]:[Agency]]=$E441)*(ROW(TableDiv[Agency])-ROW(TableDiv[[#Headers],[Agency]])),COLUMNS($F$7:F$7))))</f>
        <v>0</v>
      </c>
      <c r="G441" s="1069" cm="1">
        <f t="array" ref="G441">IF($D441&lt;COLUMNS($F$7:G$7),"",INDEX(TableDiv[[GASB]:[GASB]],_xlfn.AGGREGATE(15,3,(TableDiv[[Agency]:[Agency]]=$E441)/(TableDiv[[Agency]:[Agency]]=$E441)*(ROW(TableDiv[Agency])-ROW(TableDiv[[#Headers],[Agency]])),COLUMNS($F$7:G$7))))</f>
        <v>0</v>
      </c>
      <c r="H441" s="1069" cm="1">
        <f t="array" ref="H441">IF($D441&lt;COLUMNS($F$7:H$7),"",INDEX(TableDiv[[GASB]:[GASB]],_xlfn.AGGREGATE(15,3,(TableDiv[[Agency]:[Agency]]=$E441)/(TableDiv[[Agency]:[Agency]]=$E441)*(ROW(TableDiv[Agency])-ROW(TableDiv[[#Headers],[Agency]])),COLUMNS($F$7:H$7))))</f>
        <v>0</v>
      </c>
      <c r="I441" s="1069" cm="1">
        <f t="array" ref="I441">IF($D441&lt;COLUMNS($F$7:I$7),"",INDEX(TableDiv[[GASB]:[GASB]],_xlfn.AGGREGATE(15,3,(TableDiv[[Agency]:[Agency]]=$E441)/(TableDiv[[Agency]:[Agency]]=$E441)*(ROW(TableDiv[Agency])-ROW(TableDiv[[#Headers],[Agency]])),COLUMNS($F$7:I$7))))</f>
        <v>0</v>
      </c>
      <c r="J441" s="1069" cm="1">
        <f t="array" ref="J441">IF($D441&lt;COLUMNS($F$7:J$7),"",INDEX(TableDiv[[GASB]:[GASB]],_xlfn.AGGREGATE(15,3,(TableDiv[[Agency]:[Agency]]=$E441)/(TableDiv[[Agency]:[Agency]]=$E441)*(ROW(TableDiv[Agency])-ROW(TableDiv[[#Headers],[Agency]])),COLUMNS($F$7:J$7))))</f>
        <v>0</v>
      </c>
      <c r="K441" s="1069" cm="1">
        <f t="array" ref="K441">IF($D441&lt;COLUMNS($F$7:K$7),"",INDEX(TableDiv[[GASB]:[GASB]],_xlfn.AGGREGATE(15,3,(TableDiv[[Agency]:[Agency]]=$E441)/(TableDiv[[Agency]:[Agency]]=$E441)*(ROW(TableDiv[Agency])-ROW(TableDiv[[#Headers],[Agency]])),COLUMNS($F$7:K$7))))</f>
        <v>0</v>
      </c>
      <c r="L441" s="1069" cm="1">
        <f t="array" ref="L441">IF($D441&lt;COLUMNS($F$7:L$7),"",INDEX(TableDiv[[GASB]:[GASB]],_xlfn.AGGREGATE(15,3,(TableDiv[[Agency]:[Agency]]=$E441)/(TableDiv[[Agency]:[Agency]]=$E441)*(ROW(TableDiv[Agency])-ROW(TableDiv[[#Headers],[Agency]])),COLUMNS($F$7:L$7))))</f>
        <v>0</v>
      </c>
      <c r="M441" s="1069" cm="1">
        <f t="array" ref="M441">IF($D441&lt;COLUMNS($F$7:M$7),"",INDEX(TableDiv[[GASB]:[GASB]],_xlfn.AGGREGATE(15,3,(TableDiv[[Agency]:[Agency]]=$E441)/(TableDiv[[Agency]:[Agency]]=$E441)*(ROW(TableDiv[Agency])-ROW(TableDiv[[#Headers],[Agency]])),COLUMNS($F$7:M$7))))</f>
        <v>0</v>
      </c>
      <c r="N441" s="1069" cm="1">
        <f t="array" ref="N441">IF($D441&lt;COLUMNS($F$7:N$7),"",INDEX(TableDiv[[GASB]:[GASB]],_xlfn.AGGREGATE(15,3,(TableDiv[[Agency]:[Agency]]=$E441)/(TableDiv[[Agency]:[Agency]]=$E441)*(ROW(TableDiv[Agency])-ROW(TableDiv[[#Headers],[Agency]])),COLUMNS($F$7:N$7))))</f>
        <v>0</v>
      </c>
      <c r="O441" s="1069" cm="1">
        <f t="array" ref="O441">IF($D441&lt;COLUMNS($F$7:O$7),"",INDEX(TableDiv[[GASB]:[GASB]],_xlfn.AGGREGATE(15,3,(TableDiv[[Agency]:[Agency]]=$E441)/(TableDiv[[Agency]:[Agency]]=$E441)*(ROW(TableDiv[Agency])-ROW(TableDiv[[#Headers],[Agency]])),COLUMNS($F$7:O$7))))</f>
        <v>0</v>
      </c>
      <c r="P441" s="1069" cm="1">
        <f t="array" ref="P441">IF($D441&lt;COLUMNS($F$7:P$7),"",INDEX(TableDiv[[GASB]:[GASB]],_xlfn.AGGREGATE(15,3,(TableDiv[[Agency]:[Agency]]=$E441)/(TableDiv[[Agency]:[Agency]]=$E441)*(ROW(TableDiv[Agency])-ROW(TableDiv[[#Headers],[Agency]])),COLUMNS($F$7:P$7))))</f>
        <v>0</v>
      </c>
      <c r="Q441" s="1069" cm="1">
        <f t="array" ref="Q441">IF($D441&lt;COLUMNS($F$7:Q$7),"",INDEX(TableDiv[[GASB]:[GASB]],_xlfn.AGGREGATE(15,3,(TableDiv[[Agency]:[Agency]]=$E441)/(TableDiv[[Agency]:[Agency]]=$E441)*(ROW(TableDiv[Agency])-ROW(TableDiv[[#Headers],[Agency]])),COLUMNS($F$7:Q$7))))</f>
        <v>0</v>
      </c>
      <c r="R441" s="1069" cm="1">
        <f t="array" ref="R441">IF($D441&lt;COLUMNS($F$7:R$7),"",INDEX(TableDiv[[GASB]:[GASB]],_xlfn.AGGREGATE(15,3,(TableDiv[[Agency]:[Agency]]=$E441)/(TableDiv[[Agency]:[Agency]]=$E441)*(ROW(TableDiv[Agency])-ROW(TableDiv[[#Headers],[Agency]])),COLUMNS($F$7:R$7))))</f>
        <v>0</v>
      </c>
      <c r="S441" s="1069" cm="1">
        <f t="array" ref="S441">IF($D441&lt;COLUMNS($F$7:S$7),"",INDEX(TableDiv[[GASB]:[GASB]],_xlfn.AGGREGATE(15,3,(TableDiv[[Agency]:[Agency]]=$E441)/(TableDiv[[Agency]:[Agency]]=$E441)*(ROW(TableDiv[Agency])-ROW(TableDiv[[#Headers],[Agency]])),COLUMNS($F$7:S$7))))</f>
        <v>0</v>
      </c>
      <c r="T441" s="1069" cm="1">
        <f t="array" ref="T441">IF($D441&lt;COLUMNS($F$7:T$7),"",INDEX(TableDiv[[GASB]:[GASB]],_xlfn.AGGREGATE(15,3,(TableDiv[[Agency]:[Agency]]=$E441)/(TableDiv[[Agency]:[Agency]]=$E441)*(ROW(TableDiv[Agency])-ROW(TableDiv[[#Headers],[Agency]])),COLUMNS($F$7:T$7))))</f>
        <v>0</v>
      </c>
      <c r="U441" s="1069" cm="1">
        <f t="array" ref="U441">IF($D441&lt;COLUMNS($F$7:U$7),"",INDEX(TableDiv[[GASB]:[GASB]],_xlfn.AGGREGATE(15,3,(TableDiv[[Agency]:[Agency]]=$E441)/(TableDiv[[Agency]:[Agency]]=$E441)*(ROW(TableDiv[Agency])-ROW(TableDiv[[#Headers],[Agency]])),COLUMNS($F$7:U$7))))</f>
        <v>0</v>
      </c>
      <c r="V441" s="1069" cm="1">
        <f t="array" ref="V441">IF($D441&lt;COLUMNS($F$7:V$7),"",INDEX(TableDiv[[GASB]:[GASB]],_xlfn.AGGREGATE(15,3,(TableDiv[[Agency]:[Agency]]=$E441)/(TableDiv[[Agency]:[Agency]]=$E441)*(ROW(TableDiv[Agency])-ROW(TableDiv[[#Headers],[Agency]])),COLUMNS($F$7:V$7))))</f>
        <v>0</v>
      </c>
      <c r="W441" s="1069" cm="1">
        <f t="array" ref="W441">IF($D441&lt;COLUMNS($F$7:W$7),"",INDEX(TableDiv[[GASB]:[GASB]],_xlfn.AGGREGATE(15,3,(TableDiv[[Agency]:[Agency]]=$E441)/(TableDiv[[Agency]:[Agency]]=$E441)*(ROW(TableDiv[Agency])-ROW(TableDiv[[#Headers],[Agency]])),COLUMNS($F$7:W$7))))</f>
        <v>0</v>
      </c>
      <c r="X441" s="1069" cm="1">
        <f t="array" ref="X441">IF($D441&lt;COLUMNS($F$7:X$7),"",INDEX(TableDiv[[GASB]:[GASB]],_xlfn.AGGREGATE(15,3,(TableDiv[[Agency]:[Agency]]=$E441)/(TableDiv[[Agency]:[Agency]]=$E441)*(ROW(TableDiv[Agency])-ROW(TableDiv[[#Headers],[Agency]])),COLUMNS($F$7:X$7))))</f>
        <v>0</v>
      </c>
      <c r="Y441" s="1069" cm="1">
        <f t="array" ref="Y441">IF($D441&lt;COLUMNS($F$7:Y$7),"",INDEX(TableDiv[[GASB]:[GASB]],_xlfn.AGGREGATE(15,3,(TableDiv[[Agency]:[Agency]]=$E441)/(TableDiv[[Agency]:[Agency]]=$E441)*(ROW(TableDiv[Agency])-ROW(TableDiv[[#Headers],[Agency]])),COLUMNS($F$7:Y$7))))</f>
        <v>0</v>
      </c>
      <c r="Z441" s="1069" cm="1">
        <f t="array" ref="Z441">IF($D441&lt;COLUMNS($F$7:Z$7),"",INDEX(TableDiv[[GASB]:[GASB]],_xlfn.AGGREGATE(15,3,(TableDiv[[Agency]:[Agency]]=$E441)/(TableDiv[[Agency]:[Agency]]=$E441)*(ROW(TableDiv[Agency])-ROW(TableDiv[[#Headers],[Agency]])),COLUMNS($F$7:Z$7))))</f>
        <v>0</v>
      </c>
      <c r="AA441" s="1069" cm="1">
        <f t="array" ref="AA441">IF($D441&lt;COLUMNS($F$7:AA$7),"",INDEX(TableDiv[[GASB]:[GASB]],_xlfn.AGGREGATE(15,3,(TableDiv[[Agency]:[Agency]]=$E441)/(TableDiv[[Agency]:[Agency]]=$E441)*(ROW(TableDiv[Agency])-ROW(TableDiv[[#Headers],[Agency]])),COLUMNS($F$7:AA$7))))</f>
        <v>0</v>
      </c>
      <c r="AB441" s="1069" cm="1">
        <f t="array" ref="AB441">IF($D441&lt;COLUMNS($F$7:AB$7),"",INDEX(TableDiv[[GASB]:[GASB]],_xlfn.AGGREGATE(15,3,(TableDiv[[Agency]:[Agency]]=$E441)/(TableDiv[[Agency]:[Agency]]=$E441)*(ROW(TableDiv[Agency])-ROW(TableDiv[[#Headers],[Agency]])),COLUMNS($F$7:AB$7))))</f>
        <v>0</v>
      </c>
      <c r="AC441" s="1069" cm="1">
        <f t="array" ref="AC441">IF($D441&lt;COLUMNS($F$7:AC$7),"",INDEX(TableDiv[[GASB]:[GASB]],_xlfn.AGGREGATE(15,3,(TableDiv[[Agency]:[Agency]]=$E441)/(TableDiv[[Agency]:[Agency]]=$E441)*(ROW(TableDiv[Agency])-ROW(TableDiv[[#Headers],[Agency]])),COLUMNS($F$7:AC$7))))</f>
        <v>0</v>
      </c>
      <c r="AD441" s="1069" cm="1">
        <f t="array" ref="AD441">IF($D441&lt;COLUMNS($F$7:AD$7),"",INDEX(TableDiv[[GASB]:[GASB]],_xlfn.AGGREGATE(15,3,(TableDiv[[Agency]:[Agency]]=$E441)/(TableDiv[[Agency]:[Agency]]=$E441)*(ROW(TableDiv[Agency])-ROW(TableDiv[[#Headers],[Agency]])),COLUMNS($F$7:AD$7))))</f>
        <v>0</v>
      </c>
      <c r="AE441" s="1069" cm="1">
        <f t="array" ref="AE441">IF($D441&lt;COLUMNS($F$7:AE$7),"",INDEX(TableDiv[[GASB]:[GASB]],_xlfn.AGGREGATE(15,3,(TableDiv[[Agency]:[Agency]]=$E441)/(TableDiv[[Agency]:[Agency]]=$E441)*(ROW(TableDiv[Agency])-ROW(TableDiv[[#Headers],[Agency]])),COLUMNS($F$7:AE$7))))</f>
        <v>0</v>
      </c>
      <c r="AF441" s="1069" cm="1">
        <f t="array" ref="AF441">IF($D441&lt;COLUMNS($F$7:AF$7),"",INDEX(TableDiv[[GASB]:[GASB]],_xlfn.AGGREGATE(15,3,(TableDiv[[Agency]:[Agency]]=$E441)/(TableDiv[[Agency]:[Agency]]=$E441)*(ROW(TableDiv[Agency])-ROW(TableDiv[[#Headers],[Agency]])),COLUMNS($F$7:AF$7))))</f>
        <v>0</v>
      </c>
      <c r="AG441" s="1069" cm="1">
        <f t="array" ref="AG441">IF($D441&lt;COLUMNS($F$7:AG$7),"",INDEX(TableDiv[[GASB]:[GASB]],_xlfn.AGGREGATE(15,3,(TableDiv[[Agency]:[Agency]]=$E441)/(TableDiv[[Agency]:[Agency]]=$E441)*(ROW(TableDiv[Agency])-ROW(TableDiv[[#Headers],[Agency]])),COLUMNS($F$7:AG$7))))</f>
        <v>0</v>
      </c>
      <c r="AH441" s="1069" cm="1">
        <f t="array" ref="AH441">IF($D441&lt;COLUMNS($F$7:AH$7),"",INDEX(TableDiv[[GASB]:[GASB]],_xlfn.AGGREGATE(15,3,(TableDiv[[Agency]:[Agency]]=$E441)/(TableDiv[[Agency]:[Agency]]=$E441)*(ROW(TableDiv[Agency])-ROW(TableDiv[[#Headers],[Agency]])),COLUMNS($F$7:AH$7))))</f>
        <v>0</v>
      </c>
      <c r="AI441" s="1069" cm="1">
        <f t="array" ref="AI441">IF($D441&lt;COLUMNS($F$7:AI$7),"",INDEX(TableDiv[[GASB]:[GASB]],_xlfn.AGGREGATE(15,3,(TableDiv[[Agency]:[Agency]]=$E441)/(TableDiv[[Agency]:[Agency]]=$E441)*(ROW(TableDiv[Agency])-ROW(TableDiv[[#Headers],[Agency]])),COLUMNS($F$7:AI$7))))</f>
        <v>0</v>
      </c>
      <c r="AJ441" s="1069" cm="1">
        <f t="array" ref="AJ441">IF($D441&lt;COLUMNS($F$7:AJ$7),"",INDEX(TableDiv[[GASB]:[GASB]],_xlfn.AGGREGATE(15,3,(TableDiv[[Agency]:[Agency]]=$E441)/(TableDiv[[Agency]:[Agency]]=$E441)*(ROW(TableDiv[Agency])-ROW(TableDiv[[#Headers],[Agency]])),COLUMNS($F$7:AJ$7))))</f>
        <v>0</v>
      </c>
      <c r="AK441" s="1069" t="str" cm="1">
        <f t="array" ref="AK441">IF($D441&lt;COLUMNS($F$7:AK$7),"",INDEX(TableDiv[[GASB]:[GASB]],_xlfn.AGGREGATE(15,3,(TableDiv[[Agency]:[Agency]]=$E441)/(TableDiv[[Agency]:[Agency]]=$E441)*(ROW(TableDiv[Agency])-ROW(TableDiv[[#Headers],[Agency]])),COLUMNS($F$7:AK$7))))</f>
        <v/>
      </c>
      <c r="AL441" s="1069" t="str" cm="1">
        <f t="array" ref="AL441">IF($D441&lt;COLUMNS($F$7:AL$7),"",INDEX(TableDiv[[GASB]:[GASB]],_xlfn.AGGREGATE(15,3,(TableDiv[[Agency]:[Agency]]=$E441)/(TableDiv[[Agency]:[Agency]]=$E441)*(ROW(TableDiv[Agency])-ROW(TableDiv[[#Headers],[Agency]])),COLUMNS($F$7:AL$7))))</f>
        <v/>
      </c>
      <c r="AM441" s="1069" t="str" cm="1">
        <f t="array" ref="AM441">IF($D441&lt;COLUMNS($F$7:AM$7),"",INDEX(TableDiv[[GASB]:[GASB]],_xlfn.AGGREGATE(15,3,(TableDiv[[Agency]:[Agency]]=$E441)/(TableDiv[[Agency]:[Agency]]=$E441)*(ROW(TableDiv[Agency])-ROW(TableDiv[[#Headers],[Agency]])),COLUMNS($F$7:AM$7))))</f>
        <v/>
      </c>
      <c r="AN441" s="1069"/>
      <c r="AO441" s="1069"/>
      <c r="AP441" s="1069"/>
      <c r="AQ441" s="1069"/>
      <c r="AR441" s="1069"/>
      <c r="AS441" s="1069"/>
    </row>
    <row r="442" spans="1:45" ht="15">
      <c r="A442" s="1073" t="s">
        <v>1191</v>
      </c>
      <c r="B442" s="1073" t="s">
        <v>177</v>
      </c>
      <c r="C442" s="1069"/>
      <c r="D442" s="1069">
        <f>COUNTIF(TableDiv[Agency],E442)</f>
        <v>31</v>
      </c>
      <c r="E442" s="1078" t="str" cm="1">
        <f t="array" ref="E442">IFERROR(INDEX(TableDiv[Agency],MATCH(0,INDEX(COUNTIF($E$7:E441,TableDiv[Agency]),),0)),"")</f>
        <v/>
      </c>
      <c r="F442" s="1069" cm="1">
        <f t="array" ref="F442">IF($D442&lt;COLUMNS($F$7:F$7),"",INDEX(TableDiv[[GASB]:[GASB]],_xlfn.AGGREGATE(15,3,(TableDiv[[Agency]:[Agency]]=$E442)/(TableDiv[[Agency]:[Agency]]=$E442)*(ROW(TableDiv[Agency])-ROW(TableDiv[[#Headers],[Agency]])),COLUMNS($F$7:F$7))))</f>
        <v>0</v>
      </c>
      <c r="G442" s="1069" cm="1">
        <f t="array" ref="G442">IF($D442&lt;COLUMNS($F$7:G$7),"",INDEX(TableDiv[[GASB]:[GASB]],_xlfn.AGGREGATE(15,3,(TableDiv[[Agency]:[Agency]]=$E442)/(TableDiv[[Agency]:[Agency]]=$E442)*(ROW(TableDiv[Agency])-ROW(TableDiv[[#Headers],[Agency]])),COLUMNS($F$7:G$7))))</f>
        <v>0</v>
      </c>
      <c r="H442" s="1069" cm="1">
        <f t="array" ref="H442">IF($D442&lt;COLUMNS($F$7:H$7),"",INDEX(TableDiv[[GASB]:[GASB]],_xlfn.AGGREGATE(15,3,(TableDiv[[Agency]:[Agency]]=$E442)/(TableDiv[[Agency]:[Agency]]=$E442)*(ROW(TableDiv[Agency])-ROW(TableDiv[[#Headers],[Agency]])),COLUMNS($F$7:H$7))))</f>
        <v>0</v>
      </c>
      <c r="I442" s="1069" cm="1">
        <f t="array" ref="I442">IF($D442&lt;COLUMNS($F$7:I$7),"",INDEX(TableDiv[[GASB]:[GASB]],_xlfn.AGGREGATE(15,3,(TableDiv[[Agency]:[Agency]]=$E442)/(TableDiv[[Agency]:[Agency]]=$E442)*(ROW(TableDiv[Agency])-ROW(TableDiv[[#Headers],[Agency]])),COLUMNS($F$7:I$7))))</f>
        <v>0</v>
      </c>
      <c r="J442" s="1069" cm="1">
        <f t="array" ref="J442">IF($D442&lt;COLUMNS($F$7:J$7),"",INDEX(TableDiv[[GASB]:[GASB]],_xlfn.AGGREGATE(15,3,(TableDiv[[Agency]:[Agency]]=$E442)/(TableDiv[[Agency]:[Agency]]=$E442)*(ROW(TableDiv[Agency])-ROW(TableDiv[[#Headers],[Agency]])),COLUMNS($F$7:J$7))))</f>
        <v>0</v>
      </c>
      <c r="K442" s="1069" cm="1">
        <f t="array" ref="K442">IF($D442&lt;COLUMNS($F$7:K$7),"",INDEX(TableDiv[[GASB]:[GASB]],_xlfn.AGGREGATE(15,3,(TableDiv[[Agency]:[Agency]]=$E442)/(TableDiv[[Agency]:[Agency]]=$E442)*(ROW(TableDiv[Agency])-ROW(TableDiv[[#Headers],[Agency]])),COLUMNS($F$7:K$7))))</f>
        <v>0</v>
      </c>
      <c r="L442" s="1069" cm="1">
        <f t="array" ref="L442">IF($D442&lt;COLUMNS($F$7:L$7),"",INDEX(TableDiv[[GASB]:[GASB]],_xlfn.AGGREGATE(15,3,(TableDiv[[Agency]:[Agency]]=$E442)/(TableDiv[[Agency]:[Agency]]=$E442)*(ROW(TableDiv[Agency])-ROW(TableDiv[[#Headers],[Agency]])),COLUMNS($F$7:L$7))))</f>
        <v>0</v>
      </c>
      <c r="M442" s="1069" cm="1">
        <f t="array" ref="M442">IF($D442&lt;COLUMNS($F$7:M$7),"",INDEX(TableDiv[[GASB]:[GASB]],_xlfn.AGGREGATE(15,3,(TableDiv[[Agency]:[Agency]]=$E442)/(TableDiv[[Agency]:[Agency]]=$E442)*(ROW(TableDiv[Agency])-ROW(TableDiv[[#Headers],[Agency]])),COLUMNS($F$7:M$7))))</f>
        <v>0</v>
      </c>
      <c r="N442" s="1069" cm="1">
        <f t="array" ref="N442">IF($D442&lt;COLUMNS($F$7:N$7),"",INDEX(TableDiv[[GASB]:[GASB]],_xlfn.AGGREGATE(15,3,(TableDiv[[Agency]:[Agency]]=$E442)/(TableDiv[[Agency]:[Agency]]=$E442)*(ROW(TableDiv[Agency])-ROW(TableDiv[[#Headers],[Agency]])),COLUMNS($F$7:N$7))))</f>
        <v>0</v>
      </c>
      <c r="O442" s="1069" cm="1">
        <f t="array" ref="O442">IF($D442&lt;COLUMNS($F$7:O$7),"",INDEX(TableDiv[[GASB]:[GASB]],_xlfn.AGGREGATE(15,3,(TableDiv[[Agency]:[Agency]]=$E442)/(TableDiv[[Agency]:[Agency]]=$E442)*(ROW(TableDiv[Agency])-ROW(TableDiv[[#Headers],[Agency]])),COLUMNS($F$7:O$7))))</f>
        <v>0</v>
      </c>
      <c r="P442" s="1069" cm="1">
        <f t="array" ref="P442">IF($D442&lt;COLUMNS($F$7:P$7),"",INDEX(TableDiv[[GASB]:[GASB]],_xlfn.AGGREGATE(15,3,(TableDiv[[Agency]:[Agency]]=$E442)/(TableDiv[[Agency]:[Agency]]=$E442)*(ROW(TableDiv[Agency])-ROW(TableDiv[[#Headers],[Agency]])),COLUMNS($F$7:P$7))))</f>
        <v>0</v>
      </c>
      <c r="Q442" s="1069" cm="1">
        <f t="array" ref="Q442">IF($D442&lt;COLUMNS($F$7:Q$7),"",INDEX(TableDiv[[GASB]:[GASB]],_xlfn.AGGREGATE(15,3,(TableDiv[[Agency]:[Agency]]=$E442)/(TableDiv[[Agency]:[Agency]]=$E442)*(ROW(TableDiv[Agency])-ROW(TableDiv[[#Headers],[Agency]])),COLUMNS($F$7:Q$7))))</f>
        <v>0</v>
      </c>
      <c r="R442" s="1069" cm="1">
        <f t="array" ref="R442">IF($D442&lt;COLUMNS($F$7:R$7),"",INDEX(TableDiv[[GASB]:[GASB]],_xlfn.AGGREGATE(15,3,(TableDiv[[Agency]:[Agency]]=$E442)/(TableDiv[[Agency]:[Agency]]=$E442)*(ROW(TableDiv[Agency])-ROW(TableDiv[[#Headers],[Agency]])),COLUMNS($F$7:R$7))))</f>
        <v>0</v>
      </c>
      <c r="S442" s="1069" cm="1">
        <f t="array" ref="S442">IF($D442&lt;COLUMNS($F$7:S$7),"",INDEX(TableDiv[[GASB]:[GASB]],_xlfn.AGGREGATE(15,3,(TableDiv[[Agency]:[Agency]]=$E442)/(TableDiv[[Agency]:[Agency]]=$E442)*(ROW(TableDiv[Agency])-ROW(TableDiv[[#Headers],[Agency]])),COLUMNS($F$7:S$7))))</f>
        <v>0</v>
      </c>
      <c r="T442" s="1069" cm="1">
        <f t="array" ref="T442">IF($D442&lt;COLUMNS($F$7:T$7),"",INDEX(TableDiv[[GASB]:[GASB]],_xlfn.AGGREGATE(15,3,(TableDiv[[Agency]:[Agency]]=$E442)/(TableDiv[[Agency]:[Agency]]=$E442)*(ROW(TableDiv[Agency])-ROW(TableDiv[[#Headers],[Agency]])),COLUMNS($F$7:T$7))))</f>
        <v>0</v>
      </c>
      <c r="U442" s="1069" cm="1">
        <f t="array" ref="U442">IF($D442&lt;COLUMNS($F$7:U$7),"",INDEX(TableDiv[[GASB]:[GASB]],_xlfn.AGGREGATE(15,3,(TableDiv[[Agency]:[Agency]]=$E442)/(TableDiv[[Agency]:[Agency]]=$E442)*(ROW(TableDiv[Agency])-ROW(TableDiv[[#Headers],[Agency]])),COLUMNS($F$7:U$7))))</f>
        <v>0</v>
      </c>
      <c r="V442" s="1069" cm="1">
        <f t="array" ref="V442">IF($D442&lt;COLUMNS($F$7:V$7),"",INDEX(TableDiv[[GASB]:[GASB]],_xlfn.AGGREGATE(15,3,(TableDiv[[Agency]:[Agency]]=$E442)/(TableDiv[[Agency]:[Agency]]=$E442)*(ROW(TableDiv[Agency])-ROW(TableDiv[[#Headers],[Agency]])),COLUMNS($F$7:V$7))))</f>
        <v>0</v>
      </c>
      <c r="W442" s="1069" cm="1">
        <f t="array" ref="W442">IF($D442&lt;COLUMNS($F$7:W$7),"",INDEX(TableDiv[[GASB]:[GASB]],_xlfn.AGGREGATE(15,3,(TableDiv[[Agency]:[Agency]]=$E442)/(TableDiv[[Agency]:[Agency]]=$E442)*(ROW(TableDiv[Agency])-ROW(TableDiv[[#Headers],[Agency]])),COLUMNS($F$7:W$7))))</f>
        <v>0</v>
      </c>
      <c r="X442" s="1069" cm="1">
        <f t="array" ref="X442">IF($D442&lt;COLUMNS($F$7:X$7),"",INDEX(TableDiv[[GASB]:[GASB]],_xlfn.AGGREGATE(15,3,(TableDiv[[Agency]:[Agency]]=$E442)/(TableDiv[[Agency]:[Agency]]=$E442)*(ROW(TableDiv[Agency])-ROW(TableDiv[[#Headers],[Agency]])),COLUMNS($F$7:X$7))))</f>
        <v>0</v>
      </c>
      <c r="Y442" s="1069" cm="1">
        <f t="array" ref="Y442">IF($D442&lt;COLUMNS($F$7:Y$7),"",INDEX(TableDiv[[GASB]:[GASB]],_xlfn.AGGREGATE(15,3,(TableDiv[[Agency]:[Agency]]=$E442)/(TableDiv[[Agency]:[Agency]]=$E442)*(ROW(TableDiv[Agency])-ROW(TableDiv[[#Headers],[Agency]])),COLUMNS($F$7:Y$7))))</f>
        <v>0</v>
      </c>
      <c r="Z442" s="1069" cm="1">
        <f t="array" ref="Z442">IF($D442&lt;COLUMNS($F$7:Z$7),"",INDEX(TableDiv[[GASB]:[GASB]],_xlfn.AGGREGATE(15,3,(TableDiv[[Agency]:[Agency]]=$E442)/(TableDiv[[Agency]:[Agency]]=$E442)*(ROW(TableDiv[Agency])-ROW(TableDiv[[#Headers],[Agency]])),COLUMNS($F$7:Z$7))))</f>
        <v>0</v>
      </c>
      <c r="AA442" s="1069" cm="1">
        <f t="array" ref="AA442">IF($D442&lt;COLUMNS($F$7:AA$7),"",INDEX(TableDiv[[GASB]:[GASB]],_xlfn.AGGREGATE(15,3,(TableDiv[[Agency]:[Agency]]=$E442)/(TableDiv[[Agency]:[Agency]]=$E442)*(ROW(TableDiv[Agency])-ROW(TableDiv[[#Headers],[Agency]])),COLUMNS($F$7:AA$7))))</f>
        <v>0</v>
      </c>
      <c r="AB442" s="1069" cm="1">
        <f t="array" ref="AB442">IF($D442&lt;COLUMNS($F$7:AB$7),"",INDEX(TableDiv[[GASB]:[GASB]],_xlfn.AGGREGATE(15,3,(TableDiv[[Agency]:[Agency]]=$E442)/(TableDiv[[Agency]:[Agency]]=$E442)*(ROW(TableDiv[Agency])-ROW(TableDiv[[#Headers],[Agency]])),COLUMNS($F$7:AB$7))))</f>
        <v>0</v>
      </c>
      <c r="AC442" s="1069" cm="1">
        <f t="array" ref="AC442">IF($D442&lt;COLUMNS($F$7:AC$7),"",INDEX(TableDiv[[GASB]:[GASB]],_xlfn.AGGREGATE(15,3,(TableDiv[[Agency]:[Agency]]=$E442)/(TableDiv[[Agency]:[Agency]]=$E442)*(ROW(TableDiv[Agency])-ROW(TableDiv[[#Headers],[Agency]])),COLUMNS($F$7:AC$7))))</f>
        <v>0</v>
      </c>
      <c r="AD442" s="1069" cm="1">
        <f t="array" ref="AD442">IF($D442&lt;COLUMNS($F$7:AD$7),"",INDEX(TableDiv[[GASB]:[GASB]],_xlfn.AGGREGATE(15,3,(TableDiv[[Agency]:[Agency]]=$E442)/(TableDiv[[Agency]:[Agency]]=$E442)*(ROW(TableDiv[Agency])-ROW(TableDiv[[#Headers],[Agency]])),COLUMNS($F$7:AD$7))))</f>
        <v>0</v>
      </c>
      <c r="AE442" s="1069" cm="1">
        <f t="array" ref="AE442">IF($D442&lt;COLUMNS($F$7:AE$7),"",INDEX(TableDiv[[GASB]:[GASB]],_xlfn.AGGREGATE(15,3,(TableDiv[[Agency]:[Agency]]=$E442)/(TableDiv[[Agency]:[Agency]]=$E442)*(ROW(TableDiv[Agency])-ROW(TableDiv[[#Headers],[Agency]])),COLUMNS($F$7:AE$7))))</f>
        <v>0</v>
      </c>
      <c r="AF442" s="1069" cm="1">
        <f t="array" ref="AF442">IF($D442&lt;COLUMNS($F$7:AF$7),"",INDEX(TableDiv[[GASB]:[GASB]],_xlfn.AGGREGATE(15,3,(TableDiv[[Agency]:[Agency]]=$E442)/(TableDiv[[Agency]:[Agency]]=$E442)*(ROW(TableDiv[Agency])-ROW(TableDiv[[#Headers],[Agency]])),COLUMNS($F$7:AF$7))))</f>
        <v>0</v>
      </c>
      <c r="AG442" s="1069" cm="1">
        <f t="array" ref="AG442">IF($D442&lt;COLUMNS($F$7:AG$7),"",INDEX(TableDiv[[GASB]:[GASB]],_xlfn.AGGREGATE(15,3,(TableDiv[[Agency]:[Agency]]=$E442)/(TableDiv[[Agency]:[Agency]]=$E442)*(ROW(TableDiv[Agency])-ROW(TableDiv[[#Headers],[Agency]])),COLUMNS($F$7:AG$7))))</f>
        <v>0</v>
      </c>
      <c r="AH442" s="1069" cm="1">
        <f t="array" ref="AH442">IF($D442&lt;COLUMNS($F$7:AH$7),"",INDEX(TableDiv[[GASB]:[GASB]],_xlfn.AGGREGATE(15,3,(TableDiv[[Agency]:[Agency]]=$E442)/(TableDiv[[Agency]:[Agency]]=$E442)*(ROW(TableDiv[Agency])-ROW(TableDiv[[#Headers],[Agency]])),COLUMNS($F$7:AH$7))))</f>
        <v>0</v>
      </c>
      <c r="AI442" s="1069" cm="1">
        <f t="array" ref="AI442">IF($D442&lt;COLUMNS($F$7:AI$7),"",INDEX(TableDiv[[GASB]:[GASB]],_xlfn.AGGREGATE(15,3,(TableDiv[[Agency]:[Agency]]=$E442)/(TableDiv[[Agency]:[Agency]]=$E442)*(ROW(TableDiv[Agency])-ROW(TableDiv[[#Headers],[Agency]])),COLUMNS($F$7:AI$7))))</f>
        <v>0</v>
      </c>
      <c r="AJ442" s="1069" cm="1">
        <f t="array" ref="AJ442">IF($D442&lt;COLUMNS($F$7:AJ$7),"",INDEX(TableDiv[[GASB]:[GASB]],_xlfn.AGGREGATE(15,3,(TableDiv[[Agency]:[Agency]]=$E442)/(TableDiv[[Agency]:[Agency]]=$E442)*(ROW(TableDiv[Agency])-ROW(TableDiv[[#Headers],[Agency]])),COLUMNS($F$7:AJ$7))))</f>
        <v>0</v>
      </c>
      <c r="AK442" s="1069" t="str" cm="1">
        <f t="array" ref="AK442">IF($D442&lt;COLUMNS($F$7:AK$7),"",INDEX(TableDiv[[GASB]:[GASB]],_xlfn.AGGREGATE(15,3,(TableDiv[[Agency]:[Agency]]=$E442)/(TableDiv[[Agency]:[Agency]]=$E442)*(ROW(TableDiv[Agency])-ROW(TableDiv[[#Headers],[Agency]])),COLUMNS($F$7:AK$7))))</f>
        <v/>
      </c>
      <c r="AL442" s="1069" t="str" cm="1">
        <f t="array" ref="AL442">IF($D442&lt;COLUMNS($F$7:AL$7),"",INDEX(TableDiv[[GASB]:[GASB]],_xlfn.AGGREGATE(15,3,(TableDiv[[Agency]:[Agency]]=$E442)/(TableDiv[[Agency]:[Agency]]=$E442)*(ROW(TableDiv[Agency])-ROW(TableDiv[[#Headers],[Agency]])),COLUMNS($F$7:AL$7))))</f>
        <v/>
      </c>
      <c r="AM442" s="1069" t="str" cm="1">
        <f t="array" ref="AM442">IF($D442&lt;COLUMNS($F$7:AM$7),"",INDEX(TableDiv[[GASB]:[GASB]],_xlfn.AGGREGATE(15,3,(TableDiv[[Agency]:[Agency]]=$E442)/(TableDiv[[Agency]:[Agency]]=$E442)*(ROW(TableDiv[Agency])-ROW(TableDiv[[#Headers],[Agency]])),COLUMNS($F$7:AM$7))))</f>
        <v/>
      </c>
      <c r="AN442" s="1069"/>
      <c r="AO442" s="1069"/>
      <c r="AP442" s="1069"/>
      <c r="AQ442" s="1069"/>
      <c r="AR442" s="1069"/>
      <c r="AS442" s="1069"/>
    </row>
    <row r="443" spans="1:45" ht="15">
      <c r="A443" s="1073" t="s">
        <v>1194</v>
      </c>
      <c r="B443" s="1073" t="s">
        <v>177</v>
      </c>
      <c r="C443" s="1069"/>
      <c r="D443" s="1069">
        <f>COUNTIF(TableDiv[Agency],E443)</f>
        <v>31</v>
      </c>
      <c r="E443" s="1078" t="str" cm="1">
        <f t="array" ref="E443">IFERROR(INDEX(TableDiv[Agency],MATCH(0,INDEX(COUNTIF($E$7:E442,TableDiv[Agency]),),0)),"")</f>
        <v/>
      </c>
      <c r="F443" s="1069" cm="1">
        <f t="array" ref="F443">IF($D443&lt;COLUMNS($F$7:F$7),"",INDEX(TableDiv[[GASB]:[GASB]],_xlfn.AGGREGATE(15,3,(TableDiv[[Agency]:[Agency]]=$E443)/(TableDiv[[Agency]:[Agency]]=$E443)*(ROW(TableDiv[Agency])-ROW(TableDiv[[#Headers],[Agency]])),COLUMNS($F$7:F$7))))</f>
        <v>0</v>
      </c>
      <c r="G443" s="1069" cm="1">
        <f t="array" ref="G443">IF($D443&lt;COLUMNS($F$7:G$7),"",INDEX(TableDiv[[GASB]:[GASB]],_xlfn.AGGREGATE(15,3,(TableDiv[[Agency]:[Agency]]=$E443)/(TableDiv[[Agency]:[Agency]]=$E443)*(ROW(TableDiv[Agency])-ROW(TableDiv[[#Headers],[Agency]])),COLUMNS($F$7:G$7))))</f>
        <v>0</v>
      </c>
      <c r="H443" s="1069" cm="1">
        <f t="array" ref="H443">IF($D443&lt;COLUMNS($F$7:H$7),"",INDEX(TableDiv[[GASB]:[GASB]],_xlfn.AGGREGATE(15,3,(TableDiv[[Agency]:[Agency]]=$E443)/(TableDiv[[Agency]:[Agency]]=$E443)*(ROW(TableDiv[Agency])-ROW(TableDiv[[#Headers],[Agency]])),COLUMNS($F$7:H$7))))</f>
        <v>0</v>
      </c>
      <c r="I443" s="1069" cm="1">
        <f t="array" ref="I443">IF($D443&lt;COLUMNS($F$7:I$7),"",INDEX(TableDiv[[GASB]:[GASB]],_xlfn.AGGREGATE(15,3,(TableDiv[[Agency]:[Agency]]=$E443)/(TableDiv[[Agency]:[Agency]]=$E443)*(ROW(TableDiv[Agency])-ROW(TableDiv[[#Headers],[Agency]])),COLUMNS($F$7:I$7))))</f>
        <v>0</v>
      </c>
      <c r="J443" s="1069" cm="1">
        <f t="array" ref="J443">IF($D443&lt;COLUMNS($F$7:J$7),"",INDEX(TableDiv[[GASB]:[GASB]],_xlfn.AGGREGATE(15,3,(TableDiv[[Agency]:[Agency]]=$E443)/(TableDiv[[Agency]:[Agency]]=$E443)*(ROW(TableDiv[Agency])-ROW(TableDiv[[#Headers],[Agency]])),COLUMNS($F$7:J$7))))</f>
        <v>0</v>
      </c>
      <c r="K443" s="1069" cm="1">
        <f t="array" ref="K443">IF($D443&lt;COLUMNS($F$7:K$7),"",INDEX(TableDiv[[GASB]:[GASB]],_xlfn.AGGREGATE(15,3,(TableDiv[[Agency]:[Agency]]=$E443)/(TableDiv[[Agency]:[Agency]]=$E443)*(ROW(TableDiv[Agency])-ROW(TableDiv[[#Headers],[Agency]])),COLUMNS($F$7:K$7))))</f>
        <v>0</v>
      </c>
      <c r="L443" s="1069" cm="1">
        <f t="array" ref="L443">IF($D443&lt;COLUMNS($F$7:L$7),"",INDEX(TableDiv[[GASB]:[GASB]],_xlfn.AGGREGATE(15,3,(TableDiv[[Agency]:[Agency]]=$E443)/(TableDiv[[Agency]:[Agency]]=$E443)*(ROW(TableDiv[Agency])-ROW(TableDiv[[#Headers],[Agency]])),COLUMNS($F$7:L$7))))</f>
        <v>0</v>
      </c>
      <c r="M443" s="1069" cm="1">
        <f t="array" ref="M443">IF($D443&lt;COLUMNS($F$7:M$7),"",INDEX(TableDiv[[GASB]:[GASB]],_xlfn.AGGREGATE(15,3,(TableDiv[[Agency]:[Agency]]=$E443)/(TableDiv[[Agency]:[Agency]]=$E443)*(ROW(TableDiv[Agency])-ROW(TableDiv[[#Headers],[Agency]])),COLUMNS($F$7:M$7))))</f>
        <v>0</v>
      </c>
      <c r="N443" s="1069" cm="1">
        <f t="array" ref="N443">IF($D443&lt;COLUMNS($F$7:N$7),"",INDEX(TableDiv[[GASB]:[GASB]],_xlfn.AGGREGATE(15,3,(TableDiv[[Agency]:[Agency]]=$E443)/(TableDiv[[Agency]:[Agency]]=$E443)*(ROW(TableDiv[Agency])-ROW(TableDiv[[#Headers],[Agency]])),COLUMNS($F$7:N$7))))</f>
        <v>0</v>
      </c>
      <c r="O443" s="1069" cm="1">
        <f t="array" ref="O443">IF($D443&lt;COLUMNS($F$7:O$7),"",INDEX(TableDiv[[GASB]:[GASB]],_xlfn.AGGREGATE(15,3,(TableDiv[[Agency]:[Agency]]=$E443)/(TableDiv[[Agency]:[Agency]]=$E443)*(ROW(TableDiv[Agency])-ROW(TableDiv[[#Headers],[Agency]])),COLUMNS($F$7:O$7))))</f>
        <v>0</v>
      </c>
      <c r="P443" s="1069" cm="1">
        <f t="array" ref="P443">IF($D443&lt;COLUMNS($F$7:P$7),"",INDEX(TableDiv[[GASB]:[GASB]],_xlfn.AGGREGATE(15,3,(TableDiv[[Agency]:[Agency]]=$E443)/(TableDiv[[Agency]:[Agency]]=$E443)*(ROW(TableDiv[Agency])-ROW(TableDiv[[#Headers],[Agency]])),COLUMNS($F$7:P$7))))</f>
        <v>0</v>
      </c>
      <c r="Q443" s="1069" cm="1">
        <f t="array" ref="Q443">IF($D443&lt;COLUMNS($F$7:Q$7),"",INDEX(TableDiv[[GASB]:[GASB]],_xlfn.AGGREGATE(15,3,(TableDiv[[Agency]:[Agency]]=$E443)/(TableDiv[[Agency]:[Agency]]=$E443)*(ROW(TableDiv[Agency])-ROW(TableDiv[[#Headers],[Agency]])),COLUMNS($F$7:Q$7))))</f>
        <v>0</v>
      </c>
      <c r="R443" s="1069" cm="1">
        <f t="array" ref="R443">IF($D443&lt;COLUMNS($F$7:R$7),"",INDEX(TableDiv[[GASB]:[GASB]],_xlfn.AGGREGATE(15,3,(TableDiv[[Agency]:[Agency]]=$E443)/(TableDiv[[Agency]:[Agency]]=$E443)*(ROW(TableDiv[Agency])-ROW(TableDiv[[#Headers],[Agency]])),COLUMNS($F$7:R$7))))</f>
        <v>0</v>
      </c>
      <c r="S443" s="1069" cm="1">
        <f t="array" ref="S443">IF($D443&lt;COLUMNS($F$7:S$7),"",INDEX(TableDiv[[GASB]:[GASB]],_xlfn.AGGREGATE(15,3,(TableDiv[[Agency]:[Agency]]=$E443)/(TableDiv[[Agency]:[Agency]]=$E443)*(ROW(TableDiv[Agency])-ROW(TableDiv[[#Headers],[Agency]])),COLUMNS($F$7:S$7))))</f>
        <v>0</v>
      </c>
      <c r="T443" s="1069" cm="1">
        <f t="array" ref="T443">IF($D443&lt;COLUMNS($F$7:T$7),"",INDEX(TableDiv[[GASB]:[GASB]],_xlfn.AGGREGATE(15,3,(TableDiv[[Agency]:[Agency]]=$E443)/(TableDiv[[Agency]:[Agency]]=$E443)*(ROW(TableDiv[Agency])-ROW(TableDiv[[#Headers],[Agency]])),COLUMNS($F$7:T$7))))</f>
        <v>0</v>
      </c>
      <c r="U443" s="1069" cm="1">
        <f t="array" ref="U443">IF($D443&lt;COLUMNS($F$7:U$7),"",INDEX(TableDiv[[GASB]:[GASB]],_xlfn.AGGREGATE(15,3,(TableDiv[[Agency]:[Agency]]=$E443)/(TableDiv[[Agency]:[Agency]]=$E443)*(ROW(TableDiv[Agency])-ROW(TableDiv[[#Headers],[Agency]])),COLUMNS($F$7:U$7))))</f>
        <v>0</v>
      </c>
      <c r="V443" s="1069" cm="1">
        <f t="array" ref="V443">IF($D443&lt;COLUMNS($F$7:V$7),"",INDEX(TableDiv[[GASB]:[GASB]],_xlfn.AGGREGATE(15,3,(TableDiv[[Agency]:[Agency]]=$E443)/(TableDiv[[Agency]:[Agency]]=$E443)*(ROW(TableDiv[Agency])-ROW(TableDiv[[#Headers],[Agency]])),COLUMNS($F$7:V$7))))</f>
        <v>0</v>
      </c>
      <c r="W443" s="1069" cm="1">
        <f t="array" ref="W443">IF($D443&lt;COLUMNS($F$7:W$7),"",INDEX(TableDiv[[GASB]:[GASB]],_xlfn.AGGREGATE(15,3,(TableDiv[[Agency]:[Agency]]=$E443)/(TableDiv[[Agency]:[Agency]]=$E443)*(ROW(TableDiv[Agency])-ROW(TableDiv[[#Headers],[Agency]])),COLUMNS($F$7:W$7))))</f>
        <v>0</v>
      </c>
      <c r="X443" s="1069" cm="1">
        <f t="array" ref="X443">IF($D443&lt;COLUMNS($F$7:X$7),"",INDEX(TableDiv[[GASB]:[GASB]],_xlfn.AGGREGATE(15,3,(TableDiv[[Agency]:[Agency]]=$E443)/(TableDiv[[Agency]:[Agency]]=$E443)*(ROW(TableDiv[Agency])-ROW(TableDiv[[#Headers],[Agency]])),COLUMNS($F$7:X$7))))</f>
        <v>0</v>
      </c>
      <c r="Y443" s="1069" cm="1">
        <f t="array" ref="Y443">IF($D443&lt;COLUMNS($F$7:Y$7),"",INDEX(TableDiv[[GASB]:[GASB]],_xlfn.AGGREGATE(15,3,(TableDiv[[Agency]:[Agency]]=$E443)/(TableDiv[[Agency]:[Agency]]=$E443)*(ROW(TableDiv[Agency])-ROW(TableDiv[[#Headers],[Agency]])),COLUMNS($F$7:Y$7))))</f>
        <v>0</v>
      </c>
      <c r="Z443" s="1069" cm="1">
        <f t="array" ref="Z443">IF($D443&lt;COLUMNS($F$7:Z$7),"",INDEX(TableDiv[[GASB]:[GASB]],_xlfn.AGGREGATE(15,3,(TableDiv[[Agency]:[Agency]]=$E443)/(TableDiv[[Agency]:[Agency]]=$E443)*(ROW(TableDiv[Agency])-ROW(TableDiv[[#Headers],[Agency]])),COLUMNS($F$7:Z$7))))</f>
        <v>0</v>
      </c>
      <c r="AA443" s="1069" cm="1">
        <f t="array" ref="AA443">IF($D443&lt;COLUMNS($F$7:AA$7),"",INDEX(TableDiv[[GASB]:[GASB]],_xlfn.AGGREGATE(15,3,(TableDiv[[Agency]:[Agency]]=$E443)/(TableDiv[[Agency]:[Agency]]=$E443)*(ROW(TableDiv[Agency])-ROW(TableDiv[[#Headers],[Agency]])),COLUMNS($F$7:AA$7))))</f>
        <v>0</v>
      </c>
      <c r="AB443" s="1069" cm="1">
        <f t="array" ref="AB443">IF($D443&lt;COLUMNS($F$7:AB$7),"",INDEX(TableDiv[[GASB]:[GASB]],_xlfn.AGGREGATE(15,3,(TableDiv[[Agency]:[Agency]]=$E443)/(TableDiv[[Agency]:[Agency]]=$E443)*(ROW(TableDiv[Agency])-ROW(TableDiv[[#Headers],[Agency]])),COLUMNS($F$7:AB$7))))</f>
        <v>0</v>
      </c>
      <c r="AC443" s="1069" cm="1">
        <f t="array" ref="AC443">IF($D443&lt;COLUMNS($F$7:AC$7),"",INDEX(TableDiv[[GASB]:[GASB]],_xlfn.AGGREGATE(15,3,(TableDiv[[Agency]:[Agency]]=$E443)/(TableDiv[[Agency]:[Agency]]=$E443)*(ROW(TableDiv[Agency])-ROW(TableDiv[[#Headers],[Agency]])),COLUMNS($F$7:AC$7))))</f>
        <v>0</v>
      </c>
      <c r="AD443" s="1069" cm="1">
        <f t="array" ref="AD443">IF($D443&lt;COLUMNS($F$7:AD$7),"",INDEX(TableDiv[[GASB]:[GASB]],_xlfn.AGGREGATE(15,3,(TableDiv[[Agency]:[Agency]]=$E443)/(TableDiv[[Agency]:[Agency]]=$E443)*(ROW(TableDiv[Agency])-ROW(TableDiv[[#Headers],[Agency]])),COLUMNS($F$7:AD$7))))</f>
        <v>0</v>
      </c>
      <c r="AE443" s="1069" cm="1">
        <f t="array" ref="AE443">IF($D443&lt;COLUMNS($F$7:AE$7),"",INDEX(TableDiv[[GASB]:[GASB]],_xlfn.AGGREGATE(15,3,(TableDiv[[Agency]:[Agency]]=$E443)/(TableDiv[[Agency]:[Agency]]=$E443)*(ROW(TableDiv[Agency])-ROW(TableDiv[[#Headers],[Agency]])),COLUMNS($F$7:AE$7))))</f>
        <v>0</v>
      </c>
      <c r="AF443" s="1069" cm="1">
        <f t="array" ref="AF443">IF($D443&lt;COLUMNS($F$7:AF$7),"",INDEX(TableDiv[[GASB]:[GASB]],_xlfn.AGGREGATE(15,3,(TableDiv[[Agency]:[Agency]]=$E443)/(TableDiv[[Agency]:[Agency]]=$E443)*(ROW(TableDiv[Agency])-ROW(TableDiv[[#Headers],[Agency]])),COLUMNS($F$7:AF$7))))</f>
        <v>0</v>
      </c>
      <c r="AG443" s="1069" cm="1">
        <f t="array" ref="AG443">IF($D443&lt;COLUMNS($F$7:AG$7),"",INDEX(TableDiv[[GASB]:[GASB]],_xlfn.AGGREGATE(15,3,(TableDiv[[Agency]:[Agency]]=$E443)/(TableDiv[[Agency]:[Agency]]=$E443)*(ROW(TableDiv[Agency])-ROW(TableDiv[[#Headers],[Agency]])),COLUMNS($F$7:AG$7))))</f>
        <v>0</v>
      </c>
      <c r="AH443" s="1069" cm="1">
        <f t="array" ref="AH443">IF($D443&lt;COLUMNS($F$7:AH$7),"",INDEX(TableDiv[[GASB]:[GASB]],_xlfn.AGGREGATE(15,3,(TableDiv[[Agency]:[Agency]]=$E443)/(TableDiv[[Agency]:[Agency]]=$E443)*(ROW(TableDiv[Agency])-ROW(TableDiv[[#Headers],[Agency]])),COLUMNS($F$7:AH$7))))</f>
        <v>0</v>
      </c>
      <c r="AI443" s="1069" cm="1">
        <f t="array" ref="AI443">IF($D443&lt;COLUMNS($F$7:AI$7),"",INDEX(TableDiv[[GASB]:[GASB]],_xlfn.AGGREGATE(15,3,(TableDiv[[Agency]:[Agency]]=$E443)/(TableDiv[[Agency]:[Agency]]=$E443)*(ROW(TableDiv[Agency])-ROW(TableDiv[[#Headers],[Agency]])),COLUMNS($F$7:AI$7))))</f>
        <v>0</v>
      </c>
      <c r="AJ443" s="1069" cm="1">
        <f t="array" ref="AJ443">IF($D443&lt;COLUMNS($F$7:AJ$7),"",INDEX(TableDiv[[GASB]:[GASB]],_xlfn.AGGREGATE(15,3,(TableDiv[[Agency]:[Agency]]=$E443)/(TableDiv[[Agency]:[Agency]]=$E443)*(ROW(TableDiv[Agency])-ROW(TableDiv[[#Headers],[Agency]])),COLUMNS($F$7:AJ$7))))</f>
        <v>0</v>
      </c>
      <c r="AK443" s="1069" t="str" cm="1">
        <f t="array" ref="AK443">IF($D443&lt;COLUMNS($F$7:AK$7),"",INDEX(TableDiv[[GASB]:[GASB]],_xlfn.AGGREGATE(15,3,(TableDiv[[Agency]:[Agency]]=$E443)/(TableDiv[[Agency]:[Agency]]=$E443)*(ROW(TableDiv[Agency])-ROW(TableDiv[[#Headers],[Agency]])),COLUMNS($F$7:AK$7))))</f>
        <v/>
      </c>
      <c r="AL443" s="1069" t="str" cm="1">
        <f t="array" ref="AL443">IF($D443&lt;COLUMNS($F$7:AL$7),"",INDEX(TableDiv[[GASB]:[GASB]],_xlfn.AGGREGATE(15,3,(TableDiv[[Agency]:[Agency]]=$E443)/(TableDiv[[Agency]:[Agency]]=$E443)*(ROW(TableDiv[Agency])-ROW(TableDiv[[#Headers],[Agency]])),COLUMNS($F$7:AL$7))))</f>
        <v/>
      </c>
      <c r="AM443" s="1069" t="str" cm="1">
        <f t="array" ref="AM443">IF($D443&lt;COLUMNS($F$7:AM$7),"",INDEX(TableDiv[[GASB]:[GASB]],_xlfn.AGGREGATE(15,3,(TableDiv[[Agency]:[Agency]]=$E443)/(TableDiv[[Agency]:[Agency]]=$E443)*(ROW(TableDiv[Agency])-ROW(TableDiv[[#Headers],[Agency]])),COLUMNS($F$7:AM$7))))</f>
        <v/>
      </c>
      <c r="AN443" s="1069"/>
      <c r="AO443" s="1069"/>
      <c r="AP443" s="1069"/>
      <c r="AQ443" s="1069"/>
      <c r="AR443" s="1069"/>
      <c r="AS443" s="1069"/>
    </row>
    <row r="444" spans="1:45" ht="15">
      <c r="A444" s="1073" t="s">
        <v>1197</v>
      </c>
      <c r="B444" s="1073" t="s">
        <v>177</v>
      </c>
      <c r="C444" s="1069"/>
      <c r="D444" s="1069">
        <f>COUNTIF(TableDiv[Agency],E444)</f>
        <v>31</v>
      </c>
      <c r="E444" s="1078" t="str" cm="1">
        <f t="array" ref="E444">IFERROR(INDEX(TableDiv[Agency],MATCH(0,INDEX(COUNTIF($E$7:E443,TableDiv[Agency]),),0)),"")</f>
        <v/>
      </c>
      <c r="F444" s="1069" cm="1">
        <f t="array" ref="F444">IF($D444&lt;COLUMNS($F$7:F$7),"",INDEX(TableDiv[[GASB]:[GASB]],_xlfn.AGGREGATE(15,3,(TableDiv[[Agency]:[Agency]]=$E444)/(TableDiv[[Agency]:[Agency]]=$E444)*(ROW(TableDiv[Agency])-ROW(TableDiv[[#Headers],[Agency]])),COLUMNS($F$7:F$7))))</f>
        <v>0</v>
      </c>
      <c r="G444" s="1069" cm="1">
        <f t="array" ref="G444">IF($D444&lt;COLUMNS($F$7:G$7),"",INDEX(TableDiv[[GASB]:[GASB]],_xlfn.AGGREGATE(15,3,(TableDiv[[Agency]:[Agency]]=$E444)/(TableDiv[[Agency]:[Agency]]=$E444)*(ROW(TableDiv[Agency])-ROW(TableDiv[[#Headers],[Agency]])),COLUMNS($F$7:G$7))))</f>
        <v>0</v>
      </c>
      <c r="H444" s="1069" cm="1">
        <f t="array" ref="H444">IF($D444&lt;COLUMNS($F$7:H$7),"",INDEX(TableDiv[[GASB]:[GASB]],_xlfn.AGGREGATE(15,3,(TableDiv[[Agency]:[Agency]]=$E444)/(TableDiv[[Agency]:[Agency]]=$E444)*(ROW(TableDiv[Agency])-ROW(TableDiv[[#Headers],[Agency]])),COLUMNS($F$7:H$7))))</f>
        <v>0</v>
      </c>
      <c r="I444" s="1069" cm="1">
        <f t="array" ref="I444">IF($D444&lt;COLUMNS($F$7:I$7),"",INDEX(TableDiv[[GASB]:[GASB]],_xlfn.AGGREGATE(15,3,(TableDiv[[Agency]:[Agency]]=$E444)/(TableDiv[[Agency]:[Agency]]=$E444)*(ROW(TableDiv[Agency])-ROW(TableDiv[[#Headers],[Agency]])),COLUMNS($F$7:I$7))))</f>
        <v>0</v>
      </c>
      <c r="J444" s="1069" cm="1">
        <f t="array" ref="J444">IF($D444&lt;COLUMNS($F$7:J$7),"",INDEX(TableDiv[[GASB]:[GASB]],_xlfn.AGGREGATE(15,3,(TableDiv[[Agency]:[Agency]]=$E444)/(TableDiv[[Agency]:[Agency]]=$E444)*(ROW(TableDiv[Agency])-ROW(TableDiv[[#Headers],[Agency]])),COLUMNS($F$7:J$7))))</f>
        <v>0</v>
      </c>
      <c r="K444" s="1069" cm="1">
        <f t="array" ref="K444">IF($D444&lt;COLUMNS($F$7:K$7),"",INDEX(TableDiv[[GASB]:[GASB]],_xlfn.AGGREGATE(15,3,(TableDiv[[Agency]:[Agency]]=$E444)/(TableDiv[[Agency]:[Agency]]=$E444)*(ROW(TableDiv[Agency])-ROW(TableDiv[[#Headers],[Agency]])),COLUMNS($F$7:K$7))))</f>
        <v>0</v>
      </c>
      <c r="L444" s="1069" cm="1">
        <f t="array" ref="L444">IF($D444&lt;COLUMNS($F$7:L$7),"",INDEX(TableDiv[[GASB]:[GASB]],_xlfn.AGGREGATE(15,3,(TableDiv[[Agency]:[Agency]]=$E444)/(TableDiv[[Agency]:[Agency]]=$E444)*(ROW(TableDiv[Agency])-ROW(TableDiv[[#Headers],[Agency]])),COLUMNS($F$7:L$7))))</f>
        <v>0</v>
      </c>
      <c r="M444" s="1069" cm="1">
        <f t="array" ref="M444">IF($D444&lt;COLUMNS($F$7:M$7),"",INDEX(TableDiv[[GASB]:[GASB]],_xlfn.AGGREGATE(15,3,(TableDiv[[Agency]:[Agency]]=$E444)/(TableDiv[[Agency]:[Agency]]=$E444)*(ROW(TableDiv[Agency])-ROW(TableDiv[[#Headers],[Agency]])),COLUMNS($F$7:M$7))))</f>
        <v>0</v>
      </c>
      <c r="N444" s="1069" cm="1">
        <f t="array" ref="N444">IF($D444&lt;COLUMNS($F$7:N$7),"",INDEX(TableDiv[[GASB]:[GASB]],_xlfn.AGGREGATE(15,3,(TableDiv[[Agency]:[Agency]]=$E444)/(TableDiv[[Agency]:[Agency]]=$E444)*(ROW(TableDiv[Agency])-ROW(TableDiv[[#Headers],[Agency]])),COLUMNS($F$7:N$7))))</f>
        <v>0</v>
      </c>
      <c r="O444" s="1069" cm="1">
        <f t="array" ref="O444">IF($D444&lt;COLUMNS($F$7:O$7),"",INDEX(TableDiv[[GASB]:[GASB]],_xlfn.AGGREGATE(15,3,(TableDiv[[Agency]:[Agency]]=$E444)/(TableDiv[[Agency]:[Agency]]=$E444)*(ROW(TableDiv[Agency])-ROW(TableDiv[[#Headers],[Agency]])),COLUMNS($F$7:O$7))))</f>
        <v>0</v>
      </c>
      <c r="P444" s="1069" cm="1">
        <f t="array" ref="P444">IF($D444&lt;COLUMNS($F$7:P$7),"",INDEX(TableDiv[[GASB]:[GASB]],_xlfn.AGGREGATE(15,3,(TableDiv[[Agency]:[Agency]]=$E444)/(TableDiv[[Agency]:[Agency]]=$E444)*(ROW(TableDiv[Agency])-ROW(TableDiv[[#Headers],[Agency]])),COLUMNS($F$7:P$7))))</f>
        <v>0</v>
      </c>
      <c r="Q444" s="1069" cm="1">
        <f t="array" ref="Q444">IF($D444&lt;COLUMNS($F$7:Q$7),"",INDEX(TableDiv[[GASB]:[GASB]],_xlfn.AGGREGATE(15,3,(TableDiv[[Agency]:[Agency]]=$E444)/(TableDiv[[Agency]:[Agency]]=$E444)*(ROW(TableDiv[Agency])-ROW(TableDiv[[#Headers],[Agency]])),COLUMNS($F$7:Q$7))))</f>
        <v>0</v>
      </c>
      <c r="R444" s="1069" cm="1">
        <f t="array" ref="R444">IF($D444&lt;COLUMNS($F$7:R$7),"",INDEX(TableDiv[[GASB]:[GASB]],_xlfn.AGGREGATE(15,3,(TableDiv[[Agency]:[Agency]]=$E444)/(TableDiv[[Agency]:[Agency]]=$E444)*(ROW(TableDiv[Agency])-ROW(TableDiv[[#Headers],[Agency]])),COLUMNS($F$7:R$7))))</f>
        <v>0</v>
      </c>
      <c r="S444" s="1069" cm="1">
        <f t="array" ref="S444">IF($D444&lt;COLUMNS($F$7:S$7),"",INDEX(TableDiv[[GASB]:[GASB]],_xlfn.AGGREGATE(15,3,(TableDiv[[Agency]:[Agency]]=$E444)/(TableDiv[[Agency]:[Agency]]=$E444)*(ROW(TableDiv[Agency])-ROW(TableDiv[[#Headers],[Agency]])),COLUMNS($F$7:S$7))))</f>
        <v>0</v>
      </c>
      <c r="T444" s="1069" cm="1">
        <f t="array" ref="T444">IF($D444&lt;COLUMNS($F$7:T$7),"",INDEX(TableDiv[[GASB]:[GASB]],_xlfn.AGGREGATE(15,3,(TableDiv[[Agency]:[Agency]]=$E444)/(TableDiv[[Agency]:[Agency]]=$E444)*(ROW(TableDiv[Agency])-ROW(TableDiv[[#Headers],[Agency]])),COLUMNS($F$7:T$7))))</f>
        <v>0</v>
      </c>
      <c r="U444" s="1069" cm="1">
        <f t="array" ref="U444">IF($D444&lt;COLUMNS($F$7:U$7),"",INDEX(TableDiv[[GASB]:[GASB]],_xlfn.AGGREGATE(15,3,(TableDiv[[Agency]:[Agency]]=$E444)/(TableDiv[[Agency]:[Agency]]=$E444)*(ROW(TableDiv[Agency])-ROW(TableDiv[[#Headers],[Agency]])),COLUMNS($F$7:U$7))))</f>
        <v>0</v>
      </c>
      <c r="V444" s="1069" cm="1">
        <f t="array" ref="V444">IF($D444&lt;COLUMNS($F$7:V$7),"",INDEX(TableDiv[[GASB]:[GASB]],_xlfn.AGGREGATE(15,3,(TableDiv[[Agency]:[Agency]]=$E444)/(TableDiv[[Agency]:[Agency]]=$E444)*(ROW(TableDiv[Agency])-ROW(TableDiv[[#Headers],[Agency]])),COLUMNS($F$7:V$7))))</f>
        <v>0</v>
      </c>
      <c r="W444" s="1069" cm="1">
        <f t="array" ref="W444">IF($D444&lt;COLUMNS($F$7:W$7),"",INDEX(TableDiv[[GASB]:[GASB]],_xlfn.AGGREGATE(15,3,(TableDiv[[Agency]:[Agency]]=$E444)/(TableDiv[[Agency]:[Agency]]=$E444)*(ROW(TableDiv[Agency])-ROW(TableDiv[[#Headers],[Agency]])),COLUMNS($F$7:W$7))))</f>
        <v>0</v>
      </c>
      <c r="X444" s="1069" cm="1">
        <f t="array" ref="X444">IF($D444&lt;COLUMNS($F$7:X$7),"",INDEX(TableDiv[[GASB]:[GASB]],_xlfn.AGGREGATE(15,3,(TableDiv[[Agency]:[Agency]]=$E444)/(TableDiv[[Agency]:[Agency]]=$E444)*(ROW(TableDiv[Agency])-ROW(TableDiv[[#Headers],[Agency]])),COLUMNS($F$7:X$7))))</f>
        <v>0</v>
      </c>
      <c r="Y444" s="1069" cm="1">
        <f t="array" ref="Y444">IF($D444&lt;COLUMNS($F$7:Y$7),"",INDEX(TableDiv[[GASB]:[GASB]],_xlfn.AGGREGATE(15,3,(TableDiv[[Agency]:[Agency]]=$E444)/(TableDiv[[Agency]:[Agency]]=$E444)*(ROW(TableDiv[Agency])-ROW(TableDiv[[#Headers],[Agency]])),COLUMNS($F$7:Y$7))))</f>
        <v>0</v>
      </c>
      <c r="Z444" s="1069" cm="1">
        <f t="array" ref="Z444">IF($D444&lt;COLUMNS($F$7:Z$7),"",INDEX(TableDiv[[GASB]:[GASB]],_xlfn.AGGREGATE(15,3,(TableDiv[[Agency]:[Agency]]=$E444)/(TableDiv[[Agency]:[Agency]]=$E444)*(ROW(TableDiv[Agency])-ROW(TableDiv[[#Headers],[Agency]])),COLUMNS($F$7:Z$7))))</f>
        <v>0</v>
      </c>
      <c r="AA444" s="1069" cm="1">
        <f t="array" ref="AA444">IF($D444&lt;COLUMNS($F$7:AA$7),"",INDEX(TableDiv[[GASB]:[GASB]],_xlfn.AGGREGATE(15,3,(TableDiv[[Agency]:[Agency]]=$E444)/(TableDiv[[Agency]:[Agency]]=$E444)*(ROW(TableDiv[Agency])-ROW(TableDiv[[#Headers],[Agency]])),COLUMNS($F$7:AA$7))))</f>
        <v>0</v>
      </c>
      <c r="AB444" s="1069" cm="1">
        <f t="array" ref="AB444">IF($D444&lt;COLUMNS($F$7:AB$7),"",INDEX(TableDiv[[GASB]:[GASB]],_xlfn.AGGREGATE(15,3,(TableDiv[[Agency]:[Agency]]=$E444)/(TableDiv[[Agency]:[Agency]]=$E444)*(ROW(TableDiv[Agency])-ROW(TableDiv[[#Headers],[Agency]])),COLUMNS($F$7:AB$7))))</f>
        <v>0</v>
      </c>
      <c r="AC444" s="1069" cm="1">
        <f t="array" ref="AC444">IF($D444&lt;COLUMNS($F$7:AC$7),"",INDEX(TableDiv[[GASB]:[GASB]],_xlfn.AGGREGATE(15,3,(TableDiv[[Agency]:[Agency]]=$E444)/(TableDiv[[Agency]:[Agency]]=$E444)*(ROW(TableDiv[Agency])-ROW(TableDiv[[#Headers],[Agency]])),COLUMNS($F$7:AC$7))))</f>
        <v>0</v>
      </c>
      <c r="AD444" s="1069" cm="1">
        <f t="array" ref="AD444">IF($D444&lt;COLUMNS($F$7:AD$7),"",INDEX(TableDiv[[GASB]:[GASB]],_xlfn.AGGREGATE(15,3,(TableDiv[[Agency]:[Agency]]=$E444)/(TableDiv[[Agency]:[Agency]]=$E444)*(ROW(TableDiv[Agency])-ROW(TableDiv[[#Headers],[Agency]])),COLUMNS($F$7:AD$7))))</f>
        <v>0</v>
      </c>
      <c r="AE444" s="1069" cm="1">
        <f t="array" ref="AE444">IF($D444&lt;COLUMNS($F$7:AE$7),"",INDEX(TableDiv[[GASB]:[GASB]],_xlfn.AGGREGATE(15,3,(TableDiv[[Agency]:[Agency]]=$E444)/(TableDiv[[Agency]:[Agency]]=$E444)*(ROW(TableDiv[Agency])-ROW(TableDiv[[#Headers],[Agency]])),COLUMNS($F$7:AE$7))))</f>
        <v>0</v>
      </c>
      <c r="AF444" s="1069" cm="1">
        <f t="array" ref="AF444">IF($D444&lt;COLUMNS($F$7:AF$7),"",INDEX(TableDiv[[GASB]:[GASB]],_xlfn.AGGREGATE(15,3,(TableDiv[[Agency]:[Agency]]=$E444)/(TableDiv[[Agency]:[Agency]]=$E444)*(ROW(TableDiv[Agency])-ROW(TableDiv[[#Headers],[Agency]])),COLUMNS($F$7:AF$7))))</f>
        <v>0</v>
      </c>
      <c r="AG444" s="1069" cm="1">
        <f t="array" ref="AG444">IF($D444&lt;COLUMNS($F$7:AG$7),"",INDEX(TableDiv[[GASB]:[GASB]],_xlfn.AGGREGATE(15,3,(TableDiv[[Agency]:[Agency]]=$E444)/(TableDiv[[Agency]:[Agency]]=$E444)*(ROW(TableDiv[Agency])-ROW(TableDiv[[#Headers],[Agency]])),COLUMNS($F$7:AG$7))))</f>
        <v>0</v>
      </c>
      <c r="AH444" s="1069" cm="1">
        <f t="array" ref="AH444">IF($D444&lt;COLUMNS($F$7:AH$7),"",INDEX(TableDiv[[GASB]:[GASB]],_xlfn.AGGREGATE(15,3,(TableDiv[[Agency]:[Agency]]=$E444)/(TableDiv[[Agency]:[Agency]]=$E444)*(ROW(TableDiv[Agency])-ROW(TableDiv[[#Headers],[Agency]])),COLUMNS($F$7:AH$7))))</f>
        <v>0</v>
      </c>
      <c r="AI444" s="1069" cm="1">
        <f t="array" ref="AI444">IF($D444&lt;COLUMNS($F$7:AI$7),"",INDEX(TableDiv[[GASB]:[GASB]],_xlfn.AGGREGATE(15,3,(TableDiv[[Agency]:[Agency]]=$E444)/(TableDiv[[Agency]:[Agency]]=$E444)*(ROW(TableDiv[Agency])-ROW(TableDiv[[#Headers],[Agency]])),COLUMNS($F$7:AI$7))))</f>
        <v>0</v>
      </c>
      <c r="AJ444" s="1069" cm="1">
        <f t="array" ref="AJ444">IF($D444&lt;COLUMNS($F$7:AJ$7),"",INDEX(TableDiv[[GASB]:[GASB]],_xlfn.AGGREGATE(15,3,(TableDiv[[Agency]:[Agency]]=$E444)/(TableDiv[[Agency]:[Agency]]=$E444)*(ROW(TableDiv[Agency])-ROW(TableDiv[[#Headers],[Agency]])),COLUMNS($F$7:AJ$7))))</f>
        <v>0</v>
      </c>
      <c r="AK444" s="1069" t="str" cm="1">
        <f t="array" ref="AK444">IF($D444&lt;COLUMNS($F$7:AK$7),"",INDEX(TableDiv[[GASB]:[GASB]],_xlfn.AGGREGATE(15,3,(TableDiv[[Agency]:[Agency]]=$E444)/(TableDiv[[Agency]:[Agency]]=$E444)*(ROW(TableDiv[Agency])-ROW(TableDiv[[#Headers],[Agency]])),COLUMNS($F$7:AK$7))))</f>
        <v/>
      </c>
      <c r="AL444" s="1069" t="str" cm="1">
        <f t="array" ref="AL444">IF($D444&lt;COLUMNS($F$7:AL$7),"",INDEX(TableDiv[[GASB]:[GASB]],_xlfn.AGGREGATE(15,3,(TableDiv[[Agency]:[Agency]]=$E444)/(TableDiv[[Agency]:[Agency]]=$E444)*(ROW(TableDiv[Agency])-ROW(TableDiv[[#Headers],[Agency]])),COLUMNS($F$7:AL$7))))</f>
        <v/>
      </c>
      <c r="AM444" s="1069" t="str" cm="1">
        <f t="array" ref="AM444">IF($D444&lt;COLUMNS($F$7:AM$7),"",INDEX(TableDiv[[GASB]:[GASB]],_xlfn.AGGREGATE(15,3,(TableDiv[[Agency]:[Agency]]=$E444)/(TableDiv[[Agency]:[Agency]]=$E444)*(ROW(TableDiv[Agency])-ROW(TableDiv[[#Headers],[Agency]])),COLUMNS($F$7:AM$7))))</f>
        <v/>
      </c>
      <c r="AN444" s="1069"/>
      <c r="AO444" s="1069"/>
      <c r="AP444" s="1069"/>
      <c r="AQ444" s="1069"/>
      <c r="AR444" s="1069"/>
      <c r="AS444" s="1069"/>
    </row>
    <row r="445" spans="1:45" ht="15">
      <c r="A445" s="1073" t="s">
        <v>1200</v>
      </c>
      <c r="B445" s="1073" t="s">
        <v>177</v>
      </c>
      <c r="C445" s="1069"/>
      <c r="D445" s="1069">
        <f>COUNTIF(TableDiv[Agency],E445)</f>
        <v>31</v>
      </c>
      <c r="E445" s="1078" t="str" cm="1">
        <f t="array" ref="E445">IFERROR(INDEX(TableDiv[Agency],MATCH(0,INDEX(COUNTIF($E$7:E444,TableDiv[Agency]),),0)),"")</f>
        <v/>
      </c>
      <c r="F445" s="1069" cm="1">
        <f t="array" ref="F445">IF($D445&lt;COLUMNS($F$7:F$7),"",INDEX(TableDiv[[GASB]:[GASB]],_xlfn.AGGREGATE(15,3,(TableDiv[[Agency]:[Agency]]=$E445)/(TableDiv[[Agency]:[Agency]]=$E445)*(ROW(TableDiv[Agency])-ROW(TableDiv[[#Headers],[Agency]])),COLUMNS($F$7:F$7))))</f>
        <v>0</v>
      </c>
      <c r="G445" s="1069" cm="1">
        <f t="array" ref="G445">IF($D445&lt;COLUMNS($F$7:G$7),"",INDEX(TableDiv[[GASB]:[GASB]],_xlfn.AGGREGATE(15,3,(TableDiv[[Agency]:[Agency]]=$E445)/(TableDiv[[Agency]:[Agency]]=$E445)*(ROW(TableDiv[Agency])-ROW(TableDiv[[#Headers],[Agency]])),COLUMNS($F$7:G$7))))</f>
        <v>0</v>
      </c>
      <c r="H445" s="1069" cm="1">
        <f t="array" ref="H445">IF($D445&lt;COLUMNS($F$7:H$7),"",INDEX(TableDiv[[GASB]:[GASB]],_xlfn.AGGREGATE(15,3,(TableDiv[[Agency]:[Agency]]=$E445)/(TableDiv[[Agency]:[Agency]]=$E445)*(ROW(TableDiv[Agency])-ROW(TableDiv[[#Headers],[Agency]])),COLUMNS($F$7:H$7))))</f>
        <v>0</v>
      </c>
      <c r="I445" s="1069" cm="1">
        <f t="array" ref="I445">IF($D445&lt;COLUMNS($F$7:I$7),"",INDEX(TableDiv[[GASB]:[GASB]],_xlfn.AGGREGATE(15,3,(TableDiv[[Agency]:[Agency]]=$E445)/(TableDiv[[Agency]:[Agency]]=$E445)*(ROW(TableDiv[Agency])-ROW(TableDiv[[#Headers],[Agency]])),COLUMNS($F$7:I$7))))</f>
        <v>0</v>
      </c>
      <c r="J445" s="1069" cm="1">
        <f t="array" ref="J445">IF($D445&lt;COLUMNS($F$7:J$7),"",INDEX(TableDiv[[GASB]:[GASB]],_xlfn.AGGREGATE(15,3,(TableDiv[[Agency]:[Agency]]=$E445)/(TableDiv[[Agency]:[Agency]]=$E445)*(ROW(TableDiv[Agency])-ROW(TableDiv[[#Headers],[Agency]])),COLUMNS($F$7:J$7))))</f>
        <v>0</v>
      </c>
      <c r="K445" s="1069" cm="1">
        <f t="array" ref="K445">IF($D445&lt;COLUMNS($F$7:K$7),"",INDEX(TableDiv[[GASB]:[GASB]],_xlfn.AGGREGATE(15,3,(TableDiv[[Agency]:[Agency]]=$E445)/(TableDiv[[Agency]:[Agency]]=$E445)*(ROW(TableDiv[Agency])-ROW(TableDiv[[#Headers],[Agency]])),COLUMNS($F$7:K$7))))</f>
        <v>0</v>
      </c>
      <c r="L445" s="1069" cm="1">
        <f t="array" ref="L445">IF($D445&lt;COLUMNS($F$7:L$7),"",INDEX(TableDiv[[GASB]:[GASB]],_xlfn.AGGREGATE(15,3,(TableDiv[[Agency]:[Agency]]=$E445)/(TableDiv[[Agency]:[Agency]]=$E445)*(ROW(TableDiv[Agency])-ROW(TableDiv[[#Headers],[Agency]])),COLUMNS($F$7:L$7))))</f>
        <v>0</v>
      </c>
      <c r="M445" s="1069" cm="1">
        <f t="array" ref="M445">IF($D445&lt;COLUMNS($F$7:M$7),"",INDEX(TableDiv[[GASB]:[GASB]],_xlfn.AGGREGATE(15,3,(TableDiv[[Agency]:[Agency]]=$E445)/(TableDiv[[Agency]:[Agency]]=$E445)*(ROW(TableDiv[Agency])-ROW(TableDiv[[#Headers],[Agency]])),COLUMNS($F$7:M$7))))</f>
        <v>0</v>
      </c>
      <c r="N445" s="1069" cm="1">
        <f t="array" ref="N445">IF($D445&lt;COLUMNS($F$7:N$7),"",INDEX(TableDiv[[GASB]:[GASB]],_xlfn.AGGREGATE(15,3,(TableDiv[[Agency]:[Agency]]=$E445)/(TableDiv[[Agency]:[Agency]]=$E445)*(ROW(TableDiv[Agency])-ROW(TableDiv[[#Headers],[Agency]])),COLUMNS($F$7:N$7))))</f>
        <v>0</v>
      </c>
      <c r="O445" s="1069" cm="1">
        <f t="array" ref="O445">IF($D445&lt;COLUMNS($F$7:O$7),"",INDEX(TableDiv[[GASB]:[GASB]],_xlfn.AGGREGATE(15,3,(TableDiv[[Agency]:[Agency]]=$E445)/(TableDiv[[Agency]:[Agency]]=$E445)*(ROW(TableDiv[Agency])-ROW(TableDiv[[#Headers],[Agency]])),COLUMNS($F$7:O$7))))</f>
        <v>0</v>
      </c>
      <c r="P445" s="1069" cm="1">
        <f t="array" ref="P445">IF($D445&lt;COLUMNS($F$7:P$7),"",INDEX(TableDiv[[GASB]:[GASB]],_xlfn.AGGREGATE(15,3,(TableDiv[[Agency]:[Agency]]=$E445)/(TableDiv[[Agency]:[Agency]]=$E445)*(ROW(TableDiv[Agency])-ROW(TableDiv[[#Headers],[Agency]])),COLUMNS($F$7:P$7))))</f>
        <v>0</v>
      </c>
      <c r="Q445" s="1069" cm="1">
        <f t="array" ref="Q445">IF($D445&lt;COLUMNS($F$7:Q$7),"",INDEX(TableDiv[[GASB]:[GASB]],_xlfn.AGGREGATE(15,3,(TableDiv[[Agency]:[Agency]]=$E445)/(TableDiv[[Agency]:[Agency]]=$E445)*(ROW(TableDiv[Agency])-ROW(TableDiv[[#Headers],[Agency]])),COLUMNS($F$7:Q$7))))</f>
        <v>0</v>
      </c>
      <c r="R445" s="1069" cm="1">
        <f t="array" ref="R445">IF($D445&lt;COLUMNS($F$7:R$7),"",INDEX(TableDiv[[GASB]:[GASB]],_xlfn.AGGREGATE(15,3,(TableDiv[[Agency]:[Agency]]=$E445)/(TableDiv[[Agency]:[Agency]]=$E445)*(ROW(TableDiv[Agency])-ROW(TableDiv[[#Headers],[Agency]])),COLUMNS($F$7:R$7))))</f>
        <v>0</v>
      </c>
      <c r="S445" s="1069" cm="1">
        <f t="array" ref="S445">IF($D445&lt;COLUMNS($F$7:S$7),"",INDEX(TableDiv[[GASB]:[GASB]],_xlfn.AGGREGATE(15,3,(TableDiv[[Agency]:[Agency]]=$E445)/(TableDiv[[Agency]:[Agency]]=$E445)*(ROW(TableDiv[Agency])-ROW(TableDiv[[#Headers],[Agency]])),COLUMNS($F$7:S$7))))</f>
        <v>0</v>
      </c>
      <c r="T445" s="1069" cm="1">
        <f t="array" ref="T445">IF($D445&lt;COLUMNS($F$7:T$7),"",INDEX(TableDiv[[GASB]:[GASB]],_xlfn.AGGREGATE(15,3,(TableDiv[[Agency]:[Agency]]=$E445)/(TableDiv[[Agency]:[Agency]]=$E445)*(ROW(TableDiv[Agency])-ROW(TableDiv[[#Headers],[Agency]])),COLUMNS($F$7:T$7))))</f>
        <v>0</v>
      </c>
      <c r="U445" s="1069" cm="1">
        <f t="array" ref="U445">IF($D445&lt;COLUMNS($F$7:U$7),"",INDEX(TableDiv[[GASB]:[GASB]],_xlfn.AGGREGATE(15,3,(TableDiv[[Agency]:[Agency]]=$E445)/(TableDiv[[Agency]:[Agency]]=$E445)*(ROW(TableDiv[Agency])-ROW(TableDiv[[#Headers],[Agency]])),COLUMNS($F$7:U$7))))</f>
        <v>0</v>
      </c>
      <c r="V445" s="1069" cm="1">
        <f t="array" ref="V445">IF($D445&lt;COLUMNS($F$7:V$7),"",INDEX(TableDiv[[GASB]:[GASB]],_xlfn.AGGREGATE(15,3,(TableDiv[[Agency]:[Agency]]=$E445)/(TableDiv[[Agency]:[Agency]]=$E445)*(ROW(TableDiv[Agency])-ROW(TableDiv[[#Headers],[Agency]])),COLUMNS($F$7:V$7))))</f>
        <v>0</v>
      </c>
      <c r="W445" s="1069" cm="1">
        <f t="array" ref="W445">IF($D445&lt;COLUMNS($F$7:W$7),"",INDEX(TableDiv[[GASB]:[GASB]],_xlfn.AGGREGATE(15,3,(TableDiv[[Agency]:[Agency]]=$E445)/(TableDiv[[Agency]:[Agency]]=$E445)*(ROW(TableDiv[Agency])-ROW(TableDiv[[#Headers],[Agency]])),COLUMNS($F$7:W$7))))</f>
        <v>0</v>
      </c>
      <c r="X445" s="1069" cm="1">
        <f t="array" ref="X445">IF($D445&lt;COLUMNS($F$7:X$7),"",INDEX(TableDiv[[GASB]:[GASB]],_xlfn.AGGREGATE(15,3,(TableDiv[[Agency]:[Agency]]=$E445)/(TableDiv[[Agency]:[Agency]]=$E445)*(ROW(TableDiv[Agency])-ROW(TableDiv[[#Headers],[Agency]])),COLUMNS($F$7:X$7))))</f>
        <v>0</v>
      </c>
      <c r="Y445" s="1069" cm="1">
        <f t="array" ref="Y445">IF($D445&lt;COLUMNS($F$7:Y$7),"",INDEX(TableDiv[[GASB]:[GASB]],_xlfn.AGGREGATE(15,3,(TableDiv[[Agency]:[Agency]]=$E445)/(TableDiv[[Agency]:[Agency]]=$E445)*(ROW(TableDiv[Agency])-ROW(TableDiv[[#Headers],[Agency]])),COLUMNS($F$7:Y$7))))</f>
        <v>0</v>
      </c>
      <c r="Z445" s="1069" cm="1">
        <f t="array" ref="Z445">IF($D445&lt;COLUMNS($F$7:Z$7),"",INDEX(TableDiv[[GASB]:[GASB]],_xlfn.AGGREGATE(15,3,(TableDiv[[Agency]:[Agency]]=$E445)/(TableDiv[[Agency]:[Agency]]=$E445)*(ROW(TableDiv[Agency])-ROW(TableDiv[[#Headers],[Agency]])),COLUMNS($F$7:Z$7))))</f>
        <v>0</v>
      </c>
      <c r="AA445" s="1069" cm="1">
        <f t="array" ref="AA445">IF($D445&lt;COLUMNS($F$7:AA$7),"",INDEX(TableDiv[[GASB]:[GASB]],_xlfn.AGGREGATE(15,3,(TableDiv[[Agency]:[Agency]]=$E445)/(TableDiv[[Agency]:[Agency]]=$E445)*(ROW(TableDiv[Agency])-ROW(TableDiv[[#Headers],[Agency]])),COLUMNS($F$7:AA$7))))</f>
        <v>0</v>
      </c>
      <c r="AB445" s="1069" cm="1">
        <f t="array" ref="AB445">IF($D445&lt;COLUMNS($F$7:AB$7),"",INDEX(TableDiv[[GASB]:[GASB]],_xlfn.AGGREGATE(15,3,(TableDiv[[Agency]:[Agency]]=$E445)/(TableDiv[[Agency]:[Agency]]=$E445)*(ROW(TableDiv[Agency])-ROW(TableDiv[[#Headers],[Agency]])),COLUMNS($F$7:AB$7))))</f>
        <v>0</v>
      </c>
      <c r="AC445" s="1069" cm="1">
        <f t="array" ref="AC445">IF($D445&lt;COLUMNS($F$7:AC$7),"",INDEX(TableDiv[[GASB]:[GASB]],_xlfn.AGGREGATE(15,3,(TableDiv[[Agency]:[Agency]]=$E445)/(TableDiv[[Agency]:[Agency]]=$E445)*(ROW(TableDiv[Agency])-ROW(TableDiv[[#Headers],[Agency]])),COLUMNS($F$7:AC$7))))</f>
        <v>0</v>
      </c>
      <c r="AD445" s="1069" cm="1">
        <f t="array" ref="AD445">IF($D445&lt;COLUMNS($F$7:AD$7),"",INDEX(TableDiv[[GASB]:[GASB]],_xlfn.AGGREGATE(15,3,(TableDiv[[Agency]:[Agency]]=$E445)/(TableDiv[[Agency]:[Agency]]=$E445)*(ROW(TableDiv[Agency])-ROW(TableDiv[[#Headers],[Agency]])),COLUMNS($F$7:AD$7))))</f>
        <v>0</v>
      </c>
      <c r="AE445" s="1069" cm="1">
        <f t="array" ref="AE445">IF($D445&lt;COLUMNS($F$7:AE$7),"",INDEX(TableDiv[[GASB]:[GASB]],_xlfn.AGGREGATE(15,3,(TableDiv[[Agency]:[Agency]]=$E445)/(TableDiv[[Agency]:[Agency]]=$E445)*(ROW(TableDiv[Agency])-ROW(TableDiv[[#Headers],[Agency]])),COLUMNS($F$7:AE$7))))</f>
        <v>0</v>
      </c>
      <c r="AF445" s="1069" cm="1">
        <f t="array" ref="AF445">IF($D445&lt;COLUMNS($F$7:AF$7),"",INDEX(TableDiv[[GASB]:[GASB]],_xlfn.AGGREGATE(15,3,(TableDiv[[Agency]:[Agency]]=$E445)/(TableDiv[[Agency]:[Agency]]=$E445)*(ROW(TableDiv[Agency])-ROW(TableDiv[[#Headers],[Agency]])),COLUMNS($F$7:AF$7))))</f>
        <v>0</v>
      </c>
      <c r="AG445" s="1069" cm="1">
        <f t="array" ref="AG445">IF($D445&lt;COLUMNS($F$7:AG$7),"",INDEX(TableDiv[[GASB]:[GASB]],_xlfn.AGGREGATE(15,3,(TableDiv[[Agency]:[Agency]]=$E445)/(TableDiv[[Agency]:[Agency]]=$E445)*(ROW(TableDiv[Agency])-ROW(TableDiv[[#Headers],[Agency]])),COLUMNS($F$7:AG$7))))</f>
        <v>0</v>
      </c>
      <c r="AH445" s="1069" cm="1">
        <f t="array" ref="AH445">IF($D445&lt;COLUMNS($F$7:AH$7),"",INDEX(TableDiv[[GASB]:[GASB]],_xlfn.AGGREGATE(15,3,(TableDiv[[Agency]:[Agency]]=$E445)/(TableDiv[[Agency]:[Agency]]=$E445)*(ROW(TableDiv[Agency])-ROW(TableDiv[[#Headers],[Agency]])),COLUMNS($F$7:AH$7))))</f>
        <v>0</v>
      </c>
      <c r="AI445" s="1069" cm="1">
        <f t="array" ref="AI445">IF($D445&lt;COLUMNS($F$7:AI$7),"",INDEX(TableDiv[[GASB]:[GASB]],_xlfn.AGGREGATE(15,3,(TableDiv[[Agency]:[Agency]]=$E445)/(TableDiv[[Agency]:[Agency]]=$E445)*(ROW(TableDiv[Agency])-ROW(TableDiv[[#Headers],[Agency]])),COLUMNS($F$7:AI$7))))</f>
        <v>0</v>
      </c>
      <c r="AJ445" s="1069" cm="1">
        <f t="array" ref="AJ445">IF($D445&lt;COLUMNS($F$7:AJ$7),"",INDEX(TableDiv[[GASB]:[GASB]],_xlfn.AGGREGATE(15,3,(TableDiv[[Agency]:[Agency]]=$E445)/(TableDiv[[Agency]:[Agency]]=$E445)*(ROW(TableDiv[Agency])-ROW(TableDiv[[#Headers],[Agency]])),COLUMNS($F$7:AJ$7))))</f>
        <v>0</v>
      </c>
      <c r="AK445" s="1069" t="str" cm="1">
        <f t="array" ref="AK445">IF($D445&lt;COLUMNS($F$7:AK$7),"",INDEX(TableDiv[[GASB]:[GASB]],_xlfn.AGGREGATE(15,3,(TableDiv[[Agency]:[Agency]]=$E445)/(TableDiv[[Agency]:[Agency]]=$E445)*(ROW(TableDiv[Agency])-ROW(TableDiv[[#Headers],[Agency]])),COLUMNS($F$7:AK$7))))</f>
        <v/>
      </c>
      <c r="AL445" s="1069" t="str" cm="1">
        <f t="array" ref="AL445">IF($D445&lt;COLUMNS($F$7:AL$7),"",INDEX(TableDiv[[GASB]:[GASB]],_xlfn.AGGREGATE(15,3,(TableDiv[[Agency]:[Agency]]=$E445)/(TableDiv[[Agency]:[Agency]]=$E445)*(ROW(TableDiv[Agency])-ROW(TableDiv[[#Headers],[Agency]])),COLUMNS($F$7:AL$7))))</f>
        <v/>
      </c>
      <c r="AM445" s="1069" t="str" cm="1">
        <f t="array" ref="AM445">IF($D445&lt;COLUMNS($F$7:AM$7),"",INDEX(TableDiv[[GASB]:[GASB]],_xlfn.AGGREGATE(15,3,(TableDiv[[Agency]:[Agency]]=$E445)/(TableDiv[[Agency]:[Agency]]=$E445)*(ROW(TableDiv[Agency])-ROW(TableDiv[[#Headers],[Agency]])),COLUMNS($F$7:AM$7))))</f>
        <v/>
      </c>
      <c r="AN445" s="1069"/>
      <c r="AO445" s="1069"/>
      <c r="AP445" s="1069"/>
      <c r="AQ445" s="1069"/>
      <c r="AR445" s="1069"/>
      <c r="AS445" s="1069"/>
    </row>
    <row r="446" spans="1:45" ht="15">
      <c r="A446" s="1073" t="s">
        <v>1203</v>
      </c>
      <c r="B446" s="1073" t="s">
        <v>177</v>
      </c>
      <c r="C446" s="1069"/>
      <c r="D446" s="1069">
        <f>COUNTIF(TableDiv[Agency],E446)</f>
        <v>31</v>
      </c>
      <c r="E446" s="1078" t="str" cm="1">
        <f t="array" ref="E446">IFERROR(INDEX(TableDiv[Agency],MATCH(0,INDEX(COUNTIF($E$7:E445,TableDiv[Agency]),),0)),"")</f>
        <v/>
      </c>
      <c r="F446" s="1069" cm="1">
        <f t="array" ref="F446">IF($D446&lt;COLUMNS($F$7:F$7),"",INDEX(TableDiv[[GASB]:[GASB]],_xlfn.AGGREGATE(15,3,(TableDiv[[Agency]:[Agency]]=$E446)/(TableDiv[[Agency]:[Agency]]=$E446)*(ROW(TableDiv[Agency])-ROW(TableDiv[[#Headers],[Agency]])),COLUMNS($F$7:F$7))))</f>
        <v>0</v>
      </c>
      <c r="G446" s="1069" cm="1">
        <f t="array" ref="G446">IF($D446&lt;COLUMNS($F$7:G$7),"",INDEX(TableDiv[[GASB]:[GASB]],_xlfn.AGGREGATE(15,3,(TableDiv[[Agency]:[Agency]]=$E446)/(TableDiv[[Agency]:[Agency]]=$E446)*(ROW(TableDiv[Agency])-ROW(TableDiv[[#Headers],[Agency]])),COLUMNS($F$7:G$7))))</f>
        <v>0</v>
      </c>
      <c r="H446" s="1069" cm="1">
        <f t="array" ref="H446">IF($D446&lt;COLUMNS($F$7:H$7),"",INDEX(TableDiv[[GASB]:[GASB]],_xlfn.AGGREGATE(15,3,(TableDiv[[Agency]:[Agency]]=$E446)/(TableDiv[[Agency]:[Agency]]=$E446)*(ROW(TableDiv[Agency])-ROW(TableDiv[[#Headers],[Agency]])),COLUMNS($F$7:H$7))))</f>
        <v>0</v>
      </c>
      <c r="I446" s="1069" cm="1">
        <f t="array" ref="I446">IF($D446&lt;COLUMNS($F$7:I$7),"",INDEX(TableDiv[[GASB]:[GASB]],_xlfn.AGGREGATE(15,3,(TableDiv[[Agency]:[Agency]]=$E446)/(TableDiv[[Agency]:[Agency]]=$E446)*(ROW(TableDiv[Agency])-ROW(TableDiv[[#Headers],[Agency]])),COLUMNS($F$7:I$7))))</f>
        <v>0</v>
      </c>
      <c r="J446" s="1069" cm="1">
        <f t="array" ref="J446">IF($D446&lt;COLUMNS($F$7:J$7),"",INDEX(TableDiv[[GASB]:[GASB]],_xlfn.AGGREGATE(15,3,(TableDiv[[Agency]:[Agency]]=$E446)/(TableDiv[[Agency]:[Agency]]=$E446)*(ROW(TableDiv[Agency])-ROW(TableDiv[[#Headers],[Agency]])),COLUMNS($F$7:J$7))))</f>
        <v>0</v>
      </c>
      <c r="K446" s="1069" cm="1">
        <f t="array" ref="K446">IF($D446&lt;COLUMNS($F$7:K$7),"",INDEX(TableDiv[[GASB]:[GASB]],_xlfn.AGGREGATE(15,3,(TableDiv[[Agency]:[Agency]]=$E446)/(TableDiv[[Agency]:[Agency]]=$E446)*(ROW(TableDiv[Agency])-ROW(TableDiv[[#Headers],[Agency]])),COLUMNS($F$7:K$7))))</f>
        <v>0</v>
      </c>
      <c r="L446" s="1069" cm="1">
        <f t="array" ref="L446">IF($D446&lt;COLUMNS($F$7:L$7),"",INDEX(TableDiv[[GASB]:[GASB]],_xlfn.AGGREGATE(15,3,(TableDiv[[Agency]:[Agency]]=$E446)/(TableDiv[[Agency]:[Agency]]=$E446)*(ROW(TableDiv[Agency])-ROW(TableDiv[[#Headers],[Agency]])),COLUMNS($F$7:L$7))))</f>
        <v>0</v>
      </c>
      <c r="M446" s="1069" cm="1">
        <f t="array" ref="M446">IF($D446&lt;COLUMNS($F$7:M$7),"",INDEX(TableDiv[[GASB]:[GASB]],_xlfn.AGGREGATE(15,3,(TableDiv[[Agency]:[Agency]]=$E446)/(TableDiv[[Agency]:[Agency]]=$E446)*(ROW(TableDiv[Agency])-ROW(TableDiv[[#Headers],[Agency]])),COLUMNS($F$7:M$7))))</f>
        <v>0</v>
      </c>
      <c r="N446" s="1069" cm="1">
        <f t="array" ref="N446">IF($D446&lt;COLUMNS($F$7:N$7),"",INDEX(TableDiv[[GASB]:[GASB]],_xlfn.AGGREGATE(15,3,(TableDiv[[Agency]:[Agency]]=$E446)/(TableDiv[[Agency]:[Agency]]=$E446)*(ROW(TableDiv[Agency])-ROW(TableDiv[[#Headers],[Agency]])),COLUMNS($F$7:N$7))))</f>
        <v>0</v>
      </c>
      <c r="O446" s="1069" cm="1">
        <f t="array" ref="O446">IF($D446&lt;COLUMNS($F$7:O$7),"",INDEX(TableDiv[[GASB]:[GASB]],_xlfn.AGGREGATE(15,3,(TableDiv[[Agency]:[Agency]]=$E446)/(TableDiv[[Agency]:[Agency]]=$E446)*(ROW(TableDiv[Agency])-ROW(TableDiv[[#Headers],[Agency]])),COLUMNS($F$7:O$7))))</f>
        <v>0</v>
      </c>
      <c r="P446" s="1069" cm="1">
        <f t="array" ref="P446">IF($D446&lt;COLUMNS($F$7:P$7),"",INDEX(TableDiv[[GASB]:[GASB]],_xlfn.AGGREGATE(15,3,(TableDiv[[Agency]:[Agency]]=$E446)/(TableDiv[[Agency]:[Agency]]=$E446)*(ROW(TableDiv[Agency])-ROW(TableDiv[[#Headers],[Agency]])),COLUMNS($F$7:P$7))))</f>
        <v>0</v>
      </c>
      <c r="Q446" s="1069" cm="1">
        <f t="array" ref="Q446">IF($D446&lt;COLUMNS($F$7:Q$7),"",INDEX(TableDiv[[GASB]:[GASB]],_xlfn.AGGREGATE(15,3,(TableDiv[[Agency]:[Agency]]=$E446)/(TableDiv[[Agency]:[Agency]]=$E446)*(ROW(TableDiv[Agency])-ROW(TableDiv[[#Headers],[Agency]])),COLUMNS($F$7:Q$7))))</f>
        <v>0</v>
      </c>
      <c r="R446" s="1069" cm="1">
        <f t="array" ref="R446">IF($D446&lt;COLUMNS($F$7:R$7),"",INDEX(TableDiv[[GASB]:[GASB]],_xlfn.AGGREGATE(15,3,(TableDiv[[Agency]:[Agency]]=$E446)/(TableDiv[[Agency]:[Agency]]=$E446)*(ROW(TableDiv[Agency])-ROW(TableDiv[[#Headers],[Agency]])),COLUMNS($F$7:R$7))))</f>
        <v>0</v>
      </c>
      <c r="S446" s="1069" cm="1">
        <f t="array" ref="S446">IF($D446&lt;COLUMNS($F$7:S$7),"",INDEX(TableDiv[[GASB]:[GASB]],_xlfn.AGGREGATE(15,3,(TableDiv[[Agency]:[Agency]]=$E446)/(TableDiv[[Agency]:[Agency]]=$E446)*(ROW(TableDiv[Agency])-ROW(TableDiv[[#Headers],[Agency]])),COLUMNS($F$7:S$7))))</f>
        <v>0</v>
      </c>
      <c r="T446" s="1069" cm="1">
        <f t="array" ref="T446">IF($D446&lt;COLUMNS($F$7:T$7),"",INDEX(TableDiv[[GASB]:[GASB]],_xlfn.AGGREGATE(15,3,(TableDiv[[Agency]:[Agency]]=$E446)/(TableDiv[[Agency]:[Agency]]=$E446)*(ROW(TableDiv[Agency])-ROW(TableDiv[[#Headers],[Agency]])),COLUMNS($F$7:T$7))))</f>
        <v>0</v>
      </c>
      <c r="U446" s="1069" cm="1">
        <f t="array" ref="U446">IF($D446&lt;COLUMNS($F$7:U$7),"",INDEX(TableDiv[[GASB]:[GASB]],_xlfn.AGGREGATE(15,3,(TableDiv[[Agency]:[Agency]]=$E446)/(TableDiv[[Agency]:[Agency]]=$E446)*(ROW(TableDiv[Agency])-ROW(TableDiv[[#Headers],[Agency]])),COLUMNS($F$7:U$7))))</f>
        <v>0</v>
      </c>
      <c r="V446" s="1069" cm="1">
        <f t="array" ref="V446">IF($D446&lt;COLUMNS($F$7:V$7),"",INDEX(TableDiv[[GASB]:[GASB]],_xlfn.AGGREGATE(15,3,(TableDiv[[Agency]:[Agency]]=$E446)/(TableDiv[[Agency]:[Agency]]=$E446)*(ROW(TableDiv[Agency])-ROW(TableDiv[[#Headers],[Agency]])),COLUMNS($F$7:V$7))))</f>
        <v>0</v>
      </c>
      <c r="W446" s="1069" cm="1">
        <f t="array" ref="W446">IF($D446&lt;COLUMNS($F$7:W$7),"",INDEX(TableDiv[[GASB]:[GASB]],_xlfn.AGGREGATE(15,3,(TableDiv[[Agency]:[Agency]]=$E446)/(TableDiv[[Agency]:[Agency]]=$E446)*(ROW(TableDiv[Agency])-ROW(TableDiv[[#Headers],[Agency]])),COLUMNS($F$7:W$7))))</f>
        <v>0</v>
      </c>
      <c r="X446" s="1069" cm="1">
        <f t="array" ref="X446">IF($D446&lt;COLUMNS($F$7:X$7),"",INDEX(TableDiv[[GASB]:[GASB]],_xlfn.AGGREGATE(15,3,(TableDiv[[Agency]:[Agency]]=$E446)/(TableDiv[[Agency]:[Agency]]=$E446)*(ROW(TableDiv[Agency])-ROW(TableDiv[[#Headers],[Agency]])),COLUMNS($F$7:X$7))))</f>
        <v>0</v>
      </c>
      <c r="Y446" s="1069" cm="1">
        <f t="array" ref="Y446">IF($D446&lt;COLUMNS($F$7:Y$7),"",INDEX(TableDiv[[GASB]:[GASB]],_xlfn.AGGREGATE(15,3,(TableDiv[[Agency]:[Agency]]=$E446)/(TableDiv[[Agency]:[Agency]]=$E446)*(ROW(TableDiv[Agency])-ROW(TableDiv[[#Headers],[Agency]])),COLUMNS($F$7:Y$7))))</f>
        <v>0</v>
      </c>
      <c r="Z446" s="1069" cm="1">
        <f t="array" ref="Z446">IF($D446&lt;COLUMNS($F$7:Z$7),"",INDEX(TableDiv[[GASB]:[GASB]],_xlfn.AGGREGATE(15,3,(TableDiv[[Agency]:[Agency]]=$E446)/(TableDiv[[Agency]:[Agency]]=$E446)*(ROW(TableDiv[Agency])-ROW(TableDiv[[#Headers],[Agency]])),COLUMNS($F$7:Z$7))))</f>
        <v>0</v>
      </c>
      <c r="AA446" s="1069" cm="1">
        <f t="array" ref="AA446">IF($D446&lt;COLUMNS($F$7:AA$7),"",INDEX(TableDiv[[GASB]:[GASB]],_xlfn.AGGREGATE(15,3,(TableDiv[[Agency]:[Agency]]=$E446)/(TableDiv[[Agency]:[Agency]]=$E446)*(ROW(TableDiv[Agency])-ROW(TableDiv[[#Headers],[Agency]])),COLUMNS($F$7:AA$7))))</f>
        <v>0</v>
      </c>
      <c r="AB446" s="1069" cm="1">
        <f t="array" ref="AB446">IF($D446&lt;COLUMNS($F$7:AB$7),"",INDEX(TableDiv[[GASB]:[GASB]],_xlfn.AGGREGATE(15,3,(TableDiv[[Agency]:[Agency]]=$E446)/(TableDiv[[Agency]:[Agency]]=$E446)*(ROW(TableDiv[Agency])-ROW(TableDiv[[#Headers],[Agency]])),COLUMNS($F$7:AB$7))))</f>
        <v>0</v>
      </c>
      <c r="AC446" s="1069" cm="1">
        <f t="array" ref="AC446">IF($D446&lt;COLUMNS($F$7:AC$7),"",INDEX(TableDiv[[GASB]:[GASB]],_xlfn.AGGREGATE(15,3,(TableDiv[[Agency]:[Agency]]=$E446)/(TableDiv[[Agency]:[Agency]]=$E446)*(ROW(TableDiv[Agency])-ROW(TableDiv[[#Headers],[Agency]])),COLUMNS($F$7:AC$7))))</f>
        <v>0</v>
      </c>
      <c r="AD446" s="1069" cm="1">
        <f t="array" ref="AD446">IF($D446&lt;COLUMNS($F$7:AD$7),"",INDEX(TableDiv[[GASB]:[GASB]],_xlfn.AGGREGATE(15,3,(TableDiv[[Agency]:[Agency]]=$E446)/(TableDiv[[Agency]:[Agency]]=$E446)*(ROW(TableDiv[Agency])-ROW(TableDiv[[#Headers],[Agency]])),COLUMNS($F$7:AD$7))))</f>
        <v>0</v>
      </c>
      <c r="AE446" s="1069" cm="1">
        <f t="array" ref="AE446">IF($D446&lt;COLUMNS($F$7:AE$7),"",INDEX(TableDiv[[GASB]:[GASB]],_xlfn.AGGREGATE(15,3,(TableDiv[[Agency]:[Agency]]=$E446)/(TableDiv[[Agency]:[Agency]]=$E446)*(ROW(TableDiv[Agency])-ROW(TableDiv[[#Headers],[Agency]])),COLUMNS($F$7:AE$7))))</f>
        <v>0</v>
      </c>
      <c r="AF446" s="1069" cm="1">
        <f t="array" ref="AF446">IF($D446&lt;COLUMNS($F$7:AF$7),"",INDEX(TableDiv[[GASB]:[GASB]],_xlfn.AGGREGATE(15,3,(TableDiv[[Agency]:[Agency]]=$E446)/(TableDiv[[Agency]:[Agency]]=$E446)*(ROW(TableDiv[Agency])-ROW(TableDiv[[#Headers],[Agency]])),COLUMNS($F$7:AF$7))))</f>
        <v>0</v>
      </c>
      <c r="AG446" s="1069" cm="1">
        <f t="array" ref="AG446">IF($D446&lt;COLUMNS($F$7:AG$7),"",INDEX(TableDiv[[GASB]:[GASB]],_xlfn.AGGREGATE(15,3,(TableDiv[[Agency]:[Agency]]=$E446)/(TableDiv[[Agency]:[Agency]]=$E446)*(ROW(TableDiv[Agency])-ROW(TableDiv[[#Headers],[Agency]])),COLUMNS($F$7:AG$7))))</f>
        <v>0</v>
      </c>
      <c r="AH446" s="1069" cm="1">
        <f t="array" ref="AH446">IF($D446&lt;COLUMNS($F$7:AH$7),"",INDEX(TableDiv[[GASB]:[GASB]],_xlfn.AGGREGATE(15,3,(TableDiv[[Agency]:[Agency]]=$E446)/(TableDiv[[Agency]:[Agency]]=$E446)*(ROW(TableDiv[Agency])-ROW(TableDiv[[#Headers],[Agency]])),COLUMNS($F$7:AH$7))))</f>
        <v>0</v>
      </c>
      <c r="AI446" s="1069" cm="1">
        <f t="array" ref="AI446">IF($D446&lt;COLUMNS($F$7:AI$7),"",INDEX(TableDiv[[GASB]:[GASB]],_xlfn.AGGREGATE(15,3,(TableDiv[[Agency]:[Agency]]=$E446)/(TableDiv[[Agency]:[Agency]]=$E446)*(ROW(TableDiv[Agency])-ROW(TableDiv[[#Headers],[Agency]])),COLUMNS($F$7:AI$7))))</f>
        <v>0</v>
      </c>
      <c r="AJ446" s="1069" cm="1">
        <f t="array" ref="AJ446">IF($D446&lt;COLUMNS($F$7:AJ$7),"",INDEX(TableDiv[[GASB]:[GASB]],_xlfn.AGGREGATE(15,3,(TableDiv[[Agency]:[Agency]]=$E446)/(TableDiv[[Agency]:[Agency]]=$E446)*(ROW(TableDiv[Agency])-ROW(TableDiv[[#Headers],[Agency]])),COLUMNS($F$7:AJ$7))))</f>
        <v>0</v>
      </c>
      <c r="AK446" s="1069" t="str" cm="1">
        <f t="array" ref="AK446">IF($D446&lt;COLUMNS($F$7:AK$7),"",INDEX(TableDiv[[GASB]:[GASB]],_xlfn.AGGREGATE(15,3,(TableDiv[[Agency]:[Agency]]=$E446)/(TableDiv[[Agency]:[Agency]]=$E446)*(ROW(TableDiv[Agency])-ROW(TableDiv[[#Headers],[Agency]])),COLUMNS($F$7:AK$7))))</f>
        <v/>
      </c>
      <c r="AL446" s="1069" t="str" cm="1">
        <f t="array" ref="AL446">IF($D446&lt;COLUMNS($F$7:AL$7),"",INDEX(TableDiv[[GASB]:[GASB]],_xlfn.AGGREGATE(15,3,(TableDiv[[Agency]:[Agency]]=$E446)/(TableDiv[[Agency]:[Agency]]=$E446)*(ROW(TableDiv[Agency])-ROW(TableDiv[[#Headers],[Agency]])),COLUMNS($F$7:AL$7))))</f>
        <v/>
      </c>
      <c r="AM446" s="1069" t="str" cm="1">
        <f t="array" ref="AM446">IF($D446&lt;COLUMNS($F$7:AM$7),"",INDEX(TableDiv[[GASB]:[GASB]],_xlfn.AGGREGATE(15,3,(TableDiv[[Agency]:[Agency]]=$E446)/(TableDiv[[Agency]:[Agency]]=$E446)*(ROW(TableDiv[Agency])-ROW(TableDiv[[#Headers],[Agency]])),COLUMNS($F$7:AM$7))))</f>
        <v/>
      </c>
      <c r="AN446" s="1069"/>
      <c r="AO446" s="1069"/>
      <c r="AP446" s="1069"/>
      <c r="AQ446" s="1069"/>
      <c r="AR446" s="1069"/>
      <c r="AS446" s="1069"/>
    </row>
    <row r="447" spans="1:45" ht="15">
      <c r="A447" s="1073" t="s">
        <v>1206</v>
      </c>
      <c r="B447" s="1073" t="s">
        <v>177</v>
      </c>
      <c r="C447" s="1069"/>
      <c r="D447" s="1069">
        <f>COUNTIF(TableDiv[Agency],E447)</f>
        <v>31</v>
      </c>
      <c r="E447" s="1078" t="str" cm="1">
        <f t="array" ref="E447">IFERROR(INDEX(TableDiv[Agency],MATCH(0,INDEX(COUNTIF($E$7:E446,TableDiv[Agency]),),0)),"")</f>
        <v/>
      </c>
      <c r="F447" s="1069" cm="1">
        <f t="array" ref="F447">IF($D447&lt;COLUMNS($F$7:F$7),"",INDEX(TableDiv[[GASB]:[GASB]],_xlfn.AGGREGATE(15,3,(TableDiv[[Agency]:[Agency]]=$E447)/(TableDiv[[Agency]:[Agency]]=$E447)*(ROW(TableDiv[Agency])-ROW(TableDiv[[#Headers],[Agency]])),COLUMNS($F$7:F$7))))</f>
        <v>0</v>
      </c>
      <c r="G447" s="1069" cm="1">
        <f t="array" ref="G447">IF($D447&lt;COLUMNS($F$7:G$7),"",INDEX(TableDiv[[GASB]:[GASB]],_xlfn.AGGREGATE(15,3,(TableDiv[[Agency]:[Agency]]=$E447)/(TableDiv[[Agency]:[Agency]]=$E447)*(ROW(TableDiv[Agency])-ROW(TableDiv[[#Headers],[Agency]])),COLUMNS($F$7:G$7))))</f>
        <v>0</v>
      </c>
      <c r="H447" s="1069" cm="1">
        <f t="array" ref="H447">IF($D447&lt;COLUMNS($F$7:H$7),"",INDEX(TableDiv[[GASB]:[GASB]],_xlfn.AGGREGATE(15,3,(TableDiv[[Agency]:[Agency]]=$E447)/(TableDiv[[Agency]:[Agency]]=$E447)*(ROW(TableDiv[Agency])-ROW(TableDiv[[#Headers],[Agency]])),COLUMNS($F$7:H$7))))</f>
        <v>0</v>
      </c>
      <c r="I447" s="1069" cm="1">
        <f t="array" ref="I447">IF($D447&lt;COLUMNS($F$7:I$7),"",INDEX(TableDiv[[GASB]:[GASB]],_xlfn.AGGREGATE(15,3,(TableDiv[[Agency]:[Agency]]=$E447)/(TableDiv[[Agency]:[Agency]]=$E447)*(ROW(TableDiv[Agency])-ROW(TableDiv[[#Headers],[Agency]])),COLUMNS($F$7:I$7))))</f>
        <v>0</v>
      </c>
      <c r="J447" s="1069" cm="1">
        <f t="array" ref="J447">IF($D447&lt;COLUMNS($F$7:J$7),"",INDEX(TableDiv[[GASB]:[GASB]],_xlfn.AGGREGATE(15,3,(TableDiv[[Agency]:[Agency]]=$E447)/(TableDiv[[Agency]:[Agency]]=$E447)*(ROW(TableDiv[Agency])-ROW(TableDiv[[#Headers],[Agency]])),COLUMNS($F$7:J$7))))</f>
        <v>0</v>
      </c>
      <c r="K447" s="1069" cm="1">
        <f t="array" ref="K447">IF($D447&lt;COLUMNS($F$7:K$7),"",INDEX(TableDiv[[GASB]:[GASB]],_xlfn.AGGREGATE(15,3,(TableDiv[[Agency]:[Agency]]=$E447)/(TableDiv[[Agency]:[Agency]]=$E447)*(ROW(TableDiv[Agency])-ROW(TableDiv[[#Headers],[Agency]])),COLUMNS($F$7:K$7))))</f>
        <v>0</v>
      </c>
      <c r="L447" s="1069" cm="1">
        <f t="array" ref="L447">IF($D447&lt;COLUMNS($F$7:L$7),"",INDEX(TableDiv[[GASB]:[GASB]],_xlfn.AGGREGATE(15,3,(TableDiv[[Agency]:[Agency]]=$E447)/(TableDiv[[Agency]:[Agency]]=$E447)*(ROW(TableDiv[Agency])-ROW(TableDiv[[#Headers],[Agency]])),COLUMNS($F$7:L$7))))</f>
        <v>0</v>
      </c>
      <c r="M447" s="1069" cm="1">
        <f t="array" ref="M447">IF($D447&lt;COLUMNS($F$7:M$7),"",INDEX(TableDiv[[GASB]:[GASB]],_xlfn.AGGREGATE(15,3,(TableDiv[[Agency]:[Agency]]=$E447)/(TableDiv[[Agency]:[Agency]]=$E447)*(ROW(TableDiv[Agency])-ROW(TableDiv[[#Headers],[Agency]])),COLUMNS($F$7:M$7))))</f>
        <v>0</v>
      </c>
      <c r="N447" s="1069" cm="1">
        <f t="array" ref="N447">IF($D447&lt;COLUMNS($F$7:N$7),"",INDEX(TableDiv[[GASB]:[GASB]],_xlfn.AGGREGATE(15,3,(TableDiv[[Agency]:[Agency]]=$E447)/(TableDiv[[Agency]:[Agency]]=$E447)*(ROW(TableDiv[Agency])-ROW(TableDiv[[#Headers],[Agency]])),COLUMNS($F$7:N$7))))</f>
        <v>0</v>
      </c>
      <c r="O447" s="1069" cm="1">
        <f t="array" ref="O447">IF($D447&lt;COLUMNS($F$7:O$7),"",INDEX(TableDiv[[GASB]:[GASB]],_xlfn.AGGREGATE(15,3,(TableDiv[[Agency]:[Agency]]=$E447)/(TableDiv[[Agency]:[Agency]]=$E447)*(ROW(TableDiv[Agency])-ROW(TableDiv[[#Headers],[Agency]])),COLUMNS($F$7:O$7))))</f>
        <v>0</v>
      </c>
      <c r="P447" s="1069" cm="1">
        <f t="array" ref="P447">IF($D447&lt;COLUMNS($F$7:P$7),"",INDEX(TableDiv[[GASB]:[GASB]],_xlfn.AGGREGATE(15,3,(TableDiv[[Agency]:[Agency]]=$E447)/(TableDiv[[Agency]:[Agency]]=$E447)*(ROW(TableDiv[Agency])-ROW(TableDiv[[#Headers],[Agency]])),COLUMNS($F$7:P$7))))</f>
        <v>0</v>
      </c>
      <c r="Q447" s="1069" cm="1">
        <f t="array" ref="Q447">IF($D447&lt;COLUMNS($F$7:Q$7),"",INDEX(TableDiv[[GASB]:[GASB]],_xlfn.AGGREGATE(15,3,(TableDiv[[Agency]:[Agency]]=$E447)/(TableDiv[[Agency]:[Agency]]=$E447)*(ROW(TableDiv[Agency])-ROW(TableDiv[[#Headers],[Agency]])),COLUMNS($F$7:Q$7))))</f>
        <v>0</v>
      </c>
      <c r="R447" s="1069" cm="1">
        <f t="array" ref="R447">IF($D447&lt;COLUMNS($F$7:R$7),"",INDEX(TableDiv[[GASB]:[GASB]],_xlfn.AGGREGATE(15,3,(TableDiv[[Agency]:[Agency]]=$E447)/(TableDiv[[Agency]:[Agency]]=$E447)*(ROW(TableDiv[Agency])-ROW(TableDiv[[#Headers],[Agency]])),COLUMNS($F$7:R$7))))</f>
        <v>0</v>
      </c>
      <c r="S447" s="1069" cm="1">
        <f t="array" ref="S447">IF($D447&lt;COLUMNS($F$7:S$7),"",INDEX(TableDiv[[GASB]:[GASB]],_xlfn.AGGREGATE(15,3,(TableDiv[[Agency]:[Agency]]=$E447)/(TableDiv[[Agency]:[Agency]]=$E447)*(ROW(TableDiv[Agency])-ROW(TableDiv[[#Headers],[Agency]])),COLUMNS($F$7:S$7))))</f>
        <v>0</v>
      </c>
      <c r="T447" s="1069" cm="1">
        <f t="array" ref="T447">IF($D447&lt;COLUMNS($F$7:T$7),"",INDEX(TableDiv[[GASB]:[GASB]],_xlfn.AGGREGATE(15,3,(TableDiv[[Agency]:[Agency]]=$E447)/(TableDiv[[Agency]:[Agency]]=$E447)*(ROW(TableDiv[Agency])-ROW(TableDiv[[#Headers],[Agency]])),COLUMNS($F$7:T$7))))</f>
        <v>0</v>
      </c>
      <c r="U447" s="1069" cm="1">
        <f t="array" ref="U447">IF($D447&lt;COLUMNS($F$7:U$7),"",INDEX(TableDiv[[GASB]:[GASB]],_xlfn.AGGREGATE(15,3,(TableDiv[[Agency]:[Agency]]=$E447)/(TableDiv[[Agency]:[Agency]]=$E447)*(ROW(TableDiv[Agency])-ROW(TableDiv[[#Headers],[Agency]])),COLUMNS($F$7:U$7))))</f>
        <v>0</v>
      </c>
      <c r="V447" s="1069" cm="1">
        <f t="array" ref="V447">IF($D447&lt;COLUMNS($F$7:V$7),"",INDEX(TableDiv[[GASB]:[GASB]],_xlfn.AGGREGATE(15,3,(TableDiv[[Agency]:[Agency]]=$E447)/(TableDiv[[Agency]:[Agency]]=$E447)*(ROW(TableDiv[Agency])-ROW(TableDiv[[#Headers],[Agency]])),COLUMNS($F$7:V$7))))</f>
        <v>0</v>
      </c>
      <c r="W447" s="1069" cm="1">
        <f t="array" ref="W447">IF($D447&lt;COLUMNS($F$7:W$7),"",INDEX(TableDiv[[GASB]:[GASB]],_xlfn.AGGREGATE(15,3,(TableDiv[[Agency]:[Agency]]=$E447)/(TableDiv[[Agency]:[Agency]]=$E447)*(ROW(TableDiv[Agency])-ROW(TableDiv[[#Headers],[Agency]])),COLUMNS($F$7:W$7))))</f>
        <v>0</v>
      </c>
      <c r="X447" s="1069" cm="1">
        <f t="array" ref="X447">IF($D447&lt;COLUMNS($F$7:X$7),"",INDEX(TableDiv[[GASB]:[GASB]],_xlfn.AGGREGATE(15,3,(TableDiv[[Agency]:[Agency]]=$E447)/(TableDiv[[Agency]:[Agency]]=$E447)*(ROW(TableDiv[Agency])-ROW(TableDiv[[#Headers],[Agency]])),COLUMNS($F$7:X$7))))</f>
        <v>0</v>
      </c>
      <c r="Y447" s="1069" cm="1">
        <f t="array" ref="Y447">IF($D447&lt;COLUMNS($F$7:Y$7),"",INDEX(TableDiv[[GASB]:[GASB]],_xlfn.AGGREGATE(15,3,(TableDiv[[Agency]:[Agency]]=$E447)/(TableDiv[[Agency]:[Agency]]=$E447)*(ROW(TableDiv[Agency])-ROW(TableDiv[[#Headers],[Agency]])),COLUMNS($F$7:Y$7))))</f>
        <v>0</v>
      </c>
      <c r="Z447" s="1069" cm="1">
        <f t="array" ref="Z447">IF($D447&lt;COLUMNS($F$7:Z$7),"",INDEX(TableDiv[[GASB]:[GASB]],_xlfn.AGGREGATE(15,3,(TableDiv[[Agency]:[Agency]]=$E447)/(TableDiv[[Agency]:[Agency]]=$E447)*(ROW(TableDiv[Agency])-ROW(TableDiv[[#Headers],[Agency]])),COLUMNS($F$7:Z$7))))</f>
        <v>0</v>
      </c>
      <c r="AA447" s="1069" cm="1">
        <f t="array" ref="AA447">IF($D447&lt;COLUMNS($F$7:AA$7),"",INDEX(TableDiv[[GASB]:[GASB]],_xlfn.AGGREGATE(15,3,(TableDiv[[Agency]:[Agency]]=$E447)/(TableDiv[[Agency]:[Agency]]=$E447)*(ROW(TableDiv[Agency])-ROW(TableDiv[[#Headers],[Agency]])),COLUMNS($F$7:AA$7))))</f>
        <v>0</v>
      </c>
      <c r="AB447" s="1069" cm="1">
        <f t="array" ref="AB447">IF($D447&lt;COLUMNS($F$7:AB$7),"",INDEX(TableDiv[[GASB]:[GASB]],_xlfn.AGGREGATE(15,3,(TableDiv[[Agency]:[Agency]]=$E447)/(TableDiv[[Agency]:[Agency]]=$E447)*(ROW(TableDiv[Agency])-ROW(TableDiv[[#Headers],[Agency]])),COLUMNS($F$7:AB$7))))</f>
        <v>0</v>
      </c>
      <c r="AC447" s="1069" cm="1">
        <f t="array" ref="AC447">IF($D447&lt;COLUMNS($F$7:AC$7),"",INDEX(TableDiv[[GASB]:[GASB]],_xlfn.AGGREGATE(15,3,(TableDiv[[Agency]:[Agency]]=$E447)/(TableDiv[[Agency]:[Agency]]=$E447)*(ROW(TableDiv[Agency])-ROW(TableDiv[[#Headers],[Agency]])),COLUMNS($F$7:AC$7))))</f>
        <v>0</v>
      </c>
      <c r="AD447" s="1069" cm="1">
        <f t="array" ref="AD447">IF($D447&lt;COLUMNS($F$7:AD$7),"",INDEX(TableDiv[[GASB]:[GASB]],_xlfn.AGGREGATE(15,3,(TableDiv[[Agency]:[Agency]]=$E447)/(TableDiv[[Agency]:[Agency]]=$E447)*(ROW(TableDiv[Agency])-ROW(TableDiv[[#Headers],[Agency]])),COLUMNS($F$7:AD$7))))</f>
        <v>0</v>
      </c>
      <c r="AE447" s="1069" cm="1">
        <f t="array" ref="AE447">IF($D447&lt;COLUMNS($F$7:AE$7),"",INDEX(TableDiv[[GASB]:[GASB]],_xlfn.AGGREGATE(15,3,(TableDiv[[Agency]:[Agency]]=$E447)/(TableDiv[[Agency]:[Agency]]=$E447)*(ROW(TableDiv[Agency])-ROW(TableDiv[[#Headers],[Agency]])),COLUMNS($F$7:AE$7))))</f>
        <v>0</v>
      </c>
      <c r="AF447" s="1069" cm="1">
        <f t="array" ref="AF447">IF($D447&lt;COLUMNS($F$7:AF$7),"",INDEX(TableDiv[[GASB]:[GASB]],_xlfn.AGGREGATE(15,3,(TableDiv[[Agency]:[Agency]]=$E447)/(TableDiv[[Agency]:[Agency]]=$E447)*(ROW(TableDiv[Agency])-ROW(TableDiv[[#Headers],[Agency]])),COLUMNS($F$7:AF$7))))</f>
        <v>0</v>
      </c>
      <c r="AG447" s="1069" cm="1">
        <f t="array" ref="AG447">IF($D447&lt;COLUMNS($F$7:AG$7),"",INDEX(TableDiv[[GASB]:[GASB]],_xlfn.AGGREGATE(15,3,(TableDiv[[Agency]:[Agency]]=$E447)/(TableDiv[[Agency]:[Agency]]=$E447)*(ROW(TableDiv[Agency])-ROW(TableDiv[[#Headers],[Agency]])),COLUMNS($F$7:AG$7))))</f>
        <v>0</v>
      </c>
      <c r="AH447" s="1069" cm="1">
        <f t="array" ref="AH447">IF($D447&lt;COLUMNS($F$7:AH$7),"",INDEX(TableDiv[[GASB]:[GASB]],_xlfn.AGGREGATE(15,3,(TableDiv[[Agency]:[Agency]]=$E447)/(TableDiv[[Agency]:[Agency]]=$E447)*(ROW(TableDiv[Agency])-ROW(TableDiv[[#Headers],[Agency]])),COLUMNS($F$7:AH$7))))</f>
        <v>0</v>
      </c>
      <c r="AI447" s="1069" cm="1">
        <f t="array" ref="AI447">IF($D447&lt;COLUMNS($F$7:AI$7),"",INDEX(TableDiv[[GASB]:[GASB]],_xlfn.AGGREGATE(15,3,(TableDiv[[Agency]:[Agency]]=$E447)/(TableDiv[[Agency]:[Agency]]=$E447)*(ROW(TableDiv[Agency])-ROW(TableDiv[[#Headers],[Agency]])),COLUMNS($F$7:AI$7))))</f>
        <v>0</v>
      </c>
      <c r="AJ447" s="1069" cm="1">
        <f t="array" ref="AJ447">IF($D447&lt;COLUMNS($F$7:AJ$7),"",INDEX(TableDiv[[GASB]:[GASB]],_xlfn.AGGREGATE(15,3,(TableDiv[[Agency]:[Agency]]=$E447)/(TableDiv[[Agency]:[Agency]]=$E447)*(ROW(TableDiv[Agency])-ROW(TableDiv[[#Headers],[Agency]])),COLUMNS($F$7:AJ$7))))</f>
        <v>0</v>
      </c>
      <c r="AK447" s="1069" t="str" cm="1">
        <f t="array" ref="AK447">IF($D447&lt;COLUMNS($F$7:AK$7),"",INDEX(TableDiv[[GASB]:[GASB]],_xlfn.AGGREGATE(15,3,(TableDiv[[Agency]:[Agency]]=$E447)/(TableDiv[[Agency]:[Agency]]=$E447)*(ROW(TableDiv[Agency])-ROW(TableDiv[[#Headers],[Agency]])),COLUMNS($F$7:AK$7))))</f>
        <v/>
      </c>
      <c r="AL447" s="1069" t="str" cm="1">
        <f t="array" ref="AL447">IF($D447&lt;COLUMNS($F$7:AL$7),"",INDEX(TableDiv[[GASB]:[GASB]],_xlfn.AGGREGATE(15,3,(TableDiv[[Agency]:[Agency]]=$E447)/(TableDiv[[Agency]:[Agency]]=$E447)*(ROW(TableDiv[Agency])-ROW(TableDiv[[#Headers],[Agency]])),COLUMNS($F$7:AL$7))))</f>
        <v/>
      </c>
      <c r="AM447" s="1069" t="str" cm="1">
        <f t="array" ref="AM447">IF($D447&lt;COLUMNS($F$7:AM$7),"",INDEX(TableDiv[[GASB]:[GASB]],_xlfn.AGGREGATE(15,3,(TableDiv[[Agency]:[Agency]]=$E447)/(TableDiv[[Agency]:[Agency]]=$E447)*(ROW(TableDiv[Agency])-ROW(TableDiv[[#Headers],[Agency]])),COLUMNS($F$7:AM$7))))</f>
        <v/>
      </c>
      <c r="AN447" s="1069"/>
      <c r="AO447" s="1069"/>
      <c r="AP447" s="1069"/>
      <c r="AQ447" s="1069"/>
      <c r="AR447" s="1069"/>
      <c r="AS447" s="1069"/>
    </row>
    <row r="448" spans="1:45" ht="15">
      <c r="A448" s="1073" t="s">
        <v>1209</v>
      </c>
      <c r="B448" s="1073" t="s">
        <v>177</v>
      </c>
      <c r="C448" s="1069"/>
      <c r="D448" s="1069">
        <f>COUNTIF(TableDiv[Agency],E448)</f>
        <v>31</v>
      </c>
      <c r="E448" s="1078" t="str" cm="1">
        <f t="array" ref="E448">IFERROR(INDEX(TableDiv[Agency],MATCH(0,INDEX(COUNTIF($E$7:E447,TableDiv[Agency]),),0)),"")</f>
        <v/>
      </c>
      <c r="F448" s="1069" cm="1">
        <f t="array" ref="F448">IF($D448&lt;COLUMNS($F$7:F$7),"",INDEX(TableDiv[[GASB]:[GASB]],_xlfn.AGGREGATE(15,3,(TableDiv[[Agency]:[Agency]]=$E448)/(TableDiv[[Agency]:[Agency]]=$E448)*(ROW(TableDiv[Agency])-ROW(TableDiv[[#Headers],[Agency]])),COLUMNS($F$7:F$7))))</f>
        <v>0</v>
      </c>
      <c r="G448" s="1069" cm="1">
        <f t="array" ref="G448">IF($D448&lt;COLUMNS($F$7:G$7),"",INDEX(TableDiv[[GASB]:[GASB]],_xlfn.AGGREGATE(15,3,(TableDiv[[Agency]:[Agency]]=$E448)/(TableDiv[[Agency]:[Agency]]=$E448)*(ROW(TableDiv[Agency])-ROW(TableDiv[[#Headers],[Agency]])),COLUMNS($F$7:G$7))))</f>
        <v>0</v>
      </c>
      <c r="H448" s="1069" cm="1">
        <f t="array" ref="H448">IF($D448&lt;COLUMNS($F$7:H$7),"",INDEX(TableDiv[[GASB]:[GASB]],_xlfn.AGGREGATE(15,3,(TableDiv[[Agency]:[Agency]]=$E448)/(TableDiv[[Agency]:[Agency]]=$E448)*(ROW(TableDiv[Agency])-ROW(TableDiv[[#Headers],[Agency]])),COLUMNS($F$7:H$7))))</f>
        <v>0</v>
      </c>
      <c r="I448" s="1069" cm="1">
        <f t="array" ref="I448">IF($D448&lt;COLUMNS($F$7:I$7),"",INDEX(TableDiv[[GASB]:[GASB]],_xlfn.AGGREGATE(15,3,(TableDiv[[Agency]:[Agency]]=$E448)/(TableDiv[[Agency]:[Agency]]=$E448)*(ROW(TableDiv[Agency])-ROW(TableDiv[[#Headers],[Agency]])),COLUMNS($F$7:I$7))))</f>
        <v>0</v>
      </c>
      <c r="J448" s="1069" cm="1">
        <f t="array" ref="J448">IF($D448&lt;COLUMNS($F$7:J$7),"",INDEX(TableDiv[[GASB]:[GASB]],_xlfn.AGGREGATE(15,3,(TableDiv[[Agency]:[Agency]]=$E448)/(TableDiv[[Agency]:[Agency]]=$E448)*(ROW(TableDiv[Agency])-ROW(TableDiv[[#Headers],[Agency]])),COLUMNS($F$7:J$7))))</f>
        <v>0</v>
      </c>
      <c r="K448" s="1069" cm="1">
        <f t="array" ref="K448">IF($D448&lt;COLUMNS($F$7:K$7),"",INDEX(TableDiv[[GASB]:[GASB]],_xlfn.AGGREGATE(15,3,(TableDiv[[Agency]:[Agency]]=$E448)/(TableDiv[[Agency]:[Agency]]=$E448)*(ROW(TableDiv[Agency])-ROW(TableDiv[[#Headers],[Agency]])),COLUMNS($F$7:K$7))))</f>
        <v>0</v>
      </c>
      <c r="L448" s="1069" cm="1">
        <f t="array" ref="L448">IF($D448&lt;COLUMNS($F$7:L$7),"",INDEX(TableDiv[[GASB]:[GASB]],_xlfn.AGGREGATE(15,3,(TableDiv[[Agency]:[Agency]]=$E448)/(TableDiv[[Agency]:[Agency]]=$E448)*(ROW(TableDiv[Agency])-ROW(TableDiv[[#Headers],[Agency]])),COLUMNS($F$7:L$7))))</f>
        <v>0</v>
      </c>
      <c r="M448" s="1069" cm="1">
        <f t="array" ref="M448">IF($D448&lt;COLUMNS($F$7:M$7),"",INDEX(TableDiv[[GASB]:[GASB]],_xlfn.AGGREGATE(15,3,(TableDiv[[Agency]:[Agency]]=$E448)/(TableDiv[[Agency]:[Agency]]=$E448)*(ROW(TableDiv[Agency])-ROW(TableDiv[[#Headers],[Agency]])),COLUMNS($F$7:M$7))))</f>
        <v>0</v>
      </c>
      <c r="N448" s="1069" cm="1">
        <f t="array" ref="N448">IF($D448&lt;COLUMNS($F$7:N$7),"",INDEX(TableDiv[[GASB]:[GASB]],_xlfn.AGGREGATE(15,3,(TableDiv[[Agency]:[Agency]]=$E448)/(TableDiv[[Agency]:[Agency]]=$E448)*(ROW(TableDiv[Agency])-ROW(TableDiv[[#Headers],[Agency]])),COLUMNS($F$7:N$7))))</f>
        <v>0</v>
      </c>
      <c r="O448" s="1069" cm="1">
        <f t="array" ref="O448">IF($D448&lt;COLUMNS($F$7:O$7),"",INDEX(TableDiv[[GASB]:[GASB]],_xlfn.AGGREGATE(15,3,(TableDiv[[Agency]:[Agency]]=$E448)/(TableDiv[[Agency]:[Agency]]=$E448)*(ROW(TableDiv[Agency])-ROW(TableDiv[[#Headers],[Agency]])),COLUMNS($F$7:O$7))))</f>
        <v>0</v>
      </c>
      <c r="P448" s="1069" cm="1">
        <f t="array" ref="P448">IF($D448&lt;COLUMNS($F$7:P$7),"",INDEX(TableDiv[[GASB]:[GASB]],_xlfn.AGGREGATE(15,3,(TableDiv[[Agency]:[Agency]]=$E448)/(TableDiv[[Agency]:[Agency]]=$E448)*(ROW(TableDiv[Agency])-ROW(TableDiv[[#Headers],[Agency]])),COLUMNS($F$7:P$7))))</f>
        <v>0</v>
      </c>
      <c r="Q448" s="1069" cm="1">
        <f t="array" ref="Q448">IF($D448&lt;COLUMNS($F$7:Q$7),"",INDEX(TableDiv[[GASB]:[GASB]],_xlfn.AGGREGATE(15,3,(TableDiv[[Agency]:[Agency]]=$E448)/(TableDiv[[Agency]:[Agency]]=$E448)*(ROW(TableDiv[Agency])-ROW(TableDiv[[#Headers],[Agency]])),COLUMNS($F$7:Q$7))))</f>
        <v>0</v>
      </c>
      <c r="R448" s="1069" cm="1">
        <f t="array" ref="R448">IF($D448&lt;COLUMNS($F$7:R$7),"",INDEX(TableDiv[[GASB]:[GASB]],_xlfn.AGGREGATE(15,3,(TableDiv[[Agency]:[Agency]]=$E448)/(TableDiv[[Agency]:[Agency]]=$E448)*(ROW(TableDiv[Agency])-ROW(TableDiv[[#Headers],[Agency]])),COLUMNS($F$7:R$7))))</f>
        <v>0</v>
      </c>
      <c r="S448" s="1069" cm="1">
        <f t="array" ref="S448">IF($D448&lt;COLUMNS($F$7:S$7),"",INDEX(TableDiv[[GASB]:[GASB]],_xlfn.AGGREGATE(15,3,(TableDiv[[Agency]:[Agency]]=$E448)/(TableDiv[[Agency]:[Agency]]=$E448)*(ROW(TableDiv[Agency])-ROW(TableDiv[[#Headers],[Agency]])),COLUMNS($F$7:S$7))))</f>
        <v>0</v>
      </c>
      <c r="T448" s="1069" cm="1">
        <f t="array" ref="T448">IF($D448&lt;COLUMNS($F$7:T$7),"",INDEX(TableDiv[[GASB]:[GASB]],_xlfn.AGGREGATE(15,3,(TableDiv[[Agency]:[Agency]]=$E448)/(TableDiv[[Agency]:[Agency]]=$E448)*(ROW(TableDiv[Agency])-ROW(TableDiv[[#Headers],[Agency]])),COLUMNS($F$7:T$7))))</f>
        <v>0</v>
      </c>
      <c r="U448" s="1069" cm="1">
        <f t="array" ref="U448">IF($D448&lt;COLUMNS($F$7:U$7),"",INDEX(TableDiv[[GASB]:[GASB]],_xlfn.AGGREGATE(15,3,(TableDiv[[Agency]:[Agency]]=$E448)/(TableDiv[[Agency]:[Agency]]=$E448)*(ROW(TableDiv[Agency])-ROW(TableDiv[[#Headers],[Agency]])),COLUMNS($F$7:U$7))))</f>
        <v>0</v>
      </c>
      <c r="V448" s="1069" cm="1">
        <f t="array" ref="V448">IF($D448&lt;COLUMNS($F$7:V$7),"",INDEX(TableDiv[[GASB]:[GASB]],_xlfn.AGGREGATE(15,3,(TableDiv[[Agency]:[Agency]]=$E448)/(TableDiv[[Agency]:[Agency]]=$E448)*(ROW(TableDiv[Agency])-ROW(TableDiv[[#Headers],[Agency]])),COLUMNS($F$7:V$7))))</f>
        <v>0</v>
      </c>
      <c r="W448" s="1069" cm="1">
        <f t="array" ref="W448">IF($D448&lt;COLUMNS($F$7:W$7),"",INDEX(TableDiv[[GASB]:[GASB]],_xlfn.AGGREGATE(15,3,(TableDiv[[Agency]:[Agency]]=$E448)/(TableDiv[[Agency]:[Agency]]=$E448)*(ROW(TableDiv[Agency])-ROW(TableDiv[[#Headers],[Agency]])),COLUMNS($F$7:W$7))))</f>
        <v>0</v>
      </c>
      <c r="X448" s="1069" cm="1">
        <f t="array" ref="X448">IF($D448&lt;COLUMNS($F$7:X$7),"",INDEX(TableDiv[[GASB]:[GASB]],_xlfn.AGGREGATE(15,3,(TableDiv[[Agency]:[Agency]]=$E448)/(TableDiv[[Agency]:[Agency]]=$E448)*(ROW(TableDiv[Agency])-ROW(TableDiv[[#Headers],[Agency]])),COLUMNS($F$7:X$7))))</f>
        <v>0</v>
      </c>
      <c r="Y448" s="1069" cm="1">
        <f t="array" ref="Y448">IF($D448&lt;COLUMNS($F$7:Y$7),"",INDEX(TableDiv[[GASB]:[GASB]],_xlfn.AGGREGATE(15,3,(TableDiv[[Agency]:[Agency]]=$E448)/(TableDiv[[Agency]:[Agency]]=$E448)*(ROW(TableDiv[Agency])-ROW(TableDiv[[#Headers],[Agency]])),COLUMNS($F$7:Y$7))))</f>
        <v>0</v>
      </c>
      <c r="Z448" s="1069" cm="1">
        <f t="array" ref="Z448">IF($D448&lt;COLUMNS($F$7:Z$7),"",INDEX(TableDiv[[GASB]:[GASB]],_xlfn.AGGREGATE(15,3,(TableDiv[[Agency]:[Agency]]=$E448)/(TableDiv[[Agency]:[Agency]]=$E448)*(ROW(TableDiv[Agency])-ROW(TableDiv[[#Headers],[Agency]])),COLUMNS($F$7:Z$7))))</f>
        <v>0</v>
      </c>
      <c r="AA448" s="1069" cm="1">
        <f t="array" ref="AA448">IF($D448&lt;COLUMNS($F$7:AA$7),"",INDEX(TableDiv[[GASB]:[GASB]],_xlfn.AGGREGATE(15,3,(TableDiv[[Agency]:[Agency]]=$E448)/(TableDiv[[Agency]:[Agency]]=$E448)*(ROW(TableDiv[Agency])-ROW(TableDiv[[#Headers],[Agency]])),COLUMNS($F$7:AA$7))))</f>
        <v>0</v>
      </c>
      <c r="AB448" s="1069" cm="1">
        <f t="array" ref="AB448">IF($D448&lt;COLUMNS($F$7:AB$7),"",INDEX(TableDiv[[GASB]:[GASB]],_xlfn.AGGREGATE(15,3,(TableDiv[[Agency]:[Agency]]=$E448)/(TableDiv[[Agency]:[Agency]]=$E448)*(ROW(TableDiv[Agency])-ROW(TableDiv[[#Headers],[Agency]])),COLUMNS($F$7:AB$7))))</f>
        <v>0</v>
      </c>
      <c r="AC448" s="1069" cm="1">
        <f t="array" ref="AC448">IF($D448&lt;COLUMNS($F$7:AC$7),"",INDEX(TableDiv[[GASB]:[GASB]],_xlfn.AGGREGATE(15,3,(TableDiv[[Agency]:[Agency]]=$E448)/(TableDiv[[Agency]:[Agency]]=$E448)*(ROW(TableDiv[Agency])-ROW(TableDiv[[#Headers],[Agency]])),COLUMNS($F$7:AC$7))))</f>
        <v>0</v>
      </c>
      <c r="AD448" s="1069" cm="1">
        <f t="array" ref="AD448">IF($D448&lt;COLUMNS($F$7:AD$7),"",INDEX(TableDiv[[GASB]:[GASB]],_xlfn.AGGREGATE(15,3,(TableDiv[[Agency]:[Agency]]=$E448)/(TableDiv[[Agency]:[Agency]]=$E448)*(ROW(TableDiv[Agency])-ROW(TableDiv[[#Headers],[Agency]])),COLUMNS($F$7:AD$7))))</f>
        <v>0</v>
      </c>
      <c r="AE448" s="1069" cm="1">
        <f t="array" ref="AE448">IF($D448&lt;COLUMNS($F$7:AE$7),"",INDEX(TableDiv[[GASB]:[GASB]],_xlfn.AGGREGATE(15,3,(TableDiv[[Agency]:[Agency]]=$E448)/(TableDiv[[Agency]:[Agency]]=$E448)*(ROW(TableDiv[Agency])-ROW(TableDiv[[#Headers],[Agency]])),COLUMNS($F$7:AE$7))))</f>
        <v>0</v>
      </c>
      <c r="AF448" s="1069" cm="1">
        <f t="array" ref="AF448">IF($D448&lt;COLUMNS($F$7:AF$7),"",INDEX(TableDiv[[GASB]:[GASB]],_xlfn.AGGREGATE(15,3,(TableDiv[[Agency]:[Agency]]=$E448)/(TableDiv[[Agency]:[Agency]]=$E448)*(ROW(TableDiv[Agency])-ROW(TableDiv[[#Headers],[Agency]])),COLUMNS($F$7:AF$7))))</f>
        <v>0</v>
      </c>
      <c r="AG448" s="1069" cm="1">
        <f t="array" ref="AG448">IF($D448&lt;COLUMNS($F$7:AG$7),"",INDEX(TableDiv[[GASB]:[GASB]],_xlfn.AGGREGATE(15,3,(TableDiv[[Agency]:[Agency]]=$E448)/(TableDiv[[Agency]:[Agency]]=$E448)*(ROW(TableDiv[Agency])-ROW(TableDiv[[#Headers],[Agency]])),COLUMNS($F$7:AG$7))))</f>
        <v>0</v>
      </c>
      <c r="AH448" s="1069" cm="1">
        <f t="array" ref="AH448">IF($D448&lt;COLUMNS($F$7:AH$7),"",INDEX(TableDiv[[GASB]:[GASB]],_xlfn.AGGREGATE(15,3,(TableDiv[[Agency]:[Agency]]=$E448)/(TableDiv[[Agency]:[Agency]]=$E448)*(ROW(TableDiv[Agency])-ROW(TableDiv[[#Headers],[Agency]])),COLUMNS($F$7:AH$7))))</f>
        <v>0</v>
      </c>
      <c r="AI448" s="1069" cm="1">
        <f t="array" ref="AI448">IF($D448&lt;COLUMNS($F$7:AI$7),"",INDEX(TableDiv[[GASB]:[GASB]],_xlfn.AGGREGATE(15,3,(TableDiv[[Agency]:[Agency]]=$E448)/(TableDiv[[Agency]:[Agency]]=$E448)*(ROW(TableDiv[Agency])-ROW(TableDiv[[#Headers],[Agency]])),COLUMNS($F$7:AI$7))))</f>
        <v>0</v>
      </c>
      <c r="AJ448" s="1069" cm="1">
        <f t="array" ref="AJ448">IF($D448&lt;COLUMNS($F$7:AJ$7),"",INDEX(TableDiv[[GASB]:[GASB]],_xlfn.AGGREGATE(15,3,(TableDiv[[Agency]:[Agency]]=$E448)/(TableDiv[[Agency]:[Agency]]=$E448)*(ROW(TableDiv[Agency])-ROW(TableDiv[[#Headers],[Agency]])),COLUMNS($F$7:AJ$7))))</f>
        <v>0</v>
      </c>
      <c r="AK448" s="1069" t="str" cm="1">
        <f t="array" ref="AK448">IF($D448&lt;COLUMNS($F$7:AK$7),"",INDEX(TableDiv[[GASB]:[GASB]],_xlfn.AGGREGATE(15,3,(TableDiv[[Agency]:[Agency]]=$E448)/(TableDiv[[Agency]:[Agency]]=$E448)*(ROW(TableDiv[Agency])-ROW(TableDiv[[#Headers],[Agency]])),COLUMNS($F$7:AK$7))))</f>
        <v/>
      </c>
      <c r="AL448" s="1069" t="str" cm="1">
        <f t="array" ref="AL448">IF($D448&lt;COLUMNS($F$7:AL$7),"",INDEX(TableDiv[[GASB]:[GASB]],_xlfn.AGGREGATE(15,3,(TableDiv[[Agency]:[Agency]]=$E448)/(TableDiv[[Agency]:[Agency]]=$E448)*(ROW(TableDiv[Agency])-ROW(TableDiv[[#Headers],[Agency]])),COLUMNS($F$7:AL$7))))</f>
        <v/>
      </c>
      <c r="AM448" s="1069" t="str" cm="1">
        <f t="array" ref="AM448">IF($D448&lt;COLUMNS($F$7:AM$7),"",INDEX(TableDiv[[GASB]:[GASB]],_xlfn.AGGREGATE(15,3,(TableDiv[[Agency]:[Agency]]=$E448)/(TableDiv[[Agency]:[Agency]]=$E448)*(ROW(TableDiv[Agency])-ROW(TableDiv[[#Headers],[Agency]])),COLUMNS($F$7:AM$7))))</f>
        <v/>
      </c>
      <c r="AN448" s="1069"/>
      <c r="AO448" s="1069"/>
      <c r="AP448" s="1069"/>
      <c r="AQ448" s="1069"/>
      <c r="AR448" s="1069"/>
      <c r="AS448" s="1069"/>
    </row>
    <row r="449" spans="1:45" ht="15">
      <c r="A449" s="1073" t="s">
        <v>1212</v>
      </c>
      <c r="B449" s="1073" t="s">
        <v>177</v>
      </c>
      <c r="C449" s="1069"/>
      <c r="D449" s="1069">
        <f>COUNTIF(TableDiv[Agency],E449)</f>
        <v>31</v>
      </c>
      <c r="E449" s="1078" t="str" cm="1">
        <f t="array" ref="E449">IFERROR(INDEX(TableDiv[Agency],MATCH(0,INDEX(COUNTIF($E$7:E448,TableDiv[Agency]),),0)),"")</f>
        <v/>
      </c>
      <c r="F449" s="1069" cm="1">
        <f t="array" ref="F449">IF($D449&lt;COLUMNS($F$7:F$7),"",INDEX(TableDiv[[GASB]:[GASB]],_xlfn.AGGREGATE(15,3,(TableDiv[[Agency]:[Agency]]=$E449)/(TableDiv[[Agency]:[Agency]]=$E449)*(ROW(TableDiv[Agency])-ROW(TableDiv[[#Headers],[Agency]])),COLUMNS($F$7:F$7))))</f>
        <v>0</v>
      </c>
      <c r="G449" s="1069" cm="1">
        <f t="array" ref="G449">IF($D449&lt;COLUMNS($F$7:G$7),"",INDEX(TableDiv[[GASB]:[GASB]],_xlfn.AGGREGATE(15,3,(TableDiv[[Agency]:[Agency]]=$E449)/(TableDiv[[Agency]:[Agency]]=$E449)*(ROW(TableDiv[Agency])-ROW(TableDiv[[#Headers],[Agency]])),COLUMNS($F$7:G$7))))</f>
        <v>0</v>
      </c>
      <c r="H449" s="1069" cm="1">
        <f t="array" ref="H449">IF($D449&lt;COLUMNS($F$7:H$7),"",INDEX(TableDiv[[GASB]:[GASB]],_xlfn.AGGREGATE(15,3,(TableDiv[[Agency]:[Agency]]=$E449)/(TableDiv[[Agency]:[Agency]]=$E449)*(ROW(TableDiv[Agency])-ROW(TableDiv[[#Headers],[Agency]])),COLUMNS($F$7:H$7))))</f>
        <v>0</v>
      </c>
      <c r="I449" s="1069" cm="1">
        <f t="array" ref="I449">IF($D449&lt;COLUMNS($F$7:I$7),"",INDEX(TableDiv[[GASB]:[GASB]],_xlfn.AGGREGATE(15,3,(TableDiv[[Agency]:[Agency]]=$E449)/(TableDiv[[Agency]:[Agency]]=$E449)*(ROW(TableDiv[Agency])-ROW(TableDiv[[#Headers],[Agency]])),COLUMNS($F$7:I$7))))</f>
        <v>0</v>
      </c>
      <c r="J449" s="1069" cm="1">
        <f t="array" ref="J449">IF($D449&lt;COLUMNS($F$7:J$7),"",INDEX(TableDiv[[GASB]:[GASB]],_xlfn.AGGREGATE(15,3,(TableDiv[[Agency]:[Agency]]=$E449)/(TableDiv[[Agency]:[Agency]]=$E449)*(ROW(TableDiv[Agency])-ROW(TableDiv[[#Headers],[Agency]])),COLUMNS($F$7:J$7))))</f>
        <v>0</v>
      </c>
      <c r="K449" s="1069" cm="1">
        <f t="array" ref="K449">IF($D449&lt;COLUMNS($F$7:K$7),"",INDEX(TableDiv[[GASB]:[GASB]],_xlfn.AGGREGATE(15,3,(TableDiv[[Agency]:[Agency]]=$E449)/(TableDiv[[Agency]:[Agency]]=$E449)*(ROW(TableDiv[Agency])-ROW(TableDiv[[#Headers],[Agency]])),COLUMNS($F$7:K$7))))</f>
        <v>0</v>
      </c>
      <c r="L449" s="1069" cm="1">
        <f t="array" ref="L449">IF($D449&lt;COLUMNS($F$7:L$7),"",INDEX(TableDiv[[GASB]:[GASB]],_xlfn.AGGREGATE(15,3,(TableDiv[[Agency]:[Agency]]=$E449)/(TableDiv[[Agency]:[Agency]]=$E449)*(ROW(TableDiv[Agency])-ROW(TableDiv[[#Headers],[Agency]])),COLUMNS($F$7:L$7))))</f>
        <v>0</v>
      </c>
      <c r="M449" s="1069" cm="1">
        <f t="array" ref="M449">IF($D449&lt;COLUMNS($F$7:M$7),"",INDEX(TableDiv[[GASB]:[GASB]],_xlfn.AGGREGATE(15,3,(TableDiv[[Agency]:[Agency]]=$E449)/(TableDiv[[Agency]:[Agency]]=$E449)*(ROW(TableDiv[Agency])-ROW(TableDiv[[#Headers],[Agency]])),COLUMNS($F$7:M$7))))</f>
        <v>0</v>
      </c>
      <c r="N449" s="1069" cm="1">
        <f t="array" ref="N449">IF($D449&lt;COLUMNS($F$7:N$7),"",INDEX(TableDiv[[GASB]:[GASB]],_xlfn.AGGREGATE(15,3,(TableDiv[[Agency]:[Agency]]=$E449)/(TableDiv[[Agency]:[Agency]]=$E449)*(ROW(TableDiv[Agency])-ROW(TableDiv[[#Headers],[Agency]])),COLUMNS($F$7:N$7))))</f>
        <v>0</v>
      </c>
      <c r="O449" s="1069" cm="1">
        <f t="array" ref="O449">IF($D449&lt;COLUMNS($F$7:O$7),"",INDEX(TableDiv[[GASB]:[GASB]],_xlfn.AGGREGATE(15,3,(TableDiv[[Agency]:[Agency]]=$E449)/(TableDiv[[Agency]:[Agency]]=$E449)*(ROW(TableDiv[Agency])-ROW(TableDiv[[#Headers],[Agency]])),COLUMNS($F$7:O$7))))</f>
        <v>0</v>
      </c>
      <c r="P449" s="1069" cm="1">
        <f t="array" ref="P449">IF($D449&lt;COLUMNS($F$7:P$7),"",INDEX(TableDiv[[GASB]:[GASB]],_xlfn.AGGREGATE(15,3,(TableDiv[[Agency]:[Agency]]=$E449)/(TableDiv[[Agency]:[Agency]]=$E449)*(ROW(TableDiv[Agency])-ROW(TableDiv[[#Headers],[Agency]])),COLUMNS($F$7:P$7))))</f>
        <v>0</v>
      </c>
      <c r="Q449" s="1069" cm="1">
        <f t="array" ref="Q449">IF($D449&lt;COLUMNS($F$7:Q$7),"",INDEX(TableDiv[[GASB]:[GASB]],_xlfn.AGGREGATE(15,3,(TableDiv[[Agency]:[Agency]]=$E449)/(TableDiv[[Agency]:[Agency]]=$E449)*(ROW(TableDiv[Agency])-ROW(TableDiv[[#Headers],[Agency]])),COLUMNS($F$7:Q$7))))</f>
        <v>0</v>
      </c>
      <c r="R449" s="1069" cm="1">
        <f t="array" ref="R449">IF($D449&lt;COLUMNS($F$7:R$7),"",INDEX(TableDiv[[GASB]:[GASB]],_xlfn.AGGREGATE(15,3,(TableDiv[[Agency]:[Agency]]=$E449)/(TableDiv[[Agency]:[Agency]]=$E449)*(ROW(TableDiv[Agency])-ROW(TableDiv[[#Headers],[Agency]])),COLUMNS($F$7:R$7))))</f>
        <v>0</v>
      </c>
      <c r="S449" s="1069" cm="1">
        <f t="array" ref="S449">IF($D449&lt;COLUMNS($F$7:S$7),"",INDEX(TableDiv[[GASB]:[GASB]],_xlfn.AGGREGATE(15,3,(TableDiv[[Agency]:[Agency]]=$E449)/(TableDiv[[Agency]:[Agency]]=$E449)*(ROW(TableDiv[Agency])-ROW(TableDiv[[#Headers],[Agency]])),COLUMNS($F$7:S$7))))</f>
        <v>0</v>
      </c>
      <c r="T449" s="1069" cm="1">
        <f t="array" ref="T449">IF($D449&lt;COLUMNS($F$7:T$7),"",INDEX(TableDiv[[GASB]:[GASB]],_xlfn.AGGREGATE(15,3,(TableDiv[[Agency]:[Agency]]=$E449)/(TableDiv[[Agency]:[Agency]]=$E449)*(ROW(TableDiv[Agency])-ROW(TableDiv[[#Headers],[Agency]])),COLUMNS($F$7:T$7))))</f>
        <v>0</v>
      </c>
      <c r="U449" s="1069" cm="1">
        <f t="array" ref="U449">IF($D449&lt;COLUMNS($F$7:U$7),"",INDEX(TableDiv[[GASB]:[GASB]],_xlfn.AGGREGATE(15,3,(TableDiv[[Agency]:[Agency]]=$E449)/(TableDiv[[Agency]:[Agency]]=$E449)*(ROW(TableDiv[Agency])-ROW(TableDiv[[#Headers],[Agency]])),COLUMNS($F$7:U$7))))</f>
        <v>0</v>
      </c>
      <c r="V449" s="1069" cm="1">
        <f t="array" ref="V449">IF($D449&lt;COLUMNS($F$7:V$7),"",INDEX(TableDiv[[GASB]:[GASB]],_xlfn.AGGREGATE(15,3,(TableDiv[[Agency]:[Agency]]=$E449)/(TableDiv[[Agency]:[Agency]]=$E449)*(ROW(TableDiv[Agency])-ROW(TableDiv[[#Headers],[Agency]])),COLUMNS($F$7:V$7))))</f>
        <v>0</v>
      </c>
      <c r="W449" s="1069" cm="1">
        <f t="array" ref="W449">IF($D449&lt;COLUMNS($F$7:W$7),"",INDEX(TableDiv[[GASB]:[GASB]],_xlfn.AGGREGATE(15,3,(TableDiv[[Agency]:[Agency]]=$E449)/(TableDiv[[Agency]:[Agency]]=$E449)*(ROW(TableDiv[Agency])-ROW(TableDiv[[#Headers],[Agency]])),COLUMNS($F$7:W$7))))</f>
        <v>0</v>
      </c>
      <c r="X449" s="1069" cm="1">
        <f t="array" ref="X449">IF($D449&lt;COLUMNS($F$7:X$7),"",INDEX(TableDiv[[GASB]:[GASB]],_xlfn.AGGREGATE(15,3,(TableDiv[[Agency]:[Agency]]=$E449)/(TableDiv[[Agency]:[Agency]]=$E449)*(ROW(TableDiv[Agency])-ROW(TableDiv[[#Headers],[Agency]])),COLUMNS($F$7:X$7))))</f>
        <v>0</v>
      </c>
      <c r="Y449" s="1069" cm="1">
        <f t="array" ref="Y449">IF($D449&lt;COLUMNS($F$7:Y$7),"",INDEX(TableDiv[[GASB]:[GASB]],_xlfn.AGGREGATE(15,3,(TableDiv[[Agency]:[Agency]]=$E449)/(TableDiv[[Agency]:[Agency]]=$E449)*(ROW(TableDiv[Agency])-ROW(TableDiv[[#Headers],[Agency]])),COLUMNS($F$7:Y$7))))</f>
        <v>0</v>
      </c>
      <c r="Z449" s="1069" cm="1">
        <f t="array" ref="Z449">IF($D449&lt;COLUMNS($F$7:Z$7),"",INDEX(TableDiv[[GASB]:[GASB]],_xlfn.AGGREGATE(15,3,(TableDiv[[Agency]:[Agency]]=$E449)/(TableDiv[[Agency]:[Agency]]=$E449)*(ROW(TableDiv[Agency])-ROW(TableDiv[[#Headers],[Agency]])),COLUMNS($F$7:Z$7))))</f>
        <v>0</v>
      </c>
      <c r="AA449" s="1069" cm="1">
        <f t="array" ref="AA449">IF($D449&lt;COLUMNS($F$7:AA$7),"",INDEX(TableDiv[[GASB]:[GASB]],_xlfn.AGGREGATE(15,3,(TableDiv[[Agency]:[Agency]]=$E449)/(TableDiv[[Agency]:[Agency]]=$E449)*(ROW(TableDiv[Agency])-ROW(TableDiv[[#Headers],[Agency]])),COLUMNS($F$7:AA$7))))</f>
        <v>0</v>
      </c>
      <c r="AB449" s="1069" cm="1">
        <f t="array" ref="AB449">IF($D449&lt;COLUMNS($F$7:AB$7),"",INDEX(TableDiv[[GASB]:[GASB]],_xlfn.AGGREGATE(15,3,(TableDiv[[Agency]:[Agency]]=$E449)/(TableDiv[[Agency]:[Agency]]=$E449)*(ROW(TableDiv[Agency])-ROW(TableDiv[[#Headers],[Agency]])),COLUMNS($F$7:AB$7))))</f>
        <v>0</v>
      </c>
      <c r="AC449" s="1069" cm="1">
        <f t="array" ref="AC449">IF($D449&lt;COLUMNS($F$7:AC$7),"",INDEX(TableDiv[[GASB]:[GASB]],_xlfn.AGGREGATE(15,3,(TableDiv[[Agency]:[Agency]]=$E449)/(TableDiv[[Agency]:[Agency]]=$E449)*(ROW(TableDiv[Agency])-ROW(TableDiv[[#Headers],[Agency]])),COLUMNS($F$7:AC$7))))</f>
        <v>0</v>
      </c>
      <c r="AD449" s="1069" cm="1">
        <f t="array" ref="AD449">IF($D449&lt;COLUMNS($F$7:AD$7),"",INDEX(TableDiv[[GASB]:[GASB]],_xlfn.AGGREGATE(15,3,(TableDiv[[Agency]:[Agency]]=$E449)/(TableDiv[[Agency]:[Agency]]=$E449)*(ROW(TableDiv[Agency])-ROW(TableDiv[[#Headers],[Agency]])),COLUMNS($F$7:AD$7))))</f>
        <v>0</v>
      </c>
      <c r="AE449" s="1069" cm="1">
        <f t="array" ref="AE449">IF($D449&lt;COLUMNS($F$7:AE$7),"",INDEX(TableDiv[[GASB]:[GASB]],_xlfn.AGGREGATE(15,3,(TableDiv[[Agency]:[Agency]]=$E449)/(TableDiv[[Agency]:[Agency]]=$E449)*(ROW(TableDiv[Agency])-ROW(TableDiv[[#Headers],[Agency]])),COLUMNS($F$7:AE$7))))</f>
        <v>0</v>
      </c>
      <c r="AF449" s="1069" cm="1">
        <f t="array" ref="AF449">IF($D449&lt;COLUMNS($F$7:AF$7),"",INDEX(TableDiv[[GASB]:[GASB]],_xlfn.AGGREGATE(15,3,(TableDiv[[Agency]:[Agency]]=$E449)/(TableDiv[[Agency]:[Agency]]=$E449)*(ROW(TableDiv[Agency])-ROW(TableDiv[[#Headers],[Agency]])),COLUMNS($F$7:AF$7))))</f>
        <v>0</v>
      </c>
      <c r="AG449" s="1069" cm="1">
        <f t="array" ref="AG449">IF($D449&lt;COLUMNS($F$7:AG$7),"",INDEX(TableDiv[[GASB]:[GASB]],_xlfn.AGGREGATE(15,3,(TableDiv[[Agency]:[Agency]]=$E449)/(TableDiv[[Agency]:[Agency]]=$E449)*(ROW(TableDiv[Agency])-ROW(TableDiv[[#Headers],[Agency]])),COLUMNS($F$7:AG$7))))</f>
        <v>0</v>
      </c>
      <c r="AH449" s="1069" cm="1">
        <f t="array" ref="AH449">IF($D449&lt;COLUMNS($F$7:AH$7),"",INDEX(TableDiv[[GASB]:[GASB]],_xlfn.AGGREGATE(15,3,(TableDiv[[Agency]:[Agency]]=$E449)/(TableDiv[[Agency]:[Agency]]=$E449)*(ROW(TableDiv[Agency])-ROW(TableDiv[[#Headers],[Agency]])),COLUMNS($F$7:AH$7))))</f>
        <v>0</v>
      </c>
      <c r="AI449" s="1069" cm="1">
        <f t="array" ref="AI449">IF($D449&lt;COLUMNS($F$7:AI$7),"",INDEX(TableDiv[[GASB]:[GASB]],_xlfn.AGGREGATE(15,3,(TableDiv[[Agency]:[Agency]]=$E449)/(TableDiv[[Agency]:[Agency]]=$E449)*(ROW(TableDiv[Agency])-ROW(TableDiv[[#Headers],[Agency]])),COLUMNS($F$7:AI$7))))</f>
        <v>0</v>
      </c>
      <c r="AJ449" s="1069" cm="1">
        <f t="array" ref="AJ449">IF($D449&lt;COLUMNS($F$7:AJ$7),"",INDEX(TableDiv[[GASB]:[GASB]],_xlfn.AGGREGATE(15,3,(TableDiv[[Agency]:[Agency]]=$E449)/(TableDiv[[Agency]:[Agency]]=$E449)*(ROW(TableDiv[Agency])-ROW(TableDiv[[#Headers],[Agency]])),COLUMNS($F$7:AJ$7))))</f>
        <v>0</v>
      </c>
      <c r="AK449" s="1069" t="str" cm="1">
        <f t="array" ref="AK449">IF($D449&lt;COLUMNS($F$7:AK$7),"",INDEX(TableDiv[[GASB]:[GASB]],_xlfn.AGGREGATE(15,3,(TableDiv[[Agency]:[Agency]]=$E449)/(TableDiv[[Agency]:[Agency]]=$E449)*(ROW(TableDiv[Agency])-ROW(TableDiv[[#Headers],[Agency]])),COLUMNS($F$7:AK$7))))</f>
        <v/>
      </c>
      <c r="AL449" s="1069" t="str" cm="1">
        <f t="array" ref="AL449">IF($D449&lt;COLUMNS($F$7:AL$7),"",INDEX(TableDiv[[GASB]:[GASB]],_xlfn.AGGREGATE(15,3,(TableDiv[[Agency]:[Agency]]=$E449)/(TableDiv[[Agency]:[Agency]]=$E449)*(ROW(TableDiv[Agency])-ROW(TableDiv[[#Headers],[Agency]])),COLUMNS($F$7:AL$7))))</f>
        <v/>
      </c>
      <c r="AM449" s="1069" t="str" cm="1">
        <f t="array" ref="AM449">IF($D449&lt;COLUMNS($F$7:AM$7),"",INDEX(TableDiv[[GASB]:[GASB]],_xlfn.AGGREGATE(15,3,(TableDiv[[Agency]:[Agency]]=$E449)/(TableDiv[[Agency]:[Agency]]=$E449)*(ROW(TableDiv[Agency])-ROW(TableDiv[[#Headers],[Agency]])),COLUMNS($F$7:AM$7))))</f>
        <v/>
      </c>
      <c r="AN449" s="1069"/>
      <c r="AO449" s="1069"/>
      <c r="AP449" s="1069"/>
      <c r="AQ449" s="1069"/>
      <c r="AR449" s="1069"/>
      <c r="AS449" s="1069"/>
    </row>
    <row r="450" spans="1:45" ht="15">
      <c r="A450" s="1073" t="s">
        <v>1215</v>
      </c>
      <c r="B450" s="1073" t="s">
        <v>177</v>
      </c>
      <c r="C450" s="1069"/>
      <c r="D450" s="1069">
        <f>COUNTIF(TableDiv[Agency],E450)</f>
        <v>31</v>
      </c>
      <c r="E450" s="1078" t="str" cm="1">
        <f t="array" ref="E450">IFERROR(INDEX(TableDiv[Agency],MATCH(0,INDEX(COUNTIF($E$7:E449,TableDiv[Agency]),),0)),"")</f>
        <v/>
      </c>
      <c r="F450" s="1069" cm="1">
        <f t="array" ref="F450">IF($D450&lt;COLUMNS($F$7:F$7),"",INDEX(TableDiv[[GASB]:[GASB]],_xlfn.AGGREGATE(15,3,(TableDiv[[Agency]:[Agency]]=$E450)/(TableDiv[[Agency]:[Agency]]=$E450)*(ROW(TableDiv[Agency])-ROW(TableDiv[[#Headers],[Agency]])),COLUMNS($F$7:F$7))))</f>
        <v>0</v>
      </c>
      <c r="G450" s="1069" cm="1">
        <f t="array" ref="G450">IF($D450&lt;COLUMNS($F$7:G$7),"",INDEX(TableDiv[[GASB]:[GASB]],_xlfn.AGGREGATE(15,3,(TableDiv[[Agency]:[Agency]]=$E450)/(TableDiv[[Agency]:[Agency]]=$E450)*(ROW(TableDiv[Agency])-ROW(TableDiv[[#Headers],[Agency]])),COLUMNS($F$7:G$7))))</f>
        <v>0</v>
      </c>
      <c r="H450" s="1069" cm="1">
        <f t="array" ref="H450">IF($D450&lt;COLUMNS($F$7:H$7),"",INDEX(TableDiv[[GASB]:[GASB]],_xlfn.AGGREGATE(15,3,(TableDiv[[Agency]:[Agency]]=$E450)/(TableDiv[[Agency]:[Agency]]=$E450)*(ROW(TableDiv[Agency])-ROW(TableDiv[[#Headers],[Agency]])),COLUMNS($F$7:H$7))))</f>
        <v>0</v>
      </c>
      <c r="I450" s="1069" cm="1">
        <f t="array" ref="I450">IF($D450&lt;COLUMNS($F$7:I$7),"",INDEX(TableDiv[[GASB]:[GASB]],_xlfn.AGGREGATE(15,3,(TableDiv[[Agency]:[Agency]]=$E450)/(TableDiv[[Agency]:[Agency]]=$E450)*(ROW(TableDiv[Agency])-ROW(TableDiv[[#Headers],[Agency]])),COLUMNS($F$7:I$7))))</f>
        <v>0</v>
      </c>
      <c r="J450" s="1069" cm="1">
        <f t="array" ref="J450">IF($D450&lt;COLUMNS($F$7:J$7),"",INDEX(TableDiv[[GASB]:[GASB]],_xlfn.AGGREGATE(15,3,(TableDiv[[Agency]:[Agency]]=$E450)/(TableDiv[[Agency]:[Agency]]=$E450)*(ROW(TableDiv[Agency])-ROW(TableDiv[[#Headers],[Agency]])),COLUMNS($F$7:J$7))))</f>
        <v>0</v>
      </c>
      <c r="K450" s="1069" cm="1">
        <f t="array" ref="K450">IF($D450&lt;COLUMNS($F$7:K$7),"",INDEX(TableDiv[[GASB]:[GASB]],_xlfn.AGGREGATE(15,3,(TableDiv[[Agency]:[Agency]]=$E450)/(TableDiv[[Agency]:[Agency]]=$E450)*(ROW(TableDiv[Agency])-ROW(TableDiv[[#Headers],[Agency]])),COLUMNS($F$7:K$7))))</f>
        <v>0</v>
      </c>
      <c r="L450" s="1069" cm="1">
        <f t="array" ref="L450">IF($D450&lt;COLUMNS($F$7:L$7),"",INDEX(TableDiv[[GASB]:[GASB]],_xlfn.AGGREGATE(15,3,(TableDiv[[Agency]:[Agency]]=$E450)/(TableDiv[[Agency]:[Agency]]=$E450)*(ROW(TableDiv[Agency])-ROW(TableDiv[[#Headers],[Agency]])),COLUMNS($F$7:L$7))))</f>
        <v>0</v>
      </c>
      <c r="M450" s="1069" cm="1">
        <f t="array" ref="M450">IF($D450&lt;COLUMNS($F$7:M$7),"",INDEX(TableDiv[[GASB]:[GASB]],_xlfn.AGGREGATE(15,3,(TableDiv[[Agency]:[Agency]]=$E450)/(TableDiv[[Agency]:[Agency]]=$E450)*(ROW(TableDiv[Agency])-ROW(TableDiv[[#Headers],[Agency]])),COLUMNS($F$7:M$7))))</f>
        <v>0</v>
      </c>
      <c r="N450" s="1069" cm="1">
        <f t="array" ref="N450">IF($D450&lt;COLUMNS($F$7:N$7),"",INDEX(TableDiv[[GASB]:[GASB]],_xlfn.AGGREGATE(15,3,(TableDiv[[Agency]:[Agency]]=$E450)/(TableDiv[[Agency]:[Agency]]=$E450)*(ROW(TableDiv[Agency])-ROW(TableDiv[[#Headers],[Agency]])),COLUMNS($F$7:N$7))))</f>
        <v>0</v>
      </c>
      <c r="O450" s="1069" cm="1">
        <f t="array" ref="O450">IF($D450&lt;COLUMNS($F$7:O$7),"",INDEX(TableDiv[[GASB]:[GASB]],_xlfn.AGGREGATE(15,3,(TableDiv[[Agency]:[Agency]]=$E450)/(TableDiv[[Agency]:[Agency]]=$E450)*(ROW(TableDiv[Agency])-ROW(TableDiv[[#Headers],[Agency]])),COLUMNS($F$7:O$7))))</f>
        <v>0</v>
      </c>
      <c r="P450" s="1069" cm="1">
        <f t="array" ref="P450">IF($D450&lt;COLUMNS($F$7:P$7),"",INDEX(TableDiv[[GASB]:[GASB]],_xlfn.AGGREGATE(15,3,(TableDiv[[Agency]:[Agency]]=$E450)/(TableDiv[[Agency]:[Agency]]=$E450)*(ROW(TableDiv[Agency])-ROW(TableDiv[[#Headers],[Agency]])),COLUMNS($F$7:P$7))))</f>
        <v>0</v>
      </c>
      <c r="Q450" s="1069" cm="1">
        <f t="array" ref="Q450">IF($D450&lt;COLUMNS($F$7:Q$7),"",INDEX(TableDiv[[GASB]:[GASB]],_xlfn.AGGREGATE(15,3,(TableDiv[[Agency]:[Agency]]=$E450)/(TableDiv[[Agency]:[Agency]]=$E450)*(ROW(TableDiv[Agency])-ROW(TableDiv[[#Headers],[Agency]])),COLUMNS($F$7:Q$7))))</f>
        <v>0</v>
      </c>
      <c r="R450" s="1069" cm="1">
        <f t="array" ref="R450">IF($D450&lt;COLUMNS($F$7:R$7),"",INDEX(TableDiv[[GASB]:[GASB]],_xlfn.AGGREGATE(15,3,(TableDiv[[Agency]:[Agency]]=$E450)/(TableDiv[[Agency]:[Agency]]=$E450)*(ROW(TableDiv[Agency])-ROW(TableDiv[[#Headers],[Agency]])),COLUMNS($F$7:R$7))))</f>
        <v>0</v>
      </c>
      <c r="S450" s="1069" cm="1">
        <f t="array" ref="S450">IF($D450&lt;COLUMNS($F$7:S$7),"",INDEX(TableDiv[[GASB]:[GASB]],_xlfn.AGGREGATE(15,3,(TableDiv[[Agency]:[Agency]]=$E450)/(TableDiv[[Agency]:[Agency]]=$E450)*(ROW(TableDiv[Agency])-ROW(TableDiv[[#Headers],[Agency]])),COLUMNS($F$7:S$7))))</f>
        <v>0</v>
      </c>
      <c r="T450" s="1069" cm="1">
        <f t="array" ref="T450">IF($D450&lt;COLUMNS($F$7:T$7),"",INDEX(TableDiv[[GASB]:[GASB]],_xlfn.AGGREGATE(15,3,(TableDiv[[Agency]:[Agency]]=$E450)/(TableDiv[[Agency]:[Agency]]=$E450)*(ROW(TableDiv[Agency])-ROW(TableDiv[[#Headers],[Agency]])),COLUMNS($F$7:T$7))))</f>
        <v>0</v>
      </c>
      <c r="U450" s="1069" cm="1">
        <f t="array" ref="U450">IF($D450&lt;COLUMNS($F$7:U$7),"",INDEX(TableDiv[[GASB]:[GASB]],_xlfn.AGGREGATE(15,3,(TableDiv[[Agency]:[Agency]]=$E450)/(TableDiv[[Agency]:[Agency]]=$E450)*(ROW(TableDiv[Agency])-ROW(TableDiv[[#Headers],[Agency]])),COLUMNS($F$7:U$7))))</f>
        <v>0</v>
      </c>
      <c r="V450" s="1069" cm="1">
        <f t="array" ref="V450">IF($D450&lt;COLUMNS($F$7:V$7),"",INDEX(TableDiv[[GASB]:[GASB]],_xlfn.AGGREGATE(15,3,(TableDiv[[Agency]:[Agency]]=$E450)/(TableDiv[[Agency]:[Agency]]=$E450)*(ROW(TableDiv[Agency])-ROW(TableDiv[[#Headers],[Agency]])),COLUMNS($F$7:V$7))))</f>
        <v>0</v>
      </c>
      <c r="W450" s="1069" cm="1">
        <f t="array" ref="W450">IF($D450&lt;COLUMNS($F$7:W$7),"",INDEX(TableDiv[[GASB]:[GASB]],_xlfn.AGGREGATE(15,3,(TableDiv[[Agency]:[Agency]]=$E450)/(TableDiv[[Agency]:[Agency]]=$E450)*(ROW(TableDiv[Agency])-ROW(TableDiv[[#Headers],[Agency]])),COLUMNS($F$7:W$7))))</f>
        <v>0</v>
      </c>
      <c r="X450" s="1069" cm="1">
        <f t="array" ref="X450">IF($D450&lt;COLUMNS($F$7:X$7),"",INDEX(TableDiv[[GASB]:[GASB]],_xlfn.AGGREGATE(15,3,(TableDiv[[Agency]:[Agency]]=$E450)/(TableDiv[[Agency]:[Agency]]=$E450)*(ROW(TableDiv[Agency])-ROW(TableDiv[[#Headers],[Agency]])),COLUMNS($F$7:X$7))))</f>
        <v>0</v>
      </c>
      <c r="Y450" s="1069" cm="1">
        <f t="array" ref="Y450">IF($D450&lt;COLUMNS($F$7:Y$7),"",INDEX(TableDiv[[GASB]:[GASB]],_xlfn.AGGREGATE(15,3,(TableDiv[[Agency]:[Agency]]=$E450)/(TableDiv[[Agency]:[Agency]]=$E450)*(ROW(TableDiv[Agency])-ROW(TableDiv[[#Headers],[Agency]])),COLUMNS($F$7:Y$7))))</f>
        <v>0</v>
      </c>
      <c r="Z450" s="1069" cm="1">
        <f t="array" ref="Z450">IF($D450&lt;COLUMNS($F$7:Z$7),"",INDEX(TableDiv[[GASB]:[GASB]],_xlfn.AGGREGATE(15,3,(TableDiv[[Agency]:[Agency]]=$E450)/(TableDiv[[Agency]:[Agency]]=$E450)*(ROW(TableDiv[Agency])-ROW(TableDiv[[#Headers],[Agency]])),COLUMNS($F$7:Z$7))))</f>
        <v>0</v>
      </c>
      <c r="AA450" s="1069" cm="1">
        <f t="array" ref="AA450">IF($D450&lt;COLUMNS($F$7:AA$7),"",INDEX(TableDiv[[GASB]:[GASB]],_xlfn.AGGREGATE(15,3,(TableDiv[[Agency]:[Agency]]=$E450)/(TableDiv[[Agency]:[Agency]]=$E450)*(ROW(TableDiv[Agency])-ROW(TableDiv[[#Headers],[Agency]])),COLUMNS($F$7:AA$7))))</f>
        <v>0</v>
      </c>
      <c r="AB450" s="1069" cm="1">
        <f t="array" ref="AB450">IF($D450&lt;COLUMNS($F$7:AB$7),"",INDEX(TableDiv[[GASB]:[GASB]],_xlfn.AGGREGATE(15,3,(TableDiv[[Agency]:[Agency]]=$E450)/(TableDiv[[Agency]:[Agency]]=$E450)*(ROW(TableDiv[Agency])-ROW(TableDiv[[#Headers],[Agency]])),COLUMNS($F$7:AB$7))))</f>
        <v>0</v>
      </c>
      <c r="AC450" s="1069" cm="1">
        <f t="array" ref="AC450">IF($D450&lt;COLUMNS($F$7:AC$7),"",INDEX(TableDiv[[GASB]:[GASB]],_xlfn.AGGREGATE(15,3,(TableDiv[[Agency]:[Agency]]=$E450)/(TableDiv[[Agency]:[Agency]]=$E450)*(ROW(TableDiv[Agency])-ROW(TableDiv[[#Headers],[Agency]])),COLUMNS($F$7:AC$7))))</f>
        <v>0</v>
      </c>
      <c r="AD450" s="1069" cm="1">
        <f t="array" ref="AD450">IF($D450&lt;COLUMNS($F$7:AD$7),"",INDEX(TableDiv[[GASB]:[GASB]],_xlfn.AGGREGATE(15,3,(TableDiv[[Agency]:[Agency]]=$E450)/(TableDiv[[Agency]:[Agency]]=$E450)*(ROW(TableDiv[Agency])-ROW(TableDiv[[#Headers],[Agency]])),COLUMNS($F$7:AD$7))))</f>
        <v>0</v>
      </c>
      <c r="AE450" s="1069" cm="1">
        <f t="array" ref="AE450">IF($D450&lt;COLUMNS($F$7:AE$7),"",INDEX(TableDiv[[GASB]:[GASB]],_xlfn.AGGREGATE(15,3,(TableDiv[[Agency]:[Agency]]=$E450)/(TableDiv[[Agency]:[Agency]]=$E450)*(ROW(TableDiv[Agency])-ROW(TableDiv[[#Headers],[Agency]])),COLUMNS($F$7:AE$7))))</f>
        <v>0</v>
      </c>
      <c r="AF450" s="1069" cm="1">
        <f t="array" ref="AF450">IF($D450&lt;COLUMNS($F$7:AF$7),"",INDEX(TableDiv[[GASB]:[GASB]],_xlfn.AGGREGATE(15,3,(TableDiv[[Agency]:[Agency]]=$E450)/(TableDiv[[Agency]:[Agency]]=$E450)*(ROW(TableDiv[Agency])-ROW(TableDiv[[#Headers],[Agency]])),COLUMNS($F$7:AF$7))))</f>
        <v>0</v>
      </c>
      <c r="AG450" s="1069" cm="1">
        <f t="array" ref="AG450">IF($D450&lt;COLUMNS($F$7:AG$7),"",INDEX(TableDiv[[GASB]:[GASB]],_xlfn.AGGREGATE(15,3,(TableDiv[[Agency]:[Agency]]=$E450)/(TableDiv[[Agency]:[Agency]]=$E450)*(ROW(TableDiv[Agency])-ROW(TableDiv[[#Headers],[Agency]])),COLUMNS($F$7:AG$7))))</f>
        <v>0</v>
      </c>
      <c r="AH450" s="1069" cm="1">
        <f t="array" ref="AH450">IF($D450&lt;COLUMNS($F$7:AH$7),"",INDEX(TableDiv[[GASB]:[GASB]],_xlfn.AGGREGATE(15,3,(TableDiv[[Agency]:[Agency]]=$E450)/(TableDiv[[Agency]:[Agency]]=$E450)*(ROW(TableDiv[Agency])-ROW(TableDiv[[#Headers],[Agency]])),COLUMNS($F$7:AH$7))))</f>
        <v>0</v>
      </c>
      <c r="AI450" s="1069" cm="1">
        <f t="array" ref="AI450">IF($D450&lt;COLUMNS($F$7:AI$7),"",INDEX(TableDiv[[GASB]:[GASB]],_xlfn.AGGREGATE(15,3,(TableDiv[[Agency]:[Agency]]=$E450)/(TableDiv[[Agency]:[Agency]]=$E450)*(ROW(TableDiv[Agency])-ROW(TableDiv[[#Headers],[Agency]])),COLUMNS($F$7:AI$7))))</f>
        <v>0</v>
      </c>
      <c r="AJ450" s="1069" cm="1">
        <f t="array" ref="AJ450">IF($D450&lt;COLUMNS($F$7:AJ$7),"",INDEX(TableDiv[[GASB]:[GASB]],_xlfn.AGGREGATE(15,3,(TableDiv[[Agency]:[Agency]]=$E450)/(TableDiv[[Agency]:[Agency]]=$E450)*(ROW(TableDiv[Agency])-ROW(TableDiv[[#Headers],[Agency]])),COLUMNS($F$7:AJ$7))))</f>
        <v>0</v>
      </c>
      <c r="AK450" s="1069" t="str" cm="1">
        <f t="array" ref="AK450">IF($D450&lt;COLUMNS($F$7:AK$7),"",INDEX(TableDiv[[GASB]:[GASB]],_xlfn.AGGREGATE(15,3,(TableDiv[[Agency]:[Agency]]=$E450)/(TableDiv[[Agency]:[Agency]]=$E450)*(ROW(TableDiv[Agency])-ROW(TableDiv[[#Headers],[Agency]])),COLUMNS($F$7:AK$7))))</f>
        <v/>
      </c>
      <c r="AL450" s="1069" t="str" cm="1">
        <f t="array" ref="AL450">IF($D450&lt;COLUMNS($F$7:AL$7),"",INDEX(TableDiv[[GASB]:[GASB]],_xlfn.AGGREGATE(15,3,(TableDiv[[Agency]:[Agency]]=$E450)/(TableDiv[[Agency]:[Agency]]=$E450)*(ROW(TableDiv[Agency])-ROW(TableDiv[[#Headers],[Agency]])),COLUMNS($F$7:AL$7))))</f>
        <v/>
      </c>
      <c r="AM450" s="1069" t="str" cm="1">
        <f t="array" ref="AM450">IF($D450&lt;COLUMNS($F$7:AM$7),"",INDEX(TableDiv[[GASB]:[GASB]],_xlfn.AGGREGATE(15,3,(TableDiv[[Agency]:[Agency]]=$E450)/(TableDiv[[Agency]:[Agency]]=$E450)*(ROW(TableDiv[Agency])-ROW(TableDiv[[#Headers],[Agency]])),COLUMNS($F$7:AM$7))))</f>
        <v/>
      </c>
      <c r="AN450" s="1069"/>
      <c r="AO450" s="1069"/>
      <c r="AP450" s="1069"/>
      <c r="AQ450" s="1069"/>
      <c r="AR450" s="1069"/>
      <c r="AS450" s="1069"/>
    </row>
    <row r="451" spans="1:45" ht="15">
      <c r="A451" s="1073" t="s">
        <v>1218</v>
      </c>
      <c r="B451" s="1073" t="s">
        <v>177</v>
      </c>
      <c r="C451" s="1069"/>
      <c r="W451" s="1069" t="str" cm="1">
        <f t="array" ref="W451">IF($D451&lt;COLUMNS($F$7:W$7),"",INDEX(TableDiv[[GASB]:[GASB]],_xlfn.AGGREGATE(15,3,(TableDiv[[Agency]:[Agency]]=$E451)/(TableDiv[[Agency]:[Agency]]=$E451)*(ROW(TableDiv[Agency])-ROW(TableDiv[[#Headers],[Agency]])),COLUMNS($F$7:W$7))))</f>
        <v/>
      </c>
      <c r="X451" s="1069" t="str" cm="1">
        <f t="array" ref="X451">IF($D451&lt;COLUMNS($F$7:X$7),"",INDEX(TableDiv[[GASB]:[GASB]],_xlfn.AGGREGATE(15,3,(TableDiv[[Agency]:[Agency]]=$E451)/(TableDiv[[Agency]:[Agency]]=$E451)*(ROW(TableDiv[Agency])-ROW(TableDiv[[#Headers],[Agency]])),COLUMNS($F$7:X$7))))</f>
        <v/>
      </c>
      <c r="Y451" s="1069" t="str" cm="1">
        <f t="array" ref="Y451">IF($D451&lt;COLUMNS($F$7:Y$7),"",INDEX(TableDiv[[GASB]:[GASB]],_xlfn.AGGREGATE(15,3,(TableDiv[[Agency]:[Agency]]=$E451)/(TableDiv[[Agency]:[Agency]]=$E451)*(ROW(TableDiv[Agency])-ROW(TableDiv[[#Headers],[Agency]])),COLUMNS($F$7:Y$7))))</f>
        <v/>
      </c>
      <c r="Z451" s="1069" t="str" cm="1">
        <f t="array" ref="Z451">IF($D451&lt;COLUMNS($F$7:Z$7),"",INDEX(TableDiv[[GASB]:[GASB]],_xlfn.AGGREGATE(15,3,(TableDiv[[Agency]:[Agency]]=$E451)/(TableDiv[[Agency]:[Agency]]=$E451)*(ROW(TableDiv[Agency])-ROW(TableDiv[[#Headers],[Agency]])),COLUMNS($F$7:Z$7))))</f>
        <v/>
      </c>
      <c r="AA451" s="1069" t="str" cm="1">
        <f t="array" ref="AA451">IF($D451&lt;COLUMNS($F$7:AA$7),"",INDEX(TableDiv[[GASB]:[GASB]],_xlfn.AGGREGATE(15,3,(TableDiv[[Agency]:[Agency]]=$E451)/(TableDiv[[Agency]:[Agency]]=$E451)*(ROW(TableDiv[Agency])-ROW(TableDiv[[#Headers],[Agency]])),COLUMNS($F$7:AA$7))))</f>
        <v/>
      </c>
      <c r="AB451" s="1069" t="str" cm="1">
        <f t="array" ref="AB451">IF($D451&lt;COLUMNS($F$7:AB$7),"",INDEX(TableDiv[[GASB]:[GASB]],_xlfn.AGGREGATE(15,3,(TableDiv[[Agency]:[Agency]]=$E451)/(TableDiv[[Agency]:[Agency]]=$E451)*(ROW(TableDiv[Agency])-ROW(TableDiv[[#Headers],[Agency]])),COLUMNS($F$7:AB$7))))</f>
        <v/>
      </c>
      <c r="AC451" s="1069" t="str" cm="1">
        <f t="array" ref="AC451">IF($D451&lt;COLUMNS($F$7:AC$7),"",INDEX(TableDiv[[GASB]:[GASB]],_xlfn.AGGREGATE(15,3,(TableDiv[[Agency]:[Agency]]=$E451)/(TableDiv[[Agency]:[Agency]]=$E451)*(ROW(TableDiv[Agency])-ROW(TableDiv[[#Headers],[Agency]])),COLUMNS($F$7:AC$7))))</f>
        <v/>
      </c>
      <c r="AD451" s="1069" t="str" cm="1">
        <f t="array" ref="AD451">IF($D451&lt;COLUMNS($F$7:AD$7),"",INDEX(TableDiv[[GASB]:[GASB]],_xlfn.AGGREGATE(15,3,(TableDiv[[Agency]:[Agency]]=$E451)/(TableDiv[[Agency]:[Agency]]=$E451)*(ROW(TableDiv[Agency])-ROW(TableDiv[[#Headers],[Agency]])),COLUMNS($F$7:AD$7))))</f>
        <v/>
      </c>
      <c r="AE451" s="1069" t="str" cm="1">
        <f t="array" ref="AE451">IF($D451&lt;COLUMNS($F$7:AE$7),"",INDEX(TableDiv[[GASB]:[GASB]],_xlfn.AGGREGATE(15,3,(TableDiv[[Agency]:[Agency]]=$E451)/(TableDiv[[Agency]:[Agency]]=$E451)*(ROW(TableDiv[Agency])-ROW(TableDiv[[#Headers],[Agency]])),COLUMNS($F$7:AE$7))))</f>
        <v/>
      </c>
      <c r="AF451" s="1069" t="str" cm="1">
        <f t="array" ref="AF451">IF($D451&lt;COLUMNS($F$7:AF$7),"",INDEX(TableDiv[[GASB]:[GASB]],_xlfn.AGGREGATE(15,3,(TableDiv[[Agency]:[Agency]]=$E451)/(TableDiv[[Agency]:[Agency]]=$E451)*(ROW(TableDiv[Agency])-ROW(TableDiv[[#Headers],[Agency]])),COLUMNS($F$7:AF$7))))</f>
        <v/>
      </c>
      <c r="AG451" s="1069" t="str" cm="1">
        <f t="array" ref="AG451">IF($D451&lt;COLUMNS($F$7:AG$7),"",INDEX(TableDiv[[GASB]:[GASB]],_xlfn.AGGREGATE(15,3,(TableDiv[[Agency]:[Agency]]=$E451)/(TableDiv[[Agency]:[Agency]]=$E451)*(ROW(TableDiv[Agency])-ROW(TableDiv[[#Headers],[Agency]])),COLUMNS($F$7:AG$7))))</f>
        <v/>
      </c>
      <c r="AH451" s="1069" t="str" cm="1">
        <f t="array" ref="AH451">IF($D451&lt;COLUMNS($F$7:AH$7),"",INDEX(TableDiv[[GASB]:[GASB]],_xlfn.AGGREGATE(15,3,(TableDiv[[Agency]:[Agency]]=$E451)/(TableDiv[[Agency]:[Agency]]=$E451)*(ROW(TableDiv[Agency])-ROW(TableDiv[[#Headers],[Agency]])),COLUMNS($F$7:AH$7))))</f>
        <v/>
      </c>
      <c r="AI451" s="1069" t="str" cm="1">
        <f t="array" ref="AI451">IF($D451&lt;COLUMNS($F$7:AI$7),"",INDEX(TableDiv[[GASB]:[GASB]],_xlfn.AGGREGATE(15,3,(TableDiv[[Agency]:[Agency]]=$E451)/(TableDiv[[Agency]:[Agency]]=$E451)*(ROW(TableDiv[Agency])-ROW(TableDiv[[#Headers],[Agency]])),COLUMNS($F$7:AI$7))))</f>
        <v/>
      </c>
      <c r="AJ451" s="1069" t="str" cm="1">
        <f t="array" ref="AJ451">IF($D451&lt;COLUMNS($F$7:AJ$7),"",INDEX(TableDiv[[GASB]:[GASB]],_xlfn.AGGREGATE(15,3,(TableDiv[[Agency]:[Agency]]=$E451)/(TableDiv[[Agency]:[Agency]]=$E451)*(ROW(TableDiv[Agency])-ROW(TableDiv[[#Headers],[Agency]])),COLUMNS($F$7:AJ$7))))</f>
        <v/>
      </c>
      <c r="AK451" s="1069" t="str" cm="1">
        <f t="array" ref="AK451">IF($D451&lt;COLUMNS($F$7:AK$7),"",INDEX(TableDiv[[GASB]:[GASB]],_xlfn.AGGREGATE(15,3,(TableDiv[[Agency]:[Agency]]=$E451)/(TableDiv[[Agency]:[Agency]]=$E451)*(ROW(TableDiv[Agency])-ROW(TableDiv[[#Headers],[Agency]])),COLUMNS($F$7:AK$7))))</f>
        <v/>
      </c>
      <c r="AL451" s="1069" t="str" cm="1">
        <f t="array" ref="AL451">IF($D451&lt;COLUMNS($F$7:AL$7),"",INDEX(TableDiv[[GASB]:[GASB]],_xlfn.AGGREGATE(15,3,(TableDiv[[Agency]:[Agency]]=$E451)/(TableDiv[[Agency]:[Agency]]=$E451)*(ROW(TableDiv[Agency])-ROW(TableDiv[[#Headers],[Agency]])),COLUMNS($F$7:AL$7))))</f>
        <v/>
      </c>
      <c r="AM451" s="1069" t="str" cm="1">
        <f t="array" ref="AM451">IF($D451&lt;COLUMNS($F$7:AM$7),"",INDEX(TableDiv[[GASB]:[GASB]],_xlfn.AGGREGATE(15,3,(TableDiv[[Agency]:[Agency]]=$E451)/(TableDiv[[Agency]:[Agency]]=$E451)*(ROW(TableDiv[Agency])-ROW(TableDiv[[#Headers],[Agency]])),COLUMNS($F$7:AM$7))))</f>
        <v/>
      </c>
      <c r="AN451" s="1069"/>
      <c r="AO451" s="1069"/>
      <c r="AP451" s="1069"/>
      <c r="AQ451" s="1069"/>
      <c r="AR451" s="1069"/>
      <c r="AS451" s="1069"/>
    </row>
    <row r="452" spans="1:45" ht="15">
      <c r="A452" s="1073" t="s">
        <v>1221</v>
      </c>
      <c r="B452" s="1073" t="s">
        <v>177</v>
      </c>
      <c r="C452" s="1069"/>
      <c r="W452" s="1069" t="str" cm="1">
        <f t="array" ref="W452">IF($D452&lt;COLUMNS($F$7:W$7),"",INDEX(TableDiv[[GASB]:[GASB]],_xlfn.AGGREGATE(15,3,(TableDiv[[Agency]:[Agency]]=$E452)/(TableDiv[[Agency]:[Agency]]=$E452)*(ROW(TableDiv[Agency])-ROW(TableDiv[[#Headers],[Agency]])),COLUMNS($F$7:W$7))))</f>
        <v/>
      </c>
      <c r="X452" s="1069" t="str" cm="1">
        <f t="array" ref="X452">IF($D452&lt;COLUMNS($F$7:X$7),"",INDEX(TableDiv[[GASB]:[GASB]],_xlfn.AGGREGATE(15,3,(TableDiv[[Agency]:[Agency]]=$E452)/(TableDiv[[Agency]:[Agency]]=$E452)*(ROW(TableDiv[Agency])-ROW(TableDiv[[#Headers],[Agency]])),COLUMNS($F$7:X$7))))</f>
        <v/>
      </c>
      <c r="Y452" s="1069" t="str" cm="1">
        <f t="array" ref="Y452">IF($D452&lt;COLUMNS($F$7:Y$7),"",INDEX(TableDiv[[GASB]:[GASB]],_xlfn.AGGREGATE(15,3,(TableDiv[[Agency]:[Agency]]=$E452)/(TableDiv[[Agency]:[Agency]]=$E452)*(ROW(TableDiv[Agency])-ROW(TableDiv[[#Headers],[Agency]])),COLUMNS($F$7:Y$7))))</f>
        <v/>
      </c>
      <c r="Z452" s="1069" t="str" cm="1">
        <f t="array" ref="Z452">IF($D452&lt;COLUMNS($F$7:Z$7),"",INDEX(TableDiv[[GASB]:[GASB]],_xlfn.AGGREGATE(15,3,(TableDiv[[Agency]:[Agency]]=$E452)/(TableDiv[[Agency]:[Agency]]=$E452)*(ROW(TableDiv[Agency])-ROW(TableDiv[[#Headers],[Agency]])),COLUMNS($F$7:Z$7))))</f>
        <v/>
      </c>
      <c r="AA452" s="1069" t="str" cm="1">
        <f t="array" ref="AA452">IF($D452&lt;COLUMNS($F$7:AA$7),"",INDEX(TableDiv[[GASB]:[GASB]],_xlfn.AGGREGATE(15,3,(TableDiv[[Agency]:[Agency]]=$E452)/(TableDiv[[Agency]:[Agency]]=$E452)*(ROW(TableDiv[Agency])-ROW(TableDiv[[#Headers],[Agency]])),COLUMNS($F$7:AA$7))))</f>
        <v/>
      </c>
      <c r="AB452" s="1069" t="str" cm="1">
        <f t="array" ref="AB452">IF($D452&lt;COLUMNS($F$7:AB$7),"",INDEX(TableDiv[[GASB]:[GASB]],_xlfn.AGGREGATE(15,3,(TableDiv[[Agency]:[Agency]]=$E452)/(TableDiv[[Agency]:[Agency]]=$E452)*(ROW(TableDiv[Agency])-ROW(TableDiv[[#Headers],[Agency]])),COLUMNS($F$7:AB$7))))</f>
        <v/>
      </c>
      <c r="AC452" s="1069" t="str" cm="1">
        <f t="array" ref="AC452">IF($D452&lt;COLUMNS($F$7:AC$7),"",INDEX(TableDiv[[GASB]:[GASB]],_xlfn.AGGREGATE(15,3,(TableDiv[[Agency]:[Agency]]=$E452)/(TableDiv[[Agency]:[Agency]]=$E452)*(ROW(TableDiv[Agency])-ROW(TableDiv[[#Headers],[Agency]])),COLUMNS($F$7:AC$7))))</f>
        <v/>
      </c>
      <c r="AD452" s="1069" t="str" cm="1">
        <f t="array" ref="AD452">IF($D452&lt;COLUMNS($F$7:AD$7),"",INDEX(TableDiv[[GASB]:[GASB]],_xlfn.AGGREGATE(15,3,(TableDiv[[Agency]:[Agency]]=$E452)/(TableDiv[[Agency]:[Agency]]=$E452)*(ROW(TableDiv[Agency])-ROW(TableDiv[[#Headers],[Agency]])),COLUMNS($F$7:AD$7))))</f>
        <v/>
      </c>
      <c r="AE452" s="1069" t="str" cm="1">
        <f t="array" ref="AE452">IF($D452&lt;COLUMNS($F$7:AE$7),"",INDEX(TableDiv[[GASB]:[GASB]],_xlfn.AGGREGATE(15,3,(TableDiv[[Agency]:[Agency]]=$E452)/(TableDiv[[Agency]:[Agency]]=$E452)*(ROW(TableDiv[Agency])-ROW(TableDiv[[#Headers],[Agency]])),COLUMNS($F$7:AE$7))))</f>
        <v/>
      </c>
      <c r="AF452" s="1069" t="str" cm="1">
        <f t="array" ref="AF452">IF($D452&lt;COLUMNS($F$7:AF$7),"",INDEX(TableDiv[[GASB]:[GASB]],_xlfn.AGGREGATE(15,3,(TableDiv[[Agency]:[Agency]]=$E452)/(TableDiv[[Agency]:[Agency]]=$E452)*(ROW(TableDiv[Agency])-ROW(TableDiv[[#Headers],[Agency]])),COLUMNS($F$7:AF$7))))</f>
        <v/>
      </c>
      <c r="AG452" s="1069" t="str" cm="1">
        <f t="array" ref="AG452">IF($D452&lt;COLUMNS($F$7:AG$7),"",INDEX(TableDiv[[GASB]:[GASB]],_xlfn.AGGREGATE(15,3,(TableDiv[[Agency]:[Agency]]=$E452)/(TableDiv[[Agency]:[Agency]]=$E452)*(ROW(TableDiv[Agency])-ROW(TableDiv[[#Headers],[Agency]])),COLUMNS($F$7:AG$7))))</f>
        <v/>
      </c>
      <c r="AH452" s="1069" t="str" cm="1">
        <f t="array" ref="AH452">IF($D452&lt;COLUMNS($F$7:AH$7),"",INDEX(TableDiv[[GASB]:[GASB]],_xlfn.AGGREGATE(15,3,(TableDiv[[Agency]:[Agency]]=$E452)/(TableDiv[[Agency]:[Agency]]=$E452)*(ROW(TableDiv[Agency])-ROW(TableDiv[[#Headers],[Agency]])),COLUMNS($F$7:AH$7))))</f>
        <v/>
      </c>
      <c r="AI452" s="1069" t="str" cm="1">
        <f t="array" ref="AI452">IF($D452&lt;COLUMNS($F$7:AI$7),"",INDEX(TableDiv[[GASB]:[GASB]],_xlfn.AGGREGATE(15,3,(TableDiv[[Agency]:[Agency]]=$E452)/(TableDiv[[Agency]:[Agency]]=$E452)*(ROW(TableDiv[Agency])-ROW(TableDiv[[#Headers],[Agency]])),COLUMNS($F$7:AI$7))))</f>
        <v/>
      </c>
      <c r="AJ452" s="1069" t="str" cm="1">
        <f t="array" ref="AJ452">IF($D452&lt;COLUMNS($F$7:AJ$7),"",INDEX(TableDiv[[GASB]:[GASB]],_xlfn.AGGREGATE(15,3,(TableDiv[[Agency]:[Agency]]=$E452)/(TableDiv[[Agency]:[Agency]]=$E452)*(ROW(TableDiv[Agency])-ROW(TableDiv[[#Headers],[Agency]])),COLUMNS($F$7:AJ$7))))</f>
        <v/>
      </c>
      <c r="AK452" s="1069" t="str" cm="1">
        <f t="array" ref="AK452">IF($D452&lt;COLUMNS($F$7:AK$7),"",INDEX(TableDiv[[GASB]:[GASB]],_xlfn.AGGREGATE(15,3,(TableDiv[[Agency]:[Agency]]=$E452)/(TableDiv[[Agency]:[Agency]]=$E452)*(ROW(TableDiv[Agency])-ROW(TableDiv[[#Headers],[Agency]])),COLUMNS($F$7:AK$7))))</f>
        <v/>
      </c>
      <c r="AL452" s="1069" t="str" cm="1">
        <f t="array" ref="AL452">IF($D452&lt;COLUMNS($F$7:AL$7),"",INDEX(TableDiv[[GASB]:[GASB]],_xlfn.AGGREGATE(15,3,(TableDiv[[Agency]:[Agency]]=$E452)/(TableDiv[[Agency]:[Agency]]=$E452)*(ROW(TableDiv[Agency])-ROW(TableDiv[[#Headers],[Agency]])),COLUMNS($F$7:AL$7))))</f>
        <v/>
      </c>
      <c r="AM452" s="1069" t="str" cm="1">
        <f t="array" ref="AM452">IF($D452&lt;COLUMNS($F$7:AM$7),"",INDEX(TableDiv[[GASB]:[GASB]],_xlfn.AGGREGATE(15,3,(TableDiv[[Agency]:[Agency]]=$E452)/(TableDiv[[Agency]:[Agency]]=$E452)*(ROW(TableDiv[Agency])-ROW(TableDiv[[#Headers],[Agency]])),COLUMNS($F$7:AM$7))))</f>
        <v/>
      </c>
      <c r="AN452" s="1069"/>
      <c r="AO452" s="1069"/>
      <c r="AP452" s="1069"/>
      <c r="AQ452" s="1069"/>
      <c r="AR452" s="1069"/>
      <c r="AS452" s="1069"/>
    </row>
    <row r="453" spans="1:45" ht="15">
      <c r="A453" s="1073" t="s">
        <v>1224</v>
      </c>
      <c r="B453" s="1073" t="s">
        <v>177</v>
      </c>
      <c r="C453" s="1069"/>
      <c r="W453" s="1069" t="str" cm="1">
        <f t="array" ref="W453">IF($D453&lt;COLUMNS($F$7:W$7),"",INDEX(TableDiv[[GASB]:[GASB]],_xlfn.AGGREGATE(15,3,(TableDiv[[Agency]:[Agency]]=$E453)/(TableDiv[[Agency]:[Agency]]=$E453)*(ROW(TableDiv[Agency])-ROW(TableDiv[[#Headers],[Agency]])),COLUMNS($F$7:W$7))))</f>
        <v/>
      </c>
      <c r="X453" s="1069" t="str" cm="1">
        <f t="array" ref="X453">IF($D453&lt;COLUMNS($F$7:X$7),"",INDEX(TableDiv[[GASB]:[GASB]],_xlfn.AGGREGATE(15,3,(TableDiv[[Agency]:[Agency]]=$E453)/(TableDiv[[Agency]:[Agency]]=$E453)*(ROW(TableDiv[Agency])-ROW(TableDiv[[#Headers],[Agency]])),COLUMNS($F$7:X$7))))</f>
        <v/>
      </c>
      <c r="Y453" s="1069" t="str" cm="1">
        <f t="array" ref="Y453">IF($D453&lt;COLUMNS($F$7:Y$7),"",INDEX(TableDiv[[GASB]:[GASB]],_xlfn.AGGREGATE(15,3,(TableDiv[[Agency]:[Agency]]=$E453)/(TableDiv[[Agency]:[Agency]]=$E453)*(ROW(TableDiv[Agency])-ROW(TableDiv[[#Headers],[Agency]])),COLUMNS($F$7:Y$7))))</f>
        <v/>
      </c>
      <c r="Z453" s="1069" t="str" cm="1">
        <f t="array" ref="Z453">IF($D453&lt;COLUMNS($F$7:Z$7),"",INDEX(TableDiv[[GASB]:[GASB]],_xlfn.AGGREGATE(15,3,(TableDiv[[Agency]:[Agency]]=$E453)/(TableDiv[[Agency]:[Agency]]=$E453)*(ROW(TableDiv[Agency])-ROW(TableDiv[[#Headers],[Agency]])),COLUMNS($F$7:Z$7))))</f>
        <v/>
      </c>
      <c r="AA453" s="1069" t="str" cm="1">
        <f t="array" ref="AA453">IF($D453&lt;COLUMNS($F$7:AA$7),"",INDEX(TableDiv[[GASB]:[GASB]],_xlfn.AGGREGATE(15,3,(TableDiv[[Agency]:[Agency]]=$E453)/(TableDiv[[Agency]:[Agency]]=$E453)*(ROW(TableDiv[Agency])-ROW(TableDiv[[#Headers],[Agency]])),COLUMNS($F$7:AA$7))))</f>
        <v/>
      </c>
      <c r="AB453" s="1069" t="str" cm="1">
        <f t="array" ref="AB453">IF($D453&lt;COLUMNS($F$7:AB$7),"",INDEX(TableDiv[[GASB]:[GASB]],_xlfn.AGGREGATE(15,3,(TableDiv[[Agency]:[Agency]]=$E453)/(TableDiv[[Agency]:[Agency]]=$E453)*(ROW(TableDiv[Agency])-ROW(TableDiv[[#Headers],[Agency]])),COLUMNS($F$7:AB$7))))</f>
        <v/>
      </c>
      <c r="AC453" s="1069" t="str" cm="1">
        <f t="array" ref="AC453">IF($D453&lt;COLUMNS($F$7:AC$7),"",INDEX(TableDiv[[GASB]:[GASB]],_xlfn.AGGREGATE(15,3,(TableDiv[[Agency]:[Agency]]=$E453)/(TableDiv[[Agency]:[Agency]]=$E453)*(ROW(TableDiv[Agency])-ROW(TableDiv[[#Headers],[Agency]])),COLUMNS($F$7:AC$7))))</f>
        <v/>
      </c>
      <c r="AD453" s="1069" t="str" cm="1">
        <f t="array" ref="AD453">IF($D453&lt;COLUMNS($F$7:AD$7),"",INDEX(TableDiv[[GASB]:[GASB]],_xlfn.AGGREGATE(15,3,(TableDiv[[Agency]:[Agency]]=$E453)/(TableDiv[[Agency]:[Agency]]=$E453)*(ROW(TableDiv[Agency])-ROW(TableDiv[[#Headers],[Agency]])),COLUMNS($F$7:AD$7))))</f>
        <v/>
      </c>
      <c r="AE453" s="1069" t="str" cm="1">
        <f t="array" ref="AE453">IF($D453&lt;COLUMNS($F$7:AE$7),"",INDEX(TableDiv[[GASB]:[GASB]],_xlfn.AGGREGATE(15,3,(TableDiv[[Agency]:[Agency]]=$E453)/(TableDiv[[Agency]:[Agency]]=$E453)*(ROW(TableDiv[Agency])-ROW(TableDiv[[#Headers],[Agency]])),COLUMNS($F$7:AE$7))))</f>
        <v/>
      </c>
      <c r="AF453" s="1069" t="str" cm="1">
        <f t="array" ref="AF453">IF($D453&lt;COLUMNS($F$7:AF$7),"",INDEX(TableDiv[[GASB]:[GASB]],_xlfn.AGGREGATE(15,3,(TableDiv[[Agency]:[Agency]]=$E453)/(TableDiv[[Agency]:[Agency]]=$E453)*(ROW(TableDiv[Agency])-ROW(TableDiv[[#Headers],[Agency]])),COLUMNS($F$7:AF$7))))</f>
        <v/>
      </c>
      <c r="AG453" s="1069" t="str" cm="1">
        <f t="array" ref="AG453">IF($D453&lt;COLUMNS($F$7:AG$7),"",INDEX(TableDiv[[GASB]:[GASB]],_xlfn.AGGREGATE(15,3,(TableDiv[[Agency]:[Agency]]=$E453)/(TableDiv[[Agency]:[Agency]]=$E453)*(ROW(TableDiv[Agency])-ROW(TableDiv[[#Headers],[Agency]])),COLUMNS($F$7:AG$7))))</f>
        <v/>
      </c>
      <c r="AH453" s="1069" t="str" cm="1">
        <f t="array" ref="AH453">IF($D453&lt;COLUMNS($F$7:AH$7),"",INDEX(TableDiv[[GASB]:[GASB]],_xlfn.AGGREGATE(15,3,(TableDiv[[Agency]:[Agency]]=$E453)/(TableDiv[[Agency]:[Agency]]=$E453)*(ROW(TableDiv[Agency])-ROW(TableDiv[[#Headers],[Agency]])),COLUMNS($F$7:AH$7))))</f>
        <v/>
      </c>
      <c r="AI453" s="1069" t="str" cm="1">
        <f t="array" ref="AI453">IF($D453&lt;COLUMNS($F$7:AI$7),"",INDEX(TableDiv[[GASB]:[GASB]],_xlfn.AGGREGATE(15,3,(TableDiv[[Agency]:[Agency]]=$E453)/(TableDiv[[Agency]:[Agency]]=$E453)*(ROW(TableDiv[Agency])-ROW(TableDiv[[#Headers],[Agency]])),COLUMNS($F$7:AI$7))))</f>
        <v/>
      </c>
      <c r="AJ453" s="1069" t="str" cm="1">
        <f t="array" ref="AJ453">IF($D453&lt;COLUMNS($F$7:AJ$7),"",INDEX(TableDiv[[GASB]:[GASB]],_xlfn.AGGREGATE(15,3,(TableDiv[[Agency]:[Agency]]=$E453)/(TableDiv[[Agency]:[Agency]]=$E453)*(ROW(TableDiv[Agency])-ROW(TableDiv[[#Headers],[Agency]])),COLUMNS($F$7:AJ$7))))</f>
        <v/>
      </c>
      <c r="AK453" s="1069" t="str" cm="1">
        <f t="array" ref="AK453">IF($D453&lt;COLUMNS($F$7:AK$7),"",INDEX(TableDiv[[GASB]:[GASB]],_xlfn.AGGREGATE(15,3,(TableDiv[[Agency]:[Agency]]=$E453)/(TableDiv[[Agency]:[Agency]]=$E453)*(ROW(TableDiv[Agency])-ROW(TableDiv[[#Headers],[Agency]])),COLUMNS($F$7:AK$7))))</f>
        <v/>
      </c>
      <c r="AL453" s="1069" t="str" cm="1">
        <f t="array" ref="AL453">IF($D453&lt;COLUMNS($F$7:AL$7),"",INDEX(TableDiv[[GASB]:[GASB]],_xlfn.AGGREGATE(15,3,(TableDiv[[Agency]:[Agency]]=$E453)/(TableDiv[[Agency]:[Agency]]=$E453)*(ROW(TableDiv[Agency])-ROW(TableDiv[[#Headers],[Agency]])),COLUMNS($F$7:AL$7))))</f>
        <v/>
      </c>
      <c r="AM453" s="1069" t="str" cm="1">
        <f t="array" ref="AM453">IF($D453&lt;COLUMNS($F$7:AM$7),"",INDEX(TableDiv[[GASB]:[GASB]],_xlfn.AGGREGATE(15,3,(TableDiv[[Agency]:[Agency]]=$E453)/(TableDiv[[Agency]:[Agency]]=$E453)*(ROW(TableDiv[Agency])-ROW(TableDiv[[#Headers],[Agency]])),COLUMNS($F$7:AM$7))))</f>
        <v/>
      </c>
      <c r="AN453" s="1069"/>
      <c r="AO453" s="1069"/>
      <c r="AP453" s="1069"/>
      <c r="AQ453" s="1069"/>
      <c r="AR453" s="1069"/>
      <c r="AS453" s="1069"/>
    </row>
    <row r="454" spans="1:45" ht="15">
      <c r="A454" s="1073" t="s">
        <v>1227</v>
      </c>
      <c r="B454" s="1073" t="s">
        <v>177</v>
      </c>
      <c r="C454" s="1069"/>
      <c r="W454" s="1069" t="str" cm="1">
        <f t="array" ref="W454">IF($D454&lt;COLUMNS($F$7:W$7),"",INDEX(TableDiv[[GASB]:[GASB]],_xlfn.AGGREGATE(15,3,(TableDiv[[Agency]:[Agency]]=$E454)/(TableDiv[[Agency]:[Agency]]=$E454)*(ROW(TableDiv[Agency])-ROW(TableDiv[[#Headers],[Agency]])),COLUMNS($F$7:W$7))))</f>
        <v/>
      </c>
      <c r="X454" s="1069" t="str" cm="1">
        <f t="array" ref="X454">IF($D454&lt;COLUMNS($F$7:X$7),"",INDEX(TableDiv[[GASB]:[GASB]],_xlfn.AGGREGATE(15,3,(TableDiv[[Agency]:[Agency]]=$E454)/(TableDiv[[Agency]:[Agency]]=$E454)*(ROW(TableDiv[Agency])-ROW(TableDiv[[#Headers],[Agency]])),COLUMNS($F$7:X$7))))</f>
        <v/>
      </c>
      <c r="Y454" s="1069" t="str" cm="1">
        <f t="array" ref="Y454">IF($D454&lt;COLUMNS($F$7:Y$7),"",INDEX(TableDiv[[GASB]:[GASB]],_xlfn.AGGREGATE(15,3,(TableDiv[[Agency]:[Agency]]=$E454)/(TableDiv[[Agency]:[Agency]]=$E454)*(ROW(TableDiv[Agency])-ROW(TableDiv[[#Headers],[Agency]])),COLUMNS($F$7:Y$7))))</f>
        <v/>
      </c>
      <c r="Z454" s="1069" t="str" cm="1">
        <f t="array" ref="Z454">IF($D454&lt;COLUMNS($F$7:Z$7),"",INDEX(TableDiv[[GASB]:[GASB]],_xlfn.AGGREGATE(15,3,(TableDiv[[Agency]:[Agency]]=$E454)/(TableDiv[[Agency]:[Agency]]=$E454)*(ROW(TableDiv[Agency])-ROW(TableDiv[[#Headers],[Agency]])),COLUMNS($F$7:Z$7))))</f>
        <v/>
      </c>
      <c r="AA454" s="1069" t="str" cm="1">
        <f t="array" ref="AA454">IF($D454&lt;COLUMNS($F$7:AA$7),"",INDEX(TableDiv[[GASB]:[GASB]],_xlfn.AGGREGATE(15,3,(TableDiv[[Agency]:[Agency]]=$E454)/(TableDiv[[Agency]:[Agency]]=$E454)*(ROW(TableDiv[Agency])-ROW(TableDiv[[#Headers],[Agency]])),COLUMNS($F$7:AA$7))))</f>
        <v/>
      </c>
      <c r="AB454" s="1069" t="str" cm="1">
        <f t="array" ref="AB454">IF($D454&lt;COLUMNS($F$7:AB$7),"",INDEX(TableDiv[[GASB]:[GASB]],_xlfn.AGGREGATE(15,3,(TableDiv[[Agency]:[Agency]]=$E454)/(TableDiv[[Agency]:[Agency]]=$E454)*(ROW(TableDiv[Agency])-ROW(TableDiv[[#Headers],[Agency]])),COLUMNS($F$7:AB$7))))</f>
        <v/>
      </c>
      <c r="AC454" s="1069" t="str" cm="1">
        <f t="array" ref="AC454">IF($D454&lt;COLUMNS($F$7:AC$7),"",INDEX(TableDiv[[GASB]:[GASB]],_xlfn.AGGREGATE(15,3,(TableDiv[[Agency]:[Agency]]=$E454)/(TableDiv[[Agency]:[Agency]]=$E454)*(ROW(TableDiv[Agency])-ROW(TableDiv[[#Headers],[Agency]])),COLUMNS($F$7:AC$7))))</f>
        <v/>
      </c>
      <c r="AD454" s="1069" t="str" cm="1">
        <f t="array" ref="AD454">IF($D454&lt;COLUMNS($F$7:AD$7),"",INDEX(TableDiv[[GASB]:[GASB]],_xlfn.AGGREGATE(15,3,(TableDiv[[Agency]:[Agency]]=$E454)/(TableDiv[[Agency]:[Agency]]=$E454)*(ROW(TableDiv[Agency])-ROW(TableDiv[[#Headers],[Agency]])),COLUMNS($F$7:AD$7))))</f>
        <v/>
      </c>
      <c r="AE454" s="1069" t="str" cm="1">
        <f t="array" ref="AE454">IF($D454&lt;COLUMNS($F$7:AE$7),"",INDEX(TableDiv[[GASB]:[GASB]],_xlfn.AGGREGATE(15,3,(TableDiv[[Agency]:[Agency]]=$E454)/(TableDiv[[Agency]:[Agency]]=$E454)*(ROW(TableDiv[Agency])-ROW(TableDiv[[#Headers],[Agency]])),COLUMNS($F$7:AE$7))))</f>
        <v/>
      </c>
      <c r="AF454" s="1069" t="str" cm="1">
        <f t="array" ref="AF454">IF($D454&lt;COLUMNS($F$7:AF$7),"",INDEX(TableDiv[[GASB]:[GASB]],_xlfn.AGGREGATE(15,3,(TableDiv[[Agency]:[Agency]]=$E454)/(TableDiv[[Agency]:[Agency]]=$E454)*(ROW(TableDiv[Agency])-ROW(TableDiv[[#Headers],[Agency]])),COLUMNS($F$7:AF$7))))</f>
        <v/>
      </c>
      <c r="AG454" s="1069" t="str" cm="1">
        <f t="array" ref="AG454">IF($D454&lt;COLUMNS($F$7:AG$7),"",INDEX(TableDiv[[GASB]:[GASB]],_xlfn.AGGREGATE(15,3,(TableDiv[[Agency]:[Agency]]=$E454)/(TableDiv[[Agency]:[Agency]]=$E454)*(ROW(TableDiv[Agency])-ROW(TableDiv[[#Headers],[Agency]])),COLUMNS($F$7:AG$7))))</f>
        <v/>
      </c>
      <c r="AH454" s="1069" t="str" cm="1">
        <f t="array" ref="AH454">IF($D454&lt;COLUMNS($F$7:AH$7),"",INDEX(TableDiv[[GASB]:[GASB]],_xlfn.AGGREGATE(15,3,(TableDiv[[Agency]:[Agency]]=$E454)/(TableDiv[[Agency]:[Agency]]=$E454)*(ROW(TableDiv[Agency])-ROW(TableDiv[[#Headers],[Agency]])),COLUMNS($F$7:AH$7))))</f>
        <v/>
      </c>
      <c r="AI454" s="1069" t="str" cm="1">
        <f t="array" ref="AI454">IF($D454&lt;COLUMNS($F$7:AI$7),"",INDEX(TableDiv[[GASB]:[GASB]],_xlfn.AGGREGATE(15,3,(TableDiv[[Agency]:[Agency]]=$E454)/(TableDiv[[Agency]:[Agency]]=$E454)*(ROW(TableDiv[Agency])-ROW(TableDiv[[#Headers],[Agency]])),COLUMNS($F$7:AI$7))))</f>
        <v/>
      </c>
      <c r="AJ454" s="1069" t="str" cm="1">
        <f t="array" ref="AJ454">IF($D454&lt;COLUMNS($F$7:AJ$7),"",INDEX(TableDiv[[GASB]:[GASB]],_xlfn.AGGREGATE(15,3,(TableDiv[[Agency]:[Agency]]=$E454)/(TableDiv[[Agency]:[Agency]]=$E454)*(ROW(TableDiv[Agency])-ROW(TableDiv[[#Headers],[Agency]])),COLUMNS($F$7:AJ$7))))</f>
        <v/>
      </c>
      <c r="AK454" s="1069" t="str" cm="1">
        <f t="array" ref="AK454">IF($D454&lt;COLUMNS($F$7:AK$7),"",INDEX(TableDiv[[GASB]:[GASB]],_xlfn.AGGREGATE(15,3,(TableDiv[[Agency]:[Agency]]=$E454)/(TableDiv[[Agency]:[Agency]]=$E454)*(ROW(TableDiv[Agency])-ROW(TableDiv[[#Headers],[Agency]])),COLUMNS($F$7:AK$7))))</f>
        <v/>
      </c>
      <c r="AL454" s="1069" t="str" cm="1">
        <f t="array" ref="AL454">IF($D454&lt;COLUMNS($F$7:AL$7),"",INDEX(TableDiv[[GASB]:[GASB]],_xlfn.AGGREGATE(15,3,(TableDiv[[Agency]:[Agency]]=$E454)/(TableDiv[[Agency]:[Agency]]=$E454)*(ROW(TableDiv[Agency])-ROW(TableDiv[[#Headers],[Agency]])),COLUMNS($F$7:AL$7))))</f>
        <v/>
      </c>
      <c r="AM454" s="1069" t="str" cm="1">
        <f t="array" ref="AM454">IF($D454&lt;COLUMNS($F$7:AM$7),"",INDEX(TableDiv[[GASB]:[GASB]],_xlfn.AGGREGATE(15,3,(TableDiv[[Agency]:[Agency]]=$E454)/(TableDiv[[Agency]:[Agency]]=$E454)*(ROW(TableDiv[Agency])-ROW(TableDiv[[#Headers],[Agency]])),COLUMNS($F$7:AM$7))))</f>
        <v/>
      </c>
      <c r="AN454" s="1069"/>
      <c r="AO454" s="1069"/>
      <c r="AP454" s="1069"/>
      <c r="AQ454" s="1069"/>
      <c r="AR454" s="1069"/>
      <c r="AS454" s="1069"/>
    </row>
    <row r="455" spans="1:45" ht="15">
      <c r="A455" s="1073" t="s">
        <v>1230</v>
      </c>
      <c r="B455" s="1073" t="s">
        <v>177</v>
      </c>
      <c r="C455" s="1069"/>
      <c r="W455" s="1069" t="str" cm="1">
        <f t="array" ref="W455">IF($D455&lt;COLUMNS($F$7:W$7),"",INDEX(TableDiv[[GASB]:[GASB]],_xlfn.AGGREGATE(15,3,(TableDiv[[Agency]:[Agency]]=$E455)/(TableDiv[[Agency]:[Agency]]=$E455)*(ROW(TableDiv[Agency])-ROW(TableDiv[[#Headers],[Agency]])),COLUMNS($F$7:W$7))))</f>
        <v/>
      </c>
      <c r="X455" s="1069" t="str" cm="1">
        <f t="array" ref="X455">IF($D455&lt;COLUMNS($F$7:X$7),"",INDEX(TableDiv[[GASB]:[GASB]],_xlfn.AGGREGATE(15,3,(TableDiv[[Agency]:[Agency]]=$E455)/(TableDiv[[Agency]:[Agency]]=$E455)*(ROW(TableDiv[Agency])-ROW(TableDiv[[#Headers],[Agency]])),COLUMNS($F$7:X$7))))</f>
        <v/>
      </c>
      <c r="Y455" s="1069" t="str" cm="1">
        <f t="array" ref="Y455">IF($D455&lt;COLUMNS($F$7:Y$7),"",INDEX(TableDiv[[GASB]:[GASB]],_xlfn.AGGREGATE(15,3,(TableDiv[[Agency]:[Agency]]=$E455)/(TableDiv[[Agency]:[Agency]]=$E455)*(ROW(TableDiv[Agency])-ROW(TableDiv[[#Headers],[Agency]])),COLUMNS($F$7:Y$7))))</f>
        <v/>
      </c>
      <c r="Z455" s="1069" t="str" cm="1">
        <f t="array" ref="Z455">IF($D455&lt;COLUMNS($F$7:Z$7),"",INDEX(TableDiv[[GASB]:[GASB]],_xlfn.AGGREGATE(15,3,(TableDiv[[Agency]:[Agency]]=$E455)/(TableDiv[[Agency]:[Agency]]=$E455)*(ROW(TableDiv[Agency])-ROW(TableDiv[[#Headers],[Agency]])),COLUMNS($F$7:Z$7))))</f>
        <v/>
      </c>
      <c r="AA455" s="1069" t="str" cm="1">
        <f t="array" ref="AA455">IF($D455&lt;COLUMNS($F$7:AA$7),"",INDEX(TableDiv[[GASB]:[GASB]],_xlfn.AGGREGATE(15,3,(TableDiv[[Agency]:[Agency]]=$E455)/(TableDiv[[Agency]:[Agency]]=$E455)*(ROW(TableDiv[Agency])-ROW(TableDiv[[#Headers],[Agency]])),COLUMNS($F$7:AA$7))))</f>
        <v/>
      </c>
      <c r="AB455" s="1069" t="str" cm="1">
        <f t="array" ref="AB455">IF($D455&lt;COLUMNS($F$7:AB$7),"",INDEX(TableDiv[[GASB]:[GASB]],_xlfn.AGGREGATE(15,3,(TableDiv[[Agency]:[Agency]]=$E455)/(TableDiv[[Agency]:[Agency]]=$E455)*(ROW(TableDiv[Agency])-ROW(TableDiv[[#Headers],[Agency]])),COLUMNS($F$7:AB$7))))</f>
        <v/>
      </c>
      <c r="AC455" s="1069" t="str" cm="1">
        <f t="array" ref="AC455">IF($D455&lt;COLUMNS($F$7:AC$7),"",INDEX(TableDiv[[GASB]:[GASB]],_xlfn.AGGREGATE(15,3,(TableDiv[[Agency]:[Agency]]=$E455)/(TableDiv[[Agency]:[Agency]]=$E455)*(ROW(TableDiv[Agency])-ROW(TableDiv[[#Headers],[Agency]])),COLUMNS($F$7:AC$7))))</f>
        <v/>
      </c>
      <c r="AD455" s="1069" t="str" cm="1">
        <f t="array" ref="AD455">IF($D455&lt;COLUMNS($F$7:AD$7),"",INDEX(TableDiv[[GASB]:[GASB]],_xlfn.AGGREGATE(15,3,(TableDiv[[Agency]:[Agency]]=$E455)/(TableDiv[[Agency]:[Agency]]=$E455)*(ROW(TableDiv[Agency])-ROW(TableDiv[[#Headers],[Agency]])),COLUMNS($F$7:AD$7))))</f>
        <v/>
      </c>
      <c r="AE455" s="1069" t="str" cm="1">
        <f t="array" ref="AE455">IF($D455&lt;COLUMNS($F$7:AE$7),"",INDEX(TableDiv[[GASB]:[GASB]],_xlfn.AGGREGATE(15,3,(TableDiv[[Agency]:[Agency]]=$E455)/(TableDiv[[Agency]:[Agency]]=$E455)*(ROW(TableDiv[Agency])-ROW(TableDiv[[#Headers],[Agency]])),COLUMNS($F$7:AE$7))))</f>
        <v/>
      </c>
      <c r="AF455" s="1069" t="str" cm="1">
        <f t="array" ref="AF455">IF($D455&lt;COLUMNS($F$7:AF$7),"",INDEX(TableDiv[[GASB]:[GASB]],_xlfn.AGGREGATE(15,3,(TableDiv[[Agency]:[Agency]]=$E455)/(TableDiv[[Agency]:[Agency]]=$E455)*(ROW(TableDiv[Agency])-ROW(TableDiv[[#Headers],[Agency]])),COLUMNS($F$7:AF$7))))</f>
        <v/>
      </c>
      <c r="AG455" s="1069" t="str" cm="1">
        <f t="array" ref="AG455">IF($D455&lt;COLUMNS($F$7:AG$7),"",INDEX(TableDiv[[GASB]:[GASB]],_xlfn.AGGREGATE(15,3,(TableDiv[[Agency]:[Agency]]=$E455)/(TableDiv[[Agency]:[Agency]]=$E455)*(ROW(TableDiv[Agency])-ROW(TableDiv[[#Headers],[Agency]])),COLUMNS($F$7:AG$7))))</f>
        <v/>
      </c>
      <c r="AH455" s="1069" t="str" cm="1">
        <f t="array" ref="AH455">IF($D455&lt;COLUMNS($F$7:AH$7),"",INDEX(TableDiv[[GASB]:[GASB]],_xlfn.AGGREGATE(15,3,(TableDiv[[Agency]:[Agency]]=$E455)/(TableDiv[[Agency]:[Agency]]=$E455)*(ROW(TableDiv[Agency])-ROW(TableDiv[[#Headers],[Agency]])),COLUMNS($F$7:AH$7))))</f>
        <v/>
      </c>
      <c r="AI455" s="1069" t="str" cm="1">
        <f t="array" ref="AI455">IF($D455&lt;COLUMNS($F$7:AI$7),"",INDEX(TableDiv[[GASB]:[GASB]],_xlfn.AGGREGATE(15,3,(TableDiv[[Agency]:[Agency]]=$E455)/(TableDiv[[Agency]:[Agency]]=$E455)*(ROW(TableDiv[Agency])-ROW(TableDiv[[#Headers],[Agency]])),COLUMNS($F$7:AI$7))))</f>
        <v/>
      </c>
      <c r="AJ455" s="1069" t="str" cm="1">
        <f t="array" ref="AJ455">IF($D455&lt;COLUMNS($F$7:AJ$7),"",INDEX(TableDiv[[GASB]:[GASB]],_xlfn.AGGREGATE(15,3,(TableDiv[[Agency]:[Agency]]=$E455)/(TableDiv[[Agency]:[Agency]]=$E455)*(ROW(TableDiv[Agency])-ROW(TableDiv[[#Headers],[Agency]])),COLUMNS($F$7:AJ$7))))</f>
        <v/>
      </c>
      <c r="AK455" s="1069" t="str" cm="1">
        <f t="array" ref="AK455">IF($D455&lt;COLUMNS($F$7:AK$7),"",INDEX(TableDiv[[GASB]:[GASB]],_xlfn.AGGREGATE(15,3,(TableDiv[[Agency]:[Agency]]=$E455)/(TableDiv[[Agency]:[Agency]]=$E455)*(ROW(TableDiv[Agency])-ROW(TableDiv[[#Headers],[Agency]])),COLUMNS($F$7:AK$7))))</f>
        <v/>
      </c>
      <c r="AL455" s="1069" t="str" cm="1">
        <f t="array" ref="AL455">IF($D455&lt;COLUMNS($F$7:AL$7),"",INDEX(TableDiv[[GASB]:[GASB]],_xlfn.AGGREGATE(15,3,(TableDiv[[Agency]:[Agency]]=$E455)/(TableDiv[[Agency]:[Agency]]=$E455)*(ROW(TableDiv[Agency])-ROW(TableDiv[[#Headers],[Agency]])),COLUMNS($F$7:AL$7))))</f>
        <v/>
      </c>
      <c r="AM455" s="1069" t="str" cm="1">
        <f t="array" ref="AM455">IF($D455&lt;COLUMNS($F$7:AM$7),"",INDEX(TableDiv[[GASB]:[GASB]],_xlfn.AGGREGATE(15,3,(TableDiv[[Agency]:[Agency]]=$E455)/(TableDiv[[Agency]:[Agency]]=$E455)*(ROW(TableDiv[Agency])-ROW(TableDiv[[#Headers],[Agency]])),COLUMNS($F$7:AM$7))))</f>
        <v/>
      </c>
      <c r="AN455" s="1069"/>
      <c r="AO455" s="1069"/>
      <c r="AP455" s="1069"/>
      <c r="AQ455" s="1069"/>
      <c r="AR455" s="1069"/>
      <c r="AS455" s="1069"/>
    </row>
    <row r="456" spans="1:45" ht="15">
      <c r="A456" s="1073" t="s">
        <v>1233</v>
      </c>
      <c r="B456" s="1073" t="s">
        <v>177</v>
      </c>
      <c r="C456" s="1069"/>
      <c r="W456" s="1069" t="str" cm="1">
        <f t="array" ref="W456">IF($D456&lt;COLUMNS($F$7:W$7),"",INDEX(TableDiv[[GASB]:[GASB]],_xlfn.AGGREGATE(15,3,(TableDiv[[Agency]:[Agency]]=$E456)/(TableDiv[[Agency]:[Agency]]=$E456)*(ROW(TableDiv[Agency])-ROW(TableDiv[[#Headers],[Agency]])),COLUMNS($F$7:W$7))))</f>
        <v/>
      </c>
      <c r="X456" s="1069" t="str" cm="1">
        <f t="array" ref="X456">IF($D456&lt;COLUMNS($F$7:X$7),"",INDEX(TableDiv[[GASB]:[GASB]],_xlfn.AGGREGATE(15,3,(TableDiv[[Agency]:[Agency]]=$E456)/(TableDiv[[Agency]:[Agency]]=$E456)*(ROW(TableDiv[Agency])-ROW(TableDiv[[#Headers],[Agency]])),COLUMNS($F$7:X$7))))</f>
        <v/>
      </c>
      <c r="Y456" s="1069" t="str" cm="1">
        <f t="array" ref="Y456">IF($D456&lt;COLUMNS($F$7:Y$7),"",INDEX(TableDiv[[GASB]:[GASB]],_xlfn.AGGREGATE(15,3,(TableDiv[[Agency]:[Agency]]=$E456)/(TableDiv[[Agency]:[Agency]]=$E456)*(ROW(TableDiv[Agency])-ROW(TableDiv[[#Headers],[Agency]])),COLUMNS($F$7:Y$7))))</f>
        <v/>
      </c>
      <c r="Z456" s="1069" t="str" cm="1">
        <f t="array" ref="Z456">IF($D456&lt;COLUMNS($F$7:Z$7),"",INDEX(TableDiv[[GASB]:[GASB]],_xlfn.AGGREGATE(15,3,(TableDiv[[Agency]:[Agency]]=$E456)/(TableDiv[[Agency]:[Agency]]=$E456)*(ROW(TableDiv[Agency])-ROW(TableDiv[[#Headers],[Agency]])),COLUMNS($F$7:Z$7))))</f>
        <v/>
      </c>
      <c r="AA456" s="1069" t="str" cm="1">
        <f t="array" ref="AA456">IF($D456&lt;COLUMNS($F$7:AA$7),"",INDEX(TableDiv[[GASB]:[GASB]],_xlfn.AGGREGATE(15,3,(TableDiv[[Agency]:[Agency]]=$E456)/(TableDiv[[Agency]:[Agency]]=$E456)*(ROW(TableDiv[Agency])-ROW(TableDiv[[#Headers],[Agency]])),COLUMNS($F$7:AA$7))))</f>
        <v/>
      </c>
      <c r="AB456" s="1069" t="str" cm="1">
        <f t="array" ref="AB456">IF($D456&lt;COLUMNS($F$7:AB$7),"",INDEX(TableDiv[[GASB]:[GASB]],_xlfn.AGGREGATE(15,3,(TableDiv[[Agency]:[Agency]]=$E456)/(TableDiv[[Agency]:[Agency]]=$E456)*(ROW(TableDiv[Agency])-ROW(TableDiv[[#Headers],[Agency]])),COLUMNS($F$7:AB$7))))</f>
        <v/>
      </c>
      <c r="AC456" s="1069" t="str" cm="1">
        <f t="array" ref="AC456">IF($D456&lt;COLUMNS($F$7:AC$7),"",INDEX(TableDiv[[GASB]:[GASB]],_xlfn.AGGREGATE(15,3,(TableDiv[[Agency]:[Agency]]=$E456)/(TableDiv[[Agency]:[Agency]]=$E456)*(ROW(TableDiv[Agency])-ROW(TableDiv[[#Headers],[Agency]])),COLUMNS($F$7:AC$7))))</f>
        <v/>
      </c>
      <c r="AD456" s="1069" t="str" cm="1">
        <f t="array" ref="AD456">IF($D456&lt;COLUMNS($F$7:AD$7),"",INDEX(TableDiv[[GASB]:[GASB]],_xlfn.AGGREGATE(15,3,(TableDiv[[Agency]:[Agency]]=$E456)/(TableDiv[[Agency]:[Agency]]=$E456)*(ROW(TableDiv[Agency])-ROW(TableDiv[[#Headers],[Agency]])),COLUMNS($F$7:AD$7))))</f>
        <v/>
      </c>
      <c r="AE456" s="1069" t="str" cm="1">
        <f t="array" ref="AE456">IF($D456&lt;COLUMNS($F$7:AE$7),"",INDEX(TableDiv[[GASB]:[GASB]],_xlfn.AGGREGATE(15,3,(TableDiv[[Agency]:[Agency]]=$E456)/(TableDiv[[Agency]:[Agency]]=$E456)*(ROW(TableDiv[Agency])-ROW(TableDiv[[#Headers],[Agency]])),COLUMNS($F$7:AE$7))))</f>
        <v/>
      </c>
      <c r="AF456" s="1069" t="str" cm="1">
        <f t="array" ref="AF456">IF($D456&lt;COLUMNS($F$7:AF$7),"",INDEX(TableDiv[[GASB]:[GASB]],_xlfn.AGGREGATE(15,3,(TableDiv[[Agency]:[Agency]]=$E456)/(TableDiv[[Agency]:[Agency]]=$E456)*(ROW(TableDiv[Agency])-ROW(TableDiv[[#Headers],[Agency]])),COLUMNS($F$7:AF$7))))</f>
        <v/>
      </c>
      <c r="AG456" s="1069" t="str" cm="1">
        <f t="array" ref="AG456">IF($D456&lt;COLUMNS($F$7:AG$7),"",INDEX(TableDiv[[GASB]:[GASB]],_xlfn.AGGREGATE(15,3,(TableDiv[[Agency]:[Agency]]=$E456)/(TableDiv[[Agency]:[Agency]]=$E456)*(ROW(TableDiv[Agency])-ROW(TableDiv[[#Headers],[Agency]])),COLUMNS($F$7:AG$7))))</f>
        <v/>
      </c>
      <c r="AH456" s="1069" t="str" cm="1">
        <f t="array" ref="AH456">IF($D456&lt;COLUMNS($F$7:AH$7),"",INDEX(TableDiv[[GASB]:[GASB]],_xlfn.AGGREGATE(15,3,(TableDiv[[Agency]:[Agency]]=$E456)/(TableDiv[[Agency]:[Agency]]=$E456)*(ROW(TableDiv[Agency])-ROW(TableDiv[[#Headers],[Agency]])),COLUMNS($F$7:AH$7))))</f>
        <v/>
      </c>
      <c r="AI456" s="1069" t="str" cm="1">
        <f t="array" ref="AI456">IF($D456&lt;COLUMNS($F$7:AI$7),"",INDEX(TableDiv[[GASB]:[GASB]],_xlfn.AGGREGATE(15,3,(TableDiv[[Agency]:[Agency]]=$E456)/(TableDiv[[Agency]:[Agency]]=$E456)*(ROW(TableDiv[Agency])-ROW(TableDiv[[#Headers],[Agency]])),COLUMNS($F$7:AI$7))))</f>
        <v/>
      </c>
      <c r="AJ456" s="1069" t="str" cm="1">
        <f t="array" ref="AJ456">IF($D456&lt;COLUMNS($F$7:AJ$7),"",INDEX(TableDiv[[GASB]:[GASB]],_xlfn.AGGREGATE(15,3,(TableDiv[[Agency]:[Agency]]=$E456)/(TableDiv[[Agency]:[Agency]]=$E456)*(ROW(TableDiv[Agency])-ROW(TableDiv[[#Headers],[Agency]])),COLUMNS($F$7:AJ$7))))</f>
        <v/>
      </c>
      <c r="AK456" s="1069" t="str" cm="1">
        <f t="array" ref="AK456">IF($D456&lt;COLUMNS($F$7:AK$7),"",INDEX(TableDiv[[GASB]:[GASB]],_xlfn.AGGREGATE(15,3,(TableDiv[[Agency]:[Agency]]=$E456)/(TableDiv[[Agency]:[Agency]]=$E456)*(ROW(TableDiv[Agency])-ROW(TableDiv[[#Headers],[Agency]])),COLUMNS($F$7:AK$7))))</f>
        <v/>
      </c>
      <c r="AL456" s="1069" t="str" cm="1">
        <f t="array" ref="AL456">IF($D456&lt;COLUMNS($F$7:AL$7),"",INDEX(TableDiv[[GASB]:[GASB]],_xlfn.AGGREGATE(15,3,(TableDiv[[Agency]:[Agency]]=$E456)/(TableDiv[[Agency]:[Agency]]=$E456)*(ROW(TableDiv[Agency])-ROW(TableDiv[[#Headers],[Agency]])),COLUMNS($F$7:AL$7))))</f>
        <v/>
      </c>
      <c r="AM456" s="1069" t="str" cm="1">
        <f t="array" ref="AM456">IF($D456&lt;COLUMNS($F$7:AM$7),"",INDEX(TableDiv[[GASB]:[GASB]],_xlfn.AGGREGATE(15,3,(TableDiv[[Agency]:[Agency]]=$E456)/(TableDiv[[Agency]:[Agency]]=$E456)*(ROW(TableDiv[Agency])-ROW(TableDiv[[#Headers],[Agency]])),COLUMNS($F$7:AM$7))))</f>
        <v/>
      </c>
      <c r="AN456" s="1069"/>
      <c r="AO456" s="1069"/>
      <c r="AP456" s="1069"/>
      <c r="AQ456" s="1069"/>
      <c r="AR456" s="1069"/>
      <c r="AS456" s="1069"/>
    </row>
    <row r="457" spans="1:45" ht="15">
      <c r="A457" s="1073" t="s">
        <v>1236</v>
      </c>
      <c r="B457" s="1073" t="s">
        <v>177</v>
      </c>
      <c r="C457" s="1069"/>
      <c r="W457" s="1069" t="str" cm="1">
        <f t="array" ref="W457">IF($D457&lt;COLUMNS($F$7:W$7),"",INDEX(TableDiv[[GASB]:[GASB]],_xlfn.AGGREGATE(15,3,(TableDiv[[Agency]:[Agency]]=$E457)/(TableDiv[[Agency]:[Agency]]=$E457)*(ROW(TableDiv[Agency])-ROW(TableDiv[[#Headers],[Agency]])),COLUMNS($F$7:W$7))))</f>
        <v/>
      </c>
      <c r="X457" s="1069" t="str" cm="1">
        <f t="array" ref="X457">IF($D457&lt;COLUMNS($F$7:X$7),"",INDEX(TableDiv[[GASB]:[GASB]],_xlfn.AGGREGATE(15,3,(TableDiv[[Agency]:[Agency]]=$E457)/(TableDiv[[Agency]:[Agency]]=$E457)*(ROW(TableDiv[Agency])-ROW(TableDiv[[#Headers],[Agency]])),COLUMNS($F$7:X$7))))</f>
        <v/>
      </c>
      <c r="Y457" s="1069" t="str" cm="1">
        <f t="array" ref="Y457">IF($D457&lt;COLUMNS($F$7:Y$7),"",INDEX(TableDiv[[GASB]:[GASB]],_xlfn.AGGREGATE(15,3,(TableDiv[[Agency]:[Agency]]=$E457)/(TableDiv[[Agency]:[Agency]]=$E457)*(ROW(TableDiv[Agency])-ROW(TableDiv[[#Headers],[Agency]])),COLUMNS($F$7:Y$7))))</f>
        <v/>
      </c>
      <c r="Z457" s="1069" t="str" cm="1">
        <f t="array" ref="Z457">IF($D457&lt;COLUMNS($F$7:Z$7),"",INDEX(TableDiv[[GASB]:[GASB]],_xlfn.AGGREGATE(15,3,(TableDiv[[Agency]:[Agency]]=$E457)/(TableDiv[[Agency]:[Agency]]=$E457)*(ROW(TableDiv[Agency])-ROW(TableDiv[[#Headers],[Agency]])),COLUMNS($F$7:Z$7))))</f>
        <v/>
      </c>
      <c r="AA457" s="1069" t="str" cm="1">
        <f t="array" ref="AA457">IF($D457&lt;COLUMNS($F$7:AA$7),"",INDEX(TableDiv[[GASB]:[GASB]],_xlfn.AGGREGATE(15,3,(TableDiv[[Agency]:[Agency]]=$E457)/(TableDiv[[Agency]:[Agency]]=$E457)*(ROW(TableDiv[Agency])-ROW(TableDiv[[#Headers],[Agency]])),COLUMNS($F$7:AA$7))))</f>
        <v/>
      </c>
      <c r="AB457" s="1069" t="str" cm="1">
        <f t="array" ref="AB457">IF($D457&lt;COLUMNS($F$7:AB$7),"",INDEX(TableDiv[[GASB]:[GASB]],_xlfn.AGGREGATE(15,3,(TableDiv[[Agency]:[Agency]]=$E457)/(TableDiv[[Agency]:[Agency]]=$E457)*(ROW(TableDiv[Agency])-ROW(TableDiv[[#Headers],[Agency]])),COLUMNS($F$7:AB$7))))</f>
        <v/>
      </c>
      <c r="AC457" s="1069" t="str" cm="1">
        <f t="array" ref="AC457">IF($D457&lt;COLUMNS($F$7:AC$7),"",INDEX(TableDiv[[GASB]:[GASB]],_xlfn.AGGREGATE(15,3,(TableDiv[[Agency]:[Agency]]=$E457)/(TableDiv[[Agency]:[Agency]]=$E457)*(ROW(TableDiv[Agency])-ROW(TableDiv[[#Headers],[Agency]])),COLUMNS($F$7:AC$7))))</f>
        <v/>
      </c>
      <c r="AD457" s="1069" t="str" cm="1">
        <f t="array" ref="AD457">IF($D457&lt;COLUMNS($F$7:AD$7),"",INDEX(TableDiv[[GASB]:[GASB]],_xlfn.AGGREGATE(15,3,(TableDiv[[Agency]:[Agency]]=$E457)/(TableDiv[[Agency]:[Agency]]=$E457)*(ROW(TableDiv[Agency])-ROW(TableDiv[[#Headers],[Agency]])),COLUMNS($F$7:AD$7))))</f>
        <v/>
      </c>
      <c r="AE457" s="1069" t="str" cm="1">
        <f t="array" ref="AE457">IF($D457&lt;COLUMNS($F$7:AE$7),"",INDEX(TableDiv[[GASB]:[GASB]],_xlfn.AGGREGATE(15,3,(TableDiv[[Agency]:[Agency]]=$E457)/(TableDiv[[Agency]:[Agency]]=$E457)*(ROW(TableDiv[Agency])-ROW(TableDiv[[#Headers],[Agency]])),COLUMNS($F$7:AE$7))))</f>
        <v/>
      </c>
      <c r="AF457" s="1069" t="str" cm="1">
        <f t="array" ref="AF457">IF($D457&lt;COLUMNS($F$7:AF$7),"",INDEX(TableDiv[[GASB]:[GASB]],_xlfn.AGGREGATE(15,3,(TableDiv[[Agency]:[Agency]]=$E457)/(TableDiv[[Agency]:[Agency]]=$E457)*(ROW(TableDiv[Agency])-ROW(TableDiv[[#Headers],[Agency]])),COLUMNS($F$7:AF$7))))</f>
        <v/>
      </c>
      <c r="AG457" s="1069" t="str" cm="1">
        <f t="array" ref="AG457">IF($D457&lt;COLUMNS($F$7:AG$7),"",INDEX(TableDiv[[GASB]:[GASB]],_xlfn.AGGREGATE(15,3,(TableDiv[[Agency]:[Agency]]=$E457)/(TableDiv[[Agency]:[Agency]]=$E457)*(ROW(TableDiv[Agency])-ROW(TableDiv[[#Headers],[Agency]])),COLUMNS($F$7:AG$7))))</f>
        <v/>
      </c>
      <c r="AH457" s="1069" t="str" cm="1">
        <f t="array" ref="AH457">IF($D457&lt;COLUMNS($F$7:AH$7),"",INDEX(TableDiv[[GASB]:[GASB]],_xlfn.AGGREGATE(15,3,(TableDiv[[Agency]:[Agency]]=$E457)/(TableDiv[[Agency]:[Agency]]=$E457)*(ROW(TableDiv[Agency])-ROW(TableDiv[[#Headers],[Agency]])),COLUMNS($F$7:AH$7))))</f>
        <v/>
      </c>
      <c r="AI457" s="1069" t="str" cm="1">
        <f t="array" ref="AI457">IF($D457&lt;COLUMNS($F$7:AI$7),"",INDEX(TableDiv[[GASB]:[GASB]],_xlfn.AGGREGATE(15,3,(TableDiv[[Agency]:[Agency]]=$E457)/(TableDiv[[Agency]:[Agency]]=$E457)*(ROW(TableDiv[Agency])-ROW(TableDiv[[#Headers],[Agency]])),COLUMNS($F$7:AI$7))))</f>
        <v/>
      </c>
      <c r="AJ457" s="1069" t="str" cm="1">
        <f t="array" ref="AJ457">IF($D457&lt;COLUMNS($F$7:AJ$7),"",INDEX(TableDiv[[GASB]:[GASB]],_xlfn.AGGREGATE(15,3,(TableDiv[[Agency]:[Agency]]=$E457)/(TableDiv[[Agency]:[Agency]]=$E457)*(ROW(TableDiv[Agency])-ROW(TableDiv[[#Headers],[Agency]])),COLUMNS($F$7:AJ$7))))</f>
        <v/>
      </c>
      <c r="AK457" s="1069" t="str" cm="1">
        <f t="array" ref="AK457">IF($D457&lt;COLUMNS($F$7:AK$7),"",INDEX(TableDiv[[GASB]:[GASB]],_xlfn.AGGREGATE(15,3,(TableDiv[[Agency]:[Agency]]=$E457)/(TableDiv[[Agency]:[Agency]]=$E457)*(ROW(TableDiv[Agency])-ROW(TableDiv[[#Headers],[Agency]])),COLUMNS($F$7:AK$7))))</f>
        <v/>
      </c>
      <c r="AL457" s="1069" t="str" cm="1">
        <f t="array" ref="AL457">IF($D457&lt;COLUMNS($F$7:AL$7),"",INDEX(TableDiv[[GASB]:[GASB]],_xlfn.AGGREGATE(15,3,(TableDiv[[Agency]:[Agency]]=$E457)/(TableDiv[[Agency]:[Agency]]=$E457)*(ROW(TableDiv[Agency])-ROW(TableDiv[[#Headers],[Agency]])),COLUMNS($F$7:AL$7))))</f>
        <v/>
      </c>
      <c r="AM457" s="1069" t="str" cm="1">
        <f t="array" ref="AM457">IF($D457&lt;COLUMNS($F$7:AM$7),"",INDEX(TableDiv[[GASB]:[GASB]],_xlfn.AGGREGATE(15,3,(TableDiv[[Agency]:[Agency]]=$E457)/(TableDiv[[Agency]:[Agency]]=$E457)*(ROW(TableDiv[Agency])-ROW(TableDiv[[#Headers],[Agency]])),COLUMNS($F$7:AM$7))))</f>
        <v/>
      </c>
      <c r="AN457" s="1069"/>
      <c r="AO457" s="1069"/>
      <c r="AP457" s="1069"/>
      <c r="AQ457" s="1069"/>
      <c r="AR457" s="1069"/>
      <c r="AS457" s="1069"/>
    </row>
    <row r="458" spans="1:45" ht="15">
      <c r="A458" s="1073" t="s">
        <v>1239</v>
      </c>
      <c r="B458" s="1073" t="s">
        <v>177</v>
      </c>
      <c r="C458" s="1069"/>
      <c r="W458" s="1069" t="str" cm="1">
        <f t="array" ref="W458">IF($D458&lt;COLUMNS($F$7:W$7),"",INDEX(TableDiv[[GASB]:[GASB]],_xlfn.AGGREGATE(15,3,(TableDiv[[Agency]:[Agency]]=$E458)/(TableDiv[[Agency]:[Agency]]=$E458)*(ROW(TableDiv[Agency])-ROW(TableDiv[[#Headers],[Agency]])),COLUMNS($F$7:W$7))))</f>
        <v/>
      </c>
      <c r="X458" s="1069" t="str" cm="1">
        <f t="array" ref="X458">IF($D458&lt;COLUMNS($F$7:X$7),"",INDEX(TableDiv[[GASB]:[GASB]],_xlfn.AGGREGATE(15,3,(TableDiv[[Agency]:[Agency]]=$E458)/(TableDiv[[Agency]:[Agency]]=$E458)*(ROW(TableDiv[Agency])-ROW(TableDiv[[#Headers],[Agency]])),COLUMNS($F$7:X$7))))</f>
        <v/>
      </c>
      <c r="Y458" s="1069" t="str" cm="1">
        <f t="array" ref="Y458">IF($D458&lt;COLUMNS($F$7:Y$7),"",INDEX(TableDiv[[GASB]:[GASB]],_xlfn.AGGREGATE(15,3,(TableDiv[[Agency]:[Agency]]=$E458)/(TableDiv[[Agency]:[Agency]]=$E458)*(ROW(TableDiv[Agency])-ROW(TableDiv[[#Headers],[Agency]])),COLUMNS($F$7:Y$7))))</f>
        <v/>
      </c>
      <c r="Z458" s="1069" t="str" cm="1">
        <f t="array" ref="Z458">IF($D458&lt;COLUMNS($F$7:Z$7),"",INDEX(TableDiv[[GASB]:[GASB]],_xlfn.AGGREGATE(15,3,(TableDiv[[Agency]:[Agency]]=$E458)/(TableDiv[[Agency]:[Agency]]=$E458)*(ROW(TableDiv[Agency])-ROW(TableDiv[[#Headers],[Agency]])),COLUMNS($F$7:Z$7))))</f>
        <v/>
      </c>
      <c r="AA458" s="1069" t="str" cm="1">
        <f t="array" ref="AA458">IF($D458&lt;COLUMNS($F$7:AA$7),"",INDEX(TableDiv[[GASB]:[GASB]],_xlfn.AGGREGATE(15,3,(TableDiv[[Agency]:[Agency]]=$E458)/(TableDiv[[Agency]:[Agency]]=$E458)*(ROW(TableDiv[Agency])-ROW(TableDiv[[#Headers],[Agency]])),COLUMNS($F$7:AA$7))))</f>
        <v/>
      </c>
      <c r="AB458" s="1069" t="str" cm="1">
        <f t="array" ref="AB458">IF($D458&lt;COLUMNS($F$7:AB$7),"",INDEX(TableDiv[[GASB]:[GASB]],_xlfn.AGGREGATE(15,3,(TableDiv[[Agency]:[Agency]]=$E458)/(TableDiv[[Agency]:[Agency]]=$E458)*(ROW(TableDiv[Agency])-ROW(TableDiv[[#Headers],[Agency]])),COLUMNS($F$7:AB$7))))</f>
        <v/>
      </c>
      <c r="AC458" s="1069" t="str" cm="1">
        <f t="array" ref="AC458">IF($D458&lt;COLUMNS($F$7:AC$7),"",INDEX(TableDiv[[GASB]:[GASB]],_xlfn.AGGREGATE(15,3,(TableDiv[[Agency]:[Agency]]=$E458)/(TableDiv[[Agency]:[Agency]]=$E458)*(ROW(TableDiv[Agency])-ROW(TableDiv[[#Headers],[Agency]])),COLUMNS($F$7:AC$7))))</f>
        <v/>
      </c>
      <c r="AD458" s="1069" t="str" cm="1">
        <f t="array" ref="AD458">IF($D458&lt;COLUMNS($F$7:AD$7),"",INDEX(TableDiv[[GASB]:[GASB]],_xlfn.AGGREGATE(15,3,(TableDiv[[Agency]:[Agency]]=$E458)/(TableDiv[[Agency]:[Agency]]=$E458)*(ROW(TableDiv[Agency])-ROW(TableDiv[[#Headers],[Agency]])),COLUMNS($F$7:AD$7))))</f>
        <v/>
      </c>
      <c r="AE458" s="1069" t="str" cm="1">
        <f t="array" ref="AE458">IF($D458&lt;COLUMNS($F$7:AE$7),"",INDEX(TableDiv[[GASB]:[GASB]],_xlfn.AGGREGATE(15,3,(TableDiv[[Agency]:[Agency]]=$E458)/(TableDiv[[Agency]:[Agency]]=$E458)*(ROW(TableDiv[Agency])-ROW(TableDiv[[#Headers],[Agency]])),COLUMNS($F$7:AE$7))))</f>
        <v/>
      </c>
      <c r="AF458" s="1069" t="str" cm="1">
        <f t="array" ref="AF458">IF($D458&lt;COLUMNS($F$7:AF$7),"",INDEX(TableDiv[[GASB]:[GASB]],_xlfn.AGGREGATE(15,3,(TableDiv[[Agency]:[Agency]]=$E458)/(TableDiv[[Agency]:[Agency]]=$E458)*(ROW(TableDiv[Agency])-ROW(TableDiv[[#Headers],[Agency]])),COLUMNS($F$7:AF$7))))</f>
        <v/>
      </c>
      <c r="AG458" s="1069" t="str" cm="1">
        <f t="array" ref="AG458">IF($D458&lt;COLUMNS($F$7:AG$7),"",INDEX(TableDiv[[GASB]:[GASB]],_xlfn.AGGREGATE(15,3,(TableDiv[[Agency]:[Agency]]=$E458)/(TableDiv[[Agency]:[Agency]]=$E458)*(ROW(TableDiv[Agency])-ROW(TableDiv[[#Headers],[Agency]])),COLUMNS($F$7:AG$7))))</f>
        <v/>
      </c>
      <c r="AH458" s="1069" t="str" cm="1">
        <f t="array" ref="AH458">IF($D458&lt;COLUMNS($F$7:AH$7),"",INDEX(TableDiv[[GASB]:[GASB]],_xlfn.AGGREGATE(15,3,(TableDiv[[Agency]:[Agency]]=$E458)/(TableDiv[[Agency]:[Agency]]=$E458)*(ROW(TableDiv[Agency])-ROW(TableDiv[[#Headers],[Agency]])),COLUMNS($F$7:AH$7))))</f>
        <v/>
      </c>
      <c r="AI458" s="1069" t="str" cm="1">
        <f t="array" ref="AI458">IF($D458&lt;COLUMNS($F$7:AI$7),"",INDEX(TableDiv[[GASB]:[GASB]],_xlfn.AGGREGATE(15,3,(TableDiv[[Agency]:[Agency]]=$E458)/(TableDiv[[Agency]:[Agency]]=$E458)*(ROW(TableDiv[Agency])-ROW(TableDiv[[#Headers],[Agency]])),COLUMNS($F$7:AI$7))))</f>
        <v/>
      </c>
      <c r="AJ458" s="1069" t="str" cm="1">
        <f t="array" ref="AJ458">IF($D458&lt;COLUMNS($F$7:AJ$7),"",INDEX(TableDiv[[GASB]:[GASB]],_xlfn.AGGREGATE(15,3,(TableDiv[[Agency]:[Agency]]=$E458)/(TableDiv[[Agency]:[Agency]]=$E458)*(ROW(TableDiv[Agency])-ROW(TableDiv[[#Headers],[Agency]])),COLUMNS($F$7:AJ$7))))</f>
        <v/>
      </c>
      <c r="AK458" s="1069" t="str" cm="1">
        <f t="array" ref="AK458">IF($D458&lt;COLUMNS($F$7:AK$7),"",INDEX(TableDiv[[GASB]:[GASB]],_xlfn.AGGREGATE(15,3,(TableDiv[[Agency]:[Agency]]=$E458)/(TableDiv[[Agency]:[Agency]]=$E458)*(ROW(TableDiv[Agency])-ROW(TableDiv[[#Headers],[Agency]])),COLUMNS($F$7:AK$7))))</f>
        <v/>
      </c>
      <c r="AL458" s="1069" t="str" cm="1">
        <f t="array" ref="AL458">IF($D458&lt;COLUMNS($F$7:AL$7),"",INDEX(TableDiv[[GASB]:[GASB]],_xlfn.AGGREGATE(15,3,(TableDiv[[Agency]:[Agency]]=$E458)/(TableDiv[[Agency]:[Agency]]=$E458)*(ROW(TableDiv[Agency])-ROW(TableDiv[[#Headers],[Agency]])),COLUMNS($F$7:AL$7))))</f>
        <v/>
      </c>
      <c r="AM458" s="1069" t="str" cm="1">
        <f t="array" ref="AM458">IF($D458&lt;COLUMNS($F$7:AM$7),"",INDEX(TableDiv[[GASB]:[GASB]],_xlfn.AGGREGATE(15,3,(TableDiv[[Agency]:[Agency]]=$E458)/(TableDiv[[Agency]:[Agency]]=$E458)*(ROW(TableDiv[Agency])-ROW(TableDiv[[#Headers],[Agency]])),COLUMNS($F$7:AM$7))))</f>
        <v/>
      </c>
      <c r="AN458" s="1069"/>
      <c r="AO458" s="1069"/>
      <c r="AP458" s="1069"/>
      <c r="AQ458" s="1069"/>
      <c r="AR458" s="1069"/>
      <c r="AS458" s="1069"/>
    </row>
    <row r="459" spans="1:45" ht="15">
      <c r="A459" s="1073" t="s">
        <v>1242</v>
      </c>
      <c r="B459" s="1073" t="s">
        <v>177</v>
      </c>
      <c r="C459" s="1069"/>
      <c r="W459" s="1069" t="str" cm="1">
        <f t="array" ref="W459">IF($D459&lt;COLUMNS($F$7:W$7),"",INDEX(TableDiv[[GASB]:[GASB]],_xlfn.AGGREGATE(15,3,(TableDiv[[Agency]:[Agency]]=$E459)/(TableDiv[[Agency]:[Agency]]=$E459)*(ROW(TableDiv[Agency])-ROW(TableDiv[[#Headers],[Agency]])),COLUMNS($F$7:W$7))))</f>
        <v/>
      </c>
      <c r="X459" s="1069" t="str" cm="1">
        <f t="array" ref="X459">IF($D459&lt;COLUMNS($F$7:X$7),"",INDEX(TableDiv[[GASB]:[GASB]],_xlfn.AGGREGATE(15,3,(TableDiv[[Agency]:[Agency]]=$E459)/(TableDiv[[Agency]:[Agency]]=$E459)*(ROW(TableDiv[Agency])-ROW(TableDiv[[#Headers],[Agency]])),COLUMNS($F$7:X$7))))</f>
        <v/>
      </c>
      <c r="Y459" s="1069" t="str" cm="1">
        <f t="array" ref="Y459">IF($D459&lt;COLUMNS($F$7:Y$7),"",INDEX(TableDiv[[GASB]:[GASB]],_xlfn.AGGREGATE(15,3,(TableDiv[[Agency]:[Agency]]=$E459)/(TableDiv[[Agency]:[Agency]]=$E459)*(ROW(TableDiv[Agency])-ROW(TableDiv[[#Headers],[Agency]])),COLUMNS($F$7:Y$7))))</f>
        <v/>
      </c>
      <c r="Z459" s="1069" t="str" cm="1">
        <f t="array" ref="Z459">IF($D459&lt;COLUMNS($F$7:Z$7),"",INDEX(TableDiv[[GASB]:[GASB]],_xlfn.AGGREGATE(15,3,(TableDiv[[Agency]:[Agency]]=$E459)/(TableDiv[[Agency]:[Agency]]=$E459)*(ROW(TableDiv[Agency])-ROW(TableDiv[[#Headers],[Agency]])),COLUMNS($F$7:Z$7))))</f>
        <v/>
      </c>
      <c r="AA459" s="1069" t="str" cm="1">
        <f t="array" ref="AA459">IF($D459&lt;COLUMNS($F$7:AA$7),"",INDEX(TableDiv[[GASB]:[GASB]],_xlfn.AGGREGATE(15,3,(TableDiv[[Agency]:[Agency]]=$E459)/(TableDiv[[Agency]:[Agency]]=$E459)*(ROW(TableDiv[Agency])-ROW(TableDiv[[#Headers],[Agency]])),COLUMNS($F$7:AA$7))))</f>
        <v/>
      </c>
      <c r="AB459" s="1069" t="str" cm="1">
        <f t="array" ref="AB459">IF($D459&lt;COLUMNS($F$7:AB$7),"",INDEX(TableDiv[[GASB]:[GASB]],_xlfn.AGGREGATE(15,3,(TableDiv[[Agency]:[Agency]]=$E459)/(TableDiv[[Agency]:[Agency]]=$E459)*(ROW(TableDiv[Agency])-ROW(TableDiv[[#Headers],[Agency]])),COLUMNS($F$7:AB$7))))</f>
        <v/>
      </c>
      <c r="AC459" s="1069" t="str" cm="1">
        <f t="array" ref="AC459">IF($D459&lt;COLUMNS($F$7:AC$7),"",INDEX(TableDiv[[GASB]:[GASB]],_xlfn.AGGREGATE(15,3,(TableDiv[[Agency]:[Agency]]=$E459)/(TableDiv[[Agency]:[Agency]]=$E459)*(ROW(TableDiv[Agency])-ROW(TableDiv[[#Headers],[Agency]])),COLUMNS($F$7:AC$7))))</f>
        <v/>
      </c>
      <c r="AD459" s="1069" t="str" cm="1">
        <f t="array" ref="AD459">IF($D459&lt;COLUMNS($F$7:AD$7),"",INDEX(TableDiv[[GASB]:[GASB]],_xlfn.AGGREGATE(15,3,(TableDiv[[Agency]:[Agency]]=$E459)/(TableDiv[[Agency]:[Agency]]=$E459)*(ROW(TableDiv[Agency])-ROW(TableDiv[[#Headers],[Agency]])),COLUMNS($F$7:AD$7))))</f>
        <v/>
      </c>
      <c r="AE459" s="1069" t="str" cm="1">
        <f t="array" ref="AE459">IF($D459&lt;COLUMNS($F$7:AE$7),"",INDEX(TableDiv[[GASB]:[GASB]],_xlfn.AGGREGATE(15,3,(TableDiv[[Agency]:[Agency]]=$E459)/(TableDiv[[Agency]:[Agency]]=$E459)*(ROW(TableDiv[Agency])-ROW(TableDiv[[#Headers],[Agency]])),COLUMNS($F$7:AE$7))))</f>
        <v/>
      </c>
      <c r="AF459" s="1069" t="str" cm="1">
        <f t="array" ref="AF459">IF($D459&lt;COLUMNS($F$7:AF$7),"",INDEX(TableDiv[[GASB]:[GASB]],_xlfn.AGGREGATE(15,3,(TableDiv[[Agency]:[Agency]]=$E459)/(TableDiv[[Agency]:[Agency]]=$E459)*(ROW(TableDiv[Agency])-ROW(TableDiv[[#Headers],[Agency]])),COLUMNS($F$7:AF$7))))</f>
        <v/>
      </c>
      <c r="AG459" s="1069" t="str" cm="1">
        <f t="array" ref="AG459">IF($D459&lt;COLUMNS($F$7:AG$7),"",INDEX(TableDiv[[GASB]:[GASB]],_xlfn.AGGREGATE(15,3,(TableDiv[[Agency]:[Agency]]=$E459)/(TableDiv[[Agency]:[Agency]]=$E459)*(ROW(TableDiv[Agency])-ROW(TableDiv[[#Headers],[Agency]])),COLUMNS($F$7:AG$7))))</f>
        <v/>
      </c>
      <c r="AH459" s="1069" t="str" cm="1">
        <f t="array" ref="AH459">IF($D459&lt;COLUMNS($F$7:AH$7),"",INDEX(TableDiv[[GASB]:[GASB]],_xlfn.AGGREGATE(15,3,(TableDiv[[Agency]:[Agency]]=$E459)/(TableDiv[[Agency]:[Agency]]=$E459)*(ROW(TableDiv[Agency])-ROW(TableDiv[[#Headers],[Agency]])),COLUMNS($F$7:AH$7))))</f>
        <v/>
      </c>
      <c r="AI459" s="1069" t="str" cm="1">
        <f t="array" ref="AI459">IF($D459&lt;COLUMNS($F$7:AI$7),"",INDEX(TableDiv[[GASB]:[GASB]],_xlfn.AGGREGATE(15,3,(TableDiv[[Agency]:[Agency]]=$E459)/(TableDiv[[Agency]:[Agency]]=$E459)*(ROW(TableDiv[Agency])-ROW(TableDiv[[#Headers],[Agency]])),COLUMNS($F$7:AI$7))))</f>
        <v/>
      </c>
      <c r="AJ459" s="1069" t="str" cm="1">
        <f t="array" ref="AJ459">IF($D459&lt;COLUMNS($F$7:AJ$7),"",INDEX(TableDiv[[GASB]:[GASB]],_xlfn.AGGREGATE(15,3,(TableDiv[[Agency]:[Agency]]=$E459)/(TableDiv[[Agency]:[Agency]]=$E459)*(ROW(TableDiv[Agency])-ROW(TableDiv[[#Headers],[Agency]])),COLUMNS($F$7:AJ$7))))</f>
        <v/>
      </c>
      <c r="AK459" s="1069" t="str" cm="1">
        <f t="array" ref="AK459">IF($D459&lt;COLUMNS($F$7:AK$7),"",INDEX(TableDiv[[GASB]:[GASB]],_xlfn.AGGREGATE(15,3,(TableDiv[[Agency]:[Agency]]=$E459)/(TableDiv[[Agency]:[Agency]]=$E459)*(ROW(TableDiv[Agency])-ROW(TableDiv[[#Headers],[Agency]])),COLUMNS($F$7:AK$7))))</f>
        <v/>
      </c>
      <c r="AL459" s="1069" t="str" cm="1">
        <f t="array" ref="AL459">IF($D459&lt;COLUMNS($F$7:AL$7),"",INDEX(TableDiv[[GASB]:[GASB]],_xlfn.AGGREGATE(15,3,(TableDiv[[Agency]:[Agency]]=$E459)/(TableDiv[[Agency]:[Agency]]=$E459)*(ROW(TableDiv[Agency])-ROW(TableDiv[[#Headers],[Agency]])),COLUMNS($F$7:AL$7))))</f>
        <v/>
      </c>
      <c r="AM459" s="1069" t="str" cm="1">
        <f t="array" ref="AM459">IF($D459&lt;COLUMNS($F$7:AM$7),"",INDEX(TableDiv[[GASB]:[GASB]],_xlfn.AGGREGATE(15,3,(TableDiv[[Agency]:[Agency]]=$E459)/(TableDiv[[Agency]:[Agency]]=$E459)*(ROW(TableDiv[Agency])-ROW(TableDiv[[#Headers],[Agency]])),COLUMNS($F$7:AM$7))))</f>
        <v/>
      </c>
      <c r="AN459" s="1069"/>
      <c r="AO459" s="1069"/>
      <c r="AP459" s="1069"/>
      <c r="AQ459" s="1069"/>
      <c r="AR459" s="1069"/>
      <c r="AS459" s="1069"/>
    </row>
    <row r="460" spans="1:45" ht="15">
      <c r="A460" s="1073" t="s">
        <v>1245</v>
      </c>
      <c r="B460" s="1073" t="s">
        <v>177</v>
      </c>
      <c r="C460" s="1069"/>
      <c r="W460" s="1069" t="str" cm="1">
        <f t="array" ref="W460">IF($D460&lt;COLUMNS($F$7:W$7),"",INDEX(TableDiv[[GASB]:[GASB]],_xlfn.AGGREGATE(15,3,(TableDiv[[Agency]:[Agency]]=$E460)/(TableDiv[[Agency]:[Agency]]=$E460)*(ROW(TableDiv[Agency])-ROW(TableDiv[[#Headers],[Agency]])),COLUMNS($F$7:W$7))))</f>
        <v/>
      </c>
      <c r="X460" s="1069" t="str" cm="1">
        <f t="array" ref="X460">IF($D460&lt;COLUMNS($F$7:X$7),"",INDEX(TableDiv[[GASB]:[GASB]],_xlfn.AGGREGATE(15,3,(TableDiv[[Agency]:[Agency]]=$E460)/(TableDiv[[Agency]:[Agency]]=$E460)*(ROW(TableDiv[Agency])-ROW(TableDiv[[#Headers],[Agency]])),COLUMNS($F$7:X$7))))</f>
        <v/>
      </c>
      <c r="Y460" s="1069" t="str" cm="1">
        <f t="array" ref="Y460">IF($D460&lt;COLUMNS($F$7:Y$7),"",INDEX(TableDiv[[GASB]:[GASB]],_xlfn.AGGREGATE(15,3,(TableDiv[[Agency]:[Agency]]=$E460)/(TableDiv[[Agency]:[Agency]]=$E460)*(ROW(TableDiv[Agency])-ROW(TableDiv[[#Headers],[Agency]])),COLUMNS($F$7:Y$7))))</f>
        <v/>
      </c>
      <c r="Z460" s="1069" t="str" cm="1">
        <f t="array" ref="Z460">IF($D460&lt;COLUMNS($F$7:Z$7),"",INDEX(TableDiv[[GASB]:[GASB]],_xlfn.AGGREGATE(15,3,(TableDiv[[Agency]:[Agency]]=$E460)/(TableDiv[[Agency]:[Agency]]=$E460)*(ROW(TableDiv[Agency])-ROW(TableDiv[[#Headers],[Agency]])),COLUMNS($F$7:Z$7))))</f>
        <v/>
      </c>
      <c r="AA460" s="1069" t="str" cm="1">
        <f t="array" ref="AA460">IF($D460&lt;COLUMNS($F$7:AA$7),"",INDEX(TableDiv[[GASB]:[GASB]],_xlfn.AGGREGATE(15,3,(TableDiv[[Agency]:[Agency]]=$E460)/(TableDiv[[Agency]:[Agency]]=$E460)*(ROW(TableDiv[Agency])-ROW(TableDiv[[#Headers],[Agency]])),COLUMNS($F$7:AA$7))))</f>
        <v/>
      </c>
      <c r="AB460" s="1069" t="str" cm="1">
        <f t="array" ref="AB460">IF($D460&lt;COLUMNS($F$7:AB$7),"",INDEX(TableDiv[[GASB]:[GASB]],_xlfn.AGGREGATE(15,3,(TableDiv[[Agency]:[Agency]]=$E460)/(TableDiv[[Agency]:[Agency]]=$E460)*(ROW(TableDiv[Agency])-ROW(TableDiv[[#Headers],[Agency]])),COLUMNS($F$7:AB$7))))</f>
        <v/>
      </c>
      <c r="AC460" s="1069" t="str" cm="1">
        <f t="array" ref="AC460">IF($D460&lt;COLUMNS($F$7:AC$7),"",INDEX(TableDiv[[GASB]:[GASB]],_xlfn.AGGREGATE(15,3,(TableDiv[[Agency]:[Agency]]=$E460)/(TableDiv[[Agency]:[Agency]]=$E460)*(ROW(TableDiv[Agency])-ROW(TableDiv[[#Headers],[Agency]])),COLUMNS($F$7:AC$7))))</f>
        <v/>
      </c>
      <c r="AD460" s="1069" t="str" cm="1">
        <f t="array" ref="AD460">IF($D460&lt;COLUMNS($F$7:AD$7),"",INDEX(TableDiv[[GASB]:[GASB]],_xlfn.AGGREGATE(15,3,(TableDiv[[Agency]:[Agency]]=$E460)/(TableDiv[[Agency]:[Agency]]=$E460)*(ROW(TableDiv[Agency])-ROW(TableDiv[[#Headers],[Agency]])),COLUMNS($F$7:AD$7))))</f>
        <v/>
      </c>
      <c r="AE460" s="1069" t="str" cm="1">
        <f t="array" ref="AE460">IF($D460&lt;COLUMNS($F$7:AE$7),"",INDEX(TableDiv[[GASB]:[GASB]],_xlfn.AGGREGATE(15,3,(TableDiv[[Agency]:[Agency]]=$E460)/(TableDiv[[Agency]:[Agency]]=$E460)*(ROW(TableDiv[Agency])-ROW(TableDiv[[#Headers],[Agency]])),COLUMNS($F$7:AE$7))))</f>
        <v/>
      </c>
      <c r="AF460" s="1069" t="str" cm="1">
        <f t="array" ref="AF460">IF($D460&lt;COLUMNS($F$7:AF$7),"",INDEX(TableDiv[[GASB]:[GASB]],_xlfn.AGGREGATE(15,3,(TableDiv[[Agency]:[Agency]]=$E460)/(TableDiv[[Agency]:[Agency]]=$E460)*(ROW(TableDiv[Agency])-ROW(TableDiv[[#Headers],[Agency]])),COLUMNS($F$7:AF$7))))</f>
        <v/>
      </c>
      <c r="AG460" s="1069" t="str" cm="1">
        <f t="array" ref="AG460">IF($D460&lt;COLUMNS($F$7:AG$7),"",INDEX(TableDiv[[GASB]:[GASB]],_xlfn.AGGREGATE(15,3,(TableDiv[[Agency]:[Agency]]=$E460)/(TableDiv[[Agency]:[Agency]]=$E460)*(ROW(TableDiv[Agency])-ROW(TableDiv[[#Headers],[Agency]])),COLUMNS($F$7:AG$7))))</f>
        <v/>
      </c>
      <c r="AH460" s="1069" t="str" cm="1">
        <f t="array" ref="AH460">IF($D460&lt;COLUMNS($F$7:AH$7),"",INDEX(TableDiv[[GASB]:[GASB]],_xlfn.AGGREGATE(15,3,(TableDiv[[Agency]:[Agency]]=$E460)/(TableDiv[[Agency]:[Agency]]=$E460)*(ROW(TableDiv[Agency])-ROW(TableDiv[[#Headers],[Agency]])),COLUMNS($F$7:AH$7))))</f>
        <v/>
      </c>
      <c r="AI460" s="1069" t="str" cm="1">
        <f t="array" ref="AI460">IF($D460&lt;COLUMNS($F$7:AI$7),"",INDEX(TableDiv[[GASB]:[GASB]],_xlfn.AGGREGATE(15,3,(TableDiv[[Agency]:[Agency]]=$E460)/(TableDiv[[Agency]:[Agency]]=$E460)*(ROW(TableDiv[Agency])-ROW(TableDiv[[#Headers],[Agency]])),COLUMNS($F$7:AI$7))))</f>
        <v/>
      </c>
      <c r="AJ460" s="1069" t="str" cm="1">
        <f t="array" ref="AJ460">IF($D460&lt;COLUMNS($F$7:AJ$7),"",INDEX(TableDiv[[GASB]:[GASB]],_xlfn.AGGREGATE(15,3,(TableDiv[[Agency]:[Agency]]=$E460)/(TableDiv[[Agency]:[Agency]]=$E460)*(ROW(TableDiv[Agency])-ROW(TableDiv[[#Headers],[Agency]])),COLUMNS($F$7:AJ$7))))</f>
        <v/>
      </c>
      <c r="AK460" s="1069" t="str" cm="1">
        <f t="array" ref="AK460">IF($D460&lt;COLUMNS($F$7:AK$7),"",INDEX(TableDiv[[GASB]:[GASB]],_xlfn.AGGREGATE(15,3,(TableDiv[[Agency]:[Agency]]=$E460)/(TableDiv[[Agency]:[Agency]]=$E460)*(ROW(TableDiv[Agency])-ROW(TableDiv[[#Headers],[Agency]])),COLUMNS($F$7:AK$7))))</f>
        <v/>
      </c>
      <c r="AL460" s="1069" t="str" cm="1">
        <f t="array" ref="AL460">IF($D460&lt;COLUMNS($F$7:AL$7),"",INDEX(TableDiv[[GASB]:[GASB]],_xlfn.AGGREGATE(15,3,(TableDiv[[Agency]:[Agency]]=$E460)/(TableDiv[[Agency]:[Agency]]=$E460)*(ROW(TableDiv[Agency])-ROW(TableDiv[[#Headers],[Agency]])),COLUMNS($F$7:AL$7))))</f>
        <v/>
      </c>
      <c r="AM460" s="1069" t="str" cm="1">
        <f t="array" ref="AM460">IF($D460&lt;COLUMNS($F$7:AM$7),"",INDEX(TableDiv[[GASB]:[GASB]],_xlfn.AGGREGATE(15,3,(TableDiv[[Agency]:[Agency]]=$E460)/(TableDiv[[Agency]:[Agency]]=$E460)*(ROW(TableDiv[Agency])-ROW(TableDiv[[#Headers],[Agency]])),COLUMNS($F$7:AM$7))))</f>
        <v/>
      </c>
      <c r="AN460" s="1069"/>
      <c r="AO460" s="1069"/>
      <c r="AP460" s="1069"/>
      <c r="AQ460" s="1069"/>
      <c r="AR460" s="1069"/>
      <c r="AS460" s="1069"/>
    </row>
    <row r="461" spans="1:45" ht="15">
      <c r="A461" s="1073" t="s">
        <v>1248</v>
      </c>
      <c r="B461" s="1073" t="s">
        <v>177</v>
      </c>
      <c r="C461" s="1069"/>
      <c r="W461" s="1069" t="str" cm="1">
        <f t="array" ref="W461">IF($D461&lt;COLUMNS($F$7:W$7),"",INDEX(TableDiv[[GASB]:[GASB]],_xlfn.AGGREGATE(15,3,(TableDiv[[Agency]:[Agency]]=$E461)/(TableDiv[[Agency]:[Agency]]=$E461)*(ROW(TableDiv[Agency])-ROW(TableDiv[[#Headers],[Agency]])),COLUMNS($F$7:W$7))))</f>
        <v/>
      </c>
      <c r="X461" s="1069" t="str" cm="1">
        <f t="array" ref="X461">IF($D461&lt;COLUMNS($F$7:X$7),"",INDEX(TableDiv[[GASB]:[GASB]],_xlfn.AGGREGATE(15,3,(TableDiv[[Agency]:[Agency]]=$E461)/(TableDiv[[Agency]:[Agency]]=$E461)*(ROW(TableDiv[Agency])-ROW(TableDiv[[#Headers],[Agency]])),COLUMNS($F$7:X$7))))</f>
        <v/>
      </c>
      <c r="Y461" s="1069" t="str" cm="1">
        <f t="array" ref="Y461">IF($D461&lt;COLUMNS($F$7:Y$7),"",INDEX(TableDiv[[GASB]:[GASB]],_xlfn.AGGREGATE(15,3,(TableDiv[[Agency]:[Agency]]=$E461)/(TableDiv[[Agency]:[Agency]]=$E461)*(ROW(TableDiv[Agency])-ROW(TableDiv[[#Headers],[Agency]])),COLUMNS($F$7:Y$7))))</f>
        <v/>
      </c>
      <c r="Z461" s="1069" t="str" cm="1">
        <f t="array" ref="Z461">IF($D461&lt;COLUMNS($F$7:Z$7),"",INDEX(TableDiv[[GASB]:[GASB]],_xlfn.AGGREGATE(15,3,(TableDiv[[Agency]:[Agency]]=$E461)/(TableDiv[[Agency]:[Agency]]=$E461)*(ROW(TableDiv[Agency])-ROW(TableDiv[[#Headers],[Agency]])),COLUMNS($F$7:Z$7))))</f>
        <v/>
      </c>
      <c r="AA461" s="1069" t="str" cm="1">
        <f t="array" ref="AA461">IF($D461&lt;COLUMNS($F$7:AA$7),"",INDEX(TableDiv[[GASB]:[GASB]],_xlfn.AGGREGATE(15,3,(TableDiv[[Agency]:[Agency]]=$E461)/(TableDiv[[Agency]:[Agency]]=$E461)*(ROW(TableDiv[Agency])-ROW(TableDiv[[#Headers],[Agency]])),COLUMNS($F$7:AA$7))))</f>
        <v/>
      </c>
      <c r="AB461" s="1069" t="str" cm="1">
        <f t="array" ref="AB461">IF($D461&lt;COLUMNS($F$7:AB$7),"",INDEX(TableDiv[[GASB]:[GASB]],_xlfn.AGGREGATE(15,3,(TableDiv[[Agency]:[Agency]]=$E461)/(TableDiv[[Agency]:[Agency]]=$E461)*(ROW(TableDiv[Agency])-ROW(TableDiv[[#Headers],[Agency]])),COLUMNS($F$7:AB$7))))</f>
        <v/>
      </c>
      <c r="AC461" s="1069" t="str" cm="1">
        <f t="array" ref="AC461">IF($D461&lt;COLUMNS($F$7:AC$7),"",INDEX(TableDiv[[GASB]:[GASB]],_xlfn.AGGREGATE(15,3,(TableDiv[[Agency]:[Agency]]=$E461)/(TableDiv[[Agency]:[Agency]]=$E461)*(ROW(TableDiv[Agency])-ROW(TableDiv[[#Headers],[Agency]])),COLUMNS($F$7:AC$7))))</f>
        <v/>
      </c>
      <c r="AD461" s="1069" t="str" cm="1">
        <f t="array" ref="AD461">IF($D461&lt;COLUMNS($F$7:AD$7),"",INDEX(TableDiv[[GASB]:[GASB]],_xlfn.AGGREGATE(15,3,(TableDiv[[Agency]:[Agency]]=$E461)/(TableDiv[[Agency]:[Agency]]=$E461)*(ROW(TableDiv[Agency])-ROW(TableDiv[[#Headers],[Agency]])),COLUMNS($F$7:AD$7))))</f>
        <v/>
      </c>
      <c r="AE461" s="1069" t="str" cm="1">
        <f t="array" ref="AE461">IF($D461&lt;COLUMNS($F$7:AE$7),"",INDEX(TableDiv[[GASB]:[GASB]],_xlfn.AGGREGATE(15,3,(TableDiv[[Agency]:[Agency]]=$E461)/(TableDiv[[Agency]:[Agency]]=$E461)*(ROW(TableDiv[Agency])-ROW(TableDiv[[#Headers],[Agency]])),COLUMNS($F$7:AE$7))))</f>
        <v/>
      </c>
      <c r="AF461" s="1069" t="str" cm="1">
        <f t="array" ref="AF461">IF($D461&lt;COLUMNS($F$7:AF$7),"",INDEX(TableDiv[[GASB]:[GASB]],_xlfn.AGGREGATE(15,3,(TableDiv[[Agency]:[Agency]]=$E461)/(TableDiv[[Agency]:[Agency]]=$E461)*(ROW(TableDiv[Agency])-ROW(TableDiv[[#Headers],[Agency]])),COLUMNS($F$7:AF$7))))</f>
        <v/>
      </c>
      <c r="AG461" s="1069" t="str" cm="1">
        <f t="array" ref="AG461">IF($D461&lt;COLUMNS($F$7:AG$7),"",INDEX(TableDiv[[GASB]:[GASB]],_xlfn.AGGREGATE(15,3,(TableDiv[[Agency]:[Agency]]=$E461)/(TableDiv[[Agency]:[Agency]]=$E461)*(ROW(TableDiv[Agency])-ROW(TableDiv[[#Headers],[Agency]])),COLUMNS($F$7:AG$7))))</f>
        <v/>
      </c>
      <c r="AH461" s="1069" t="str" cm="1">
        <f t="array" ref="AH461">IF($D461&lt;COLUMNS($F$7:AH$7),"",INDEX(TableDiv[[GASB]:[GASB]],_xlfn.AGGREGATE(15,3,(TableDiv[[Agency]:[Agency]]=$E461)/(TableDiv[[Agency]:[Agency]]=$E461)*(ROW(TableDiv[Agency])-ROW(TableDiv[[#Headers],[Agency]])),COLUMNS($F$7:AH$7))))</f>
        <v/>
      </c>
      <c r="AI461" s="1069" t="str" cm="1">
        <f t="array" ref="AI461">IF($D461&lt;COLUMNS($F$7:AI$7),"",INDEX(TableDiv[[GASB]:[GASB]],_xlfn.AGGREGATE(15,3,(TableDiv[[Agency]:[Agency]]=$E461)/(TableDiv[[Agency]:[Agency]]=$E461)*(ROW(TableDiv[Agency])-ROW(TableDiv[[#Headers],[Agency]])),COLUMNS($F$7:AI$7))))</f>
        <v/>
      </c>
      <c r="AJ461" s="1069" t="str" cm="1">
        <f t="array" ref="AJ461">IF($D461&lt;COLUMNS($F$7:AJ$7),"",INDEX(TableDiv[[GASB]:[GASB]],_xlfn.AGGREGATE(15,3,(TableDiv[[Agency]:[Agency]]=$E461)/(TableDiv[[Agency]:[Agency]]=$E461)*(ROW(TableDiv[Agency])-ROW(TableDiv[[#Headers],[Agency]])),COLUMNS($F$7:AJ$7))))</f>
        <v/>
      </c>
      <c r="AK461" s="1069" t="str" cm="1">
        <f t="array" ref="AK461">IF($D461&lt;COLUMNS($F$7:AK$7),"",INDEX(TableDiv[[GASB]:[GASB]],_xlfn.AGGREGATE(15,3,(TableDiv[[Agency]:[Agency]]=$E461)/(TableDiv[[Agency]:[Agency]]=$E461)*(ROW(TableDiv[Agency])-ROW(TableDiv[[#Headers],[Agency]])),COLUMNS($F$7:AK$7))))</f>
        <v/>
      </c>
      <c r="AL461" s="1069" t="str" cm="1">
        <f t="array" ref="AL461">IF($D461&lt;COLUMNS($F$7:AL$7),"",INDEX(TableDiv[[GASB]:[GASB]],_xlfn.AGGREGATE(15,3,(TableDiv[[Agency]:[Agency]]=$E461)/(TableDiv[[Agency]:[Agency]]=$E461)*(ROW(TableDiv[Agency])-ROW(TableDiv[[#Headers],[Agency]])),COLUMNS($F$7:AL$7))))</f>
        <v/>
      </c>
      <c r="AM461" s="1069" t="str" cm="1">
        <f t="array" ref="AM461">IF($D461&lt;COLUMNS($F$7:AM$7),"",INDEX(TableDiv[[GASB]:[GASB]],_xlfn.AGGREGATE(15,3,(TableDiv[[Agency]:[Agency]]=$E461)/(TableDiv[[Agency]:[Agency]]=$E461)*(ROW(TableDiv[Agency])-ROW(TableDiv[[#Headers],[Agency]])),COLUMNS($F$7:AM$7))))</f>
        <v/>
      </c>
      <c r="AN461" s="1069"/>
      <c r="AO461" s="1069"/>
      <c r="AP461" s="1069"/>
      <c r="AQ461" s="1069"/>
      <c r="AR461" s="1069"/>
      <c r="AS461" s="1069"/>
    </row>
    <row r="462" spans="1:45" ht="15">
      <c r="A462" s="1073" t="s">
        <v>1251</v>
      </c>
      <c r="B462" s="1073" t="s">
        <v>177</v>
      </c>
      <c r="C462" s="1069"/>
      <c r="W462" s="1069" t="str" cm="1">
        <f t="array" ref="W462">IF($D462&lt;COLUMNS($F$7:W$7),"",INDEX(TableDiv[[GASB]:[GASB]],_xlfn.AGGREGATE(15,3,(TableDiv[[Agency]:[Agency]]=$E462)/(TableDiv[[Agency]:[Agency]]=$E462)*(ROW(TableDiv[Agency])-ROW(TableDiv[[#Headers],[Agency]])),COLUMNS($F$7:W$7))))</f>
        <v/>
      </c>
      <c r="X462" s="1069" t="str" cm="1">
        <f t="array" ref="X462">IF($D462&lt;COLUMNS($F$7:X$7),"",INDEX(TableDiv[[GASB]:[GASB]],_xlfn.AGGREGATE(15,3,(TableDiv[[Agency]:[Agency]]=$E462)/(TableDiv[[Agency]:[Agency]]=$E462)*(ROW(TableDiv[Agency])-ROW(TableDiv[[#Headers],[Agency]])),COLUMNS($F$7:X$7))))</f>
        <v/>
      </c>
      <c r="Y462" s="1069" t="str" cm="1">
        <f t="array" ref="Y462">IF($D462&lt;COLUMNS($F$7:Y$7),"",INDEX(TableDiv[[GASB]:[GASB]],_xlfn.AGGREGATE(15,3,(TableDiv[[Agency]:[Agency]]=$E462)/(TableDiv[[Agency]:[Agency]]=$E462)*(ROW(TableDiv[Agency])-ROW(TableDiv[[#Headers],[Agency]])),COLUMNS($F$7:Y$7))))</f>
        <v/>
      </c>
      <c r="Z462" s="1069" t="str" cm="1">
        <f t="array" ref="Z462">IF($D462&lt;COLUMNS($F$7:Z$7),"",INDEX(TableDiv[[GASB]:[GASB]],_xlfn.AGGREGATE(15,3,(TableDiv[[Agency]:[Agency]]=$E462)/(TableDiv[[Agency]:[Agency]]=$E462)*(ROW(TableDiv[Agency])-ROW(TableDiv[[#Headers],[Agency]])),COLUMNS($F$7:Z$7))))</f>
        <v/>
      </c>
      <c r="AA462" s="1069" t="str" cm="1">
        <f t="array" ref="AA462">IF($D462&lt;COLUMNS($F$7:AA$7),"",INDEX(TableDiv[[GASB]:[GASB]],_xlfn.AGGREGATE(15,3,(TableDiv[[Agency]:[Agency]]=$E462)/(TableDiv[[Agency]:[Agency]]=$E462)*(ROW(TableDiv[Agency])-ROW(TableDiv[[#Headers],[Agency]])),COLUMNS($F$7:AA$7))))</f>
        <v/>
      </c>
      <c r="AB462" s="1069" t="str" cm="1">
        <f t="array" ref="AB462">IF($D462&lt;COLUMNS($F$7:AB$7),"",INDEX(TableDiv[[GASB]:[GASB]],_xlfn.AGGREGATE(15,3,(TableDiv[[Agency]:[Agency]]=$E462)/(TableDiv[[Agency]:[Agency]]=$E462)*(ROW(TableDiv[Agency])-ROW(TableDiv[[#Headers],[Agency]])),COLUMNS($F$7:AB$7))))</f>
        <v/>
      </c>
      <c r="AC462" s="1069" t="str" cm="1">
        <f t="array" ref="AC462">IF($D462&lt;COLUMNS($F$7:AC$7),"",INDEX(TableDiv[[GASB]:[GASB]],_xlfn.AGGREGATE(15,3,(TableDiv[[Agency]:[Agency]]=$E462)/(TableDiv[[Agency]:[Agency]]=$E462)*(ROW(TableDiv[Agency])-ROW(TableDiv[[#Headers],[Agency]])),COLUMNS($F$7:AC$7))))</f>
        <v/>
      </c>
      <c r="AD462" s="1069" t="str" cm="1">
        <f t="array" ref="AD462">IF($D462&lt;COLUMNS($F$7:AD$7),"",INDEX(TableDiv[[GASB]:[GASB]],_xlfn.AGGREGATE(15,3,(TableDiv[[Agency]:[Agency]]=$E462)/(TableDiv[[Agency]:[Agency]]=$E462)*(ROW(TableDiv[Agency])-ROW(TableDiv[[#Headers],[Agency]])),COLUMNS($F$7:AD$7))))</f>
        <v/>
      </c>
      <c r="AE462" s="1069" t="str" cm="1">
        <f t="array" ref="AE462">IF($D462&lt;COLUMNS($F$7:AE$7),"",INDEX(TableDiv[[GASB]:[GASB]],_xlfn.AGGREGATE(15,3,(TableDiv[[Agency]:[Agency]]=$E462)/(TableDiv[[Agency]:[Agency]]=$E462)*(ROW(TableDiv[Agency])-ROW(TableDiv[[#Headers],[Agency]])),COLUMNS($F$7:AE$7))))</f>
        <v/>
      </c>
      <c r="AF462" s="1069" t="str" cm="1">
        <f t="array" ref="AF462">IF($D462&lt;COLUMNS($F$7:AF$7),"",INDEX(TableDiv[[GASB]:[GASB]],_xlfn.AGGREGATE(15,3,(TableDiv[[Agency]:[Agency]]=$E462)/(TableDiv[[Agency]:[Agency]]=$E462)*(ROW(TableDiv[Agency])-ROW(TableDiv[[#Headers],[Agency]])),COLUMNS($F$7:AF$7))))</f>
        <v/>
      </c>
      <c r="AG462" s="1069" t="str" cm="1">
        <f t="array" ref="AG462">IF($D462&lt;COLUMNS($F$7:AG$7),"",INDEX(TableDiv[[GASB]:[GASB]],_xlfn.AGGREGATE(15,3,(TableDiv[[Agency]:[Agency]]=$E462)/(TableDiv[[Agency]:[Agency]]=$E462)*(ROW(TableDiv[Agency])-ROW(TableDiv[[#Headers],[Agency]])),COLUMNS($F$7:AG$7))))</f>
        <v/>
      </c>
      <c r="AH462" s="1069" t="str" cm="1">
        <f t="array" ref="AH462">IF($D462&lt;COLUMNS($F$7:AH$7),"",INDEX(TableDiv[[GASB]:[GASB]],_xlfn.AGGREGATE(15,3,(TableDiv[[Agency]:[Agency]]=$E462)/(TableDiv[[Agency]:[Agency]]=$E462)*(ROW(TableDiv[Agency])-ROW(TableDiv[[#Headers],[Agency]])),COLUMNS($F$7:AH$7))))</f>
        <v/>
      </c>
      <c r="AI462" s="1069" t="str" cm="1">
        <f t="array" ref="AI462">IF($D462&lt;COLUMNS($F$7:AI$7),"",INDEX(TableDiv[[GASB]:[GASB]],_xlfn.AGGREGATE(15,3,(TableDiv[[Agency]:[Agency]]=$E462)/(TableDiv[[Agency]:[Agency]]=$E462)*(ROW(TableDiv[Agency])-ROW(TableDiv[[#Headers],[Agency]])),COLUMNS($F$7:AI$7))))</f>
        <v/>
      </c>
      <c r="AJ462" s="1069" t="str" cm="1">
        <f t="array" ref="AJ462">IF($D462&lt;COLUMNS($F$7:AJ$7),"",INDEX(TableDiv[[GASB]:[GASB]],_xlfn.AGGREGATE(15,3,(TableDiv[[Agency]:[Agency]]=$E462)/(TableDiv[[Agency]:[Agency]]=$E462)*(ROW(TableDiv[Agency])-ROW(TableDiv[[#Headers],[Agency]])),COLUMNS($F$7:AJ$7))))</f>
        <v/>
      </c>
      <c r="AK462" s="1069" t="str" cm="1">
        <f t="array" ref="AK462">IF($D462&lt;COLUMNS($F$7:AK$7),"",INDEX(TableDiv[[GASB]:[GASB]],_xlfn.AGGREGATE(15,3,(TableDiv[[Agency]:[Agency]]=$E462)/(TableDiv[[Agency]:[Agency]]=$E462)*(ROW(TableDiv[Agency])-ROW(TableDiv[[#Headers],[Agency]])),COLUMNS($F$7:AK$7))))</f>
        <v/>
      </c>
      <c r="AL462" s="1069" t="str" cm="1">
        <f t="array" ref="AL462">IF($D462&lt;COLUMNS($F$7:AL$7),"",INDEX(TableDiv[[GASB]:[GASB]],_xlfn.AGGREGATE(15,3,(TableDiv[[Agency]:[Agency]]=$E462)/(TableDiv[[Agency]:[Agency]]=$E462)*(ROW(TableDiv[Agency])-ROW(TableDiv[[#Headers],[Agency]])),COLUMNS($F$7:AL$7))))</f>
        <v/>
      </c>
      <c r="AM462" s="1069" t="str" cm="1">
        <f t="array" ref="AM462">IF($D462&lt;COLUMNS($F$7:AM$7),"",INDEX(TableDiv[[GASB]:[GASB]],_xlfn.AGGREGATE(15,3,(TableDiv[[Agency]:[Agency]]=$E462)/(TableDiv[[Agency]:[Agency]]=$E462)*(ROW(TableDiv[Agency])-ROW(TableDiv[[#Headers],[Agency]])),COLUMNS($F$7:AM$7))))</f>
        <v/>
      </c>
      <c r="AN462" s="1069"/>
      <c r="AO462" s="1069"/>
      <c r="AP462" s="1069"/>
      <c r="AQ462" s="1069"/>
      <c r="AR462" s="1069"/>
      <c r="AS462" s="1069"/>
    </row>
    <row r="463" spans="1:45" ht="15">
      <c r="A463" s="1073" t="s">
        <v>1254</v>
      </c>
      <c r="B463" s="1073" t="s">
        <v>177</v>
      </c>
      <c r="C463" s="1069"/>
      <c r="W463" s="1069" t="str" cm="1">
        <f t="array" ref="W463">IF($D463&lt;COLUMNS($F$7:W$7),"",INDEX(TableDiv[[GASB]:[GASB]],_xlfn.AGGREGATE(15,3,(TableDiv[[Agency]:[Agency]]=$E463)/(TableDiv[[Agency]:[Agency]]=$E463)*(ROW(TableDiv[Agency])-ROW(TableDiv[[#Headers],[Agency]])),COLUMNS($F$7:W$7))))</f>
        <v/>
      </c>
      <c r="X463" s="1069" t="str" cm="1">
        <f t="array" ref="X463">IF($D463&lt;COLUMNS($F$7:X$7),"",INDEX(TableDiv[[GASB]:[GASB]],_xlfn.AGGREGATE(15,3,(TableDiv[[Agency]:[Agency]]=$E463)/(TableDiv[[Agency]:[Agency]]=$E463)*(ROW(TableDiv[Agency])-ROW(TableDiv[[#Headers],[Agency]])),COLUMNS($F$7:X$7))))</f>
        <v/>
      </c>
      <c r="Y463" s="1069" t="str" cm="1">
        <f t="array" ref="Y463">IF($D463&lt;COLUMNS($F$7:Y$7),"",INDEX(TableDiv[[GASB]:[GASB]],_xlfn.AGGREGATE(15,3,(TableDiv[[Agency]:[Agency]]=$E463)/(TableDiv[[Agency]:[Agency]]=$E463)*(ROW(TableDiv[Agency])-ROW(TableDiv[[#Headers],[Agency]])),COLUMNS($F$7:Y$7))))</f>
        <v/>
      </c>
      <c r="Z463" s="1069" t="str" cm="1">
        <f t="array" ref="Z463">IF($D463&lt;COLUMNS($F$7:Z$7),"",INDEX(TableDiv[[GASB]:[GASB]],_xlfn.AGGREGATE(15,3,(TableDiv[[Agency]:[Agency]]=$E463)/(TableDiv[[Agency]:[Agency]]=$E463)*(ROW(TableDiv[Agency])-ROW(TableDiv[[#Headers],[Agency]])),COLUMNS($F$7:Z$7))))</f>
        <v/>
      </c>
      <c r="AA463" s="1069" t="str" cm="1">
        <f t="array" ref="AA463">IF($D463&lt;COLUMNS($F$7:AA$7),"",INDEX(TableDiv[[GASB]:[GASB]],_xlfn.AGGREGATE(15,3,(TableDiv[[Agency]:[Agency]]=$E463)/(TableDiv[[Agency]:[Agency]]=$E463)*(ROW(TableDiv[Agency])-ROW(TableDiv[[#Headers],[Agency]])),COLUMNS($F$7:AA$7))))</f>
        <v/>
      </c>
      <c r="AB463" s="1069" t="str" cm="1">
        <f t="array" ref="AB463">IF($D463&lt;COLUMNS($F$7:AB$7),"",INDEX(TableDiv[[GASB]:[GASB]],_xlfn.AGGREGATE(15,3,(TableDiv[[Agency]:[Agency]]=$E463)/(TableDiv[[Agency]:[Agency]]=$E463)*(ROW(TableDiv[Agency])-ROW(TableDiv[[#Headers],[Agency]])),COLUMNS($F$7:AB$7))))</f>
        <v/>
      </c>
      <c r="AC463" s="1069" t="str" cm="1">
        <f t="array" ref="AC463">IF($D463&lt;COLUMNS($F$7:AC$7),"",INDEX(TableDiv[[GASB]:[GASB]],_xlfn.AGGREGATE(15,3,(TableDiv[[Agency]:[Agency]]=$E463)/(TableDiv[[Agency]:[Agency]]=$E463)*(ROW(TableDiv[Agency])-ROW(TableDiv[[#Headers],[Agency]])),COLUMNS($F$7:AC$7))))</f>
        <v/>
      </c>
      <c r="AD463" s="1069" t="str" cm="1">
        <f t="array" ref="AD463">IF($D463&lt;COLUMNS($F$7:AD$7),"",INDEX(TableDiv[[GASB]:[GASB]],_xlfn.AGGREGATE(15,3,(TableDiv[[Agency]:[Agency]]=$E463)/(TableDiv[[Agency]:[Agency]]=$E463)*(ROW(TableDiv[Agency])-ROW(TableDiv[[#Headers],[Agency]])),COLUMNS($F$7:AD$7))))</f>
        <v/>
      </c>
      <c r="AE463" s="1069" t="str" cm="1">
        <f t="array" ref="AE463">IF($D463&lt;COLUMNS($F$7:AE$7),"",INDEX(TableDiv[[GASB]:[GASB]],_xlfn.AGGREGATE(15,3,(TableDiv[[Agency]:[Agency]]=$E463)/(TableDiv[[Agency]:[Agency]]=$E463)*(ROW(TableDiv[Agency])-ROW(TableDiv[[#Headers],[Agency]])),COLUMNS($F$7:AE$7))))</f>
        <v/>
      </c>
      <c r="AF463" s="1069" t="str" cm="1">
        <f t="array" ref="AF463">IF($D463&lt;COLUMNS($F$7:AF$7),"",INDEX(TableDiv[[GASB]:[GASB]],_xlfn.AGGREGATE(15,3,(TableDiv[[Agency]:[Agency]]=$E463)/(TableDiv[[Agency]:[Agency]]=$E463)*(ROW(TableDiv[Agency])-ROW(TableDiv[[#Headers],[Agency]])),COLUMNS($F$7:AF$7))))</f>
        <v/>
      </c>
      <c r="AG463" s="1069" t="str" cm="1">
        <f t="array" ref="AG463">IF($D463&lt;COLUMNS($F$7:AG$7),"",INDEX(TableDiv[[GASB]:[GASB]],_xlfn.AGGREGATE(15,3,(TableDiv[[Agency]:[Agency]]=$E463)/(TableDiv[[Agency]:[Agency]]=$E463)*(ROW(TableDiv[Agency])-ROW(TableDiv[[#Headers],[Agency]])),COLUMNS($F$7:AG$7))))</f>
        <v/>
      </c>
      <c r="AH463" s="1069" t="str" cm="1">
        <f t="array" ref="AH463">IF($D463&lt;COLUMNS($F$7:AH$7),"",INDEX(TableDiv[[GASB]:[GASB]],_xlfn.AGGREGATE(15,3,(TableDiv[[Agency]:[Agency]]=$E463)/(TableDiv[[Agency]:[Agency]]=$E463)*(ROW(TableDiv[Agency])-ROW(TableDiv[[#Headers],[Agency]])),COLUMNS($F$7:AH$7))))</f>
        <v/>
      </c>
      <c r="AI463" s="1069" t="str" cm="1">
        <f t="array" ref="AI463">IF($D463&lt;COLUMNS($F$7:AI$7),"",INDEX(TableDiv[[GASB]:[GASB]],_xlfn.AGGREGATE(15,3,(TableDiv[[Agency]:[Agency]]=$E463)/(TableDiv[[Agency]:[Agency]]=$E463)*(ROW(TableDiv[Agency])-ROW(TableDiv[[#Headers],[Agency]])),COLUMNS($F$7:AI$7))))</f>
        <v/>
      </c>
      <c r="AJ463" s="1069" t="str" cm="1">
        <f t="array" ref="AJ463">IF($D463&lt;COLUMNS($F$7:AJ$7),"",INDEX(TableDiv[[GASB]:[GASB]],_xlfn.AGGREGATE(15,3,(TableDiv[[Agency]:[Agency]]=$E463)/(TableDiv[[Agency]:[Agency]]=$E463)*(ROW(TableDiv[Agency])-ROW(TableDiv[[#Headers],[Agency]])),COLUMNS($F$7:AJ$7))))</f>
        <v/>
      </c>
      <c r="AK463" s="1069" t="str" cm="1">
        <f t="array" ref="AK463">IF($D463&lt;COLUMNS($F$7:AK$7),"",INDEX(TableDiv[[GASB]:[GASB]],_xlfn.AGGREGATE(15,3,(TableDiv[[Agency]:[Agency]]=$E463)/(TableDiv[[Agency]:[Agency]]=$E463)*(ROW(TableDiv[Agency])-ROW(TableDiv[[#Headers],[Agency]])),COLUMNS($F$7:AK$7))))</f>
        <v/>
      </c>
      <c r="AL463" s="1069" t="str" cm="1">
        <f t="array" ref="AL463">IF($D463&lt;COLUMNS($F$7:AL$7),"",INDEX(TableDiv[[GASB]:[GASB]],_xlfn.AGGREGATE(15,3,(TableDiv[[Agency]:[Agency]]=$E463)/(TableDiv[[Agency]:[Agency]]=$E463)*(ROW(TableDiv[Agency])-ROW(TableDiv[[#Headers],[Agency]])),COLUMNS($F$7:AL$7))))</f>
        <v/>
      </c>
      <c r="AM463" s="1069" t="str" cm="1">
        <f t="array" ref="AM463">IF($D463&lt;COLUMNS($F$7:AM$7),"",INDEX(TableDiv[[GASB]:[GASB]],_xlfn.AGGREGATE(15,3,(TableDiv[[Agency]:[Agency]]=$E463)/(TableDiv[[Agency]:[Agency]]=$E463)*(ROW(TableDiv[Agency])-ROW(TableDiv[[#Headers],[Agency]])),COLUMNS($F$7:AM$7))))</f>
        <v/>
      </c>
      <c r="AN463" s="1069"/>
      <c r="AO463" s="1069"/>
      <c r="AP463" s="1069"/>
      <c r="AQ463" s="1069"/>
      <c r="AR463" s="1069"/>
      <c r="AS463" s="1069"/>
    </row>
    <row r="464" spans="1:45" ht="15">
      <c r="A464" s="1073" t="s">
        <v>1257</v>
      </c>
      <c r="B464" s="1073" t="s">
        <v>177</v>
      </c>
      <c r="C464" s="1069"/>
      <c r="W464" s="1069" t="str" cm="1">
        <f t="array" ref="W464">IF($D464&lt;COLUMNS($F$7:W$7),"",INDEX(TableDiv[[GASB]:[GASB]],_xlfn.AGGREGATE(15,3,(TableDiv[[Agency]:[Agency]]=$E464)/(TableDiv[[Agency]:[Agency]]=$E464)*(ROW(TableDiv[Agency])-ROW(TableDiv[[#Headers],[Agency]])),COLUMNS($F$7:W$7))))</f>
        <v/>
      </c>
      <c r="X464" s="1069" t="str" cm="1">
        <f t="array" ref="X464">IF($D464&lt;COLUMNS($F$7:X$7),"",INDEX(TableDiv[[GASB]:[GASB]],_xlfn.AGGREGATE(15,3,(TableDiv[[Agency]:[Agency]]=$E464)/(TableDiv[[Agency]:[Agency]]=$E464)*(ROW(TableDiv[Agency])-ROW(TableDiv[[#Headers],[Agency]])),COLUMNS($F$7:X$7))))</f>
        <v/>
      </c>
      <c r="Y464" s="1069" t="str" cm="1">
        <f t="array" ref="Y464">IF($D464&lt;COLUMNS($F$7:Y$7),"",INDEX(TableDiv[[GASB]:[GASB]],_xlfn.AGGREGATE(15,3,(TableDiv[[Agency]:[Agency]]=$E464)/(TableDiv[[Agency]:[Agency]]=$E464)*(ROW(TableDiv[Agency])-ROW(TableDiv[[#Headers],[Agency]])),COLUMNS($F$7:Y$7))))</f>
        <v/>
      </c>
      <c r="Z464" s="1069" t="str" cm="1">
        <f t="array" ref="Z464">IF($D464&lt;COLUMNS($F$7:Z$7),"",INDEX(TableDiv[[GASB]:[GASB]],_xlfn.AGGREGATE(15,3,(TableDiv[[Agency]:[Agency]]=$E464)/(TableDiv[[Agency]:[Agency]]=$E464)*(ROW(TableDiv[Agency])-ROW(TableDiv[[#Headers],[Agency]])),COLUMNS($F$7:Z$7))))</f>
        <v/>
      </c>
      <c r="AA464" s="1069" t="str" cm="1">
        <f t="array" ref="AA464">IF($D464&lt;COLUMNS($F$7:AA$7),"",INDEX(TableDiv[[GASB]:[GASB]],_xlfn.AGGREGATE(15,3,(TableDiv[[Agency]:[Agency]]=$E464)/(TableDiv[[Agency]:[Agency]]=$E464)*(ROW(TableDiv[Agency])-ROW(TableDiv[[#Headers],[Agency]])),COLUMNS($F$7:AA$7))))</f>
        <v/>
      </c>
      <c r="AB464" s="1069" t="str" cm="1">
        <f t="array" ref="AB464">IF($D464&lt;COLUMNS($F$7:AB$7),"",INDEX(TableDiv[[GASB]:[GASB]],_xlfn.AGGREGATE(15,3,(TableDiv[[Agency]:[Agency]]=$E464)/(TableDiv[[Agency]:[Agency]]=$E464)*(ROW(TableDiv[Agency])-ROW(TableDiv[[#Headers],[Agency]])),COLUMNS($F$7:AB$7))))</f>
        <v/>
      </c>
      <c r="AC464" s="1069" t="str" cm="1">
        <f t="array" ref="AC464">IF($D464&lt;COLUMNS($F$7:AC$7),"",INDEX(TableDiv[[GASB]:[GASB]],_xlfn.AGGREGATE(15,3,(TableDiv[[Agency]:[Agency]]=$E464)/(TableDiv[[Agency]:[Agency]]=$E464)*(ROW(TableDiv[Agency])-ROW(TableDiv[[#Headers],[Agency]])),COLUMNS($F$7:AC$7))))</f>
        <v/>
      </c>
      <c r="AD464" s="1069" t="str" cm="1">
        <f t="array" ref="AD464">IF($D464&lt;COLUMNS($F$7:AD$7),"",INDEX(TableDiv[[GASB]:[GASB]],_xlfn.AGGREGATE(15,3,(TableDiv[[Agency]:[Agency]]=$E464)/(TableDiv[[Agency]:[Agency]]=$E464)*(ROW(TableDiv[Agency])-ROW(TableDiv[[#Headers],[Agency]])),COLUMNS($F$7:AD$7))))</f>
        <v/>
      </c>
      <c r="AE464" s="1069" t="str" cm="1">
        <f t="array" ref="AE464">IF($D464&lt;COLUMNS($F$7:AE$7),"",INDEX(TableDiv[[GASB]:[GASB]],_xlfn.AGGREGATE(15,3,(TableDiv[[Agency]:[Agency]]=$E464)/(TableDiv[[Agency]:[Agency]]=$E464)*(ROW(TableDiv[Agency])-ROW(TableDiv[[#Headers],[Agency]])),COLUMNS($F$7:AE$7))))</f>
        <v/>
      </c>
      <c r="AF464" s="1069" t="str" cm="1">
        <f t="array" ref="AF464">IF($D464&lt;COLUMNS($F$7:AF$7),"",INDEX(TableDiv[[GASB]:[GASB]],_xlfn.AGGREGATE(15,3,(TableDiv[[Agency]:[Agency]]=$E464)/(TableDiv[[Agency]:[Agency]]=$E464)*(ROW(TableDiv[Agency])-ROW(TableDiv[[#Headers],[Agency]])),COLUMNS($F$7:AF$7))))</f>
        <v/>
      </c>
      <c r="AG464" s="1069" t="str" cm="1">
        <f t="array" ref="AG464">IF($D464&lt;COLUMNS($F$7:AG$7),"",INDEX(TableDiv[[GASB]:[GASB]],_xlfn.AGGREGATE(15,3,(TableDiv[[Agency]:[Agency]]=$E464)/(TableDiv[[Agency]:[Agency]]=$E464)*(ROW(TableDiv[Agency])-ROW(TableDiv[[#Headers],[Agency]])),COLUMNS($F$7:AG$7))))</f>
        <v/>
      </c>
      <c r="AH464" s="1069" t="str" cm="1">
        <f t="array" ref="AH464">IF($D464&lt;COLUMNS($F$7:AH$7),"",INDEX(TableDiv[[GASB]:[GASB]],_xlfn.AGGREGATE(15,3,(TableDiv[[Agency]:[Agency]]=$E464)/(TableDiv[[Agency]:[Agency]]=$E464)*(ROW(TableDiv[Agency])-ROW(TableDiv[[#Headers],[Agency]])),COLUMNS($F$7:AH$7))))</f>
        <v/>
      </c>
      <c r="AI464" s="1069" t="str" cm="1">
        <f t="array" ref="AI464">IF($D464&lt;COLUMNS($F$7:AI$7),"",INDEX(TableDiv[[GASB]:[GASB]],_xlfn.AGGREGATE(15,3,(TableDiv[[Agency]:[Agency]]=$E464)/(TableDiv[[Agency]:[Agency]]=$E464)*(ROW(TableDiv[Agency])-ROW(TableDiv[[#Headers],[Agency]])),COLUMNS($F$7:AI$7))))</f>
        <v/>
      </c>
      <c r="AJ464" s="1069" t="str" cm="1">
        <f t="array" ref="AJ464">IF($D464&lt;COLUMNS($F$7:AJ$7),"",INDEX(TableDiv[[GASB]:[GASB]],_xlfn.AGGREGATE(15,3,(TableDiv[[Agency]:[Agency]]=$E464)/(TableDiv[[Agency]:[Agency]]=$E464)*(ROW(TableDiv[Agency])-ROW(TableDiv[[#Headers],[Agency]])),COLUMNS($F$7:AJ$7))))</f>
        <v/>
      </c>
      <c r="AK464" s="1069" t="str" cm="1">
        <f t="array" ref="AK464">IF($D464&lt;COLUMNS($F$7:AK$7),"",INDEX(TableDiv[[GASB]:[GASB]],_xlfn.AGGREGATE(15,3,(TableDiv[[Agency]:[Agency]]=$E464)/(TableDiv[[Agency]:[Agency]]=$E464)*(ROW(TableDiv[Agency])-ROW(TableDiv[[#Headers],[Agency]])),COLUMNS($F$7:AK$7))))</f>
        <v/>
      </c>
      <c r="AL464" s="1069" t="str" cm="1">
        <f t="array" ref="AL464">IF($D464&lt;COLUMNS($F$7:AL$7),"",INDEX(TableDiv[[GASB]:[GASB]],_xlfn.AGGREGATE(15,3,(TableDiv[[Agency]:[Agency]]=$E464)/(TableDiv[[Agency]:[Agency]]=$E464)*(ROW(TableDiv[Agency])-ROW(TableDiv[[#Headers],[Agency]])),COLUMNS($F$7:AL$7))))</f>
        <v/>
      </c>
      <c r="AM464" s="1069" t="str" cm="1">
        <f t="array" ref="AM464">IF($D464&lt;COLUMNS($F$7:AM$7),"",INDEX(TableDiv[[GASB]:[GASB]],_xlfn.AGGREGATE(15,3,(TableDiv[[Agency]:[Agency]]=$E464)/(TableDiv[[Agency]:[Agency]]=$E464)*(ROW(TableDiv[Agency])-ROW(TableDiv[[#Headers],[Agency]])),COLUMNS($F$7:AM$7))))</f>
        <v/>
      </c>
      <c r="AN464" s="1069"/>
      <c r="AO464" s="1069"/>
      <c r="AP464" s="1069"/>
      <c r="AQ464" s="1069"/>
      <c r="AR464" s="1069"/>
      <c r="AS464" s="1069"/>
    </row>
    <row r="465" spans="1:45" ht="15">
      <c r="A465" s="1073" t="s">
        <v>1260</v>
      </c>
      <c r="B465" s="1073" t="s">
        <v>177</v>
      </c>
      <c r="C465" s="1069"/>
      <c r="W465" s="1069" t="str" cm="1">
        <f t="array" ref="W465">IF($D465&lt;COLUMNS($F$7:W$7),"",INDEX(TableDiv[[GASB]:[GASB]],_xlfn.AGGREGATE(15,3,(TableDiv[[Agency]:[Agency]]=$E465)/(TableDiv[[Agency]:[Agency]]=$E465)*(ROW(TableDiv[Agency])-ROW(TableDiv[[#Headers],[Agency]])),COLUMNS($F$7:W$7))))</f>
        <v/>
      </c>
      <c r="X465" s="1069" t="str" cm="1">
        <f t="array" ref="X465">IF($D465&lt;COLUMNS($F$7:X$7),"",INDEX(TableDiv[[GASB]:[GASB]],_xlfn.AGGREGATE(15,3,(TableDiv[[Agency]:[Agency]]=$E465)/(TableDiv[[Agency]:[Agency]]=$E465)*(ROW(TableDiv[Agency])-ROW(TableDiv[[#Headers],[Agency]])),COLUMNS($F$7:X$7))))</f>
        <v/>
      </c>
      <c r="Y465" s="1069" t="str" cm="1">
        <f t="array" ref="Y465">IF($D465&lt;COLUMNS($F$7:Y$7),"",INDEX(TableDiv[[GASB]:[GASB]],_xlfn.AGGREGATE(15,3,(TableDiv[[Agency]:[Agency]]=$E465)/(TableDiv[[Agency]:[Agency]]=$E465)*(ROW(TableDiv[Agency])-ROW(TableDiv[[#Headers],[Agency]])),COLUMNS($F$7:Y$7))))</f>
        <v/>
      </c>
      <c r="Z465" s="1069" t="str" cm="1">
        <f t="array" ref="Z465">IF($D465&lt;COLUMNS($F$7:Z$7),"",INDEX(TableDiv[[GASB]:[GASB]],_xlfn.AGGREGATE(15,3,(TableDiv[[Agency]:[Agency]]=$E465)/(TableDiv[[Agency]:[Agency]]=$E465)*(ROW(TableDiv[Agency])-ROW(TableDiv[[#Headers],[Agency]])),COLUMNS($F$7:Z$7))))</f>
        <v/>
      </c>
      <c r="AA465" s="1069" t="str" cm="1">
        <f t="array" ref="AA465">IF($D465&lt;COLUMNS($F$7:AA$7),"",INDEX(TableDiv[[GASB]:[GASB]],_xlfn.AGGREGATE(15,3,(TableDiv[[Agency]:[Agency]]=$E465)/(TableDiv[[Agency]:[Agency]]=$E465)*(ROW(TableDiv[Agency])-ROW(TableDiv[[#Headers],[Agency]])),COLUMNS($F$7:AA$7))))</f>
        <v/>
      </c>
      <c r="AB465" s="1069" t="str" cm="1">
        <f t="array" ref="AB465">IF($D465&lt;COLUMNS($F$7:AB$7),"",INDEX(TableDiv[[GASB]:[GASB]],_xlfn.AGGREGATE(15,3,(TableDiv[[Agency]:[Agency]]=$E465)/(TableDiv[[Agency]:[Agency]]=$E465)*(ROW(TableDiv[Agency])-ROW(TableDiv[[#Headers],[Agency]])),COLUMNS($F$7:AB$7))))</f>
        <v/>
      </c>
      <c r="AC465" s="1069" t="str" cm="1">
        <f t="array" ref="AC465">IF($D465&lt;COLUMNS($F$7:AC$7),"",INDEX(TableDiv[[GASB]:[GASB]],_xlfn.AGGREGATE(15,3,(TableDiv[[Agency]:[Agency]]=$E465)/(TableDiv[[Agency]:[Agency]]=$E465)*(ROW(TableDiv[Agency])-ROW(TableDiv[[#Headers],[Agency]])),COLUMNS($F$7:AC$7))))</f>
        <v/>
      </c>
      <c r="AD465" s="1069" t="str" cm="1">
        <f t="array" ref="AD465">IF($D465&lt;COLUMNS($F$7:AD$7),"",INDEX(TableDiv[[GASB]:[GASB]],_xlfn.AGGREGATE(15,3,(TableDiv[[Agency]:[Agency]]=$E465)/(TableDiv[[Agency]:[Agency]]=$E465)*(ROW(TableDiv[Agency])-ROW(TableDiv[[#Headers],[Agency]])),COLUMNS($F$7:AD$7))))</f>
        <v/>
      </c>
      <c r="AE465" s="1069" t="str" cm="1">
        <f t="array" ref="AE465">IF($D465&lt;COLUMNS($F$7:AE$7),"",INDEX(TableDiv[[GASB]:[GASB]],_xlfn.AGGREGATE(15,3,(TableDiv[[Agency]:[Agency]]=$E465)/(TableDiv[[Agency]:[Agency]]=$E465)*(ROW(TableDiv[Agency])-ROW(TableDiv[[#Headers],[Agency]])),COLUMNS($F$7:AE$7))))</f>
        <v/>
      </c>
      <c r="AF465" s="1069" t="str" cm="1">
        <f t="array" ref="AF465">IF($D465&lt;COLUMNS($F$7:AF$7),"",INDEX(TableDiv[[GASB]:[GASB]],_xlfn.AGGREGATE(15,3,(TableDiv[[Agency]:[Agency]]=$E465)/(TableDiv[[Agency]:[Agency]]=$E465)*(ROW(TableDiv[Agency])-ROW(TableDiv[[#Headers],[Agency]])),COLUMNS($F$7:AF$7))))</f>
        <v/>
      </c>
      <c r="AG465" s="1069" t="str" cm="1">
        <f t="array" ref="AG465">IF($D465&lt;COLUMNS($F$7:AG$7),"",INDEX(TableDiv[[GASB]:[GASB]],_xlfn.AGGREGATE(15,3,(TableDiv[[Agency]:[Agency]]=$E465)/(TableDiv[[Agency]:[Agency]]=$E465)*(ROW(TableDiv[Agency])-ROW(TableDiv[[#Headers],[Agency]])),COLUMNS($F$7:AG$7))))</f>
        <v/>
      </c>
      <c r="AH465" s="1069" t="str" cm="1">
        <f t="array" ref="AH465">IF($D465&lt;COLUMNS($F$7:AH$7),"",INDEX(TableDiv[[GASB]:[GASB]],_xlfn.AGGREGATE(15,3,(TableDiv[[Agency]:[Agency]]=$E465)/(TableDiv[[Agency]:[Agency]]=$E465)*(ROW(TableDiv[Agency])-ROW(TableDiv[[#Headers],[Agency]])),COLUMNS($F$7:AH$7))))</f>
        <v/>
      </c>
      <c r="AI465" s="1069" t="str" cm="1">
        <f t="array" ref="AI465">IF($D465&lt;COLUMNS($F$7:AI$7),"",INDEX(TableDiv[[GASB]:[GASB]],_xlfn.AGGREGATE(15,3,(TableDiv[[Agency]:[Agency]]=$E465)/(TableDiv[[Agency]:[Agency]]=$E465)*(ROW(TableDiv[Agency])-ROW(TableDiv[[#Headers],[Agency]])),COLUMNS($F$7:AI$7))))</f>
        <v/>
      </c>
      <c r="AJ465" s="1069" t="str" cm="1">
        <f t="array" ref="AJ465">IF($D465&lt;COLUMNS($F$7:AJ$7),"",INDEX(TableDiv[[GASB]:[GASB]],_xlfn.AGGREGATE(15,3,(TableDiv[[Agency]:[Agency]]=$E465)/(TableDiv[[Agency]:[Agency]]=$E465)*(ROW(TableDiv[Agency])-ROW(TableDiv[[#Headers],[Agency]])),COLUMNS($F$7:AJ$7))))</f>
        <v/>
      </c>
      <c r="AK465" s="1069" t="str" cm="1">
        <f t="array" ref="AK465">IF($D465&lt;COLUMNS($F$7:AK$7),"",INDEX(TableDiv[[GASB]:[GASB]],_xlfn.AGGREGATE(15,3,(TableDiv[[Agency]:[Agency]]=$E465)/(TableDiv[[Agency]:[Agency]]=$E465)*(ROW(TableDiv[Agency])-ROW(TableDiv[[#Headers],[Agency]])),COLUMNS($F$7:AK$7))))</f>
        <v/>
      </c>
      <c r="AL465" s="1069" t="str" cm="1">
        <f t="array" ref="AL465">IF($D465&lt;COLUMNS($F$7:AL$7),"",INDEX(TableDiv[[GASB]:[GASB]],_xlfn.AGGREGATE(15,3,(TableDiv[[Agency]:[Agency]]=$E465)/(TableDiv[[Agency]:[Agency]]=$E465)*(ROW(TableDiv[Agency])-ROW(TableDiv[[#Headers],[Agency]])),COLUMNS($F$7:AL$7))))</f>
        <v/>
      </c>
      <c r="AM465" s="1069" t="str" cm="1">
        <f t="array" ref="AM465">IF($D465&lt;COLUMNS($F$7:AM$7),"",INDEX(TableDiv[[GASB]:[GASB]],_xlfn.AGGREGATE(15,3,(TableDiv[[Agency]:[Agency]]=$E465)/(TableDiv[[Agency]:[Agency]]=$E465)*(ROW(TableDiv[Agency])-ROW(TableDiv[[#Headers],[Agency]])),COLUMNS($F$7:AM$7))))</f>
        <v/>
      </c>
      <c r="AN465" s="1069"/>
      <c r="AO465" s="1069"/>
      <c r="AP465" s="1069"/>
      <c r="AQ465" s="1069"/>
      <c r="AR465" s="1069"/>
      <c r="AS465" s="1069"/>
    </row>
    <row r="466" spans="1:45" ht="15">
      <c r="A466" s="1073" t="s">
        <v>1263</v>
      </c>
      <c r="B466" s="1073" t="s">
        <v>177</v>
      </c>
      <c r="C466" s="1069"/>
      <c r="W466" s="1069" t="str" cm="1">
        <f t="array" ref="W466">IF($D466&lt;COLUMNS($F$7:W$7),"",INDEX(TableDiv[[GASB]:[GASB]],_xlfn.AGGREGATE(15,3,(TableDiv[[Agency]:[Agency]]=$E466)/(TableDiv[[Agency]:[Agency]]=$E466)*(ROW(TableDiv[Agency])-ROW(TableDiv[[#Headers],[Agency]])),COLUMNS($F$7:W$7))))</f>
        <v/>
      </c>
      <c r="X466" s="1069" t="str" cm="1">
        <f t="array" ref="X466">IF($D466&lt;COLUMNS($F$7:X$7),"",INDEX(TableDiv[[GASB]:[GASB]],_xlfn.AGGREGATE(15,3,(TableDiv[[Agency]:[Agency]]=$E466)/(TableDiv[[Agency]:[Agency]]=$E466)*(ROW(TableDiv[Agency])-ROW(TableDiv[[#Headers],[Agency]])),COLUMNS($F$7:X$7))))</f>
        <v/>
      </c>
      <c r="Y466" s="1069" t="str" cm="1">
        <f t="array" ref="Y466">IF($D466&lt;COLUMNS($F$7:Y$7),"",INDEX(TableDiv[[GASB]:[GASB]],_xlfn.AGGREGATE(15,3,(TableDiv[[Agency]:[Agency]]=$E466)/(TableDiv[[Agency]:[Agency]]=$E466)*(ROW(TableDiv[Agency])-ROW(TableDiv[[#Headers],[Agency]])),COLUMNS($F$7:Y$7))))</f>
        <v/>
      </c>
      <c r="Z466" s="1069" t="str" cm="1">
        <f t="array" ref="Z466">IF($D466&lt;COLUMNS($F$7:Z$7),"",INDEX(TableDiv[[GASB]:[GASB]],_xlfn.AGGREGATE(15,3,(TableDiv[[Agency]:[Agency]]=$E466)/(TableDiv[[Agency]:[Agency]]=$E466)*(ROW(TableDiv[Agency])-ROW(TableDiv[[#Headers],[Agency]])),COLUMNS($F$7:Z$7))))</f>
        <v/>
      </c>
      <c r="AA466" s="1069" t="str" cm="1">
        <f t="array" ref="AA466">IF($D466&lt;COLUMNS($F$7:AA$7),"",INDEX(TableDiv[[GASB]:[GASB]],_xlfn.AGGREGATE(15,3,(TableDiv[[Agency]:[Agency]]=$E466)/(TableDiv[[Agency]:[Agency]]=$E466)*(ROW(TableDiv[Agency])-ROW(TableDiv[[#Headers],[Agency]])),COLUMNS($F$7:AA$7))))</f>
        <v/>
      </c>
      <c r="AB466" s="1069" t="str" cm="1">
        <f t="array" ref="AB466">IF($D466&lt;COLUMNS($F$7:AB$7),"",INDEX(TableDiv[[GASB]:[GASB]],_xlfn.AGGREGATE(15,3,(TableDiv[[Agency]:[Agency]]=$E466)/(TableDiv[[Agency]:[Agency]]=$E466)*(ROW(TableDiv[Agency])-ROW(TableDiv[[#Headers],[Agency]])),COLUMNS($F$7:AB$7))))</f>
        <v/>
      </c>
      <c r="AC466" s="1069" t="str" cm="1">
        <f t="array" ref="AC466">IF($D466&lt;COLUMNS($F$7:AC$7),"",INDEX(TableDiv[[GASB]:[GASB]],_xlfn.AGGREGATE(15,3,(TableDiv[[Agency]:[Agency]]=$E466)/(TableDiv[[Agency]:[Agency]]=$E466)*(ROW(TableDiv[Agency])-ROW(TableDiv[[#Headers],[Agency]])),COLUMNS($F$7:AC$7))))</f>
        <v/>
      </c>
      <c r="AD466" s="1069" t="str" cm="1">
        <f t="array" ref="AD466">IF($D466&lt;COLUMNS($F$7:AD$7),"",INDEX(TableDiv[[GASB]:[GASB]],_xlfn.AGGREGATE(15,3,(TableDiv[[Agency]:[Agency]]=$E466)/(TableDiv[[Agency]:[Agency]]=$E466)*(ROW(TableDiv[Agency])-ROW(TableDiv[[#Headers],[Agency]])),COLUMNS($F$7:AD$7))))</f>
        <v/>
      </c>
      <c r="AE466" s="1069" t="str" cm="1">
        <f t="array" ref="AE466">IF($D466&lt;COLUMNS($F$7:AE$7),"",INDEX(TableDiv[[GASB]:[GASB]],_xlfn.AGGREGATE(15,3,(TableDiv[[Agency]:[Agency]]=$E466)/(TableDiv[[Agency]:[Agency]]=$E466)*(ROW(TableDiv[Agency])-ROW(TableDiv[[#Headers],[Agency]])),COLUMNS($F$7:AE$7))))</f>
        <v/>
      </c>
      <c r="AF466" s="1069" t="str" cm="1">
        <f t="array" ref="AF466">IF($D466&lt;COLUMNS($F$7:AF$7),"",INDEX(TableDiv[[GASB]:[GASB]],_xlfn.AGGREGATE(15,3,(TableDiv[[Agency]:[Agency]]=$E466)/(TableDiv[[Agency]:[Agency]]=$E466)*(ROW(TableDiv[Agency])-ROW(TableDiv[[#Headers],[Agency]])),COLUMNS($F$7:AF$7))))</f>
        <v/>
      </c>
      <c r="AG466" s="1069" t="str" cm="1">
        <f t="array" ref="AG466">IF($D466&lt;COLUMNS($F$7:AG$7),"",INDEX(TableDiv[[GASB]:[GASB]],_xlfn.AGGREGATE(15,3,(TableDiv[[Agency]:[Agency]]=$E466)/(TableDiv[[Agency]:[Agency]]=$E466)*(ROW(TableDiv[Agency])-ROW(TableDiv[[#Headers],[Agency]])),COLUMNS($F$7:AG$7))))</f>
        <v/>
      </c>
      <c r="AH466" s="1069" t="str" cm="1">
        <f t="array" ref="AH466">IF($D466&lt;COLUMNS($F$7:AH$7),"",INDEX(TableDiv[[GASB]:[GASB]],_xlfn.AGGREGATE(15,3,(TableDiv[[Agency]:[Agency]]=$E466)/(TableDiv[[Agency]:[Agency]]=$E466)*(ROW(TableDiv[Agency])-ROW(TableDiv[[#Headers],[Agency]])),COLUMNS($F$7:AH$7))))</f>
        <v/>
      </c>
      <c r="AI466" s="1069" t="str" cm="1">
        <f t="array" ref="AI466">IF($D466&lt;COLUMNS($F$7:AI$7),"",INDEX(TableDiv[[GASB]:[GASB]],_xlfn.AGGREGATE(15,3,(TableDiv[[Agency]:[Agency]]=$E466)/(TableDiv[[Agency]:[Agency]]=$E466)*(ROW(TableDiv[Agency])-ROW(TableDiv[[#Headers],[Agency]])),COLUMNS($F$7:AI$7))))</f>
        <v/>
      </c>
      <c r="AJ466" s="1069" t="str" cm="1">
        <f t="array" ref="AJ466">IF($D466&lt;COLUMNS($F$7:AJ$7),"",INDEX(TableDiv[[GASB]:[GASB]],_xlfn.AGGREGATE(15,3,(TableDiv[[Agency]:[Agency]]=$E466)/(TableDiv[[Agency]:[Agency]]=$E466)*(ROW(TableDiv[Agency])-ROW(TableDiv[[#Headers],[Agency]])),COLUMNS($F$7:AJ$7))))</f>
        <v/>
      </c>
      <c r="AK466" s="1069" t="str" cm="1">
        <f t="array" ref="AK466">IF($D466&lt;COLUMNS($F$7:AK$7),"",INDEX(TableDiv[[GASB]:[GASB]],_xlfn.AGGREGATE(15,3,(TableDiv[[Agency]:[Agency]]=$E466)/(TableDiv[[Agency]:[Agency]]=$E466)*(ROW(TableDiv[Agency])-ROW(TableDiv[[#Headers],[Agency]])),COLUMNS($F$7:AK$7))))</f>
        <v/>
      </c>
      <c r="AL466" s="1069" t="str" cm="1">
        <f t="array" ref="AL466">IF($D466&lt;COLUMNS($F$7:AL$7),"",INDEX(TableDiv[[GASB]:[GASB]],_xlfn.AGGREGATE(15,3,(TableDiv[[Agency]:[Agency]]=$E466)/(TableDiv[[Agency]:[Agency]]=$E466)*(ROW(TableDiv[Agency])-ROW(TableDiv[[#Headers],[Agency]])),COLUMNS($F$7:AL$7))))</f>
        <v/>
      </c>
      <c r="AM466" s="1069" t="str" cm="1">
        <f t="array" ref="AM466">IF($D466&lt;COLUMNS($F$7:AM$7),"",INDEX(TableDiv[[GASB]:[GASB]],_xlfn.AGGREGATE(15,3,(TableDiv[[Agency]:[Agency]]=$E466)/(TableDiv[[Agency]:[Agency]]=$E466)*(ROW(TableDiv[Agency])-ROW(TableDiv[[#Headers],[Agency]])),COLUMNS($F$7:AM$7))))</f>
        <v/>
      </c>
      <c r="AN466" s="1069"/>
      <c r="AO466" s="1069"/>
      <c r="AP466" s="1069"/>
      <c r="AQ466" s="1069"/>
      <c r="AR466" s="1069"/>
      <c r="AS466" s="1069"/>
    </row>
    <row r="467" spans="1:45" ht="15">
      <c r="A467" s="1073" t="s">
        <v>1266</v>
      </c>
      <c r="B467" s="1073" t="s">
        <v>177</v>
      </c>
      <c r="C467" s="1069"/>
      <c r="W467" s="1069" t="str" cm="1">
        <f t="array" ref="W467">IF($D467&lt;COLUMNS($F$7:W$7),"",INDEX(TableDiv[[GASB]:[GASB]],_xlfn.AGGREGATE(15,3,(TableDiv[[Agency]:[Agency]]=$E467)/(TableDiv[[Agency]:[Agency]]=$E467)*(ROW(TableDiv[Agency])-ROW(TableDiv[[#Headers],[Agency]])),COLUMNS($F$7:W$7))))</f>
        <v/>
      </c>
      <c r="X467" s="1069" t="str" cm="1">
        <f t="array" ref="X467">IF($D467&lt;COLUMNS($F$7:X$7),"",INDEX(TableDiv[[GASB]:[GASB]],_xlfn.AGGREGATE(15,3,(TableDiv[[Agency]:[Agency]]=$E467)/(TableDiv[[Agency]:[Agency]]=$E467)*(ROW(TableDiv[Agency])-ROW(TableDiv[[#Headers],[Agency]])),COLUMNS($F$7:X$7))))</f>
        <v/>
      </c>
      <c r="Y467" s="1069" t="str" cm="1">
        <f t="array" ref="Y467">IF($D467&lt;COLUMNS($F$7:Y$7),"",INDEX(TableDiv[[GASB]:[GASB]],_xlfn.AGGREGATE(15,3,(TableDiv[[Agency]:[Agency]]=$E467)/(TableDiv[[Agency]:[Agency]]=$E467)*(ROW(TableDiv[Agency])-ROW(TableDiv[[#Headers],[Agency]])),COLUMNS($F$7:Y$7))))</f>
        <v/>
      </c>
      <c r="Z467" s="1069" t="str" cm="1">
        <f t="array" ref="Z467">IF($D467&lt;COLUMNS($F$7:Z$7),"",INDEX(TableDiv[[GASB]:[GASB]],_xlfn.AGGREGATE(15,3,(TableDiv[[Agency]:[Agency]]=$E467)/(TableDiv[[Agency]:[Agency]]=$E467)*(ROW(TableDiv[Agency])-ROW(TableDiv[[#Headers],[Agency]])),COLUMNS($F$7:Z$7))))</f>
        <v/>
      </c>
      <c r="AA467" s="1069" t="str" cm="1">
        <f t="array" ref="AA467">IF($D467&lt;COLUMNS($F$7:AA$7),"",INDEX(TableDiv[[GASB]:[GASB]],_xlfn.AGGREGATE(15,3,(TableDiv[[Agency]:[Agency]]=$E467)/(TableDiv[[Agency]:[Agency]]=$E467)*(ROW(TableDiv[Agency])-ROW(TableDiv[[#Headers],[Agency]])),COLUMNS($F$7:AA$7))))</f>
        <v/>
      </c>
      <c r="AB467" s="1069" t="str" cm="1">
        <f t="array" ref="AB467">IF($D467&lt;COLUMNS($F$7:AB$7),"",INDEX(TableDiv[[GASB]:[GASB]],_xlfn.AGGREGATE(15,3,(TableDiv[[Agency]:[Agency]]=$E467)/(TableDiv[[Agency]:[Agency]]=$E467)*(ROW(TableDiv[Agency])-ROW(TableDiv[[#Headers],[Agency]])),COLUMNS($F$7:AB$7))))</f>
        <v/>
      </c>
      <c r="AC467" s="1069" t="str" cm="1">
        <f t="array" ref="AC467">IF($D467&lt;COLUMNS($F$7:AC$7),"",INDEX(TableDiv[[GASB]:[GASB]],_xlfn.AGGREGATE(15,3,(TableDiv[[Agency]:[Agency]]=$E467)/(TableDiv[[Agency]:[Agency]]=$E467)*(ROW(TableDiv[Agency])-ROW(TableDiv[[#Headers],[Agency]])),COLUMNS($F$7:AC$7))))</f>
        <v/>
      </c>
      <c r="AD467" s="1069" t="str" cm="1">
        <f t="array" ref="AD467">IF($D467&lt;COLUMNS($F$7:AD$7),"",INDEX(TableDiv[[GASB]:[GASB]],_xlfn.AGGREGATE(15,3,(TableDiv[[Agency]:[Agency]]=$E467)/(TableDiv[[Agency]:[Agency]]=$E467)*(ROW(TableDiv[Agency])-ROW(TableDiv[[#Headers],[Agency]])),COLUMNS($F$7:AD$7))))</f>
        <v/>
      </c>
      <c r="AE467" s="1069" t="str" cm="1">
        <f t="array" ref="AE467">IF($D467&lt;COLUMNS($F$7:AE$7),"",INDEX(TableDiv[[GASB]:[GASB]],_xlfn.AGGREGATE(15,3,(TableDiv[[Agency]:[Agency]]=$E467)/(TableDiv[[Agency]:[Agency]]=$E467)*(ROW(TableDiv[Agency])-ROW(TableDiv[[#Headers],[Agency]])),COLUMNS($F$7:AE$7))))</f>
        <v/>
      </c>
      <c r="AF467" s="1069" t="str" cm="1">
        <f t="array" ref="AF467">IF($D467&lt;COLUMNS($F$7:AF$7),"",INDEX(TableDiv[[GASB]:[GASB]],_xlfn.AGGREGATE(15,3,(TableDiv[[Agency]:[Agency]]=$E467)/(TableDiv[[Agency]:[Agency]]=$E467)*(ROW(TableDiv[Agency])-ROW(TableDiv[[#Headers],[Agency]])),COLUMNS($F$7:AF$7))))</f>
        <v/>
      </c>
      <c r="AG467" s="1069" t="str" cm="1">
        <f t="array" ref="AG467">IF($D467&lt;COLUMNS($F$7:AG$7),"",INDEX(TableDiv[[GASB]:[GASB]],_xlfn.AGGREGATE(15,3,(TableDiv[[Agency]:[Agency]]=$E467)/(TableDiv[[Agency]:[Agency]]=$E467)*(ROW(TableDiv[Agency])-ROW(TableDiv[[#Headers],[Agency]])),COLUMNS($F$7:AG$7))))</f>
        <v/>
      </c>
      <c r="AH467" s="1069" t="str" cm="1">
        <f t="array" ref="AH467">IF($D467&lt;COLUMNS($F$7:AH$7),"",INDEX(TableDiv[[GASB]:[GASB]],_xlfn.AGGREGATE(15,3,(TableDiv[[Agency]:[Agency]]=$E467)/(TableDiv[[Agency]:[Agency]]=$E467)*(ROW(TableDiv[Agency])-ROW(TableDiv[[#Headers],[Agency]])),COLUMNS($F$7:AH$7))))</f>
        <v/>
      </c>
      <c r="AI467" s="1069" t="str" cm="1">
        <f t="array" ref="AI467">IF($D467&lt;COLUMNS($F$7:AI$7),"",INDEX(TableDiv[[GASB]:[GASB]],_xlfn.AGGREGATE(15,3,(TableDiv[[Agency]:[Agency]]=$E467)/(TableDiv[[Agency]:[Agency]]=$E467)*(ROW(TableDiv[Agency])-ROW(TableDiv[[#Headers],[Agency]])),COLUMNS($F$7:AI$7))))</f>
        <v/>
      </c>
      <c r="AJ467" s="1069" t="str" cm="1">
        <f t="array" ref="AJ467">IF($D467&lt;COLUMNS($F$7:AJ$7),"",INDEX(TableDiv[[GASB]:[GASB]],_xlfn.AGGREGATE(15,3,(TableDiv[[Agency]:[Agency]]=$E467)/(TableDiv[[Agency]:[Agency]]=$E467)*(ROW(TableDiv[Agency])-ROW(TableDiv[[#Headers],[Agency]])),COLUMNS($F$7:AJ$7))))</f>
        <v/>
      </c>
      <c r="AK467" s="1069" t="str" cm="1">
        <f t="array" ref="AK467">IF($D467&lt;COLUMNS($F$7:AK$7),"",INDEX(TableDiv[[GASB]:[GASB]],_xlfn.AGGREGATE(15,3,(TableDiv[[Agency]:[Agency]]=$E467)/(TableDiv[[Agency]:[Agency]]=$E467)*(ROW(TableDiv[Agency])-ROW(TableDiv[[#Headers],[Agency]])),COLUMNS($F$7:AK$7))))</f>
        <v/>
      </c>
      <c r="AL467" s="1069" t="str" cm="1">
        <f t="array" ref="AL467">IF($D467&lt;COLUMNS($F$7:AL$7),"",INDEX(TableDiv[[GASB]:[GASB]],_xlfn.AGGREGATE(15,3,(TableDiv[[Agency]:[Agency]]=$E467)/(TableDiv[[Agency]:[Agency]]=$E467)*(ROW(TableDiv[Agency])-ROW(TableDiv[[#Headers],[Agency]])),COLUMNS($F$7:AL$7))))</f>
        <v/>
      </c>
      <c r="AM467" s="1069" t="str" cm="1">
        <f t="array" ref="AM467">IF($D467&lt;COLUMNS($F$7:AM$7),"",INDEX(TableDiv[[GASB]:[GASB]],_xlfn.AGGREGATE(15,3,(TableDiv[[Agency]:[Agency]]=$E467)/(TableDiv[[Agency]:[Agency]]=$E467)*(ROW(TableDiv[Agency])-ROW(TableDiv[[#Headers],[Agency]])),COLUMNS($F$7:AM$7))))</f>
        <v/>
      </c>
      <c r="AN467" s="1069"/>
      <c r="AO467" s="1069"/>
      <c r="AP467" s="1069"/>
      <c r="AQ467" s="1069"/>
      <c r="AR467" s="1069"/>
      <c r="AS467" s="1069"/>
    </row>
    <row r="468" spans="1:45" ht="15">
      <c r="A468" s="1073" t="s">
        <v>1269</v>
      </c>
      <c r="B468" s="1073" t="s">
        <v>177</v>
      </c>
      <c r="C468" s="1069"/>
      <c r="W468" s="1069" t="str" cm="1">
        <f t="array" ref="W468">IF($D468&lt;COLUMNS($F$7:W$7),"",INDEX(TableDiv[[GASB]:[GASB]],_xlfn.AGGREGATE(15,3,(TableDiv[[Agency]:[Agency]]=$E468)/(TableDiv[[Agency]:[Agency]]=$E468)*(ROW(TableDiv[Agency])-ROW(TableDiv[[#Headers],[Agency]])),COLUMNS($F$7:W$7))))</f>
        <v/>
      </c>
      <c r="X468" s="1069" t="str" cm="1">
        <f t="array" ref="X468">IF($D468&lt;COLUMNS($F$7:X$7),"",INDEX(TableDiv[[GASB]:[GASB]],_xlfn.AGGREGATE(15,3,(TableDiv[[Agency]:[Agency]]=$E468)/(TableDiv[[Agency]:[Agency]]=$E468)*(ROW(TableDiv[Agency])-ROW(TableDiv[[#Headers],[Agency]])),COLUMNS($F$7:X$7))))</f>
        <v/>
      </c>
      <c r="Y468" s="1069" t="str" cm="1">
        <f t="array" ref="Y468">IF($D468&lt;COLUMNS($F$7:Y$7),"",INDEX(TableDiv[[GASB]:[GASB]],_xlfn.AGGREGATE(15,3,(TableDiv[[Agency]:[Agency]]=$E468)/(TableDiv[[Agency]:[Agency]]=$E468)*(ROW(TableDiv[Agency])-ROW(TableDiv[[#Headers],[Agency]])),COLUMNS($F$7:Y$7))))</f>
        <v/>
      </c>
      <c r="Z468" s="1069" t="str" cm="1">
        <f t="array" ref="Z468">IF($D468&lt;COLUMNS($F$7:Z$7),"",INDEX(TableDiv[[GASB]:[GASB]],_xlfn.AGGREGATE(15,3,(TableDiv[[Agency]:[Agency]]=$E468)/(TableDiv[[Agency]:[Agency]]=$E468)*(ROW(TableDiv[Agency])-ROW(TableDiv[[#Headers],[Agency]])),COLUMNS($F$7:Z$7))))</f>
        <v/>
      </c>
      <c r="AA468" s="1069" t="str" cm="1">
        <f t="array" ref="AA468">IF($D468&lt;COLUMNS($F$7:AA$7),"",INDEX(TableDiv[[GASB]:[GASB]],_xlfn.AGGREGATE(15,3,(TableDiv[[Agency]:[Agency]]=$E468)/(TableDiv[[Agency]:[Agency]]=$E468)*(ROW(TableDiv[Agency])-ROW(TableDiv[[#Headers],[Agency]])),COLUMNS($F$7:AA$7))))</f>
        <v/>
      </c>
      <c r="AB468" s="1069" t="str" cm="1">
        <f t="array" ref="AB468">IF($D468&lt;COLUMNS($F$7:AB$7),"",INDEX(TableDiv[[GASB]:[GASB]],_xlfn.AGGREGATE(15,3,(TableDiv[[Agency]:[Agency]]=$E468)/(TableDiv[[Agency]:[Agency]]=$E468)*(ROW(TableDiv[Agency])-ROW(TableDiv[[#Headers],[Agency]])),COLUMNS($F$7:AB$7))))</f>
        <v/>
      </c>
      <c r="AC468" s="1069" t="str" cm="1">
        <f t="array" ref="AC468">IF($D468&lt;COLUMNS($F$7:AC$7),"",INDEX(TableDiv[[GASB]:[GASB]],_xlfn.AGGREGATE(15,3,(TableDiv[[Agency]:[Agency]]=$E468)/(TableDiv[[Agency]:[Agency]]=$E468)*(ROW(TableDiv[Agency])-ROW(TableDiv[[#Headers],[Agency]])),COLUMNS($F$7:AC$7))))</f>
        <v/>
      </c>
      <c r="AD468" s="1069" t="str" cm="1">
        <f t="array" ref="AD468">IF($D468&lt;COLUMNS($F$7:AD$7),"",INDEX(TableDiv[[GASB]:[GASB]],_xlfn.AGGREGATE(15,3,(TableDiv[[Agency]:[Agency]]=$E468)/(TableDiv[[Agency]:[Agency]]=$E468)*(ROW(TableDiv[Agency])-ROW(TableDiv[[#Headers],[Agency]])),COLUMNS($F$7:AD$7))))</f>
        <v/>
      </c>
      <c r="AE468" s="1069" t="str" cm="1">
        <f t="array" ref="AE468">IF($D468&lt;COLUMNS($F$7:AE$7),"",INDEX(TableDiv[[GASB]:[GASB]],_xlfn.AGGREGATE(15,3,(TableDiv[[Agency]:[Agency]]=$E468)/(TableDiv[[Agency]:[Agency]]=$E468)*(ROW(TableDiv[Agency])-ROW(TableDiv[[#Headers],[Agency]])),COLUMNS($F$7:AE$7))))</f>
        <v/>
      </c>
      <c r="AF468" s="1069" t="str" cm="1">
        <f t="array" ref="AF468">IF($D468&lt;COLUMNS($F$7:AF$7),"",INDEX(TableDiv[[GASB]:[GASB]],_xlfn.AGGREGATE(15,3,(TableDiv[[Agency]:[Agency]]=$E468)/(TableDiv[[Agency]:[Agency]]=$E468)*(ROW(TableDiv[Agency])-ROW(TableDiv[[#Headers],[Agency]])),COLUMNS($F$7:AF$7))))</f>
        <v/>
      </c>
      <c r="AG468" s="1069" t="str" cm="1">
        <f t="array" ref="AG468">IF($D468&lt;COLUMNS($F$7:AG$7),"",INDEX(TableDiv[[GASB]:[GASB]],_xlfn.AGGREGATE(15,3,(TableDiv[[Agency]:[Agency]]=$E468)/(TableDiv[[Agency]:[Agency]]=$E468)*(ROW(TableDiv[Agency])-ROW(TableDiv[[#Headers],[Agency]])),COLUMNS($F$7:AG$7))))</f>
        <v/>
      </c>
      <c r="AH468" s="1069" t="str" cm="1">
        <f t="array" ref="AH468">IF($D468&lt;COLUMNS($F$7:AH$7),"",INDEX(TableDiv[[GASB]:[GASB]],_xlfn.AGGREGATE(15,3,(TableDiv[[Agency]:[Agency]]=$E468)/(TableDiv[[Agency]:[Agency]]=$E468)*(ROW(TableDiv[Agency])-ROW(TableDiv[[#Headers],[Agency]])),COLUMNS($F$7:AH$7))))</f>
        <v/>
      </c>
      <c r="AI468" s="1069" t="str" cm="1">
        <f t="array" ref="AI468">IF($D468&lt;COLUMNS($F$7:AI$7),"",INDEX(TableDiv[[GASB]:[GASB]],_xlfn.AGGREGATE(15,3,(TableDiv[[Agency]:[Agency]]=$E468)/(TableDiv[[Agency]:[Agency]]=$E468)*(ROW(TableDiv[Agency])-ROW(TableDiv[[#Headers],[Agency]])),COLUMNS($F$7:AI$7))))</f>
        <v/>
      </c>
      <c r="AJ468" s="1069" t="str" cm="1">
        <f t="array" ref="AJ468">IF($D468&lt;COLUMNS($F$7:AJ$7),"",INDEX(TableDiv[[GASB]:[GASB]],_xlfn.AGGREGATE(15,3,(TableDiv[[Agency]:[Agency]]=$E468)/(TableDiv[[Agency]:[Agency]]=$E468)*(ROW(TableDiv[Agency])-ROW(TableDiv[[#Headers],[Agency]])),COLUMNS($F$7:AJ$7))))</f>
        <v/>
      </c>
      <c r="AK468" s="1069" t="str" cm="1">
        <f t="array" ref="AK468">IF($D468&lt;COLUMNS($F$7:AK$7),"",INDEX(TableDiv[[GASB]:[GASB]],_xlfn.AGGREGATE(15,3,(TableDiv[[Agency]:[Agency]]=$E468)/(TableDiv[[Agency]:[Agency]]=$E468)*(ROW(TableDiv[Agency])-ROW(TableDiv[[#Headers],[Agency]])),COLUMNS($F$7:AK$7))))</f>
        <v/>
      </c>
      <c r="AL468" s="1069" t="str" cm="1">
        <f t="array" ref="AL468">IF($D468&lt;COLUMNS($F$7:AL$7),"",INDEX(TableDiv[[GASB]:[GASB]],_xlfn.AGGREGATE(15,3,(TableDiv[[Agency]:[Agency]]=$E468)/(TableDiv[[Agency]:[Agency]]=$E468)*(ROW(TableDiv[Agency])-ROW(TableDiv[[#Headers],[Agency]])),COLUMNS($F$7:AL$7))))</f>
        <v/>
      </c>
      <c r="AM468" s="1069" t="str" cm="1">
        <f t="array" ref="AM468">IF($D468&lt;COLUMNS($F$7:AM$7),"",INDEX(TableDiv[[GASB]:[GASB]],_xlfn.AGGREGATE(15,3,(TableDiv[[Agency]:[Agency]]=$E468)/(TableDiv[[Agency]:[Agency]]=$E468)*(ROW(TableDiv[Agency])-ROW(TableDiv[[#Headers],[Agency]])),COLUMNS($F$7:AM$7))))</f>
        <v/>
      </c>
      <c r="AN468" s="1069"/>
      <c r="AO468" s="1069"/>
      <c r="AP468" s="1069"/>
      <c r="AQ468" s="1069"/>
      <c r="AR468" s="1069"/>
      <c r="AS468" s="1069"/>
    </row>
    <row r="469" spans="1:45" ht="15">
      <c r="A469" s="1073" t="s">
        <v>1272</v>
      </c>
      <c r="B469" s="1073" t="s">
        <v>177</v>
      </c>
      <c r="C469" s="1069"/>
      <c r="W469" s="1069" t="str" cm="1">
        <f t="array" ref="W469">IF($D469&lt;COLUMNS($F$7:W$7),"",INDEX(TableDiv[[GASB]:[GASB]],_xlfn.AGGREGATE(15,3,(TableDiv[[Agency]:[Agency]]=$E469)/(TableDiv[[Agency]:[Agency]]=$E469)*(ROW(TableDiv[Agency])-ROW(TableDiv[[#Headers],[Agency]])),COLUMNS($F$7:W$7))))</f>
        <v/>
      </c>
      <c r="X469" s="1069" t="str" cm="1">
        <f t="array" ref="X469">IF($D469&lt;COLUMNS($F$7:X$7),"",INDEX(TableDiv[[GASB]:[GASB]],_xlfn.AGGREGATE(15,3,(TableDiv[[Agency]:[Agency]]=$E469)/(TableDiv[[Agency]:[Agency]]=$E469)*(ROW(TableDiv[Agency])-ROW(TableDiv[[#Headers],[Agency]])),COLUMNS($F$7:X$7))))</f>
        <v/>
      </c>
      <c r="Y469" s="1069" t="str" cm="1">
        <f t="array" ref="Y469">IF($D469&lt;COLUMNS($F$7:Y$7),"",INDEX(TableDiv[[GASB]:[GASB]],_xlfn.AGGREGATE(15,3,(TableDiv[[Agency]:[Agency]]=$E469)/(TableDiv[[Agency]:[Agency]]=$E469)*(ROW(TableDiv[Agency])-ROW(TableDiv[[#Headers],[Agency]])),COLUMNS($F$7:Y$7))))</f>
        <v/>
      </c>
      <c r="Z469" s="1069" t="str" cm="1">
        <f t="array" ref="Z469">IF($D469&lt;COLUMNS($F$7:Z$7),"",INDEX(TableDiv[[GASB]:[GASB]],_xlfn.AGGREGATE(15,3,(TableDiv[[Agency]:[Agency]]=$E469)/(TableDiv[[Agency]:[Agency]]=$E469)*(ROW(TableDiv[Agency])-ROW(TableDiv[[#Headers],[Agency]])),COLUMNS($F$7:Z$7))))</f>
        <v/>
      </c>
      <c r="AA469" s="1069" t="str" cm="1">
        <f t="array" ref="AA469">IF($D469&lt;COLUMNS($F$7:AA$7),"",INDEX(TableDiv[[GASB]:[GASB]],_xlfn.AGGREGATE(15,3,(TableDiv[[Agency]:[Agency]]=$E469)/(TableDiv[[Agency]:[Agency]]=$E469)*(ROW(TableDiv[Agency])-ROW(TableDiv[[#Headers],[Agency]])),COLUMNS($F$7:AA$7))))</f>
        <v/>
      </c>
      <c r="AB469" s="1069" t="str" cm="1">
        <f t="array" ref="AB469">IF($D469&lt;COLUMNS($F$7:AB$7),"",INDEX(TableDiv[[GASB]:[GASB]],_xlfn.AGGREGATE(15,3,(TableDiv[[Agency]:[Agency]]=$E469)/(TableDiv[[Agency]:[Agency]]=$E469)*(ROW(TableDiv[Agency])-ROW(TableDiv[[#Headers],[Agency]])),COLUMNS($F$7:AB$7))))</f>
        <v/>
      </c>
      <c r="AC469" s="1069" t="str" cm="1">
        <f t="array" ref="AC469">IF($D469&lt;COLUMNS($F$7:AC$7),"",INDEX(TableDiv[[GASB]:[GASB]],_xlfn.AGGREGATE(15,3,(TableDiv[[Agency]:[Agency]]=$E469)/(TableDiv[[Agency]:[Agency]]=$E469)*(ROW(TableDiv[Agency])-ROW(TableDiv[[#Headers],[Agency]])),COLUMNS($F$7:AC$7))))</f>
        <v/>
      </c>
      <c r="AD469" s="1069" t="str" cm="1">
        <f t="array" ref="AD469">IF($D469&lt;COLUMNS($F$7:AD$7),"",INDEX(TableDiv[[GASB]:[GASB]],_xlfn.AGGREGATE(15,3,(TableDiv[[Agency]:[Agency]]=$E469)/(TableDiv[[Agency]:[Agency]]=$E469)*(ROW(TableDiv[Agency])-ROW(TableDiv[[#Headers],[Agency]])),COLUMNS($F$7:AD$7))))</f>
        <v/>
      </c>
      <c r="AE469" s="1069" t="str" cm="1">
        <f t="array" ref="AE469">IF($D469&lt;COLUMNS($F$7:AE$7),"",INDEX(TableDiv[[GASB]:[GASB]],_xlfn.AGGREGATE(15,3,(TableDiv[[Agency]:[Agency]]=$E469)/(TableDiv[[Agency]:[Agency]]=$E469)*(ROW(TableDiv[Agency])-ROW(TableDiv[[#Headers],[Agency]])),COLUMNS($F$7:AE$7))))</f>
        <v/>
      </c>
      <c r="AF469" s="1069" t="str" cm="1">
        <f t="array" ref="AF469">IF($D469&lt;COLUMNS($F$7:AF$7),"",INDEX(TableDiv[[GASB]:[GASB]],_xlfn.AGGREGATE(15,3,(TableDiv[[Agency]:[Agency]]=$E469)/(TableDiv[[Agency]:[Agency]]=$E469)*(ROW(TableDiv[Agency])-ROW(TableDiv[[#Headers],[Agency]])),COLUMNS($F$7:AF$7))))</f>
        <v/>
      </c>
      <c r="AG469" s="1069" t="str" cm="1">
        <f t="array" ref="AG469">IF($D469&lt;COLUMNS($F$7:AG$7),"",INDEX(TableDiv[[GASB]:[GASB]],_xlfn.AGGREGATE(15,3,(TableDiv[[Agency]:[Agency]]=$E469)/(TableDiv[[Agency]:[Agency]]=$E469)*(ROW(TableDiv[Agency])-ROW(TableDiv[[#Headers],[Agency]])),COLUMNS($F$7:AG$7))))</f>
        <v/>
      </c>
      <c r="AH469" s="1069" t="str" cm="1">
        <f t="array" ref="AH469">IF($D469&lt;COLUMNS($F$7:AH$7),"",INDEX(TableDiv[[GASB]:[GASB]],_xlfn.AGGREGATE(15,3,(TableDiv[[Agency]:[Agency]]=$E469)/(TableDiv[[Agency]:[Agency]]=$E469)*(ROW(TableDiv[Agency])-ROW(TableDiv[[#Headers],[Agency]])),COLUMNS($F$7:AH$7))))</f>
        <v/>
      </c>
      <c r="AI469" s="1069" t="str" cm="1">
        <f t="array" ref="AI469">IF($D469&lt;COLUMNS($F$7:AI$7),"",INDEX(TableDiv[[GASB]:[GASB]],_xlfn.AGGREGATE(15,3,(TableDiv[[Agency]:[Agency]]=$E469)/(TableDiv[[Agency]:[Agency]]=$E469)*(ROW(TableDiv[Agency])-ROW(TableDiv[[#Headers],[Agency]])),COLUMNS($F$7:AI$7))))</f>
        <v/>
      </c>
      <c r="AJ469" s="1069" t="str" cm="1">
        <f t="array" ref="AJ469">IF($D469&lt;COLUMNS($F$7:AJ$7),"",INDEX(TableDiv[[GASB]:[GASB]],_xlfn.AGGREGATE(15,3,(TableDiv[[Agency]:[Agency]]=$E469)/(TableDiv[[Agency]:[Agency]]=$E469)*(ROW(TableDiv[Agency])-ROW(TableDiv[[#Headers],[Agency]])),COLUMNS($F$7:AJ$7))))</f>
        <v/>
      </c>
      <c r="AK469" s="1069" t="str" cm="1">
        <f t="array" ref="AK469">IF($D469&lt;COLUMNS($F$7:AK$7),"",INDEX(TableDiv[[GASB]:[GASB]],_xlfn.AGGREGATE(15,3,(TableDiv[[Agency]:[Agency]]=$E469)/(TableDiv[[Agency]:[Agency]]=$E469)*(ROW(TableDiv[Agency])-ROW(TableDiv[[#Headers],[Agency]])),COLUMNS($F$7:AK$7))))</f>
        <v/>
      </c>
      <c r="AL469" s="1069" t="str" cm="1">
        <f t="array" ref="AL469">IF($D469&lt;COLUMNS($F$7:AL$7),"",INDEX(TableDiv[[GASB]:[GASB]],_xlfn.AGGREGATE(15,3,(TableDiv[[Agency]:[Agency]]=$E469)/(TableDiv[[Agency]:[Agency]]=$E469)*(ROW(TableDiv[Agency])-ROW(TableDiv[[#Headers],[Agency]])),COLUMNS($F$7:AL$7))))</f>
        <v/>
      </c>
      <c r="AM469" s="1069" t="str" cm="1">
        <f t="array" ref="AM469">IF($D469&lt;COLUMNS($F$7:AM$7),"",INDEX(TableDiv[[GASB]:[GASB]],_xlfn.AGGREGATE(15,3,(TableDiv[[Agency]:[Agency]]=$E469)/(TableDiv[[Agency]:[Agency]]=$E469)*(ROW(TableDiv[Agency])-ROW(TableDiv[[#Headers],[Agency]])),COLUMNS($F$7:AM$7))))</f>
        <v/>
      </c>
      <c r="AN469" s="1069"/>
      <c r="AO469" s="1069"/>
      <c r="AP469" s="1069"/>
      <c r="AQ469" s="1069"/>
      <c r="AR469" s="1069"/>
      <c r="AS469" s="1069"/>
    </row>
    <row r="470" spans="1:45" ht="15">
      <c r="A470" s="1073" t="s">
        <v>1275</v>
      </c>
      <c r="B470" s="1073" t="s">
        <v>177</v>
      </c>
      <c r="C470" s="1069"/>
      <c r="W470" s="1069" t="str" cm="1">
        <f t="array" ref="W470">IF($D470&lt;COLUMNS($F$7:W$7),"",INDEX(TableDiv[[GASB]:[GASB]],_xlfn.AGGREGATE(15,3,(TableDiv[[Agency]:[Agency]]=$E470)/(TableDiv[[Agency]:[Agency]]=$E470)*(ROW(TableDiv[Agency])-ROW(TableDiv[[#Headers],[Agency]])),COLUMNS($F$7:W$7))))</f>
        <v/>
      </c>
      <c r="X470" s="1069" t="str" cm="1">
        <f t="array" ref="X470">IF($D470&lt;COLUMNS($F$7:X$7),"",INDEX(TableDiv[[GASB]:[GASB]],_xlfn.AGGREGATE(15,3,(TableDiv[[Agency]:[Agency]]=$E470)/(TableDiv[[Agency]:[Agency]]=$E470)*(ROW(TableDiv[Agency])-ROW(TableDiv[[#Headers],[Agency]])),COLUMNS($F$7:X$7))))</f>
        <v/>
      </c>
      <c r="Y470" s="1069" t="str" cm="1">
        <f t="array" ref="Y470">IF($D470&lt;COLUMNS($F$7:Y$7),"",INDEX(TableDiv[[GASB]:[GASB]],_xlfn.AGGREGATE(15,3,(TableDiv[[Agency]:[Agency]]=$E470)/(TableDiv[[Agency]:[Agency]]=$E470)*(ROW(TableDiv[Agency])-ROW(TableDiv[[#Headers],[Agency]])),COLUMNS($F$7:Y$7))))</f>
        <v/>
      </c>
      <c r="Z470" s="1069" t="str" cm="1">
        <f t="array" ref="Z470">IF($D470&lt;COLUMNS($F$7:Z$7),"",INDEX(TableDiv[[GASB]:[GASB]],_xlfn.AGGREGATE(15,3,(TableDiv[[Agency]:[Agency]]=$E470)/(TableDiv[[Agency]:[Agency]]=$E470)*(ROW(TableDiv[Agency])-ROW(TableDiv[[#Headers],[Agency]])),COLUMNS($F$7:Z$7))))</f>
        <v/>
      </c>
      <c r="AA470" s="1069" t="str" cm="1">
        <f t="array" ref="AA470">IF($D470&lt;COLUMNS($F$7:AA$7),"",INDEX(TableDiv[[GASB]:[GASB]],_xlfn.AGGREGATE(15,3,(TableDiv[[Agency]:[Agency]]=$E470)/(TableDiv[[Agency]:[Agency]]=$E470)*(ROW(TableDiv[Agency])-ROW(TableDiv[[#Headers],[Agency]])),COLUMNS($F$7:AA$7))))</f>
        <v/>
      </c>
      <c r="AB470" s="1069" t="str" cm="1">
        <f t="array" ref="AB470">IF($D470&lt;COLUMNS($F$7:AB$7),"",INDEX(TableDiv[[GASB]:[GASB]],_xlfn.AGGREGATE(15,3,(TableDiv[[Agency]:[Agency]]=$E470)/(TableDiv[[Agency]:[Agency]]=$E470)*(ROW(TableDiv[Agency])-ROW(TableDiv[[#Headers],[Agency]])),COLUMNS($F$7:AB$7))))</f>
        <v/>
      </c>
      <c r="AC470" s="1069" t="str" cm="1">
        <f t="array" ref="AC470">IF($D470&lt;COLUMNS($F$7:AC$7),"",INDEX(TableDiv[[GASB]:[GASB]],_xlfn.AGGREGATE(15,3,(TableDiv[[Agency]:[Agency]]=$E470)/(TableDiv[[Agency]:[Agency]]=$E470)*(ROW(TableDiv[Agency])-ROW(TableDiv[[#Headers],[Agency]])),COLUMNS($F$7:AC$7))))</f>
        <v/>
      </c>
      <c r="AD470" s="1069" t="str" cm="1">
        <f t="array" ref="AD470">IF($D470&lt;COLUMNS($F$7:AD$7),"",INDEX(TableDiv[[GASB]:[GASB]],_xlfn.AGGREGATE(15,3,(TableDiv[[Agency]:[Agency]]=$E470)/(TableDiv[[Agency]:[Agency]]=$E470)*(ROW(TableDiv[Agency])-ROW(TableDiv[[#Headers],[Agency]])),COLUMNS($F$7:AD$7))))</f>
        <v/>
      </c>
      <c r="AE470" s="1069" t="str" cm="1">
        <f t="array" ref="AE470">IF($D470&lt;COLUMNS($F$7:AE$7),"",INDEX(TableDiv[[GASB]:[GASB]],_xlfn.AGGREGATE(15,3,(TableDiv[[Agency]:[Agency]]=$E470)/(TableDiv[[Agency]:[Agency]]=$E470)*(ROW(TableDiv[Agency])-ROW(TableDiv[[#Headers],[Agency]])),COLUMNS($F$7:AE$7))))</f>
        <v/>
      </c>
      <c r="AF470" s="1069" t="str" cm="1">
        <f t="array" ref="AF470">IF($D470&lt;COLUMNS($F$7:AF$7),"",INDEX(TableDiv[[GASB]:[GASB]],_xlfn.AGGREGATE(15,3,(TableDiv[[Agency]:[Agency]]=$E470)/(TableDiv[[Agency]:[Agency]]=$E470)*(ROW(TableDiv[Agency])-ROW(TableDiv[[#Headers],[Agency]])),COLUMNS($F$7:AF$7))))</f>
        <v/>
      </c>
      <c r="AG470" s="1069" t="str" cm="1">
        <f t="array" ref="AG470">IF($D470&lt;COLUMNS($F$7:AG$7),"",INDEX(TableDiv[[GASB]:[GASB]],_xlfn.AGGREGATE(15,3,(TableDiv[[Agency]:[Agency]]=$E470)/(TableDiv[[Agency]:[Agency]]=$E470)*(ROW(TableDiv[Agency])-ROW(TableDiv[[#Headers],[Agency]])),COLUMNS($F$7:AG$7))))</f>
        <v/>
      </c>
      <c r="AH470" s="1069" t="str" cm="1">
        <f t="array" ref="AH470">IF($D470&lt;COLUMNS($F$7:AH$7),"",INDEX(TableDiv[[GASB]:[GASB]],_xlfn.AGGREGATE(15,3,(TableDiv[[Agency]:[Agency]]=$E470)/(TableDiv[[Agency]:[Agency]]=$E470)*(ROW(TableDiv[Agency])-ROW(TableDiv[[#Headers],[Agency]])),COLUMNS($F$7:AH$7))))</f>
        <v/>
      </c>
      <c r="AI470" s="1069" t="str" cm="1">
        <f t="array" ref="AI470">IF($D470&lt;COLUMNS($F$7:AI$7),"",INDEX(TableDiv[[GASB]:[GASB]],_xlfn.AGGREGATE(15,3,(TableDiv[[Agency]:[Agency]]=$E470)/(TableDiv[[Agency]:[Agency]]=$E470)*(ROW(TableDiv[Agency])-ROW(TableDiv[[#Headers],[Agency]])),COLUMNS($F$7:AI$7))))</f>
        <v/>
      </c>
      <c r="AJ470" s="1069" t="str" cm="1">
        <f t="array" ref="AJ470">IF($D470&lt;COLUMNS($F$7:AJ$7),"",INDEX(TableDiv[[GASB]:[GASB]],_xlfn.AGGREGATE(15,3,(TableDiv[[Agency]:[Agency]]=$E470)/(TableDiv[[Agency]:[Agency]]=$E470)*(ROW(TableDiv[Agency])-ROW(TableDiv[[#Headers],[Agency]])),COLUMNS($F$7:AJ$7))))</f>
        <v/>
      </c>
      <c r="AK470" s="1069" t="str" cm="1">
        <f t="array" ref="AK470">IF($D470&lt;COLUMNS($F$7:AK$7),"",INDEX(TableDiv[[GASB]:[GASB]],_xlfn.AGGREGATE(15,3,(TableDiv[[Agency]:[Agency]]=$E470)/(TableDiv[[Agency]:[Agency]]=$E470)*(ROW(TableDiv[Agency])-ROW(TableDiv[[#Headers],[Agency]])),COLUMNS($F$7:AK$7))))</f>
        <v/>
      </c>
      <c r="AL470" s="1069" t="str" cm="1">
        <f t="array" ref="AL470">IF($D470&lt;COLUMNS($F$7:AL$7),"",INDEX(TableDiv[[GASB]:[GASB]],_xlfn.AGGREGATE(15,3,(TableDiv[[Agency]:[Agency]]=$E470)/(TableDiv[[Agency]:[Agency]]=$E470)*(ROW(TableDiv[Agency])-ROW(TableDiv[[#Headers],[Agency]])),COLUMNS($F$7:AL$7))))</f>
        <v/>
      </c>
      <c r="AM470" s="1069" t="str" cm="1">
        <f t="array" ref="AM470">IF($D470&lt;COLUMNS($F$7:AM$7),"",INDEX(TableDiv[[GASB]:[GASB]],_xlfn.AGGREGATE(15,3,(TableDiv[[Agency]:[Agency]]=$E470)/(TableDiv[[Agency]:[Agency]]=$E470)*(ROW(TableDiv[Agency])-ROW(TableDiv[[#Headers],[Agency]])),COLUMNS($F$7:AM$7))))</f>
        <v/>
      </c>
      <c r="AN470" s="1069"/>
      <c r="AO470" s="1069"/>
      <c r="AP470" s="1069"/>
      <c r="AQ470" s="1069"/>
      <c r="AR470" s="1069"/>
      <c r="AS470" s="1069"/>
    </row>
    <row r="471" spans="1:45" ht="15">
      <c r="A471" s="1073" t="s">
        <v>1278</v>
      </c>
      <c r="B471" s="1073" t="s">
        <v>177</v>
      </c>
      <c r="C471" s="1069"/>
      <c r="W471" s="1069" t="str" cm="1">
        <f t="array" ref="W471">IF($D471&lt;COLUMNS($F$7:W$7),"",INDEX(TableDiv[[GASB]:[GASB]],_xlfn.AGGREGATE(15,3,(TableDiv[[Agency]:[Agency]]=$E471)/(TableDiv[[Agency]:[Agency]]=$E471)*(ROW(TableDiv[Agency])-ROW(TableDiv[[#Headers],[Agency]])),COLUMNS($F$7:W$7))))</f>
        <v/>
      </c>
      <c r="X471" s="1069" t="str" cm="1">
        <f t="array" ref="X471">IF($D471&lt;COLUMNS($F$7:X$7),"",INDEX(TableDiv[[GASB]:[GASB]],_xlfn.AGGREGATE(15,3,(TableDiv[[Agency]:[Agency]]=$E471)/(TableDiv[[Agency]:[Agency]]=$E471)*(ROW(TableDiv[Agency])-ROW(TableDiv[[#Headers],[Agency]])),COLUMNS($F$7:X$7))))</f>
        <v/>
      </c>
      <c r="Y471" s="1069" t="str" cm="1">
        <f t="array" ref="Y471">IF($D471&lt;COLUMNS($F$7:Y$7),"",INDEX(TableDiv[[GASB]:[GASB]],_xlfn.AGGREGATE(15,3,(TableDiv[[Agency]:[Agency]]=$E471)/(TableDiv[[Agency]:[Agency]]=$E471)*(ROW(TableDiv[Agency])-ROW(TableDiv[[#Headers],[Agency]])),COLUMNS($F$7:Y$7))))</f>
        <v/>
      </c>
      <c r="Z471" s="1069" t="str" cm="1">
        <f t="array" ref="Z471">IF($D471&lt;COLUMNS($F$7:Z$7),"",INDEX(TableDiv[[GASB]:[GASB]],_xlfn.AGGREGATE(15,3,(TableDiv[[Agency]:[Agency]]=$E471)/(TableDiv[[Agency]:[Agency]]=$E471)*(ROW(TableDiv[Agency])-ROW(TableDiv[[#Headers],[Agency]])),COLUMNS($F$7:Z$7))))</f>
        <v/>
      </c>
      <c r="AA471" s="1069" t="str" cm="1">
        <f t="array" ref="AA471">IF($D471&lt;COLUMNS($F$7:AA$7),"",INDEX(TableDiv[[GASB]:[GASB]],_xlfn.AGGREGATE(15,3,(TableDiv[[Agency]:[Agency]]=$E471)/(TableDiv[[Agency]:[Agency]]=$E471)*(ROW(TableDiv[Agency])-ROW(TableDiv[[#Headers],[Agency]])),COLUMNS($F$7:AA$7))))</f>
        <v/>
      </c>
      <c r="AB471" s="1069" t="str" cm="1">
        <f t="array" ref="AB471">IF($D471&lt;COLUMNS($F$7:AB$7),"",INDEX(TableDiv[[GASB]:[GASB]],_xlfn.AGGREGATE(15,3,(TableDiv[[Agency]:[Agency]]=$E471)/(TableDiv[[Agency]:[Agency]]=$E471)*(ROW(TableDiv[Agency])-ROW(TableDiv[[#Headers],[Agency]])),COLUMNS($F$7:AB$7))))</f>
        <v/>
      </c>
      <c r="AC471" s="1069" t="str" cm="1">
        <f t="array" ref="AC471">IF($D471&lt;COLUMNS($F$7:AC$7),"",INDEX(TableDiv[[GASB]:[GASB]],_xlfn.AGGREGATE(15,3,(TableDiv[[Agency]:[Agency]]=$E471)/(TableDiv[[Agency]:[Agency]]=$E471)*(ROW(TableDiv[Agency])-ROW(TableDiv[[#Headers],[Agency]])),COLUMNS($F$7:AC$7))))</f>
        <v/>
      </c>
      <c r="AD471" s="1069" t="str" cm="1">
        <f t="array" ref="AD471">IF($D471&lt;COLUMNS($F$7:AD$7),"",INDEX(TableDiv[[GASB]:[GASB]],_xlfn.AGGREGATE(15,3,(TableDiv[[Agency]:[Agency]]=$E471)/(TableDiv[[Agency]:[Agency]]=$E471)*(ROW(TableDiv[Agency])-ROW(TableDiv[[#Headers],[Agency]])),COLUMNS($F$7:AD$7))))</f>
        <v/>
      </c>
      <c r="AE471" s="1069" t="str" cm="1">
        <f t="array" ref="AE471">IF($D471&lt;COLUMNS($F$7:AE$7),"",INDEX(TableDiv[[GASB]:[GASB]],_xlfn.AGGREGATE(15,3,(TableDiv[[Agency]:[Agency]]=$E471)/(TableDiv[[Agency]:[Agency]]=$E471)*(ROW(TableDiv[Agency])-ROW(TableDiv[[#Headers],[Agency]])),COLUMNS($F$7:AE$7))))</f>
        <v/>
      </c>
      <c r="AF471" s="1069" t="str" cm="1">
        <f t="array" ref="AF471">IF($D471&lt;COLUMNS($F$7:AF$7),"",INDEX(TableDiv[[GASB]:[GASB]],_xlfn.AGGREGATE(15,3,(TableDiv[[Agency]:[Agency]]=$E471)/(TableDiv[[Agency]:[Agency]]=$E471)*(ROW(TableDiv[Agency])-ROW(TableDiv[[#Headers],[Agency]])),COLUMNS($F$7:AF$7))))</f>
        <v/>
      </c>
      <c r="AG471" s="1069" t="str" cm="1">
        <f t="array" ref="AG471">IF($D471&lt;COLUMNS($F$7:AG$7),"",INDEX(TableDiv[[GASB]:[GASB]],_xlfn.AGGREGATE(15,3,(TableDiv[[Agency]:[Agency]]=$E471)/(TableDiv[[Agency]:[Agency]]=$E471)*(ROW(TableDiv[Agency])-ROW(TableDiv[[#Headers],[Agency]])),COLUMNS($F$7:AG$7))))</f>
        <v/>
      </c>
      <c r="AH471" s="1069" t="str" cm="1">
        <f t="array" ref="AH471">IF($D471&lt;COLUMNS($F$7:AH$7),"",INDEX(TableDiv[[GASB]:[GASB]],_xlfn.AGGREGATE(15,3,(TableDiv[[Agency]:[Agency]]=$E471)/(TableDiv[[Agency]:[Agency]]=$E471)*(ROW(TableDiv[Agency])-ROW(TableDiv[[#Headers],[Agency]])),COLUMNS($F$7:AH$7))))</f>
        <v/>
      </c>
      <c r="AI471" s="1069" t="str" cm="1">
        <f t="array" ref="AI471">IF($D471&lt;COLUMNS($F$7:AI$7),"",INDEX(TableDiv[[GASB]:[GASB]],_xlfn.AGGREGATE(15,3,(TableDiv[[Agency]:[Agency]]=$E471)/(TableDiv[[Agency]:[Agency]]=$E471)*(ROW(TableDiv[Agency])-ROW(TableDiv[[#Headers],[Agency]])),COLUMNS($F$7:AI$7))))</f>
        <v/>
      </c>
      <c r="AJ471" s="1069" t="str" cm="1">
        <f t="array" ref="AJ471">IF($D471&lt;COLUMNS($F$7:AJ$7),"",INDEX(TableDiv[[GASB]:[GASB]],_xlfn.AGGREGATE(15,3,(TableDiv[[Agency]:[Agency]]=$E471)/(TableDiv[[Agency]:[Agency]]=$E471)*(ROW(TableDiv[Agency])-ROW(TableDiv[[#Headers],[Agency]])),COLUMNS($F$7:AJ$7))))</f>
        <v/>
      </c>
      <c r="AK471" s="1069" t="str" cm="1">
        <f t="array" ref="AK471">IF($D471&lt;COLUMNS($F$7:AK$7),"",INDEX(TableDiv[[GASB]:[GASB]],_xlfn.AGGREGATE(15,3,(TableDiv[[Agency]:[Agency]]=$E471)/(TableDiv[[Agency]:[Agency]]=$E471)*(ROW(TableDiv[Agency])-ROW(TableDiv[[#Headers],[Agency]])),COLUMNS($F$7:AK$7))))</f>
        <v/>
      </c>
      <c r="AL471" s="1069" t="str" cm="1">
        <f t="array" ref="AL471">IF($D471&lt;COLUMNS($F$7:AL$7),"",INDEX(TableDiv[[GASB]:[GASB]],_xlfn.AGGREGATE(15,3,(TableDiv[[Agency]:[Agency]]=$E471)/(TableDiv[[Agency]:[Agency]]=$E471)*(ROW(TableDiv[Agency])-ROW(TableDiv[[#Headers],[Agency]])),COLUMNS($F$7:AL$7))))</f>
        <v/>
      </c>
      <c r="AM471" s="1069" t="str" cm="1">
        <f t="array" ref="AM471">IF($D471&lt;COLUMNS($F$7:AM$7),"",INDEX(TableDiv[[GASB]:[GASB]],_xlfn.AGGREGATE(15,3,(TableDiv[[Agency]:[Agency]]=$E471)/(TableDiv[[Agency]:[Agency]]=$E471)*(ROW(TableDiv[Agency])-ROW(TableDiv[[#Headers],[Agency]])),COLUMNS($F$7:AM$7))))</f>
        <v/>
      </c>
      <c r="AN471" s="1069"/>
      <c r="AO471" s="1069"/>
      <c r="AP471" s="1069"/>
      <c r="AQ471" s="1069"/>
      <c r="AR471" s="1069"/>
      <c r="AS471" s="1069"/>
    </row>
    <row r="472" spans="1:45" ht="15">
      <c r="A472" s="1073" t="s">
        <v>1281</v>
      </c>
      <c r="B472" s="1073" t="s">
        <v>177</v>
      </c>
      <c r="C472" s="1069"/>
      <c r="W472" s="1069" t="str" cm="1">
        <f t="array" ref="W472">IF($D472&lt;COLUMNS($F$7:W$7),"",INDEX(TableDiv[[GASB]:[GASB]],_xlfn.AGGREGATE(15,3,(TableDiv[[Agency]:[Agency]]=$E472)/(TableDiv[[Agency]:[Agency]]=$E472)*(ROW(TableDiv[Agency])-ROW(TableDiv[[#Headers],[Agency]])),COLUMNS($F$7:W$7))))</f>
        <v/>
      </c>
      <c r="X472" s="1069" t="str" cm="1">
        <f t="array" ref="X472">IF($D472&lt;COLUMNS($F$7:X$7),"",INDEX(TableDiv[[GASB]:[GASB]],_xlfn.AGGREGATE(15,3,(TableDiv[[Agency]:[Agency]]=$E472)/(TableDiv[[Agency]:[Agency]]=$E472)*(ROW(TableDiv[Agency])-ROW(TableDiv[[#Headers],[Agency]])),COLUMNS($F$7:X$7))))</f>
        <v/>
      </c>
      <c r="Y472" s="1069" t="str" cm="1">
        <f t="array" ref="Y472">IF($D472&lt;COLUMNS($F$7:Y$7),"",INDEX(TableDiv[[GASB]:[GASB]],_xlfn.AGGREGATE(15,3,(TableDiv[[Agency]:[Agency]]=$E472)/(TableDiv[[Agency]:[Agency]]=$E472)*(ROW(TableDiv[Agency])-ROW(TableDiv[[#Headers],[Agency]])),COLUMNS($F$7:Y$7))))</f>
        <v/>
      </c>
      <c r="Z472" s="1069" t="str" cm="1">
        <f t="array" ref="Z472">IF($D472&lt;COLUMNS($F$7:Z$7),"",INDEX(TableDiv[[GASB]:[GASB]],_xlfn.AGGREGATE(15,3,(TableDiv[[Agency]:[Agency]]=$E472)/(TableDiv[[Agency]:[Agency]]=$E472)*(ROW(TableDiv[Agency])-ROW(TableDiv[[#Headers],[Agency]])),COLUMNS($F$7:Z$7))))</f>
        <v/>
      </c>
      <c r="AA472" s="1069" t="str" cm="1">
        <f t="array" ref="AA472">IF($D472&lt;COLUMNS($F$7:AA$7),"",INDEX(TableDiv[[GASB]:[GASB]],_xlfn.AGGREGATE(15,3,(TableDiv[[Agency]:[Agency]]=$E472)/(TableDiv[[Agency]:[Agency]]=$E472)*(ROW(TableDiv[Agency])-ROW(TableDiv[[#Headers],[Agency]])),COLUMNS($F$7:AA$7))))</f>
        <v/>
      </c>
      <c r="AB472" s="1069" t="str" cm="1">
        <f t="array" ref="AB472">IF($D472&lt;COLUMNS($F$7:AB$7),"",INDEX(TableDiv[[GASB]:[GASB]],_xlfn.AGGREGATE(15,3,(TableDiv[[Agency]:[Agency]]=$E472)/(TableDiv[[Agency]:[Agency]]=$E472)*(ROW(TableDiv[Agency])-ROW(TableDiv[[#Headers],[Agency]])),COLUMNS($F$7:AB$7))))</f>
        <v/>
      </c>
      <c r="AC472" s="1069" t="str" cm="1">
        <f t="array" ref="AC472">IF($D472&lt;COLUMNS($F$7:AC$7),"",INDEX(TableDiv[[GASB]:[GASB]],_xlfn.AGGREGATE(15,3,(TableDiv[[Agency]:[Agency]]=$E472)/(TableDiv[[Agency]:[Agency]]=$E472)*(ROW(TableDiv[Agency])-ROW(TableDiv[[#Headers],[Agency]])),COLUMNS($F$7:AC$7))))</f>
        <v/>
      </c>
      <c r="AD472" s="1069" t="str" cm="1">
        <f t="array" ref="AD472">IF($D472&lt;COLUMNS($F$7:AD$7),"",INDEX(TableDiv[[GASB]:[GASB]],_xlfn.AGGREGATE(15,3,(TableDiv[[Agency]:[Agency]]=$E472)/(TableDiv[[Agency]:[Agency]]=$E472)*(ROW(TableDiv[Agency])-ROW(TableDiv[[#Headers],[Agency]])),COLUMNS($F$7:AD$7))))</f>
        <v/>
      </c>
      <c r="AE472" s="1069" t="str" cm="1">
        <f t="array" ref="AE472">IF($D472&lt;COLUMNS($F$7:AE$7),"",INDEX(TableDiv[[GASB]:[GASB]],_xlfn.AGGREGATE(15,3,(TableDiv[[Agency]:[Agency]]=$E472)/(TableDiv[[Agency]:[Agency]]=$E472)*(ROW(TableDiv[Agency])-ROW(TableDiv[[#Headers],[Agency]])),COLUMNS($F$7:AE$7))))</f>
        <v/>
      </c>
      <c r="AF472" s="1069" t="str" cm="1">
        <f t="array" ref="AF472">IF($D472&lt;COLUMNS($F$7:AF$7),"",INDEX(TableDiv[[GASB]:[GASB]],_xlfn.AGGREGATE(15,3,(TableDiv[[Agency]:[Agency]]=$E472)/(TableDiv[[Agency]:[Agency]]=$E472)*(ROW(TableDiv[Agency])-ROW(TableDiv[[#Headers],[Agency]])),COLUMNS($F$7:AF$7))))</f>
        <v/>
      </c>
      <c r="AG472" s="1069" t="str" cm="1">
        <f t="array" ref="AG472">IF($D472&lt;COLUMNS($F$7:AG$7),"",INDEX(TableDiv[[GASB]:[GASB]],_xlfn.AGGREGATE(15,3,(TableDiv[[Agency]:[Agency]]=$E472)/(TableDiv[[Agency]:[Agency]]=$E472)*(ROW(TableDiv[Agency])-ROW(TableDiv[[#Headers],[Agency]])),COLUMNS($F$7:AG$7))))</f>
        <v/>
      </c>
      <c r="AH472" s="1069" t="str" cm="1">
        <f t="array" ref="AH472">IF($D472&lt;COLUMNS($F$7:AH$7),"",INDEX(TableDiv[[GASB]:[GASB]],_xlfn.AGGREGATE(15,3,(TableDiv[[Agency]:[Agency]]=$E472)/(TableDiv[[Agency]:[Agency]]=$E472)*(ROW(TableDiv[Agency])-ROW(TableDiv[[#Headers],[Agency]])),COLUMNS($F$7:AH$7))))</f>
        <v/>
      </c>
      <c r="AI472" s="1069" t="str" cm="1">
        <f t="array" ref="AI472">IF($D472&lt;COLUMNS($F$7:AI$7),"",INDEX(TableDiv[[GASB]:[GASB]],_xlfn.AGGREGATE(15,3,(TableDiv[[Agency]:[Agency]]=$E472)/(TableDiv[[Agency]:[Agency]]=$E472)*(ROW(TableDiv[Agency])-ROW(TableDiv[[#Headers],[Agency]])),COLUMNS($F$7:AI$7))))</f>
        <v/>
      </c>
      <c r="AJ472" s="1069" t="str" cm="1">
        <f t="array" ref="AJ472">IF($D472&lt;COLUMNS($F$7:AJ$7),"",INDEX(TableDiv[[GASB]:[GASB]],_xlfn.AGGREGATE(15,3,(TableDiv[[Agency]:[Agency]]=$E472)/(TableDiv[[Agency]:[Agency]]=$E472)*(ROW(TableDiv[Agency])-ROW(TableDiv[[#Headers],[Agency]])),COLUMNS($F$7:AJ$7))))</f>
        <v/>
      </c>
      <c r="AK472" s="1069" t="str" cm="1">
        <f t="array" ref="AK472">IF($D472&lt;COLUMNS($F$7:AK$7),"",INDEX(TableDiv[[GASB]:[GASB]],_xlfn.AGGREGATE(15,3,(TableDiv[[Agency]:[Agency]]=$E472)/(TableDiv[[Agency]:[Agency]]=$E472)*(ROW(TableDiv[Agency])-ROW(TableDiv[[#Headers],[Agency]])),COLUMNS($F$7:AK$7))))</f>
        <v/>
      </c>
      <c r="AL472" s="1069" t="str" cm="1">
        <f t="array" ref="AL472">IF($D472&lt;COLUMNS($F$7:AL$7),"",INDEX(TableDiv[[GASB]:[GASB]],_xlfn.AGGREGATE(15,3,(TableDiv[[Agency]:[Agency]]=$E472)/(TableDiv[[Agency]:[Agency]]=$E472)*(ROW(TableDiv[Agency])-ROW(TableDiv[[#Headers],[Agency]])),COLUMNS($F$7:AL$7))))</f>
        <v/>
      </c>
      <c r="AM472" s="1069" t="str" cm="1">
        <f t="array" ref="AM472">IF($D472&lt;COLUMNS($F$7:AM$7),"",INDEX(TableDiv[[GASB]:[GASB]],_xlfn.AGGREGATE(15,3,(TableDiv[[Agency]:[Agency]]=$E472)/(TableDiv[[Agency]:[Agency]]=$E472)*(ROW(TableDiv[Agency])-ROW(TableDiv[[#Headers],[Agency]])),COLUMNS($F$7:AM$7))))</f>
        <v/>
      </c>
      <c r="AN472" s="1069"/>
      <c r="AO472" s="1069"/>
      <c r="AP472" s="1069"/>
      <c r="AQ472" s="1069"/>
      <c r="AR472" s="1069"/>
      <c r="AS472" s="1069"/>
    </row>
    <row r="473" spans="1:45" ht="15">
      <c r="A473" s="1073" t="s">
        <v>1287</v>
      </c>
      <c r="B473" s="1073" t="s">
        <v>177</v>
      </c>
      <c r="C473" s="1069"/>
      <c r="W473" s="1069" t="str" cm="1">
        <f t="array" ref="W473">IF($D473&lt;COLUMNS($F$7:W$7),"",INDEX(TableDiv[[GASB]:[GASB]],_xlfn.AGGREGATE(15,3,(TableDiv[[Agency]:[Agency]]=$E473)/(TableDiv[[Agency]:[Agency]]=$E473)*(ROW(TableDiv[Agency])-ROW(TableDiv[[#Headers],[Agency]])),COLUMNS($F$7:W$7))))</f>
        <v/>
      </c>
      <c r="X473" s="1069" t="str" cm="1">
        <f t="array" ref="X473">IF($D473&lt;COLUMNS($F$7:X$7),"",INDEX(TableDiv[[GASB]:[GASB]],_xlfn.AGGREGATE(15,3,(TableDiv[[Agency]:[Agency]]=$E473)/(TableDiv[[Agency]:[Agency]]=$E473)*(ROW(TableDiv[Agency])-ROW(TableDiv[[#Headers],[Agency]])),COLUMNS($F$7:X$7))))</f>
        <v/>
      </c>
      <c r="Y473" s="1069" t="str" cm="1">
        <f t="array" ref="Y473">IF($D473&lt;COLUMNS($F$7:Y$7),"",INDEX(TableDiv[[GASB]:[GASB]],_xlfn.AGGREGATE(15,3,(TableDiv[[Agency]:[Agency]]=$E473)/(TableDiv[[Agency]:[Agency]]=$E473)*(ROW(TableDiv[Agency])-ROW(TableDiv[[#Headers],[Agency]])),COLUMNS($F$7:Y$7))))</f>
        <v/>
      </c>
      <c r="Z473" s="1069" t="str" cm="1">
        <f t="array" ref="Z473">IF($D473&lt;COLUMNS($F$7:Z$7),"",INDEX(TableDiv[[GASB]:[GASB]],_xlfn.AGGREGATE(15,3,(TableDiv[[Agency]:[Agency]]=$E473)/(TableDiv[[Agency]:[Agency]]=$E473)*(ROW(TableDiv[Agency])-ROW(TableDiv[[#Headers],[Agency]])),COLUMNS($F$7:Z$7))))</f>
        <v/>
      </c>
      <c r="AA473" s="1069" t="str" cm="1">
        <f t="array" ref="AA473">IF($D473&lt;COLUMNS($F$7:AA$7),"",INDEX(TableDiv[[GASB]:[GASB]],_xlfn.AGGREGATE(15,3,(TableDiv[[Agency]:[Agency]]=$E473)/(TableDiv[[Agency]:[Agency]]=$E473)*(ROW(TableDiv[Agency])-ROW(TableDiv[[#Headers],[Agency]])),COLUMNS($F$7:AA$7))))</f>
        <v/>
      </c>
      <c r="AB473" s="1069" t="str" cm="1">
        <f t="array" ref="AB473">IF($D473&lt;COLUMNS($F$7:AB$7),"",INDEX(TableDiv[[GASB]:[GASB]],_xlfn.AGGREGATE(15,3,(TableDiv[[Agency]:[Agency]]=$E473)/(TableDiv[[Agency]:[Agency]]=$E473)*(ROW(TableDiv[Agency])-ROW(TableDiv[[#Headers],[Agency]])),COLUMNS($F$7:AB$7))))</f>
        <v/>
      </c>
      <c r="AC473" s="1069" t="str" cm="1">
        <f t="array" ref="AC473">IF($D473&lt;COLUMNS($F$7:AC$7),"",INDEX(TableDiv[[GASB]:[GASB]],_xlfn.AGGREGATE(15,3,(TableDiv[[Agency]:[Agency]]=$E473)/(TableDiv[[Agency]:[Agency]]=$E473)*(ROW(TableDiv[Agency])-ROW(TableDiv[[#Headers],[Agency]])),COLUMNS($F$7:AC$7))))</f>
        <v/>
      </c>
      <c r="AD473" s="1069" t="str" cm="1">
        <f t="array" ref="AD473">IF($D473&lt;COLUMNS($F$7:AD$7),"",INDEX(TableDiv[[GASB]:[GASB]],_xlfn.AGGREGATE(15,3,(TableDiv[[Agency]:[Agency]]=$E473)/(TableDiv[[Agency]:[Agency]]=$E473)*(ROW(TableDiv[Agency])-ROW(TableDiv[[#Headers],[Agency]])),COLUMNS($F$7:AD$7))))</f>
        <v/>
      </c>
      <c r="AE473" s="1069" t="str" cm="1">
        <f t="array" ref="AE473">IF($D473&lt;COLUMNS($F$7:AE$7),"",INDEX(TableDiv[[GASB]:[GASB]],_xlfn.AGGREGATE(15,3,(TableDiv[[Agency]:[Agency]]=$E473)/(TableDiv[[Agency]:[Agency]]=$E473)*(ROW(TableDiv[Agency])-ROW(TableDiv[[#Headers],[Agency]])),COLUMNS($F$7:AE$7))))</f>
        <v/>
      </c>
      <c r="AF473" s="1069" t="str" cm="1">
        <f t="array" ref="AF473">IF($D473&lt;COLUMNS($F$7:AF$7),"",INDEX(TableDiv[[GASB]:[GASB]],_xlfn.AGGREGATE(15,3,(TableDiv[[Agency]:[Agency]]=$E473)/(TableDiv[[Agency]:[Agency]]=$E473)*(ROW(TableDiv[Agency])-ROW(TableDiv[[#Headers],[Agency]])),COLUMNS($F$7:AF$7))))</f>
        <v/>
      </c>
      <c r="AG473" s="1069" t="str" cm="1">
        <f t="array" ref="AG473">IF($D473&lt;COLUMNS($F$7:AG$7),"",INDEX(TableDiv[[GASB]:[GASB]],_xlfn.AGGREGATE(15,3,(TableDiv[[Agency]:[Agency]]=$E473)/(TableDiv[[Agency]:[Agency]]=$E473)*(ROW(TableDiv[Agency])-ROW(TableDiv[[#Headers],[Agency]])),COLUMNS($F$7:AG$7))))</f>
        <v/>
      </c>
      <c r="AH473" s="1069" t="str" cm="1">
        <f t="array" ref="AH473">IF($D473&lt;COLUMNS($F$7:AH$7),"",INDEX(TableDiv[[GASB]:[GASB]],_xlfn.AGGREGATE(15,3,(TableDiv[[Agency]:[Agency]]=$E473)/(TableDiv[[Agency]:[Agency]]=$E473)*(ROW(TableDiv[Agency])-ROW(TableDiv[[#Headers],[Agency]])),COLUMNS($F$7:AH$7))))</f>
        <v/>
      </c>
      <c r="AI473" s="1069" t="str" cm="1">
        <f t="array" ref="AI473">IF($D473&lt;COLUMNS($F$7:AI$7),"",INDEX(TableDiv[[GASB]:[GASB]],_xlfn.AGGREGATE(15,3,(TableDiv[[Agency]:[Agency]]=$E473)/(TableDiv[[Agency]:[Agency]]=$E473)*(ROW(TableDiv[Agency])-ROW(TableDiv[[#Headers],[Agency]])),COLUMNS($F$7:AI$7))))</f>
        <v/>
      </c>
      <c r="AJ473" s="1069" t="str" cm="1">
        <f t="array" ref="AJ473">IF($D473&lt;COLUMNS($F$7:AJ$7),"",INDEX(TableDiv[[GASB]:[GASB]],_xlfn.AGGREGATE(15,3,(TableDiv[[Agency]:[Agency]]=$E473)/(TableDiv[[Agency]:[Agency]]=$E473)*(ROW(TableDiv[Agency])-ROW(TableDiv[[#Headers],[Agency]])),COLUMNS($F$7:AJ$7))))</f>
        <v/>
      </c>
      <c r="AK473" s="1069" t="str" cm="1">
        <f t="array" ref="AK473">IF($D473&lt;COLUMNS($F$7:AK$7),"",INDEX(TableDiv[[GASB]:[GASB]],_xlfn.AGGREGATE(15,3,(TableDiv[[Agency]:[Agency]]=$E473)/(TableDiv[[Agency]:[Agency]]=$E473)*(ROW(TableDiv[Agency])-ROW(TableDiv[[#Headers],[Agency]])),COLUMNS($F$7:AK$7))))</f>
        <v/>
      </c>
      <c r="AL473" s="1069" t="str" cm="1">
        <f t="array" ref="AL473">IF($D473&lt;COLUMNS($F$7:AL$7),"",INDEX(TableDiv[[GASB]:[GASB]],_xlfn.AGGREGATE(15,3,(TableDiv[[Agency]:[Agency]]=$E473)/(TableDiv[[Agency]:[Agency]]=$E473)*(ROW(TableDiv[Agency])-ROW(TableDiv[[#Headers],[Agency]])),COLUMNS($F$7:AL$7))))</f>
        <v/>
      </c>
      <c r="AM473" s="1069" t="str" cm="1">
        <f t="array" ref="AM473">IF($D473&lt;COLUMNS($F$7:AM$7),"",INDEX(TableDiv[[GASB]:[GASB]],_xlfn.AGGREGATE(15,3,(TableDiv[[Agency]:[Agency]]=$E473)/(TableDiv[[Agency]:[Agency]]=$E473)*(ROW(TableDiv[Agency])-ROW(TableDiv[[#Headers],[Agency]])),COLUMNS($F$7:AM$7))))</f>
        <v/>
      </c>
      <c r="AN473" s="1069"/>
      <c r="AO473" s="1069"/>
      <c r="AP473" s="1069"/>
      <c r="AQ473" s="1069"/>
      <c r="AR473" s="1069"/>
      <c r="AS473" s="1069"/>
    </row>
    <row r="474" spans="1:45" ht="15">
      <c r="A474" s="1073" t="s">
        <v>1290</v>
      </c>
      <c r="B474" s="1073" t="s">
        <v>177</v>
      </c>
      <c r="C474" s="1069"/>
      <c r="W474" s="1069" t="str" cm="1">
        <f t="array" ref="W474">IF($D474&lt;COLUMNS($F$7:W$7),"",INDEX(TableDiv[[GASB]:[GASB]],_xlfn.AGGREGATE(15,3,(TableDiv[[Agency]:[Agency]]=$E474)/(TableDiv[[Agency]:[Agency]]=$E474)*(ROW(TableDiv[Agency])-ROW(TableDiv[[#Headers],[Agency]])),COLUMNS($F$7:W$7))))</f>
        <v/>
      </c>
      <c r="X474" s="1069" t="str" cm="1">
        <f t="array" ref="X474">IF($D474&lt;COLUMNS($F$7:X$7),"",INDEX(TableDiv[[GASB]:[GASB]],_xlfn.AGGREGATE(15,3,(TableDiv[[Agency]:[Agency]]=$E474)/(TableDiv[[Agency]:[Agency]]=$E474)*(ROW(TableDiv[Agency])-ROW(TableDiv[[#Headers],[Agency]])),COLUMNS($F$7:X$7))))</f>
        <v/>
      </c>
      <c r="Y474" s="1069" t="str" cm="1">
        <f t="array" ref="Y474">IF($D474&lt;COLUMNS($F$7:Y$7),"",INDEX(TableDiv[[GASB]:[GASB]],_xlfn.AGGREGATE(15,3,(TableDiv[[Agency]:[Agency]]=$E474)/(TableDiv[[Agency]:[Agency]]=$E474)*(ROW(TableDiv[Agency])-ROW(TableDiv[[#Headers],[Agency]])),COLUMNS($F$7:Y$7))))</f>
        <v/>
      </c>
      <c r="Z474" s="1069" t="str" cm="1">
        <f t="array" ref="Z474">IF($D474&lt;COLUMNS($F$7:Z$7),"",INDEX(TableDiv[[GASB]:[GASB]],_xlfn.AGGREGATE(15,3,(TableDiv[[Agency]:[Agency]]=$E474)/(TableDiv[[Agency]:[Agency]]=$E474)*(ROW(TableDiv[Agency])-ROW(TableDiv[[#Headers],[Agency]])),COLUMNS($F$7:Z$7))))</f>
        <v/>
      </c>
      <c r="AA474" s="1069" t="str" cm="1">
        <f t="array" ref="AA474">IF($D474&lt;COLUMNS($F$7:AA$7),"",INDEX(TableDiv[[GASB]:[GASB]],_xlfn.AGGREGATE(15,3,(TableDiv[[Agency]:[Agency]]=$E474)/(TableDiv[[Agency]:[Agency]]=$E474)*(ROW(TableDiv[Agency])-ROW(TableDiv[[#Headers],[Agency]])),COLUMNS($F$7:AA$7))))</f>
        <v/>
      </c>
      <c r="AB474" s="1069" t="str" cm="1">
        <f t="array" ref="AB474">IF($D474&lt;COLUMNS($F$7:AB$7),"",INDEX(TableDiv[[GASB]:[GASB]],_xlfn.AGGREGATE(15,3,(TableDiv[[Agency]:[Agency]]=$E474)/(TableDiv[[Agency]:[Agency]]=$E474)*(ROW(TableDiv[Agency])-ROW(TableDiv[[#Headers],[Agency]])),COLUMNS($F$7:AB$7))))</f>
        <v/>
      </c>
      <c r="AC474" s="1069" t="str" cm="1">
        <f t="array" ref="AC474">IF($D474&lt;COLUMNS($F$7:AC$7),"",INDEX(TableDiv[[GASB]:[GASB]],_xlfn.AGGREGATE(15,3,(TableDiv[[Agency]:[Agency]]=$E474)/(TableDiv[[Agency]:[Agency]]=$E474)*(ROW(TableDiv[Agency])-ROW(TableDiv[[#Headers],[Agency]])),COLUMNS($F$7:AC$7))))</f>
        <v/>
      </c>
      <c r="AD474" s="1069" t="str" cm="1">
        <f t="array" ref="AD474">IF($D474&lt;COLUMNS($F$7:AD$7),"",INDEX(TableDiv[[GASB]:[GASB]],_xlfn.AGGREGATE(15,3,(TableDiv[[Agency]:[Agency]]=$E474)/(TableDiv[[Agency]:[Agency]]=$E474)*(ROW(TableDiv[Agency])-ROW(TableDiv[[#Headers],[Agency]])),COLUMNS($F$7:AD$7))))</f>
        <v/>
      </c>
      <c r="AE474" s="1069" t="str" cm="1">
        <f t="array" ref="AE474">IF($D474&lt;COLUMNS($F$7:AE$7),"",INDEX(TableDiv[[GASB]:[GASB]],_xlfn.AGGREGATE(15,3,(TableDiv[[Agency]:[Agency]]=$E474)/(TableDiv[[Agency]:[Agency]]=$E474)*(ROW(TableDiv[Agency])-ROW(TableDiv[[#Headers],[Agency]])),COLUMNS($F$7:AE$7))))</f>
        <v/>
      </c>
      <c r="AF474" s="1069" t="str" cm="1">
        <f t="array" ref="AF474">IF($D474&lt;COLUMNS($F$7:AF$7),"",INDEX(TableDiv[[GASB]:[GASB]],_xlfn.AGGREGATE(15,3,(TableDiv[[Agency]:[Agency]]=$E474)/(TableDiv[[Agency]:[Agency]]=$E474)*(ROW(TableDiv[Agency])-ROW(TableDiv[[#Headers],[Agency]])),COLUMNS($F$7:AF$7))))</f>
        <v/>
      </c>
      <c r="AG474" s="1069" t="str" cm="1">
        <f t="array" ref="AG474">IF($D474&lt;COLUMNS($F$7:AG$7),"",INDEX(TableDiv[[GASB]:[GASB]],_xlfn.AGGREGATE(15,3,(TableDiv[[Agency]:[Agency]]=$E474)/(TableDiv[[Agency]:[Agency]]=$E474)*(ROW(TableDiv[Agency])-ROW(TableDiv[[#Headers],[Agency]])),COLUMNS($F$7:AG$7))))</f>
        <v/>
      </c>
      <c r="AH474" s="1069" t="str" cm="1">
        <f t="array" ref="AH474">IF($D474&lt;COLUMNS($F$7:AH$7),"",INDEX(TableDiv[[GASB]:[GASB]],_xlfn.AGGREGATE(15,3,(TableDiv[[Agency]:[Agency]]=$E474)/(TableDiv[[Agency]:[Agency]]=$E474)*(ROW(TableDiv[Agency])-ROW(TableDiv[[#Headers],[Agency]])),COLUMNS($F$7:AH$7))))</f>
        <v/>
      </c>
      <c r="AI474" s="1069" t="str" cm="1">
        <f t="array" ref="AI474">IF($D474&lt;COLUMNS($F$7:AI$7),"",INDEX(TableDiv[[GASB]:[GASB]],_xlfn.AGGREGATE(15,3,(TableDiv[[Agency]:[Agency]]=$E474)/(TableDiv[[Agency]:[Agency]]=$E474)*(ROW(TableDiv[Agency])-ROW(TableDiv[[#Headers],[Agency]])),COLUMNS($F$7:AI$7))))</f>
        <v/>
      </c>
      <c r="AJ474" s="1069" t="str" cm="1">
        <f t="array" ref="AJ474">IF($D474&lt;COLUMNS($F$7:AJ$7),"",INDEX(TableDiv[[GASB]:[GASB]],_xlfn.AGGREGATE(15,3,(TableDiv[[Agency]:[Agency]]=$E474)/(TableDiv[[Agency]:[Agency]]=$E474)*(ROW(TableDiv[Agency])-ROW(TableDiv[[#Headers],[Agency]])),COLUMNS($F$7:AJ$7))))</f>
        <v/>
      </c>
      <c r="AK474" s="1069" t="str" cm="1">
        <f t="array" ref="AK474">IF($D474&lt;COLUMNS($F$7:AK$7),"",INDEX(TableDiv[[GASB]:[GASB]],_xlfn.AGGREGATE(15,3,(TableDiv[[Agency]:[Agency]]=$E474)/(TableDiv[[Agency]:[Agency]]=$E474)*(ROW(TableDiv[Agency])-ROW(TableDiv[[#Headers],[Agency]])),COLUMNS($F$7:AK$7))))</f>
        <v/>
      </c>
      <c r="AL474" s="1069" t="str" cm="1">
        <f t="array" ref="AL474">IF($D474&lt;COLUMNS($F$7:AL$7),"",INDEX(TableDiv[[GASB]:[GASB]],_xlfn.AGGREGATE(15,3,(TableDiv[[Agency]:[Agency]]=$E474)/(TableDiv[[Agency]:[Agency]]=$E474)*(ROW(TableDiv[Agency])-ROW(TableDiv[[#Headers],[Agency]])),COLUMNS($F$7:AL$7))))</f>
        <v/>
      </c>
      <c r="AM474" s="1069" t="str" cm="1">
        <f t="array" ref="AM474">IF($D474&lt;COLUMNS($F$7:AM$7),"",INDEX(TableDiv[[GASB]:[GASB]],_xlfn.AGGREGATE(15,3,(TableDiv[[Agency]:[Agency]]=$E474)/(TableDiv[[Agency]:[Agency]]=$E474)*(ROW(TableDiv[Agency])-ROW(TableDiv[[#Headers],[Agency]])),COLUMNS($F$7:AM$7))))</f>
        <v/>
      </c>
      <c r="AN474" s="1069"/>
      <c r="AO474" s="1069"/>
      <c r="AP474" s="1069"/>
      <c r="AQ474" s="1069"/>
      <c r="AR474" s="1069"/>
      <c r="AS474" s="1069"/>
    </row>
    <row r="475" spans="1:45" ht="15">
      <c r="A475" s="1073" t="s">
        <v>1293</v>
      </c>
      <c r="B475" s="1073" t="s">
        <v>177</v>
      </c>
      <c r="C475" s="1069"/>
      <c r="W475" s="1069" t="str" cm="1">
        <f t="array" ref="W475">IF($D475&lt;COLUMNS($F$7:W$7),"",INDEX(TableDiv[[GASB]:[GASB]],_xlfn.AGGREGATE(15,3,(TableDiv[[Agency]:[Agency]]=$E475)/(TableDiv[[Agency]:[Agency]]=$E475)*(ROW(TableDiv[Agency])-ROW(TableDiv[[#Headers],[Agency]])),COLUMNS($F$7:W$7))))</f>
        <v/>
      </c>
      <c r="X475" s="1069" t="str" cm="1">
        <f t="array" ref="X475">IF($D475&lt;COLUMNS($F$7:X$7),"",INDEX(TableDiv[[GASB]:[GASB]],_xlfn.AGGREGATE(15,3,(TableDiv[[Agency]:[Agency]]=$E475)/(TableDiv[[Agency]:[Agency]]=$E475)*(ROW(TableDiv[Agency])-ROW(TableDiv[[#Headers],[Agency]])),COLUMNS($F$7:X$7))))</f>
        <v/>
      </c>
      <c r="Y475" s="1069" t="str" cm="1">
        <f t="array" ref="Y475">IF($D475&lt;COLUMNS($F$7:Y$7),"",INDEX(TableDiv[[GASB]:[GASB]],_xlfn.AGGREGATE(15,3,(TableDiv[[Agency]:[Agency]]=$E475)/(TableDiv[[Agency]:[Agency]]=$E475)*(ROW(TableDiv[Agency])-ROW(TableDiv[[#Headers],[Agency]])),COLUMNS($F$7:Y$7))))</f>
        <v/>
      </c>
      <c r="Z475" s="1069" t="str" cm="1">
        <f t="array" ref="Z475">IF($D475&lt;COLUMNS($F$7:Z$7),"",INDEX(TableDiv[[GASB]:[GASB]],_xlfn.AGGREGATE(15,3,(TableDiv[[Agency]:[Agency]]=$E475)/(TableDiv[[Agency]:[Agency]]=$E475)*(ROW(TableDiv[Agency])-ROW(TableDiv[[#Headers],[Agency]])),COLUMNS($F$7:Z$7))))</f>
        <v/>
      </c>
      <c r="AA475" s="1069" t="str" cm="1">
        <f t="array" ref="AA475">IF($D475&lt;COLUMNS($F$7:AA$7),"",INDEX(TableDiv[[GASB]:[GASB]],_xlfn.AGGREGATE(15,3,(TableDiv[[Agency]:[Agency]]=$E475)/(TableDiv[[Agency]:[Agency]]=$E475)*(ROW(TableDiv[Agency])-ROW(TableDiv[[#Headers],[Agency]])),COLUMNS($F$7:AA$7))))</f>
        <v/>
      </c>
      <c r="AB475" s="1069" t="str" cm="1">
        <f t="array" ref="AB475">IF($D475&lt;COLUMNS($F$7:AB$7),"",INDEX(TableDiv[[GASB]:[GASB]],_xlfn.AGGREGATE(15,3,(TableDiv[[Agency]:[Agency]]=$E475)/(TableDiv[[Agency]:[Agency]]=$E475)*(ROW(TableDiv[Agency])-ROW(TableDiv[[#Headers],[Agency]])),COLUMNS($F$7:AB$7))))</f>
        <v/>
      </c>
      <c r="AC475" s="1069" t="str" cm="1">
        <f t="array" ref="AC475">IF($D475&lt;COLUMNS($F$7:AC$7),"",INDEX(TableDiv[[GASB]:[GASB]],_xlfn.AGGREGATE(15,3,(TableDiv[[Agency]:[Agency]]=$E475)/(TableDiv[[Agency]:[Agency]]=$E475)*(ROW(TableDiv[Agency])-ROW(TableDiv[[#Headers],[Agency]])),COLUMNS($F$7:AC$7))))</f>
        <v/>
      </c>
      <c r="AD475" s="1069" t="str" cm="1">
        <f t="array" ref="AD475">IF($D475&lt;COLUMNS($F$7:AD$7),"",INDEX(TableDiv[[GASB]:[GASB]],_xlfn.AGGREGATE(15,3,(TableDiv[[Agency]:[Agency]]=$E475)/(TableDiv[[Agency]:[Agency]]=$E475)*(ROW(TableDiv[Agency])-ROW(TableDiv[[#Headers],[Agency]])),COLUMNS($F$7:AD$7))))</f>
        <v/>
      </c>
      <c r="AE475" s="1069" t="str" cm="1">
        <f t="array" ref="AE475">IF($D475&lt;COLUMNS($F$7:AE$7),"",INDEX(TableDiv[[GASB]:[GASB]],_xlfn.AGGREGATE(15,3,(TableDiv[[Agency]:[Agency]]=$E475)/(TableDiv[[Agency]:[Agency]]=$E475)*(ROW(TableDiv[Agency])-ROW(TableDiv[[#Headers],[Agency]])),COLUMNS($F$7:AE$7))))</f>
        <v/>
      </c>
      <c r="AF475" s="1069" t="str" cm="1">
        <f t="array" ref="AF475">IF($D475&lt;COLUMNS($F$7:AF$7),"",INDEX(TableDiv[[GASB]:[GASB]],_xlfn.AGGREGATE(15,3,(TableDiv[[Agency]:[Agency]]=$E475)/(TableDiv[[Agency]:[Agency]]=$E475)*(ROW(TableDiv[Agency])-ROW(TableDiv[[#Headers],[Agency]])),COLUMNS($F$7:AF$7))))</f>
        <v/>
      </c>
      <c r="AG475" s="1069" t="str" cm="1">
        <f t="array" ref="AG475">IF($D475&lt;COLUMNS($F$7:AG$7),"",INDEX(TableDiv[[GASB]:[GASB]],_xlfn.AGGREGATE(15,3,(TableDiv[[Agency]:[Agency]]=$E475)/(TableDiv[[Agency]:[Agency]]=$E475)*(ROW(TableDiv[Agency])-ROW(TableDiv[[#Headers],[Agency]])),COLUMNS($F$7:AG$7))))</f>
        <v/>
      </c>
      <c r="AH475" s="1069" t="str" cm="1">
        <f t="array" ref="AH475">IF($D475&lt;COLUMNS($F$7:AH$7),"",INDEX(TableDiv[[GASB]:[GASB]],_xlfn.AGGREGATE(15,3,(TableDiv[[Agency]:[Agency]]=$E475)/(TableDiv[[Agency]:[Agency]]=$E475)*(ROW(TableDiv[Agency])-ROW(TableDiv[[#Headers],[Agency]])),COLUMNS($F$7:AH$7))))</f>
        <v/>
      </c>
      <c r="AI475" s="1069" t="str" cm="1">
        <f t="array" ref="AI475">IF($D475&lt;COLUMNS($F$7:AI$7),"",INDEX(TableDiv[[GASB]:[GASB]],_xlfn.AGGREGATE(15,3,(TableDiv[[Agency]:[Agency]]=$E475)/(TableDiv[[Agency]:[Agency]]=$E475)*(ROW(TableDiv[Agency])-ROW(TableDiv[[#Headers],[Agency]])),COLUMNS($F$7:AI$7))))</f>
        <v/>
      </c>
      <c r="AJ475" s="1069" t="str" cm="1">
        <f t="array" ref="AJ475">IF($D475&lt;COLUMNS($F$7:AJ$7),"",INDEX(TableDiv[[GASB]:[GASB]],_xlfn.AGGREGATE(15,3,(TableDiv[[Agency]:[Agency]]=$E475)/(TableDiv[[Agency]:[Agency]]=$E475)*(ROW(TableDiv[Agency])-ROW(TableDiv[[#Headers],[Agency]])),COLUMNS($F$7:AJ$7))))</f>
        <v/>
      </c>
      <c r="AK475" s="1069" t="str" cm="1">
        <f t="array" ref="AK475">IF($D475&lt;COLUMNS($F$7:AK$7),"",INDEX(TableDiv[[GASB]:[GASB]],_xlfn.AGGREGATE(15,3,(TableDiv[[Agency]:[Agency]]=$E475)/(TableDiv[[Agency]:[Agency]]=$E475)*(ROW(TableDiv[Agency])-ROW(TableDiv[[#Headers],[Agency]])),COLUMNS($F$7:AK$7))))</f>
        <v/>
      </c>
      <c r="AL475" s="1069" t="str" cm="1">
        <f t="array" ref="AL475">IF($D475&lt;COLUMNS($F$7:AL$7),"",INDEX(TableDiv[[GASB]:[GASB]],_xlfn.AGGREGATE(15,3,(TableDiv[[Agency]:[Agency]]=$E475)/(TableDiv[[Agency]:[Agency]]=$E475)*(ROW(TableDiv[Agency])-ROW(TableDiv[[#Headers],[Agency]])),COLUMNS($F$7:AL$7))))</f>
        <v/>
      </c>
      <c r="AM475" s="1069" t="str" cm="1">
        <f t="array" ref="AM475">IF($D475&lt;COLUMNS($F$7:AM$7),"",INDEX(TableDiv[[GASB]:[GASB]],_xlfn.AGGREGATE(15,3,(TableDiv[[Agency]:[Agency]]=$E475)/(TableDiv[[Agency]:[Agency]]=$E475)*(ROW(TableDiv[Agency])-ROW(TableDiv[[#Headers],[Agency]])),COLUMNS($F$7:AM$7))))</f>
        <v/>
      </c>
      <c r="AN475" s="1069"/>
      <c r="AO475" s="1069"/>
      <c r="AP475" s="1069"/>
      <c r="AQ475" s="1069"/>
      <c r="AR475" s="1069"/>
      <c r="AS475" s="1069"/>
    </row>
    <row r="476" spans="1:45" ht="15">
      <c r="A476" s="1073" t="s">
        <v>1296</v>
      </c>
      <c r="B476" s="1073" t="s">
        <v>177</v>
      </c>
      <c r="C476" s="1069"/>
      <c r="W476" s="1069" t="str" cm="1">
        <f t="array" ref="W476">IF($D476&lt;COLUMNS($F$7:W$7),"",INDEX(TableDiv[[GASB]:[GASB]],_xlfn.AGGREGATE(15,3,(TableDiv[[Agency]:[Agency]]=$E476)/(TableDiv[[Agency]:[Agency]]=$E476)*(ROW(TableDiv[Agency])-ROW(TableDiv[[#Headers],[Agency]])),COLUMNS($F$7:W$7))))</f>
        <v/>
      </c>
      <c r="X476" s="1069" t="str" cm="1">
        <f t="array" ref="X476">IF($D476&lt;COLUMNS($F$7:X$7),"",INDEX(TableDiv[[GASB]:[GASB]],_xlfn.AGGREGATE(15,3,(TableDiv[[Agency]:[Agency]]=$E476)/(TableDiv[[Agency]:[Agency]]=$E476)*(ROW(TableDiv[Agency])-ROW(TableDiv[[#Headers],[Agency]])),COLUMNS($F$7:X$7))))</f>
        <v/>
      </c>
      <c r="Y476" s="1069" t="str" cm="1">
        <f t="array" ref="Y476">IF($D476&lt;COLUMNS($F$7:Y$7),"",INDEX(TableDiv[[GASB]:[GASB]],_xlfn.AGGREGATE(15,3,(TableDiv[[Agency]:[Agency]]=$E476)/(TableDiv[[Agency]:[Agency]]=$E476)*(ROW(TableDiv[Agency])-ROW(TableDiv[[#Headers],[Agency]])),COLUMNS($F$7:Y$7))))</f>
        <v/>
      </c>
      <c r="Z476" s="1069" t="str" cm="1">
        <f t="array" ref="Z476">IF($D476&lt;COLUMNS($F$7:Z$7),"",INDEX(TableDiv[[GASB]:[GASB]],_xlfn.AGGREGATE(15,3,(TableDiv[[Agency]:[Agency]]=$E476)/(TableDiv[[Agency]:[Agency]]=$E476)*(ROW(TableDiv[Agency])-ROW(TableDiv[[#Headers],[Agency]])),COLUMNS($F$7:Z$7))))</f>
        <v/>
      </c>
      <c r="AA476" s="1069" t="str" cm="1">
        <f t="array" ref="AA476">IF($D476&lt;COLUMNS($F$7:AA$7),"",INDEX(TableDiv[[GASB]:[GASB]],_xlfn.AGGREGATE(15,3,(TableDiv[[Agency]:[Agency]]=$E476)/(TableDiv[[Agency]:[Agency]]=$E476)*(ROW(TableDiv[Agency])-ROW(TableDiv[[#Headers],[Agency]])),COLUMNS($F$7:AA$7))))</f>
        <v/>
      </c>
      <c r="AB476" s="1069" t="str" cm="1">
        <f t="array" ref="AB476">IF($D476&lt;COLUMNS($F$7:AB$7),"",INDEX(TableDiv[[GASB]:[GASB]],_xlfn.AGGREGATE(15,3,(TableDiv[[Agency]:[Agency]]=$E476)/(TableDiv[[Agency]:[Agency]]=$E476)*(ROW(TableDiv[Agency])-ROW(TableDiv[[#Headers],[Agency]])),COLUMNS($F$7:AB$7))))</f>
        <v/>
      </c>
      <c r="AC476" s="1069" t="str" cm="1">
        <f t="array" ref="AC476">IF($D476&lt;COLUMNS($F$7:AC$7),"",INDEX(TableDiv[[GASB]:[GASB]],_xlfn.AGGREGATE(15,3,(TableDiv[[Agency]:[Agency]]=$E476)/(TableDiv[[Agency]:[Agency]]=$E476)*(ROW(TableDiv[Agency])-ROW(TableDiv[[#Headers],[Agency]])),COLUMNS($F$7:AC$7))))</f>
        <v/>
      </c>
      <c r="AD476" s="1069" t="str" cm="1">
        <f t="array" ref="AD476">IF($D476&lt;COLUMNS($F$7:AD$7),"",INDEX(TableDiv[[GASB]:[GASB]],_xlfn.AGGREGATE(15,3,(TableDiv[[Agency]:[Agency]]=$E476)/(TableDiv[[Agency]:[Agency]]=$E476)*(ROW(TableDiv[Agency])-ROW(TableDiv[[#Headers],[Agency]])),COLUMNS($F$7:AD$7))))</f>
        <v/>
      </c>
      <c r="AE476" s="1069" t="str" cm="1">
        <f t="array" ref="AE476">IF($D476&lt;COLUMNS($F$7:AE$7),"",INDEX(TableDiv[[GASB]:[GASB]],_xlfn.AGGREGATE(15,3,(TableDiv[[Agency]:[Agency]]=$E476)/(TableDiv[[Agency]:[Agency]]=$E476)*(ROW(TableDiv[Agency])-ROW(TableDiv[[#Headers],[Agency]])),COLUMNS($F$7:AE$7))))</f>
        <v/>
      </c>
      <c r="AF476" s="1069" t="str" cm="1">
        <f t="array" ref="AF476">IF($D476&lt;COLUMNS($F$7:AF$7),"",INDEX(TableDiv[[GASB]:[GASB]],_xlfn.AGGREGATE(15,3,(TableDiv[[Agency]:[Agency]]=$E476)/(TableDiv[[Agency]:[Agency]]=$E476)*(ROW(TableDiv[Agency])-ROW(TableDiv[[#Headers],[Agency]])),COLUMNS($F$7:AF$7))))</f>
        <v/>
      </c>
      <c r="AG476" s="1069" t="str" cm="1">
        <f t="array" ref="AG476">IF($D476&lt;COLUMNS($F$7:AG$7),"",INDEX(TableDiv[[GASB]:[GASB]],_xlfn.AGGREGATE(15,3,(TableDiv[[Agency]:[Agency]]=$E476)/(TableDiv[[Agency]:[Agency]]=$E476)*(ROW(TableDiv[Agency])-ROW(TableDiv[[#Headers],[Agency]])),COLUMNS($F$7:AG$7))))</f>
        <v/>
      </c>
      <c r="AH476" s="1069" t="str" cm="1">
        <f t="array" ref="AH476">IF($D476&lt;COLUMNS($F$7:AH$7),"",INDEX(TableDiv[[GASB]:[GASB]],_xlfn.AGGREGATE(15,3,(TableDiv[[Agency]:[Agency]]=$E476)/(TableDiv[[Agency]:[Agency]]=$E476)*(ROW(TableDiv[Agency])-ROW(TableDiv[[#Headers],[Agency]])),COLUMNS($F$7:AH$7))))</f>
        <v/>
      </c>
      <c r="AI476" s="1069" t="str" cm="1">
        <f t="array" ref="AI476">IF($D476&lt;COLUMNS($F$7:AI$7),"",INDEX(TableDiv[[GASB]:[GASB]],_xlfn.AGGREGATE(15,3,(TableDiv[[Agency]:[Agency]]=$E476)/(TableDiv[[Agency]:[Agency]]=$E476)*(ROW(TableDiv[Agency])-ROW(TableDiv[[#Headers],[Agency]])),COLUMNS($F$7:AI$7))))</f>
        <v/>
      </c>
      <c r="AJ476" s="1069" t="str" cm="1">
        <f t="array" ref="AJ476">IF($D476&lt;COLUMNS($F$7:AJ$7),"",INDEX(TableDiv[[GASB]:[GASB]],_xlfn.AGGREGATE(15,3,(TableDiv[[Agency]:[Agency]]=$E476)/(TableDiv[[Agency]:[Agency]]=$E476)*(ROW(TableDiv[Agency])-ROW(TableDiv[[#Headers],[Agency]])),COLUMNS($F$7:AJ$7))))</f>
        <v/>
      </c>
      <c r="AK476" s="1069" t="str" cm="1">
        <f t="array" ref="AK476">IF($D476&lt;COLUMNS($F$7:AK$7),"",INDEX(TableDiv[[GASB]:[GASB]],_xlfn.AGGREGATE(15,3,(TableDiv[[Agency]:[Agency]]=$E476)/(TableDiv[[Agency]:[Agency]]=$E476)*(ROW(TableDiv[Agency])-ROW(TableDiv[[#Headers],[Agency]])),COLUMNS($F$7:AK$7))))</f>
        <v/>
      </c>
      <c r="AL476" s="1069" t="str" cm="1">
        <f t="array" ref="AL476">IF($D476&lt;COLUMNS($F$7:AL$7),"",INDEX(TableDiv[[GASB]:[GASB]],_xlfn.AGGREGATE(15,3,(TableDiv[[Agency]:[Agency]]=$E476)/(TableDiv[[Agency]:[Agency]]=$E476)*(ROW(TableDiv[Agency])-ROW(TableDiv[[#Headers],[Agency]])),COLUMNS($F$7:AL$7))))</f>
        <v/>
      </c>
      <c r="AM476" s="1069" t="str" cm="1">
        <f t="array" ref="AM476">IF($D476&lt;COLUMNS($F$7:AM$7),"",INDEX(TableDiv[[GASB]:[GASB]],_xlfn.AGGREGATE(15,3,(TableDiv[[Agency]:[Agency]]=$E476)/(TableDiv[[Agency]:[Agency]]=$E476)*(ROW(TableDiv[Agency])-ROW(TableDiv[[#Headers],[Agency]])),COLUMNS($F$7:AM$7))))</f>
        <v/>
      </c>
      <c r="AN476" s="1069"/>
      <c r="AO476" s="1069"/>
      <c r="AP476" s="1069"/>
      <c r="AQ476" s="1069"/>
      <c r="AR476" s="1069"/>
      <c r="AS476" s="1069"/>
    </row>
    <row r="477" spans="1:45" ht="15">
      <c r="A477" s="1073" t="s">
        <v>1299</v>
      </c>
      <c r="B477" s="1073" t="s">
        <v>177</v>
      </c>
      <c r="C477" s="1069"/>
      <c r="W477" s="1069" t="str" cm="1">
        <f t="array" ref="W477">IF($D477&lt;COLUMNS($F$7:W$7),"",INDEX(TableDiv[[GASB]:[GASB]],_xlfn.AGGREGATE(15,3,(TableDiv[[Agency]:[Agency]]=$E477)/(TableDiv[[Agency]:[Agency]]=$E477)*(ROW(TableDiv[Agency])-ROW(TableDiv[[#Headers],[Agency]])),COLUMNS($F$7:W$7))))</f>
        <v/>
      </c>
      <c r="X477" s="1069" t="str" cm="1">
        <f t="array" ref="X477">IF($D477&lt;COLUMNS($F$7:X$7),"",INDEX(TableDiv[[GASB]:[GASB]],_xlfn.AGGREGATE(15,3,(TableDiv[[Agency]:[Agency]]=$E477)/(TableDiv[[Agency]:[Agency]]=$E477)*(ROW(TableDiv[Agency])-ROW(TableDiv[[#Headers],[Agency]])),COLUMNS($F$7:X$7))))</f>
        <v/>
      </c>
      <c r="Y477" s="1069" t="str" cm="1">
        <f t="array" ref="Y477">IF($D477&lt;COLUMNS($F$7:Y$7),"",INDEX(TableDiv[[GASB]:[GASB]],_xlfn.AGGREGATE(15,3,(TableDiv[[Agency]:[Agency]]=$E477)/(TableDiv[[Agency]:[Agency]]=$E477)*(ROW(TableDiv[Agency])-ROW(TableDiv[[#Headers],[Agency]])),COLUMNS($F$7:Y$7))))</f>
        <v/>
      </c>
      <c r="Z477" s="1069" t="str" cm="1">
        <f t="array" ref="Z477">IF($D477&lt;COLUMNS($F$7:Z$7),"",INDEX(TableDiv[[GASB]:[GASB]],_xlfn.AGGREGATE(15,3,(TableDiv[[Agency]:[Agency]]=$E477)/(TableDiv[[Agency]:[Agency]]=$E477)*(ROW(TableDiv[Agency])-ROW(TableDiv[[#Headers],[Agency]])),COLUMNS($F$7:Z$7))))</f>
        <v/>
      </c>
      <c r="AA477" s="1069" t="str" cm="1">
        <f t="array" ref="AA477">IF($D477&lt;COLUMNS($F$7:AA$7),"",INDEX(TableDiv[[GASB]:[GASB]],_xlfn.AGGREGATE(15,3,(TableDiv[[Agency]:[Agency]]=$E477)/(TableDiv[[Agency]:[Agency]]=$E477)*(ROW(TableDiv[Agency])-ROW(TableDiv[[#Headers],[Agency]])),COLUMNS($F$7:AA$7))))</f>
        <v/>
      </c>
      <c r="AB477" s="1069" t="str" cm="1">
        <f t="array" ref="AB477">IF($D477&lt;COLUMNS($F$7:AB$7),"",INDEX(TableDiv[[GASB]:[GASB]],_xlfn.AGGREGATE(15,3,(TableDiv[[Agency]:[Agency]]=$E477)/(TableDiv[[Agency]:[Agency]]=$E477)*(ROW(TableDiv[Agency])-ROW(TableDiv[[#Headers],[Agency]])),COLUMNS($F$7:AB$7))))</f>
        <v/>
      </c>
      <c r="AC477" s="1069" t="str" cm="1">
        <f t="array" ref="AC477">IF($D477&lt;COLUMNS($F$7:AC$7),"",INDEX(TableDiv[[GASB]:[GASB]],_xlfn.AGGREGATE(15,3,(TableDiv[[Agency]:[Agency]]=$E477)/(TableDiv[[Agency]:[Agency]]=$E477)*(ROW(TableDiv[Agency])-ROW(TableDiv[[#Headers],[Agency]])),COLUMNS($F$7:AC$7))))</f>
        <v/>
      </c>
      <c r="AD477" s="1069" t="str" cm="1">
        <f t="array" ref="AD477">IF($D477&lt;COLUMNS($F$7:AD$7),"",INDEX(TableDiv[[GASB]:[GASB]],_xlfn.AGGREGATE(15,3,(TableDiv[[Agency]:[Agency]]=$E477)/(TableDiv[[Agency]:[Agency]]=$E477)*(ROW(TableDiv[Agency])-ROW(TableDiv[[#Headers],[Agency]])),COLUMNS($F$7:AD$7))))</f>
        <v/>
      </c>
      <c r="AE477" s="1069" t="str" cm="1">
        <f t="array" ref="AE477">IF($D477&lt;COLUMNS($F$7:AE$7),"",INDEX(TableDiv[[GASB]:[GASB]],_xlfn.AGGREGATE(15,3,(TableDiv[[Agency]:[Agency]]=$E477)/(TableDiv[[Agency]:[Agency]]=$E477)*(ROW(TableDiv[Agency])-ROW(TableDiv[[#Headers],[Agency]])),COLUMNS($F$7:AE$7))))</f>
        <v/>
      </c>
      <c r="AF477" s="1069" t="str" cm="1">
        <f t="array" ref="AF477">IF($D477&lt;COLUMNS($F$7:AF$7),"",INDEX(TableDiv[[GASB]:[GASB]],_xlfn.AGGREGATE(15,3,(TableDiv[[Agency]:[Agency]]=$E477)/(TableDiv[[Agency]:[Agency]]=$E477)*(ROW(TableDiv[Agency])-ROW(TableDiv[[#Headers],[Agency]])),COLUMNS($F$7:AF$7))))</f>
        <v/>
      </c>
      <c r="AG477" s="1069" t="str" cm="1">
        <f t="array" ref="AG477">IF($D477&lt;COLUMNS($F$7:AG$7),"",INDEX(TableDiv[[GASB]:[GASB]],_xlfn.AGGREGATE(15,3,(TableDiv[[Agency]:[Agency]]=$E477)/(TableDiv[[Agency]:[Agency]]=$E477)*(ROW(TableDiv[Agency])-ROW(TableDiv[[#Headers],[Agency]])),COLUMNS($F$7:AG$7))))</f>
        <v/>
      </c>
      <c r="AH477" s="1069" t="str" cm="1">
        <f t="array" ref="AH477">IF($D477&lt;COLUMNS($F$7:AH$7),"",INDEX(TableDiv[[GASB]:[GASB]],_xlfn.AGGREGATE(15,3,(TableDiv[[Agency]:[Agency]]=$E477)/(TableDiv[[Agency]:[Agency]]=$E477)*(ROW(TableDiv[Agency])-ROW(TableDiv[[#Headers],[Agency]])),COLUMNS($F$7:AH$7))))</f>
        <v/>
      </c>
      <c r="AI477" s="1069" t="str" cm="1">
        <f t="array" ref="AI477">IF($D477&lt;COLUMNS($F$7:AI$7),"",INDEX(TableDiv[[GASB]:[GASB]],_xlfn.AGGREGATE(15,3,(TableDiv[[Agency]:[Agency]]=$E477)/(TableDiv[[Agency]:[Agency]]=$E477)*(ROW(TableDiv[Agency])-ROW(TableDiv[[#Headers],[Agency]])),COLUMNS($F$7:AI$7))))</f>
        <v/>
      </c>
      <c r="AJ477" s="1069" t="str" cm="1">
        <f t="array" ref="AJ477">IF($D477&lt;COLUMNS($F$7:AJ$7),"",INDEX(TableDiv[[GASB]:[GASB]],_xlfn.AGGREGATE(15,3,(TableDiv[[Agency]:[Agency]]=$E477)/(TableDiv[[Agency]:[Agency]]=$E477)*(ROW(TableDiv[Agency])-ROW(TableDiv[[#Headers],[Agency]])),COLUMNS($F$7:AJ$7))))</f>
        <v/>
      </c>
      <c r="AK477" s="1069" t="str" cm="1">
        <f t="array" ref="AK477">IF($D477&lt;COLUMNS($F$7:AK$7),"",INDEX(TableDiv[[GASB]:[GASB]],_xlfn.AGGREGATE(15,3,(TableDiv[[Agency]:[Agency]]=$E477)/(TableDiv[[Agency]:[Agency]]=$E477)*(ROW(TableDiv[Agency])-ROW(TableDiv[[#Headers],[Agency]])),COLUMNS($F$7:AK$7))))</f>
        <v/>
      </c>
      <c r="AL477" s="1069" t="str" cm="1">
        <f t="array" ref="AL477">IF($D477&lt;COLUMNS($F$7:AL$7),"",INDEX(TableDiv[[GASB]:[GASB]],_xlfn.AGGREGATE(15,3,(TableDiv[[Agency]:[Agency]]=$E477)/(TableDiv[[Agency]:[Agency]]=$E477)*(ROW(TableDiv[Agency])-ROW(TableDiv[[#Headers],[Agency]])),COLUMNS($F$7:AL$7))))</f>
        <v/>
      </c>
      <c r="AM477" s="1069" t="str" cm="1">
        <f t="array" ref="AM477">IF($D477&lt;COLUMNS($F$7:AM$7),"",INDEX(TableDiv[[GASB]:[GASB]],_xlfn.AGGREGATE(15,3,(TableDiv[[Agency]:[Agency]]=$E477)/(TableDiv[[Agency]:[Agency]]=$E477)*(ROW(TableDiv[Agency])-ROW(TableDiv[[#Headers],[Agency]])),COLUMNS($F$7:AM$7))))</f>
        <v/>
      </c>
      <c r="AN477" s="1069"/>
      <c r="AO477" s="1069"/>
      <c r="AP477" s="1069"/>
      <c r="AQ477" s="1069"/>
      <c r="AR477" s="1069"/>
      <c r="AS477" s="1069"/>
    </row>
    <row r="478" spans="1:45" ht="15">
      <c r="A478" s="1073" t="s">
        <v>1302</v>
      </c>
      <c r="B478" s="1073" t="s">
        <v>177</v>
      </c>
      <c r="C478" s="1069"/>
      <c r="W478" s="1069" t="str" cm="1">
        <f t="array" ref="W478">IF($D478&lt;COLUMNS($F$7:W$7),"",INDEX(TableDiv[[GASB]:[GASB]],_xlfn.AGGREGATE(15,3,(TableDiv[[Agency]:[Agency]]=$E478)/(TableDiv[[Agency]:[Agency]]=$E478)*(ROW(TableDiv[Agency])-ROW(TableDiv[[#Headers],[Agency]])),COLUMNS($F$7:W$7))))</f>
        <v/>
      </c>
      <c r="X478" s="1069" t="str" cm="1">
        <f t="array" ref="X478">IF($D478&lt;COLUMNS($F$7:X$7),"",INDEX(TableDiv[[GASB]:[GASB]],_xlfn.AGGREGATE(15,3,(TableDiv[[Agency]:[Agency]]=$E478)/(TableDiv[[Agency]:[Agency]]=$E478)*(ROW(TableDiv[Agency])-ROW(TableDiv[[#Headers],[Agency]])),COLUMNS($F$7:X$7))))</f>
        <v/>
      </c>
      <c r="Y478" s="1069" t="str" cm="1">
        <f t="array" ref="Y478">IF($D478&lt;COLUMNS($F$7:Y$7),"",INDEX(TableDiv[[GASB]:[GASB]],_xlfn.AGGREGATE(15,3,(TableDiv[[Agency]:[Agency]]=$E478)/(TableDiv[[Agency]:[Agency]]=$E478)*(ROW(TableDiv[Agency])-ROW(TableDiv[[#Headers],[Agency]])),COLUMNS($F$7:Y$7))))</f>
        <v/>
      </c>
      <c r="Z478" s="1069" t="str" cm="1">
        <f t="array" ref="Z478">IF($D478&lt;COLUMNS($F$7:Z$7),"",INDEX(TableDiv[[GASB]:[GASB]],_xlfn.AGGREGATE(15,3,(TableDiv[[Agency]:[Agency]]=$E478)/(TableDiv[[Agency]:[Agency]]=$E478)*(ROW(TableDiv[Agency])-ROW(TableDiv[[#Headers],[Agency]])),COLUMNS($F$7:Z$7))))</f>
        <v/>
      </c>
      <c r="AA478" s="1069" t="str" cm="1">
        <f t="array" ref="AA478">IF($D478&lt;COLUMNS($F$7:AA$7),"",INDEX(TableDiv[[GASB]:[GASB]],_xlfn.AGGREGATE(15,3,(TableDiv[[Agency]:[Agency]]=$E478)/(TableDiv[[Agency]:[Agency]]=$E478)*(ROW(TableDiv[Agency])-ROW(TableDiv[[#Headers],[Agency]])),COLUMNS($F$7:AA$7))))</f>
        <v/>
      </c>
      <c r="AB478" s="1069" t="str" cm="1">
        <f t="array" ref="AB478">IF($D478&lt;COLUMNS($F$7:AB$7),"",INDEX(TableDiv[[GASB]:[GASB]],_xlfn.AGGREGATE(15,3,(TableDiv[[Agency]:[Agency]]=$E478)/(TableDiv[[Agency]:[Agency]]=$E478)*(ROW(TableDiv[Agency])-ROW(TableDiv[[#Headers],[Agency]])),COLUMNS($F$7:AB$7))))</f>
        <v/>
      </c>
      <c r="AC478" s="1069" t="str" cm="1">
        <f t="array" ref="AC478">IF($D478&lt;COLUMNS($F$7:AC$7),"",INDEX(TableDiv[[GASB]:[GASB]],_xlfn.AGGREGATE(15,3,(TableDiv[[Agency]:[Agency]]=$E478)/(TableDiv[[Agency]:[Agency]]=$E478)*(ROW(TableDiv[Agency])-ROW(TableDiv[[#Headers],[Agency]])),COLUMNS($F$7:AC$7))))</f>
        <v/>
      </c>
      <c r="AD478" s="1069" t="str" cm="1">
        <f t="array" ref="AD478">IF($D478&lt;COLUMNS($F$7:AD$7),"",INDEX(TableDiv[[GASB]:[GASB]],_xlfn.AGGREGATE(15,3,(TableDiv[[Agency]:[Agency]]=$E478)/(TableDiv[[Agency]:[Agency]]=$E478)*(ROW(TableDiv[Agency])-ROW(TableDiv[[#Headers],[Agency]])),COLUMNS($F$7:AD$7))))</f>
        <v/>
      </c>
      <c r="AE478" s="1069" t="str" cm="1">
        <f t="array" ref="AE478">IF($D478&lt;COLUMNS($F$7:AE$7),"",INDEX(TableDiv[[GASB]:[GASB]],_xlfn.AGGREGATE(15,3,(TableDiv[[Agency]:[Agency]]=$E478)/(TableDiv[[Agency]:[Agency]]=$E478)*(ROW(TableDiv[Agency])-ROW(TableDiv[[#Headers],[Agency]])),COLUMNS($F$7:AE$7))))</f>
        <v/>
      </c>
      <c r="AF478" s="1069" t="str" cm="1">
        <f t="array" ref="AF478">IF($D478&lt;COLUMNS($F$7:AF$7),"",INDEX(TableDiv[[GASB]:[GASB]],_xlfn.AGGREGATE(15,3,(TableDiv[[Agency]:[Agency]]=$E478)/(TableDiv[[Agency]:[Agency]]=$E478)*(ROW(TableDiv[Agency])-ROW(TableDiv[[#Headers],[Agency]])),COLUMNS($F$7:AF$7))))</f>
        <v/>
      </c>
      <c r="AG478" s="1069" t="str" cm="1">
        <f t="array" ref="AG478">IF($D478&lt;COLUMNS($F$7:AG$7),"",INDEX(TableDiv[[GASB]:[GASB]],_xlfn.AGGREGATE(15,3,(TableDiv[[Agency]:[Agency]]=$E478)/(TableDiv[[Agency]:[Agency]]=$E478)*(ROW(TableDiv[Agency])-ROW(TableDiv[[#Headers],[Agency]])),COLUMNS($F$7:AG$7))))</f>
        <v/>
      </c>
      <c r="AH478" s="1069" t="str" cm="1">
        <f t="array" ref="AH478">IF($D478&lt;COLUMNS($F$7:AH$7),"",INDEX(TableDiv[[GASB]:[GASB]],_xlfn.AGGREGATE(15,3,(TableDiv[[Agency]:[Agency]]=$E478)/(TableDiv[[Agency]:[Agency]]=$E478)*(ROW(TableDiv[Agency])-ROW(TableDiv[[#Headers],[Agency]])),COLUMNS($F$7:AH$7))))</f>
        <v/>
      </c>
      <c r="AI478" s="1069" t="str" cm="1">
        <f t="array" ref="AI478">IF($D478&lt;COLUMNS($F$7:AI$7),"",INDEX(TableDiv[[GASB]:[GASB]],_xlfn.AGGREGATE(15,3,(TableDiv[[Agency]:[Agency]]=$E478)/(TableDiv[[Agency]:[Agency]]=$E478)*(ROW(TableDiv[Agency])-ROW(TableDiv[[#Headers],[Agency]])),COLUMNS($F$7:AI$7))))</f>
        <v/>
      </c>
      <c r="AJ478" s="1069" t="str" cm="1">
        <f t="array" ref="AJ478">IF($D478&lt;COLUMNS($F$7:AJ$7),"",INDEX(TableDiv[[GASB]:[GASB]],_xlfn.AGGREGATE(15,3,(TableDiv[[Agency]:[Agency]]=$E478)/(TableDiv[[Agency]:[Agency]]=$E478)*(ROW(TableDiv[Agency])-ROW(TableDiv[[#Headers],[Agency]])),COLUMNS($F$7:AJ$7))))</f>
        <v/>
      </c>
      <c r="AK478" s="1069" t="str" cm="1">
        <f t="array" ref="AK478">IF($D478&lt;COLUMNS($F$7:AK$7),"",INDEX(TableDiv[[GASB]:[GASB]],_xlfn.AGGREGATE(15,3,(TableDiv[[Agency]:[Agency]]=$E478)/(TableDiv[[Agency]:[Agency]]=$E478)*(ROW(TableDiv[Agency])-ROW(TableDiv[[#Headers],[Agency]])),COLUMNS($F$7:AK$7))))</f>
        <v/>
      </c>
      <c r="AL478" s="1069" t="str" cm="1">
        <f t="array" ref="AL478">IF($D478&lt;COLUMNS($F$7:AL$7),"",INDEX(TableDiv[[GASB]:[GASB]],_xlfn.AGGREGATE(15,3,(TableDiv[[Agency]:[Agency]]=$E478)/(TableDiv[[Agency]:[Agency]]=$E478)*(ROW(TableDiv[Agency])-ROW(TableDiv[[#Headers],[Agency]])),COLUMNS($F$7:AL$7))))</f>
        <v/>
      </c>
      <c r="AM478" s="1069" t="str" cm="1">
        <f t="array" ref="AM478">IF($D478&lt;COLUMNS($F$7:AM$7),"",INDEX(TableDiv[[GASB]:[GASB]],_xlfn.AGGREGATE(15,3,(TableDiv[[Agency]:[Agency]]=$E478)/(TableDiv[[Agency]:[Agency]]=$E478)*(ROW(TableDiv[Agency])-ROW(TableDiv[[#Headers],[Agency]])),COLUMNS($F$7:AM$7))))</f>
        <v/>
      </c>
      <c r="AN478" s="1069"/>
      <c r="AO478" s="1069"/>
      <c r="AP478" s="1069"/>
      <c r="AQ478" s="1069"/>
      <c r="AR478" s="1069"/>
      <c r="AS478" s="1069"/>
    </row>
    <row r="479" spans="1:45" ht="15">
      <c r="A479" s="1073" t="s">
        <v>1305</v>
      </c>
      <c r="B479" s="1073" t="s">
        <v>177</v>
      </c>
      <c r="C479" s="1069"/>
      <c r="W479" s="1069" t="str" cm="1">
        <f t="array" ref="W479">IF($D479&lt;COLUMNS($F$7:W$7),"",INDEX(TableDiv[[GASB]:[GASB]],_xlfn.AGGREGATE(15,3,(TableDiv[[Agency]:[Agency]]=$E479)/(TableDiv[[Agency]:[Agency]]=$E479)*(ROW(TableDiv[Agency])-ROW(TableDiv[[#Headers],[Agency]])),COLUMNS($F$7:W$7))))</f>
        <v/>
      </c>
      <c r="X479" s="1069" t="str" cm="1">
        <f t="array" ref="X479">IF($D479&lt;COLUMNS($F$7:X$7),"",INDEX(TableDiv[[GASB]:[GASB]],_xlfn.AGGREGATE(15,3,(TableDiv[[Agency]:[Agency]]=$E479)/(TableDiv[[Agency]:[Agency]]=$E479)*(ROW(TableDiv[Agency])-ROW(TableDiv[[#Headers],[Agency]])),COLUMNS($F$7:X$7))))</f>
        <v/>
      </c>
      <c r="Y479" s="1069" t="str" cm="1">
        <f t="array" ref="Y479">IF($D479&lt;COLUMNS($F$7:Y$7),"",INDEX(TableDiv[[GASB]:[GASB]],_xlfn.AGGREGATE(15,3,(TableDiv[[Agency]:[Agency]]=$E479)/(TableDiv[[Agency]:[Agency]]=$E479)*(ROW(TableDiv[Agency])-ROW(TableDiv[[#Headers],[Agency]])),COLUMNS($F$7:Y$7))))</f>
        <v/>
      </c>
      <c r="Z479" s="1069" t="str" cm="1">
        <f t="array" ref="Z479">IF($D479&lt;COLUMNS($F$7:Z$7),"",INDEX(TableDiv[[GASB]:[GASB]],_xlfn.AGGREGATE(15,3,(TableDiv[[Agency]:[Agency]]=$E479)/(TableDiv[[Agency]:[Agency]]=$E479)*(ROW(TableDiv[Agency])-ROW(TableDiv[[#Headers],[Agency]])),COLUMNS($F$7:Z$7))))</f>
        <v/>
      </c>
      <c r="AA479" s="1069" t="str" cm="1">
        <f t="array" ref="AA479">IF($D479&lt;COLUMNS($F$7:AA$7),"",INDEX(TableDiv[[GASB]:[GASB]],_xlfn.AGGREGATE(15,3,(TableDiv[[Agency]:[Agency]]=$E479)/(TableDiv[[Agency]:[Agency]]=$E479)*(ROW(TableDiv[Agency])-ROW(TableDiv[[#Headers],[Agency]])),COLUMNS($F$7:AA$7))))</f>
        <v/>
      </c>
      <c r="AB479" s="1069" t="str" cm="1">
        <f t="array" ref="AB479">IF($D479&lt;COLUMNS($F$7:AB$7),"",INDEX(TableDiv[[GASB]:[GASB]],_xlfn.AGGREGATE(15,3,(TableDiv[[Agency]:[Agency]]=$E479)/(TableDiv[[Agency]:[Agency]]=$E479)*(ROW(TableDiv[Agency])-ROW(TableDiv[[#Headers],[Agency]])),COLUMNS($F$7:AB$7))))</f>
        <v/>
      </c>
      <c r="AC479" s="1069" t="str" cm="1">
        <f t="array" ref="AC479">IF($D479&lt;COLUMNS($F$7:AC$7),"",INDEX(TableDiv[[GASB]:[GASB]],_xlfn.AGGREGATE(15,3,(TableDiv[[Agency]:[Agency]]=$E479)/(TableDiv[[Agency]:[Agency]]=$E479)*(ROW(TableDiv[Agency])-ROW(TableDiv[[#Headers],[Agency]])),COLUMNS($F$7:AC$7))))</f>
        <v/>
      </c>
      <c r="AD479" s="1069" t="str" cm="1">
        <f t="array" ref="AD479">IF($D479&lt;COLUMNS($F$7:AD$7),"",INDEX(TableDiv[[GASB]:[GASB]],_xlfn.AGGREGATE(15,3,(TableDiv[[Agency]:[Agency]]=$E479)/(TableDiv[[Agency]:[Agency]]=$E479)*(ROW(TableDiv[Agency])-ROW(TableDiv[[#Headers],[Agency]])),COLUMNS($F$7:AD$7))))</f>
        <v/>
      </c>
      <c r="AE479" s="1069" t="str" cm="1">
        <f t="array" ref="AE479">IF($D479&lt;COLUMNS($F$7:AE$7),"",INDEX(TableDiv[[GASB]:[GASB]],_xlfn.AGGREGATE(15,3,(TableDiv[[Agency]:[Agency]]=$E479)/(TableDiv[[Agency]:[Agency]]=$E479)*(ROW(TableDiv[Agency])-ROW(TableDiv[[#Headers],[Agency]])),COLUMNS($F$7:AE$7))))</f>
        <v/>
      </c>
      <c r="AF479" s="1069" t="str" cm="1">
        <f t="array" ref="AF479">IF($D479&lt;COLUMNS($F$7:AF$7),"",INDEX(TableDiv[[GASB]:[GASB]],_xlfn.AGGREGATE(15,3,(TableDiv[[Agency]:[Agency]]=$E479)/(TableDiv[[Agency]:[Agency]]=$E479)*(ROW(TableDiv[Agency])-ROW(TableDiv[[#Headers],[Agency]])),COLUMNS($F$7:AF$7))))</f>
        <v/>
      </c>
      <c r="AG479" s="1069" t="str" cm="1">
        <f t="array" ref="AG479">IF($D479&lt;COLUMNS($F$7:AG$7),"",INDEX(TableDiv[[GASB]:[GASB]],_xlfn.AGGREGATE(15,3,(TableDiv[[Agency]:[Agency]]=$E479)/(TableDiv[[Agency]:[Agency]]=$E479)*(ROW(TableDiv[Agency])-ROW(TableDiv[[#Headers],[Agency]])),COLUMNS($F$7:AG$7))))</f>
        <v/>
      </c>
      <c r="AH479" s="1069" t="str" cm="1">
        <f t="array" ref="AH479">IF($D479&lt;COLUMNS($F$7:AH$7),"",INDEX(TableDiv[[GASB]:[GASB]],_xlfn.AGGREGATE(15,3,(TableDiv[[Agency]:[Agency]]=$E479)/(TableDiv[[Agency]:[Agency]]=$E479)*(ROW(TableDiv[Agency])-ROW(TableDiv[[#Headers],[Agency]])),COLUMNS($F$7:AH$7))))</f>
        <v/>
      </c>
      <c r="AI479" s="1069" t="str" cm="1">
        <f t="array" ref="AI479">IF($D479&lt;COLUMNS($F$7:AI$7),"",INDEX(TableDiv[[GASB]:[GASB]],_xlfn.AGGREGATE(15,3,(TableDiv[[Agency]:[Agency]]=$E479)/(TableDiv[[Agency]:[Agency]]=$E479)*(ROW(TableDiv[Agency])-ROW(TableDiv[[#Headers],[Agency]])),COLUMNS($F$7:AI$7))))</f>
        <v/>
      </c>
      <c r="AJ479" s="1069" t="str" cm="1">
        <f t="array" ref="AJ479">IF($D479&lt;COLUMNS($F$7:AJ$7),"",INDEX(TableDiv[[GASB]:[GASB]],_xlfn.AGGREGATE(15,3,(TableDiv[[Agency]:[Agency]]=$E479)/(TableDiv[[Agency]:[Agency]]=$E479)*(ROW(TableDiv[Agency])-ROW(TableDiv[[#Headers],[Agency]])),COLUMNS($F$7:AJ$7))))</f>
        <v/>
      </c>
      <c r="AK479" s="1069" t="str" cm="1">
        <f t="array" ref="AK479">IF($D479&lt;COLUMNS($F$7:AK$7),"",INDEX(TableDiv[[GASB]:[GASB]],_xlfn.AGGREGATE(15,3,(TableDiv[[Agency]:[Agency]]=$E479)/(TableDiv[[Agency]:[Agency]]=$E479)*(ROW(TableDiv[Agency])-ROW(TableDiv[[#Headers],[Agency]])),COLUMNS($F$7:AK$7))))</f>
        <v/>
      </c>
      <c r="AL479" s="1069" t="str" cm="1">
        <f t="array" ref="AL479">IF($D479&lt;COLUMNS($F$7:AL$7),"",INDEX(TableDiv[[GASB]:[GASB]],_xlfn.AGGREGATE(15,3,(TableDiv[[Agency]:[Agency]]=$E479)/(TableDiv[[Agency]:[Agency]]=$E479)*(ROW(TableDiv[Agency])-ROW(TableDiv[[#Headers],[Agency]])),COLUMNS($F$7:AL$7))))</f>
        <v/>
      </c>
      <c r="AM479" s="1069" t="str" cm="1">
        <f t="array" ref="AM479">IF($D479&lt;COLUMNS($F$7:AM$7),"",INDEX(TableDiv[[GASB]:[GASB]],_xlfn.AGGREGATE(15,3,(TableDiv[[Agency]:[Agency]]=$E479)/(TableDiv[[Agency]:[Agency]]=$E479)*(ROW(TableDiv[Agency])-ROW(TableDiv[[#Headers],[Agency]])),COLUMNS($F$7:AM$7))))</f>
        <v/>
      </c>
      <c r="AN479" s="1069"/>
      <c r="AO479" s="1069"/>
      <c r="AP479" s="1069"/>
      <c r="AQ479" s="1069"/>
      <c r="AR479" s="1069"/>
      <c r="AS479" s="1069"/>
    </row>
    <row r="480" spans="1:45" ht="15">
      <c r="A480" s="1073" t="s">
        <v>1308</v>
      </c>
      <c r="B480" s="1073" t="s">
        <v>177</v>
      </c>
      <c r="C480" s="1069"/>
      <c r="W480" s="1069" t="str" cm="1">
        <f t="array" ref="W480">IF($D480&lt;COLUMNS($F$7:W$7),"",INDEX(TableDiv[[GASB]:[GASB]],_xlfn.AGGREGATE(15,3,(TableDiv[[Agency]:[Agency]]=$E480)/(TableDiv[[Agency]:[Agency]]=$E480)*(ROW(TableDiv[Agency])-ROW(TableDiv[[#Headers],[Agency]])),COLUMNS($F$7:W$7))))</f>
        <v/>
      </c>
      <c r="X480" s="1069" t="str" cm="1">
        <f t="array" ref="X480">IF($D480&lt;COLUMNS($F$7:X$7),"",INDEX(TableDiv[[GASB]:[GASB]],_xlfn.AGGREGATE(15,3,(TableDiv[[Agency]:[Agency]]=$E480)/(TableDiv[[Agency]:[Agency]]=$E480)*(ROW(TableDiv[Agency])-ROW(TableDiv[[#Headers],[Agency]])),COLUMNS($F$7:X$7))))</f>
        <v/>
      </c>
      <c r="Y480" s="1069" t="str" cm="1">
        <f t="array" ref="Y480">IF($D480&lt;COLUMNS($F$7:Y$7),"",INDEX(TableDiv[[GASB]:[GASB]],_xlfn.AGGREGATE(15,3,(TableDiv[[Agency]:[Agency]]=$E480)/(TableDiv[[Agency]:[Agency]]=$E480)*(ROW(TableDiv[Agency])-ROW(TableDiv[[#Headers],[Agency]])),COLUMNS($F$7:Y$7))))</f>
        <v/>
      </c>
      <c r="Z480" s="1069" t="str" cm="1">
        <f t="array" ref="Z480">IF($D480&lt;COLUMNS($F$7:Z$7),"",INDEX(TableDiv[[GASB]:[GASB]],_xlfn.AGGREGATE(15,3,(TableDiv[[Agency]:[Agency]]=$E480)/(TableDiv[[Agency]:[Agency]]=$E480)*(ROW(TableDiv[Agency])-ROW(TableDiv[[#Headers],[Agency]])),COLUMNS($F$7:Z$7))))</f>
        <v/>
      </c>
      <c r="AA480" s="1069" t="str" cm="1">
        <f t="array" ref="AA480">IF($D480&lt;COLUMNS($F$7:AA$7),"",INDEX(TableDiv[[GASB]:[GASB]],_xlfn.AGGREGATE(15,3,(TableDiv[[Agency]:[Agency]]=$E480)/(TableDiv[[Agency]:[Agency]]=$E480)*(ROW(TableDiv[Agency])-ROW(TableDiv[[#Headers],[Agency]])),COLUMNS($F$7:AA$7))))</f>
        <v/>
      </c>
      <c r="AB480" s="1069" t="str" cm="1">
        <f t="array" ref="AB480">IF($D480&lt;COLUMNS($F$7:AB$7),"",INDEX(TableDiv[[GASB]:[GASB]],_xlfn.AGGREGATE(15,3,(TableDiv[[Agency]:[Agency]]=$E480)/(TableDiv[[Agency]:[Agency]]=$E480)*(ROW(TableDiv[Agency])-ROW(TableDiv[[#Headers],[Agency]])),COLUMNS($F$7:AB$7))))</f>
        <v/>
      </c>
      <c r="AC480" s="1069" t="str" cm="1">
        <f t="array" ref="AC480">IF($D480&lt;COLUMNS($F$7:AC$7),"",INDEX(TableDiv[[GASB]:[GASB]],_xlfn.AGGREGATE(15,3,(TableDiv[[Agency]:[Agency]]=$E480)/(TableDiv[[Agency]:[Agency]]=$E480)*(ROW(TableDiv[Agency])-ROW(TableDiv[[#Headers],[Agency]])),COLUMNS($F$7:AC$7))))</f>
        <v/>
      </c>
      <c r="AD480" s="1069" t="str" cm="1">
        <f t="array" ref="AD480">IF($D480&lt;COLUMNS($F$7:AD$7),"",INDEX(TableDiv[[GASB]:[GASB]],_xlfn.AGGREGATE(15,3,(TableDiv[[Agency]:[Agency]]=$E480)/(TableDiv[[Agency]:[Agency]]=$E480)*(ROW(TableDiv[Agency])-ROW(TableDiv[[#Headers],[Agency]])),COLUMNS($F$7:AD$7))))</f>
        <v/>
      </c>
      <c r="AE480" s="1069" t="str" cm="1">
        <f t="array" ref="AE480">IF($D480&lt;COLUMNS($F$7:AE$7),"",INDEX(TableDiv[[GASB]:[GASB]],_xlfn.AGGREGATE(15,3,(TableDiv[[Agency]:[Agency]]=$E480)/(TableDiv[[Agency]:[Agency]]=$E480)*(ROW(TableDiv[Agency])-ROW(TableDiv[[#Headers],[Agency]])),COLUMNS($F$7:AE$7))))</f>
        <v/>
      </c>
      <c r="AF480" s="1069" t="str" cm="1">
        <f t="array" ref="AF480">IF($D480&lt;COLUMNS($F$7:AF$7),"",INDEX(TableDiv[[GASB]:[GASB]],_xlfn.AGGREGATE(15,3,(TableDiv[[Agency]:[Agency]]=$E480)/(TableDiv[[Agency]:[Agency]]=$E480)*(ROW(TableDiv[Agency])-ROW(TableDiv[[#Headers],[Agency]])),COLUMNS($F$7:AF$7))))</f>
        <v/>
      </c>
      <c r="AG480" s="1069" t="str" cm="1">
        <f t="array" ref="AG480">IF($D480&lt;COLUMNS($F$7:AG$7),"",INDEX(TableDiv[[GASB]:[GASB]],_xlfn.AGGREGATE(15,3,(TableDiv[[Agency]:[Agency]]=$E480)/(TableDiv[[Agency]:[Agency]]=$E480)*(ROW(TableDiv[Agency])-ROW(TableDiv[[#Headers],[Agency]])),COLUMNS($F$7:AG$7))))</f>
        <v/>
      </c>
      <c r="AH480" s="1069" t="str" cm="1">
        <f t="array" ref="AH480">IF($D480&lt;COLUMNS($F$7:AH$7),"",INDEX(TableDiv[[GASB]:[GASB]],_xlfn.AGGREGATE(15,3,(TableDiv[[Agency]:[Agency]]=$E480)/(TableDiv[[Agency]:[Agency]]=$E480)*(ROW(TableDiv[Agency])-ROW(TableDiv[[#Headers],[Agency]])),COLUMNS($F$7:AH$7))))</f>
        <v/>
      </c>
      <c r="AI480" s="1069" t="str" cm="1">
        <f t="array" ref="AI480">IF($D480&lt;COLUMNS($F$7:AI$7),"",INDEX(TableDiv[[GASB]:[GASB]],_xlfn.AGGREGATE(15,3,(TableDiv[[Agency]:[Agency]]=$E480)/(TableDiv[[Agency]:[Agency]]=$E480)*(ROW(TableDiv[Agency])-ROW(TableDiv[[#Headers],[Agency]])),COLUMNS($F$7:AI$7))))</f>
        <v/>
      </c>
      <c r="AJ480" s="1069" t="str" cm="1">
        <f t="array" ref="AJ480">IF($D480&lt;COLUMNS($F$7:AJ$7),"",INDEX(TableDiv[[GASB]:[GASB]],_xlfn.AGGREGATE(15,3,(TableDiv[[Agency]:[Agency]]=$E480)/(TableDiv[[Agency]:[Agency]]=$E480)*(ROW(TableDiv[Agency])-ROW(TableDiv[[#Headers],[Agency]])),COLUMNS($F$7:AJ$7))))</f>
        <v/>
      </c>
      <c r="AK480" s="1069" t="str" cm="1">
        <f t="array" ref="AK480">IF($D480&lt;COLUMNS($F$7:AK$7),"",INDEX(TableDiv[[GASB]:[GASB]],_xlfn.AGGREGATE(15,3,(TableDiv[[Agency]:[Agency]]=$E480)/(TableDiv[[Agency]:[Agency]]=$E480)*(ROW(TableDiv[Agency])-ROW(TableDiv[[#Headers],[Agency]])),COLUMNS($F$7:AK$7))))</f>
        <v/>
      </c>
      <c r="AL480" s="1069" t="str" cm="1">
        <f t="array" ref="AL480">IF($D480&lt;COLUMNS($F$7:AL$7),"",INDEX(TableDiv[[GASB]:[GASB]],_xlfn.AGGREGATE(15,3,(TableDiv[[Agency]:[Agency]]=$E480)/(TableDiv[[Agency]:[Agency]]=$E480)*(ROW(TableDiv[Agency])-ROW(TableDiv[[#Headers],[Agency]])),COLUMNS($F$7:AL$7))))</f>
        <v/>
      </c>
      <c r="AM480" s="1069" t="str" cm="1">
        <f t="array" ref="AM480">IF($D480&lt;COLUMNS($F$7:AM$7),"",INDEX(TableDiv[[GASB]:[GASB]],_xlfn.AGGREGATE(15,3,(TableDiv[[Agency]:[Agency]]=$E480)/(TableDiv[[Agency]:[Agency]]=$E480)*(ROW(TableDiv[Agency])-ROW(TableDiv[[#Headers],[Agency]])),COLUMNS($F$7:AM$7))))</f>
        <v/>
      </c>
      <c r="AN480" s="1069"/>
      <c r="AO480" s="1069"/>
      <c r="AP480" s="1069"/>
      <c r="AQ480" s="1069"/>
      <c r="AR480" s="1069"/>
      <c r="AS480" s="1069"/>
    </row>
    <row r="481" spans="1:45" ht="15">
      <c r="A481" s="1073" t="s">
        <v>1311</v>
      </c>
      <c r="B481" s="1073" t="s">
        <v>177</v>
      </c>
      <c r="C481" s="1069"/>
      <c r="W481" s="1069" t="str" cm="1">
        <f t="array" ref="W481">IF($D481&lt;COLUMNS($F$7:W$7),"",INDEX(TableDiv[[GASB]:[GASB]],_xlfn.AGGREGATE(15,3,(TableDiv[[Agency]:[Agency]]=$E481)/(TableDiv[[Agency]:[Agency]]=$E481)*(ROW(TableDiv[Agency])-ROW(TableDiv[[#Headers],[Agency]])),COLUMNS($F$7:W$7))))</f>
        <v/>
      </c>
      <c r="X481" s="1069" t="str" cm="1">
        <f t="array" ref="X481">IF($D481&lt;COLUMNS($F$7:X$7),"",INDEX(TableDiv[[GASB]:[GASB]],_xlfn.AGGREGATE(15,3,(TableDiv[[Agency]:[Agency]]=$E481)/(TableDiv[[Agency]:[Agency]]=$E481)*(ROW(TableDiv[Agency])-ROW(TableDiv[[#Headers],[Agency]])),COLUMNS($F$7:X$7))))</f>
        <v/>
      </c>
      <c r="Y481" s="1069" t="str" cm="1">
        <f t="array" ref="Y481">IF($D481&lt;COLUMNS($F$7:Y$7),"",INDEX(TableDiv[[GASB]:[GASB]],_xlfn.AGGREGATE(15,3,(TableDiv[[Agency]:[Agency]]=$E481)/(TableDiv[[Agency]:[Agency]]=$E481)*(ROW(TableDiv[Agency])-ROW(TableDiv[[#Headers],[Agency]])),COLUMNS($F$7:Y$7))))</f>
        <v/>
      </c>
      <c r="Z481" s="1069" t="str" cm="1">
        <f t="array" ref="Z481">IF($D481&lt;COLUMNS($F$7:Z$7),"",INDEX(TableDiv[[GASB]:[GASB]],_xlfn.AGGREGATE(15,3,(TableDiv[[Agency]:[Agency]]=$E481)/(TableDiv[[Agency]:[Agency]]=$E481)*(ROW(TableDiv[Agency])-ROW(TableDiv[[#Headers],[Agency]])),COLUMNS($F$7:Z$7))))</f>
        <v/>
      </c>
      <c r="AA481" s="1069" t="str" cm="1">
        <f t="array" ref="AA481">IF($D481&lt;COLUMNS($F$7:AA$7),"",INDEX(TableDiv[[GASB]:[GASB]],_xlfn.AGGREGATE(15,3,(TableDiv[[Agency]:[Agency]]=$E481)/(TableDiv[[Agency]:[Agency]]=$E481)*(ROW(TableDiv[Agency])-ROW(TableDiv[[#Headers],[Agency]])),COLUMNS($F$7:AA$7))))</f>
        <v/>
      </c>
      <c r="AB481" s="1069" t="str" cm="1">
        <f t="array" ref="AB481">IF($D481&lt;COLUMNS($F$7:AB$7),"",INDEX(TableDiv[[GASB]:[GASB]],_xlfn.AGGREGATE(15,3,(TableDiv[[Agency]:[Agency]]=$E481)/(TableDiv[[Agency]:[Agency]]=$E481)*(ROW(TableDiv[Agency])-ROW(TableDiv[[#Headers],[Agency]])),COLUMNS($F$7:AB$7))))</f>
        <v/>
      </c>
      <c r="AC481" s="1069" t="str" cm="1">
        <f t="array" ref="AC481">IF($D481&lt;COLUMNS($F$7:AC$7),"",INDEX(TableDiv[[GASB]:[GASB]],_xlfn.AGGREGATE(15,3,(TableDiv[[Agency]:[Agency]]=$E481)/(TableDiv[[Agency]:[Agency]]=$E481)*(ROW(TableDiv[Agency])-ROW(TableDiv[[#Headers],[Agency]])),COLUMNS($F$7:AC$7))))</f>
        <v/>
      </c>
      <c r="AD481" s="1069" t="str" cm="1">
        <f t="array" ref="AD481">IF($D481&lt;COLUMNS($F$7:AD$7),"",INDEX(TableDiv[[GASB]:[GASB]],_xlfn.AGGREGATE(15,3,(TableDiv[[Agency]:[Agency]]=$E481)/(TableDiv[[Agency]:[Agency]]=$E481)*(ROW(TableDiv[Agency])-ROW(TableDiv[[#Headers],[Agency]])),COLUMNS($F$7:AD$7))))</f>
        <v/>
      </c>
      <c r="AE481" s="1069" t="str" cm="1">
        <f t="array" ref="AE481">IF($D481&lt;COLUMNS($F$7:AE$7),"",INDEX(TableDiv[[GASB]:[GASB]],_xlfn.AGGREGATE(15,3,(TableDiv[[Agency]:[Agency]]=$E481)/(TableDiv[[Agency]:[Agency]]=$E481)*(ROW(TableDiv[Agency])-ROW(TableDiv[[#Headers],[Agency]])),COLUMNS($F$7:AE$7))))</f>
        <v/>
      </c>
      <c r="AF481" s="1069" t="str" cm="1">
        <f t="array" ref="AF481">IF($D481&lt;COLUMNS($F$7:AF$7),"",INDEX(TableDiv[[GASB]:[GASB]],_xlfn.AGGREGATE(15,3,(TableDiv[[Agency]:[Agency]]=$E481)/(TableDiv[[Agency]:[Agency]]=$E481)*(ROW(TableDiv[Agency])-ROW(TableDiv[[#Headers],[Agency]])),COLUMNS($F$7:AF$7))))</f>
        <v/>
      </c>
      <c r="AG481" s="1069" t="str" cm="1">
        <f t="array" ref="AG481">IF($D481&lt;COLUMNS($F$7:AG$7),"",INDEX(TableDiv[[GASB]:[GASB]],_xlfn.AGGREGATE(15,3,(TableDiv[[Agency]:[Agency]]=$E481)/(TableDiv[[Agency]:[Agency]]=$E481)*(ROW(TableDiv[Agency])-ROW(TableDiv[[#Headers],[Agency]])),COLUMNS($F$7:AG$7))))</f>
        <v/>
      </c>
      <c r="AH481" s="1069" t="str" cm="1">
        <f t="array" ref="AH481">IF($D481&lt;COLUMNS($F$7:AH$7),"",INDEX(TableDiv[[GASB]:[GASB]],_xlfn.AGGREGATE(15,3,(TableDiv[[Agency]:[Agency]]=$E481)/(TableDiv[[Agency]:[Agency]]=$E481)*(ROW(TableDiv[Agency])-ROW(TableDiv[[#Headers],[Agency]])),COLUMNS($F$7:AH$7))))</f>
        <v/>
      </c>
      <c r="AI481" s="1069" t="str" cm="1">
        <f t="array" ref="AI481">IF($D481&lt;COLUMNS($F$7:AI$7),"",INDEX(TableDiv[[GASB]:[GASB]],_xlfn.AGGREGATE(15,3,(TableDiv[[Agency]:[Agency]]=$E481)/(TableDiv[[Agency]:[Agency]]=$E481)*(ROW(TableDiv[Agency])-ROW(TableDiv[[#Headers],[Agency]])),COLUMNS($F$7:AI$7))))</f>
        <v/>
      </c>
      <c r="AJ481" s="1069" t="str" cm="1">
        <f t="array" ref="AJ481">IF($D481&lt;COLUMNS($F$7:AJ$7),"",INDEX(TableDiv[[GASB]:[GASB]],_xlfn.AGGREGATE(15,3,(TableDiv[[Agency]:[Agency]]=$E481)/(TableDiv[[Agency]:[Agency]]=$E481)*(ROW(TableDiv[Agency])-ROW(TableDiv[[#Headers],[Agency]])),COLUMNS($F$7:AJ$7))))</f>
        <v/>
      </c>
      <c r="AK481" s="1069" t="str" cm="1">
        <f t="array" ref="AK481">IF($D481&lt;COLUMNS($F$7:AK$7),"",INDEX(TableDiv[[GASB]:[GASB]],_xlfn.AGGREGATE(15,3,(TableDiv[[Agency]:[Agency]]=$E481)/(TableDiv[[Agency]:[Agency]]=$E481)*(ROW(TableDiv[Agency])-ROW(TableDiv[[#Headers],[Agency]])),COLUMNS($F$7:AK$7))))</f>
        <v/>
      </c>
      <c r="AL481" s="1069" t="str" cm="1">
        <f t="array" ref="AL481">IF($D481&lt;COLUMNS($F$7:AL$7),"",INDEX(TableDiv[[GASB]:[GASB]],_xlfn.AGGREGATE(15,3,(TableDiv[[Agency]:[Agency]]=$E481)/(TableDiv[[Agency]:[Agency]]=$E481)*(ROW(TableDiv[Agency])-ROW(TableDiv[[#Headers],[Agency]])),COLUMNS($F$7:AL$7))))</f>
        <v/>
      </c>
      <c r="AM481" s="1069" t="str" cm="1">
        <f t="array" ref="AM481">IF($D481&lt;COLUMNS($F$7:AM$7),"",INDEX(TableDiv[[GASB]:[GASB]],_xlfn.AGGREGATE(15,3,(TableDiv[[Agency]:[Agency]]=$E481)/(TableDiv[[Agency]:[Agency]]=$E481)*(ROW(TableDiv[Agency])-ROW(TableDiv[[#Headers],[Agency]])),COLUMNS($F$7:AM$7))))</f>
        <v/>
      </c>
      <c r="AN481" s="1069"/>
      <c r="AO481" s="1069"/>
      <c r="AP481" s="1069"/>
      <c r="AQ481" s="1069"/>
      <c r="AR481" s="1069"/>
      <c r="AS481" s="1069"/>
    </row>
    <row r="482" spans="1:45" ht="15">
      <c r="A482" s="1073" t="s">
        <v>1314</v>
      </c>
      <c r="B482" s="1073" t="s">
        <v>177</v>
      </c>
      <c r="C482" s="1069"/>
      <c r="W482" s="1069" t="str" cm="1">
        <f t="array" ref="W482">IF($D482&lt;COLUMNS($F$7:W$7),"",INDEX(TableDiv[[GASB]:[GASB]],_xlfn.AGGREGATE(15,3,(TableDiv[[Agency]:[Agency]]=$E482)/(TableDiv[[Agency]:[Agency]]=$E482)*(ROW(TableDiv[Agency])-ROW(TableDiv[[#Headers],[Agency]])),COLUMNS($F$7:W$7))))</f>
        <v/>
      </c>
      <c r="X482" s="1069" t="str" cm="1">
        <f t="array" ref="X482">IF($D482&lt;COLUMNS($F$7:X$7),"",INDEX(TableDiv[[GASB]:[GASB]],_xlfn.AGGREGATE(15,3,(TableDiv[[Agency]:[Agency]]=$E482)/(TableDiv[[Agency]:[Agency]]=$E482)*(ROW(TableDiv[Agency])-ROW(TableDiv[[#Headers],[Agency]])),COLUMNS($F$7:X$7))))</f>
        <v/>
      </c>
      <c r="Y482" s="1069" t="str" cm="1">
        <f t="array" ref="Y482">IF($D482&lt;COLUMNS($F$7:Y$7),"",INDEX(TableDiv[[GASB]:[GASB]],_xlfn.AGGREGATE(15,3,(TableDiv[[Agency]:[Agency]]=$E482)/(TableDiv[[Agency]:[Agency]]=$E482)*(ROW(TableDiv[Agency])-ROW(TableDiv[[#Headers],[Agency]])),COLUMNS($F$7:Y$7))))</f>
        <v/>
      </c>
      <c r="Z482" s="1069" t="str" cm="1">
        <f t="array" ref="Z482">IF($D482&lt;COLUMNS($F$7:Z$7),"",INDEX(TableDiv[[GASB]:[GASB]],_xlfn.AGGREGATE(15,3,(TableDiv[[Agency]:[Agency]]=$E482)/(TableDiv[[Agency]:[Agency]]=$E482)*(ROW(TableDiv[Agency])-ROW(TableDiv[[#Headers],[Agency]])),COLUMNS($F$7:Z$7))))</f>
        <v/>
      </c>
      <c r="AA482" s="1069" t="str" cm="1">
        <f t="array" ref="AA482">IF($D482&lt;COLUMNS($F$7:AA$7),"",INDEX(TableDiv[[GASB]:[GASB]],_xlfn.AGGREGATE(15,3,(TableDiv[[Agency]:[Agency]]=$E482)/(TableDiv[[Agency]:[Agency]]=$E482)*(ROW(TableDiv[Agency])-ROW(TableDiv[[#Headers],[Agency]])),COLUMNS($F$7:AA$7))))</f>
        <v/>
      </c>
      <c r="AB482" s="1069" t="str" cm="1">
        <f t="array" ref="AB482">IF($D482&lt;COLUMNS($F$7:AB$7),"",INDEX(TableDiv[[GASB]:[GASB]],_xlfn.AGGREGATE(15,3,(TableDiv[[Agency]:[Agency]]=$E482)/(TableDiv[[Agency]:[Agency]]=$E482)*(ROW(TableDiv[Agency])-ROW(TableDiv[[#Headers],[Agency]])),COLUMNS($F$7:AB$7))))</f>
        <v/>
      </c>
      <c r="AC482" s="1069" t="str" cm="1">
        <f t="array" ref="AC482">IF($D482&lt;COLUMNS($F$7:AC$7),"",INDEX(TableDiv[[GASB]:[GASB]],_xlfn.AGGREGATE(15,3,(TableDiv[[Agency]:[Agency]]=$E482)/(TableDiv[[Agency]:[Agency]]=$E482)*(ROW(TableDiv[Agency])-ROW(TableDiv[[#Headers],[Agency]])),COLUMNS($F$7:AC$7))))</f>
        <v/>
      </c>
      <c r="AD482" s="1069" t="str" cm="1">
        <f t="array" ref="AD482">IF($D482&lt;COLUMNS($F$7:AD$7),"",INDEX(TableDiv[[GASB]:[GASB]],_xlfn.AGGREGATE(15,3,(TableDiv[[Agency]:[Agency]]=$E482)/(TableDiv[[Agency]:[Agency]]=$E482)*(ROW(TableDiv[Agency])-ROW(TableDiv[[#Headers],[Agency]])),COLUMNS($F$7:AD$7))))</f>
        <v/>
      </c>
      <c r="AE482" s="1069" t="str" cm="1">
        <f t="array" ref="AE482">IF($D482&lt;COLUMNS($F$7:AE$7),"",INDEX(TableDiv[[GASB]:[GASB]],_xlfn.AGGREGATE(15,3,(TableDiv[[Agency]:[Agency]]=$E482)/(TableDiv[[Agency]:[Agency]]=$E482)*(ROW(TableDiv[Agency])-ROW(TableDiv[[#Headers],[Agency]])),COLUMNS($F$7:AE$7))))</f>
        <v/>
      </c>
      <c r="AF482" s="1069" t="str" cm="1">
        <f t="array" ref="AF482">IF($D482&lt;COLUMNS($F$7:AF$7),"",INDEX(TableDiv[[GASB]:[GASB]],_xlfn.AGGREGATE(15,3,(TableDiv[[Agency]:[Agency]]=$E482)/(TableDiv[[Agency]:[Agency]]=$E482)*(ROW(TableDiv[Agency])-ROW(TableDiv[[#Headers],[Agency]])),COLUMNS($F$7:AF$7))))</f>
        <v/>
      </c>
      <c r="AG482" s="1069" t="str" cm="1">
        <f t="array" ref="AG482">IF($D482&lt;COLUMNS($F$7:AG$7),"",INDEX(TableDiv[[GASB]:[GASB]],_xlfn.AGGREGATE(15,3,(TableDiv[[Agency]:[Agency]]=$E482)/(TableDiv[[Agency]:[Agency]]=$E482)*(ROW(TableDiv[Agency])-ROW(TableDiv[[#Headers],[Agency]])),COLUMNS($F$7:AG$7))))</f>
        <v/>
      </c>
      <c r="AH482" s="1069" t="str" cm="1">
        <f t="array" ref="AH482">IF($D482&lt;COLUMNS($F$7:AH$7),"",INDEX(TableDiv[[GASB]:[GASB]],_xlfn.AGGREGATE(15,3,(TableDiv[[Agency]:[Agency]]=$E482)/(TableDiv[[Agency]:[Agency]]=$E482)*(ROW(TableDiv[Agency])-ROW(TableDiv[[#Headers],[Agency]])),COLUMNS($F$7:AH$7))))</f>
        <v/>
      </c>
      <c r="AI482" s="1069" t="str" cm="1">
        <f t="array" ref="AI482">IF($D482&lt;COLUMNS($F$7:AI$7),"",INDEX(TableDiv[[GASB]:[GASB]],_xlfn.AGGREGATE(15,3,(TableDiv[[Agency]:[Agency]]=$E482)/(TableDiv[[Agency]:[Agency]]=$E482)*(ROW(TableDiv[Agency])-ROW(TableDiv[[#Headers],[Agency]])),COLUMNS($F$7:AI$7))))</f>
        <v/>
      </c>
      <c r="AJ482" s="1069" t="str" cm="1">
        <f t="array" ref="AJ482">IF($D482&lt;COLUMNS($F$7:AJ$7),"",INDEX(TableDiv[[GASB]:[GASB]],_xlfn.AGGREGATE(15,3,(TableDiv[[Agency]:[Agency]]=$E482)/(TableDiv[[Agency]:[Agency]]=$E482)*(ROW(TableDiv[Agency])-ROW(TableDiv[[#Headers],[Agency]])),COLUMNS($F$7:AJ$7))))</f>
        <v/>
      </c>
      <c r="AK482" s="1069" t="str" cm="1">
        <f t="array" ref="AK482">IF($D482&lt;COLUMNS($F$7:AK$7),"",INDEX(TableDiv[[GASB]:[GASB]],_xlfn.AGGREGATE(15,3,(TableDiv[[Agency]:[Agency]]=$E482)/(TableDiv[[Agency]:[Agency]]=$E482)*(ROW(TableDiv[Agency])-ROW(TableDiv[[#Headers],[Agency]])),COLUMNS($F$7:AK$7))))</f>
        <v/>
      </c>
      <c r="AL482" s="1069" t="str" cm="1">
        <f t="array" ref="AL482">IF($D482&lt;COLUMNS($F$7:AL$7),"",INDEX(TableDiv[[GASB]:[GASB]],_xlfn.AGGREGATE(15,3,(TableDiv[[Agency]:[Agency]]=$E482)/(TableDiv[[Agency]:[Agency]]=$E482)*(ROW(TableDiv[Agency])-ROW(TableDiv[[#Headers],[Agency]])),COLUMNS($F$7:AL$7))))</f>
        <v/>
      </c>
      <c r="AM482" s="1069" t="str" cm="1">
        <f t="array" ref="AM482">IF($D482&lt;COLUMNS($F$7:AM$7),"",INDEX(TableDiv[[GASB]:[GASB]],_xlfn.AGGREGATE(15,3,(TableDiv[[Agency]:[Agency]]=$E482)/(TableDiv[[Agency]:[Agency]]=$E482)*(ROW(TableDiv[Agency])-ROW(TableDiv[[#Headers],[Agency]])),COLUMNS($F$7:AM$7))))</f>
        <v/>
      </c>
      <c r="AN482" s="1069"/>
      <c r="AO482" s="1069"/>
      <c r="AP482" s="1069"/>
      <c r="AQ482" s="1069"/>
      <c r="AR482" s="1069"/>
      <c r="AS482" s="1069"/>
    </row>
    <row r="483" spans="1:45" ht="15">
      <c r="A483" s="1073" t="s">
        <v>1317</v>
      </c>
      <c r="B483" s="1073" t="s">
        <v>177</v>
      </c>
      <c r="C483" s="1069"/>
      <c r="W483" s="1069" t="str" cm="1">
        <f t="array" ref="W483">IF($D483&lt;COLUMNS($F$7:W$7),"",INDEX(TableDiv[[GASB]:[GASB]],_xlfn.AGGREGATE(15,3,(TableDiv[[Agency]:[Agency]]=$E483)/(TableDiv[[Agency]:[Agency]]=$E483)*(ROW(TableDiv[Agency])-ROW(TableDiv[[#Headers],[Agency]])),COLUMNS($F$7:W$7))))</f>
        <v/>
      </c>
      <c r="X483" s="1069" t="str" cm="1">
        <f t="array" ref="X483">IF($D483&lt;COLUMNS($F$7:X$7),"",INDEX(TableDiv[[GASB]:[GASB]],_xlfn.AGGREGATE(15,3,(TableDiv[[Agency]:[Agency]]=$E483)/(TableDiv[[Agency]:[Agency]]=$E483)*(ROW(TableDiv[Agency])-ROW(TableDiv[[#Headers],[Agency]])),COLUMNS($F$7:X$7))))</f>
        <v/>
      </c>
      <c r="Y483" s="1069" t="str" cm="1">
        <f t="array" ref="Y483">IF($D483&lt;COLUMNS($F$7:Y$7),"",INDEX(TableDiv[[GASB]:[GASB]],_xlfn.AGGREGATE(15,3,(TableDiv[[Agency]:[Agency]]=$E483)/(TableDiv[[Agency]:[Agency]]=$E483)*(ROW(TableDiv[Agency])-ROW(TableDiv[[#Headers],[Agency]])),COLUMNS($F$7:Y$7))))</f>
        <v/>
      </c>
      <c r="Z483" s="1069" t="str" cm="1">
        <f t="array" ref="Z483">IF($D483&lt;COLUMNS($F$7:Z$7),"",INDEX(TableDiv[[GASB]:[GASB]],_xlfn.AGGREGATE(15,3,(TableDiv[[Agency]:[Agency]]=$E483)/(TableDiv[[Agency]:[Agency]]=$E483)*(ROW(TableDiv[Agency])-ROW(TableDiv[[#Headers],[Agency]])),COLUMNS($F$7:Z$7))))</f>
        <v/>
      </c>
      <c r="AA483" s="1069" t="str" cm="1">
        <f t="array" ref="AA483">IF($D483&lt;COLUMNS($F$7:AA$7),"",INDEX(TableDiv[[GASB]:[GASB]],_xlfn.AGGREGATE(15,3,(TableDiv[[Agency]:[Agency]]=$E483)/(TableDiv[[Agency]:[Agency]]=$E483)*(ROW(TableDiv[Agency])-ROW(TableDiv[[#Headers],[Agency]])),COLUMNS($F$7:AA$7))))</f>
        <v/>
      </c>
      <c r="AB483" s="1069" t="str" cm="1">
        <f t="array" ref="AB483">IF($D483&lt;COLUMNS($F$7:AB$7),"",INDEX(TableDiv[[GASB]:[GASB]],_xlfn.AGGREGATE(15,3,(TableDiv[[Agency]:[Agency]]=$E483)/(TableDiv[[Agency]:[Agency]]=$E483)*(ROW(TableDiv[Agency])-ROW(TableDiv[[#Headers],[Agency]])),COLUMNS($F$7:AB$7))))</f>
        <v/>
      </c>
      <c r="AC483" s="1069" t="str" cm="1">
        <f t="array" ref="AC483">IF($D483&lt;COLUMNS($F$7:AC$7),"",INDEX(TableDiv[[GASB]:[GASB]],_xlfn.AGGREGATE(15,3,(TableDiv[[Agency]:[Agency]]=$E483)/(TableDiv[[Agency]:[Agency]]=$E483)*(ROW(TableDiv[Agency])-ROW(TableDiv[[#Headers],[Agency]])),COLUMNS($F$7:AC$7))))</f>
        <v/>
      </c>
      <c r="AD483" s="1069" t="str" cm="1">
        <f t="array" ref="AD483">IF($D483&lt;COLUMNS($F$7:AD$7),"",INDEX(TableDiv[[GASB]:[GASB]],_xlfn.AGGREGATE(15,3,(TableDiv[[Agency]:[Agency]]=$E483)/(TableDiv[[Agency]:[Agency]]=$E483)*(ROW(TableDiv[Agency])-ROW(TableDiv[[#Headers],[Agency]])),COLUMNS($F$7:AD$7))))</f>
        <v/>
      </c>
      <c r="AE483" s="1069" t="str" cm="1">
        <f t="array" ref="AE483">IF($D483&lt;COLUMNS($F$7:AE$7),"",INDEX(TableDiv[[GASB]:[GASB]],_xlfn.AGGREGATE(15,3,(TableDiv[[Agency]:[Agency]]=$E483)/(TableDiv[[Agency]:[Agency]]=$E483)*(ROW(TableDiv[Agency])-ROW(TableDiv[[#Headers],[Agency]])),COLUMNS($F$7:AE$7))))</f>
        <v/>
      </c>
      <c r="AF483" s="1069" t="str" cm="1">
        <f t="array" ref="AF483">IF($D483&lt;COLUMNS($F$7:AF$7),"",INDEX(TableDiv[[GASB]:[GASB]],_xlfn.AGGREGATE(15,3,(TableDiv[[Agency]:[Agency]]=$E483)/(TableDiv[[Agency]:[Agency]]=$E483)*(ROW(TableDiv[Agency])-ROW(TableDiv[[#Headers],[Agency]])),COLUMNS($F$7:AF$7))))</f>
        <v/>
      </c>
      <c r="AG483" s="1069" t="str" cm="1">
        <f t="array" ref="AG483">IF($D483&lt;COLUMNS($F$7:AG$7),"",INDEX(TableDiv[[GASB]:[GASB]],_xlfn.AGGREGATE(15,3,(TableDiv[[Agency]:[Agency]]=$E483)/(TableDiv[[Agency]:[Agency]]=$E483)*(ROW(TableDiv[Agency])-ROW(TableDiv[[#Headers],[Agency]])),COLUMNS($F$7:AG$7))))</f>
        <v/>
      </c>
      <c r="AH483" s="1069" t="str" cm="1">
        <f t="array" ref="AH483">IF($D483&lt;COLUMNS($F$7:AH$7),"",INDEX(TableDiv[[GASB]:[GASB]],_xlfn.AGGREGATE(15,3,(TableDiv[[Agency]:[Agency]]=$E483)/(TableDiv[[Agency]:[Agency]]=$E483)*(ROW(TableDiv[Agency])-ROW(TableDiv[[#Headers],[Agency]])),COLUMNS($F$7:AH$7))))</f>
        <v/>
      </c>
      <c r="AI483" s="1069" t="str" cm="1">
        <f t="array" ref="AI483">IF($D483&lt;COLUMNS($F$7:AI$7),"",INDEX(TableDiv[[GASB]:[GASB]],_xlfn.AGGREGATE(15,3,(TableDiv[[Agency]:[Agency]]=$E483)/(TableDiv[[Agency]:[Agency]]=$E483)*(ROW(TableDiv[Agency])-ROW(TableDiv[[#Headers],[Agency]])),COLUMNS($F$7:AI$7))))</f>
        <v/>
      </c>
      <c r="AJ483" s="1069" t="str" cm="1">
        <f t="array" ref="AJ483">IF($D483&lt;COLUMNS($F$7:AJ$7),"",INDEX(TableDiv[[GASB]:[GASB]],_xlfn.AGGREGATE(15,3,(TableDiv[[Agency]:[Agency]]=$E483)/(TableDiv[[Agency]:[Agency]]=$E483)*(ROW(TableDiv[Agency])-ROW(TableDiv[[#Headers],[Agency]])),COLUMNS($F$7:AJ$7))))</f>
        <v/>
      </c>
      <c r="AK483" s="1069" t="str" cm="1">
        <f t="array" ref="AK483">IF($D483&lt;COLUMNS($F$7:AK$7),"",INDEX(TableDiv[[GASB]:[GASB]],_xlfn.AGGREGATE(15,3,(TableDiv[[Agency]:[Agency]]=$E483)/(TableDiv[[Agency]:[Agency]]=$E483)*(ROW(TableDiv[Agency])-ROW(TableDiv[[#Headers],[Agency]])),COLUMNS($F$7:AK$7))))</f>
        <v/>
      </c>
      <c r="AL483" s="1069" t="str" cm="1">
        <f t="array" ref="AL483">IF($D483&lt;COLUMNS($F$7:AL$7),"",INDEX(TableDiv[[GASB]:[GASB]],_xlfn.AGGREGATE(15,3,(TableDiv[[Agency]:[Agency]]=$E483)/(TableDiv[[Agency]:[Agency]]=$E483)*(ROW(TableDiv[Agency])-ROW(TableDiv[[#Headers],[Agency]])),COLUMNS($F$7:AL$7))))</f>
        <v/>
      </c>
      <c r="AM483" s="1069" t="str" cm="1">
        <f t="array" ref="AM483">IF($D483&lt;COLUMNS($F$7:AM$7),"",INDEX(TableDiv[[GASB]:[GASB]],_xlfn.AGGREGATE(15,3,(TableDiv[[Agency]:[Agency]]=$E483)/(TableDiv[[Agency]:[Agency]]=$E483)*(ROW(TableDiv[Agency])-ROW(TableDiv[[#Headers],[Agency]])),COLUMNS($F$7:AM$7))))</f>
        <v/>
      </c>
      <c r="AN483" s="1069"/>
      <c r="AO483" s="1069"/>
      <c r="AP483" s="1069"/>
      <c r="AQ483" s="1069"/>
      <c r="AR483" s="1069"/>
      <c r="AS483" s="1069"/>
    </row>
    <row r="484" spans="1:45" ht="15">
      <c r="A484" s="1073" t="s">
        <v>1705</v>
      </c>
      <c r="B484" s="1073" t="s">
        <v>2454</v>
      </c>
      <c r="C484" s="1069"/>
      <c r="W484" s="1069" t="str" cm="1">
        <f t="array" ref="W484">IF($D484&lt;COLUMNS($F$7:W$7),"",INDEX(TableDiv[[GASB]:[GASB]],_xlfn.AGGREGATE(15,3,(TableDiv[[Agency]:[Agency]]=$E484)/(TableDiv[[Agency]:[Agency]]=$E484)*(ROW(TableDiv[Agency])-ROW(TableDiv[[#Headers],[Agency]])),COLUMNS($F$7:W$7))))</f>
        <v/>
      </c>
      <c r="X484" s="1069" t="str" cm="1">
        <f t="array" ref="X484">IF($D484&lt;COLUMNS($F$7:X$7),"",INDEX(TableDiv[[GASB]:[GASB]],_xlfn.AGGREGATE(15,3,(TableDiv[[Agency]:[Agency]]=$E484)/(TableDiv[[Agency]:[Agency]]=$E484)*(ROW(TableDiv[Agency])-ROW(TableDiv[[#Headers],[Agency]])),COLUMNS($F$7:X$7))))</f>
        <v/>
      </c>
      <c r="Y484" s="1069" t="str" cm="1">
        <f t="array" ref="Y484">IF($D484&lt;COLUMNS($F$7:Y$7),"",INDEX(TableDiv[[GASB]:[GASB]],_xlfn.AGGREGATE(15,3,(TableDiv[[Agency]:[Agency]]=$E484)/(TableDiv[[Agency]:[Agency]]=$E484)*(ROW(TableDiv[Agency])-ROW(TableDiv[[#Headers],[Agency]])),COLUMNS($F$7:Y$7))))</f>
        <v/>
      </c>
      <c r="Z484" s="1069" t="str" cm="1">
        <f t="array" ref="Z484">IF($D484&lt;COLUMNS($F$7:Z$7),"",INDEX(TableDiv[[GASB]:[GASB]],_xlfn.AGGREGATE(15,3,(TableDiv[[Agency]:[Agency]]=$E484)/(TableDiv[[Agency]:[Agency]]=$E484)*(ROW(TableDiv[Agency])-ROW(TableDiv[[#Headers],[Agency]])),COLUMNS($F$7:Z$7))))</f>
        <v/>
      </c>
      <c r="AA484" s="1069" t="str" cm="1">
        <f t="array" ref="AA484">IF($D484&lt;COLUMNS($F$7:AA$7),"",INDEX(TableDiv[[GASB]:[GASB]],_xlfn.AGGREGATE(15,3,(TableDiv[[Agency]:[Agency]]=$E484)/(TableDiv[[Agency]:[Agency]]=$E484)*(ROW(TableDiv[Agency])-ROW(TableDiv[[#Headers],[Agency]])),COLUMNS($F$7:AA$7))))</f>
        <v/>
      </c>
      <c r="AB484" s="1069" t="str" cm="1">
        <f t="array" ref="AB484">IF($D484&lt;COLUMNS($F$7:AB$7),"",INDEX(TableDiv[[GASB]:[GASB]],_xlfn.AGGREGATE(15,3,(TableDiv[[Agency]:[Agency]]=$E484)/(TableDiv[[Agency]:[Agency]]=$E484)*(ROW(TableDiv[Agency])-ROW(TableDiv[[#Headers],[Agency]])),COLUMNS($F$7:AB$7))))</f>
        <v/>
      </c>
      <c r="AC484" s="1069" t="str" cm="1">
        <f t="array" ref="AC484">IF($D484&lt;COLUMNS($F$7:AC$7),"",INDEX(TableDiv[[GASB]:[GASB]],_xlfn.AGGREGATE(15,3,(TableDiv[[Agency]:[Agency]]=$E484)/(TableDiv[[Agency]:[Agency]]=$E484)*(ROW(TableDiv[Agency])-ROW(TableDiv[[#Headers],[Agency]])),COLUMNS($F$7:AC$7))))</f>
        <v/>
      </c>
      <c r="AD484" s="1069" t="str" cm="1">
        <f t="array" ref="AD484">IF($D484&lt;COLUMNS($F$7:AD$7),"",INDEX(TableDiv[[GASB]:[GASB]],_xlfn.AGGREGATE(15,3,(TableDiv[[Agency]:[Agency]]=$E484)/(TableDiv[[Agency]:[Agency]]=$E484)*(ROW(TableDiv[Agency])-ROW(TableDiv[[#Headers],[Agency]])),COLUMNS($F$7:AD$7))))</f>
        <v/>
      </c>
      <c r="AE484" s="1069" t="str" cm="1">
        <f t="array" ref="AE484">IF($D484&lt;COLUMNS($F$7:AE$7),"",INDEX(TableDiv[[GASB]:[GASB]],_xlfn.AGGREGATE(15,3,(TableDiv[[Agency]:[Agency]]=$E484)/(TableDiv[[Agency]:[Agency]]=$E484)*(ROW(TableDiv[Agency])-ROW(TableDiv[[#Headers],[Agency]])),COLUMNS($F$7:AE$7))))</f>
        <v/>
      </c>
      <c r="AF484" s="1069" t="str" cm="1">
        <f t="array" ref="AF484">IF($D484&lt;COLUMNS($F$7:AF$7),"",INDEX(TableDiv[[GASB]:[GASB]],_xlfn.AGGREGATE(15,3,(TableDiv[[Agency]:[Agency]]=$E484)/(TableDiv[[Agency]:[Agency]]=$E484)*(ROW(TableDiv[Agency])-ROW(TableDiv[[#Headers],[Agency]])),COLUMNS($F$7:AF$7))))</f>
        <v/>
      </c>
      <c r="AG484" s="1069" t="str" cm="1">
        <f t="array" ref="AG484">IF($D484&lt;COLUMNS($F$7:AG$7),"",INDEX(TableDiv[[GASB]:[GASB]],_xlfn.AGGREGATE(15,3,(TableDiv[[Agency]:[Agency]]=$E484)/(TableDiv[[Agency]:[Agency]]=$E484)*(ROW(TableDiv[Agency])-ROW(TableDiv[[#Headers],[Agency]])),COLUMNS($F$7:AG$7))))</f>
        <v/>
      </c>
      <c r="AH484" s="1069" t="str" cm="1">
        <f t="array" ref="AH484">IF($D484&lt;COLUMNS($F$7:AH$7),"",INDEX(TableDiv[[GASB]:[GASB]],_xlfn.AGGREGATE(15,3,(TableDiv[[Agency]:[Agency]]=$E484)/(TableDiv[[Agency]:[Agency]]=$E484)*(ROW(TableDiv[Agency])-ROW(TableDiv[[#Headers],[Agency]])),COLUMNS($F$7:AH$7))))</f>
        <v/>
      </c>
      <c r="AI484" s="1069" t="str" cm="1">
        <f t="array" ref="AI484">IF($D484&lt;COLUMNS($F$7:AI$7),"",INDEX(TableDiv[[GASB]:[GASB]],_xlfn.AGGREGATE(15,3,(TableDiv[[Agency]:[Agency]]=$E484)/(TableDiv[[Agency]:[Agency]]=$E484)*(ROW(TableDiv[Agency])-ROW(TableDiv[[#Headers],[Agency]])),COLUMNS($F$7:AI$7))))</f>
        <v/>
      </c>
      <c r="AJ484" s="1069" t="str" cm="1">
        <f t="array" ref="AJ484">IF($D484&lt;COLUMNS($F$7:AJ$7),"",INDEX(TableDiv[[GASB]:[GASB]],_xlfn.AGGREGATE(15,3,(TableDiv[[Agency]:[Agency]]=$E484)/(TableDiv[[Agency]:[Agency]]=$E484)*(ROW(TableDiv[Agency])-ROW(TableDiv[[#Headers],[Agency]])),COLUMNS($F$7:AJ$7))))</f>
        <v/>
      </c>
      <c r="AK484" s="1069" t="str" cm="1">
        <f t="array" ref="AK484">IF($D484&lt;COLUMNS($F$7:AK$7),"",INDEX(TableDiv[[GASB]:[GASB]],_xlfn.AGGREGATE(15,3,(TableDiv[[Agency]:[Agency]]=$E484)/(TableDiv[[Agency]:[Agency]]=$E484)*(ROW(TableDiv[Agency])-ROW(TableDiv[[#Headers],[Agency]])),COLUMNS($F$7:AK$7))))</f>
        <v/>
      </c>
      <c r="AL484" s="1069" t="str" cm="1">
        <f t="array" ref="AL484">IF($D484&lt;COLUMNS($F$7:AL$7),"",INDEX(TableDiv[[GASB]:[GASB]],_xlfn.AGGREGATE(15,3,(TableDiv[[Agency]:[Agency]]=$E484)/(TableDiv[[Agency]:[Agency]]=$E484)*(ROW(TableDiv[Agency])-ROW(TableDiv[[#Headers],[Agency]])),COLUMNS($F$7:AL$7))))</f>
        <v/>
      </c>
      <c r="AM484" s="1069" t="str" cm="1">
        <f t="array" ref="AM484">IF($D484&lt;COLUMNS($F$7:AM$7),"",INDEX(TableDiv[[GASB]:[GASB]],_xlfn.AGGREGATE(15,3,(TableDiv[[Agency]:[Agency]]=$E484)/(TableDiv[[Agency]:[Agency]]=$E484)*(ROW(TableDiv[Agency])-ROW(TableDiv[[#Headers],[Agency]])),COLUMNS($F$7:AM$7))))</f>
        <v/>
      </c>
      <c r="AN484" s="1069"/>
      <c r="AO484" s="1069"/>
      <c r="AP484" s="1069"/>
      <c r="AQ484" s="1069"/>
      <c r="AR484" s="1069"/>
      <c r="AS484" s="1069"/>
    </row>
    <row r="485" spans="1:45" ht="15">
      <c r="A485" s="1073" t="s">
        <v>1672</v>
      </c>
      <c r="B485" s="1073" t="s">
        <v>2455</v>
      </c>
      <c r="C485" s="1069"/>
      <c r="W485" s="1069" t="str" cm="1">
        <f t="array" ref="W485">IF($D485&lt;COLUMNS($F$7:W$7),"",INDEX(TableDiv[[GASB]:[GASB]],_xlfn.AGGREGATE(15,3,(TableDiv[[Agency]:[Agency]]=$E485)/(TableDiv[[Agency]:[Agency]]=$E485)*(ROW(TableDiv[Agency])-ROW(TableDiv[[#Headers],[Agency]])),COLUMNS($F$7:W$7))))</f>
        <v/>
      </c>
      <c r="X485" s="1069" t="str" cm="1">
        <f t="array" ref="X485">IF($D485&lt;COLUMNS($F$7:X$7),"",INDEX(TableDiv[[GASB]:[GASB]],_xlfn.AGGREGATE(15,3,(TableDiv[[Agency]:[Agency]]=$E485)/(TableDiv[[Agency]:[Agency]]=$E485)*(ROW(TableDiv[Agency])-ROW(TableDiv[[#Headers],[Agency]])),COLUMNS($F$7:X$7))))</f>
        <v/>
      </c>
      <c r="Y485" s="1069" t="str" cm="1">
        <f t="array" ref="Y485">IF($D485&lt;COLUMNS($F$7:Y$7),"",INDEX(TableDiv[[GASB]:[GASB]],_xlfn.AGGREGATE(15,3,(TableDiv[[Agency]:[Agency]]=$E485)/(TableDiv[[Agency]:[Agency]]=$E485)*(ROW(TableDiv[Agency])-ROW(TableDiv[[#Headers],[Agency]])),COLUMNS($F$7:Y$7))))</f>
        <v/>
      </c>
      <c r="Z485" s="1069" t="str" cm="1">
        <f t="array" ref="Z485">IF($D485&lt;COLUMNS($F$7:Z$7),"",INDEX(TableDiv[[GASB]:[GASB]],_xlfn.AGGREGATE(15,3,(TableDiv[[Agency]:[Agency]]=$E485)/(TableDiv[[Agency]:[Agency]]=$E485)*(ROW(TableDiv[Agency])-ROW(TableDiv[[#Headers],[Agency]])),COLUMNS($F$7:Z$7))))</f>
        <v/>
      </c>
      <c r="AA485" s="1069" t="str" cm="1">
        <f t="array" ref="AA485">IF($D485&lt;COLUMNS($F$7:AA$7),"",INDEX(TableDiv[[GASB]:[GASB]],_xlfn.AGGREGATE(15,3,(TableDiv[[Agency]:[Agency]]=$E485)/(TableDiv[[Agency]:[Agency]]=$E485)*(ROW(TableDiv[Agency])-ROW(TableDiv[[#Headers],[Agency]])),COLUMNS($F$7:AA$7))))</f>
        <v/>
      </c>
      <c r="AB485" s="1069" t="str" cm="1">
        <f t="array" ref="AB485">IF($D485&lt;COLUMNS($F$7:AB$7),"",INDEX(TableDiv[[GASB]:[GASB]],_xlfn.AGGREGATE(15,3,(TableDiv[[Agency]:[Agency]]=$E485)/(TableDiv[[Agency]:[Agency]]=$E485)*(ROW(TableDiv[Agency])-ROW(TableDiv[[#Headers],[Agency]])),COLUMNS($F$7:AB$7))))</f>
        <v/>
      </c>
      <c r="AC485" s="1069" t="str" cm="1">
        <f t="array" ref="AC485">IF($D485&lt;COLUMNS($F$7:AC$7),"",INDEX(TableDiv[[GASB]:[GASB]],_xlfn.AGGREGATE(15,3,(TableDiv[[Agency]:[Agency]]=$E485)/(TableDiv[[Agency]:[Agency]]=$E485)*(ROW(TableDiv[Agency])-ROW(TableDiv[[#Headers],[Agency]])),COLUMNS($F$7:AC$7))))</f>
        <v/>
      </c>
      <c r="AD485" s="1069" t="str" cm="1">
        <f t="array" ref="AD485">IF($D485&lt;COLUMNS($F$7:AD$7),"",INDEX(TableDiv[[GASB]:[GASB]],_xlfn.AGGREGATE(15,3,(TableDiv[[Agency]:[Agency]]=$E485)/(TableDiv[[Agency]:[Agency]]=$E485)*(ROW(TableDiv[Agency])-ROW(TableDiv[[#Headers],[Agency]])),COLUMNS($F$7:AD$7))))</f>
        <v/>
      </c>
      <c r="AE485" s="1069" t="str" cm="1">
        <f t="array" ref="AE485">IF($D485&lt;COLUMNS($F$7:AE$7),"",INDEX(TableDiv[[GASB]:[GASB]],_xlfn.AGGREGATE(15,3,(TableDiv[[Agency]:[Agency]]=$E485)/(TableDiv[[Agency]:[Agency]]=$E485)*(ROW(TableDiv[Agency])-ROW(TableDiv[[#Headers],[Agency]])),COLUMNS($F$7:AE$7))))</f>
        <v/>
      </c>
      <c r="AF485" s="1069" t="str" cm="1">
        <f t="array" ref="AF485">IF($D485&lt;COLUMNS($F$7:AF$7),"",INDEX(TableDiv[[GASB]:[GASB]],_xlfn.AGGREGATE(15,3,(TableDiv[[Agency]:[Agency]]=$E485)/(TableDiv[[Agency]:[Agency]]=$E485)*(ROW(TableDiv[Agency])-ROW(TableDiv[[#Headers],[Agency]])),COLUMNS($F$7:AF$7))))</f>
        <v/>
      </c>
      <c r="AG485" s="1069" t="str" cm="1">
        <f t="array" ref="AG485">IF($D485&lt;COLUMNS($F$7:AG$7),"",INDEX(TableDiv[[GASB]:[GASB]],_xlfn.AGGREGATE(15,3,(TableDiv[[Agency]:[Agency]]=$E485)/(TableDiv[[Agency]:[Agency]]=$E485)*(ROW(TableDiv[Agency])-ROW(TableDiv[[#Headers],[Agency]])),COLUMNS($F$7:AG$7))))</f>
        <v/>
      </c>
      <c r="AH485" s="1069" t="str" cm="1">
        <f t="array" ref="AH485">IF($D485&lt;COLUMNS($F$7:AH$7),"",INDEX(TableDiv[[GASB]:[GASB]],_xlfn.AGGREGATE(15,3,(TableDiv[[Agency]:[Agency]]=$E485)/(TableDiv[[Agency]:[Agency]]=$E485)*(ROW(TableDiv[Agency])-ROW(TableDiv[[#Headers],[Agency]])),COLUMNS($F$7:AH$7))))</f>
        <v/>
      </c>
      <c r="AI485" s="1069" t="str" cm="1">
        <f t="array" ref="AI485">IF($D485&lt;COLUMNS($F$7:AI$7),"",INDEX(TableDiv[[GASB]:[GASB]],_xlfn.AGGREGATE(15,3,(TableDiv[[Agency]:[Agency]]=$E485)/(TableDiv[[Agency]:[Agency]]=$E485)*(ROW(TableDiv[Agency])-ROW(TableDiv[[#Headers],[Agency]])),COLUMNS($F$7:AI$7))))</f>
        <v/>
      </c>
      <c r="AJ485" s="1069" t="str" cm="1">
        <f t="array" ref="AJ485">IF($D485&lt;COLUMNS($F$7:AJ$7),"",INDEX(TableDiv[[GASB]:[GASB]],_xlfn.AGGREGATE(15,3,(TableDiv[[Agency]:[Agency]]=$E485)/(TableDiv[[Agency]:[Agency]]=$E485)*(ROW(TableDiv[Agency])-ROW(TableDiv[[#Headers],[Agency]])),COLUMNS($F$7:AJ$7))))</f>
        <v/>
      </c>
      <c r="AK485" s="1069" t="str" cm="1">
        <f t="array" ref="AK485">IF($D485&lt;COLUMNS($F$7:AK$7),"",INDEX(TableDiv[[GASB]:[GASB]],_xlfn.AGGREGATE(15,3,(TableDiv[[Agency]:[Agency]]=$E485)/(TableDiv[[Agency]:[Agency]]=$E485)*(ROW(TableDiv[Agency])-ROW(TableDiv[[#Headers],[Agency]])),COLUMNS($F$7:AK$7))))</f>
        <v/>
      </c>
      <c r="AL485" s="1069" t="str" cm="1">
        <f t="array" ref="AL485">IF($D485&lt;COLUMNS($F$7:AL$7),"",INDEX(TableDiv[[GASB]:[GASB]],_xlfn.AGGREGATE(15,3,(TableDiv[[Agency]:[Agency]]=$E485)/(TableDiv[[Agency]:[Agency]]=$E485)*(ROW(TableDiv[Agency])-ROW(TableDiv[[#Headers],[Agency]])),COLUMNS($F$7:AL$7))))</f>
        <v/>
      </c>
      <c r="AM485" s="1069" t="str" cm="1">
        <f t="array" ref="AM485">IF($D485&lt;COLUMNS($F$7:AM$7),"",INDEX(TableDiv[[GASB]:[GASB]],_xlfn.AGGREGATE(15,3,(TableDiv[[Agency]:[Agency]]=$E485)/(TableDiv[[Agency]:[Agency]]=$E485)*(ROW(TableDiv[Agency])-ROW(TableDiv[[#Headers],[Agency]])),COLUMNS($F$7:AM$7))))</f>
        <v/>
      </c>
      <c r="AN485" s="1069"/>
      <c r="AO485" s="1069"/>
      <c r="AP485" s="1069"/>
      <c r="AQ485" s="1069"/>
      <c r="AR485" s="1069"/>
      <c r="AS485" s="1069"/>
    </row>
    <row r="486" spans="1:45" ht="15">
      <c r="A486" s="1073" t="s">
        <v>1724</v>
      </c>
      <c r="B486" s="1073" t="s">
        <v>2456</v>
      </c>
      <c r="C486" s="1069"/>
      <c r="W486" s="1069" t="str" cm="1">
        <f t="array" ref="W486">IF($D486&lt;COLUMNS($F$7:W$7),"",INDEX(TableDiv[[GASB]:[GASB]],_xlfn.AGGREGATE(15,3,(TableDiv[[Agency]:[Agency]]=$E486)/(TableDiv[[Agency]:[Agency]]=$E486)*(ROW(TableDiv[Agency])-ROW(TableDiv[[#Headers],[Agency]])),COLUMNS($F$7:W$7))))</f>
        <v/>
      </c>
      <c r="X486" s="1069" t="str" cm="1">
        <f t="array" ref="X486">IF($D486&lt;COLUMNS($F$7:X$7),"",INDEX(TableDiv[[GASB]:[GASB]],_xlfn.AGGREGATE(15,3,(TableDiv[[Agency]:[Agency]]=$E486)/(TableDiv[[Agency]:[Agency]]=$E486)*(ROW(TableDiv[Agency])-ROW(TableDiv[[#Headers],[Agency]])),COLUMNS($F$7:X$7))))</f>
        <v/>
      </c>
      <c r="Y486" s="1069" t="str" cm="1">
        <f t="array" ref="Y486">IF($D486&lt;COLUMNS($F$7:Y$7),"",INDEX(TableDiv[[GASB]:[GASB]],_xlfn.AGGREGATE(15,3,(TableDiv[[Agency]:[Agency]]=$E486)/(TableDiv[[Agency]:[Agency]]=$E486)*(ROW(TableDiv[Agency])-ROW(TableDiv[[#Headers],[Agency]])),COLUMNS($F$7:Y$7))))</f>
        <v/>
      </c>
      <c r="Z486" s="1069" t="str" cm="1">
        <f t="array" ref="Z486">IF($D486&lt;COLUMNS($F$7:Z$7),"",INDEX(TableDiv[[GASB]:[GASB]],_xlfn.AGGREGATE(15,3,(TableDiv[[Agency]:[Agency]]=$E486)/(TableDiv[[Agency]:[Agency]]=$E486)*(ROW(TableDiv[Agency])-ROW(TableDiv[[#Headers],[Agency]])),COLUMNS($F$7:Z$7))))</f>
        <v/>
      </c>
      <c r="AA486" s="1069" t="str" cm="1">
        <f t="array" ref="AA486">IF($D486&lt;COLUMNS($F$7:AA$7),"",INDEX(TableDiv[[GASB]:[GASB]],_xlfn.AGGREGATE(15,3,(TableDiv[[Agency]:[Agency]]=$E486)/(TableDiv[[Agency]:[Agency]]=$E486)*(ROW(TableDiv[Agency])-ROW(TableDiv[[#Headers],[Agency]])),COLUMNS($F$7:AA$7))))</f>
        <v/>
      </c>
      <c r="AB486" s="1069" t="str" cm="1">
        <f t="array" ref="AB486">IF($D486&lt;COLUMNS($F$7:AB$7),"",INDEX(TableDiv[[GASB]:[GASB]],_xlfn.AGGREGATE(15,3,(TableDiv[[Agency]:[Agency]]=$E486)/(TableDiv[[Agency]:[Agency]]=$E486)*(ROW(TableDiv[Agency])-ROW(TableDiv[[#Headers],[Agency]])),COLUMNS($F$7:AB$7))))</f>
        <v/>
      </c>
      <c r="AC486" s="1069" t="str" cm="1">
        <f t="array" ref="AC486">IF($D486&lt;COLUMNS($F$7:AC$7),"",INDEX(TableDiv[[GASB]:[GASB]],_xlfn.AGGREGATE(15,3,(TableDiv[[Agency]:[Agency]]=$E486)/(TableDiv[[Agency]:[Agency]]=$E486)*(ROW(TableDiv[Agency])-ROW(TableDiv[[#Headers],[Agency]])),COLUMNS($F$7:AC$7))))</f>
        <v/>
      </c>
      <c r="AD486" s="1069" t="str" cm="1">
        <f t="array" ref="AD486">IF($D486&lt;COLUMNS($F$7:AD$7),"",INDEX(TableDiv[[GASB]:[GASB]],_xlfn.AGGREGATE(15,3,(TableDiv[[Agency]:[Agency]]=$E486)/(TableDiv[[Agency]:[Agency]]=$E486)*(ROW(TableDiv[Agency])-ROW(TableDiv[[#Headers],[Agency]])),COLUMNS($F$7:AD$7))))</f>
        <v/>
      </c>
      <c r="AE486" s="1069" t="str" cm="1">
        <f t="array" ref="AE486">IF($D486&lt;COLUMNS($F$7:AE$7),"",INDEX(TableDiv[[GASB]:[GASB]],_xlfn.AGGREGATE(15,3,(TableDiv[[Agency]:[Agency]]=$E486)/(TableDiv[[Agency]:[Agency]]=$E486)*(ROW(TableDiv[Agency])-ROW(TableDiv[[#Headers],[Agency]])),COLUMNS($F$7:AE$7))))</f>
        <v/>
      </c>
      <c r="AF486" s="1069" t="str" cm="1">
        <f t="array" ref="AF486">IF($D486&lt;COLUMNS($F$7:AF$7),"",INDEX(TableDiv[[GASB]:[GASB]],_xlfn.AGGREGATE(15,3,(TableDiv[[Agency]:[Agency]]=$E486)/(TableDiv[[Agency]:[Agency]]=$E486)*(ROW(TableDiv[Agency])-ROW(TableDiv[[#Headers],[Agency]])),COLUMNS($F$7:AF$7))))</f>
        <v/>
      </c>
      <c r="AG486" s="1069" t="str" cm="1">
        <f t="array" ref="AG486">IF($D486&lt;COLUMNS($F$7:AG$7),"",INDEX(TableDiv[[GASB]:[GASB]],_xlfn.AGGREGATE(15,3,(TableDiv[[Agency]:[Agency]]=$E486)/(TableDiv[[Agency]:[Agency]]=$E486)*(ROW(TableDiv[Agency])-ROW(TableDiv[[#Headers],[Agency]])),COLUMNS($F$7:AG$7))))</f>
        <v/>
      </c>
      <c r="AH486" s="1069" t="str" cm="1">
        <f t="array" ref="AH486">IF($D486&lt;COLUMNS($F$7:AH$7),"",INDEX(TableDiv[[GASB]:[GASB]],_xlfn.AGGREGATE(15,3,(TableDiv[[Agency]:[Agency]]=$E486)/(TableDiv[[Agency]:[Agency]]=$E486)*(ROW(TableDiv[Agency])-ROW(TableDiv[[#Headers],[Agency]])),COLUMNS($F$7:AH$7))))</f>
        <v/>
      </c>
      <c r="AI486" s="1069" t="str" cm="1">
        <f t="array" ref="AI486">IF($D486&lt;COLUMNS($F$7:AI$7),"",INDEX(TableDiv[[GASB]:[GASB]],_xlfn.AGGREGATE(15,3,(TableDiv[[Agency]:[Agency]]=$E486)/(TableDiv[[Agency]:[Agency]]=$E486)*(ROW(TableDiv[Agency])-ROW(TableDiv[[#Headers],[Agency]])),COLUMNS($F$7:AI$7))))</f>
        <v/>
      </c>
      <c r="AJ486" s="1069" t="str" cm="1">
        <f t="array" ref="AJ486">IF($D486&lt;COLUMNS($F$7:AJ$7),"",INDEX(TableDiv[[GASB]:[GASB]],_xlfn.AGGREGATE(15,3,(TableDiv[[Agency]:[Agency]]=$E486)/(TableDiv[[Agency]:[Agency]]=$E486)*(ROW(TableDiv[Agency])-ROW(TableDiv[[#Headers],[Agency]])),COLUMNS($F$7:AJ$7))))</f>
        <v/>
      </c>
      <c r="AK486" s="1069" t="str" cm="1">
        <f t="array" ref="AK486">IF($D486&lt;COLUMNS($F$7:AK$7),"",INDEX(TableDiv[[GASB]:[GASB]],_xlfn.AGGREGATE(15,3,(TableDiv[[Agency]:[Agency]]=$E486)/(TableDiv[[Agency]:[Agency]]=$E486)*(ROW(TableDiv[Agency])-ROW(TableDiv[[#Headers],[Agency]])),COLUMNS($F$7:AK$7))))</f>
        <v/>
      </c>
      <c r="AL486" s="1069" t="str" cm="1">
        <f t="array" ref="AL486">IF($D486&lt;COLUMNS($F$7:AL$7),"",INDEX(TableDiv[[GASB]:[GASB]],_xlfn.AGGREGATE(15,3,(TableDiv[[Agency]:[Agency]]=$E486)/(TableDiv[[Agency]:[Agency]]=$E486)*(ROW(TableDiv[Agency])-ROW(TableDiv[[#Headers],[Agency]])),COLUMNS($F$7:AL$7))))</f>
        <v/>
      </c>
      <c r="AM486" s="1069" t="str" cm="1">
        <f t="array" ref="AM486">IF($D486&lt;COLUMNS($F$7:AM$7),"",INDEX(TableDiv[[GASB]:[GASB]],_xlfn.AGGREGATE(15,3,(TableDiv[[Agency]:[Agency]]=$E486)/(TableDiv[[Agency]:[Agency]]=$E486)*(ROW(TableDiv[Agency])-ROW(TableDiv[[#Headers],[Agency]])),COLUMNS($F$7:AM$7))))</f>
        <v/>
      </c>
      <c r="AN486" s="1069"/>
      <c r="AO486" s="1069"/>
      <c r="AP486" s="1069"/>
      <c r="AQ486" s="1069"/>
      <c r="AR486" s="1069"/>
      <c r="AS486" s="1069"/>
    </row>
    <row r="487" spans="1:45" ht="15">
      <c r="A487" s="1073" t="s">
        <v>1684</v>
      </c>
      <c r="B487" s="1073" t="s">
        <v>2457</v>
      </c>
      <c r="C487" s="1069"/>
      <c r="W487" s="1069" t="str" cm="1">
        <f t="array" ref="W487">IF($D487&lt;COLUMNS($F$7:W$7),"",INDEX(TableDiv[[GASB]:[GASB]],_xlfn.AGGREGATE(15,3,(TableDiv[[Agency]:[Agency]]=$E487)/(TableDiv[[Agency]:[Agency]]=$E487)*(ROW(TableDiv[Agency])-ROW(TableDiv[[#Headers],[Agency]])),COLUMNS($F$7:W$7))))</f>
        <v/>
      </c>
      <c r="X487" s="1069" t="str" cm="1">
        <f t="array" ref="X487">IF($D487&lt;COLUMNS($F$7:X$7),"",INDEX(TableDiv[[GASB]:[GASB]],_xlfn.AGGREGATE(15,3,(TableDiv[[Agency]:[Agency]]=$E487)/(TableDiv[[Agency]:[Agency]]=$E487)*(ROW(TableDiv[Agency])-ROW(TableDiv[[#Headers],[Agency]])),COLUMNS($F$7:X$7))))</f>
        <v/>
      </c>
      <c r="Y487" s="1069" t="str" cm="1">
        <f t="array" ref="Y487">IF($D487&lt;COLUMNS($F$7:Y$7),"",INDEX(TableDiv[[GASB]:[GASB]],_xlfn.AGGREGATE(15,3,(TableDiv[[Agency]:[Agency]]=$E487)/(TableDiv[[Agency]:[Agency]]=$E487)*(ROW(TableDiv[Agency])-ROW(TableDiv[[#Headers],[Agency]])),COLUMNS($F$7:Y$7))))</f>
        <v/>
      </c>
      <c r="Z487" s="1069" t="str" cm="1">
        <f t="array" ref="Z487">IF($D487&lt;COLUMNS($F$7:Z$7),"",INDEX(TableDiv[[GASB]:[GASB]],_xlfn.AGGREGATE(15,3,(TableDiv[[Agency]:[Agency]]=$E487)/(TableDiv[[Agency]:[Agency]]=$E487)*(ROW(TableDiv[Agency])-ROW(TableDiv[[#Headers],[Agency]])),COLUMNS($F$7:Z$7))))</f>
        <v/>
      </c>
      <c r="AA487" s="1069" t="str" cm="1">
        <f t="array" ref="AA487">IF($D487&lt;COLUMNS($F$7:AA$7),"",INDEX(TableDiv[[GASB]:[GASB]],_xlfn.AGGREGATE(15,3,(TableDiv[[Agency]:[Agency]]=$E487)/(TableDiv[[Agency]:[Agency]]=$E487)*(ROW(TableDiv[Agency])-ROW(TableDiv[[#Headers],[Agency]])),COLUMNS($F$7:AA$7))))</f>
        <v/>
      </c>
      <c r="AB487" s="1069" t="str" cm="1">
        <f t="array" ref="AB487">IF($D487&lt;COLUMNS($F$7:AB$7),"",INDEX(TableDiv[[GASB]:[GASB]],_xlfn.AGGREGATE(15,3,(TableDiv[[Agency]:[Agency]]=$E487)/(TableDiv[[Agency]:[Agency]]=$E487)*(ROW(TableDiv[Agency])-ROW(TableDiv[[#Headers],[Agency]])),COLUMNS($F$7:AB$7))))</f>
        <v/>
      </c>
      <c r="AC487" s="1069" t="str" cm="1">
        <f t="array" ref="AC487">IF($D487&lt;COLUMNS($F$7:AC$7),"",INDEX(TableDiv[[GASB]:[GASB]],_xlfn.AGGREGATE(15,3,(TableDiv[[Agency]:[Agency]]=$E487)/(TableDiv[[Agency]:[Agency]]=$E487)*(ROW(TableDiv[Agency])-ROW(TableDiv[[#Headers],[Agency]])),COLUMNS($F$7:AC$7))))</f>
        <v/>
      </c>
      <c r="AD487" s="1069" t="str" cm="1">
        <f t="array" ref="AD487">IF($D487&lt;COLUMNS($F$7:AD$7),"",INDEX(TableDiv[[GASB]:[GASB]],_xlfn.AGGREGATE(15,3,(TableDiv[[Agency]:[Agency]]=$E487)/(TableDiv[[Agency]:[Agency]]=$E487)*(ROW(TableDiv[Agency])-ROW(TableDiv[[#Headers],[Agency]])),COLUMNS($F$7:AD$7))))</f>
        <v/>
      </c>
      <c r="AE487" s="1069" t="str" cm="1">
        <f t="array" ref="AE487">IF($D487&lt;COLUMNS($F$7:AE$7),"",INDEX(TableDiv[[GASB]:[GASB]],_xlfn.AGGREGATE(15,3,(TableDiv[[Agency]:[Agency]]=$E487)/(TableDiv[[Agency]:[Agency]]=$E487)*(ROW(TableDiv[Agency])-ROW(TableDiv[[#Headers],[Agency]])),COLUMNS($F$7:AE$7))))</f>
        <v/>
      </c>
      <c r="AF487" s="1069" t="str" cm="1">
        <f t="array" ref="AF487">IF($D487&lt;COLUMNS($F$7:AF$7),"",INDEX(TableDiv[[GASB]:[GASB]],_xlfn.AGGREGATE(15,3,(TableDiv[[Agency]:[Agency]]=$E487)/(TableDiv[[Agency]:[Agency]]=$E487)*(ROW(TableDiv[Agency])-ROW(TableDiv[[#Headers],[Agency]])),COLUMNS($F$7:AF$7))))</f>
        <v/>
      </c>
      <c r="AG487" s="1069" t="str" cm="1">
        <f t="array" ref="AG487">IF($D487&lt;COLUMNS($F$7:AG$7),"",INDEX(TableDiv[[GASB]:[GASB]],_xlfn.AGGREGATE(15,3,(TableDiv[[Agency]:[Agency]]=$E487)/(TableDiv[[Agency]:[Agency]]=$E487)*(ROW(TableDiv[Agency])-ROW(TableDiv[[#Headers],[Agency]])),COLUMNS($F$7:AG$7))))</f>
        <v/>
      </c>
      <c r="AH487" s="1069" t="str" cm="1">
        <f t="array" ref="AH487">IF($D487&lt;COLUMNS($F$7:AH$7),"",INDEX(TableDiv[[GASB]:[GASB]],_xlfn.AGGREGATE(15,3,(TableDiv[[Agency]:[Agency]]=$E487)/(TableDiv[[Agency]:[Agency]]=$E487)*(ROW(TableDiv[Agency])-ROW(TableDiv[[#Headers],[Agency]])),COLUMNS($F$7:AH$7))))</f>
        <v/>
      </c>
      <c r="AI487" s="1069" t="str" cm="1">
        <f t="array" ref="AI487">IF($D487&lt;COLUMNS($F$7:AI$7),"",INDEX(TableDiv[[GASB]:[GASB]],_xlfn.AGGREGATE(15,3,(TableDiv[[Agency]:[Agency]]=$E487)/(TableDiv[[Agency]:[Agency]]=$E487)*(ROW(TableDiv[Agency])-ROW(TableDiv[[#Headers],[Agency]])),COLUMNS($F$7:AI$7))))</f>
        <v/>
      </c>
      <c r="AJ487" s="1069" t="str" cm="1">
        <f t="array" ref="AJ487">IF($D487&lt;COLUMNS($F$7:AJ$7),"",INDEX(TableDiv[[GASB]:[GASB]],_xlfn.AGGREGATE(15,3,(TableDiv[[Agency]:[Agency]]=$E487)/(TableDiv[[Agency]:[Agency]]=$E487)*(ROW(TableDiv[Agency])-ROW(TableDiv[[#Headers],[Agency]])),COLUMNS($F$7:AJ$7))))</f>
        <v/>
      </c>
      <c r="AK487" s="1069" t="str" cm="1">
        <f t="array" ref="AK487">IF($D487&lt;COLUMNS($F$7:AK$7),"",INDEX(TableDiv[[GASB]:[GASB]],_xlfn.AGGREGATE(15,3,(TableDiv[[Agency]:[Agency]]=$E487)/(TableDiv[[Agency]:[Agency]]=$E487)*(ROW(TableDiv[Agency])-ROW(TableDiv[[#Headers],[Agency]])),COLUMNS($F$7:AK$7))))</f>
        <v/>
      </c>
      <c r="AL487" s="1069" t="str" cm="1">
        <f t="array" ref="AL487">IF($D487&lt;COLUMNS($F$7:AL$7),"",INDEX(TableDiv[[GASB]:[GASB]],_xlfn.AGGREGATE(15,3,(TableDiv[[Agency]:[Agency]]=$E487)/(TableDiv[[Agency]:[Agency]]=$E487)*(ROW(TableDiv[Agency])-ROW(TableDiv[[#Headers],[Agency]])),COLUMNS($F$7:AL$7))))</f>
        <v/>
      </c>
      <c r="AM487" s="1069" t="str" cm="1">
        <f t="array" ref="AM487">IF($D487&lt;COLUMNS($F$7:AM$7),"",INDEX(TableDiv[[GASB]:[GASB]],_xlfn.AGGREGATE(15,3,(TableDiv[[Agency]:[Agency]]=$E487)/(TableDiv[[Agency]:[Agency]]=$E487)*(ROW(TableDiv[Agency])-ROW(TableDiv[[#Headers],[Agency]])),COLUMNS($F$7:AM$7))))</f>
        <v/>
      </c>
      <c r="AN487" s="1069"/>
      <c r="AO487" s="1069"/>
      <c r="AP487" s="1069"/>
      <c r="AQ487" s="1069"/>
      <c r="AR487" s="1069"/>
      <c r="AS487" s="1069"/>
    </row>
    <row r="488" spans="1:45" ht="15">
      <c r="A488" s="1073" t="s">
        <v>1718</v>
      </c>
      <c r="B488" s="1073" t="s">
        <v>2458</v>
      </c>
      <c r="C488" s="1069"/>
      <c r="W488" s="1069" t="str" cm="1">
        <f t="array" ref="W488">IF($D488&lt;COLUMNS($F$7:W$7),"",INDEX(TableDiv[[GASB]:[GASB]],_xlfn.AGGREGATE(15,3,(TableDiv[[Agency]:[Agency]]=$E488)/(TableDiv[[Agency]:[Agency]]=$E488)*(ROW(TableDiv[Agency])-ROW(TableDiv[[#Headers],[Agency]])),COLUMNS($F$7:W$7))))</f>
        <v/>
      </c>
      <c r="X488" s="1069" t="str" cm="1">
        <f t="array" ref="X488">IF($D488&lt;COLUMNS($F$7:X$7),"",INDEX(TableDiv[[GASB]:[GASB]],_xlfn.AGGREGATE(15,3,(TableDiv[[Agency]:[Agency]]=$E488)/(TableDiv[[Agency]:[Agency]]=$E488)*(ROW(TableDiv[Agency])-ROW(TableDiv[[#Headers],[Agency]])),COLUMNS($F$7:X$7))))</f>
        <v/>
      </c>
      <c r="Y488" s="1069" t="str" cm="1">
        <f t="array" ref="Y488">IF($D488&lt;COLUMNS($F$7:Y$7),"",INDEX(TableDiv[[GASB]:[GASB]],_xlfn.AGGREGATE(15,3,(TableDiv[[Agency]:[Agency]]=$E488)/(TableDiv[[Agency]:[Agency]]=$E488)*(ROW(TableDiv[Agency])-ROW(TableDiv[[#Headers],[Agency]])),COLUMNS($F$7:Y$7))))</f>
        <v/>
      </c>
      <c r="Z488" s="1069" t="str" cm="1">
        <f t="array" ref="Z488">IF($D488&lt;COLUMNS($F$7:Z$7),"",INDEX(TableDiv[[GASB]:[GASB]],_xlfn.AGGREGATE(15,3,(TableDiv[[Agency]:[Agency]]=$E488)/(TableDiv[[Agency]:[Agency]]=$E488)*(ROW(TableDiv[Agency])-ROW(TableDiv[[#Headers],[Agency]])),COLUMNS($F$7:Z$7))))</f>
        <v/>
      </c>
      <c r="AA488" s="1069" t="str" cm="1">
        <f t="array" ref="AA488">IF($D488&lt;COLUMNS($F$7:AA$7),"",INDEX(TableDiv[[GASB]:[GASB]],_xlfn.AGGREGATE(15,3,(TableDiv[[Agency]:[Agency]]=$E488)/(TableDiv[[Agency]:[Agency]]=$E488)*(ROW(TableDiv[Agency])-ROW(TableDiv[[#Headers],[Agency]])),COLUMNS($F$7:AA$7))))</f>
        <v/>
      </c>
      <c r="AB488" s="1069" t="str" cm="1">
        <f t="array" ref="AB488">IF($D488&lt;COLUMNS($F$7:AB$7),"",INDEX(TableDiv[[GASB]:[GASB]],_xlfn.AGGREGATE(15,3,(TableDiv[[Agency]:[Agency]]=$E488)/(TableDiv[[Agency]:[Agency]]=$E488)*(ROW(TableDiv[Agency])-ROW(TableDiv[[#Headers],[Agency]])),COLUMNS($F$7:AB$7))))</f>
        <v/>
      </c>
      <c r="AC488" s="1069" t="str" cm="1">
        <f t="array" ref="AC488">IF($D488&lt;COLUMNS($F$7:AC$7),"",INDEX(TableDiv[[GASB]:[GASB]],_xlfn.AGGREGATE(15,3,(TableDiv[[Agency]:[Agency]]=$E488)/(TableDiv[[Agency]:[Agency]]=$E488)*(ROW(TableDiv[Agency])-ROW(TableDiv[[#Headers],[Agency]])),COLUMNS($F$7:AC$7))))</f>
        <v/>
      </c>
      <c r="AD488" s="1069" t="str" cm="1">
        <f t="array" ref="AD488">IF($D488&lt;COLUMNS($F$7:AD$7),"",INDEX(TableDiv[[GASB]:[GASB]],_xlfn.AGGREGATE(15,3,(TableDiv[[Agency]:[Agency]]=$E488)/(TableDiv[[Agency]:[Agency]]=$E488)*(ROW(TableDiv[Agency])-ROW(TableDiv[[#Headers],[Agency]])),COLUMNS($F$7:AD$7))))</f>
        <v/>
      </c>
      <c r="AE488" s="1069" t="str" cm="1">
        <f t="array" ref="AE488">IF($D488&lt;COLUMNS($F$7:AE$7),"",INDEX(TableDiv[[GASB]:[GASB]],_xlfn.AGGREGATE(15,3,(TableDiv[[Agency]:[Agency]]=$E488)/(TableDiv[[Agency]:[Agency]]=$E488)*(ROW(TableDiv[Agency])-ROW(TableDiv[[#Headers],[Agency]])),COLUMNS($F$7:AE$7))))</f>
        <v/>
      </c>
      <c r="AF488" s="1069" t="str" cm="1">
        <f t="array" ref="AF488">IF($D488&lt;COLUMNS($F$7:AF$7),"",INDEX(TableDiv[[GASB]:[GASB]],_xlfn.AGGREGATE(15,3,(TableDiv[[Agency]:[Agency]]=$E488)/(TableDiv[[Agency]:[Agency]]=$E488)*(ROW(TableDiv[Agency])-ROW(TableDiv[[#Headers],[Agency]])),COLUMNS($F$7:AF$7))))</f>
        <v/>
      </c>
      <c r="AG488" s="1069" t="str" cm="1">
        <f t="array" ref="AG488">IF($D488&lt;COLUMNS($F$7:AG$7),"",INDEX(TableDiv[[GASB]:[GASB]],_xlfn.AGGREGATE(15,3,(TableDiv[[Agency]:[Agency]]=$E488)/(TableDiv[[Agency]:[Agency]]=$E488)*(ROW(TableDiv[Agency])-ROW(TableDiv[[#Headers],[Agency]])),COLUMNS($F$7:AG$7))))</f>
        <v/>
      </c>
      <c r="AH488" s="1069" t="str" cm="1">
        <f t="array" ref="AH488">IF($D488&lt;COLUMNS($F$7:AH$7),"",INDEX(TableDiv[[GASB]:[GASB]],_xlfn.AGGREGATE(15,3,(TableDiv[[Agency]:[Agency]]=$E488)/(TableDiv[[Agency]:[Agency]]=$E488)*(ROW(TableDiv[Agency])-ROW(TableDiv[[#Headers],[Agency]])),COLUMNS($F$7:AH$7))))</f>
        <v/>
      </c>
      <c r="AI488" s="1069" t="str" cm="1">
        <f t="array" ref="AI488">IF($D488&lt;COLUMNS($F$7:AI$7),"",INDEX(TableDiv[[GASB]:[GASB]],_xlfn.AGGREGATE(15,3,(TableDiv[[Agency]:[Agency]]=$E488)/(TableDiv[[Agency]:[Agency]]=$E488)*(ROW(TableDiv[Agency])-ROW(TableDiv[[#Headers],[Agency]])),COLUMNS($F$7:AI$7))))</f>
        <v/>
      </c>
      <c r="AJ488" s="1069" t="str" cm="1">
        <f t="array" ref="AJ488">IF($D488&lt;COLUMNS($F$7:AJ$7),"",INDEX(TableDiv[[GASB]:[GASB]],_xlfn.AGGREGATE(15,3,(TableDiv[[Agency]:[Agency]]=$E488)/(TableDiv[[Agency]:[Agency]]=$E488)*(ROW(TableDiv[Agency])-ROW(TableDiv[[#Headers],[Agency]])),COLUMNS($F$7:AJ$7))))</f>
        <v/>
      </c>
      <c r="AK488" s="1069" t="str" cm="1">
        <f t="array" ref="AK488">IF($D488&lt;COLUMNS($F$7:AK$7),"",INDEX(TableDiv[[GASB]:[GASB]],_xlfn.AGGREGATE(15,3,(TableDiv[[Agency]:[Agency]]=$E488)/(TableDiv[[Agency]:[Agency]]=$E488)*(ROW(TableDiv[Agency])-ROW(TableDiv[[#Headers],[Agency]])),COLUMNS($F$7:AK$7))))</f>
        <v/>
      </c>
      <c r="AL488" s="1069" t="str" cm="1">
        <f t="array" ref="AL488">IF($D488&lt;COLUMNS($F$7:AL$7),"",INDEX(TableDiv[[GASB]:[GASB]],_xlfn.AGGREGATE(15,3,(TableDiv[[Agency]:[Agency]]=$E488)/(TableDiv[[Agency]:[Agency]]=$E488)*(ROW(TableDiv[Agency])-ROW(TableDiv[[#Headers],[Agency]])),COLUMNS($F$7:AL$7))))</f>
        <v/>
      </c>
      <c r="AM488" s="1069" t="str" cm="1">
        <f t="array" ref="AM488">IF($D488&lt;COLUMNS($F$7:AM$7),"",INDEX(TableDiv[[GASB]:[GASB]],_xlfn.AGGREGATE(15,3,(TableDiv[[Agency]:[Agency]]=$E488)/(TableDiv[[Agency]:[Agency]]=$E488)*(ROW(TableDiv[Agency])-ROW(TableDiv[[#Headers],[Agency]])),COLUMNS($F$7:AM$7))))</f>
        <v/>
      </c>
      <c r="AN488" s="1069"/>
      <c r="AO488" s="1069"/>
      <c r="AP488" s="1069"/>
      <c r="AQ488" s="1069"/>
      <c r="AR488" s="1069"/>
      <c r="AS488" s="1069"/>
    </row>
    <row r="489" spans="1:45" ht="15">
      <c r="A489" s="1073" t="s">
        <v>1678</v>
      </c>
      <c r="B489" s="1073" t="s">
        <v>2459</v>
      </c>
      <c r="C489" s="1069"/>
      <c r="W489" s="1069" t="str" cm="1">
        <f t="array" ref="W489">IF($D489&lt;COLUMNS($F$7:W$7),"",INDEX(TableDiv[[GASB]:[GASB]],_xlfn.AGGREGATE(15,3,(TableDiv[[Agency]:[Agency]]=$E489)/(TableDiv[[Agency]:[Agency]]=$E489)*(ROW(TableDiv[Agency])-ROW(TableDiv[[#Headers],[Agency]])),COLUMNS($F$7:W$7))))</f>
        <v/>
      </c>
      <c r="X489" s="1069" t="str" cm="1">
        <f t="array" ref="X489">IF($D489&lt;COLUMNS($F$7:X$7),"",INDEX(TableDiv[[GASB]:[GASB]],_xlfn.AGGREGATE(15,3,(TableDiv[[Agency]:[Agency]]=$E489)/(TableDiv[[Agency]:[Agency]]=$E489)*(ROW(TableDiv[Agency])-ROW(TableDiv[[#Headers],[Agency]])),COLUMNS($F$7:X$7))))</f>
        <v/>
      </c>
      <c r="Y489" s="1069" t="str" cm="1">
        <f t="array" ref="Y489">IF($D489&lt;COLUMNS($F$7:Y$7),"",INDEX(TableDiv[[GASB]:[GASB]],_xlfn.AGGREGATE(15,3,(TableDiv[[Agency]:[Agency]]=$E489)/(TableDiv[[Agency]:[Agency]]=$E489)*(ROW(TableDiv[Agency])-ROW(TableDiv[[#Headers],[Agency]])),COLUMNS($F$7:Y$7))))</f>
        <v/>
      </c>
      <c r="Z489" s="1069" t="str" cm="1">
        <f t="array" ref="Z489">IF($D489&lt;COLUMNS($F$7:Z$7),"",INDEX(TableDiv[[GASB]:[GASB]],_xlfn.AGGREGATE(15,3,(TableDiv[[Agency]:[Agency]]=$E489)/(TableDiv[[Agency]:[Agency]]=$E489)*(ROW(TableDiv[Agency])-ROW(TableDiv[[#Headers],[Agency]])),COLUMNS($F$7:Z$7))))</f>
        <v/>
      </c>
      <c r="AA489" s="1069" t="str" cm="1">
        <f t="array" ref="AA489">IF($D489&lt;COLUMNS($F$7:AA$7),"",INDEX(TableDiv[[GASB]:[GASB]],_xlfn.AGGREGATE(15,3,(TableDiv[[Agency]:[Agency]]=$E489)/(TableDiv[[Agency]:[Agency]]=$E489)*(ROW(TableDiv[Agency])-ROW(TableDiv[[#Headers],[Agency]])),COLUMNS($F$7:AA$7))))</f>
        <v/>
      </c>
      <c r="AB489" s="1069" t="str" cm="1">
        <f t="array" ref="AB489">IF($D489&lt;COLUMNS($F$7:AB$7),"",INDEX(TableDiv[[GASB]:[GASB]],_xlfn.AGGREGATE(15,3,(TableDiv[[Agency]:[Agency]]=$E489)/(TableDiv[[Agency]:[Agency]]=$E489)*(ROW(TableDiv[Agency])-ROW(TableDiv[[#Headers],[Agency]])),COLUMNS($F$7:AB$7))))</f>
        <v/>
      </c>
      <c r="AC489" s="1069" t="str" cm="1">
        <f t="array" ref="AC489">IF($D489&lt;COLUMNS($F$7:AC$7),"",INDEX(TableDiv[[GASB]:[GASB]],_xlfn.AGGREGATE(15,3,(TableDiv[[Agency]:[Agency]]=$E489)/(TableDiv[[Agency]:[Agency]]=$E489)*(ROW(TableDiv[Agency])-ROW(TableDiv[[#Headers],[Agency]])),COLUMNS($F$7:AC$7))))</f>
        <v/>
      </c>
      <c r="AD489" s="1069" t="str" cm="1">
        <f t="array" ref="AD489">IF($D489&lt;COLUMNS($F$7:AD$7),"",INDEX(TableDiv[[GASB]:[GASB]],_xlfn.AGGREGATE(15,3,(TableDiv[[Agency]:[Agency]]=$E489)/(TableDiv[[Agency]:[Agency]]=$E489)*(ROW(TableDiv[Agency])-ROW(TableDiv[[#Headers],[Agency]])),COLUMNS($F$7:AD$7))))</f>
        <v/>
      </c>
      <c r="AE489" s="1069" t="str" cm="1">
        <f t="array" ref="AE489">IF($D489&lt;COLUMNS($F$7:AE$7),"",INDEX(TableDiv[[GASB]:[GASB]],_xlfn.AGGREGATE(15,3,(TableDiv[[Agency]:[Agency]]=$E489)/(TableDiv[[Agency]:[Agency]]=$E489)*(ROW(TableDiv[Agency])-ROW(TableDiv[[#Headers],[Agency]])),COLUMNS($F$7:AE$7))))</f>
        <v/>
      </c>
      <c r="AF489" s="1069" t="str" cm="1">
        <f t="array" ref="AF489">IF($D489&lt;COLUMNS($F$7:AF$7),"",INDEX(TableDiv[[GASB]:[GASB]],_xlfn.AGGREGATE(15,3,(TableDiv[[Agency]:[Agency]]=$E489)/(TableDiv[[Agency]:[Agency]]=$E489)*(ROW(TableDiv[Agency])-ROW(TableDiv[[#Headers],[Agency]])),COLUMNS($F$7:AF$7))))</f>
        <v/>
      </c>
      <c r="AG489" s="1069" t="str" cm="1">
        <f t="array" ref="AG489">IF($D489&lt;COLUMNS($F$7:AG$7),"",INDEX(TableDiv[[GASB]:[GASB]],_xlfn.AGGREGATE(15,3,(TableDiv[[Agency]:[Agency]]=$E489)/(TableDiv[[Agency]:[Agency]]=$E489)*(ROW(TableDiv[Agency])-ROW(TableDiv[[#Headers],[Agency]])),COLUMNS($F$7:AG$7))))</f>
        <v/>
      </c>
      <c r="AH489" s="1069" t="str" cm="1">
        <f t="array" ref="AH489">IF($D489&lt;COLUMNS($F$7:AH$7),"",INDEX(TableDiv[[GASB]:[GASB]],_xlfn.AGGREGATE(15,3,(TableDiv[[Agency]:[Agency]]=$E489)/(TableDiv[[Agency]:[Agency]]=$E489)*(ROW(TableDiv[Agency])-ROW(TableDiv[[#Headers],[Agency]])),COLUMNS($F$7:AH$7))))</f>
        <v/>
      </c>
      <c r="AI489" s="1069" t="str" cm="1">
        <f t="array" ref="AI489">IF($D489&lt;COLUMNS($F$7:AI$7),"",INDEX(TableDiv[[GASB]:[GASB]],_xlfn.AGGREGATE(15,3,(TableDiv[[Agency]:[Agency]]=$E489)/(TableDiv[[Agency]:[Agency]]=$E489)*(ROW(TableDiv[Agency])-ROW(TableDiv[[#Headers],[Agency]])),COLUMNS($F$7:AI$7))))</f>
        <v/>
      </c>
      <c r="AJ489" s="1069" t="str" cm="1">
        <f t="array" ref="AJ489">IF($D489&lt;COLUMNS($F$7:AJ$7),"",INDEX(TableDiv[[GASB]:[GASB]],_xlfn.AGGREGATE(15,3,(TableDiv[[Agency]:[Agency]]=$E489)/(TableDiv[[Agency]:[Agency]]=$E489)*(ROW(TableDiv[Agency])-ROW(TableDiv[[#Headers],[Agency]])),COLUMNS($F$7:AJ$7))))</f>
        <v/>
      </c>
      <c r="AK489" s="1069" t="str" cm="1">
        <f t="array" ref="AK489">IF($D489&lt;COLUMNS($F$7:AK$7),"",INDEX(TableDiv[[GASB]:[GASB]],_xlfn.AGGREGATE(15,3,(TableDiv[[Agency]:[Agency]]=$E489)/(TableDiv[[Agency]:[Agency]]=$E489)*(ROW(TableDiv[Agency])-ROW(TableDiv[[#Headers],[Agency]])),COLUMNS($F$7:AK$7))))</f>
        <v/>
      </c>
      <c r="AL489" s="1069" t="str" cm="1">
        <f t="array" ref="AL489">IF($D489&lt;COLUMNS($F$7:AL$7),"",INDEX(TableDiv[[GASB]:[GASB]],_xlfn.AGGREGATE(15,3,(TableDiv[[Agency]:[Agency]]=$E489)/(TableDiv[[Agency]:[Agency]]=$E489)*(ROW(TableDiv[Agency])-ROW(TableDiv[[#Headers],[Agency]])),COLUMNS($F$7:AL$7))))</f>
        <v/>
      </c>
      <c r="AM489" s="1069" t="str" cm="1">
        <f t="array" ref="AM489">IF($D489&lt;COLUMNS($F$7:AM$7),"",INDEX(TableDiv[[GASB]:[GASB]],_xlfn.AGGREGATE(15,3,(TableDiv[[Agency]:[Agency]]=$E489)/(TableDiv[[Agency]:[Agency]]=$E489)*(ROW(TableDiv[Agency])-ROW(TableDiv[[#Headers],[Agency]])),COLUMNS($F$7:AM$7))))</f>
        <v/>
      </c>
      <c r="AN489" s="1069"/>
      <c r="AO489" s="1069"/>
      <c r="AP489" s="1069"/>
      <c r="AQ489" s="1069"/>
      <c r="AR489" s="1069"/>
      <c r="AS489" s="1069"/>
    </row>
    <row r="490" spans="1:45" ht="15">
      <c r="A490" s="1073" t="s">
        <v>1692</v>
      </c>
      <c r="B490" s="1073" t="s">
        <v>2460</v>
      </c>
      <c r="C490" s="1069"/>
      <c r="W490" s="1069" t="str" cm="1">
        <f t="array" ref="W490">IF($D490&lt;COLUMNS($F$7:W$7),"",INDEX(TableDiv[[GASB]:[GASB]],_xlfn.AGGREGATE(15,3,(TableDiv[[Agency]:[Agency]]=$E490)/(TableDiv[[Agency]:[Agency]]=$E490)*(ROW(TableDiv[Agency])-ROW(TableDiv[[#Headers],[Agency]])),COLUMNS($F$7:W$7))))</f>
        <v/>
      </c>
      <c r="X490" s="1069" t="str" cm="1">
        <f t="array" ref="X490">IF($D490&lt;COLUMNS($F$7:X$7),"",INDEX(TableDiv[[GASB]:[GASB]],_xlfn.AGGREGATE(15,3,(TableDiv[[Agency]:[Agency]]=$E490)/(TableDiv[[Agency]:[Agency]]=$E490)*(ROW(TableDiv[Agency])-ROW(TableDiv[[#Headers],[Agency]])),COLUMNS($F$7:X$7))))</f>
        <v/>
      </c>
      <c r="Y490" s="1069" t="str" cm="1">
        <f t="array" ref="Y490">IF($D490&lt;COLUMNS($F$7:Y$7),"",INDEX(TableDiv[[GASB]:[GASB]],_xlfn.AGGREGATE(15,3,(TableDiv[[Agency]:[Agency]]=$E490)/(TableDiv[[Agency]:[Agency]]=$E490)*(ROW(TableDiv[Agency])-ROW(TableDiv[[#Headers],[Agency]])),COLUMNS($F$7:Y$7))))</f>
        <v/>
      </c>
      <c r="Z490" s="1069" t="str" cm="1">
        <f t="array" ref="Z490">IF($D490&lt;COLUMNS($F$7:Z$7),"",INDEX(TableDiv[[GASB]:[GASB]],_xlfn.AGGREGATE(15,3,(TableDiv[[Agency]:[Agency]]=$E490)/(TableDiv[[Agency]:[Agency]]=$E490)*(ROW(TableDiv[Agency])-ROW(TableDiv[[#Headers],[Agency]])),COLUMNS($F$7:Z$7))))</f>
        <v/>
      </c>
      <c r="AA490" s="1069" t="str" cm="1">
        <f t="array" ref="AA490">IF($D490&lt;COLUMNS($F$7:AA$7),"",INDEX(TableDiv[[GASB]:[GASB]],_xlfn.AGGREGATE(15,3,(TableDiv[[Agency]:[Agency]]=$E490)/(TableDiv[[Agency]:[Agency]]=$E490)*(ROW(TableDiv[Agency])-ROW(TableDiv[[#Headers],[Agency]])),COLUMNS($F$7:AA$7))))</f>
        <v/>
      </c>
      <c r="AB490" s="1069" t="str" cm="1">
        <f t="array" ref="AB490">IF($D490&lt;COLUMNS($F$7:AB$7),"",INDEX(TableDiv[[GASB]:[GASB]],_xlfn.AGGREGATE(15,3,(TableDiv[[Agency]:[Agency]]=$E490)/(TableDiv[[Agency]:[Agency]]=$E490)*(ROW(TableDiv[Agency])-ROW(TableDiv[[#Headers],[Agency]])),COLUMNS($F$7:AB$7))))</f>
        <v/>
      </c>
      <c r="AC490" s="1069" t="str" cm="1">
        <f t="array" ref="AC490">IF($D490&lt;COLUMNS($F$7:AC$7),"",INDEX(TableDiv[[GASB]:[GASB]],_xlfn.AGGREGATE(15,3,(TableDiv[[Agency]:[Agency]]=$E490)/(TableDiv[[Agency]:[Agency]]=$E490)*(ROW(TableDiv[Agency])-ROW(TableDiv[[#Headers],[Agency]])),COLUMNS($F$7:AC$7))))</f>
        <v/>
      </c>
      <c r="AD490" s="1069" t="str" cm="1">
        <f t="array" ref="AD490">IF($D490&lt;COLUMNS($F$7:AD$7),"",INDEX(TableDiv[[GASB]:[GASB]],_xlfn.AGGREGATE(15,3,(TableDiv[[Agency]:[Agency]]=$E490)/(TableDiv[[Agency]:[Agency]]=$E490)*(ROW(TableDiv[Agency])-ROW(TableDiv[[#Headers],[Agency]])),COLUMNS($F$7:AD$7))))</f>
        <v/>
      </c>
      <c r="AE490" s="1069" t="str" cm="1">
        <f t="array" ref="AE490">IF($D490&lt;COLUMNS($F$7:AE$7),"",INDEX(TableDiv[[GASB]:[GASB]],_xlfn.AGGREGATE(15,3,(TableDiv[[Agency]:[Agency]]=$E490)/(TableDiv[[Agency]:[Agency]]=$E490)*(ROW(TableDiv[Agency])-ROW(TableDiv[[#Headers],[Agency]])),COLUMNS($F$7:AE$7))))</f>
        <v/>
      </c>
      <c r="AF490" s="1069" t="str" cm="1">
        <f t="array" ref="AF490">IF($D490&lt;COLUMNS($F$7:AF$7),"",INDEX(TableDiv[[GASB]:[GASB]],_xlfn.AGGREGATE(15,3,(TableDiv[[Agency]:[Agency]]=$E490)/(TableDiv[[Agency]:[Agency]]=$E490)*(ROW(TableDiv[Agency])-ROW(TableDiv[[#Headers],[Agency]])),COLUMNS($F$7:AF$7))))</f>
        <v/>
      </c>
      <c r="AG490" s="1069" t="str" cm="1">
        <f t="array" ref="AG490">IF($D490&lt;COLUMNS($F$7:AG$7),"",INDEX(TableDiv[[GASB]:[GASB]],_xlfn.AGGREGATE(15,3,(TableDiv[[Agency]:[Agency]]=$E490)/(TableDiv[[Agency]:[Agency]]=$E490)*(ROW(TableDiv[Agency])-ROW(TableDiv[[#Headers],[Agency]])),COLUMNS($F$7:AG$7))))</f>
        <v/>
      </c>
      <c r="AH490" s="1069" t="str" cm="1">
        <f t="array" ref="AH490">IF($D490&lt;COLUMNS($F$7:AH$7),"",INDEX(TableDiv[[GASB]:[GASB]],_xlfn.AGGREGATE(15,3,(TableDiv[[Agency]:[Agency]]=$E490)/(TableDiv[[Agency]:[Agency]]=$E490)*(ROW(TableDiv[Agency])-ROW(TableDiv[[#Headers],[Agency]])),COLUMNS($F$7:AH$7))))</f>
        <v/>
      </c>
      <c r="AI490" s="1069" t="str" cm="1">
        <f t="array" ref="AI490">IF($D490&lt;COLUMNS($F$7:AI$7),"",INDEX(TableDiv[[GASB]:[GASB]],_xlfn.AGGREGATE(15,3,(TableDiv[[Agency]:[Agency]]=$E490)/(TableDiv[[Agency]:[Agency]]=$E490)*(ROW(TableDiv[Agency])-ROW(TableDiv[[#Headers],[Agency]])),COLUMNS($F$7:AI$7))))</f>
        <v/>
      </c>
      <c r="AJ490" s="1069" t="str" cm="1">
        <f t="array" ref="AJ490">IF($D490&lt;COLUMNS($F$7:AJ$7),"",INDEX(TableDiv[[GASB]:[GASB]],_xlfn.AGGREGATE(15,3,(TableDiv[[Agency]:[Agency]]=$E490)/(TableDiv[[Agency]:[Agency]]=$E490)*(ROW(TableDiv[Agency])-ROW(TableDiv[[#Headers],[Agency]])),COLUMNS($F$7:AJ$7))))</f>
        <v/>
      </c>
      <c r="AK490" s="1069" t="str" cm="1">
        <f t="array" ref="AK490">IF($D490&lt;COLUMNS($F$7:AK$7),"",INDEX(TableDiv[[GASB]:[GASB]],_xlfn.AGGREGATE(15,3,(TableDiv[[Agency]:[Agency]]=$E490)/(TableDiv[[Agency]:[Agency]]=$E490)*(ROW(TableDiv[Agency])-ROW(TableDiv[[#Headers],[Agency]])),COLUMNS($F$7:AK$7))))</f>
        <v/>
      </c>
      <c r="AL490" s="1069" t="str" cm="1">
        <f t="array" ref="AL490">IF($D490&lt;COLUMNS($F$7:AL$7),"",INDEX(TableDiv[[GASB]:[GASB]],_xlfn.AGGREGATE(15,3,(TableDiv[[Agency]:[Agency]]=$E490)/(TableDiv[[Agency]:[Agency]]=$E490)*(ROW(TableDiv[Agency])-ROW(TableDiv[[#Headers],[Agency]])),COLUMNS($F$7:AL$7))))</f>
        <v/>
      </c>
      <c r="AM490" s="1069" t="str" cm="1">
        <f t="array" ref="AM490">IF($D490&lt;COLUMNS($F$7:AM$7),"",INDEX(TableDiv[[GASB]:[GASB]],_xlfn.AGGREGATE(15,3,(TableDiv[[Agency]:[Agency]]=$E490)/(TableDiv[[Agency]:[Agency]]=$E490)*(ROW(TableDiv[Agency])-ROW(TableDiv[[#Headers],[Agency]])),COLUMNS($F$7:AM$7))))</f>
        <v/>
      </c>
      <c r="AN490" s="1069"/>
      <c r="AO490" s="1069"/>
      <c r="AP490" s="1069"/>
      <c r="AQ490" s="1069"/>
      <c r="AR490" s="1069"/>
      <c r="AS490" s="1069"/>
    </row>
    <row r="491" spans="1:45" ht="15">
      <c r="A491" s="1073" t="s">
        <v>1712</v>
      </c>
      <c r="B491" s="1073" t="s">
        <v>2461</v>
      </c>
      <c r="C491" s="1069"/>
      <c r="W491" s="1069" t="str" cm="1">
        <f t="array" ref="W491">IF($D491&lt;COLUMNS($F$7:W$7),"",INDEX(TableDiv[[GASB]:[GASB]],_xlfn.AGGREGATE(15,3,(TableDiv[[Agency]:[Agency]]=$E491)/(TableDiv[[Agency]:[Agency]]=$E491)*(ROW(TableDiv[Agency])-ROW(TableDiv[[#Headers],[Agency]])),COLUMNS($F$7:W$7))))</f>
        <v/>
      </c>
      <c r="X491" s="1069" t="str" cm="1">
        <f t="array" ref="X491">IF($D491&lt;COLUMNS($F$7:X$7),"",INDEX(TableDiv[[GASB]:[GASB]],_xlfn.AGGREGATE(15,3,(TableDiv[[Agency]:[Agency]]=$E491)/(TableDiv[[Agency]:[Agency]]=$E491)*(ROW(TableDiv[Agency])-ROW(TableDiv[[#Headers],[Agency]])),COLUMNS($F$7:X$7))))</f>
        <v/>
      </c>
      <c r="Y491" s="1069" t="str" cm="1">
        <f t="array" ref="Y491">IF($D491&lt;COLUMNS($F$7:Y$7),"",INDEX(TableDiv[[GASB]:[GASB]],_xlfn.AGGREGATE(15,3,(TableDiv[[Agency]:[Agency]]=$E491)/(TableDiv[[Agency]:[Agency]]=$E491)*(ROW(TableDiv[Agency])-ROW(TableDiv[[#Headers],[Agency]])),COLUMNS($F$7:Y$7))))</f>
        <v/>
      </c>
      <c r="Z491" s="1069" t="str" cm="1">
        <f t="array" ref="Z491">IF($D491&lt;COLUMNS($F$7:Z$7),"",INDEX(TableDiv[[GASB]:[GASB]],_xlfn.AGGREGATE(15,3,(TableDiv[[Agency]:[Agency]]=$E491)/(TableDiv[[Agency]:[Agency]]=$E491)*(ROW(TableDiv[Agency])-ROW(TableDiv[[#Headers],[Agency]])),COLUMNS($F$7:Z$7))))</f>
        <v/>
      </c>
      <c r="AA491" s="1069" t="str" cm="1">
        <f t="array" ref="AA491">IF($D491&lt;COLUMNS($F$7:AA$7),"",INDEX(TableDiv[[GASB]:[GASB]],_xlfn.AGGREGATE(15,3,(TableDiv[[Agency]:[Agency]]=$E491)/(TableDiv[[Agency]:[Agency]]=$E491)*(ROW(TableDiv[Agency])-ROW(TableDiv[[#Headers],[Agency]])),COLUMNS($F$7:AA$7))))</f>
        <v/>
      </c>
      <c r="AB491" s="1069" t="str" cm="1">
        <f t="array" ref="AB491">IF($D491&lt;COLUMNS($F$7:AB$7),"",INDEX(TableDiv[[GASB]:[GASB]],_xlfn.AGGREGATE(15,3,(TableDiv[[Agency]:[Agency]]=$E491)/(TableDiv[[Agency]:[Agency]]=$E491)*(ROW(TableDiv[Agency])-ROW(TableDiv[[#Headers],[Agency]])),COLUMNS($F$7:AB$7))))</f>
        <v/>
      </c>
      <c r="AC491" s="1069" t="str" cm="1">
        <f t="array" ref="AC491">IF($D491&lt;COLUMNS($F$7:AC$7),"",INDEX(TableDiv[[GASB]:[GASB]],_xlfn.AGGREGATE(15,3,(TableDiv[[Agency]:[Agency]]=$E491)/(TableDiv[[Agency]:[Agency]]=$E491)*(ROW(TableDiv[Agency])-ROW(TableDiv[[#Headers],[Agency]])),COLUMNS($F$7:AC$7))))</f>
        <v/>
      </c>
      <c r="AD491" s="1069" t="str" cm="1">
        <f t="array" ref="AD491">IF($D491&lt;COLUMNS($F$7:AD$7),"",INDEX(TableDiv[[GASB]:[GASB]],_xlfn.AGGREGATE(15,3,(TableDiv[[Agency]:[Agency]]=$E491)/(TableDiv[[Agency]:[Agency]]=$E491)*(ROW(TableDiv[Agency])-ROW(TableDiv[[#Headers],[Agency]])),COLUMNS($F$7:AD$7))))</f>
        <v/>
      </c>
      <c r="AE491" s="1069" t="str" cm="1">
        <f t="array" ref="AE491">IF($D491&lt;COLUMNS($F$7:AE$7),"",INDEX(TableDiv[[GASB]:[GASB]],_xlfn.AGGREGATE(15,3,(TableDiv[[Agency]:[Agency]]=$E491)/(TableDiv[[Agency]:[Agency]]=$E491)*(ROW(TableDiv[Agency])-ROW(TableDiv[[#Headers],[Agency]])),COLUMNS($F$7:AE$7))))</f>
        <v/>
      </c>
      <c r="AF491" s="1069" t="str" cm="1">
        <f t="array" ref="AF491">IF($D491&lt;COLUMNS($F$7:AF$7),"",INDEX(TableDiv[[GASB]:[GASB]],_xlfn.AGGREGATE(15,3,(TableDiv[[Agency]:[Agency]]=$E491)/(TableDiv[[Agency]:[Agency]]=$E491)*(ROW(TableDiv[Agency])-ROW(TableDiv[[#Headers],[Agency]])),COLUMNS($F$7:AF$7))))</f>
        <v/>
      </c>
      <c r="AG491" s="1069" t="str" cm="1">
        <f t="array" ref="AG491">IF($D491&lt;COLUMNS($F$7:AG$7),"",INDEX(TableDiv[[GASB]:[GASB]],_xlfn.AGGREGATE(15,3,(TableDiv[[Agency]:[Agency]]=$E491)/(TableDiv[[Agency]:[Agency]]=$E491)*(ROW(TableDiv[Agency])-ROW(TableDiv[[#Headers],[Agency]])),COLUMNS($F$7:AG$7))))</f>
        <v/>
      </c>
      <c r="AH491" s="1069" t="str" cm="1">
        <f t="array" ref="AH491">IF($D491&lt;COLUMNS($F$7:AH$7),"",INDEX(TableDiv[[GASB]:[GASB]],_xlfn.AGGREGATE(15,3,(TableDiv[[Agency]:[Agency]]=$E491)/(TableDiv[[Agency]:[Agency]]=$E491)*(ROW(TableDiv[Agency])-ROW(TableDiv[[#Headers],[Agency]])),COLUMNS($F$7:AH$7))))</f>
        <v/>
      </c>
      <c r="AI491" s="1069" t="str" cm="1">
        <f t="array" ref="AI491">IF($D491&lt;COLUMNS($F$7:AI$7),"",INDEX(TableDiv[[GASB]:[GASB]],_xlfn.AGGREGATE(15,3,(TableDiv[[Agency]:[Agency]]=$E491)/(TableDiv[[Agency]:[Agency]]=$E491)*(ROW(TableDiv[Agency])-ROW(TableDiv[[#Headers],[Agency]])),COLUMNS($F$7:AI$7))))</f>
        <v/>
      </c>
      <c r="AJ491" s="1069" t="str" cm="1">
        <f t="array" ref="AJ491">IF($D491&lt;COLUMNS($F$7:AJ$7),"",INDEX(TableDiv[[GASB]:[GASB]],_xlfn.AGGREGATE(15,3,(TableDiv[[Agency]:[Agency]]=$E491)/(TableDiv[[Agency]:[Agency]]=$E491)*(ROW(TableDiv[Agency])-ROW(TableDiv[[#Headers],[Agency]])),COLUMNS($F$7:AJ$7))))</f>
        <v/>
      </c>
      <c r="AK491" s="1069" t="str" cm="1">
        <f t="array" ref="AK491">IF($D491&lt;COLUMNS($F$7:AK$7),"",INDEX(TableDiv[[GASB]:[GASB]],_xlfn.AGGREGATE(15,3,(TableDiv[[Agency]:[Agency]]=$E491)/(TableDiv[[Agency]:[Agency]]=$E491)*(ROW(TableDiv[Agency])-ROW(TableDiv[[#Headers],[Agency]])),COLUMNS($F$7:AK$7))))</f>
        <v/>
      </c>
      <c r="AL491" s="1069" t="str" cm="1">
        <f t="array" ref="AL491">IF($D491&lt;COLUMNS($F$7:AL$7),"",INDEX(TableDiv[[GASB]:[GASB]],_xlfn.AGGREGATE(15,3,(TableDiv[[Agency]:[Agency]]=$E491)/(TableDiv[[Agency]:[Agency]]=$E491)*(ROW(TableDiv[Agency])-ROW(TableDiv[[#Headers],[Agency]])),COLUMNS($F$7:AL$7))))</f>
        <v/>
      </c>
      <c r="AM491" s="1069" t="str" cm="1">
        <f t="array" ref="AM491">IF($D491&lt;COLUMNS($F$7:AM$7),"",INDEX(TableDiv[[GASB]:[GASB]],_xlfn.AGGREGATE(15,3,(TableDiv[[Agency]:[Agency]]=$E491)/(TableDiv[[Agency]:[Agency]]=$E491)*(ROW(TableDiv[Agency])-ROW(TableDiv[[#Headers],[Agency]])),COLUMNS($F$7:AM$7))))</f>
        <v/>
      </c>
      <c r="AN491" s="1069"/>
      <c r="AO491" s="1069"/>
      <c r="AP491" s="1069"/>
      <c r="AQ491" s="1069"/>
      <c r="AR491" s="1069"/>
      <c r="AS491" s="1069"/>
    </row>
    <row r="492" spans="1:45" ht="15">
      <c r="A492" s="1073" t="s">
        <v>1737</v>
      </c>
      <c r="B492" s="1073" t="s">
        <v>2462</v>
      </c>
      <c r="C492" s="1069"/>
      <c r="W492" s="1069" t="str" cm="1">
        <f t="array" ref="W492">IF($D492&lt;COLUMNS($F$7:W$7),"",INDEX(TableDiv[[GASB]:[GASB]],_xlfn.AGGREGATE(15,3,(TableDiv[[Agency]:[Agency]]=$E492)/(TableDiv[[Agency]:[Agency]]=$E492)*(ROW(TableDiv[Agency])-ROW(TableDiv[[#Headers],[Agency]])),COLUMNS($F$7:W$7))))</f>
        <v/>
      </c>
      <c r="X492" s="1069" t="str" cm="1">
        <f t="array" ref="X492">IF($D492&lt;COLUMNS($F$7:X$7),"",INDEX(TableDiv[[GASB]:[GASB]],_xlfn.AGGREGATE(15,3,(TableDiv[[Agency]:[Agency]]=$E492)/(TableDiv[[Agency]:[Agency]]=$E492)*(ROW(TableDiv[Agency])-ROW(TableDiv[[#Headers],[Agency]])),COLUMNS($F$7:X$7))))</f>
        <v/>
      </c>
      <c r="Y492" s="1069" t="str" cm="1">
        <f t="array" ref="Y492">IF($D492&lt;COLUMNS($F$7:Y$7),"",INDEX(TableDiv[[GASB]:[GASB]],_xlfn.AGGREGATE(15,3,(TableDiv[[Agency]:[Agency]]=$E492)/(TableDiv[[Agency]:[Agency]]=$E492)*(ROW(TableDiv[Agency])-ROW(TableDiv[[#Headers],[Agency]])),COLUMNS($F$7:Y$7))))</f>
        <v/>
      </c>
      <c r="Z492" s="1069" t="str" cm="1">
        <f t="array" ref="Z492">IF($D492&lt;COLUMNS($F$7:Z$7),"",INDEX(TableDiv[[GASB]:[GASB]],_xlfn.AGGREGATE(15,3,(TableDiv[[Agency]:[Agency]]=$E492)/(TableDiv[[Agency]:[Agency]]=$E492)*(ROW(TableDiv[Agency])-ROW(TableDiv[[#Headers],[Agency]])),COLUMNS($F$7:Z$7))))</f>
        <v/>
      </c>
      <c r="AA492" s="1069" t="str" cm="1">
        <f t="array" ref="AA492">IF($D492&lt;COLUMNS($F$7:AA$7),"",INDEX(TableDiv[[GASB]:[GASB]],_xlfn.AGGREGATE(15,3,(TableDiv[[Agency]:[Agency]]=$E492)/(TableDiv[[Agency]:[Agency]]=$E492)*(ROW(TableDiv[Agency])-ROW(TableDiv[[#Headers],[Agency]])),COLUMNS($F$7:AA$7))))</f>
        <v/>
      </c>
      <c r="AB492" s="1069" t="str" cm="1">
        <f t="array" ref="AB492">IF($D492&lt;COLUMNS($F$7:AB$7),"",INDEX(TableDiv[[GASB]:[GASB]],_xlfn.AGGREGATE(15,3,(TableDiv[[Agency]:[Agency]]=$E492)/(TableDiv[[Agency]:[Agency]]=$E492)*(ROW(TableDiv[Agency])-ROW(TableDiv[[#Headers],[Agency]])),COLUMNS($F$7:AB$7))))</f>
        <v/>
      </c>
      <c r="AC492" s="1069" t="str" cm="1">
        <f t="array" ref="AC492">IF($D492&lt;COLUMNS($F$7:AC$7),"",INDEX(TableDiv[[GASB]:[GASB]],_xlfn.AGGREGATE(15,3,(TableDiv[[Agency]:[Agency]]=$E492)/(TableDiv[[Agency]:[Agency]]=$E492)*(ROW(TableDiv[Agency])-ROW(TableDiv[[#Headers],[Agency]])),COLUMNS($F$7:AC$7))))</f>
        <v/>
      </c>
      <c r="AD492" s="1069" t="str" cm="1">
        <f t="array" ref="AD492">IF($D492&lt;COLUMNS($F$7:AD$7),"",INDEX(TableDiv[[GASB]:[GASB]],_xlfn.AGGREGATE(15,3,(TableDiv[[Agency]:[Agency]]=$E492)/(TableDiv[[Agency]:[Agency]]=$E492)*(ROW(TableDiv[Agency])-ROW(TableDiv[[#Headers],[Agency]])),COLUMNS($F$7:AD$7))))</f>
        <v/>
      </c>
      <c r="AE492" s="1069" t="str" cm="1">
        <f t="array" ref="AE492">IF($D492&lt;COLUMNS($F$7:AE$7),"",INDEX(TableDiv[[GASB]:[GASB]],_xlfn.AGGREGATE(15,3,(TableDiv[[Agency]:[Agency]]=$E492)/(TableDiv[[Agency]:[Agency]]=$E492)*(ROW(TableDiv[Agency])-ROW(TableDiv[[#Headers],[Agency]])),COLUMNS($F$7:AE$7))))</f>
        <v/>
      </c>
      <c r="AF492" s="1069" t="str" cm="1">
        <f t="array" ref="AF492">IF($D492&lt;COLUMNS($F$7:AF$7),"",INDEX(TableDiv[[GASB]:[GASB]],_xlfn.AGGREGATE(15,3,(TableDiv[[Agency]:[Agency]]=$E492)/(TableDiv[[Agency]:[Agency]]=$E492)*(ROW(TableDiv[Agency])-ROW(TableDiv[[#Headers],[Agency]])),COLUMNS($F$7:AF$7))))</f>
        <v/>
      </c>
      <c r="AG492" s="1069" t="str" cm="1">
        <f t="array" ref="AG492">IF($D492&lt;COLUMNS($F$7:AG$7),"",INDEX(TableDiv[[GASB]:[GASB]],_xlfn.AGGREGATE(15,3,(TableDiv[[Agency]:[Agency]]=$E492)/(TableDiv[[Agency]:[Agency]]=$E492)*(ROW(TableDiv[Agency])-ROW(TableDiv[[#Headers],[Agency]])),COLUMNS($F$7:AG$7))))</f>
        <v/>
      </c>
      <c r="AH492" s="1069" t="str" cm="1">
        <f t="array" ref="AH492">IF($D492&lt;COLUMNS($F$7:AH$7),"",INDEX(TableDiv[[GASB]:[GASB]],_xlfn.AGGREGATE(15,3,(TableDiv[[Agency]:[Agency]]=$E492)/(TableDiv[[Agency]:[Agency]]=$E492)*(ROW(TableDiv[Agency])-ROW(TableDiv[[#Headers],[Agency]])),COLUMNS($F$7:AH$7))))</f>
        <v/>
      </c>
      <c r="AI492" s="1069" t="str" cm="1">
        <f t="array" ref="AI492">IF($D492&lt;COLUMNS($F$7:AI$7),"",INDEX(TableDiv[[GASB]:[GASB]],_xlfn.AGGREGATE(15,3,(TableDiv[[Agency]:[Agency]]=$E492)/(TableDiv[[Agency]:[Agency]]=$E492)*(ROW(TableDiv[Agency])-ROW(TableDiv[[#Headers],[Agency]])),COLUMNS($F$7:AI$7))))</f>
        <v/>
      </c>
      <c r="AJ492" s="1069" t="str" cm="1">
        <f t="array" ref="AJ492">IF($D492&lt;COLUMNS($F$7:AJ$7),"",INDEX(TableDiv[[GASB]:[GASB]],_xlfn.AGGREGATE(15,3,(TableDiv[[Agency]:[Agency]]=$E492)/(TableDiv[[Agency]:[Agency]]=$E492)*(ROW(TableDiv[Agency])-ROW(TableDiv[[#Headers],[Agency]])),COLUMNS($F$7:AJ$7))))</f>
        <v/>
      </c>
      <c r="AK492" s="1069" t="str" cm="1">
        <f t="array" ref="AK492">IF($D492&lt;COLUMNS($F$7:AK$7),"",INDEX(TableDiv[[GASB]:[GASB]],_xlfn.AGGREGATE(15,3,(TableDiv[[Agency]:[Agency]]=$E492)/(TableDiv[[Agency]:[Agency]]=$E492)*(ROW(TableDiv[Agency])-ROW(TableDiv[[#Headers],[Agency]])),COLUMNS($F$7:AK$7))))</f>
        <v/>
      </c>
      <c r="AL492" s="1069" t="str" cm="1">
        <f t="array" ref="AL492">IF($D492&lt;COLUMNS($F$7:AL$7),"",INDEX(TableDiv[[GASB]:[GASB]],_xlfn.AGGREGATE(15,3,(TableDiv[[Agency]:[Agency]]=$E492)/(TableDiv[[Agency]:[Agency]]=$E492)*(ROW(TableDiv[Agency])-ROW(TableDiv[[#Headers],[Agency]])),COLUMNS($F$7:AL$7))))</f>
        <v/>
      </c>
      <c r="AM492" s="1069" t="str" cm="1">
        <f t="array" ref="AM492">IF($D492&lt;COLUMNS($F$7:AM$7),"",INDEX(TableDiv[[GASB]:[GASB]],_xlfn.AGGREGATE(15,3,(TableDiv[[Agency]:[Agency]]=$E492)/(TableDiv[[Agency]:[Agency]]=$E492)*(ROW(TableDiv[Agency])-ROW(TableDiv[[#Headers],[Agency]])),COLUMNS($F$7:AM$7))))</f>
        <v/>
      </c>
      <c r="AN492" s="1069"/>
      <c r="AO492" s="1069"/>
      <c r="AP492" s="1069"/>
      <c r="AQ492" s="1069"/>
      <c r="AR492" s="1069"/>
      <c r="AS492" s="1069"/>
    </row>
    <row r="493" spans="1:45" ht="15">
      <c r="A493" s="1073" t="s">
        <v>1550</v>
      </c>
      <c r="B493" s="1073" t="s">
        <v>1439</v>
      </c>
      <c r="C493" s="1069"/>
      <c r="W493" s="1069" t="str" cm="1">
        <f t="array" ref="W493">IF($D493&lt;COLUMNS($F$7:W$7),"",INDEX(TableDiv[[GASB]:[GASB]],_xlfn.AGGREGATE(15,3,(TableDiv[[Agency]:[Agency]]=$E493)/(TableDiv[[Agency]:[Agency]]=$E493)*(ROW(TableDiv[Agency])-ROW(TableDiv[[#Headers],[Agency]])),COLUMNS($F$7:W$7))))</f>
        <v/>
      </c>
      <c r="X493" s="1069" t="str" cm="1">
        <f t="array" ref="X493">IF($D493&lt;COLUMNS($F$7:X$7),"",INDEX(TableDiv[[GASB]:[GASB]],_xlfn.AGGREGATE(15,3,(TableDiv[[Agency]:[Agency]]=$E493)/(TableDiv[[Agency]:[Agency]]=$E493)*(ROW(TableDiv[Agency])-ROW(TableDiv[[#Headers],[Agency]])),COLUMNS($F$7:X$7))))</f>
        <v/>
      </c>
      <c r="Y493" s="1069" t="str" cm="1">
        <f t="array" ref="Y493">IF($D493&lt;COLUMNS($F$7:Y$7),"",INDEX(TableDiv[[GASB]:[GASB]],_xlfn.AGGREGATE(15,3,(TableDiv[[Agency]:[Agency]]=$E493)/(TableDiv[[Agency]:[Agency]]=$E493)*(ROW(TableDiv[Agency])-ROW(TableDiv[[#Headers],[Agency]])),COLUMNS($F$7:Y$7))))</f>
        <v/>
      </c>
      <c r="Z493" s="1069" t="str" cm="1">
        <f t="array" ref="Z493">IF($D493&lt;COLUMNS($F$7:Z$7),"",INDEX(TableDiv[[GASB]:[GASB]],_xlfn.AGGREGATE(15,3,(TableDiv[[Agency]:[Agency]]=$E493)/(TableDiv[[Agency]:[Agency]]=$E493)*(ROW(TableDiv[Agency])-ROW(TableDiv[[#Headers],[Agency]])),COLUMNS($F$7:Z$7))))</f>
        <v/>
      </c>
      <c r="AA493" s="1069" t="str" cm="1">
        <f t="array" ref="AA493">IF($D493&lt;COLUMNS($F$7:AA$7),"",INDEX(TableDiv[[GASB]:[GASB]],_xlfn.AGGREGATE(15,3,(TableDiv[[Agency]:[Agency]]=$E493)/(TableDiv[[Agency]:[Agency]]=$E493)*(ROW(TableDiv[Agency])-ROW(TableDiv[[#Headers],[Agency]])),COLUMNS($F$7:AA$7))))</f>
        <v/>
      </c>
      <c r="AB493" s="1069" t="str" cm="1">
        <f t="array" ref="AB493">IF($D493&lt;COLUMNS($F$7:AB$7),"",INDEX(TableDiv[[GASB]:[GASB]],_xlfn.AGGREGATE(15,3,(TableDiv[[Agency]:[Agency]]=$E493)/(TableDiv[[Agency]:[Agency]]=$E493)*(ROW(TableDiv[Agency])-ROW(TableDiv[[#Headers],[Agency]])),COLUMNS($F$7:AB$7))))</f>
        <v/>
      </c>
      <c r="AC493" s="1069" t="str" cm="1">
        <f t="array" ref="AC493">IF($D493&lt;COLUMNS($F$7:AC$7),"",INDEX(TableDiv[[GASB]:[GASB]],_xlfn.AGGREGATE(15,3,(TableDiv[[Agency]:[Agency]]=$E493)/(TableDiv[[Agency]:[Agency]]=$E493)*(ROW(TableDiv[Agency])-ROW(TableDiv[[#Headers],[Agency]])),COLUMNS($F$7:AC$7))))</f>
        <v/>
      </c>
      <c r="AD493" s="1069" t="str" cm="1">
        <f t="array" ref="AD493">IF($D493&lt;COLUMNS($F$7:AD$7),"",INDEX(TableDiv[[GASB]:[GASB]],_xlfn.AGGREGATE(15,3,(TableDiv[[Agency]:[Agency]]=$E493)/(TableDiv[[Agency]:[Agency]]=$E493)*(ROW(TableDiv[Agency])-ROW(TableDiv[[#Headers],[Agency]])),COLUMNS($F$7:AD$7))))</f>
        <v/>
      </c>
      <c r="AE493" s="1069" t="str" cm="1">
        <f t="array" ref="AE493">IF($D493&lt;COLUMNS($F$7:AE$7),"",INDEX(TableDiv[[GASB]:[GASB]],_xlfn.AGGREGATE(15,3,(TableDiv[[Agency]:[Agency]]=$E493)/(TableDiv[[Agency]:[Agency]]=$E493)*(ROW(TableDiv[Agency])-ROW(TableDiv[[#Headers],[Agency]])),COLUMNS($F$7:AE$7))))</f>
        <v/>
      </c>
      <c r="AF493" s="1069" t="str" cm="1">
        <f t="array" ref="AF493">IF($D493&lt;COLUMNS($F$7:AF$7),"",INDEX(TableDiv[[GASB]:[GASB]],_xlfn.AGGREGATE(15,3,(TableDiv[[Agency]:[Agency]]=$E493)/(TableDiv[[Agency]:[Agency]]=$E493)*(ROW(TableDiv[Agency])-ROW(TableDiv[[#Headers],[Agency]])),COLUMNS($F$7:AF$7))))</f>
        <v/>
      </c>
      <c r="AG493" s="1069" t="str" cm="1">
        <f t="array" ref="AG493">IF($D493&lt;COLUMNS($F$7:AG$7),"",INDEX(TableDiv[[GASB]:[GASB]],_xlfn.AGGREGATE(15,3,(TableDiv[[Agency]:[Agency]]=$E493)/(TableDiv[[Agency]:[Agency]]=$E493)*(ROW(TableDiv[Agency])-ROW(TableDiv[[#Headers],[Agency]])),COLUMNS($F$7:AG$7))))</f>
        <v/>
      </c>
      <c r="AH493" s="1069" t="str" cm="1">
        <f t="array" ref="AH493">IF($D493&lt;COLUMNS($F$7:AH$7),"",INDEX(TableDiv[[GASB]:[GASB]],_xlfn.AGGREGATE(15,3,(TableDiv[[Agency]:[Agency]]=$E493)/(TableDiv[[Agency]:[Agency]]=$E493)*(ROW(TableDiv[Agency])-ROW(TableDiv[[#Headers],[Agency]])),COLUMNS($F$7:AH$7))))</f>
        <v/>
      </c>
      <c r="AI493" s="1069" t="str" cm="1">
        <f t="array" ref="AI493">IF($D493&lt;COLUMNS($F$7:AI$7),"",INDEX(TableDiv[[GASB]:[GASB]],_xlfn.AGGREGATE(15,3,(TableDiv[[Agency]:[Agency]]=$E493)/(TableDiv[[Agency]:[Agency]]=$E493)*(ROW(TableDiv[Agency])-ROW(TableDiv[[#Headers],[Agency]])),COLUMNS($F$7:AI$7))))</f>
        <v/>
      </c>
      <c r="AJ493" s="1069" t="str" cm="1">
        <f t="array" ref="AJ493">IF($D493&lt;COLUMNS($F$7:AJ$7),"",INDEX(TableDiv[[GASB]:[GASB]],_xlfn.AGGREGATE(15,3,(TableDiv[[Agency]:[Agency]]=$E493)/(TableDiv[[Agency]:[Agency]]=$E493)*(ROW(TableDiv[Agency])-ROW(TableDiv[[#Headers],[Agency]])),COLUMNS($F$7:AJ$7))))</f>
        <v/>
      </c>
      <c r="AK493" s="1069" t="str" cm="1">
        <f t="array" ref="AK493">IF($D493&lt;COLUMNS($F$7:AK$7),"",INDEX(TableDiv[[GASB]:[GASB]],_xlfn.AGGREGATE(15,3,(TableDiv[[Agency]:[Agency]]=$E493)/(TableDiv[[Agency]:[Agency]]=$E493)*(ROW(TableDiv[Agency])-ROW(TableDiv[[#Headers],[Agency]])),COLUMNS($F$7:AK$7))))</f>
        <v/>
      </c>
      <c r="AL493" s="1069" t="str" cm="1">
        <f t="array" ref="AL493">IF($D493&lt;COLUMNS($F$7:AL$7),"",INDEX(TableDiv[[GASB]:[GASB]],_xlfn.AGGREGATE(15,3,(TableDiv[[Agency]:[Agency]]=$E493)/(TableDiv[[Agency]:[Agency]]=$E493)*(ROW(TableDiv[Agency])-ROW(TableDiv[[#Headers],[Agency]])),COLUMNS($F$7:AL$7))))</f>
        <v/>
      </c>
      <c r="AM493" s="1069" t="str" cm="1">
        <f t="array" ref="AM493">IF($D493&lt;COLUMNS($F$7:AM$7),"",INDEX(TableDiv[[GASB]:[GASB]],_xlfn.AGGREGATE(15,3,(TableDiv[[Agency]:[Agency]]=$E493)/(TableDiv[[Agency]:[Agency]]=$E493)*(ROW(TableDiv[Agency])-ROW(TableDiv[[#Headers],[Agency]])),COLUMNS($F$7:AM$7))))</f>
        <v/>
      </c>
      <c r="AN493" s="1069"/>
      <c r="AO493" s="1069"/>
      <c r="AP493" s="1069"/>
      <c r="AQ493" s="1069"/>
      <c r="AR493" s="1069"/>
      <c r="AS493" s="1069"/>
    </row>
    <row r="494" spans="1:45" ht="15">
      <c r="A494" s="1073" t="s">
        <v>1744</v>
      </c>
      <c r="B494" s="1073" t="s">
        <v>1738</v>
      </c>
      <c r="C494" s="1069"/>
      <c r="W494" s="1069" t="str" cm="1">
        <f t="array" ref="W494">IF($D494&lt;COLUMNS($F$7:W$7),"",INDEX(TableDiv[[GASB]:[GASB]],_xlfn.AGGREGATE(15,3,(TableDiv[[Agency]:[Agency]]=$E494)/(TableDiv[[Agency]:[Agency]]=$E494)*(ROW(TableDiv[Agency])-ROW(TableDiv[[#Headers],[Agency]])),COLUMNS($F$7:W$7))))</f>
        <v/>
      </c>
      <c r="X494" s="1069" t="str" cm="1">
        <f t="array" ref="X494">IF($D494&lt;COLUMNS($F$7:X$7),"",INDEX(TableDiv[[GASB]:[GASB]],_xlfn.AGGREGATE(15,3,(TableDiv[[Agency]:[Agency]]=$E494)/(TableDiv[[Agency]:[Agency]]=$E494)*(ROW(TableDiv[Agency])-ROW(TableDiv[[#Headers],[Agency]])),COLUMNS($F$7:X$7))))</f>
        <v/>
      </c>
      <c r="Y494" s="1069" t="str" cm="1">
        <f t="array" ref="Y494">IF($D494&lt;COLUMNS($F$7:Y$7),"",INDEX(TableDiv[[GASB]:[GASB]],_xlfn.AGGREGATE(15,3,(TableDiv[[Agency]:[Agency]]=$E494)/(TableDiv[[Agency]:[Agency]]=$E494)*(ROW(TableDiv[Agency])-ROW(TableDiv[[#Headers],[Agency]])),COLUMNS($F$7:Y$7))))</f>
        <v/>
      </c>
      <c r="Z494" s="1069" t="str" cm="1">
        <f t="array" ref="Z494">IF($D494&lt;COLUMNS($F$7:Z$7),"",INDEX(TableDiv[[GASB]:[GASB]],_xlfn.AGGREGATE(15,3,(TableDiv[[Agency]:[Agency]]=$E494)/(TableDiv[[Agency]:[Agency]]=$E494)*(ROW(TableDiv[Agency])-ROW(TableDiv[[#Headers],[Agency]])),COLUMNS($F$7:Z$7))))</f>
        <v/>
      </c>
      <c r="AA494" s="1069" t="str" cm="1">
        <f t="array" ref="AA494">IF($D494&lt;COLUMNS($F$7:AA$7),"",INDEX(TableDiv[[GASB]:[GASB]],_xlfn.AGGREGATE(15,3,(TableDiv[[Agency]:[Agency]]=$E494)/(TableDiv[[Agency]:[Agency]]=$E494)*(ROW(TableDiv[Agency])-ROW(TableDiv[[#Headers],[Agency]])),COLUMNS($F$7:AA$7))))</f>
        <v/>
      </c>
      <c r="AB494" s="1069" t="str" cm="1">
        <f t="array" ref="AB494">IF($D494&lt;COLUMNS($F$7:AB$7),"",INDEX(TableDiv[[GASB]:[GASB]],_xlfn.AGGREGATE(15,3,(TableDiv[[Agency]:[Agency]]=$E494)/(TableDiv[[Agency]:[Agency]]=$E494)*(ROW(TableDiv[Agency])-ROW(TableDiv[[#Headers],[Agency]])),COLUMNS($F$7:AB$7))))</f>
        <v/>
      </c>
      <c r="AC494" s="1069" t="str" cm="1">
        <f t="array" ref="AC494">IF($D494&lt;COLUMNS($F$7:AC$7),"",INDEX(TableDiv[[GASB]:[GASB]],_xlfn.AGGREGATE(15,3,(TableDiv[[Agency]:[Agency]]=$E494)/(TableDiv[[Agency]:[Agency]]=$E494)*(ROW(TableDiv[Agency])-ROW(TableDiv[[#Headers],[Agency]])),COLUMNS($F$7:AC$7))))</f>
        <v/>
      </c>
      <c r="AD494" s="1069" t="str" cm="1">
        <f t="array" ref="AD494">IF($D494&lt;COLUMNS($F$7:AD$7),"",INDEX(TableDiv[[GASB]:[GASB]],_xlfn.AGGREGATE(15,3,(TableDiv[[Agency]:[Agency]]=$E494)/(TableDiv[[Agency]:[Agency]]=$E494)*(ROW(TableDiv[Agency])-ROW(TableDiv[[#Headers],[Agency]])),COLUMNS($F$7:AD$7))))</f>
        <v/>
      </c>
      <c r="AE494" s="1069" t="str" cm="1">
        <f t="array" ref="AE494">IF($D494&lt;COLUMNS($F$7:AE$7),"",INDEX(TableDiv[[GASB]:[GASB]],_xlfn.AGGREGATE(15,3,(TableDiv[[Agency]:[Agency]]=$E494)/(TableDiv[[Agency]:[Agency]]=$E494)*(ROW(TableDiv[Agency])-ROW(TableDiv[[#Headers],[Agency]])),COLUMNS($F$7:AE$7))))</f>
        <v/>
      </c>
      <c r="AF494" s="1069" t="str" cm="1">
        <f t="array" ref="AF494">IF($D494&lt;COLUMNS($F$7:AF$7),"",INDEX(TableDiv[[GASB]:[GASB]],_xlfn.AGGREGATE(15,3,(TableDiv[[Agency]:[Agency]]=$E494)/(TableDiv[[Agency]:[Agency]]=$E494)*(ROW(TableDiv[Agency])-ROW(TableDiv[[#Headers],[Agency]])),COLUMNS($F$7:AF$7))))</f>
        <v/>
      </c>
      <c r="AG494" s="1069" t="str" cm="1">
        <f t="array" ref="AG494">IF($D494&lt;COLUMNS($F$7:AG$7),"",INDEX(TableDiv[[GASB]:[GASB]],_xlfn.AGGREGATE(15,3,(TableDiv[[Agency]:[Agency]]=$E494)/(TableDiv[[Agency]:[Agency]]=$E494)*(ROW(TableDiv[Agency])-ROW(TableDiv[[#Headers],[Agency]])),COLUMNS($F$7:AG$7))))</f>
        <v/>
      </c>
      <c r="AH494" s="1069" t="str" cm="1">
        <f t="array" ref="AH494">IF($D494&lt;COLUMNS($F$7:AH$7),"",INDEX(TableDiv[[GASB]:[GASB]],_xlfn.AGGREGATE(15,3,(TableDiv[[Agency]:[Agency]]=$E494)/(TableDiv[[Agency]:[Agency]]=$E494)*(ROW(TableDiv[Agency])-ROW(TableDiv[[#Headers],[Agency]])),COLUMNS($F$7:AH$7))))</f>
        <v/>
      </c>
      <c r="AI494" s="1069" t="str" cm="1">
        <f t="array" ref="AI494">IF($D494&lt;COLUMNS($F$7:AI$7),"",INDEX(TableDiv[[GASB]:[GASB]],_xlfn.AGGREGATE(15,3,(TableDiv[[Agency]:[Agency]]=$E494)/(TableDiv[[Agency]:[Agency]]=$E494)*(ROW(TableDiv[Agency])-ROW(TableDiv[[#Headers],[Agency]])),COLUMNS($F$7:AI$7))))</f>
        <v/>
      </c>
      <c r="AJ494" s="1069" t="str" cm="1">
        <f t="array" ref="AJ494">IF($D494&lt;COLUMNS($F$7:AJ$7),"",INDEX(TableDiv[[GASB]:[GASB]],_xlfn.AGGREGATE(15,3,(TableDiv[[Agency]:[Agency]]=$E494)/(TableDiv[[Agency]:[Agency]]=$E494)*(ROW(TableDiv[Agency])-ROW(TableDiv[[#Headers],[Agency]])),COLUMNS($F$7:AJ$7))))</f>
        <v/>
      </c>
      <c r="AK494" s="1069" t="str" cm="1">
        <f t="array" ref="AK494">IF($D494&lt;COLUMNS($F$7:AK$7),"",INDEX(TableDiv[[GASB]:[GASB]],_xlfn.AGGREGATE(15,3,(TableDiv[[Agency]:[Agency]]=$E494)/(TableDiv[[Agency]:[Agency]]=$E494)*(ROW(TableDiv[Agency])-ROW(TableDiv[[#Headers],[Agency]])),COLUMNS($F$7:AK$7))))</f>
        <v/>
      </c>
      <c r="AL494" s="1069" t="str" cm="1">
        <f t="array" ref="AL494">IF($D494&lt;COLUMNS($F$7:AL$7),"",INDEX(TableDiv[[GASB]:[GASB]],_xlfn.AGGREGATE(15,3,(TableDiv[[Agency]:[Agency]]=$E494)/(TableDiv[[Agency]:[Agency]]=$E494)*(ROW(TableDiv[Agency])-ROW(TableDiv[[#Headers],[Agency]])),COLUMNS($F$7:AL$7))))</f>
        <v/>
      </c>
      <c r="AM494" s="1069" t="str" cm="1">
        <f t="array" ref="AM494">IF($D494&lt;COLUMNS($F$7:AM$7),"",INDEX(TableDiv[[GASB]:[GASB]],_xlfn.AGGREGATE(15,3,(TableDiv[[Agency]:[Agency]]=$E494)/(TableDiv[[Agency]:[Agency]]=$E494)*(ROW(TableDiv[Agency])-ROW(TableDiv[[#Headers],[Agency]])),COLUMNS($F$7:AM$7))))</f>
        <v/>
      </c>
      <c r="AN494" s="1069"/>
      <c r="AO494" s="1069"/>
      <c r="AP494" s="1069"/>
      <c r="AQ494" s="1069"/>
      <c r="AR494" s="1069"/>
      <c r="AS494" s="1069"/>
    </row>
    <row r="495" spans="1:45" ht="15">
      <c r="A495" s="1073" t="s">
        <v>2463</v>
      </c>
      <c r="B495" s="1079" t="s">
        <v>2464</v>
      </c>
      <c r="C495" s="1069"/>
      <c r="W495" s="1069" t="str" cm="1">
        <f t="array" ref="W495">IF($D495&lt;COLUMNS($F$7:W$7),"",INDEX(TableDiv[[GASB]:[GASB]],_xlfn.AGGREGATE(15,3,(TableDiv[[Agency]:[Agency]]=$E495)/(TableDiv[[Agency]:[Agency]]=$E495)*(ROW(TableDiv[Agency])-ROW(TableDiv[[#Headers],[Agency]])),COLUMNS($F$7:W$7))))</f>
        <v/>
      </c>
      <c r="X495" s="1069" t="str" cm="1">
        <f t="array" ref="X495">IF($D495&lt;COLUMNS($F$7:X$7),"",INDEX(TableDiv[[GASB]:[GASB]],_xlfn.AGGREGATE(15,3,(TableDiv[[Agency]:[Agency]]=$E495)/(TableDiv[[Agency]:[Agency]]=$E495)*(ROW(TableDiv[Agency])-ROW(TableDiv[[#Headers],[Agency]])),COLUMNS($F$7:X$7))))</f>
        <v/>
      </c>
      <c r="Y495" s="1069" t="str" cm="1">
        <f t="array" ref="Y495">IF($D495&lt;COLUMNS($F$7:Y$7),"",INDEX(TableDiv[[GASB]:[GASB]],_xlfn.AGGREGATE(15,3,(TableDiv[[Agency]:[Agency]]=$E495)/(TableDiv[[Agency]:[Agency]]=$E495)*(ROW(TableDiv[Agency])-ROW(TableDiv[[#Headers],[Agency]])),COLUMNS($F$7:Y$7))))</f>
        <v/>
      </c>
      <c r="Z495" s="1069" t="str" cm="1">
        <f t="array" ref="Z495">IF($D495&lt;COLUMNS($F$7:Z$7),"",INDEX(TableDiv[[GASB]:[GASB]],_xlfn.AGGREGATE(15,3,(TableDiv[[Agency]:[Agency]]=$E495)/(TableDiv[[Agency]:[Agency]]=$E495)*(ROW(TableDiv[Agency])-ROW(TableDiv[[#Headers],[Agency]])),COLUMNS($F$7:Z$7))))</f>
        <v/>
      </c>
      <c r="AA495" s="1069" t="str" cm="1">
        <f t="array" ref="AA495">IF($D495&lt;COLUMNS($F$7:AA$7),"",INDEX(TableDiv[[GASB]:[GASB]],_xlfn.AGGREGATE(15,3,(TableDiv[[Agency]:[Agency]]=$E495)/(TableDiv[[Agency]:[Agency]]=$E495)*(ROW(TableDiv[Agency])-ROW(TableDiv[[#Headers],[Agency]])),COLUMNS($F$7:AA$7))))</f>
        <v/>
      </c>
      <c r="AB495" s="1069" t="str" cm="1">
        <f t="array" ref="AB495">IF($D495&lt;COLUMNS($F$7:AB$7),"",INDEX(TableDiv[[GASB]:[GASB]],_xlfn.AGGREGATE(15,3,(TableDiv[[Agency]:[Agency]]=$E495)/(TableDiv[[Agency]:[Agency]]=$E495)*(ROW(TableDiv[Agency])-ROW(TableDiv[[#Headers],[Agency]])),COLUMNS($F$7:AB$7))))</f>
        <v/>
      </c>
      <c r="AC495" s="1069" t="str" cm="1">
        <f t="array" ref="AC495">IF($D495&lt;COLUMNS($F$7:AC$7),"",INDEX(TableDiv[[GASB]:[GASB]],_xlfn.AGGREGATE(15,3,(TableDiv[[Agency]:[Agency]]=$E495)/(TableDiv[[Agency]:[Agency]]=$E495)*(ROW(TableDiv[Agency])-ROW(TableDiv[[#Headers],[Agency]])),COLUMNS($F$7:AC$7))))</f>
        <v/>
      </c>
      <c r="AD495" s="1069" t="str" cm="1">
        <f t="array" ref="AD495">IF($D495&lt;COLUMNS($F$7:AD$7),"",INDEX(TableDiv[[GASB]:[GASB]],_xlfn.AGGREGATE(15,3,(TableDiv[[Agency]:[Agency]]=$E495)/(TableDiv[[Agency]:[Agency]]=$E495)*(ROW(TableDiv[Agency])-ROW(TableDiv[[#Headers],[Agency]])),COLUMNS($F$7:AD$7))))</f>
        <v/>
      </c>
      <c r="AE495" s="1069" t="str" cm="1">
        <f t="array" ref="AE495">IF($D495&lt;COLUMNS($F$7:AE$7),"",INDEX(TableDiv[[GASB]:[GASB]],_xlfn.AGGREGATE(15,3,(TableDiv[[Agency]:[Agency]]=$E495)/(TableDiv[[Agency]:[Agency]]=$E495)*(ROW(TableDiv[Agency])-ROW(TableDiv[[#Headers],[Agency]])),COLUMNS($F$7:AE$7))))</f>
        <v/>
      </c>
      <c r="AF495" s="1069" t="str" cm="1">
        <f t="array" ref="AF495">IF($D495&lt;COLUMNS($F$7:AF$7),"",INDEX(TableDiv[[GASB]:[GASB]],_xlfn.AGGREGATE(15,3,(TableDiv[[Agency]:[Agency]]=$E495)/(TableDiv[[Agency]:[Agency]]=$E495)*(ROW(TableDiv[Agency])-ROW(TableDiv[[#Headers],[Agency]])),COLUMNS($F$7:AF$7))))</f>
        <v/>
      </c>
      <c r="AG495" s="1069" t="str" cm="1">
        <f t="array" ref="AG495">IF($D495&lt;COLUMNS($F$7:AG$7),"",INDEX(TableDiv[[GASB]:[GASB]],_xlfn.AGGREGATE(15,3,(TableDiv[[Agency]:[Agency]]=$E495)/(TableDiv[[Agency]:[Agency]]=$E495)*(ROW(TableDiv[Agency])-ROW(TableDiv[[#Headers],[Agency]])),COLUMNS($F$7:AG$7))))</f>
        <v/>
      </c>
      <c r="AH495" s="1069" t="str" cm="1">
        <f t="array" ref="AH495">IF($D495&lt;COLUMNS($F$7:AH$7),"",INDEX(TableDiv[[GASB]:[GASB]],_xlfn.AGGREGATE(15,3,(TableDiv[[Agency]:[Agency]]=$E495)/(TableDiv[[Agency]:[Agency]]=$E495)*(ROW(TableDiv[Agency])-ROW(TableDiv[[#Headers],[Agency]])),COLUMNS($F$7:AH$7))))</f>
        <v/>
      </c>
      <c r="AI495" s="1069" t="str" cm="1">
        <f t="array" ref="AI495">IF($D495&lt;COLUMNS($F$7:AI$7),"",INDEX(TableDiv[[GASB]:[GASB]],_xlfn.AGGREGATE(15,3,(TableDiv[[Agency]:[Agency]]=$E495)/(TableDiv[[Agency]:[Agency]]=$E495)*(ROW(TableDiv[Agency])-ROW(TableDiv[[#Headers],[Agency]])),COLUMNS($F$7:AI$7))))</f>
        <v/>
      </c>
      <c r="AJ495" s="1069" t="str" cm="1">
        <f t="array" ref="AJ495">IF($D495&lt;COLUMNS($F$7:AJ$7),"",INDEX(TableDiv[[GASB]:[GASB]],_xlfn.AGGREGATE(15,3,(TableDiv[[Agency]:[Agency]]=$E495)/(TableDiv[[Agency]:[Agency]]=$E495)*(ROW(TableDiv[Agency])-ROW(TableDiv[[#Headers],[Agency]])),COLUMNS($F$7:AJ$7))))</f>
        <v/>
      </c>
      <c r="AK495" s="1069" t="str" cm="1">
        <f t="array" ref="AK495">IF($D495&lt;COLUMNS($F$7:AK$7),"",INDEX(TableDiv[[GASB]:[GASB]],_xlfn.AGGREGATE(15,3,(TableDiv[[Agency]:[Agency]]=$E495)/(TableDiv[[Agency]:[Agency]]=$E495)*(ROW(TableDiv[Agency])-ROW(TableDiv[[#Headers],[Agency]])),COLUMNS($F$7:AK$7))))</f>
        <v/>
      </c>
      <c r="AL495" s="1069" t="str" cm="1">
        <f t="array" ref="AL495">IF($D495&lt;COLUMNS($F$7:AL$7),"",INDEX(TableDiv[[GASB]:[GASB]],_xlfn.AGGREGATE(15,3,(TableDiv[[Agency]:[Agency]]=$E495)/(TableDiv[[Agency]:[Agency]]=$E495)*(ROW(TableDiv[Agency])-ROW(TableDiv[[#Headers],[Agency]])),COLUMNS($F$7:AL$7))))</f>
        <v/>
      </c>
      <c r="AM495" s="1069" t="str" cm="1">
        <f t="array" ref="AM495">IF($D495&lt;COLUMNS($F$7:AM$7),"",INDEX(TableDiv[[GASB]:[GASB]],_xlfn.AGGREGATE(15,3,(TableDiv[[Agency]:[Agency]]=$E495)/(TableDiv[[Agency]:[Agency]]=$E495)*(ROW(TableDiv[Agency])-ROW(TableDiv[[#Headers],[Agency]])),COLUMNS($F$7:AM$7))))</f>
        <v/>
      </c>
      <c r="AN495" s="1069"/>
      <c r="AO495" s="1069"/>
      <c r="AP495" s="1069"/>
      <c r="AQ495" s="1069"/>
      <c r="AR495" s="1069"/>
      <c r="AS495" s="1069"/>
    </row>
    <row r="496" spans="1:45" ht="15">
      <c r="A496" s="1073"/>
      <c r="B496" s="1079"/>
      <c r="C496" s="1069"/>
      <c r="W496" s="1069" t="str" cm="1">
        <f t="array" ref="W496">IF($D496&lt;COLUMNS($F$7:W$7),"",INDEX(TableDiv[[GASB]:[GASB]],_xlfn.AGGREGATE(15,3,(TableDiv[[Agency]:[Agency]]=$E496)/(TableDiv[[Agency]:[Agency]]=$E496)*(ROW(TableDiv[Agency])-ROW(TableDiv[[#Headers],[Agency]])),COLUMNS($F$7:W$7))))</f>
        <v/>
      </c>
      <c r="X496" s="1069" t="str" cm="1">
        <f t="array" ref="X496">IF($D496&lt;COLUMNS($F$7:X$7),"",INDEX(TableDiv[[GASB]:[GASB]],_xlfn.AGGREGATE(15,3,(TableDiv[[Agency]:[Agency]]=$E496)/(TableDiv[[Agency]:[Agency]]=$E496)*(ROW(TableDiv[Agency])-ROW(TableDiv[[#Headers],[Agency]])),COLUMNS($F$7:X$7))))</f>
        <v/>
      </c>
      <c r="Y496" s="1069" t="str" cm="1">
        <f t="array" ref="Y496">IF($D496&lt;COLUMNS($F$7:Y$7),"",INDEX(TableDiv[[GASB]:[GASB]],_xlfn.AGGREGATE(15,3,(TableDiv[[Agency]:[Agency]]=$E496)/(TableDiv[[Agency]:[Agency]]=$E496)*(ROW(TableDiv[Agency])-ROW(TableDiv[[#Headers],[Agency]])),COLUMNS($F$7:Y$7))))</f>
        <v/>
      </c>
      <c r="Z496" s="1069" t="str" cm="1">
        <f t="array" ref="Z496">IF($D496&lt;COLUMNS($F$7:Z$7),"",INDEX(TableDiv[[GASB]:[GASB]],_xlfn.AGGREGATE(15,3,(TableDiv[[Agency]:[Agency]]=$E496)/(TableDiv[[Agency]:[Agency]]=$E496)*(ROW(TableDiv[Agency])-ROW(TableDiv[[#Headers],[Agency]])),COLUMNS($F$7:Z$7))))</f>
        <v/>
      </c>
      <c r="AA496" s="1069" t="str" cm="1">
        <f t="array" ref="AA496">IF($D496&lt;COLUMNS($F$7:AA$7),"",INDEX(TableDiv[[GASB]:[GASB]],_xlfn.AGGREGATE(15,3,(TableDiv[[Agency]:[Agency]]=$E496)/(TableDiv[[Agency]:[Agency]]=$E496)*(ROW(TableDiv[Agency])-ROW(TableDiv[[#Headers],[Agency]])),COLUMNS($F$7:AA$7))))</f>
        <v/>
      </c>
      <c r="AB496" s="1069" t="str" cm="1">
        <f t="array" ref="AB496">IF($D496&lt;COLUMNS($F$7:AB$7),"",INDEX(TableDiv[[GASB]:[GASB]],_xlfn.AGGREGATE(15,3,(TableDiv[[Agency]:[Agency]]=$E496)/(TableDiv[[Agency]:[Agency]]=$E496)*(ROW(TableDiv[Agency])-ROW(TableDiv[[#Headers],[Agency]])),COLUMNS($F$7:AB$7))))</f>
        <v/>
      </c>
      <c r="AC496" s="1069" t="str" cm="1">
        <f t="array" ref="AC496">IF($D496&lt;COLUMNS($F$7:AC$7),"",INDEX(TableDiv[[GASB]:[GASB]],_xlfn.AGGREGATE(15,3,(TableDiv[[Agency]:[Agency]]=$E496)/(TableDiv[[Agency]:[Agency]]=$E496)*(ROW(TableDiv[Agency])-ROW(TableDiv[[#Headers],[Agency]])),COLUMNS($F$7:AC$7))))</f>
        <v/>
      </c>
      <c r="AD496" s="1069" t="str" cm="1">
        <f t="array" ref="AD496">IF($D496&lt;COLUMNS($F$7:AD$7),"",INDEX(TableDiv[[GASB]:[GASB]],_xlfn.AGGREGATE(15,3,(TableDiv[[Agency]:[Agency]]=$E496)/(TableDiv[[Agency]:[Agency]]=$E496)*(ROW(TableDiv[Agency])-ROW(TableDiv[[#Headers],[Agency]])),COLUMNS($F$7:AD$7))))</f>
        <v/>
      </c>
      <c r="AE496" s="1069" t="str" cm="1">
        <f t="array" ref="AE496">IF($D496&lt;COLUMNS($F$7:AE$7),"",INDEX(TableDiv[[GASB]:[GASB]],_xlfn.AGGREGATE(15,3,(TableDiv[[Agency]:[Agency]]=$E496)/(TableDiv[[Agency]:[Agency]]=$E496)*(ROW(TableDiv[Agency])-ROW(TableDiv[[#Headers],[Agency]])),COLUMNS($F$7:AE$7))))</f>
        <v/>
      </c>
      <c r="AF496" s="1069" t="str" cm="1">
        <f t="array" ref="AF496">IF($D496&lt;COLUMNS($F$7:AF$7),"",INDEX(TableDiv[[GASB]:[GASB]],_xlfn.AGGREGATE(15,3,(TableDiv[[Agency]:[Agency]]=$E496)/(TableDiv[[Agency]:[Agency]]=$E496)*(ROW(TableDiv[Agency])-ROW(TableDiv[[#Headers],[Agency]])),COLUMNS($F$7:AF$7))))</f>
        <v/>
      </c>
      <c r="AG496" s="1069" t="str" cm="1">
        <f t="array" ref="AG496">IF($D496&lt;COLUMNS($F$7:AG$7),"",INDEX(TableDiv[[GASB]:[GASB]],_xlfn.AGGREGATE(15,3,(TableDiv[[Agency]:[Agency]]=$E496)/(TableDiv[[Agency]:[Agency]]=$E496)*(ROW(TableDiv[Agency])-ROW(TableDiv[[#Headers],[Agency]])),COLUMNS($F$7:AG$7))))</f>
        <v/>
      </c>
      <c r="AH496" s="1069" t="str" cm="1">
        <f t="array" ref="AH496">IF($D496&lt;COLUMNS($F$7:AH$7),"",INDEX(TableDiv[[GASB]:[GASB]],_xlfn.AGGREGATE(15,3,(TableDiv[[Agency]:[Agency]]=$E496)/(TableDiv[[Agency]:[Agency]]=$E496)*(ROW(TableDiv[Agency])-ROW(TableDiv[[#Headers],[Agency]])),COLUMNS($F$7:AH$7))))</f>
        <v/>
      </c>
      <c r="AI496" s="1069" t="str" cm="1">
        <f t="array" ref="AI496">IF($D496&lt;COLUMNS($F$7:AI$7),"",INDEX(TableDiv[[GASB]:[GASB]],_xlfn.AGGREGATE(15,3,(TableDiv[[Agency]:[Agency]]=$E496)/(TableDiv[[Agency]:[Agency]]=$E496)*(ROW(TableDiv[Agency])-ROW(TableDiv[[#Headers],[Agency]])),COLUMNS($F$7:AI$7))))</f>
        <v/>
      </c>
      <c r="AJ496" s="1069" t="str" cm="1">
        <f t="array" ref="AJ496">IF($D496&lt;COLUMNS($F$7:AJ$7),"",INDEX(TableDiv[[GASB]:[GASB]],_xlfn.AGGREGATE(15,3,(TableDiv[[Agency]:[Agency]]=$E496)/(TableDiv[[Agency]:[Agency]]=$E496)*(ROW(TableDiv[Agency])-ROW(TableDiv[[#Headers],[Agency]])),COLUMNS($F$7:AJ$7))))</f>
        <v/>
      </c>
      <c r="AK496" s="1069" t="str" cm="1">
        <f t="array" ref="AK496">IF($D496&lt;COLUMNS($F$7:AK$7),"",INDEX(TableDiv[[GASB]:[GASB]],_xlfn.AGGREGATE(15,3,(TableDiv[[Agency]:[Agency]]=$E496)/(TableDiv[[Agency]:[Agency]]=$E496)*(ROW(TableDiv[Agency])-ROW(TableDiv[[#Headers],[Agency]])),COLUMNS($F$7:AK$7))))</f>
        <v/>
      </c>
      <c r="AL496" s="1069" t="str" cm="1">
        <f t="array" ref="AL496">IF($D496&lt;COLUMNS($F$7:AL$7),"",INDEX(TableDiv[[GASB]:[GASB]],_xlfn.AGGREGATE(15,3,(TableDiv[[Agency]:[Agency]]=$E496)/(TableDiv[[Agency]:[Agency]]=$E496)*(ROW(TableDiv[Agency])-ROW(TableDiv[[#Headers],[Agency]])),COLUMNS($F$7:AL$7))))</f>
        <v/>
      </c>
      <c r="AM496" s="1069" t="str" cm="1">
        <f t="array" ref="AM496">IF($D496&lt;COLUMNS($F$7:AM$7),"",INDEX(TableDiv[[GASB]:[GASB]],_xlfn.AGGREGATE(15,3,(TableDiv[[Agency]:[Agency]]=$E496)/(TableDiv[[Agency]:[Agency]]=$E496)*(ROW(TableDiv[Agency])-ROW(TableDiv[[#Headers],[Agency]])),COLUMNS($F$7:AM$7))))</f>
        <v/>
      </c>
      <c r="AN496" s="1069"/>
      <c r="AO496" s="1069"/>
      <c r="AP496" s="1069"/>
      <c r="AQ496" s="1069"/>
      <c r="AR496" s="1069"/>
      <c r="AS496" s="1069"/>
    </row>
    <row r="497" spans="1:45" ht="15">
      <c r="A497" s="1073"/>
      <c r="B497" s="1073"/>
      <c r="C497" s="1069"/>
      <c r="W497" s="1069" t="str" cm="1">
        <f t="array" ref="W497">IF($D497&lt;COLUMNS($F$7:W$7),"",INDEX(TableDiv[[GASB]:[GASB]],_xlfn.AGGREGATE(15,3,(TableDiv[[Agency]:[Agency]]=$E497)/(TableDiv[[Agency]:[Agency]]=$E497)*(ROW(TableDiv[Agency])-ROW(TableDiv[[#Headers],[Agency]])),COLUMNS($F$7:W$7))))</f>
        <v/>
      </c>
      <c r="X497" s="1069" t="str" cm="1">
        <f t="array" ref="X497">IF($D497&lt;COLUMNS($F$7:X$7),"",INDEX(TableDiv[[GASB]:[GASB]],_xlfn.AGGREGATE(15,3,(TableDiv[[Agency]:[Agency]]=$E497)/(TableDiv[[Agency]:[Agency]]=$E497)*(ROW(TableDiv[Agency])-ROW(TableDiv[[#Headers],[Agency]])),COLUMNS($F$7:X$7))))</f>
        <v/>
      </c>
      <c r="Y497" s="1069" t="str" cm="1">
        <f t="array" ref="Y497">IF($D497&lt;COLUMNS($F$7:Y$7),"",INDEX(TableDiv[[GASB]:[GASB]],_xlfn.AGGREGATE(15,3,(TableDiv[[Agency]:[Agency]]=$E497)/(TableDiv[[Agency]:[Agency]]=$E497)*(ROW(TableDiv[Agency])-ROW(TableDiv[[#Headers],[Agency]])),COLUMNS($F$7:Y$7))))</f>
        <v/>
      </c>
      <c r="Z497" s="1069" t="str" cm="1">
        <f t="array" ref="Z497">IF($D497&lt;COLUMNS($F$7:Z$7),"",INDEX(TableDiv[[GASB]:[GASB]],_xlfn.AGGREGATE(15,3,(TableDiv[[Agency]:[Agency]]=$E497)/(TableDiv[[Agency]:[Agency]]=$E497)*(ROW(TableDiv[Agency])-ROW(TableDiv[[#Headers],[Agency]])),COLUMNS($F$7:Z$7))))</f>
        <v/>
      </c>
      <c r="AA497" s="1069" t="str" cm="1">
        <f t="array" ref="AA497">IF($D497&lt;COLUMNS($F$7:AA$7),"",INDEX(TableDiv[[GASB]:[GASB]],_xlfn.AGGREGATE(15,3,(TableDiv[[Agency]:[Agency]]=$E497)/(TableDiv[[Agency]:[Agency]]=$E497)*(ROW(TableDiv[Agency])-ROW(TableDiv[[#Headers],[Agency]])),COLUMNS($F$7:AA$7))))</f>
        <v/>
      </c>
      <c r="AB497" s="1069" t="str" cm="1">
        <f t="array" ref="AB497">IF($D497&lt;COLUMNS($F$7:AB$7),"",INDEX(TableDiv[[GASB]:[GASB]],_xlfn.AGGREGATE(15,3,(TableDiv[[Agency]:[Agency]]=$E497)/(TableDiv[[Agency]:[Agency]]=$E497)*(ROW(TableDiv[Agency])-ROW(TableDiv[[#Headers],[Agency]])),COLUMNS($F$7:AB$7))))</f>
        <v/>
      </c>
      <c r="AC497" s="1069" t="str" cm="1">
        <f t="array" ref="AC497">IF($D497&lt;COLUMNS($F$7:AC$7),"",INDEX(TableDiv[[GASB]:[GASB]],_xlfn.AGGREGATE(15,3,(TableDiv[[Agency]:[Agency]]=$E497)/(TableDiv[[Agency]:[Agency]]=$E497)*(ROW(TableDiv[Agency])-ROW(TableDiv[[#Headers],[Agency]])),COLUMNS($F$7:AC$7))))</f>
        <v/>
      </c>
      <c r="AD497" s="1069" t="str" cm="1">
        <f t="array" ref="AD497">IF($D497&lt;COLUMNS($F$7:AD$7),"",INDEX(TableDiv[[GASB]:[GASB]],_xlfn.AGGREGATE(15,3,(TableDiv[[Agency]:[Agency]]=$E497)/(TableDiv[[Agency]:[Agency]]=$E497)*(ROW(TableDiv[Agency])-ROW(TableDiv[[#Headers],[Agency]])),COLUMNS($F$7:AD$7))))</f>
        <v/>
      </c>
      <c r="AE497" s="1069" t="str" cm="1">
        <f t="array" ref="AE497">IF($D497&lt;COLUMNS($F$7:AE$7),"",INDEX(TableDiv[[GASB]:[GASB]],_xlfn.AGGREGATE(15,3,(TableDiv[[Agency]:[Agency]]=$E497)/(TableDiv[[Agency]:[Agency]]=$E497)*(ROW(TableDiv[Agency])-ROW(TableDiv[[#Headers],[Agency]])),COLUMNS($F$7:AE$7))))</f>
        <v/>
      </c>
      <c r="AF497" s="1069" t="str" cm="1">
        <f t="array" ref="AF497">IF($D497&lt;COLUMNS($F$7:AF$7),"",INDEX(TableDiv[[GASB]:[GASB]],_xlfn.AGGREGATE(15,3,(TableDiv[[Agency]:[Agency]]=$E497)/(TableDiv[[Agency]:[Agency]]=$E497)*(ROW(TableDiv[Agency])-ROW(TableDiv[[#Headers],[Agency]])),COLUMNS($F$7:AF$7))))</f>
        <v/>
      </c>
      <c r="AG497" s="1069" t="str" cm="1">
        <f t="array" ref="AG497">IF($D497&lt;COLUMNS($F$7:AG$7),"",INDEX(TableDiv[[GASB]:[GASB]],_xlfn.AGGREGATE(15,3,(TableDiv[[Agency]:[Agency]]=$E497)/(TableDiv[[Agency]:[Agency]]=$E497)*(ROW(TableDiv[Agency])-ROW(TableDiv[[#Headers],[Agency]])),COLUMNS($F$7:AG$7))))</f>
        <v/>
      </c>
      <c r="AH497" s="1069" t="str" cm="1">
        <f t="array" ref="AH497">IF($D497&lt;COLUMNS($F$7:AH$7),"",INDEX(TableDiv[[GASB]:[GASB]],_xlfn.AGGREGATE(15,3,(TableDiv[[Agency]:[Agency]]=$E497)/(TableDiv[[Agency]:[Agency]]=$E497)*(ROW(TableDiv[Agency])-ROW(TableDiv[[#Headers],[Agency]])),COLUMNS($F$7:AH$7))))</f>
        <v/>
      </c>
      <c r="AI497" s="1069" t="str" cm="1">
        <f t="array" ref="AI497">IF($D497&lt;COLUMNS($F$7:AI$7),"",INDEX(TableDiv[[GASB]:[GASB]],_xlfn.AGGREGATE(15,3,(TableDiv[[Agency]:[Agency]]=$E497)/(TableDiv[[Agency]:[Agency]]=$E497)*(ROW(TableDiv[Agency])-ROW(TableDiv[[#Headers],[Agency]])),COLUMNS($F$7:AI$7))))</f>
        <v/>
      </c>
      <c r="AJ497" s="1069" t="str" cm="1">
        <f t="array" ref="AJ497">IF($D497&lt;COLUMNS($F$7:AJ$7),"",INDEX(TableDiv[[GASB]:[GASB]],_xlfn.AGGREGATE(15,3,(TableDiv[[Agency]:[Agency]]=$E497)/(TableDiv[[Agency]:[Agency]]=$E497)*(ROW(TableDiv[Agency])-ROW(TableDiv[[#Headers],[Agency]])),COLUMNS($F$7:AJ$7))))</f>
        <v/>
      </c>
      <c r="AK497" s="1069" t="str" cm="1">
        <f t="array" ref="AK497">IF($D497&lt;COLUMNS($F$7:AK$7),"",INDEX(TableDiv[[GASB]:[GASB]],_xlfn.AGGREGATE(15,3,(TableDiv[[Agency]:[Agency]]=$E497)/(TableDiv[[Agency]:[Agency]]=$E497)*(ROW(TableDiv[Agency])-ROW(TableDiv[[#Headers],[Agency]])),COLUMNS($F$7:AK$7))))</f>
        <v/>
      </c>
      <c r="AL497" s="1069" t="str" cm="1">
        <f t="array" ref="AL497">IF($D497&lt;COLUMNS($F$7:AL$7),"",INDEX(TableDiv[[GASB]:[GASB]],_xlfn.AGGREGATE(15,3,(TableDiv[[Agency]:[Agency]]=$E497)/(TableDiv[[Agency]:[Agency]]=$E497)*(ROW(TableDiv[Agency])-ROW(TableDiv[[#Headers],[Agency]])),COLUMNS($F$7:AL$7))))</f>
        <v/>
      </c>
      <c r="AM497" s="1069" t="str" cm="1">
        <f t="array" ref="AM497">IF($D497&lt;COLUMNS($F$7:AM$7),"",INDEX(TableDiv[[GASB]:[GASB]],_xlfn.AGGREGATE(15,3,(TableDiv[[Agency]:[Agency]]=$E497)/(TableDiv[[Agency]:[Agency]]=$E497)*(ROW(TableDiv[Agency])-ROW(TableDiv[[#Headers],[Agency]])),COLUMNS($F$7:AM$7))))</f>
        <v/>
      </c>
      <c r="AN497" s="1069"/>
      <c r="AO497" s="1069"/>
      <c r="AP497" s="1069"/>
      <c r="AQ497" s="1069"/>
      <c r="AR497" s="1069"/>
      <c r="AS497" s="1069"/>
    </row>
    <row r="498" spans="1:45" ht="15">
      <c r="A498" s="1073"/>
      <c r="B498" s="1073"/>
      <c r="C498" s="1069"/>
      <c r="W498" s="1069" t="str" cm="1">
        <f t="array" ref="W498">IF($D498&lt;COLUMNS($F$7:W$7),"",INDEX(TableDiv[[GASB]:[GASB]],_xlfn.AGGREGATE(15,3,(TableDiv[[Agency]:[Agency]]=$E498)/(TableDiv[[Agency]:[Agency]]=$E498)*(ROW(TableDiv[Agency])-ROW(TableDiv[[#Headers],[Agency]])),COLUMNS($F$7:W$7))))</f>
        <v/>
      </c>
      <c r="X498" s="1069" t="str" cm="1">
        <f t="array" ref="X498">IF($D498&lt;COLUMNS($F$7:X$7),"",INDEX(TableDiv[[GASB]:[GASB]],_xlfn.AGGREGATE(15,3,(TableDiv[[Agency]:[Agency]]=$E498)/(TableDiv[[Agency]:[Agency]]=$E498)*(ROW(TableDiv[Agency])-ROW(TableDiv[[#Headers],[Agency]])),COLUMNS($F$7:X$7))))</f>
        <v/>
      </c>
      <c r="Y498" s="1069" t="str" cm="1">
        <f t="array" ref="Y498">IF($D498&lt;COLUMNS($F$7:Y$7),"",INDEX(TableDiv[[GASB]:[GASB]],_xlfn.AGGREGATE(15,3,(TableDiv[[Agency]:[Agency]]=$E498)/(TableDiv[[Agency]:[Agency]]=$E498)*(ROW(TableDiv[Agency])-ROW(TableDiv[[#Headers],[Agency]])),COLUMNS($F$7:Y$7))))</f>
        <v/>
      </c>
      <c r="Z498" s="1069" t="str" cm="1">
        <f t="array" ref="Z498">IF($D498&lt;COLUMNS($F$7:Z$7),"",INDEX(TableDiv[[GASB]:[GASB]],_xlfn.AGGREGATE(15,3,(TableDiv[[Agency]:[Agency]]=$E498)/(TableDiv[[Agency]:[Agency]]=$E498)*(ROW(TableDiv[Agency])-ROW(TableDiv[[#Headers],[Agency]])),COLUMNS($F$7:Z$7))))</f>
        <v/>
      </c>
      <c r="AA498" s="1069" t="str" cm="1">
        <f t="array" ref="AA498">IF($D498&lt;COLUMNS($F$7:AA$7),"",INDEX(TableDiv[[GASB]:[GASB]],_xlfn.AGGREGATE(15,3,(TableDiv[[Agency]:[Agency]]=$E498)/(TableDiv[[Agency]:[Agency]]=$E498)*(ROW(TableDiv[Agency])-ROW(TableDiv[[#Headers],[Agency]])),COLUMNS($F$7:AA$7))))</f>
        <v/>
      </c>
      <c r="AB498" s="1069" t="str" cm="1">
        <f t="array" ref="AB498">IF($D498&lt;COLUMNS($F$7:AB$7),"",INDEX(TableDiv[[GASB]:[GASB]],_xlfn.AGGREGATE(15,3,(TableDiv[[Agency]:[Agency]]=$E498)/(TableDiv[[Agency]:[Agency]]=$E498)*(ROW(TableDiv[Agency])-ROW(TableDiv[[#Headers],[Agency]])),COLUMNS($F$7:AB$7))))</f>
        <v/>
      </c>
      <c r="AC498" s="1069" t="str" cm="1">
        <f t="array" ref="AC498">IF($D498&lt;COLUMNS($F$7:AC$7),"",INDEX(TableDiv[[GASB]:[GASB]],_xlfn.AGGREGATE(15,3,(TableDiv[[Agency]:[Agency]]=$E498)/(TableDiv[[Agency]:[Agency]]=$E498)*(ROW(TableDiv[Agency])-ROW(TableDiv[[#Headers],[Agency]])),COLUMNS($F$7:AC$7))))</f>
        <v/>
      </c>
      <c r="AD498" s="1069" t="str" cm="1">
        <f t="array" ref="AD498">IF($D498&lt;COLUMNS($F$7:AD$7),"",INDEX(TableDiv[[GASB]:[GASB]],_xlfn.AGGREGATE(15,3,(TableDiv[[Agency]:[Agency]]=$E498)/(TableDiv[[Agency]:[Agency]]=$E498)*(ROW(TableDiv[Agency])-ROW(TableDiv[[#Headers],[Agency]])),COLUMNS($F$7:AD$7))))</f>
        <v/>
      </c>
      <c r="AE498" s="1069" t="str" cm="1">
        <f t="array" ref="AE498">IF($D498&lt;COLUMNS($F$7:AE$7),"",INDEX(TableDiv[[GASB]:[GASB]],_xlfn.AGGREGATE(15,3,(TableDiv[[Agency]:[Agency]]=$E498)/(TableDiv[[Agency]:[Agency]]=$E498)*(ROW(TableDiv[Agency])-ROW(TableDiv[[#Headers],[Agency]])),COLUMNS($F$7:AE$7))))</f>
        <v/>
      </c>
      <c r="AF498" s="1069" t="str" cm="1">
        <f t="array" ref="AF498">IF($D498&lt;COLUMNS($F$7:AF$7),"",INDEX(TableDiv[[GASB]:[GASB]],_xlfn.AGGREGATE(15,3,(TableDiv[[Agency]:[Agency]]=$E498)/(TableDiv[[Agency]:[Agency]]=$E498)*(ROW(TableDiv[Agency])-ROW(TableDiv[[#Headers],[Agency]])),COLUMNS($F$7:AF$7))))</f>
        <v/>
      </c>
      <c r="AG498" s="1069" t="str" cm="1">
        <f t="array" ref="AG498">IF($D498&lt;COLUMNS($F$7:AG$7),"",INDEX(TableDiv[[GASB]:[GASB]],_xlfn.AGGREGATE(15,3,(TableDiv[[Agency]:[Agency]]=$E498)/(TableDiv[[Agency]:[Agency]]=$E498)*(ROW(TableDiv[Agency])-ROW(TableDiv[[#Headers],[Agency]])),COLUMNS($F$7:AG$7))))</f>
        <v/>
      </c>
      <c r="AH498" s="1069" t="str" cm="1">
        <f t="array" ref="AH498">IF($D498&lt;COLUMNS($F$7:AH$7),"",INDEX(TableDiv[[GASB]:[GASB]],_xlfn.AGGREGATE(15,3,(TableDiv[[Agency]:[Agency]]=$E498)/(TableDiv[[Agency]:[Agency]]=$E498)*(ROW(TableDiv[Agency])-ROW(TableDiv[[#Headers],[Agency]])),COLUMNS($F$7:AH$7))))</f>
        <v/>
      </c>
      <c r="AI498" s="1069" t="str" cm="1">
        <f t="array" ref="AI498">IF($D498&lt;COLUMNS($F$7:AI$7),"",INDEX(TableDiv[[GASB]:[GASB]],_xlfn.AGGREGATE(15,3,(TableDiv[[Agency]:[Agency]]=$E498)/(TableDiv[[Agency]:[Agency]]=$E498)*(ROW(TableDiv[Agency])-ROW(TableDiv[[#Headers],[Agency]])),COLUMNS($F$7:AI$7))))</f>
        <v/>
      </c>
      <c r="AJ498" s="1069" t="str" cm="1">
        <f t="array" ref="AJ498">IF($D498&lt;COLUMNS($F$7:AJ$7),"",INDEX(TableDiv[[GASB]:[GASB]],_xlfn.AGGREGATE(15,3,(TableDiv[[Agency]:[Agency]]=$E498)/(TableDiv[[Agency]:[Agency]]=$E498)*(ROW(TableDiv[Agency])-ROW(TableDiv[[#Headers],[Agency]])),COLUMNS($F$7:AJ$7))))</f>
        <v/>
      </c>
      <c r="AK498" s="1069" t="str" cm="1">
        <f t="array" ref="AK498">IF($D498&lt;COLUMNS($F$7:AK$7),"",INDEX(TableDiv[[GASB]:[GASB]],_xlfn.AGGREGATE(15,3,(TableDiv[[Agency]:[Agency]]=$E498)/(TableDiv[[Agency]:[Agency]]=$E498)*(ROW(TableDiv[Agency])-ROW(TableDiv[[#Headers],[Agency]])),COLUMNS($F$7:AK$7))))</f>
        <v/>
      </c>
      <c r="AL498" s="1069" t="str" cm="1">
        <f t="array" ref="AL498">IF($D498&lt;COLUMNS($F$7:AL$7),"",INDEX(TableDiv[[GASB]:[GASB]],_xlfn.AGGREGATE(15,3,(TableDiv[[Agency]:[Agency]]=$E498)/(TableDiv[[Agency]:[Agency]]=$E498)*(ROW(TableDiv[Agency])-ROW(TableDiv[[#Headers],[Agency]])),COLUMNS($F$7:AL$7))))</f>
        <v/>
      </c>
      <c r="AM498" s="1069" t="str" cm="1">
        <f t="array" ref="AM498">IF($D498&lt;COLUMNS($F$7:AM$7),"",INDEX(TableDiv[[GASB]:[GASB]],_xlfn.AGGREGATE(15,3,(TableDiv[[Agency]:[Agency]]=$E498)/(TableDiv[[Agency]:[Agency]]=$E498)*(ROW(TableDiv[Agency])-ROW(TableDiv[[#Headers],[Agency]])),COLUMNS($F$7:AM$7))))</f>
        <v/>
      </c>
      <c r="AN498" s="1069"/>
      <c r="AO498" s="1069"/>
      <c r="AP498" s="1069"/>
      <c r="AQ498" s="1069"/>
      <c r="AR498" s="1069"/>
      <c r="AS498" s="1069"/>
    </row>
    <row r="499" spans="1:45" ht="15">
      <c r="A499" s="1073"/>
      <c r="B499" s="1073"/>
      <c r="C499" s="1069"/>
      <c r="W499" s="1069" t="str" cm="1">
        <f t="array" ref="W499">IF($D499&lt;COLUMNS($F$7:W$7),"",INDEX(TableDiv[[GASB]:[GASB]],_xlfn.AGGREGATE(15,3,(TableDiv[[Agency]:[Agency]]=$E499)/(TableDiv[[Agency]:[Agency]]=$E499)*(ROW(TableDiv[Agency])-ROW(TableDiv[[#Headers],[Agency]])),COLUMNS($F$7:W$7))))</f>
        <v/>
      </c>
      <c r="X499" s="1069" t="str" cm="1">
        <f t="array" ref="X499">IF($D499&lt;COLUMNS($F$7:X$7),"",INDEX(TableDiv[[GASB]:[GASB]],_xlfn.AGGREGATE(15,3,(TableDiv[[Agency]:[Agency]]=$E499)/(TableDiv[[Agency]:[Agency]]=$E499)*(ROW(TableDiv[Agency])-ROW(TableDiv[[#Headers],[Agency]])),COLUMNS($F$7:X$7))))</f>
        <v/>
      </c>
      <c r="Y499" s="1069" t="str" cm="1">
        <f t="array" ref="Y499">IF($D499&lt;COLUMNS($F$7:Y$7),"",INDEX(TableDiv[[GASB]:[GASB]],_xlfn.AGGREGATE(15,3,(TableDiv[[Agency]:[Agency]]=$E499)/(TableDiv[[Agency]:[Agency]]=$E499)*(ROW(TableDiv[Agency])-ROW(TableDiv[[#Headers],[Agency]])),COLUMNS($F$7:Y$7))))</f>
        <v/>
      </c>
      <c r="Z499" s="1069" t="str" cm="1">
        <f t="array" ref="Z499">IF($D499&lt;COLUMNS($F$7:Z$7),"",INDEX(TableDiv[[GASB]:[GASB]],_xlfn.AGGREGATE(15,3,(TableDiv[[Agency]:[Agency]]=$E499)/(TableDiv[[Agency]:[Agency]]=$E499)*(ROW(TableDiv[Agency])-ROW(TableDiv[[#Headers],[Agency]])),COLUMNS($F$7:Z$7))))</f>
        <v/>
      </c>
      <c r="AA499" s="1069" t="str" cm="1">
        <f t="array" ref="AA499">IF($D499&lt;COLUMNS($F$7:AA$7),"",INDEX(TableDiv[[GASB]:[GASB]],_xlfn.AGGREGATE(15,3,(TableDiv[[Agency]:[Agency]]=$E499)/(TableDiv[[Agency]:[Agency]]=$E499)*(ROW(TableDiv[Agency])-ROW(TableDiv[[#Headers],[Agency]])),COLUMNS($F$7:AA$7))))</f>
        <v/>
      </c>
      <c r="AB499" s="1069" t="str" cm="1">
        <f t="array" ref="AB499">IF($D499&lt;COLUMNS($F$7:AB$7),"",INDEX(TableDiv[[GASB]:[GASB]],_xlfn.AGGREGATE(15,3,(TableDiv[[Agency]:[Agency]]=$E499)/(TableDiv[[Agency]:[Agency]]=$E499)*(ROW(TableDiv[Agency])-ROW(TableDiv[[#Headers],[Agency]])),COLUMNS($F$7:AB$7))))</f>
        <v/>
      </c>
      <c r="AC499" s="1069" t="str" cm="1">
        <f t="array" ref="AC499">IF($D499&lt;COLUMNS($F$7:AC$7),"",INDEX(TableDiv[[GASB]:[GASB]],_xlfn.AGGREGATE(15,3,(TableDiv[[Agency]:[Agency]]=$E499)/(TableDiv[[Agency]:[Agency]]=$E499)*(ROW(TableDiv[Agency])-ROW(TableDiv[[#Headers],[Agency]])),COLUMNS($F$7:AC$7))))</f>
        <v/>
      </c>
      <c r="AD499" s="1069" t="str" cm="1">
        <f t="array" ref="AD499">IF($D499&lt;COLUMNS($F$7:AD$7),"",INDEX(TableDiv[[GASB]:[GASB]],_xlfn.AGGREGATE(15,3,(TableDiv[[Agency]:[Agency]]=$E499)/(TableDiv[[Agency]:[Agency]]=$E499)*(ROW(TableDiv[Agency])-ROW(TableDiv[[#Headers],[Agency]])),COLUMNS($F$7:AD$7))))</f>
        <v/>
      </c>
      <c r="AE499" s="1069" t="str" cm="1">
        <f t="array" ref="AE499">IF($D499&lt;COLUMNS($F$7:AE$7),"",INDEX(TableDiv[[GASB]:[GASB]],_xlfn.AGGREGATE(15,3,(TableDiv[[Agency]:[Agency]]=$E499)/(TableDiv[[Agency]:[Agency]]=$E499)*(ROW(TableDiv[Agency])-ROW(TableDiv[[#Headers],[Agency]])),COLUMNS($F$7:AE$7))))</f>
        <v/>
      </c>
      <c r="AF499" s="1069" t="str" cm="1">
        <f t="array" ref="AF499">IF($D499&lt;COLUMNS($F$7:AF$7),"",INDEX(TableDiv[[GASB]:[GASB]],_xlfn.AGGREGATE(15,3,(TableDiv[[Agency]:[Agency]]=$E499)/(TableDiv[[Agency]:[Agency]]=$E499)*(ROW(TableDiv[Agency])-ROW(TableDiv[[#Headers],[Agency]])),COLUMNS($F$7:AF$7))))</f>
        <v/>
      </c>
      <c r="AG499" s="1069" t="str" cm="1">
        <f t="array" ref="AG499">IF($D499&lt;COLUMNS($F$7:AG$7),"",INDEX(TableDiv[[GASB]:[GASB]],_xlfn.AGGREGATE(15,3,(TableDiv[[Agency]:[Agency]]=$E499)/(TableDiv[[Agency]:[Agency]]=$E499)*(ROW(TableDiv[Agency])-ROW(TableDiv[[#Headers],[Agency]])),COLUMNS($F$7:AG$7))))</f>
        <v/>
      </c>
      <c r="AH499" s="1069" t="str" cm="1">
        <f t="array" ref="AH499">IF($D499&lt;COLUMNS($F$7:AH$7),"",INDEX(TableDiv[[GASB]:[GASB]],_xlfn.AGGREGATE(15,3,(TableDiv[[Agency]:[Agency]]=$E499)/(TableDiv[[Agency]:[Agency]]=$E499)*(ROW(TableDiv[Agency])-ROW(TableDiv[[#Headers],[Agency]])),COLUMNS($F$7:AH$7))))</f>
        <v/>
      </c>
      <c r="AI499" s="1069" t="str" cm="1">
        <f t="array" ref="AI499">IF($D499&lt;COLUMNS($F$7:AI$7),"",INDEX(TableDiv[[GASB]:[GASB]],_xlfn.AGGREGATE(15,3,(TableDiv[[Agency]:[Agency]]=$E499)/(TableDiv[[Agency]:[Agency]]=$E499)*(ROW(TableDiv[Agency])-ROW(TableDiv[[#Headers],[Agency]])),COLUMNS($F$7:AI$7))))</f>
        <v/>
      </c>
      <c r="AJ499" s="1069" t="str" cm="1">
        <f t="array" ref="AJ499">IF($D499&lt;COLUMNS($F$7:AJ$7),"",INDEX(TableDiv[[GASB]:[GASB]],_xlfn.AGGREGATE(15,3,(TableDiv[[Agency]:[Agency]]=$E499)/(TableDiv[[Agency]:[Agency]]=$E499)*(ROW(TableDiv[Agency])-ROW(TableDiv[[#Headers],[Agency]])),COLUMNS($F$7:AJ$7))))</f>
        <v/>
      </c>
      <c r="AK499" s="1069" t="str" cm="1">
        <f t="array" ref="AK499">IF($D499&lt;COLUMNS($F$7:AK$7),"",INDEX(TableDiv[[GASB]:[GASB]],_xlfn.AGGREGATE(15,3,(TableDiv[[Agency]:[Agency]]=$E499)/(TableDiv[[Agency]:[Agency]]=$E499)*(ROW(TableDiv[Agency])-ROW(TableDiv[[#Headers],[Agency]])),COLUMNS($F$7:AK$7))))</f>
        <v/>
      </c>
      <c r="AL499" s="1069" t="str" cm="1">
        <f t="array" ref="AL499">IF($D499&lt;COLUMNS($F$7:AL$7),"",INDEX(TableDiv[[GASB]:[GASB]],_xlfn.AGGREGATE(15,3,(TableDiv[[Agency]:[Agency]]=$E499)/(TableDiv[[Agency]:[Agency]]=$E499)*(ROW(TableDiv[Agency])-ROW(TableDiv[[#Headers],[Agency]])),COLUMNS($F$7:AL$7))))</f>
        <v/>
      </c>
      <c r="AM499" s="1069" t="str" cm="1">
        <f t="array" ref="AM499">IF($D499&lt;COLUMNS($F$7:AM$7),"",INDEX(TableDiv[[GASB]:[GASB]],_xlfn.AGGREGATE(15,3,(TableDiv[[Agency]:[Agency]]=$E499)/(TableDiv[[Agency]:[Agency]]=$E499)*(ROW(TableDiv[Agency])-ROW(TableDiv[[#Headers],[Agency]])),COLUMNS($F$7:AM$7))))</f>
        <v/>
      </c>
      <c r="AN499" s="1069"/>
      <c r="AO499" s="1069"/>
      <c r="AP499" s="1069"/>
      <c r="AQ499" s="1069"/>
      <c r="AR499" s="1069"/>
      <c r="AS499" s="1069"/>
    </row>
    <row r="500" spans="1:45" ht="15">
      <c r="A500" s="1073"/>
      <c r="B500" s="1073"/>
      <c r="C500" s="1069"/>
      <c r="W500" s="1069" t="str" cm="1">
        <f t="array" ref="W500">IF($D500&lt;COLUMNS($F$7:W$7),"",INDEX(TableDiv[[GASB]:[GASB]],_xlfn.AGGREGATE(15,3,(TableDiv[[Agency]:[Agency]]=$E500)/(TableDiv[[Agency]:[Agency]]=$E500)*(ROW(TableDiv[Agency])-ROW(TableDiv[[#Headers],[Agency]])),COLUMNS($F$7:W$7))))</f>
        <v/>
      </c>
      <c r="X500" s="1069" t="str" cm="1">
        <f t="array" ref="X500">IF($D500&lt;COLUMNS($F$7:X$7),"",INDEX(TableDiv[[GASB]:[GASB]],_xlfn.AGGREGATE(15,3,(TableDiv[[Agency]:[Agency]]=$E500)/(TableDiv[[Agency]:[Agency]]=$E500)*(ROW(TableDiv[Agency])-ROW(TableDiv[[#Headers],[Agency]])),COLUMNS($F$7:X$7))))</f>
        <v/>
      </c>
      <c r="Y500" s="1069" t="str" cm="1">
        <f t="array" ref="Y500">IF($D500&lt;COLUMNS($F$7:Y$7),"",INDEX(TableDiv[[GASB]:[GASB]],_xlfn.AGGREGATE(15,3,(TableDiv[[Agency]:[Agency]]=$E500)/(TableDiv[[Agency]:[Agency]]=$E500)*(ROW(TableDiv[Agency])-ROW(TableDiv[[#Headers],[Agency]])),COLUMNS($F$7:Y$7))))</f>
        <v/>
      </c>
      <c r="Z500" s="1069" t="str" cm="1">
        <f t="array" ref="Z500">IF($D500&lt;COLUMNS($F$7:Z$7),"",INDEX(TableDiv[[GASB]:[GASB]],_xlfn.AGGREGATE(15,3,(TableDiv[[Agency]:[Agency]]=$E500)/(TableDiv[[Agency]:[Agency]]=$E500)*(ROW(TableDiv[Agency])-ROW(TableDiv[[#Headers],[Agency]])),COLUMNS($F$7:Z$7))))</f>
        <v/>
      </c>
      <c r="AA500" s="1069" t="str" cm="1">
        <f t="array" ref="AA500">IF($D500&lt;COLUMNS($F$7:AA$7),"",INDEX(TableDiv[[GASB]:[GASB]],_xlfn.AGGREGATE(15,3,(TableDiv[[Agency]:[Agency]]=$E500)/(TableDiv[[Agency]:[Agency]]=$E500)*(ROW(TableDiv[Agency])-ROW(TableDiv[[#Headers],[Agency]])),COLUMNS($F$7:AA$7))))</f>
        <v/>
      </c>
      <c r="AB500" s="1069" t="str" cm="1">
        <f t="array" ref="AB500">IF($D500&lt;COLUMNS($F$7:AB$7),"",INDEX(TableDiv[[GASB]:[GASB]],_xlfn.AGGREGATE(15,3,(TableDiv[[Agency]:[Agency]]=$E500)/(TableDiv[[Agency]:[Agency]]=$E500)*(ROW(TableDiv[Agency])-ROW(TableDiv[[#Headers],[Agency]])),COLUMNS($F$7:AB$7))))</f>
        <v/>
      </c>
      <c r="AC500" s="1069" t="str" cm="1">
        <f t="array" ref="AC500">IF($D500&lt;COLUMNS($F$7:AC$7),"",INDEX(TableDiv[[GASB]:[GASB]],_xlfn.AGGREGATE(15,3,(TableDiv[[Agency]:[Agency]]=$E500)/(TableDiv[[Agency]:[Agency]]=$E500)*(ROW(TableDiv[Agency])-ROW(TableDiv[[#Headers],[Agency]])),COLUMNS($F$7:AC$7))))</f>
        <v/>
      </c>
      <c r="AD500" s="1069" t="str" cm="1">
        <f t="array" ref="AD500">IF($D500&lt;COLUMNS($F$7:AD$7),"",INDEX(TableDiv[[GASB]:[GASB]],_xlfn.AGGREGATE(15,3,(TableDiv[[Agency]:[Agency]]=$E500)/(TableDiv[[Agency]:[Agency]]=$E500)*(ROW(TableDiv[Agency])-ROW(TableDiv[[#Headers],[Agency]])),COLUMNS($F$7:AD$7))))</f>
        <v/>
      </c>
      <c r="AE500" s="1069" t="str" cm="1">
        <f t="array" ref="AE500">IF($D500&lt;COLUMNS($F$7:AE$7),"",INDEX(TableDiv[[GASB]:[GASB]],_xlfn.AGGREGATE(15,3,(TableDiv[[Agency]:[Agency]]=$E500)/(TableDiv[[Agency]:[Agency]]=$E500)*(ROW(TableDiv[Agency])-ROW(TableDiv[[#Headers],[Agency]])),COLUMNS($F$7:AE$7))))</f>
        <v/>
      </c>
      <c r="AF500" s="1069" t="str" cm="1">
        <f t="array" ref="AF500">IF($D500&lt;COLUMNS($F$7:AF$7),"",INDEX(TableDiv[[GASB]:[GASB]],_xlfn.AGGREGATE(15,3,(TableDiv[[Agency]:[Agency]]=$E500)/(TableDiv[[Agency]:[Agency]]=$E500)*(ROW(TableDiv[Agency])-ROW(TableDiv[[#Headers],[Agency]])),COLUMNS($F$7:AF$7))))</f>
        <v/>
      </c>
      <c r="AG500" s="1069" t="str" cm="1">
        <f t="array" ref="AG500">IF($D500&lt;COLUMNS($F$7:AG$7),"",INDEX(TableDiv[[GASB]:[GASB]],_xlfn.AGGREGATE(15,3,(TableDiv[[Agency]:[Agency]]=$E500)/(TableDiv[[Agency]:[Agency]]=$E500)*(ROW(TableDiv[Agency])-ROW(TableDiv[[#Headers],[Agency]])),COLUMNS($F$7:AG$7))))</f>
        <v/>
      </c>
      <c r="AH500" s="1069" t="str" cm="1">
        <f t="array" ref="AH500">IF($D500&lt;COLUMNS($F$7:AH$7),"",INDEX(TableDiv[[GASB]:[GASB]],_xlfn.AGGREGATE(15,3,(TableDiv[[Agency]:[Agency]]=$E500)/(TableDiv[[Agency]:[Agency]]=$E500)*(ROW(TableDiv[Agency])-ROW(TableDiv[[#Headers],[Agency]])),COLUMNS($F$7:AH$7))))</f>
        <v/>
      </c>
      <c r="AI500" s="1069" t="str" cm="1">
        <f t="array" ref="AI500">IF($D500&lt;COLUMNS($F$7:AI$7),"",INDEX(TableDiv[[GASB]:[GASB]],_xlfn.AGGREGATE(15,3,(TableDiv[[Agency]:[Agency]]=$E500)/(TableDiv[[Agency]:[Agency]]=$E500)*(ROW(TableDiv[Agency])-ROW(TableDiv[[#Headers],[Agency]])),COLUMNS($F$7:AI$7))))</f>
        <v/>
      </c>
      <c r="AJ500" s="1069" t="str" cm="1">
        <f t="array" ref="AJ500">IF($D500&lt;COLUMNS($F$7:AJ$7),"",INDEX(TableDiv[[GASB]:[GASB]],_xlfn.AGGREGATE(15,3,(TableDiv[[Agency]:[Agency]]=$E500)/(TableDiv[[Agency]:[Agency]]=$E500)*(ROW(TableDiv[Agency])-ROW(TableDiv[[#Headers],[Agency]])),COLUMNS($F$7:AJ$7))))</f>
        <v/>
      </c>
      <c r="AK500" s="1069" t="str" cm="1">
        <f t="array" ref="AK500">IF($D500&lt;COLUMNS($F$7:AK$7),"",INDEX(TableDiv[[GASB]:[GASB]],_xlfn.AGGREGATE(15,3,(TableDiv[[Agency]:[Agency]]=$E500)/(TableDiv[[Agency]:[Agency]]=$E500)*(ROW(TableDiv[Agency])-ROW(TableDiv[[#Headers],[Agency]])),COLUMNS($F$7:AK$7))))</f>
        <v/>
      </c>
      <c r="AL500" s="1069" t="str" cm="1">
        <f t="array" ref="AL500">IF($D500&lt;COLUMNS($F$7:AL$7),"",INDEX(TableDiv[[GASB]:[GASB]],_xlfn.AGGREGATE(15,3,(TableDiv[[Agency]:[Agency]]=$E500)/(TableDiv[[Agency]:[Agency]]=$E500)*(ROW(TableDiv[Agency])-ROW(TableDiv[[#Headers],[Agency]])),COLUMNS($F$7:AL$7))))</f>
        <v/>
      </c>
      <c r="AM500" s="1069" t="str" cm="1">
        <f t="array" ref="AM500">IF($D500&lt;COLUMNS($F$7:AM$7),"",INDEX(TableDiv[[GASB]:[GASB]],_xlfn.AGGREGATE(15,3,(TableDiv[[Agency]:[Agency]]=$E500)/(TableDiv[[Agency]:[Agency]]=$E500)*(ROW(TableDiv[Agency])-ROW(TableDiv[[#Headers],[Agency]])),COLUMNS($F$7:AM$7))))</f>
        <v/>
      </c>
      <c r="AN500" s="1069"/>
      <c r="AO500" s="1069"/>
      <c r="AP500" s="1069"/>
      <c r="AQ500" s="1069"/>
      <c r="AR500" s="1069"/>
      <c r="AS500" s="1069"/>
    </row>
    <row r="501" spans="1:45" ht="15">
      <c r="A501" s="1073"/>
      <c r="B501" s="1073"/>
      <c r="C501" s="1069"/>
      <c r="W501" s="1069" t="str" cm="1">
        <f t="array" ref="W501">IF($D501&lt;COLUMNS($F$7:W$7),"",INDEX(TableDiv[[GASB]:[GASB]],_xlfn.AGGREGATE(15,3,(TableDiv[[Agency]:[Agency]]=$E501)/(TableDiv[[Agency]:[Agency]]=$E501)*(ROW(TableDiv[Agency])-ROW(TableDiv[[#Headers],[Agency]])),COLUMNS($F$7:W$7))))</f>
        <v/>
      </c>
      <c r="X501" s="1069" t="str" cm="1">
        <f t="array" ref="X501">IF($D501&lt;COLUMNS($F$7:X$7),"",INDEX(TableDiv[[GASB]:[GASB]],_xlfn.AGGREGATE(15,3,(TableDiv[[Agency]:[Agency]]=$E501)/(TableDiv[[Agency]:[Agency]]=$E501)*(ROW(TableDiv[Agency])-ROW(TableDiv[[#Headers],[Agency]])),COLUMNS($F$7:X$7))))</f>
        <v/>
      </c>
      <c r="Y501" s="1069" t="str" cm="1">
        <f t="array" ref="Y501">IF($D501&lt;COLUMNS($F$7:Y$7),"",INDEX(TableDiv[[GASB]:[GASB]],_xlfn.AGGREGATE(15,3,(TableDiv[[Agency]:[Agency]]=$E501)/(TableDiv[[Agency]:[Agency]]=$E501)*(ROW(TableDiv[Agency])-ROW(TableDiv[[#Headers],[Agency]])),COLUMNS($F$7:Y$7))))</f>
        <v/>
      </c>
      <c r="Z501" s="1069" t="str" cm="1">
        <f t="array" ref="Z501">IF($D501&lt;COLUMNS($F$7:Z$7),"",INDEX(TableDiv[[GASB]:[GASB]],_xlfn.AGGREGATE(15,3,(TableDiv[[Agency]:[Agency]]=$E501)/(TableDiv[[Agency]:[Agency]]=$E501)*(ROW(TableDiv[Agency])-ROW(TableDiv[[#Headers],[Agency]])),COLUMNS($F$7:Z$7))))</f>
        <v/>
      </c>
      <c r="AA501" s="1069" t="str" cm="1">
        <f t="array" ref="AA501">IF($D501&lt;COLUMNS($F$7:AA$7),"",INDEX(TableDiv[[GASB]:[GASB]],_xlfn.AGGREGATE(15,3,(TableDiv[[Agency]:[Agency]]=$E501)/(TableDiv[[Agency]:[Agency]]=$E501)*(ROW(TableDiv[Agency])-ROW(TableDiv[[#Headers],[Agency]])),COLUMNS($F$7:AA$7))))</f>
        <v/>
      </c>
      <c r="AB501" s="1069" t="str" cm="1">
        <f t="array" ref="AB501">IF($D501&lt;COLUMNS($F$7:AB$7),"",INDEX(TableDiv[[GASB]:[GASB]],_xlfn.AGGREGATE(15,3,(TableDiv[[Agency]:[Agency]]=$E501)/(TableDiv[[Agency]:[Agency]]=$E501)*(ROW(TableDiv[Agency])-ROW(TableDiv[[#Headers],[Agency]])),COLUMNS($F$7:AB$7))))</f>
        <v/>
      </c>
      <c r="AC501" s="1069" t="str" cm="1">
        <f t="array" ref="AC501">IF($D501&lt;COLUMNS($F$7:AC$7),"",INDEX(TableDiv[[GASB]:[GASB]],_xlfn.AGGREGATE(15,3,(TableDiv[[Agency]:[Agency]]=$E501)/(TableDiv[[Agency]:[Agency]]=$E501)*(ROW(TableDiv[Agency])-ROW(TableDiv[[#Headers],[Agency]])),COLUMNS($F$7:AC$7))))</f>
        <v/>
      </c>
      <c r="AD501" s="1069" t="str" cm="1">
        <f t="array" ref="AD501">IF($D501&lt;COLUMNS($F$7:AD$7),"",INDEX(TableDiv[[GASB]:[GASB]],_xlfn.AGGREGATE(15,3,(TableDiv[[Agency]:[Agency]]=$E501)/(TableDiv[[Agency]:[Agency]]=$E501)*(ROW(TableDiv[Agency])-ROW(TableDiv[[#Headers],[Agency]])),COLUMNS($F$7:AD$7))))</f>
        <v/>
      </c>
      <c r="AE501" s="1069" t="str" cm="1">
        <f t="array" ref="AE501">IF($D501&lt;COLUMNS($F$7:AE$7),"",INDEX(TableDiv[[GASB]:[GASB]],_xlfn.AGGREGATE(15,3,(TableDiv[[Agency]:[Agency]]=$E501)/(TableDiv[[Agency]:[Agency]]=$E501)*(ROW(TableDiv[Agency])-ROW(TableDiv[[#Headers],[Agency]])),COLUMNS($F$7:AE$7))))</f>
        <v/>
      </c>
      <c r="AF501" s="1069" t="str" cm="1">
        <f t="array" ref="AF501">IF($D501&lt;COLUMNS($F$7:AF$7),"",INDEX(TableDiv[[GASB]:[GASB]],_xlfn.AGGREGATE(15,3,(TableDiv[[Agency]:[Agency]]=$E501)/(TableDiv[[Agency]:[Agency]]=$E501)*(ROW(TableDiv[Agency])-ROW(TableDiv[[#Headers],[Agency]])),COLUMNS($F$7:AF$7))))</f>
        <v/>
      </c>
      <c r="AG501" s="1069" t="str" cm="1">
        <f t="array" ref="AG501">IF($D501&lt;COLUMNS($F$7:AG$7),"",INDEX(TableDiv[[GASB]:[GASB]],_xlfn.AGGREGATE(15,3,(TableDiv[[Agency]:[Agency]]=$E501)/(TableDiv[[Agency]:[Agency]]=$E501)*(ROW(TableDiv[Agency])-ROW(TableDiv[[#Headers],[Agency]])),COLUMNS($F$7:AG$7))))</f>
        <v/>
      </c>
      <c r="AH501" s="1069" t="str" cm="1">
        <f t="array" ref="AH501">IF($D501&lt;COLUMNS($F$7:AH$7),"",INDEX(TableDiv[[GASB]:[GASB]],_xlfn.AGGREGATE(15,3,(TableDiv[[Agency]:[Agency]]=$E501)/(TableDiv[[Agency]:[Agency]]=$E501)*(ROW(TableDiv[Agency])-ROW(TableDiv[[#Headers],[Agency]])),COLUMNS($F$7:AH$7))))</f>
        <v/>
      </c>
      <c r="AI501" s="1069" t="str" cm="1">
        <f t="array" ref="AI501">IF($D501&lt;COLUMNS($F$7:AI$7),"",INDEX(TableDiv[[GASB]:[GASB]],_xlfn.AGGREGATE(15,3,(TableDiv[[Agency]:[Agency]]=$E501)/(TableDiv[[Agency]:[Agency]]=$E501)*(ROW(TableDiv[Agency])-ROW(TableDiv[[#Headers],[Agency]])),COLUMNS($F$7:AI$7))))</f>
        <v/>
      </c>
      <c r="AJ501" s="1069" t="str" cm="1">
        <f t="array" ref="AJ501">IF($D501&lt;COLUMNS($F$7:AJ$7),"",INDEX(TableDiv[[GASB]:[GASB]],_xlfn.AGGREGATE(15,3,(TableDiv[[Agency]:[Agency]]=$E501)/(TableDiv[[Agency]:[Agency]]=$E501)*(ROW(TableDiv[Agency])-ROW(TableDiv[[#Headers],[Agency]])),COLUMNS($F$7:AJ$7))))</f>
        <v/>
      </c>
      <c r="AK501" s="1069" t="str" cm="1">
        <f t="array" ref="AK501">IF($D501&lt;COLUMNS($F$7:AK$7),"",INDEX(TableDiv[[GASB]:[GASB]],_xlfn.AGGREGATE(15,3,(TableDiv[[Agency]:[Agency]]=$E501)/(TableDiv[[Agency]:[Agency]]=$E501)*(ROW(TableDiv[Agency])-ROW(TableDiv[[#Headers],[Agency]])),COLUMNS($F$7:AK$7))))</f>
        <v/>
      </c>
      <c r="AL501" s="1069" t="str" cm="1">
        <f t="array" ref="AL501">IF($D501&lt;COLUMNS($F$7:AL$7),"",INDEX(TableDiv[[GASB]:[GASB]],_xlfn.AGGREGATE(15,3,(TableDiv[[Agency]:[Agency]]=$E501)/(TableDiv[[Agency]:[Agency]]=$E501)*(ROW(TableDiv[Agency])-ROW(TableDiv[[#Headers],[Agency]])),COLUMNS($F$7:AL$7))))</f>
        <v/>
      </c>
      <c r="AM501" s="1069" t="str" cm="1">
        <f t="array" ref="AM501">IF($D501&lt;COLUMNS($F$7:AM$7),"",INDEX(TableDiv[[GASB]:[GASB]],_xlfn.AGGREGATE(15,3,(TableDiv[[Agency]:[Agency]]=$E501)/(TableDiv[[Agency]:[Agency]]=$E501)*(ROW(TableDiv[Agency])-ROW(TableDiv[[#Headers],[Agency]])),COLUMNS($F$7:AM$7))))</f>
        <v/>
      </c>
      <c r="AN501" s="1069"/>
      <c r="AO501" s="1069"/>
      <c r="AP501" s="1069"/>
      <c r="AQ501" s="1069"/>
      <c r="AR501" s="1069"/>
      <c r="AS501" s="1069"/>
    </row>
    <row r="502" spans="1:45" ht="15">
      <c r="A502" s="1073"/>
      <c r="B502" s="1073"/>
      <c r="C502" s="1069"/>
      <c r="W502" s="1069" t="str" cm="1">
        <f t="array" ref="W502">IF($D502&lt;COLUMNS($F$7:W$7),"",INDEX(TableDiv[[GASB]:[GASB]],_xlfn.AGGREGATE(15,3,(TableDiv[[Agency]:[Agency]]=$E502)/(TableDiv[[Agency]:[Agency]]=$E502)*(ROW(TableDiv[Agency])-ROW(TableDiv[[#Headers],[Agency]])),COLUMNS($F$7:W$7))))</f>
        <v/>
      </c>
      <c r="X502" s="1069" t="str" cm="1">
        <f t="array" ref="X502">IF($D502&lt;COLUMNS($F$7:X$7),"",INDEX(TableDiv[[GASB]:[GASB]],_xlfn.AGGREGATE(15,3,(TableDiv[[Agency]:[Agency]]=$E502)/(TableDiv[[Agency]:[Agency]]=$E502)*(ROW(TableDiv[Agency])-ROW(TableDiv[[#Headers],[Agency]])),COLUMNS($F$7:X$7))))</f>
        <v/>
      </c>
      <c r="Y502" s="1069" t="str" cm="1">
        <f t="array" ref="Y502">IF($D502&lt;COLUMNS($F$7:Y$7),"",INDEX(TableDiv[[GASB]:[GASB]],_xlfn.AGGREGATE(15,3,(TableDiv[[Agency]:[Agency]]=$E502)/(TableDiv[[Agency]:[Agency]]=$E502)*(ROW(TableDiv[Agency])-ROW(TableDiv[[#Headers],[Agency]])),COLUMNS($F$7:Y$7))))</f>
        <v/>
      </c>
      <c r="Z502" s="1069" t="str" cm="1">
        <f t="array" ref="Z502">IF($D502&lt;COLUMNS($F$7:Z$7),"",INDEX(TableDiv[[GASB]:[GASB]],_xlfn.AGGREGATE(15,3,(TableDiv[[Agency]:[Agency]]=$E502)/(TableDiv[[Agency]:[Agency]]=$E502)*(ROW(TableDiv[Agency])-ROW(TableDiv[[#Headers],[Agency]])),COLUMNS($F$7:Z$7))))</f>
        <v/>
      </c>
      <c r="AA502" s="1069" t="str" cm="1">
        <f t="array" ref="AA502">IF($D502&lt;COLUMNS($F$7:AA$7),"",INDEX(TableDiv[[GASB]:[GASB]],_xlfn.AGGREGATE(15,3,(TableDiv[[Agency]:[Agency]]=$E502)/(TableDiv[[Agency]:[Agency]]=$E502)*(ROW(TableDiv[Agency])-ROW(TableDiv[[#Headers],[Agency]])),COLUMNS($F$7:AA$7))))</f>
        <v/>
      </c>
      <c r="AB502" s="1069" t="str" cm="1">
        <f t="array" ref="AB502">IF($D502&lt;COLUMNS($F$7:AB$7),"",INDEX(TableDiv[[GASB]:[GASB]],_xlfn.AGGREGATE(15,3,(TableDiv[[Agency]:[Agency]]=$E502)/(TableDiv[[Agency]:[Agency]]=$E502)*(ROW(TableDiv[Agency])-ROW(TableDiv[[#Headers],[Agency]])),COLUMNS($F$7:AB$7))))</f>
        <v/>
      </c>
      <c r="AC502" s="1069" t="str" cm="1">
        <f t="array" ref="AC502">IF($D502&lt;COLUMNS($F$7:AC$7),"",INDEX(TableDiv[[GASB]:[GASB]],_xlfn.AGGREGATE(15,3,(TableDiv[[Agency]:[Agency]]=$E502)/(TableDiv[[Agency]:[Agency]]=$E502)*(ROW(TableDiv[Agency])-ROW(TableDiv[[#Headers],[Agency]])),COLUMNS($F$7:AC$7))))</f>
        <v/>
      </c>
      <c r="AD502" s="1069" t="str" cm="1">
        <f t="array" ref="AD502">IF($D502&lt;COLUMNS($F$7:AD$7),"",INDEX(TableDiv[[GASB]:[GASB]],_xlfn.AGGREGATE(15,3,(TableDiv[[Agency]:[Agency]]=$E502)/(TableDiv[[Agency]:[Agency]]=$E502)*(ROW(TableDiv[Agency])-ROW(TableDiv[[#Headers],[Agency]])),COLUMNS($F$7:AD$7))))</f>
        <v/>
      </c>
      <c r="AE502" s="1069" t="str" cm="1">
        <f t="array" ref="AE502">IF($D502&lt;COLUMNS($F$7:AE$7),"",INDEX(TableDiv[[GASB]:[GASB]],_xlfn.AGGREGATE(15,3,(TableDiv[[Agency]:[Agency]]=$E502)/(TableDiv[[Agency]:[Agency]]=$E502)*(ROW(TableDiv[Agency])-ROW(TableDiv[[#Headers],[Agency]])),COLUMNS($F$7:AE$7))))</f>
        <v/>
      </c>
      <c r="AF502" s="1069" t="str" cm="1">
        <f t="array" ref="AF502">IF($D502&lt;COLUMNS($F$7:AF$7),"",INDEX(TableDiv[[GASB]:[GASB]],_xlfn.AGGREGATE(15,3,(TableDiv[[Agency]:[Agency]]=$E502)/(TableDiv[[Agency]:[Agency]]=$E502)*(ROW(TableDiv[Agency])-ROW(TableDiv[[#Headers],[Agency]])),COLUMNS($F$7:AF$7))))</f>
        <v/>
      </c>
      <c r="AG502" s="1069" t="str" cm="1">
        <f t="array" ref="AG502">IF($D502&lt;COLUMNS($F$7:AG$7),"",INDEX(TableDiv[[GASB]:[GASB]],_xlfn.AGGREGATE(15,3,(TableDiv[[Agency]:[Agency]]=$E502)/(TableDiv[[Agency]:[Agency]]=$E502)*(ROW(TableDiv[Agency])-ROW(TableDiv[[#Headers],[Agency]])),COLUMNS($F$7:AG$7))))</f>
        <v/>
      </c>
      <c r="AH502" s="1069" t="str" cm="1">
        <f t="array" ref="AH502">IF($D502&lt;COLUMNS($F$7:AH$7),"",INDEX(TableDiv[[GASB]:[GASB]],_xlfn.AGGREGATE(15,3,(TableDiv[[Agency]:[Agency]]=$E502)/(TableDiv[[Agency]:[Agency]]=$E502)*(ROW(TableDiv[Agency])-ROW(TableDiv[[#Headers],[Agency]])),COLUMNS($F$7:AH$7))))</f>
        <v/>
      </c>
      <c r="AI502" s="1069" t="str" cm="1">
        <f t="array" ref="AI502">IF($D502&lt;COLUMNS($F$7:AI$7),"",INDEX(TableDiv[[GASB]:[GASB]],_xlfn.AGGREGATE(15,3,(TableDiv[[Agency]:[Agency]]=$E502)/(TableDiv[[Agency]:[Agency]]=$E502)*(ROW(TableDiv[Agency])-ROW(TableDiv[[#Headers],[Agency]])),COLUMNS($F$7:AI$7))))</f>
        <v/>
      </c>
      <c r="AJ502" s="1069" t="str" cm="1">
        <f t="array" ref="AJ502">IF($D502&lt;COLUMNS($F$7:AJ$7),"",INDEX(TableDiv[[GASB]:[GASB]],_xlfn.AGGREGATE(15,3,(TableDiv[[Agency]:[Agency]]=$E502)/(TableDiv[[Agency]:[Agency]]=$E502)*(ROW(TableDiv[Agency])-ROW(TableDiv[[#Headers],[Agency]])),COLUMNS($F$7:AJ$7))))</f>
        <v/>
      </c>
      <c r="AK502" s="1069" t="str" cm="1">
        <f t="array" ref="AK502">IF($D502&lt;COLUMNS($F$7:AK$7),"",INDEX(TableDiv[[GASB]:[GASB]],_xlfn.AGGREGATE(15,3,(TableDiv[[Agency]:[Agency]]=$E502)/(TableDiv[[Agency]:[Agency]]=$E502)*(ROW(TableDiv[Agency])-ROW(TableDiv[[#Headers],[Agency]])),COLUMNS($F$7:AK$7))))</f>
        <v/>
      </c>
      <c r="AL502" s="1069" t="str" cm="1">
        <f t="array" ref="AL502">IF($D502&lt;COLUMNS($F$7:AL$7),"",INDEX(TableDiv[[GASB]:[GASB]],_xlfn.AGGREGATE(15,3,(TableDiv[[Agency]:[Agency]]=$E502)/(TableDiv[[Agency]:[Agency]]=$E502)*(ROW(TableDiv[Agency])-ROW(TableDiv[[#Headers],[Agency]])),COLUMNS($F$7:AL$7))))</f>
        <v/>
      </c>
      <c r="AM502" s="1069" t="str" cm="1">
        <f t="array" ref="AM502">IF($D502&lt;COLUMNS($F$7:AM$7),"",INDEX(TableDiv[[GASB]:[GASB]],_xlfn.AGGREGATE(15,3,(TableDiv[[Agency]:[Agency]]=$E502)/(TableDiv[[Agency]:[Agency]]=$E502)*(ROW(TableDiv[Agency])-ROW(TableDiv[[#Headers],[Agency]])),COLUMNS($F$7:AM$7))))</f>
        <v/>
      </c>
      <c r="AN502" s="1069"/>
      <c r="AO502" s="1069"/>
      <c r="AP502" s="1069"/>
      <c r="AQ502" s="1069"/>
      <c r="AR502" s="1069"/>
      <c r="AS502" s="1069"/>
    </row>
    <row r="503" spans="1:45" ht="15">
      <c r="A503" s="1073"/>
      <c r="B503" s="1073"/>
      <c r="C503" s="1069"/>
      <c r="W503" s="1069" t="str" cm="1">
        <f t="array" ref="W503">IF($D503&lt;COLUMNS($F$7:W$7),"",INDEX(TableDiv[[GASB]:[GASB]],_xlfn.AGGREGATE(15,3,(TableDiv[[Agency]:[Agency]]=$E503)/(TableDiv[[Agency]:[Agency]]=$E503)*(ROW(TableDiv[Agency])-ROW(TableDiv[[#Headers],[Agency]])),COLUMNS($F$7:W$7))))</f>
        <v/>
      </c>
      <c r="X503" s="1069" t="str" cm="1">
        <f t="array" ref="X503">IF($D503&lt;COLUMNS($F$7:X$7),"",INDEX(TableDiv[[GASB]:[GASB]],_xlfn.AGGREGATE(15,3,(TableDiv[[Agency]:[Agency]]=$E503)/(TableDiv[[Agency]:[Agency]]=$E503)*(ROW(TableDiv[Agency])-ROW(TableDiv[[#Headers],[Agency]])),COLUMNS($F$7:X$7))))</f>
        <v/>
      </c>
      <c r="Y503" s="1069" t="str" cm="1">
        <f t="array" ref="Y503">IF($D503&lt;COLUMNS($F$7:Y$7),"",INDEX(TableDiv[[GASB]:[GASB]],_xlfn.AGGREGATE(15,3,(TableDiv[[Agency]:[Agency]]=$E503)/(TableDiv[[Agency]:[Agency]]=$E503)*(ROW(TableDiv[Agency])-ROW(TableDiv[[#Headers],[Agency]])),COLUMNS($F$7:Y$7))))</f>
        <v/>
      </c>
      <c r="Z503" s="1069" t="str" cm="1">
        <f t="array" ref="Z503">IF($D503&lt;COLUMNS($F$7:Z$7),"",INDEX(TableDiv[[GASB]:[GASB]],_xlfn.AGGREGATE(15,3,(TableDiv[[Agency]:[Agency]]=$E503)/(TableDiv[[Agency]:[Agency]]=$E503)*(ROW(TableDiv[Agency])-ROW(TableDiv[[#Headers],[Agency]])),COLUMNS($F$7:Z$7))))</f>
        <v/>
      </c>
      <c r="AA503" s="1069" t="str" cm="1">
        <f t="array" ref="AA503">IF($D503&lt;COLUMNS($F$7:AA$7),"",INDEX(TableDiv[[GASB]:[GASB]],_xlfn.AGGREGATE(15,3,(TableDiv[[Agency]:[Agency]]=$E503)/(TableDiv[[Agency]:[Agency]]=$E503)*(ROW(TableDiv[Agency])-ROW(TableDiv[[#Headers],[Agency]])),COLUMNS($F$7:AA$7))))</f>
        <v/>
      </c>
      <c r="AB503" s="1069" t="str" cm="1">
        <f t="array" ref="AB503">IF($D503&lt;COLUMNS($F$7:AB$7),"",INDEX(TableDiv[[GASB]:[GASB]],_xlfn.AGGREGATE(15,3,(TableDiv[[Agency]:[Agency]]=$E503)/(TableDiv[[Agency]:[Agency]]=$E503)*(ROW(TableDiv[Agency])-ROW(TableDiv[[#Headers],[Agency]])),COLUMNS($F$7:AB$7))))</f>
        <v/>
      </c>
      <c r="AC503" s="1069" t="str" cm="1">
        <f t="array" ref="AC503">IF($D503&lt;COLUMNS($F$7:AC$7),"",INDEX(TableDiv[[GASB]:[GASB]],_xlfn.AGGREGATE(15,3,(TableDiv[[Agency]:[Agency]]=$E503)/(TableDiv[[Agency]:[Agency]]=$E503)*(ROW(TableDiv[Agency])-ROW(TableDiv[[#Headers],[Agency]])),COLUMNS($F$7:AC$7))))</f>
        <v/>
      </c>
      <c r="AD503" s="1069" t="str" cm="1">
        <f t="array" ref="AD503">IF($D503&lt;COLUMNS($F$7:AD$7),"",INDEX(TableDiv[[GASB]:[GASB]],_xlfn.AGGREGATE(15,3,(TableDiv[[Agency]:[Agency]]=$E503)/(TableDiv[[Agency]:[Agency]]=$E503)*(ROW(TableDiv[Agency])-ROW(TableDiv[[#Headers],[Agency]])),COLUMNS($F$7:AD$7))))</f>
        <v/>
      </c>
      <c r="AE503" s="1069" t="str" cm="1">
        <f t="array" ref="AE503">IF($D503&lt;COLUMNS($F$7:AE$7),"",INDEX(TableDiv[[GASB]:[GASB]],_xlfn.AGGREGATE(15,3,(TableDiv[[Agency]:[Agency]]=$E503)/(TableDiv[[Agency]:[Agency]]=$E503)*(ROW(TableDiv[Agency])-ROW(TableDiv[[#Headers],[Agency]])),COLUMNS($F$7:AE$7))))</f>
        <v/>
      </c>
      <c r="AF503" s="1069" t="str" cm="1">
        <f t="array" ref="AF503">IF($D503&lt;COLUMNS($F$7:AF$7),"",INDEX(TableDiv[[GASB]:[GASB]],_xlfn.AGGREGATE(15,3,(TableDiv[[Agency]:[Agency]]=$E503)/(TableDiv[[Agency]:[Agency]]=$E503)*(ROW(TableDiv[Agency])-ROW(TableDiv[[#Headers],[Agency]])),COLUMNS($F$7:AF$7))))</f>
        <v/>
      </c>
      <c r="AG503" s="1069" t="str" cm="1">
        <f t="array" ref="AG503">IF($D503&lt;COLUMNS($F$7:AG$7),"",INDEX(TableDiv[[GASB]:[GASB]],_xlfn.AGGREGATE(15,3,(TableDiv[[Agency]:[Agency]]=$E503)/(TableDiv[[Agency]:[Agency]]=$E503)*(ROW(TableDiv[Agency])-ROW(TableDiv[[#Headers],[Agency]])),COLUMNS($F$7:AG$7))))</f>
        <v/>
      </c>
      <c r="AH503" s="1069" t="str" cm="1">
        <f t="array" ref="AH503">IF($D503&lt;COLUMNS($F$7:AH$7),"",INDEX(TableDiv[[GASB]:[GASB]],_xlfn.AGGREGATE(15,3,(TableDiv[[Agency]:[Agency]]=$E503)/(TableDiv[[Agency]:[Agency]]=$E503)*(ROW(TableDiv[Agency])-ROW(TableDiv[[#Headers],[Agency]])),COLUMNS($F$7:AH$7))))</f>
        <v/>
      </c>
      <c r="AI503" s="1069" t="str" cm="1">
        <f t="array" ref="AI503">IF($D503&lt;COLUMNS($F$7:AI$7),"",INDEX(TableDiv[[GASB]:[GASB]],_xlfn.AGGREGATE(15,3,(TableDiv[[Agency]:[Agency]]=$E503)/(TableDiv[[Agency]:[Agency]]=$E503)*(ROW(TableDiv[Agency])-ROW(TableDiv[[#Headers],[Agency]])),COLUMNS($F$7:AI$7))))</f>
        <v/>
      </c>
      <c r="AJ503" s="1069" t="str" cm="1">
        <f t="array" ref="AJ503">IF($D503&lt;COLUMNS($F$7:AJ$7),"",INDEX(TableDiv[[GASB]:[GASB]],_xlfn.AGGREGATE(15,3,(TableDiv[[Agency]:[Agency]]=$E503)/(TableDiv[[Agency]:[Agency]]=$E503)*(ROW(TableDiv[Agency])-ROW(TableDiv[[#Headers],[Agency]])),COLUMNS($F$7:AJ$7))))</f>
        <v/>
      </c>
      <c r="AK503" s="1069" t="str" cm="1">
        <f t="array" ref="AK503">IF($D503&lt;COLUMNS($F$7:AK$7),"",INDEX(TableDiv[[GASB]:[GASB]],_xlfn.AGGREGATE(15,3,(TableDiv[[Agency]:[Agency]]=$E503)/(TableDiv[[Agency]:[Agency]]=$E503)*(ROW(TableDiv[Agency])-ROW(TableDiv[[#Headers],[Agency]])),COLUMNS($F$7:AK$7))))</f>
        <v/>
      </c>
      <c r="AL503" s="1069" t="str" cm="1">
        <f t="array" ref="AL503">IF($D503&lt;COLUMNS($F$7:AL$7),"",INDEX(TableDiv[[GASB]:[GASB]],_xlfn.AGGREGATE(15,3,(TableDiv[[Agency]:[Agency]]=$E503)/(TableDiv[[Agency]:[Agency]]=$E503)*(ROW(TableDiv[Agency])-ROW(TableDiv[[#Headers],[Agency]])),COLUMNS($F$7:AL$7))))</f>
        <v/>
      </c>
      <c r="AM503" s="1069" t="str" cm="1">
        <f t="array" ref="AM503">IF($D503&lt;COLUMNS($F$7:AM$7),"",INDEX(TableDiv[[GASB]:[GASB]],_xlfn.AGGREGATE(15,3,(TableDiv[[Agency]:[Agency]]=$E503)/(TableDiv[[Agency]:[Agency]]=$E503)*(ROW(TableDiv[Agency])-ROW(TableDiv[[#Headers],[Agency]])),COLUMNS($F$7:AM$7))))</f>
        <v/>
      </c>
      <c r="AN503" s="1069"/>
      <c r="AO503" s="1069"/>
      <c r="AP503" s="1069"/>
      <c r="AQ503" s="1069"/>
      <c r="AR503" s="1069"/>
      <c r="AS503" s="1069"/>
    </row>
    <row r="504" spans="1:45" ht="15">
      <c r="A504" s="1073"/>
      <c r="B504" s="1073"/>
      <c r="C504" s="1069"/>
      <c r="W504" s="1069" t="str" cm="1">
        <f t="array" ref="W504">IF($D504&lt;COLUMNS($F$7:W$7),"",INDEX(TableDiv[[GASB]:[GASB]],_xlfn.AGGREGATE(15,3,(TableDiv[[Agency]:[Agency]]=$E504)/(TableDiv[[Agency]:[Agency]]=$E504)*(ROW(TableDiv[Agency])-ROW(TableDiv[[#Headers],[Agency]])),COLUMNS($F$7:W$7))))</f>
        <v/>
      </c>
      <c r="X504" s="1069" t="str" cm="1">
        <f t="array" ref="X504">IF($D504&lt;COLUMNS($F$7:X$7),"",INDEX(TableDiv[[GASB]:[GASB]],_xlfn.AGGREGATE(15,3,(TableDiv[[Agency]:[Agency]]=$E504)/(TableDiv[[Agency]:[Agency]]=$E504)*(ROW(TableDiv[Agency])-ROW(TableDiv[[#Headers],[Agency]])),COLUMNS($F$7:X$7))))</f>
        <v/>
      </c>
      <c r="Y504" s="1069" t="str" cm="1">
        <f t="array" ref="Y504">IF($D504&lt;COLUMNS($F$7:Y$7),"",INDEX(TableDiv[[GASB]:[GASB]],_xlfn.AGGREGATE(15,3,(TableDiv[[Agency]:[Agency]]=$E504)/(TableDiv[[Agency]:[Agency]]=$E504)*(ROW(TableDiv[Agency])-ROW(TableDiv[[#Headers],[Agency]])),COLUMNS($F$7:Y$7))))</f>
        <v/>
      </c>
      <c r="Z504" s="1069" t="str" cm="1">
        <f t="array" ref="Z504">IF($D504&lt;COLUMNS($F$7:Z$7),"",INDEX(TableDiv[[GASB]:[GASB]],_xlfn.AGGREGATE(15,3,(TableDiv[[Agency]:[Agency]]=$E504)/(TableDiv[[Agency]:[Agency]]=$E504)*(ROW(TableDiv[Agency])-ROW(TableDiv[[#Headers],[Agency]])),COLUMNS($F$7:Z$7))))</f>
        <v/>
      </c>
      <c r="AA504" s="1069" t="str" cm="1">
        <f t="array" ref="AA504">IF($D504&lt;COLUMNS($F$7:AA$7),"",INDEX(TableDiv[[GASB]:[GASB]],_xlfn.AGGREGATE(15,3,(TableDiv[[Agency]:[Agency]]=$E504)/(TableDiv[[Agency]:[Agency]]=$E504)*(ROW(TableDiv[Agency])-ROW(TableDiv[[#Headers],[Agency]])),COLUMNS($F$7:AA$7))))</f>
        <v/>
      </c>
      <c r="AB504" s="1069" t="str" cm="1">
        <f t="array" ref="AB504">IF($D504&lt;COLUMNS($F$7:AB$7),"",INDEX(TableDiv[[GASB]:[GASB]],_xlfn.AGGREGATE(15,3,(TableDiv[[Agency]:[Agency]]=$E504)/(TableDiv[[Agency]:[Agency]]=$E504)*(ROW(TableDiv[Agency])-ROW(TableDiv[[#Headers],[Agency]])),COLUMNS($F$7:AB$7))))</f>
        <v/>
      </c>
      <c r="AC504" s="1069" t="str" cm="1">
        <f t="array" ref="AC504">IF($D504&lt;COLUMNS($F$7:AC$7),"",INDEX(TableDiv[[GASB]:[GASB]],_xlfn.AGGREGATE(15,3,(TableDiv[[Agency]:[Agency]]=$E504)/(TableDiv[[Agency]:[Agency]]=$E504)*(ROW(TableDiv[Agency])-ROW(TableDiv[[#Headers],[Agency]])),COLUMNS($F$7:AC$7))))</f>
        <v/>
      </c>
      <c r="AD504" s="1069" t="str" cm="1">
        <f t="array" ref="AD504">IF($D504&lt;COLUMNS($F$7:AD$7),"",INDEX(TableDiv[[GASB]:[GASB]],_xlfn.AGGREGATE(15,3,(TableDiv[[Agency]:[Agency]]=$E504)/(TableDiv[[Agency]:[Agency]]=$E504)*(ROW(TableDiv[Agency])-ROW(TableDiv[[#Headers],[Agency]])),COLUMNS($F$7:AD$7))))</f>
        <v/>
      </c>
      <c r="AE504" s="1069" t="str" cm="1">
        <f t="array" ref="AE504">IF($D504&lt;COLUMNS($F$7:AE$7),"",INDEX(TableDiv[[GASB]:[GASB]],_xlfn.AGGREGATE(15,3,(TableDiv[[Agency]:[Agency]]=$E504)/(TableDiv[[Agency]:[Agency]]=$E504)*(ROW(TableDiv[Agency])-ROW(TableDiv[[#Headers],[Agency]])),COLUMNS($F$7:AE$7))))</f>
        <v/>
      </c>
      <c r="AF504" s="1069" t="str" cm="1">
        <f t="array" ref="AF504">IF($D504&lt;COLUMNS($F$7:AF$7),"",INDEX(TableDiv[[GASB]:[GASB]],_xlfn.AGGREGATE(15,3,(TableDiv[[Agency]:[Agency]]=$E504)/(TableDiv[[Agency]:[Agency]]=$E504)*(ROW(TableDiv[Agency])-ROW(TableDiv[[#Headers],[Agency]])),COLUMNS($F$7:AF$7))))</f>
        <v/>
      </c>
      <c r="AG504" s="1069" t="str" cm="1">
        <f t="array" ref="AG504">IF($D504&lt;COLUMNS($F$7:AG$7),"",INDEX(TableDiv[[GASB]:[GASB]],_xlfn.AGGREGATE(15,3,(TableDiv[[Agency]:[Agency]]=$E504)/(TableDiv[[Agency]:[Agency]]=$E504)*(ROW(TableDiv[Agency])-ROW(TableDiv[[#Headers],[Agency]])),COLUMNS($F$7:AG$7))))</f>
        <v/>
      </c>
      <c r="AH504" s="1069" t="str" cm="1">
        <f t="array" ref="AH504">IF($D504&lt;COLUMNS($F$7:AH$7),"",INDEX(TableDiv[[GASB]:[GASB]],_xlfn.AGGREGATE(15,3,(TableDiv[[Agency]:[Agency]]=$E504)/(TableDiv[[Agency]:[Agency]]=$E504)*(ROW(TableDiv[Agency])-ROW(TableDiv[[#Headers],[Agency]])),COLUMNS($F$7:AH$7))))</f>
        <v/>
      </c>
      <c r="AI504" s="1069" t="str" cm="1">
        <f t="array" ref="AI504">IF($D504&lt;COLUMNS($F$7:AI$7),"",INDEX(TableDiv[[GASB]:[GASB]],_xlfn.AGGREGATE(15,3,(TableDiv[[Agency]:[Agency]]=$E504)/(TableDiv[[Agency]:[Agency]]=$E504)*(ROW(TableDiv[Agency])-ROW(TableDiv[[#Headers],[Agency]])),COLUMNS($F$7:AI$7))))</f>
        <v/>
      </c>
      <c r="AJ504" s="1069" t="str" cm="1">
        <f t="array" ref="AJ504">IF($D504&lt;COLUMNS($F$7:AJ$7),"",INDEX(TableDiv[[GASB]:[GASB]],_xlfn.AGGREGATE(15,3,(TableDiv[[Agency]:[Agency]]=$E504)/(TableDiv[[Agency]:[Agency]]=$E504)*(ROW(TableDiv[Agency])-ROW(TableDiv[[#Headers],[Agency]])),COLUMNS($F$7:AJ$7))))</f>
        <v/>
      </c>
      <c r="AK504" s="1069" t="str" cm="1">
        <f t="array" ref="AK504">IF($D504&lt;COLUMNS($F$7:AK$7),"",INDEX(TableDiv[[GASB]:[GASB]],_xlfn.AGGREGATE(15,3,(TableDiv[[Agency]:[Agency]]=$E504)/(TableDiv[[Agency]:[Agency]]=$E504)*(ROW(TableDiv[Agency])-ROW(TableDiv[[#Headers],[Agency]])),COLUMNS($F$7:AK$7))))</f>
        <v/>
      </c>
      <c r="AL504" s="1069" t="str" cm="1">
        <f t="array" ref="AL504">IF($D504&lt;COLUMNS($F$7:AL$7),"",INDEX(TableDiv[[GASB]:[GASB]],_xlfn.AGGREGATE(15,3,(TableDiv[[Agency]:[Agency]]=$E504)/(TableDiv[[Agency]:[Agency]]=$E504)*(ROW(TableDiv[Agency])-ROW(TableDiv[[#Headers],[Agency]])),COLUMNS($F$7:AL$7))))</f>
        <v/>
      </c>
      <c r="AM504" s="1069" t="str" cm="1">
        <f t="array" ref="AM504">IF($D504&lt;COLUMNS($F$7:AM$7),"",INDEX(TableDiv[[GASB]:[GASB]],_xlfn.AGGREGATE(15,3,(TableDiv[[Agency]:[Agency]]=$E504)/(TableDiv[[Agency]:[Agency]]=$E504)*(ROW(TableDiv[Agency])-ROW(TableDiv[[#Headers],[Agency]])),COLUMNS($F$7:AM$7))))</f>
        <v/>
      </c>
      <c r="AN504" s="1069"/>
      <c r="AO504" s="1069"/>
      <c r="AP504" s="1069"/>
      <c r="AQ504" s="1069"/>
      <c r="AR504" s="1069"/>
      <c r="AS504" s="1069"/>
    </row>
    <row r="505" spans="1:45" ht="15">
      <c r="A505" s="1073"/>
      <c r="B505" s="1073"/>
      <c r="C505" s="1069"/>
      <c r="W505" s="1069" t="str" cm="1">
        <f t="array" ref="W505">IF($D505&lt;COLUMNS($F$7:W$7),"",INDEX(TableDiv[[GASB]:[GASB]],_xlfn.AGGREGATE(15,3,(TableDiv[[Agency]:[Agency]]=$E505)/(TableDiv[[Agency]:[Agency]]=$E505)*(ROW(TableDiv[Agency])-ROW(TableDiv[[#Headers],[Agency]])),COLUMNS($F$7:W$7))))</f>
        <v/>
      </c>
      <c r="X505" s="1069" t="str" cm="1">
        <f t="array" ref="X505">IF($D505&lt;COLUMNS($F$7:X$7),"",INDEX(TableDiv[[GASB]:[GASB]],_xlfn.AGGREGATE(15,3,(TableDiv[[Agency]:[Agency]]=$E505)/(TableDiv[[Agency]:[Agency]]=$E505)*(ROW(TableDiv[Agency])-ROW(TableDiv[[#Headers],[Agency]])),COLUMNS($F$7:X$7))))</f>
        <v/>
      </c>
      <c r="Y505" s="1069" t="str" cm="1">
        <f t="array" ref="Y505">IF($D505&lt;COLUMNS($F$7:Y$7),"",INDEX(TableDiv[[GASB]:[GASB]],_xlfn.AGGREGATE(15,3,(TableDiv[[Agency]:[Agency]]=$E505)/(TableDiv[[Agency]:[Agency]]=$E505)*(ROW(TableDiv[Agency])-ROW(TableDiv[[#Headers],[Agency]])),COLUMNS($F$7:Y$7))))</f>
        <v/>
      </c>
      <c r="Z505" s="1069" t="str" cm="1">
        <f t="array" ref="Z505">IF($D505&lt;COLUMNS($F$7:Z$7),"",INDEX(TableDiv[[GASB]:[GASB]],_xlfn.AGGREGATE(15,3,(TableDiv[[Agency]:[Agency]]=$E505)/(TableDiv[[Agency]:[Agency]]=$E505)*(ROW(TableDiv[Agency])-ROW(TableDiv[[#Headers],[Agency]])),COLUMNS($F$7:Z$7))))</f>
        <v/>
      </c>
      <c r="AA505" s="1069" t="str" cm="1">
        <f t="array" ref="AA505">IF($D505&lt;COLUMNS($F$7:AA$7),"",INDEX(TableDiv[[GASB]:[GASB]],_xlfn.AGGREGATE(15,3,(TableDiv[[Agency]:[Agency]]=$E505)/(TableDiv[[Agency]:[Agency]]=$E505)*(ROW(TableDiv[Agency])-ROW(TableDiv[[#Headers],[Agency]])),COLUMNS($F$7:AA$7))))</f>
        <v/>
      </c>
      <c r="AB505" s="1069" t="str" cm="1">
        <f t="array" ref="AB505">IF($D505&lt;COLUMNS($F$7:AB$7),"",INDEX(TableDiv[[GASB]:[GASB]],_xlfn.AGGREGATE(15,3,(TableDiv[[Agency]:[Agency]]=$E505)/(TableDiv[[Agency]:[Agency]]=$E505)*(ROW(TableDiv[Agency])-ROW(TableDiv[[#Headers],[Agency]])),COLUMNS($F$7:AB$7))))</f>
        <v/>
      </c>
      <c r="AC505" s="1069" t="str" cm="1">
        <f t="array" ref="AC505">IF($D505&lt;COLUMNS($F$7:AC$7),"",INDEX(TableDiv[[GASB]:[GASB]],_xlfn.AGGREGATE(15,3,(TableDiv[[Agency]:[Agency]]=$E505)/(TableDiv[[Agency]:[Agency]]=$E505)*(ROW(TableDiv[Agency])-ROW(TableDiv[[#Headers],[Agency]])),COLUMNS($F$7:AC$7))))</f>
        <v/>
      </c>
      <c r="AD505" s="1069" t="str" cm="1">
        <f t="array" ref="AD505">IF($D505&lt;COLUMNS($F$7:AD$7),"",INDEX(TableDiv[[GASB]:[GASB]],_xlfn.AGGREGATE(15,3,(TableDiv[[Agency]:[Agency]]=$E505)/(TableDiv[[Agency]:[Agency]]=$E505)*(ROW(TableDiv[Agency])-ROW(TableDiv[[#Headers],[Agency]])),COLUMNS($F$7:AD$7))))</f>
        <v/>
      </c>
      <c r="AE505" s="1069" t="str" cm="1">
        <f t="array" ref="AE505">IF($D505&lt;COLUMNS($F$7:AE$7),"",INDEX(TableDiv[[GASB]:[GASB]],_xlfn.AGGREGATE(15,3,(TableDiv[[Agency]:[Agency]]=$E505)/(TableDiv[[Agency]:[Agency]]=$E505)*(ROW(TableDiv[Agency])-ROW(TableDiv[[#Headers],[Agency]])),COLUMNS($F$7:AE$7))))</f>
        <v/>
      </c>
      <c r="AF505" s="1069" t="str" cm="1">
        <f t="array" ref="AF505">IF($D505&lt;COLUMNS($F$7:AF$7),"",INDEX(TableDiv[[GASB]:[GASB]],_xlfn.AGGREGATE(15,3,(TableDiv[[Agency]:[Agency]]=$E505)/(TableDiv[[Agency]:[Agency]]=$E505)*(ROW(TableDiv[Agency])-ROW(TableDiv[[#Headers],[Agency]])),COLUMNS($F$7:AF$7))))</f>
        <v/>
      </c>
      <c r="AG505" s="1069" t="str" cm="1">
        <f t="array" ref="AG505">IF($D505&lt;COLUMNS($F$7:AG$7),"",INDEX(TableDiv[[GASB]:[GASB]],_xlfn.AGGREGATE(15,3,(TableDiv[[Agency]:[Agency]]=$E505)/(TableDiv[[Agency]:[Agency]]=$E505)*(ROW(TableDiv[Agency])-ROW(TableDiv[[#Headers],[Agency]])),COLUMNS($F$7:AG$7))))</f>
        <v/>
      </c>
      <c r="AH505" s="1069" t="str" cm="1">
        <f t="array" ref="AH505">IF($D505&lt;COLUMNS($F$7:AH$7),"",INDEX(TableDiv[[GASB]:[GASB]],_xlfn.AGGREGATE(15,3,(TableDiv[[Agency]:[Agency]]=$E505)/(TableDiv[[Agency]:[Agency]]=$E505)*(ROW(TableDiv[Agency])-ROW(TableDiv[[#Headers],[Agency]])),COLUMNS($F$7:AH$7))))</f>
        <v/>
      </c>
      <c r="AI505" s="1069" t="str" cm="1">
        <f t="array" ref="AI505">IF($D505&lt;COLUMNS($F$7:AI$7),"",INDEX(TableDiv[[GASB]:[GASB]],_xlfn.AGGREGATE(15,3,(TableDiv[[Agency]:[Agency]]=$E505)/(TableDiv[[Agency]:[Agency]]=$E505)*(ROW(TableDiv[Agency])-ROW(TableDiv[[#Headers],[Agency]])),COLUMNS($F$7:AI$7))))</f>
        <v/>
      </c>
      <c r="AJ505" s="1069" t="str" cm="1">
        <f t="array" ref="AJ505">IF($D505&lt;COLUMNS($F$7:AJ$7),"",INDEX(TableDiv[[GASB]:[GASB]],_xlfn.AGGREGATE(15,3,(TableDiv[[Agency]:[Agency]]=$E505)/(TableDiv[[Agency]:[Agency]]=$E505)*(ROW(TableDiv[Agency])-ROW(TableDiv[[#Headers],[Agency]])),COLUMNS($F$7:AJ$7))))</f>
        <v/>
      </c>
      <c r="AK505" s="1069" t="str" cm="1">
        <f t="array" ref="AK505">IF($D505&lt;COLUMNS($F$7:AK$7),"",INDEX(TableDiv[[GASB]:[GASB]],_xlfn.AGGREGATE(15,3,(TableDiv[[Agency]:[Agency]]=$E505)/(TableDiv[[Agency]:[Agency]]=$E505)*(ROW(TableDiv[Agency])-ROW(TableDiv[[#Headers],[Agency]])),COLUMNS($F$7:AK$7))))</f>
        <v/>
      </c>
      <c r="AL505" s="1069" t="str" cm="1">
        <f t="array" ref="AL505">IF($D505&lt;COLUMNS($F$7:AL$7),"",INDEX(TableDiv[[GASB]:[GASB]],_xlfn.AGGREGATE(15,3,(TableDiv[[Agency]:[Agency]]=$E505)/(TableDiv[[Agency]:[Agency]]=$E505)*(ROW(TableDiv[Agency])-ROW(TableDiv[[#Headers],[Agency]])),COLUMNS($F$7:AL$7))))</f>
        <v/>
      </c>
      <c r="AM505" s="1069" t="str" cm="1">
        <f t="array" ref="AM505">IF($D505&lt;COLUMNS($F$7:AM$7),"",INDEX(TableDiv[[GASB]:[GASB]],_xlfn.AGGREGATE(15,3,(TableDiv[[Agency]:[Agency]]=$E505)/(TableDiv[[Agency]:[Agency]]=$E505)*(ROW(TableDiv[Agency])-ROW(TableDiv[[#Headers],[Agency]])),COLUMNS($F$7:AM$7))))</f>
        <v/>
      </c>
      <c r="AN505" s="1069"/>
      <c r="AO505" s="1069"/>
      <c r="AP505" s="1069"/>
      <c r="AQ505" s="1069"/>
      <c r="AR505" s="1069"/>
      <c r="AS505" s="1069"/>
    </row>
    <row r="506" spans="1:45" ht="15">
      <c r="A506" s="1073"/>
      <c r="B506" s="1073"/>
      <c r="C506" s="1069"/>
      <c r="W506" s="1069" t="str" cm="1">
        <f t="array" ref="W506">IF($D506&lt;COLUMNS($F$7:W$7),"",INDEX(TableDiv[[GASB]:[GASB]],_xlfn.AGGREGATE(15,3,(TableDiv[[Agency]:[Agency]]=$E506)/(TableDiv[[Agency]:[Agency]]=$E506)*(ROW(TableDiv[Agency])-ROW(TableDiv[[#Headers],[Agency]])),COLUMNS($F$7:W$7))))</f>
        <v/>
      </c>
      <c r="X506" s="1069" t="str" cm="1">
        <f t="array" ref="X506">IF($D506&lt;COLUMNS($F$7:X$7),"",INDEX(TableDiv[[GASB]:[GASB]],_xlfn.AGGREGATE(15,3,(TableDiv[[Agency]:[Agency]]=$E506)/(TableDiv[[Agency]:[Agency]]=$E506)*(ROW(TableDiv[Agency])-ROW(TableDiv[[#Headers],[Agency]])),COLUMNS($F$7:X$7))))</f>
        <v/>
      </c>
      <c r="Y506" s="1069" t="str" cm="1">
        <f t="array" ref="Y506">IF($D506&lt;COLUMNS($F$7:Y$7),"",INDEX(TableDiv[[GASB]:[GASB]],_xlfn.AGGREGATE(15,3,(TableDiv[[Agency]:[Agency]]=$E506)/(TableDiv[[Agency]:[Agency]]=$E506)*(ROW(TableDiv[Agency])-ROW(TableDiv[[#Headers],[Agency]])),COLUMNS($F$7:Y$7))))</f>
        <v/>
      </c>
      <c r="Z506" s="1069" t="str" cm="1">
        <f t="array" ref="Z506">IF($D506&lt;COLUMNS($F$7:Z$7),"",INDEX(TableDiv[[GASB]:[GASB]],_xlfn.AGGREGATE(15,3,(TableDiv[[Agency]:[Agency]]=$E506)/(TableDiv[[Agency]:[Agency]]=$E506)*(ROW(TableDiv[Agency])-ROW(TableDiv[[#Headers],[Agency]])),COLUMNS($F$7:Z$7))))</f>
        <v/>
      </c>
      <c r="AA506" s="1069" t="str" cm="1">
        <f t="array" ref="AA506">IF($D506&lt;COLUMNS($F$7:AA$7),"",INDEX(TableDiv[[GASB]:[GASB]],_xlfn.AGGREGATE(15,3,(TableDiv[[Agency]:[Agency]]=$E506)/(TableDiv[[Agency]:[Agency]]=$E506)*(ROW(TableDiv[Agency])-ROW(TableDiv[[#Headers],[Agency]])),COLUMNS($F$7:AA$7))))</f>
        <v/>
      </c>
      <c r="AB506" s="1069" t="str" cm="1">
        <f t="array" ref="AB506">IF($D506&lt;COLUMNS($F$7:AB$7),"",INDEX(TableDiv[[GASB]:[GASB]],_xlfn.AGGREGATE(15,3,(TableDiv[[Agency]:[Agency]]=$E506)/(TableDiv[[Agency]:[Agency]]=$E506)*(ROW(TableDiv[Agency])-ROW(TableDiv[[#Headers],[Agency]])),COLUMNS($F$7:AB$7))))</f>
        <v/>
      </c>
      <c r="AC506" s="1069" t="str" cm="1">
        <f t="array" ref="AC506">IF($D506&lt;COLUMNS($F$7:AC$7),"",INDEX(TableDiv[[GASB]:[GASB]],_xlfn.AGGREGATE(15,3,(TableDiv[[Agency]:[Agency]]=$E506)/(TableDiv[[Agency]:[Agency]]=$E506)*(ROW(TableDiv[Agency])-ROW(TableDiv[[#Headers],[Agency]])),COLUMNS($F$7:AC$7))))</f>
        <v/>
      </c>
      <c r="AD506" s="1069" t="str" cm="1">
        <f t="array" ref="AD506">IF($D506&lt;COLUMNS($F$7:AD$7),"",INDEX(TableDiv[[GASB]:[GASB]],_xlfn.AGGREGATE(15,3,(TableDiv[[Agency]:[Agency]]=$E506)/(TableDiv[[Agency]:[Agency]]=$E506)*(ROW(TableDiv[Agency])-ROW(TableDiv[[#Headers],[Agency]])),COLUMNS($F$7:AD$7))))</f>
        <v/>
      </c>
      <c r="AE506" s="1069" t="str" cm="1">
        <f t="array" ref="AE506">IF($D506&lt;COLUMNS($F$7:AE$7),"",INDEX(TableDiv[[GASB]:[GASB]],_xlfn.AGGREGATE(15,3,(TableDiv[[Agency]:[Agency]]=$E506)/(TableDiv[[Agency]:[Agency]]=$E506)*(ROW(TableDiv[Agency])-ROW(TableDiv[[#Headers],[Agency]])),COLUMNS($F$7:AE$7))))</f>
        <v/>
      </c>
      <c r="AF506" s="1069" t="str" cm="1">
        <f t="array" ref="AF506">IF($D506&lt;COLUMNS($F$7:AF$7),"",INDEX(TableDiv[[GASB]:[GASB]],_xlfn.AGGREGATE(15,3,(TableDiv[[Agency]:[Agency]]=$E506)/(TableDiv[[Agency]:[Agency]]=$E506)*(ROW(TableDiv[Agency])-ROW(TableDiv[[#Headers],[Agency]])),COLUMNS($F$7:AF$7))))</f>
        <v/>
      </c>
      <c r="AG506" s="1069" t="str" cm="1">
        <f t="array" ref="AG506">IF($D506&lt;COLUMNS($F$7:AG$7),"",INDEX(TableDiv[[GASB]:[GASB]],_xlfn.AGGREGATE(15,3,(TableDiv[[Agency]:[Agency]]=$E506)/(TableDiv[[Agency]:[Agency]]=$E506)*(ROW(TableDiv[Agency])-ROW(TableDiv[[#Headers],[Agency]])),COLUMNS($F$7:AG$7))))</f>
        <v/>
      </c>
      <c r="AH506" s="1069" t="str" cm="1">
        <f t="array" ref="AH506">IF($D506&lt;COLUMNS($F$7:AH$7),"",INDEX(TableDiv[[GASB]:[GASB]],_xlfn.AGGREGATE(15,3,(TableDiv[[Agency]:[Agency]]=$E506)/(TableDiv[[Agency]:[Agency]]=$E506)*(ROW(TableDiv[Agency])-ROW(TableDiv[[#Headers],[Agency]])),COLUMNS($F$7:AH$7))))</f>
        <v/>
      </c>
      <c r="AI506" s="1069" t="str" cm="1">
        <f t="array" ref="AI506">IF($D506&lt;COLUMNS($F$7:AI$7),"",INDEX(TableDiv[[GASB]:[GASB]],_xlfn.AGGREGATE(15,3,(TableDiv[[Agency]:[Agency]]=$E506)/(TableDiv[[Agency]:[Agency]]=$E506)*(ROW(TableDiv[Agency])-ROW(TableDiv[[#Headers],[Agency]])),COLUMNS($F$7:AI$7))))</f>
        <v/>
      </c>
      <c r="AJ506" s="1069" t="str" cm="1">
        <f t="array" ref="AJ506">IF($D506&lt;COLUMNS($F$7:AJ$7),"",INDEX(TableDiv[[GASB]:[GASB]],_xlfn.AGGREGATE(15,3,(TableDiv[[Agency]:[Agency]]=$E506)/(TableDiv[[Agency]:[Agency]]=$E506)*(ROW(TableDiv[Agency])-ROW(TableDiv[[#Headers],[Agency]])),COLUMNS($F$7:AJ$7))))</f>
        <v/>
      </c>
      <c r="AK506" s="1069" t="str" cm="1">
        <f t="array" ref="AK506">IF($D506&lt;COLUMNS($F$7:AK$7),"",INDEX(TableDiv[[GASB]:[GASB]],_xlfn.AGGREGATE(15,3,(TableDiv[[Agency]:[Agency]]=$E506)/(TableDiv[[Agency]:[Agency]]=$E506)*(ROW(TableDiv[Agency])-ROW(TableDiv[[#Headers],[Agency]])),COLUMNS($F$7:AK$7))))</f>
        <v/>
      </c>
      <c r="AL506" s="1069" t="str" cm="1">
        <f t="array" ref="AL506">IF($D506&lt;COLUMNS($F$7:AL$7),"",INDEX(TableDiv[[GASB]:[GASB]],_xlfn.AGGREGATE(15,3,(TableDiv[[Agency]:[Agency]]=$E506)/(TableDiv[[Agency]:[Agency]]=$E506)*(ROW(TableDiv[Agency])-ROW(TableDiv[[#Headers],[Agency]])),COLUMNS($F$7:AL$7))))</f>
        <v/>
      </c>
      <c r="AM506" s="1069" t="str" cm="1">
        <f t="array" ref="AM506">IF($D506&lt;COLUMNS($F$7:AM$7),"",INDEX(TableDiv[[GASB]:[GASB]],_xlfn.AGGREGATE(15,3,(TableDiv[[Agency]:[Agency]]=$E506)/(TableDiv[[Agency]:[Agency]]=$E506)*(ROW(TableDiv[Agency])-ROW(TableDiv[[#Headers],[Agency]])),COLUMNS($F$7:AM$7))))</f>
        <v/>
      </c>
      <c r="AN506" s="1069"/>
      <c r="AO506" s="1069"/>
      <c r="AP506" s="1069"/>
      <c r="AQ506" s="1069"/>
      <c r="AR506" s="1069"/>
      <c r="AS506" s="1069"/>
    </row>
    <row r="507" spans="1:45" ht="15">
      <c r="A507" s="1073"/>
      <c r="B507" s="1073"/>
      <c r="C507" s="1069"/>
      <c r="W507" s="1069" t="str" cm="1">
        <f t="array" ref="W507">IF($D507&lt;COLUMNS($F$7:W$7),"",INDEX(TableDiv[[GASB]:[GASB]],_xlfn.AGGREGATE(15,3,(TableDiv[[Agency]:[Agency]]=$E507)/(TableDiv[[Agency]:[Agency]]=$E507)*(ROW(TableDiv[Agency])-ROW(TableDiv[[#Headers],[Agency]])),COLUMNS($F$7:W$7))))</f>
        <v/>
      </c>
      <c r="X507" s="1069" t="str" cm="1">
        <f t="array" ref="X507">IF($D507&lt;COLUMNS($F$7:X$7),"",INDEX(TableDiv[[GASB]:[GASB]],_xlfn.AGGREGATE(15,3,(TableDiv[[Agency]:[Agency]]=$E507)/(TableDiv[[Agency]:[Agency]]=$E507)*(ROW(TableDiv[Agency])-ROW(TableDiv[[#Headers],[Agency]])),COLUMNS($F$7:X$7))))</f>
        <v/>
      </c>
      <c r="Y507" s="1069" t="str" cm="1">
        <f t="array" ref="Y507">IF($D507&lt;COLUMNS($F$7:Y$7),"",INDEX(TableDiv[[GASB]:[GASB]],_xlfn.AGGREGATE(15,3,(TableDiv[[Agency]:[Agency]]=$E507)/(TableDiv[[Agency]:[Agency]]=$E507)*(ROW(TableDiv[Agency])-ROW(TableDiv[[#Headers],[Agency]])),COLUMNS($F$7:Y$7))))</f>
        <v/>
      </c>
      <c r="Z507" s="1069" t="str" cm="1">
        <f t="array" ref="Z507">IF($D507&lt;COLUMNS($F$7:Z$7),"",INDEX(TableDiv[[GASB]:[GASB]],_xlfn.AGGREGATE(15,3,(TableDiv[[Agency]:[Agency]]=$E507)/(TableDiv[[Agency]:[Agency]]=$E507)*(ROW(TableDiv[Agency])-ROW(TableDiv[[#Headers],[Agency]])),COLUMNS($F$7:Z$7))))</f>
        <v/>
      </c>
      <c r="AA507" s="1069" t="str" cm="1">
        <f t="array" ref="AA507">IF($D507&lt;COLUMNS($F$7:AA$7),"",INDEX(TableDiv[[GASB]:[GASB]],_xlfn.AGGREGATE(15,3,(TableDiv[[Agency]:[Agency]]=$E507)/(TableDiv[[Agency]:[Agency]]=$E507)*(ROW(TableDiv[Agency])-ROW(TableDiv[[#Headers],[Agency]])),COLUMNS($F$7:AA$7))))</f>
        <v/>
      </c>
      <c r="AB507" s="1069" t="str" cm="1">
        <f t="array" ref="AB507">IF($D507&lt;COLUMNS($F$7:AB$7),"",INDEX(TableDiv[[GASB]:[GASB]],_xlfn.AGGREGATE(15,3,(TableDiv[[Agency]:[Agency]]=$E507)/(TableDiv[[Agency]:[Agency]]=$E507)*(ROW(TableDiv[Agency])-ROW(TableDiv[[#Headers],[Agency]])),COLUMNS($F$7:AB$7))))</f>
        <v/>
      </c>
      <c r="AC507" s="1069" t="str" cm="1">
        <f t="array" ref="AC507">IF($D507&lt;COLUMNS($F$7:AC$7),"",INDEX(TableDiv[[GASB]:[GASB]],_xlfn.AGGREGATE(15,3,(TableDiv[[Agency]:[Agency]]=$E507)/(TableDiv[[Agency]:[Agency]]=$E507)*(ROW(TableDiv[Agency])-ROW(TableDiv[[#Headers],[Agency]])),COLUMNS($F$7:AC$7))))</f>
        <v/>
      </c>
      <c r="AD507" s="1069" t="str" cm="1">
        <f t="array" ref="AD507">IF($D507&lt;COLUMNS($F$7:AD$7),"",INDEX(TableDiv[[GASB]:[GASB]],_xlfn.AGGREGATE(15,3,(TableDiv[[Agency]:[Agency]]=$E507)/(TableDiv[[Agency]:[Agency]]=$E507)*(ROW(TableDiv[Agency])-ROW(TableDiv[[#Headers],[Agency]])),COLUMNS($F$7:AD$7))))</f>
        <v/>
      </c>
      <c r="AE507" s="1069" t="str" cm="1">
        <f t="array" ref="AE507">IF($D507&lt;COLUMNS($F$7:AE$7),"",INDEX(TableDiv[[GASB]:[GASB]],_xlfn.AGGREGATE(15,3,(TableDiv[[Agency]:[Agency]]=$E507)/(TableDiv[[Agency]:[Agency]]=$E507)*(ROW(TableDiv[Agency])-ROW(TableDiv[[#Headers],[Agency]])),COLUMNS($F$7:AE$7))))</f>
        <v/>
      </c>
      <c r="AF507" s="1069" t="str" cm="1">
        <f t="array" ref="AF507">IF($D507&lt;COLUMNS($F$7:AF$7),"",INDEX(TableDiv[[GASB]:[GASB]],_xlfn.AGGREGATE(15,3,(TableDiv[[Agency]:[Agency]]=$E507)/(TableDiv[[Agency]:[Agency]]=$E507)*(ROW(TableDiv[Agency])-ROW(TableDiv[[#Headers],[Agency]])),COLUMNS($F$7:AF$7))))</f>
        <v/>
      </c>
      <c r="AG507" s="1069" t="str" cm="1">
        <f t="array" ref="AG507">IF($D507&lt;COLUMNS($F$7:AG$7),"",INDEX(TableDiv[[GASB]:[GASB]],_xlfn.AGGREGATE(15,3,(TableDiv[[Agency]:[Agency]]=$E507)/(TableDiv[[Agency]:[Agency]]=$E507)*(ROW(TableDiv[Agency])-ROW(TableDiv[[#Headers],[Agency]])),COLUMNS($F$7:AG$7))))</f>
        <v/>
      </c>
      <c r="AH507" s="1069" t="str" cm="1">
        <f t="array" ref="AH507">IF($D507&lt;COLUMNS($F$7:AH$7),"",INDEX(TableDiv[[GASB]:[GASB]],_xlfn.AGGREGATE(15,3,(TableDiv[[Agency]:[Agency]]=$E507)/(TableDiv[[Agency]:[Agency]]=$E507)*(ROW(TableDiv[Agency])-ROW(TableDiv[[#Headers],[Agency]])),COLUMNS($F$7:AH$7))))</f>
        <v/>
      </c>
      <c r="AI507" s="1069" t="str" cm="1">
        <f t="array" ref="AI507">IF($D507&lt;COLUMNS($F$7:AI$7),"",INDEX(TableDiv[[GASB]:[GASB]],_xlfn.AGGREGATE(15,3,(TableDiv[[Agency]:[Agency]]=$E507)/(TableDiv[[Agency]:[Agency]]=$E507)*(ROW(TableDiv[Agency])-ROW(TableDiv[[#Headers],[Agency]])),COLUMNS($F$7:AI$7))))</f>
        <v/>
      </c>
      <c r="AJ507" s="1069" t="str" cm="1">
        <f t="array" ref="AJ507">IF($D507&lt;COLUMNS($F$7:AJ$7),"",INDEX(TableDiv[[GASB]:[GASB]],_xlfn.AGGREGATE(15,3,(TableDiv[[Agency]:[Agency]]=$E507)/(TableDiv[[Agency]:[Agency]]=$E507)*(ROW(TableDiv[Agency])-ROW(TableDiv[[#Headers],[Agency]])),COLUMNS($F$7:AJ$7))))</f>
        <v/>
      </c>
      <c r="AK507" s="1069" t="str" cm="1">
        <f t="array" ref="AK507">IF($D507&lt;COLUMNS($F$7:AK$7),"",INDEX(TableDiv[[GASB]:[GASB]],_xlfn.AGGREGATE(15,3,(TableDiv[[Agency]:[Agency]]=$E507)/(TableDiv[[Agency]:[Agency]]=$E507)*(ROW(TableDiv[Agency])-ROW(TableDiv[[#Headers],[Agency]])),COLUMNS($F$7:AK$7))))</f>
        <v/>
      </c>
      <c r="AL507" s="1069" t="str" cm="1">
        <f t="array" ref="AL507">IF($D507&lt;COLUMNS($F$7:AL$7),"",INDEX(TableDiv[[GASB]:[GASB]],_xlfn.AGGREGATE(15,3,(TableDiv[[Agency]:[Agency]]=$E507)/(TableDiv[[Agency]:[Agency]]=$E507)*(ROW(TableDiv[Agency])-ROW(TableDiv[[#Headers],[Agency]])),COLUMNS($F$7:AL$7))))</f>
        <v/>
      </c>
      <c r="AM507" s="1069" t="str" cm="1">
        <f t="array" ref="AM507">IF($D507&lt;COLUMNS($F$7:AM$7),"",INDEX(TableDiv[[GASB]:[GASB]],_xlfn.AGGREGATE(15,3,(TableDiv[[Agency]:[Agency]]=$E507)/(TableDiv[[Agency]:[Agency]]=$E507)*(ROW(TableDiv[Agency])-ROW(TableDiv[[#Headers],[Agency]])),COLUMNS($F$7:AM$7))))</f>
        <v/>
      </c>
      <c r="AN507" s="1069"/>
      <c r="AO507" s="1069"/>
      <c r="AP507" s="1069"/>
      <c r="AQ507" s="1069"/>
      <c r="AR507" s="1069"/>
      <c r="AS507" s="1069"/>
    </row>
    <row r="508" spans="1:45" ht="15">
      <c r="A508" s="1073"/>
      <c r="B508" s="1073"/>
      <c r="C508" s="1069"/>
      <c r="W508" s="1069" t="str" cm="1">
        <f t="array" ref="W508">IF($D508&lt;COLUMNS($F$7:W$7),"",INDEX(TableDiv[[GASB]:[GASB]],_xlfn.AGGREGATE(15,3,(TableDiv[[Agency]:[Agency]]=$E508)/(TableDiv[[Agency]:[Agency]]=$E508)*(ROW(TableDiv[Agency])-ROW(TableDiv[[#Headers],[Agency]])),COLUMNS($F$7:W$7))))</f>
        <v/>
      </c>
      <c r="X508" s="1069" t="str" cm="1">
        <f t="array" ref="X508">IF($D508&lt;COLUMNS($F$7:X$7),"",INDEX(TableDiv[[GASB]:[GASB]],_xlfn.AGGREGATE(15,3,(TableDiv[[Agency]:[Agency]]=$E508)/(TableDiv[[Agency]:[Agency]]=$E508)*(ROW(TableDiv[Agency])-ROW(TableDiv[[#Headers],[Agency]])),COLUMNS($F$7:X$7))))</f>
        <v/>
      </c>
      <c r="Y508" s="1069" t="str" cm="1">
        <f t="array" ref="Y508">IF($D508&lt;COLUMNS($F$7:Y$7),"",INDEX(TableDiv[[GASB]:[GASB]],_xlfn.AGGREGATE(15,3,(TableDiv[[Agency]:[Agency]]=$E508)/(TableDiv[[Agency]:[Agency]]=$E508)*(ROW(TableDiv[Agency])-ROW(TableDiv[[#Headers],[Agency]])),COLUMNS($F$7:Y$7))))</f>
        <v/>
      </c>
      <c r="Z508" s="1069" t="str" cm="1">
        <f t="array" ref="Z508">IF($D508&lt;COLUMNS($F$7:Z$7),"",INDEX(TableDiv[[GASB]:[GASB]],_xlfn.AGGREGATE(15,3,(TableDiv[[Agency]:[Agency]]=$E508)/(TableDiv[[Agency]:[Agency]]=$E508)*(ROW(TableDiv[Agency])-ROW(TableDiv[[#Headers],[Agency]])),COLUMNS($F$7:Z$7))))</f>
        <v/>
      </c>
      <c r="AA508" s="1069" t="str" cm="1">
        <f t="array" ref="AA508">IF($D508&lt;COLUMNS($F$7:AA$7),"",INDEX(TableDiv[[GASB]:[GASB]],_xlfn.AGGREGATE(15,3,(TableDiv[[Agency]:[Agency]]=$E508)/(TableDiv[[Agency]:[Agency]]=$E508)*(ROW(TableDiv[Agency])-ROW(TableDiv[[#Headers],[Agency]])),COLUMNS($F$7:AA$7))))</f>
        <v/>
      </c>
      <c r="AB508" s="1069" t="str" cm="1">
        <f t="array" ref="AB508">IF($D508&lt;COLUMNS($F$7:AB$7),"",INDEX(TableDiv[[GASB]:[GASB]],_xlfn.AGGREGATE(15,3,(TableDiv[[Agency]:[Agency]]=$E508)/(TableDiv[[Agency]:[Agency]]=$E508)*(ROW(TableDiv[Agency])-ROW(TableDiv[[#Headers],[Agency]])),COLUMNS($F$7:AB$7))))</f>
        <v/>
      </c>
      <c r="AC508" s="1069" t="str" cm="1">
        <f t="array" ref="AC508">IF($D508&lt;COLUMNS($F$7:AC$7),"",INDEX(TableDiv[[GASB]:[GASB]],_xlfn.AGGREGATE(15,3,(TableDiv[[Agency]:[Agency]]=$E508)/(TableDiv[[Agency]:[Agency]]=$E508)*(ROW(TableDiv[Agency])-ROW(TableDiv[[#Headers],[Agency]])),COLUMNS($F$7:AC$7))))</f>
        <v/>
      </c>
      <c r="AD508" s="1069" t="str" cm="1">
        <f t="array" ref="AD508">IF($D508&lt;COLUMNS($F$7:AD$7),"",INDEX(TableDiv[[GASB]:[GASB]],_xlfn.AGGREGATE(15,3,(TableDiv[[Agency]:[Agency]]=$E508)/(TableDiv[[Agency]:[Agency]]=$E508)*(ROW(TableDiv[Agency])-ROW(TableDiv[[#Headers],[Agency]])),COLUMNS($F$7:AD$7))))</f>
        <v/>
      </c>
      <c r="AE508" s="1069" t="str" cm="1">
        <f t="array" ref="AE508">IF($D508&lt;COLUMNS($F$7:AE$7),"",INDEX(TableDiv[[GASB]:[GASB]],_xlfn.AGGREGATE(15,3,(TableDiv[[Agency]:[Agency]]=$E508)/(TableDiv[[Agency]:[Agency]]=$E508)*(ROW(TableDiv[Agency])-ROW(TableDiv[[#Headers],[Agency]])),COLUMNS($F$7:AE$7))))</f>
        <v/>
      </c>
      <c r="AF508" s="1069" t="str" cm="1">
        <f t="array" ref="AF508">IF($D508&lt;COLUMNS($F$7:AF$7),"",INDEX(TableDiv[[GASB]:[GASB]],_xlfn.AGGREGATE(15,3,(TableDiv[[Agency]:[Agency]]=$E508)/(TableDiv[[Agency]:[Agency]]=$E508)*(ROW(TableDiv[Agency])-ROW(TableDiv[[#Headers],[Agency]])),COLUMNS($F$7:AF$7))))</f>
        <v/>
      </c>
      <c r="AG508" s="1069" t="str" cm="1">
        <f t="array" ref="AG508">IF($D508&lt;COLUMNS($F$7:AG$7),"",INDEX(TableDiv[[GASB]:[GASB]],_xlfn.AGGREGATE(15,3,(TableDiv[[Agency]:[Agency]]=$E508)/(TableDiv[[Agency]:[Agency]]=$E508)*(ROW(TableDiv[Agency])-ROW(TableDiv[[#Headers],[Agency]])),COLUMNS($F$7:AG$7))))</f>
        <v/>
      </c>
      <c r="AH508" s="1069" t="str" cm="1">
        <f t="array" ref="AH508">IF($D508&lt;COLUMNS($F$7:AH$7),"",INDEX(TableDiv[[GASB]:[GASB]],_xlfn.AGGREGATE(15,3,(TableDiv[[Agency]:[Agency]]=$E508)/(TableDiv[[Agency]:[Agency]]=$E508)*(ROW(TableDiv[Agency])-ROW(TableDiv[[#Headers],[Agency]])),COLUMNS($F$7:AH$7))))</f>
        <v/>
      </c>
      <c r="AI508" s="1069" t="str" cm="1">
        <f t="array" ref="AI508">IF($D508&lt;COLUMNS($F$7:AI$7),"",INDEX(TableDiv[[GASB]:[GASB]],_xlfn.AGGREGATE(15,3,(TableDiv[[Agency]:[Agency]]=$E508)/(TableDiv[[Agency]:[Agency]]=$E508)*(ROW(TableDiv[Agency])-ROW(TableDiv[[#Headers],[Agency]])),COLUMNS($F$7:AI$7))))</f>
        <v/>
      </c>
      <c r="AJ508" s="1069" t="str" cm="1">
        <f t="array" ref="AJ508">IF($D508&lt;COLUMNS($F$7:AJ$7),"",INDEX(TableDiv[[GASB]:[GASB]],_xlfn.AGGREGATE(15,3,(TableDiv[[Agency]:[Agency]]=$E508)/(TableDiv[[Agency]:[Agency]]=$E508)*(ROW(TableDiv[Agency])-ROW(TableDiv[[#Headers],[Agency]])),COLUMNS($F$7:AJ$7))))</f>
        <v/>
      </c>
      <c r="AK508" s="1069" t="str" cm="1">
        <f t="array" ref="AK508">IF($D508&lt;COLUMNS($F$7:AK$7),"",INDEX(TableDiv[[GASB]:[GASB]],_xlfn.AGGREGATE(15,3,(TableDiv[[Agency]:[Agency]]=$E508)/(TableDiv[[Agency]:[Agency]]=$E508)*(ROW(TableDiv[Agency])-ROW(TableDiv[[#Headers],[Agency]])),COLUMNS($F$7:AK$7))))</f>
        <v/>
      </c>
      <c r="AL508" s="1069" t="str" cm="1">
        <f t="array" ref="AL508">IF($D508&lt;COLUMNS($F$7:AL$7),"",INDEX(TableDiv[[GASB]:[GASB]],_xlfn.AGGREGATE(15,3,(TableDiv[[Agency]:[Agency]]=$E508)/(TableDiv[[Agency]:[Agency]]=$E508)*(ROW(TableDiv[Agency])-ROW(TableDiv[[#Headers],[Agency]])),COLUMNS($F$7:AL$7))))</f>
        <v/>
      </c>
      <c r="AM508" s="1069" t="str" cm="1">
        <f t="array" ref="AM508">IF($D508&lt;COLUMNS($F$7:AM$7),"",INDEX(TableDiv[[GASB]:[GASB]],_xlfn.AGGREGATE(15,3,(TableDiv[[Agency]:[Agency]]=$E508)/(TableDiv[[Agency]:[Agency]]=$E508)*(ROW(TableDiv[Agency])-ROW(TableDiv[[#Headers],[Agency]])),COLUMNS($F$7:AM$7))))</f>
        <v/>
      </c>
      <c r="AN508" s="1069"/>
      <c r="AO508" s="1069"/>
      <c r="AP508" s="1069"/>
      <c r="AQ508" s="1069"/>
      <c r="AR508" s="1069"/>
      <c r="AS508" s="1069"/>
    </row>
    <row r="509" spans="1:45" ht="15">
      <c r="A509" s="1073"/>
      <c r="B509" s="1079"/>
      <c r="C509" s="1069"/>
      <c r="W509" s="1069" t="str" cm="1">
        <f t="array" ref="W509">IF($D509&lt;COLUMNS($F$7:W$7),"",INDEX(TableDiv[[GASB]:[GASB]],_xlfn.AGGREGATE(15,3,(TableDiv[[Agency]:[Agency]]=$E509)/(TableDiv[[Agency]:[Agency]]=$E509)*(ROW(TableDiv[Agency])-ROW(TableDiv[[#Headers],[Agency]])),COLUMNS($F$7:W$7))))</f>
        <v/>
      </c>
      <c r="X509" s="1069" t="str" cm="1">
        <f t="array" ref="X509">IF($D509&lt;COLUMNS($F$7:X$7),"",INDEX(TableDiv[[GASB]:[GASB]],_xlfn.AGGREGATE(15,3,(TableDiv[[Agency]:[Agency]]=$E509)/(TableDiv[[Agency]:[Agency]]=$E509)*(ROW(TableDiv[Agency])-ROW(TableDiv[[#Headers],[Agency]])),COLUMNS($F$7:X$7))))</f>
        <v/>
      </c>
      <c r="Y509" s="1069" t="str" cm="1">
        <f t="array" ref="Y509">IF($D509&lt;COLUMNS($F$7:Y$7),"",INDEX(TableDiv[[GASB]:[GASB]],_xlfn.AGGREGATE(15,3,(TableDiv[[Agency]:[Agency]]=$E509)/(TableDiv[[Agency]:[Agency]]=$E509)*(ROW(TableDiv[Agency])-ROW(TableDiv[[#Headers],[Agency]])),COLUMNS($F$7:Y$7))))</f>
        <v/>
      </c>
      <c r="Z509" s="1069" t="str" cm="1">
        <f t="array" ref="Z509">IF($D509&lt;COLUMNS($F$7:Z$7),"",INDEX(TableDiv[[GASB]:[GASB]],_xlfn.AGGREGATE(15,3,(TableDiv[[Agency]:[Agency]]=$E509)/(TableDiv[[Agency]:[Agency]]=$E509)*(ROW(TableDiv[Agency])-ROW(TableDiv[[#Headers],[Agency]])),COLUMNS($F$7:Z$7))))</f>
        <v/>
      </c>
      <c r="AA509" s="1069" t="str" cm="1">
        <f t="array" ref="AA509">IF($D509&lt;COLUMNS($F$7:AA$7),"",INDEX(TableDiv[[GASB]:[GASB]],_xlfn.AGGREGATE(15,3,(TableDiv[[Agency]:[Agency]]=$E509)/(TableDiv[[Agency]:[Agency]]=$E509)*(ROW(TableDiv[Agency])-ROW(TableDiv[[#Headers],[Agency]])),COLUMNS($F$7:AA$7))))</f>
        <v/>
      </c>
      <c r="AB509" s="1069" t="str" cm="1">
        <f t="array" ref="AB509">IF($D509&lt;COLUMNS($F$7:AB$7),"",INDEX(TableDiv[[GASB]:[GASB]],_xlfn.AGGREGATE(15,3,(TableDiv[[Agency]:[Agency]]=$E509)/(TableDiv[[Agency]:[Agency]]=$E509)*(ROW(TableDiv[Agency])-ROW(TableDiv[[#Headers],[Agency]])),COLUMNS($F$7:AB$7))))</f>
        <v/>
      </c>
      <c r="AC509" s="1069" t="str" cm="1">
        <f t="array" ref="AC509">IF($D509&lt;COLUMNS($F$7:AC$7),"",INDEX(TableDiv[[GASB]:[GASB]],_xlfn.AGGREGATE(15,3,(TableDiv[[Agency]:[Agency]]=$E509)/(TableDiv[[Agency]:[Agency]]=$E509)*(ROW(TableDiv[Agency])-ROW(TableDiv[[#Headers],[Agency]])),COLUMNS($F$7:AC$7))))</f>
        <v/>
      </c>
      <c r="AD509" s="1069" t="str" cm="1">
        <f t="array" ref="AD509">IF($D509&lt;COLUMNS($F$7:AD$7),"",INDEX(TableDiv[[GASB]:[GASB]],_xlfn.AGGREGATE(15,3,(TableDiv[[Agency]:[Agency]]=$E509)/(TableDiv[[Agency]:[Agency]]=$E509)*(ROW(TableDiv[Agency])-ROW(TableDiv[[#Headers],[Agency]])),COLUMNS($F$7:AD$7))))</f>
        <v/>
      </c>
      <c r="AE509" s="1069" t="str" cm="1">
        <f t="array" ref="AE509">IF($D509&lt;COLUMNS($F$7:AE$7),"",INDEX(TableDiv[[GASB]:[GASB]],_xlfn.AGGREGATE(15,3,(TableDiv[[Agency]:[Agency]]=$E509)/(TableDiv[[Agency]:[Agency]]=$E509)*(ROW(TableDiv[Agency])-ROW(TableDiv[[#Headers],[Agency]])),COLUMNS($F$7:AE$7))))</f>
        <v/>
      </c>
      <c r="AF509" s="1069" t="str" cm="1">
        <f t="array" ref="AF509">IF($D509&lt;COLUMNS($F$7:AF$7),"",INDEX(TableDiv[[GASB]:[GASB]],_xlfn.AGGREGATE(15,3,(TableDiv[[Agency]:[Agency]]=$E509)/(TableDiv[[Agency]:[Agency]]=$E509)*(ROW(TableDiv[Agency])-ROW(TableDiv[[#Headers],[Agency]])),COLUMNS($F$7:AF$7))))</f>
        <v/>
      </c>
      <c r="AG509" s="1069" t="str" cm="1">
        <f t="array" ref="AG509">IF($D509&lt;COLUMNS($F$7:AG$7),"",INDEX(TableDiv[[GASB]:[GASB]],_xlfn.AGGREGATE(15,3,(TableDiv[[Agency]:[Agency]]=$E509)/(TableDiv[[Agency]:[Agency]]=$E509)*(ROW(TableDiv[Agency])-ROW(TableDiv[[#Headers],[Agency]])),COLUMNS($F$7:AG$7))))</f>
        <v/>
      </c>
      <c r="AH509" s="1069" t="str" cm="1">
        <f t="array" ref="AH509">IF($D509&lt;COLUMNS($F$7:AH$7),"",INDEX(TableDiv[[GASB]:[GASB]],_xlfn.AGGREGATE(15,3,(TableDiv[[Agency]:[Agency]]=$E509)/(TableDiv[[Agency]:[Agency]]=$E509)*(ROW(TableDiv[Agency])-ROW(TableDiv[[#Headers],[Agency]])),COLUMNS($F$7:AH$7))))</f>
        <v/>
      </c>
      <c r="AI509" s="1069" t="str" cm="1">
        <f t="array" ref="AI509">IF($D509&lt;COLUMNS($F$7:AI$7),"",INDEX(TableDiv[[GASB]:[GASB]],_xlfn.AGGREGATE(15,3,(TableDiv[[Agency]:[Agency]]=$E509)/(TableDiv[[Agency]:[Agency]]=$E509)*(ROW(TableDiv[Agency])-ROW(TableDiv[[#Headers],[Agency]])),COLUMNS($F$7:AI$7))))</f>
        <v/>
      </c>
      <c r="AJ509" s="1069" t="str" cm="1">
        <f t="array" ref="AJ509">IF($D509&lt;COLUMNS($F$7:AJ$7),"",INDEX(TableDiv[[GASB]:[GASB]],_xlfn.AGGREGATE(15,3,(TableDiv[[Agency]:[Agency]]=$E509)/(TableDiv[[Agency]:[Agency]]=$E509)*(ROW(TableDiv[Agency])-ROW(TableDiv[[#Headers],[Agency]])),COLUMNS($F$7:AJ$7))))</f>
        <v/>
      </c>
      <c r="AK509" s="1069" t="str" cm="1">
        <f t="array" ref="AK509">IF($D509&lt;COLUMNS($F$7:AK$7),"",INDEX(TableDiv[[GASB]:[GASB]],_xlfn.AGGREGATE(15,3,(TableDiv[[Agency]:[Agency]]=$E509)/(TableDiv[[Agency]:[Agency]]=$E509)*(ROW(TableDiv[Agency])-ROW(TableDiv[[#Headers],[Agency]])),COLUMNS($F$7:AK$7))))</f>
        <v/>
      </c>
      <c r="AL509" s="1069" t="str" cm="1">
        <f t="array" ref="AL509">IF($D509&lt;COLUMNS($F$7:AL$7),"",INDEX(TableDiv[[GASB]:[GASB]],_xlfn.AGGREGATE(15,3,(TableDiv[[Agency]:[Agency]]=$E509)/(TableDiv[[Agency]:[Agency]]=$E509)*(ROW(TableDiv[Agency])-ROW(TableDiv[[#Headers],[Agency]])),COLUMNS($F$7:AL$7))))</f>
        <v/>
      </c>
      <c r="AM509" s="1069" t="str" cm="1">
        <f t="array" ref="AM509">IF($D509&lt;COLUMNS($F$7:AM$7),"",INDEX(TableDiv[[GASB]:[GASB]],_xlfn.AGGREGATE(15,3,(TableDiv[[Agency]:[Agency]]=$E509)/(TableDiv[[Agency]:[Agency]]=$E509)*(ROW(TableDiv[Agency])-ROW(TableDiv[[#Headers],[Agency]])),COLUMNS($F$7:AM$7))))</f>
        <v/>
      </c>
      <c r="AN509" s="1069"/>
      <c r="AO509" s="1069"/>
      <c r="AP509" s="1069"/>
      <c r="AQ509" s="1069"/>
      <c r="AR509" s="1069"/>
      <c r="AS509" s="1069"/>
    </row>
    <row r="510" spans="1:45" ht="15">
      <c r="A510" s="1073"/>
      <c r="B510" s="1073"/>
      <c r="C510" s="1069"/>
      <c r="W510" s="1069" t="str" cm="1">
        <f t="array" ref="W510">IF($D510&lt;COLUMNS($F$7:W$7),"",INDEX(TableDiv[[GASB]:[GASB]],_xlfn.AGGREGATE(15,3,(TableDiv[[Agency]:[Agency]]=$E510)/(TableDiv[[Agency]:[Agency]]=$E510)*(ROW(TableDiv[Agency])-ROW(TableDiv[[#Headers],[Agency]])),COLUMNS($F$7:W$7))))</f>
        <v/>
      </c>
      <c r="X510" s="1069" t="str" cm="1">
        <f t="array" ref="X510">IF($D510&lt;COLUMNS($F$7:X$7),"",INDEX(TableDiv[[GASB]:[GASB]],_xlfn.AGGREGATE(15,3,(TableDiv[[Agency]:[Agency]]=$E510)/(TableDiv[[Agency]:[Agency]]=$E510)*(ROW(TableDiv[Agency])-ROW(TableDiv[[#Headers],[Agency]])),COLUMNS($F$7:X$7))))</f>
        <v/>
      </c>
      <c r="Y510" s="1069" t="str" cm="1">
        <f t="array" ref="Y510">IF($D510&lt;COLUMNS($F$7:Y$7),"",INDEX(TableDiv[[GASB]:[GASB]],_xlfn.AGGREGATE(15,3,(TableDiv[[Agency]:[Agency]]=$E510)/(TableDiv[[Agency]:[Agency]]=$E510)*(ROW(TableDiv[Agency])-ROW(TableDiv[[#Headers],[Agency]])),COLUMNS($F$7:Y$7))))</f>
        <v/>
      </c>
      <c r="Z510" s="1069" t="str" cm="1">
        <f t="array" ref="Z510">IF($D510&lt;COLUMNS($F$7:Z$7),"",INDEX(TableDiv[[GASB]:[GASB]],_xlfn.AGGREGATE(15,3,(TableDiv[[Agency]:[Agency]]=$E510)/(TableDiv[[Agency]:[Agency]]=$E510)*(ROW(TableDiv[Agency])-ROW(TableDiv[[#Headers],[Agency]])),COLUMNS($F$7:Z$7))))</f>
        <v/>
      </c>
      <c r="AA510" s="1069" t="str" cm="1">
        <f t="array" ref="AA510">IF($D510&lt;COLUMNS($F$7:AA$7),"",INDEX(TableDiv[[GASB]:[GASB]],_xlfn.AGGREGATE(15,3,(TableDiv[[Agency]:[Agency]]=$E510)/(TableDiv[[Agency]:[Agency]]=$E510)*(ROW(TableDiv[Agency])-ROW(TableDiv[[#Headers],[Agency]])),COLUMNS($F$7:AA$7))))</f>
        <v/>
      </c>
      <c r="AB510" s="1069" t="str" cm="1">
        <f t="array" ref="AB510">IF($D510&lt;COLUMNS($F$7:AB$7),"",INDEX(TableDiv[[GASB]:[GASB]],_xlfn.AGGREGATE(15,3,(TableDiv[[Agency]:[Agency]]=$E510)/(TableDiv[[Agency]:[Agency]]=$E510)*(ROW(TableDiv[Agency])-ROW(TableDiv[[#Headers],[Agency]])),COLUMNS($F$7:AB$7))))</f>
        <v/>
      </c>
      <c r="AC510" s="1069" t="str" cm="1">
        <f t="array" ref="AC510">IF($D510&lt;COLUMNS($F$7:AC$7),"",INDEX(TableDiv[[GASB]:[GASB]],_xlfn.AGGREGATE(15,3,(TableDiv[[Agency]:[Agency]]=$E510)/(TableDiv[[Agency]:[Agency]]=$E510)*(ROW(TableDiv[Agency])-ROW(TableDiv[[#Headers],[Agency]])),COLUMNS($F$7:AC$7))))</f>
        <v/>
      </c>
      <c r="AD510" s="1069" t="str" cm="1">
        <f t="array" ref="AD510">IF($D510&lt;COLUMNS($F$7:AD$7),"",INDEX(TableDiv[[GASB]:[GASB]],_xlfn.AGGREGATE(15,3,(TableDiv[[Agency]:[Agency]]=$E510)/(TableDiv[[Agency]:[Agency]]=$E510)*(ROW(TableDiv[Agency])-ROW(TableDiv[[#Headers],[Agency]])),COLUMNS($F$7:AD$7))))</f>
        <v/>
      </c>
      <c r="AE510" s="1069" t="str" cm="1">
        <f t="array" ref="AE510">IF($D510&lt;COLUMNS($F$7:AE$7),"",INDEX(TableDiv[[GASB]:[GASB]],_xlfn.AGGREGATE(15,3,(TableDiv[[Agency]:[Agency]]=$E510)/(TableDiv[[Agency]:[Agency]]=$E510)*(ROW(TableDiv[Agency])-ROW(TableDiv[[#Headers],[Agency]])),COLUMNS($F$7:AE$7))))</f>
        <v/>
      </c>
      <c r="AF510" s="1069" t="str" cm="1">
        <f t="array" ref="AF510">IF($D510&lt;COLUMNS($F$7:AF$7),"",INDEX(TableDiv[[GASB]:[GASB]],_xlfn.AGGREGATE(15,3,(TableDiv[[Agency]:[Agency]]=$E510)/(TableDiv[[Agency]:[Agency]]=$E510)*(ROW(TableDiv[Agency])-ROW(TableDiv[[#Headers],[Agency]])),COLUMNS($F$7:AF$7))))</f>
        <v/>
      </c>
      <c r="AG510" s="1069" t="str" cm="1">
        <f t="array" ref="AG510">IF($D510&lt;COLUMNS($F$7:AG$7),"",INDEX(TableDiv[[GASB]:[GASB]],_xlfn.AGGREGATE(15,3,(TableDiv[[Agency]:[Agency]]=$E510)/(TableDiv[[Agency]:[Agency]]=$E510)*(ROW(TableDiv[Agency])-ROW(TableDiv[[#Headers],[Agency]])),COLUMNS($F$7:AG$7))))</f>
        <v/>
      </c>
      <c r="AH510" s="1069" t="str" cm="1">
        <f t="array" ref="AH510">IF($D510&lt;COLUMNS($F$7:AH$7),"",INDEX(TableDiv[[GASB]:[GASB]],_xlfn.AGGREGATE(15,3,(TableDiv[[Agency]:[Agency]]=$E510)/(TableDiv[[Agency]:[Agency]]=$E510)*(ROW(TableDiv[Agency])-ROW(TableDiv[[#Headers],[Agency]])),COLUMNS($F$7:AH$7))))</f>
        <v/>
      </c>
      <c r="AI510" s="1069" t="str" cm="1">
        <f t="array" ref="AI510">IF($D510&lt;COLUMNS($F$7:AI$7),"",INDEX(TableDiv[[GASB]:[GASB]],_xlfn.AGGREGATE(15,3,(TableDiv[[Agency]:[Agency]]=$E510)/(TableDiv[[Agency]:[Agency]]=$E510)*(ROW(TableDiv[Agency])-ROW(TableDiv[[#Headers],[Agency]])),COLUMNS($F$7:AI$7))))</f>
        <v/>
      </c>
      <c r="AJ510" s="1069" t="str" cm="1">
        <f t="array" ref="AJ510">IF($D510&lt;COLUMNS($F$7:AJ$7),"",INDEX(TableDiv[[GASB]:[GASB]],_xlfn.AGGREGATE(15,3,(TableDiv[[Agency]:[Agency]]=$E510)/(TableDiv[[Agency]:[Agency]]=$E510)*(ROW(TableDiv[Agency])-ROW(TableDiv[[#Headers],[Agency]])),COLUMNS($F$7:AJ$7))))</f>
        <v/>
      </c>
      <c r="AK510" s="1069" t="str" cm="1">
        <f t="array" ref="AK510">IF($D510&lt;COLUMNS($F$7:AK$7),"",INDEX(TableDiv[[GASB]:[GASB]],_xlfn.AGGREGATE(15,3,(TableDiv[[Agency]:[Agency]]=$E510)/(TableDiv[[Agency]:[Agency]]=$E510)*(ROW(TableDiv[Agency])-ROW(TableDiv[[#Headers],[Agency]])),COLUMNS($F$7:AK$7))))</f>
        <v/>
      </c>
      <c r="AL510" s="1069" t="str" cm="1">
        <f t="array" ref="AL510">IF($D510&lt;COLUMNS($F$7:AL$7),"",INDEX(TableDiv[[GASB]:[GASB]],_xlfn.AGGREGATE(15,3,(TableDiv[[Agency]:[Agency]]=$E510)/(TableDiv[[Agency]:[Agency]]=$E510)*(ROW(TableDiv[Agency])-ROW(TableDiv[[#Headers],[Agency]])),COLUMNS($F$7:AL$7))))</f>
        <v/>
      </c>
      <c r="AM510" s="1069" t="str" cm="1">
        <f t="array" ref="AM510">IF($D510&lt;COLUMNS($F$7:AM$7),"",INDEX(TableDiv[[GASB]:[GASB]],_xlfn.AGGREGATE(15,3,(TableDiv[[Agency]:[Agency]]=$E510)/(TableDiv[[Agency]:[Agency]]=$E510)*(ROW(TableDiv[Agency])-ROW(TableDiv[[#Headers],[Agency]])),COLUMNS($F$7:AM$7))))</f>
        <v/>
      </c>
      <c r="AN510" s="1069"/>
      <c r="AO510" s="1069"/>
      <c r="AP510" s="1069"/>
      <c r="AQ510" s="1069"/>
      <c r="AR510" s="1069"/>
      <c r="AS510" s="1069"/>
    </row>
    <row r="511" spans="1:45" ht="15">
      <c r="A511" s="1073"/>
      <c r="B511" s="1073"/>
      <c r="C511" s="1069"/>
      <c r="W511" s="1069" t="str" cm="1">
        <f t="array" ref="W511">IF($D511&lt;COLUMNS($F$7:W$7),"",INDEX(TableDiv[[GASB]:[GASB]],_xlfn.AGGREGATE(15,3,(TableDiv[[Agency]:[Agency]]=$E511)/(TableDiv[[Agency]:[Agency]]=$E511)*(ROW(TableDiv[Agency])-ROW(TableDiv[[#Headers],[Agency]])),COLUMNS($F$7:W$7))))</f>
        <v/>
      </c>
      <c r="X511" s="1069" t="str" cm="1">
        <f t="array" ref="X511">IF($D511&lt;COLUMNS($F$7:X$7),"",INDEX(TableDiv[[GASB]:[GASB]],_xlfn.AGGREGATE(15,3,(TableDiv[[Agency]:[Agency]]=$E511)/(TableDiv[[Agency]:[Agency]]=$E511)*(ROW(TableDiv[Agency])-ROW(TableDiv[[#Headers],[Agency]])),COLUMNS($F$7:X$7))))</f>
        <v/>
      </c>
      <c r="Y511" s="1069" t="str" cm="1">
        <f t="array" ref="Y511">IF($D511&lt;COLUMNS($F$7:Y$7),"",INDEX(TableDiv[[GASB]:[GASB]],_xlfn.AGGREGATE(15,3,(TableDiv[[Agency]:[Agency]]=$E511)/(TableDiv[[Agency]:[Agency]]=$E511)*(ROW(TableDiv[Agency])-ROW(TableDiv[[#Headers],[Agency]])),COLUMNS($F$7:Y$7))))</f>
        <v/>
      </c>
      <c r="Z511" s="1069" t="str" cm="1">
        <f t="array" ref="Z511">IF($D511&lt;COLUMNS($F$7:Z$7),"",INDEX(TableDiv[[GASB]:[GASB]],_xlfn.AGGREGATE(15,3,(TableDiv[[Agency]:[Agency]]=$E511)/(TableDiv[[Agency]:[Agency]]=$E511)*(ROW(TableDiv[Agency])-ROW(TableDiv[[#Headers],[Agency]])),COLUMNS($F$7:Z$7))))</f>
        <v/>
      </c>
      <c r="AA511" s="1069" t="str" cm="1">
        <f t="array" ref="AA511">IF($D511&lt;COLUMNS($F$7:AA$7),"",INDEX(TableDiv[[GASB]:[GASB]],_xlfn.AGGREGATE(15,3,(TableDiv[[Agency]:[Agency]]=$E511)/(TableDiv[[Agency]:[Agency]]=$E511)*(ROW(TableDiv[Agency])-ROW(TableDiv[[#Headers],[Agency]])),COLUMNS($F$7:AA$7))))</f>
        <v/>
      </c>
      <c r="AB511" s="1069" t="str" cm="1">
        <f t="array" ref="AB511">IF($D511&lt;COLUMNS($F$7:AB$7),"",INDEX(TableDiv[[GASB]:[GASB]],_xlfn.AGGREGATE(15,3,(TableDiv[[Agency]:[Agency]]=$E511)/(TableDiv[[Agency]:[Agency]]=$E511)*(ROW(TableDiv[Agency])-ROW(TableDiv[[#Headers],[Agency]])),COLUMNS($F$7:AB$7))))</f>
        <v/>
      </c>
      <c r="AC511" s="1069" t="str" cm="1">
        <f t="array" ref="AC511">IF($D511&lt;COLUMNS($F$7:AC$7),"",INDEX(TableDiv[[GASB]:[GASB]],_xlfn.AGGREGATE(15,3,(TableDiv[[Agency]:[Agency]]=$E511)/(TableDiv[[Agency]:[Agency]]=$E511)*(ROW(TableDiv[Agency])-ROW(TableDiv[[#Headers],[Agency]])),COLUMNS($F$7:AC$7))))</f>
        <v/>
      </c>
      <c r="AD511" s="1069" t="str" cm="1">
        <f t="array" ref="AD511">IF($D511&lt;COLUMNS($F$7:AD$7),"",INDEX(TableDiv[[GASB]:[GASB]],_xlfn.AGGREGATE(15,3,(TableDiv[[Agency]:[Agency]]=$E511)/(TableDiv[[Agency]:[Agency]]=$E511)*(ROW(TableDiv[Agency])-ROW(TableDiv[[#Headers],[Agency]])),COLUMNS($F$7:AD$7))))</f>
        <v/>
      </c>
      <c r="AE511" s="1069" t="str" cm="1">
        <f t="array" ref="AE511">IF($D511&lt;COLUMNS($F$7:AE$7),"",INDEX(TableDiv[[GASB]:[GASB]],_xlfn.AGGREGATE(15,3,(TableDiv[[Agency]:[Agency]]=$E511)/(TableDiv[[Agency]:[Agency]]=$E511)*(ROW(TableDiv[Agency])-ROW(TableDiv[[#Headers],[Agency]])),COLUMNS($F$7:AE$7))))</f>
        <v/>
      </c>
      <c r="AF511" s="1069" t="str" cm="1">
        <f t="array" ref="AF511">IF($D511&lt;COLUMNS($F$7:AF$7),"",INDEX(TableDiv[[GASB]:[GASB]],_xlfn.AGGREGATE(15,3,(TableDiv[[Agency]:[Agency]]=$E511)/(TableDiv[[Agency]:[Agency]]=$E511)*(ROW(TableDiv[Agency])-ROW(TableDiv[[#Headers],[Agency]])),COLUMNS($F$7:AF$7))))</f>
        <v/>
      </c>
      <c r="AG511" s="1069" t="str" cm="1">
        <f t="array" ref="AG511">IF($D511&lt;COLUMNS($F$7:AG$7),"",INDEX(TableDiv[[GASB]:[GASB]],_xlfn.AGGREGATE(15,3,(TableDiv[[Agency]:[Agency]]=$E511)/(TableDiv[[Agency]:[Agency]]=$E511)*(ROW(TableDiv[Agency])-ROW(TableDiv[[#Headers],[Agency]])),COLUMNS($F$7:AG$7))))</f>
        <v/>
      </c>
      <c r="AH511" s="1069" t="str" cm="1">
        <f t="array" ref="AH511">IF($D511&lt;COLUMNS($F$7:AH$7),"",INDEX(TableDiv[[GASB]:[GASB]],_xlfn.AGGREGATE(15,3,(TableDiv[[Agency]:[Agency]]=$E511)/(TableDiv[[Agency]:[Agency]]=$E511)*(ROW(TableDiv[Agency])-ROW(TableDiv[[#Headers],[Agency]])),COLUMNS($F$7:AH$7))))</f>
        <v/>
      </c>
      <c r="AI511" s="1069" t="str" cm="1">
        <f t="array" ref="AI511">IF($D511&lt;COLUMNS($F$7:AI$7),"",INDEX(TableDiv[[GASB]:[GASB]],_xlfn.AGGREGATE(15,3,(TableDiv[[Agency]:[Agency]]=$E511)/(TableDiv[[Agency]:[Agency]]=$E511)*(ROW(TableDiv[Agency])-ROW(TableDiv[[#Headers],[Agency]])),COLUMNS($F$7:AI$7))))</f>
        <v/>
      </c>
      <c r="AJ511" s="1069" t="str" cm="1">
        <f t="array" ref="AJ511">IF($D511&lt;COLUMNS($F$7:AJ$7),"",INDEX(TableDiv[[GASB]:[GASB]],_xlfn.AGGREGATE(15,3,(TableDiv[[Agency]:[Agency]]=$E511)/(TableDiv[[Agency]:[Agency]]=$E511)*(ROW(TableDiv[Agency])-ROW(TableDiv[[#Headers],[Agency]])),COLUMNS($F$7:AJ$7))))</f>
        <v/>
      </c>
      <c r="AK511" s="1069" t="str" cm="1">
        <f t="array" ref="AK511">IF($D511&lt;COLUMNS($F$7:AK$7),"",INDEX(TableDiv[[GASB]:[GASB]],_xlfn.AGGREGATE(15,3,(TableDiv[[Agency]:[Agency]]=$E511)/(TableDiv[[Agency]:[Agency]]=$E511)*(ROW(TableDiv[Agency])-ROW(TableDiv[[#Headers],[Agency]])),COLUMNS($F$7:AK$7))))</f>
        <v/>
      </c>
      <c r="AL511" s="1069" t="str" cm="1">
        <f t="array" ref="AL511">IF($D511&lt;COLUMNS($F$7:AL$7),"",INDEX(TableDiv[[GASB]:[GASB]],_xlfn.AGGREGATE(15,3,(TableDiv[[Agency]:[Agency]]=$E511)/(TableDiv[[Agency]:[Agency]]=$E511)*(ROW(TableDiv[Agency])-ROW(TableDiv[[#Headers],[Agency]])),COLUMNS($F$7:AL$7))))</f>
        <v/>
      </c>
      <c r="AM511" s="1069" t="str" cm="1">
        <f t="array" ref="AM511">IF($D511&lt;COLUMNS($F$7:AM$7),"",INDEX(TableDiv[[GASB]:[GASB]],_xlfn.AGGREGATE(15,3,(TableDiv[[Agency]:[Agency]]=$E511)/(TableDiv[[Agency]:[Agency]]=$E511)*(ROW(TableDiv[Agency])-ROW(TableDiv[[#Headers],[Agency]])),COLUMNS($F$7:AM$7))))</f>
        <v/>
      </c>
      <c r="AN511" s="1069"/>
      <c r="AO511" s="1069"/>
      <c r="AP511" s="1069"/>
      <c r="AQ511" s="1069"/>
      <c r="AR511" s="1069"/>
      <c r="AS511" s="1069"/>
    </row>
    <row r="512" spans="1:45" ht="15">
      <c r="A512" s="1073"/>
      <c r="B512" s="1073"/>
      <c r="C512" s="1069"/>
      <c r="W512" s="1069" t="str" cm="1">
        <f t="array" ref="W512">IF($D512&lt;COLUMNS($F$7:W$7),"",INDEX(TableDiv[[GASB]:[GASB]],_xlfn.AGGREGATE(15,3,(TableDiv[[Agency]:[Agency]]=$E512)/(TableDiv[[Agency]:[Agency]]=$E512)*(ROW(TableDiv[Agency])-ROW(TableDiv[[#Headers],[Agency]])),COLUMNS($F$7:W$7))))</f>
        <v/>
      </c>
      <c r="X512" s="1069" t="str" cm="1">
        <f t="array" ref="X512">IF($D512&lt;COLUMNS($F$7:X$7),"",INDEX(TableDiv[[GASB]:[GASB]],_xlfn.AGGREGATE(15,3,(TableDiv[[Agency]:[Agency]]=$E512)/(TableDiv[[Agency]:[Agency]]=$E512)*(ROW(TableDiv[Agency])-ROW(TableDiv[[#Headers],[Agency]])),COLUMNS($F$7:X$7))))</f>
        <v/>
      </c>
      <c r="Y512" s="1069" t="str" cm="1">
        <f t="array" ref="Y512">IF($D512&lt;COLUMNS($F$7:Y$7),"",INDEX(TableDiv[[GASB]:[GASB]],_xlfn.AGGREGATE(15,3,(TableDiv[[Agency]:[Agency]]=$E512)/(TableDiv[[Agency]:[Agency]]=$E512)*(ROW(TableDiv[Agency])-ROW(TableDiv[[#Headers],[Agency]])),COLUMNS($F$7:Y$7))))</f>
        <v/>
      </c>
      <c r="Z512" s="1069" t="str" cm="1">
        <f t="array" ref="Z512">IF($D512&lt;COLUMNS($F$7:Z$7),"",INDEX(TableDiv[[GASB]:[GASB]],_xlfn.AGGREGATE(15,3,(TableDiv[[Agency]:[Agency]]=$E512)/(TableDiv[[Agency]:[Agency]]=$E512)*(ROW(TableDiv[Agency])-ROW(TableDiv[[#Headers],[Agency]])),COLUMNS($F$7:Z$7))))</f>
        <v/>
      </c>
      <c r="AA512" s="1069" t="str" cm="1">
        <f t="array" ref="AA512">IF($D512&lt;COLUMNS($F$7:AA$7),"",INDEX(TableDiv[[GASB]:[GASB]],_xlfn.AGGREGATE(15,3,(TableDiv[[Agency]:[Agency]]=$E512)/(TableDiv[[Agency]:[Agency]]=$E512)*(ROW(TableDiv[Agency])-ROW(TableDiv[[#Headers],[Agency]])),COLUMNS($F$7:AA$7))))</f>
        <v/>
      </c>
      <c r="AB512" s="1069" t="str" cm="1">
        <f t="array" ref="AB512">IF($D512&lt;COLUMNS($F$7:AB$7),"",INDEX(TableDiv[[GASB]:[GASB]],_xlfn.AGGREGATE(15,3,(TableDiv[[Agency]:[Agency]]=$E512)/(TableDiv[[Agency]:[Agency]]=$E512)*(ROW(TableDiv[Agency])-ROW(TableDiv[[#Headers],[Agency]])),COLUMNS($F$7:AB$7))))</f>
        <v/>
      </c>
      <c r="AC512" s="1069" t="str" cm="1">
        <f t="array" ref="AC512">IF($D512&lt;COLUMNS($F$7:AC$7),"",INDEX(TableDiv[[GASB]:[GASB]],_xlfn.AGGREGATE(15,3,(TableDiv[[Agency]:[Agency]]=$E512)/(TableDiv[[Agency]:[Agency]]=$E512)*(ROW(TableDiv[Agency])-ROW(TableDiv[[#Headers],[Agency]])),COLUMNS($F$7:AC$7))))</f>
        <v/>
      </c>
      <c r="AD512" s="1069" t="str" cm="1">
        <f t="array" ref="AD512">IF($D512&lt;COLUMNS($F$7:AD$7),"",INDEX(TableDiv[[GASB]:[GASB]],_xlfn.AGGREGATE(15,3,(TableDiv[[Agency]:[Agency]]=$E512)/(TableDiv[[Agency]:[Agency]]=$E512)*(ROW(TableDiv[Agency])-ROW(TableDiv[[#Headers],[Agency]])),COLUMNS($F$7:AD$7))))</f>
        <v/>
      </c>
      <c r="AE512" s="1069" t="str" cm="1">
        <f t="array" ref="AE512">IF($D512&lt;COLUMNS($F$7:AE$7),"",INDEX(TableDiv[[GASB]:[GASB]],_xlfn.AGGREGATE(15,3,(TableDiv[[Agency]:[Agency]]=$E512)/(TableDiv[[Agency]:[Agency]]=$E512)*(ROW(TableDiv[Agency])-ROW(TableDiv[[#Headers],[Agency]])),COLUMNS($F$7:AE$7))))</f>
        <v/>
      </c>
      <c r="AF512" s="1069" t="str" cm="1">
        <f t="array" ref="AF512">IF($D512&lt;COLUMNS($F$7:AF$7),"",INDEX(TableDiv[[GASB]:[GASB]],_xlfn.AGGREGATE(15,3,(TableDiv[[Agency]:[Agency]]=$E512)/(TableDiv[[Agency]:[Agency]]=$E512)*(ROW(TableDiv[Agency])-ROW(TableDiv[[#Headers],[Agency]])),COLUMNS($F$7:AF$7))))</f>
        <v/>
      </c>
      <c r="AG512" s="1069" t="str" cm="1">
        <f t="array" ref="AG512">IF($D512&lt;COLUMNS($F$7:AG$7),"",INDEX(TableDiv[[GASB]:[GASB]],_xlfn.AGGREGATE(15,3,(TableDiv[[Agency]:[Agency]]=$E512)/(TableDiv[[Agency]:[Agency]]=$E512)*(ROW(TableDiv[Agency])-ROW(TableDiv[[#Headers],[Agency]])),COLUMNS($F$7:AG$7))))</f>
        <v/>
      </c>
      <c r="AH512" s="1069" t="str" cm="1">
        <f t="array" ref="AH512">IF($D512&lt;COLUMNS($F$7:AH$7),"",INDEX(TableDiv[[GASB]:[GASB]],_xlfn.AGGREGATE(15,3,(TableDiv[[Agency]:[Agency]]=$E512)/(TableDiv[[Agency]:[Agency]]=$E512)*(ROW(TableDiv[Agency])-ROW(TableDiv[[#Headers],[Agency]])),COLUMNS($F$7:AH$7))))</f>
        <v/>
      </c>
      <c r="AI512" s="1069" t="str" cm="1">
        <f t="array" ref="AI512">IF($D512&lt;COLUMNS($F$7:AI$7),"",INDEX(TableDiv[[GASB]:[GASB]],_xlfn.AGGREGATE(15,3,(TableDiv[[Agency]:[Agency]]=$E512)/(TableDiv[[Agency]:[Agency]]=$E512)*(ROW(TableDiv[Agency])-ROW(TableDiv[[#Headers],[Agency]])),COLUMNS($F$7:AI$7))))</f>
        <v/>
      </c>
      <c r="AJ512" s="1069" t="str" cm="1">
        <f t="array" ref="AJ512">IF($D512&lt;COLUMNS($F$7:AJ$7),"",INDEX(TableDiv[[GASB]:[GASB]],_xlfn.AGGREGATE(15,3,(TableDiv[[Agency]:[Agency]]=$E512)/(TableDiv[[Agency]:[Agency]]=$E512)*(ROW(TableDiv[Agency])-ROW(TableDiv[[#Headers],[Agency]])),COLUMNS($F$7:AJ$7))))</f>
        <v/>
      </c>
      <c r="AK512" s="1069" t="str" cm="1">
        <f t="array" ref="AK512">IF($D512&lt;COLUMNS($F$7:AK$7),"",INDEX(TableDiv[[GASB]:[GASB]],_xlfn.AGGREGATE(15,3,(TableDiv[[Agency]:[Agency]]=$E512)/(TableDiv[[Agency]:[Agency]]=$E512)*(ROW(TableDiv[Agency])-ROW(TableDiv[[#Headers],[Agency]])),COLUMNS($F$7:AK$7))))</f>
        <v/>
      </c>
      <c r="AL512" s="1069" t="str" cm="1">
        <f t="array" ref="AL512">IF($D512&lt;COLUMNS($F$7:AL$7),"",INDEX(TableDiv[[GASB]:[GASB]],_xlfn.AGGREGATE(15,3,(TableDiv[[Agency]:[Agency]]=$E512)/(TableDiv[[Agency]:[Agency]]=$E512)*(ROW(TableDiv[Agency])-ROW(TableDiv[[#Headers],[Agency]])),COLUMNS($F$7:AL$7))))</f>
        <v/>
      </c>
      <c r="AM512" s="1069" t="str" cm="1">
        <f t="array" ref="AM512">IF($D512&lt;COLUMNS($F$7:AM$7),"",INDEX(TableDiv[[GASB]:[GASB]],_xlfn.AGGREGATE(15,3,(TableDiv[[Agency]:[Agency]]=$E512)/(TableDiv[[Agency]:[Agency]]=$E512)*(ROW(TableDiv[Agency])-ROW(TableDiv[[#Headers],[Agency]])),COLUMNS($F$7:AM$7))))</f>
        <v/>
      </c>
      <c r="AN512" s="1069"/>
      <c r="AO512" s="1069"/>
      <c r="AP512" s="1069"/>
      <c r="AQ512" s="1069"/>
      <c r="AR512" s="1069"/>
      <c r="AS512" s="1069"/>
    </row>
    <row r="513" spans="1:45" ht="15">
      <c r="A513" s="1073"/>
      <c r="B513" s="1073"/>
      <c r="C513" s="1069"/>
      <c r="W513" s="1069" t="str" cm="1">
        <f t="array" ref="W513">IF($D513&lt;COLUMNS($F$7:W$7),"",INDEX(TableDiv[[GASB]:[GASB]],_xlfn.AGGREGATE(15,3,(TableDiv[[Agency]:[Agency]]=$E513)/(TableDiv[[Agency]:[Agency]]=$E513)*(ROW(TableDiv[Agency])-ROW(TableDiv[[#Headers],[Agency]])),COLUMNS($F$7:W$7))))</f>
        <v/>
      </c>
      <c r="X513" s="1069" t="str" cm="1">
        <f t="array" ref="X513">IF($D513&lt;COLUMNS($F$7:X$7),"",INDEX(TableDiv[[GASB]:[GASB]],_xlfn.AGGREGATE(15,3,(TableDiv[[Agency]:[Agency]]=$E513)/(TableDiv[[Agency]:[Agency]]=$E513)*(ROW(TableDiv[Agency])-ROW(TableDiv[[#Headers],[Agency]])),COLUMNS($F$7:X$7))))</f>
        <v/>
      </c>
      <c r="Y513" s="1069" t="str" cm="1">
        <f t="array" ref="Y513">IF($D513&lt;COLUMNS($F$7:Y$7),"",INDEX(TableDiv[[GASB]:[GASB]],_xlfn.AGGREGATE(15,3,(TableDiv[[Agency]:[Agency]]=$E513)/(TableDiv[[Agency]:[Agency]]=$E513)*(ROW(TableDiv[Agency])-ROW(TableDiv[[#Headers],[Agency]])),COLUMNS($F$7:Y$7))))</f>
        <v/>
      </c>
      <c r="Z513" s="1069" t="str" cm="1">
        <f t="array" ref="Z513">IF($D513&lt;COLUMNS($F$7:Z$7),"",INDEX(TableDiv[[GASB]:[GASB]],_xlfn.AGGREGATE(15,3,(TableDiv[[Agency]:[Agency]]=$E513)/(TableDiv[[Agency]:[Agency]]=$E513)*(ROW(TableDiv[Agency])-ROW(TableDiv[[#Headers],[Agency]])),COLUMNS($F$7:Z$7))))</f>
        <v/>
      </c>
      <c r="AA513" s="1069" t="str" cm="1">
        <f t="array" ref="AA513">IF($D513&lt;COLUMNS($F$7:AA$7),"",INDEX(TableDiv[[GASB]:[GASB]],_xlfn.AGGREGATE(15,3,(TableDiv[[Agency]:[Agency]]=$E513)/(TableDiv[[Agency]:[Agency]]=$E513)*(ROW(TableDiv[Agency])-ROW(TableDiv[[#Headers],[Agency]])),COLUMNS($F$7:AA$7))))</f>
        <v/>
      </c>
      <c r="AB513" s="1069" t="str" cm="1">
        <f t="array" ref="AB513">IF($D513&lt;COLUMNS($F$7:AB$7),"",INDEX(TableDiv[[GASB]:[GASB]],_xlfn.AGGREGATE(15,3,(TableDiv[[Agency]:[Agency]]=$E513)/(TableDiv[[Agency]:[Agency]]=$E513)*(ROW(TableDiv[Agency])-ROW(TableDiv[[#Headers],[Agency]])),COLUMNS($F$7:AB$7))))</f>
        <v/>
      </c>
      <c r="AC513" s="1069" t="str" cm="1">
        <f t="array" ref="AC513">IF($D513&lt;COLUMNS($F$7:AC$7),"",INDEX(TableDiv[[GASB]:[GASB]],_xlfn.AGGREGATE(15,3,(TableDiv[[Agency]:[Agency]]=$E513)/(TableDiv[[Agency]:[Agency]]=$E513)*(ROW(TableDiv[Agency])-ROW(TableDiv[[#Headers],[Agency]])),COLUMNS($F$7:AC$7))))</f>
        <v/>
      </c>
      <c r="AD513" s="1069" t="str" cm="1">
        <f t="array" ref="AD513">IF($D513&lt;COLUMNS($F$7:AD$7),"",INDEX(TableDiv[[GASB]:[GASB]],_xlfn.AGGREGATE(15,3,(TableDiv[[Agency]:[Agency]]=$E513)/(TableDiv[[Agency]:[Agency]]=$E513)*(ROW(TableDiv[Agency])-ROW(TableDiv[[#Headers],[Agency]])),COLUMNS($F$7:AD$7))))</f>
        <v/>
      </c>
      <c r="AE513" s="1069" t="str" cm="1">
        <f t="array" ref="AE513">IF($D513&lt;COLUMNS($F$7:AE$7),"",INDEX(TableDiv[[GASB]:[GASB]],_xlfn.AGGREGATE(15,3,(TableDiv[[Agency]:[Agency]]=$E513)/(TableDiv[[Agency]:[Agency]]=$E513)*(ROW(TableDiv[Agency])-ROW(TableDiv[[#Headers],[Agency]])),COLUMNS($F$7:AE$7))))</f>
        <v/>
      </c>
      <c r="AF513" s="1069" t="str" cm="1">
        <f t="array" ref="AF513">IF($D513&lt;COLUMNS($F$7:AF$7),"",INDEX(TableDiv[[GASB]:[GASB]],_xlfn.AGGREGATE(15,3,(TableDiv[[Agency]:[Agency]]=$E513)/(TableDiv[[Agency]:[Agency]]=$E513)*(ROW(TableDiv[Agency])-ROW(TableDiv[[#Headers],[Agency]])),COLUMNS($F$7:AF$7))))</f>
        <v/>
      </c>
      <c r="AG513" s="1069" t="str" cm="1">
        <f t="array" ref="AG513">IF($D513&lt;COLUMNS($F$7:AG$7),"",INDEX(TableDiv[[GASB]:[GASB]],_xlfn.AGGREGATE(15,3,(TableDiv[[Agency]:[Agency]]=$E513)/(TableDiv[[Agency]:[Agency]]=$E513)*(ROW(TableDiv[Agency])-ROW(TableDiv[[#Headers],[Agency]])),COLUMNS($F$7:AG$7))))</f>
        <v/>
      </c>
      <c r="AH513" s="1069" t="str" cm="1">
        <f t="array" ref="AH513">IF($D513&lt;COLUMNS($F$7:AH$7),"",INDEX(TableDiv[[GASB]:[GASB]],_xlfn.AGGREGATE(15,3,(TableDiv[[Agency]:[Agency]]=$E513)/(TableDiv[[Agency]:[Agency]]=$E513)*(ROW(TableDiv[Agency])-ROW(TableDiv[[#Headers],[Agency]])),COLUMNS($F$7:AH$7))))</f>
        <v/>
      </c>
      <c r="AI513" s="1069" t="str" cm="1">
        <f t="array" ref="AI513">IF($D513&lt;COLUMNS($F$7:AI$7),"",INDEX(TableDiv[[GASB]:[GASB]],_xlfn.AGGREGATE(15,3,(TableDiv[[Agency]:[Agency]]=$E513)/(TableDiv[[Agency]:[Agency]]=$E513)*(ROW(TableDiv[Agency])-ROW(TableDiv[[#Headers],[Agency]])),COLUMNS($F$7:AI$7))))</f>
        <v/>
      </c>
      <c r="AJ513" s="1069" t="str" cm="1">
        <f t="array" ref="AJ513">IF($D513&lt;COLUMNS($F$7:AJ$7),"",INDEX(TableDiv[[GASB]:[GASB]],_xlfn.AGGREGATE(15,3,(TableDiv[[Agency]:[Agency]]=$E513)/(TableDiv[[Agency]:[Agency]]=$E513)*(ROW(TableDiv[Agency])-ROW(TableDiv[[#Headers],[Agency]])),COLUMNS($F$7:AJ$7))))</f>
        <v/>
      </c>
      <c r="AK513" s="1069" t="str" cm="1">
        <f t="array" ref="AK513">IF($D513&lt;COLUMNS($F$7:AK$7),"",INDEX(TableDiv[[GASB]:[GASB]],_xlfn.AGGREGATE(15,3,(TableDiv[[Agency]:[Agency]]=$E513)/(TableDiv[[Agency]:[Agency]]=$E513)*(ROW(TableDiv[Agency])-ROW(TableDiv[[#Headers],[Agency]])),COLUMNS($F$7:AK$7))))</f>
        <v/>
      </c>
      <c r="AL513" s="1069" t="str" cm="1">
        <f t="array" ref="AL513">IF($D513&lt;COLUMNS($F$7:AL$7),"",INDEX(TableDiv[[GASB]:[GASB]],_xlfn.AGGREGATE(15,3,(TableDiv[[Agency]:[Agency]]=$E513)/(TableDiv[[Agency]:[Agency]]=$E513)*(ROW(TableDiv[Agency])-ROW(TableDiv[[#Headers],[Agency]])),COLUMNS($F$7:AL$7))))</f>
        <v/>
      </c>
      <c r="AM513" s="1069" t="str" cm="1">
        <f t="array" ref="AM513">IF($D513&lt;COLUMNS($F$7:AM$7),"",INDEX(TableDiv[[GASB]:[GASB]],_xlfn.AGGREGATE(15,3,(TableDiv[[Agency]:[Agency]]=$E513)/(TableDiv[[Agency]:[Agency]]=$E513)*(ROW(TableDiv[Agency])-ROW(TableDiv[[#Headers],[Agency]])),COLUMNS($F$7:AM$7))))</f>
        <v/>
      </c>
      <c r="AN513" s="1069"/>
      <c r="AO513" s="1069"/>
      <c r="AP513" s="1069"/>
      <c r="AQ513" s="1069"/>
      <c r="AR513" s="1069"/>
      <c r="AS513" s="1069"/>
    </row>
    <row r="514" spans="1:45" ht="15">
      <c r="A514" s="1073"/>
      <c r="B514" s="1073"/>
      <c r="C514" s="1069"/>
      <c r="W514" s="1069" t="str" cm="1">
        <f t="array" ref="W514">IF($D514&lt;COLUMNS($F$7:W$7),"",INDEX(TableDiv[[GASB]:[GASB]],_xlfn.AGGREGATE(15,3,(TableDiv[[Agency]:[Agency]]=$E514)/(TableDiv[[Agency]:[Agency]]=$E514)*(ROW(TableDiv[Agency])-ROW(TableDiv[[#Headers],[Agency]])),COLUMNS($F$7:W$7))))</f>
        <v/>
      </c>
      <c r="X514" s="1069" t="str" cm="1">
        <f t="array" ref="X514">IF($D514&lt;COLUMNS($F$7:X$7),"",INDEX(TableDiv[[GASB]:[GASB]],_xlfn.AGGREGATE(15,3,(TableDiv[[Agency]:[Agency]]=$E514)/(TableDiv[[Agency]:[Agency]]=$E514)*(ROW(TableDiv[Agency])-ROW(TableDiv[[#Headers],[Agency]])),COLUMNS($F$7:X$7))))</f>
        <v/>
      </c>
      <c r="Y514" s="1069" t="str" cm="1">
        <f t="array" ref="Y514">IF($D514&lt;COLUMNS($F$7:Y$7),"",INDEX(TableDiv[[GASB]:[GASB]],_xlfn.AGGREGATE(15,3,(TableDiv[[Agency]:[Agency]]=$E514)/(TableDiv[[Agency]:[Agency]]=$E514)*(ROW(TableDiv[Agency])-ROW(TableDiv[[#Headers],[Agency]])),COLUMNS($F$7:Y$7))))</f>
        <v/>
      </c>
      <c r="Z514" s="1069" t="str" cm="1">
        <f t="array" ref="Z514">IF($D514&lt;COLUMNS($F$7:Z$7),"",INDEX(TableDiv[[GASB]:[GASB]],_xlfn.AGGREGATE(15,3,(TableDiv[[Agency]:[Agency]]=$E514)/(TableDiv[[Agency]:[Agency]]=$E514)*(ROW(TableDiv[Agency])-ROW(TableDiv[[#Headers],[Agency]])),COLUMNS($F$7:Z$7))))</f>
        <v/>
      </c>
      <c r="AA514" s="1069" t="str" cm="1">
        <f t="array" ref="AA514">IF($D514&lt;COLUMNS($F$7:AA$7),"",INDEX(TableDiv[[GASB]:[GASB]],_xlfn.AGGREGATE(15,3,(TableDiv[[Agency]:[Agency]]=$E514)/(TableDiv[[Agency]:[Agency]]=$E514)*(ROW(TableDiv[Agency])-ROW(TableDiv[[#Headers],[Agency]])),COLUMNS($F$7:AA$7))))</f>
        <v/>
      </c>
      <c r="AB514" s="1069" t="str" cm="1">
        <f t="array" ref="AB514">IF($D514&lt;COLUMNS($F$7:AB$7),"",INDEX(TableDiv[[GASB]:[GASB]],_xlfn.AGGREGATE(15,3,(TableDiv[[Agency]:[Agency]]=$E514)/(TableDiv[[Agency]:[Agency]]=$E514)*(ROW(TableDiv[Agency])-ROW(TableDiv[[#Headers],[Agency]])),COLUMNS($F$7:AB$7))))</f>
        <v/>
      </c>
      <c r="AC514" s="1069" t="str" cm="1">
        <f t="array" ref="AC514">IF($D514&lt;COLUMNS($F$7:AC$7),"",INDEX(TableDiv[[GASB]:[GASB]],_xlfn.AGGREGATE(15,3,(TableDiv[[Agency]:[Agency]]=$E514)/(TableDiv[[Agency]:[Agency]]=$E514)*(ROW(TableDiv[Agency])-ROW(TableDiv[[#Headers],[Agency]])),COLUMNS($F$7:AC$7))))</f>
        <v/>
      </c>
      <c r="AD514" s="1069" t="str" cm="1">
        <f t="array" ref="AD514">IF($D514&lt;COLUMNS($F$7:AD$7),"",INDEX(TableDiv[[GASB]:[GASB]],_xlfn.AGGREGATE(15,3,(TableDiv[[Agency]:[Agency]]=$E514)/(TableDiv[[Agency]:[Agency]]=$E514)*(ROW(TableDiv[Agency])-ROW(TableDiv[[#Headers],[Agency]])),COLUMNS($F$7:AD$7))))</f>
        <v/>
      </c>
      <c r="AE514" s="1069" t="str" cm="1">
        <f t="array" ref="AE514">IF($D514&lt;COLUMNS($F$7:AE$7),"",INDEX(TableDiv[[GASB]:[GASB]],_xlfn.AGGREGATE(15,3,(TableDiv[[Agency]:[Agency]]=$E514)/(TableDiv[[Agency]:[Agency]]=$E514)*(ROW(TableDiv[Agency])-ROW(TableDiv[[#Headers],[Agency]])),COLUMNS($F$7:AE$7))))</f>
        <v/>
      </c>
      <c r="AF514" s="1069" t="str" cm="1">
        <f t="array" ref="AF514">IF($D514&lt;COLUMNS($F$7:AF$7),"",INDEX(TableDiv[[GASB]:[GASB]],_xlfn.AGGREGATE(15,3,(TableDiv[[Agency]:[Agency]]=$E514)/(TableDiv[[Agency]:[Agency]]=$E514)*(ROW(TableDiv[Agency])-ROW(TableDiv[[#Headers],[Agency]])),COLUMNS($F$7:AF$7))))</f>
        <v/>
      </c>
      <c r="AG514" s="1069" t="str" cm="1">
        <f t="array" ref="AG514">IF($D514&lt;COLUMNS($F$7:AG$7),"",INDEX(TableDiv[[GASB]:[GASB]],_xlfn.AGGREGATE(15,3,(TableDiv[[Agency]:[Agency]]=$E514)/(TableDiv[[Agency]:[Agency]]=$E514)*(ROW(TableDiv[Agency])-ROW(TableDiv[[#Headers],[Agency]])),COLUMNS($F$7:AG$7))))</f>
        <v/>
      </c>
      <c r="AH514" s="1069" t="str" cm="1">
        <f t="array" ref="AH514">IF($D514&lt;COLUMNS($F$7:AH$7),"",INDEX(TableDiv[[GASB]:[GASB]],_xlfn.AGGREGATE(15,3,(TableDiv[[Agency]:[Agency]]=$E514)/(TableDiv[[Agency]:[Agency]]=$E514)*(ROW(TableDiv[Agency])-ROW(TableDiv[[#Headers],[Agency]])),COLUMNS($F$7:AH$7))))</f>
        <v/>
      </c>
      <c r="AI514" s="1069" t="str" cm="1">
        <f t="array" ref="AI514">IF($D514&lt;COLUMNS($F$7:AI$7),"",INDEX(TableDiv[[GASB]:[GASB]],_xlfn.AGGREGATE(15,3,(TableDiv[[Agency]:[Agency]]=$E514)/(TableDiv[[Agency]:[Agency]]=$E514)*(ROW(TableDiv[Agency])-ROW(TableDiv[[#Headers],[Agency]])),COLUMNS($F$7:AI$7))))</f>
        <v/>
      </c>
      <c r="AJ514" s="1069" t="str" cm="1">
        <f t="array" ref="AJ514">IF($D514&lt;COLUMNS($F$7:AJ$7),"",INDEX(TableDiv[[GASB]:[GASB]],_xlfn.AGGREGATE(15,3,(TableDiv[[Agency]:[Agency]]=$E514)/(TableDiv[[Agency]:[Agency]]=$E514)*(ROW(TableDiv[Agency])-ROW(TableDiv[[#Headers],[Agency]])),COLUMNS($F$7:AJ$7))))</f>
        <v/>
      </c>
      <c r="AK514" s="1069" t="str" cm="1">
        <f t="array" ref="AK514">IF($D514&lt;COLUMNS($F$7:AK$7),"",INDEX(TableDiv[[GASB]:[GASB]],_xlfn.AGGREGATE(15,3,(TableDiv[[Agency]:[Agency]]=$E514)/(TableDiv[[Agency]:[Agency]]=$E514)*(ROW(TableDiv[Agency])-ROW(TableDiv[[#Headers],[Agency]])),COLUMNS($F$7:AK$7))))</f>
        <v/>
      </c>
      <c r="AL514" s="1069" t="str" cm="1">
        <f t="array" ref="AL514">IF($D514&lt;COLUMNS($F$7:AL$7),"",INDEX(TableDiv[[GASB]:[GASB]],_xlfn.AGGREGATE(15,3,(TableDiv[[Agency]:[Agency]]=$E514)/(TableDiv[[Agency]:[Agency]]=$E514)*(ROW(TableDiv[Agency])-ROW(TableDiv[[#Headers],[Agency]])),COLUMNS($F$7:AL$7))))</f>
        <v/>
      </c>
      <c r="AM514" s="1069" t="str" cm="1">
        <f t="array" ref="AM514">IF($D514&lt;COLUMNS($F$7:AM$7),"",INDEX(TableDiv[[GASB]:[GASB]],_xlfn.AGGREGATE(15,3,(TableDiv[[Agency]:[Agency]]=$E514)/(TableDiv[[Agency]:[Agency]]=$E514)*(ROW(TableDiv[Agency])-ROW(TableDiv[[#Headers],[Agency]])),COLUMNS($F$7:AM$7))))</f>
        <v/>
      </c>
      <c r="AN514" s="1069"/>
      <c r="AO514" s="1069"/>
      <c r="AP514" s="1069"/>
      <c r="AQ514" s="1069"/>
      <c r="AR514" s="1069"/>
      <c r="AS514" s="1069"/>
    </row>
    <row r="515" spans="1:45" ht="15">
      <c r="A515" s="1073"/>
      <c r="B515" s="1073"/>
      <c r="C515" s="1069"/>
      <c r="W515" s="1069" t="str" cm="1">
        <f t="array" ref="W515">IF($D515&lt;COLUMNS($F$7:W$7),"",INDEX(TableDiv[[GASB]:[GASB]],_xlfn.AGGREGATE(15,3,(TableDiv[[Agency]:[Agency]]=$E515)/(TableDiv[[Agency]:[Agency]]=$E515)*(ROW(TableDiv[Agency])-ROW(TableDiv[[#Headers],[Agency]])),COLUMNS($F$7:W$7))))</f>
        <v/>
      </c>
      <c r="X515" s="1069" t="str" cm="1">
        <f t="array" ref="X515">IF($D515&lt;COLUMNS($F$7:X$7),"",INDEX(TableDiv[[GASB]:[GASB]],_xlfn.AGGREGATE(15,3,(TableDiv[[Agency]:[Agency]]=$E515)/(TableDiv[[Agency]:[Agency]]=$E515)*(ROW(TableDiv[Agency])-ROW(TableDiv[[#Headers],[Agency]])),COLUMNS($F$7:X$7))))</f>
        <v/>
      </c>
      <c r="Y515" s="1069" t="str" cm="1">
        <f t="array" ref="Y515">IF($D515&lt;COLUMNS($F$7:Y$7),"",INDEX(TableDiv[[GASB]:[GASB]],_xlfn.AGGREGATE(15,3,(TableDiv[[Agency]:[Agency]]=$E515)/(TableDiv[[Agency]:[Agency]]=$E515)*(ROW(TableDiv[Agency])-ROW(TableDiv[[#Headers],[Agency]])),COLUMNS($F$7:Y$7))))</f>
        <v/>
      </c>
      <c r="Z515" s="1069" t="str" cm="1">
        <f t="array" ref="Z515">IF($D515&lt;COLUMNS($F$7:Z$7),"",INDEX(TableDiv[[GASB]:[GASB]],_xlfn.AGGREGATE(15,3,(TableDiv[[Agency]:[Agency]]=$E515)/(TableDiv[[Agency]:[Agency]]=$E515)*(ROW(TableDiv[Agency])-ROW(TableDiv[[#Headers],[Agency]])),COLUMNS($F$7:Z$7))))</f>
        <v/>
      </c>
      <c r="AA515" s="1069" t="str" cm="1">
        <f t="array" ref="AA515">IF($D515&lt;COLUMNS($F$7:AA$7),"",INDEX(TableDiv[[GASB]:[GASB]],_xlfn.AGGREGATE(15,3,(TableDiv[[Agency]:[Agency]]=$E515)/(TableDiv[[Agency]:[Agency]]=$E515)*(ROW(TableDiv[Agency])-ROW(TableDiv[[#Headers],[Agency]])),COLUMNS($F$7:AA$7))))</f>
        <v/>
      </c>
      <c r="AB515" s="1069" t="str" cm="1">
        <f t="array" ref="AB515">IF($D515&lt;COLUMNS($F$7:AB$7),"",INDEX(TableDiv[[GASB]:[GASB]],_xlfn.AGGREGATE(15,3,(TableDiv[[Agency]:[Agency]]=$E515)/(TableDiv[[Agency]:[Agency]]=$E515)*(ROW(TableDiv[Agency])-ROW(TableDiv[[#Headers],[Agency]])),COLUMNS($F$7:AB$7))))</f>
        <v/>
      </c>
      <c r="AC515" s="1069" t="str" cm="1">
        <f t="array" ref="AC515">IF($D515&lt;COLUMNS($F$7:AC$7),"",INDEX(TableDiv[[GASB]:[GASB]],_xlfn.AGGREGATE(15,3,(TableDiv[[Agency]:[Agency]]=$E515)/(TableDiv[[Agency]:[Agency]]=$E515)*(ROW(TableDiv[Agency])-ROW(TableDiv[[#Headers],[Agency]])),COLUMNS($F$7:AC$7))))</f>
        <v/>
      </c>
      <c r="AD515" s="1069" t="str" cm="1">
        <f t="array" ref="AD515">IF($D515&lt;COLUMNS($F$7:AD$7),"",INDEX(TableDiv[[GASB]:[GASB]],_xlfn.AGGREGATE(15,3,(TableDiv[[Agency]:[Agency]]=$E515)/(TableDiv[[Agency]:[Agency]]=$E515)*(ROW(TableDiv[Agency])-ROW(TableDiv[[#Headers],[Agency]])),COLUMNS($F$7:AD$7))))</f>
        <v/>
      </c>
      <c r="AE515" s="1069" t="str" cm="1">
        <f t="array" ref="AE515">IF($D515&lt;COLUMNS($F$7:AE$7),"",INDEX(TableDiv[[GASB]:[GASB]],_xlfn.AGGREGATE(15,3,(TableDiv[[Agency]:[Agency]]=$E515)/(TableDiv[[Agency]:[Agency]]=$E515)*(ROW(TableDiv[Agency])-ROW(TableDiv[[#Headers],[Agency]])),COLUMNS($F$7:AE$7))))</f>
        <v/>
      </c>
      <c r="AF515" s="1069" t="str" cm="1">
        <f t="array" ref="AF515">IF($D515&lt;COLUMNS($F$7:AF$7),"",INDEX(TableDiv[[GASB]:[GASB]],_xlfn.AGGREGATE(15,3,(TableDiv[[Agency]:[Agency]]=$E515)/(TableDiv[[Agency]:[Agency]]=$E515)*(ROW(TableDiv[Agency])-ROW(TableDiv[[#Headers],[Agency]])),COLUMNS($F$7:AF$7))))</f>
        <v/>
      </c>
      <c r="AG515" s="1069" t="str" cm="1">
        <f t="array" ref="AG515">IF($D515&lt;COLUMNS($F$7:AG$7),"",INDEX(TableDiv[[GASB]:[GASB]],_xlfn.AGGREGATE(15,3,(TableDiv[[Agency]:[Agency]]=$E515)/(TableDiv[[Agency]:[Agency]]=$E515)*(ROW(TableDiv[Agency])-ROW(TableDiv[[#Headers],[Agency]])),COLUMNS($F$7:AG$7))))</f>
        <v/>
      </c>
      <c r="AH515" s="1069" t="str" cm="1">
        <f t="array" ref="AH515">IF($D515&lt;COLUMNS($F$7:AH$7),"",INDEX(TableDiv[[GASB]:[GASB]],_xlfn.AGGREGATE(15,3,(TableDiv[[Agency]:[Agency]]=$E515)/(TableDiv[[Agency]:[Agency]]=$E515)*(ROW(TableDiv[Agency])-ROW(TableDiv[[#Headers],[Agency]])),COLUMNS($F$7:AH$7))))</f>
        <v/>
      </c>
      <c r="AI515" s="1069" t="str" cm="1">
        <f t="array" ref="AI515">IF($D515&lt;COLUMNS($F$7:AI$7),"",INDEX(TableDiv[[GASB]:[GASB]],_xlfn.AGGREGATE(15,3,(TableDiv[[Agency]:[Agency]]=$E515)/(TableDiv[[Agency]:[Agency]]=$E515)*(ROW(TableDiv[Agency])-ROW(TableDiv[[#Headers],[Agency]])),COLUMNS($F$7:AI$7))))</f>
        <v/>
      </c>
      <c r="AJ515" s="1069" t="str" cm="1">
        <f t="array" ref="AJ515">IF($D515&lt;COLUMNS($F$7:AJ$7),"",INDEX(TableDiv[[GASB]:[GASB]],_xlfn.AGGREGATE(15,3,(TableDiv[[Agency]:[Agency]]=$E515)/(TableDiv[[Agency]:[Agency]]=$E515)*(ROW(TableDiv[Agency])-ROW(TableDiv[[#Headers],[Agency]])),COLUMNS($F$7:AJ$7))))</f>
        <v/>
      </c>
      <c r="AK515" s="1069" t="str" cm="1">
        <f t="array" ref="AK515">IF($D515&lt;COLUMNS($F$7:AK$7),"",INDEX(TableDiv[[GASB]:[GASB]],_xlfn.AGGREGATE(15,3,(TableDiv[[Agency]:[Agency]]=$E515)/(TableDiv[[Agency]:[Agency]]=$E515)*(ROW(TableDiv[Agency])-ROW(TableDiv[[#Headers],[Agency]])),COLUMNS($F$7:AK$7))))</f>
        <v/>
      </c>
      <c r="AL515" s="1069" t="str" cm="1">
        <f t="array" ref="AL515">IF($D515&lt;COLUMNS($F$7:AL$7),"",INDEX(TableDiv[[GASB]:[GASB]],_xlfn.AGGREGATE(15,3,(TableDiv[[Agency]:[Agency]]=$E515)/(TableDiv[[Agency]:[Agency]]=$E515)*(ROW(TableDiv[Agency])-ROW(TableDiv[[#Headers],[Agency]])),COLUMNS($F$7:AL$7))))</f>
        <v/>
      </c>
      <c r="AM515" s="1069" t="str" cm="1">
        <f t="array" ref="AM515">IF($D515&lt;COLUMNS($F$7:AM$7),"",INDEX(TableDiv[[GASB]:[GASB]],_xlfn.AGGREGATE(15,3,(TableDiv[[Agency]:[Agency]]=$E515)/(TableDiv[[Agency]:[Agency]]=$E515)*(ROW(TableDiv[Agency])-ROW(TableDiv[[#Headers],[Agency]])),COLUMNS($F$7:AM$7))))</f>
        <v/>
      </c>
      <c r="AN515" s="1069"/>
      <c r="AO515" s="1069"/>
      <c r="AP515" s="1069"/>
      <c r="AQ515" s="1069"/>
      <c r="AR515" s="1069"/>
      <c r="AS515" s="1069"/>
    </row>
    <row r="516" spans="1:45" ht="15">
      <c r="A516" s="1073"/>
      <c r="B516" s="1073"/>
      <c r="C516" s="1069"/>
      <c r="W516" s="1069" t="str" cm="1">
        <f t="array" ref="W516">IF($D516&lt;COLUMNS($F$7:W$7),"",INDEX(TableDiv[[GASB]:[GASB]],_xlfn.AGGREGATE(15,3,(TableDiv[[Agency]:[Agency]]=$E516)/(TableDiv[[Agency]:[Agency]]=$E516)*(ROW(TableDiv[Agency])-ROW(TableDiv[[#Headers],[Agency]])),COLUMNS($F$7:W$7))))</f>
        <v/>
      </c>
      <c r="X516" s="1069" t="str" cm="1">
        <f t="array" ref="X516">IF($D516&lt;COLUMNS($F$7:X$7),"",INDEX(TableDiv[[GASB]:[GASB]],_xlfn.AGGREGATE(15,3,(TableDiv[[Agency]:[Agency]]=$E516)/(TableDiv[[Agency]:[Agency]]=$E516)*(ROW(TableDiv[Agency])-ROW(TableDiv[[#Headers],[Agency]])),COLUMNS($F$7:X$7))))</f>
        <v/>
      </c>
      <c r="Y516" s="1069" t="str" cm="1">
        <f t="array" ref="Y516">IF($D516&lt;COLUMNS($F$7:Y$7),"",INDEX(TableDiv[[GASB]:[GASB]],_xlfn.AGGREGATE(15,3,(TableDiv[[Agency]:[Agency]]=$E516)/(TableDiv[[Agency]:[Agency]]=$E516)*(ROW(TableDiv[Agency])-ROW(TableDiv[[#Headers],[Agency]])),COLUMNS($F$7:Y$7))))</f>
        <v/>
      </c>
      <c r="Z516" s="1069" t="str" cm="1">
        <f t="array" ref="Z516">IF($D516&lt;COLUMNS($F$7:Z$7),"",INDEX(TableDiv[[GASB]:[GASB]],_xlfn.AGGREGATE(15,3,(TableDiv[[Agency]:[Agency]]=$E516)/(TableDiv[[Agency]:[Agency]]=$E516)*(ROW(TableDiv[Agency])-ROW(TableDiv[[#Headers],[Agency]])),COLUMNS($F$7:Z$7))))</f>
        <v/>
      </c>
      <c r="AA516" s="1069" t="str" cm="1">
        <f t="array" ref="AA516">IF($D516&lt;COLUMNS($F$7:AA$7),"",INDEX(TableDiv[[GASB]:[GASB]],_xlfn.AGGREGATE(15,3,(TableDiv[[Agency]:[Agency]]=$E516)/(TableDiv[[Agency]:[Agency]]=$E516)*(ROW(TableDiv[Agency])-ROW(TableDiv[[#Headers],[Agency]])),COLUMNS($F$7:AA$7))))</f>
        <v/>
      </c>
      <c r="AB516" s="1069" t="str" cm="1">
        <f t="array" ref="AB516">IF($D516&lt;COLUMNS($F$7:AB$7),"",INDEX(TableDiv[[GASB]:[GASB]],_xlfn.AGGREGATE(15,3,(TableDiv[[Agency]:[Agency]]=$E516)/(TableDiv[[Agency]:[Agency]]=$E516)*(ROW(TableDiv[Agency])-ROW(TableDiv[[#Headers],[Agency]])),COLUMNS($F$7:AB$7))))</f>
        <v/>
      </c>
      <c r="AC516" s="1069" t="str" cm="1">
        <f t="array" ref="AC516">IF($D516&lt;COLUMNS($F$7:AC$7),"",INDEX(TableDiv[[GASB]:[GASB]],_xlfn.AGGREGATE(15,3,(TableDiv[[Agency]:[Agency]]=$E516)/(TableDiv[[Agency]:[Agency]]=$E516)*(ROW(TableDiv[Agency])-ROW(TableDiv[[#Headers],[Agency]])),COLUMNS($F$7:AC$7))))</f>
        <v/>
      </c>
      <c r="AD516" s="1069" t="str" cm="1">
        <f t="array" ref="AD516">IF($D516&lt;COLUMNS($F$7:AD$7),"",INDEX(TableDiv[[GASB]:[GASB]],_xlfn.AGGREGATE(15,3,(TableDiv[[Agency]:[Agency]]=$E516)/(TableDiv[[Agency]:[Agency]]=$E516)*(ROW(TableDiv[Agency])-ROW(TableDiv[[#Headers],[Agency]])),COLUMNS($F$7:AD$7))))</f>
        <v/>
      </c>
      <c r="AE516" s="1069" t="str" cm="1">
        <f t="array" ref="AE516">IF($D516&lt;COLUMNS($F$7:AE$7),"",INDEX(TableDiv[[GASB]:[GASB]],_xlfn.AGGREGATE(15,3,(TableDiv[[Agency]:[Agency]]=$E516)/(TableDiv[[Agency]:[Agency]]=$E516)*(ROW(TableDiv[Agency])-ROW(TableDiv[[#Headers],[Agency]])),COLUMNS($F$7:AE$7))))</f>
        <v/>
      </c>
      <c r="AF516" s="1069" t="str" cm="1">
        <f t="array" ref="AF516">IF($D516&lt;COLUMNS($F$7:AF$7),"",INDEX(TableDiv[[GASB]:[GASB]],_xlfn.AGGREGATE(15,3,(TableDiv[[Agency]:[Agency]]=$E516)/(TableDiv[[Agency]:[Agency]]=$E516)*(ROW(TableDiv[Agency])-ROW(TableDiv[[#Headers],[Agency]])),COLUMNS($F$7:AF$7))))</f>
        <v/>
      </c>
      <c r="AG516" s="1069" t="str" cm="1">
        <f t="array" ref="AG516">IF($D516&lt;COLUMNS($F$7:AG$7),"",INDEX(TableDiv[[GASB]:[GASB]],_xlfn.AGGREGATE(15,3,(TableDiv[[Agency]:[Agency]]=$E516)/(TableDiv[[Agency]:[Agency]]=$E516)*(ROW(TableDiv[Agency])-ROW(TableDiv[[#Headers],[Agency]])),COLUMNS($F$7:AG$7))))</f>
        <v/>
      </c>
      <c r="AH516" s="1069" t="str" cm="1">
        <f t="array" ref="AH516">IF($D516&lt;COLUMNS($F$7:AH$7),"",INDEX(TableDiv[[GASB]:[GASB]],_xlfn.AGGREGATE(15,3,(TableDiv[[Agency]:[Agency]]=$E516)/(TableDiv[[Agency]:[Agency]]=$E516)*(ROW(TableDiv[Agency])-ROW(TableDiv[[#Headers],[Agency]])),COLUMNS($F$7:AH$7))))</f>
        <v/>
      </c>
      <c r="AI516" s="1069" t="str" cm="1">
        <f t="array" ref="AI516">IF($D516&lt;COLUMNS($F$7:AI$7),"",INDEX(TableDiv[[GASB]:[GASB]],_xlfn.AGGREGATE(15,3,(TableDiv[[Agency]:[Agency]]=$E516)/(TableDiv[[Agency]:[Agency]]=$E516)*(ROW(TableDiv[Agency])-ROW(TableDiv[[#Headers],[Agency]])),COLUMNS($F$7:AI$7))))</f>
        <v/>
      </c>
      <c r="AJ516" s="1069" t="str" cm="1">
        <f t="array" ref="AJ516">IF($D516&lt;COLUMNS($F$7:AJ$7),"",INDEX(TableDiv[[GASB]:[GASB]],_xlfn.AGGREGATE(15,3,(TableDiv[[Agency]:[Agency]]=$E516)/(TableDiv[[Agency]:[Agency]]=$E516)*(ROW(TableDiv[Agency])-ROW(TableDiv[[#Headers],[Agency]])),COLUMNS($F$7:AJ$7))))</f>
        <v/>
      </c>
      <c r="AK516" s="1069" t="str" cm="1">
        <f t="array" ref="AK516">IF($D516&lt;COLUMNS($F$7:AK$7),"",INDEX(TableDiv[[GASB]:[GASB]],_xlfn.AGGREGATE(15,3,(TableDiv[[Agency]:[Agency]]=$E516)/(TableDiv[[Agency]:[Agency]]=$E516)*(ROW(TableDiv[Agency])-ROW(TableDiv[[#Headers],[Agency]])),COLUMNS($F$7:AK$7))))</f>
        <v/>
      </c>
      <c r="AL516" s="1069" t="str" cm="1">
        <f t="array" ref="AL516">IF($D516&lt;COLUMNS($F$7:AL$7),"",INDEX(TableDiv[[GASB]:[GASB]],_xlfn.AGGREGATE(15,3,(TableDiv[[Agency]:[Agency]]=$E516)/(TableDiv[[Agency]:[Agency]]=$E516)*(ROW(TableDiv[Agency])-ROW(TableDiv[[#Headers],[Agency]])),COLUMNS($F$7:AL$7))))</f>
        <v/>
      </c>
      <c r="AM516" s="1069" t="str" cm="1">
        <f t="array" ref="AM516">IF($D516&lt;COLUMNS($F$7:AM$7),"",INDEX(TableDiv[[GASB]:[GASB]],_xlfn.AGGREGATE(15,3,(TableDiv[[Agency]:[Agency]]=$E516)/(TableDiv[[Agency]:[Agency]]=$E516)*(ROW(TableDiv[Agency])-ROW(TableDiv[[#Headers],[Agency]])),COLUMNS($F$7:AM$7))))</f>
        <v/>
      </c>
      <c r="AN516" s="1069"/>
      <c r="AO516" s="1069"/>
      <c r="AP516" s="1069"/>
      <c r="AQ516" s="1069"/>
      <c r="AR516" s="1069"/>
      <c r="AS516" s="1069"/>
    </row>
    <row r="517" spans="1:45" ht="15">
      <c r="A517" s="1073"/>
      <c r="B517" s="1073"/>
      <c r="C517" s="1069"/>
      <c r="W517" s="1069" t="str" cm="1">
        <f t="array" ref="W517">IF($D517&lt;COLUMNS($F$7:W$7),"",INDEX(TableDiv[[GASB]:[GASB]],_xlfn.AGGREGATE(15,3,(TableDiv[[Agency]:[Agency]]=$E517)/(TableDiv[[Agency]:[Agency]]=$E517)*(ROW(TableDiv[Agency])-ROW(TableDiv[[#Headers],[Agency]])),COLUMNS($F$7:W$7))))</f>
        <v/>
      </c>
      <c r="X517" s="1069" t="str" cm="1">
        <f t="array" ref="X517">IF($D517&lt;COLUMNS($F$7:X$7),"",INDEX(TableDiv[[GASB]:[GASB]],_xlfn.AGGREGATE(15,3,(TableDiv[[Agency]:[Agency]]=$E517)/(TableDiv[[Agency]:[Agency]]=$E517)*(ROW(TableDiv[Agency])-ROW(TableDiv[[#Headers],[Agency]])),COLUMNS($F$7:X$7))))</f>
        <v/>
      </c>
      <c r="Y517" s="1069" t="str" cm="1">
        <f t="array" ref="Y517">IF($D517&lt;COLUMNS($F$7:Y$7),"",INDEX(TableDiv[[GASB]:[GASB]],_xlfn.AGGREGATE(15,3,(TableDiv[[Agency]:[Agency]]=$E517)/(TableDiv[[Agency]:[Agency]]=$E517)*(ROW(TableDiv[Agency])-ROW(TableDiv[[#Headers],[Agency]])),COLUMNS($F$7:Y$7))))</f>
        <v/>
      </c>
      <c r="Z517" s="1069" t="str" cm="1">
        <f t="array" ref="Z517">IF($D517&lt;COLUMNS($F$7:Z$7),"",INDEX(TableDiv[[GASB]:[GASB]],_xlfn.AGGREGATE(15,3,(TableDiv[[Agency]:[Agency]]=$E517)/(TableDiv[[Agency]:[Agency]]=$E517)*(ROW(TableDiv[Agency])-ROW(TableDiv[[#Headers],[Agency]])),COLUMNS($F$7:Z$7))))</f>
        <v/>
      </c>
      <c r="AA517" s="1069" t="str" cm="1">
        <f t="array" ref="AA517">IF($D517&lt;COLUMNS($F$7:AA$7),"",INDEX(TableDiv[[GASB]:[GASB]],_xlfn.AGGREGATE(15,3,(TableDiv[[Agency]:[Agency]]=$E517)/(TableDiv[[Agency]:[Agency]]=$E517)*(ROW(TableDiv[Agency])-ROW(TableDiv[[#Headers],[Agency]])),COLUMNS($F$7:AA$7))))</f>
        <v/>
      </c>
      <c r="AB517" s="1069" t="str" cm="1">
        <f t="array" ref="AB517">IF($D517&lt;COLUMNS($F$7:AB$7),"",INDEX(TableDiv[[GASB]:[GASB]],_xlfn.AGGREGATE(15,3,(TableDiv[[Agency]:[Agency]]=$E517)/(TableDiv[[Agency]:[Agency]]=$E517)*(ROW(TableDiv[Agency])-ROW(TableDiv[[#Headers],[Agency]])),COLUMNS($F$7:AB$7))))</f>
        <v/>
      </c>
      <c r="AC517" s="1069" t="str" cm="1">
        <f t="array" ref="AC517">IF($D517&lt;COLUMNS($F$7:AC$7),"",INDEX(TableDiv[[GASB]:[GASB]],_xlfn.AGGREGATE(15,3,(TableDiv[[Agency]:[Agency]]=$E517)/(TableDiv[[Agency]:[Agency]]=$E517)*(ROW(TableDiv[Agency])-ROW(TableDiv[[#Headers],[Agency]])),COLUMNS($F$7:AC$7))))</f>
        <v/>
      </c>
      <c r="AD517" s="1069" t="str" cm="1">
        <f t="array" ref="AD517">IF($D517&lt;COLUMNS($F$7:AD$7),"",INDEX(TableDiv[[GASB]:[GASB]],_xlfn.AGGREGATE(15,3,(TableDiv[[Agency]:[Agency]]=$E517)/(TableDiv[[Agency]:[Agency]]=$E517)*(ROW(TableDiv[Agency])-ROW(TableDiv[[#Headers],[Agency]])),COLUMNS($F$7:AD$7))))</f>
        <v/>
      </c>
      <c r="AE517" s="1069" t="str" cm="1">
        <f t="array" ref="AE517">IF($D517&lt;COLUMNS($F$7:AE$7),"",INDEX(TableDiv[[GASB]:[GASB]],_xlfn.AGGREGATE(15,3,(TableDiv[[Agency]:[Agency]]=$E517)/(TableDiv[[Agency]:[Agency]]=$E517)*(ROW(TableDiv[Agency])-ROW(TableDiv[[#Headers],[Agency]])),COLUMNS($F$7:AE$7))))</f>
        <v/>
      </c>
      <c r="AF517" s="1069" t="str" cm="1">
        <f t="array" ref="AF517">IF($D517&lt;COLUMNS($F$7:AF$7),"",INDEX(TableDiv[[GASB]:[GASB]],_xlfn.AGGREGATE(15,3,(TableDiv[[Agency]:[Agency]]=$E517)/(TableDiv[[Agency]:[Agency]]=$E517)*(ROW(TableDiv[Agency])-ROW(TableDiv[[#Headers],[Agency]])),COLUMNS($F$7:AF$7))))</f>
        <v/>
      </c>
      <c r="AG517" s="1069" t="str" cm="1">
        <f t="array" ref="AG517">IF($D517&lt;COLUMNS($F$7:AG$7),"",INDEX(TableDiv[[GASB]:[GASB]],_xlfn.AGGREGATE(15,3,(TableDiv[[Agency]:[Agency]]=$E517)/(TableDiv[[Agency]:[Agency]]=$E517)*(ROW(TableDiv[Agency])-ROW(TableDiv[[#Headers],[Agency]])),COLUMNS($F$7:AG$7))))</f>
        <v/>
      </c>
      <c r="AH517" s="1069" t="str" cm="1">
        <f t="array" ref="AH517">IF($D517&lt;COLUMNS($F$7:AH$7),"",INDEX(TableDiv[[GASB]:[GASB]],_xlfn.AGGREGATE(15,3,(TableDiv[[Agency]:[Agency]]=$E517)/(TableDiv[[Agency]:[Agency]]=$E517)*(ROW(TableDiv[Agency])-ROW(TableDiv[[#Headers],[Agency]])),COLUMNS($F$7:AH$7))))</f>
        <v/>
      </c>
      <c r="AI517" s="1069" t="str" cm="1">
        <f t="array" ref="AI517">IF($D517&lt;COLUMNS($F$7:AI$7),"",INDEX(TableDiv[[GASB]:[GASB]],_xlfn.AGGREGATE(15,3,(TableDiv[[Agency]:[Agency]]=$E517)/(TableDiv[[Agency]:[Agency]]=$E517)*(ROW(TableDiv[Agency])-ROW(TableDiv[[#Headers],[Agency]])),COLUMNS($F$7:AI$7))))</f>
        <v/>
      </c>
      <c r="AJ517" s="1069" t="str" cm="1">
        <f t="array" ref="AJ517">IF($D517&lt;COLUMNS($F$7:AJ$7),"",INDEX(TableDiv[[GASB]:[GASB]],_xlfn.AGGREGATE(15,3,(TableDiv[[Agency]:[Agency]]=$E517)/(TableDiv[[Agency]:[Agency]]=$E517)*(ROW(TableDiv[Agency])-ROW(TableDiv[[#Headers],[Agency]])),COLUMNS($F$7:AJ$7))))</f>
        <v/>
      </c>
      <c r="AK517" s="1069" t="str" cm="1">
        <f t="array" ref="AK517">IF($D517&lt;COLUMNS($F$7:AK$7),"",INDEX(TableDiv[[GASB]:[GASB]],_xlfn.AGGREGATE(15,3,(TableDiv[[Agency]:[Agency]]=$E517)/(TableDiv[[Agency]:[Agency]]=$E517)*(ROW(TableDiv[Agency])-ROW(TableDiv[[#Headers],[Agency]])),COLUMNS($F$7:AK$7))))</f>
        <v/>
      </c>
      <c r="AL517" s="1069" t="str" cm="1">
        <f t="array" ref="AL517">IF($D517&lt;COLUMNS($F$7:AL$7),"",INDEX(TableDiv[[GASB]:[GASB]],_xlfn.AGGREGATE(15,3,(TableDiv[[Agency]:[Agency]]=$E517)/(TableDiv[[Agency]:[Agency]]=$E517)*(ROW(TableDiv[Agency])-ROW(TableDiv[[#Headers],[Agency]])),COLUMNS($F$7:AL$7))))</f>
        <v/>
      </c>
      <c r="AM517" s="1069" t="str" cm="1">
        <f t="array" ref="AM517">IF($D517&lt;COLUMNS($F$7:AM$7),"",INDEX(TableDiv[[GASB]:[GASB]],_xlfn.AGGREGATE(15,3,(TableDiv[[Agency]:[Agency]]=$E517)/(TableDiv[[Agency]:[Agency]]=$E517)*(ROW(TableDiv[Agency])-ROW(TableDiv[[#Headers],[Agency]])),COLUMNS($F$7:AM$7))))</f>
        <v/>
      </c>
      <c r="AN517" s="1069"/>
      <c r="AO517" s="1069"/>
      <c r="AP517" s="1069"/>
      <c r="AQ517" s="1069"/>
      <c r="AR517" s="1069"/>
      <c r="AS517" s="1069"/>
    </row>
    <row r="518" spans="1:45" ht="15">
      <c r="A518" s="1073"/>
      <c r="B518" s="1073"/>
      <c r="C518" s="1069"/>
      <c r="W518" s="1069" t="str" cm="1">
        <f t="array" ref="W518">IF($D518&lt;COLUMNS($F$7:W$7),"",INDEX(TableDiv[[GASB]:[GASB]],_xlfn.AGGREGATE(15,3,(TableDiv[[Agency]:[Agency]]=$E518)/(TableDiv[[Agency]:[Agency]]=$E518)*(ROW(TableDiv[Agency])-ROW(TableDiv[[#Headers],[Agency]])),COLUMNS($F$7:W$7))))</f>
        <v/>
      </c>
      <c r="X518" s="1069" t="str" cm="1">
        <f t="array" ref="X518">IF($D518&lt;COLUMNS($F$7:X$7),"",INDEX(TableDiv[[GASB]:[GASB]],_xlfn.AGGREGATE(15,3,(TableDiv[[Agency]:[Agency]]=$E518)/(TableDiv[[Agency]:[Agency]]=$E518)*(ROW(TableDiv[Agency])-ROW(TableDiv[[#Headers],[Agency]])),COLUMNS($F$7:X$7))))</f>
        <v/>
      </c>
      <c r="Y518" s="1069" t="str" cm="1">
        <f t="array" ref="Y518">IF($D518&lt;COLUMNS($F$7:Y$7),"",INDEX(TableDiv[[GASB]:[GASB]],_xlfn.AGGREGATE(15,3,(TableDiv[[Agency]:[Agency]]=$E518)/(TableDiv[[Agency]:[Agency]]=$E518)*(ROW(TableDiv[Agency])-ROW(TableDiv[[#Headers],[Agency]])),COLUMNS($F$7:Y$7))))</f>
        <v/>
      </c>
      <c r="Z518" s="1069" t="str" cm="1">
        <f t="array" ref="Z518">IF($D518&lt;COLUMNS($F$7:Z$7),"",INDEX(TableDiv[[GASB]:[GASB]],_xlfn.AGGREGATE(15,3,(TableDiv[[Agency]:[Agency]]=$E518)/(TableDiv[[Agency]:[Agency]]=$E518)*(ROW(TableDiv[Agency])-ROW(TableDiv[[#Headers],[Agency]])),COLUMNS($F$7:Z$7))))</f>
        <v/>
      </c>
      <c r="AA518" s="1069" t="str" cm="1">
        <f t="array" ref="AA518">IF($D518&lt;COLUMNS($F$7:AA$7),"",INDEX(TableDiv[[GASB]:[GASB]],_xlfn.AGGREGATE(15,3,(TableDiv[[Agency]:[Agency]]=$E518)/(TableDiv[[Agency]:[Agency]]=$E518)*(ROW(TableDiv[Agency])-ROW(TableDiv[[#Headers],[Agency]])),COLUMNS($F$7:AA$7))))</f>
        <v/>
      </c>
      <c r="AB518" s="1069" t="str" cm="1">
        <f t="array" ref="AB518">IF($D518&lt;COLUMNS($F$7:AB$7),"",INDEX(TableDiv[[GASB]:[GASB]],_xlfn.AGGREGATE(15,3,(TableDiv[[Agency]:[Agency]]=$E518)/(TableDiv[[Agency]:[Agency]]=$E518)*(ROW(TableDiv[Agency])-ROW(TableDiv[[#Headers],[Agency]])),COLUMNS($F$7:AB$7))))</f>
        <v/>
      </c>
      <c r="AC518" s="1069" t="str" cm="1">
        <f t="array" ref="AC518">IF($D518&lt;COLUMNS($F$7:AC$7),"",INDEX(TableDiv[[GASB]:[GASB]],_xlfn.AGGREGATE(15,3,(TableDiv[[Agency]:[Agency]]=$E518)/(TableDiv[[Agency]:[Agency]]=$E518)*(ROW(TableDiv[Agency])-ROW(TableDiv[[#Headers],[Agency]])),COLUMNS($F$7:AC$7))))</f>
        <v/>
      </c>
      <c r="AD518" s="1069" t="str" cm="1">
        <f t="array" ref="AD518">IF($D518&lt;COLUMNS($F$7:AD$7),"",INDEX(TableDiv[[GASB]:[GASB]],_xlfn.AGGREGATE(15,3,(TableDiv[[Agency]:[Agency]]=$E518)/(TableDiv[[Agency]:[Agency]]=$E518)*(ROW(TableDiv[Agency])-ROW(TableDiv[[#Headers],[Agency]])),COLUMNS($F$7:AD$7))))</f>
        <v/>
      </c>
      <c r="AE518" s="1069" t="str" cm="1">
        <f t="array" ref="AE518">IF($D518&lt;COLUMNS($F$7:AE$7),"",INDEX(TableDiv[[GASB]:[GASB]],_xlfn.AGGREGATE(15,3,(TableDiv[[Agency]:[Agency]]=$E518)/(TableDiv[[Agency]:[Agency]]=$E518)*(ROW(TableDiv[Agency])-ROW(TableDiv[[#Headers],[Agency]])),COLUMNS($F$7:AE$7))))</f>
        <v/>
      </c>
      <c r="AF518" s="1069" t="str" cm="1">
        <f t="array" ref="AF518">IF($D518&lt;COLUMNS($F$7:AF$7),"",INDEX(TableDiv[[GASB]:[GASB]],_xlfn.AGGREGATE(15,3,(TableDiv[[Agency]:[Agency]]=$E518)/(TableDiv[[Agency]:[Agency]]=$E518)*(ROW(TableDiv[Agency])-ROW(TableDiv[[#Headers],[Agency]])),COLUMNS($F$7:AF$7))))</f>
        <v/>
      </c>
      <c r="AG518" s="1069" t="str" cm="1">
        <f t="array" ref="AG518">IF($D518&lt;COLUMNS($F$7:AG$7),"",INDEX(TableDiv[[GASB]:[GASB]],_xlfn.AGGREGATE(15,3,(TableDiv[[Agency]:[Agency]]=$E518)/(TableDiv[[Agency]:[Agency]]=$E518)*(ROW(TableDiv[Agency])-ROW(TableDiv[[#Headers],[Agency]])),COLUMNS($F$7:AG$7))))</f>
        <v/>
      </c>
      <c r="AH518" s="1069" t="str" cm="1">
        <f t="array" ref="AH518">IF($D518&lt;COLUMNS($F$7:AH$7),"",INDEX(TableDiv[[GASB]:[GASB]],_xlfn.AGGREGATE(15,3,(TableDiv[[Agency]:[Agency]]=$E518)/(TableDiv[[Agency]:[Agency]]=$E518)*(ROW(TableDiv[Agency])-ROW(TableDiv[[#Headers],[Agency]])),COLUMNS($F$7:AH$7))))</f>
        <v/>
      </c>
      <c r="AI518" s="1069" t="str" cm="1">
        <f t="array" ref="AI518">IF($D518&lt;COLUMNS($F$7:AI$7),"",INDEX(TableDiv[[GASB]:[GASB]],_xlfn.AGGREGATE(15,3,(TableDiv[[Agency]:[Agency]]=$E518)/(TableDiv[[Agency]:[Agency]]=$E518)*(ROW(TableDiv[Agency])-ROW(TableDiv[[#Headers],[Agency]])),COLUMNS($F$7:AI$7))))</f>
        <v/>
      </c>
      <c r="AJ518" s="1069" t="str" cm="1">
        <f t="array" ref="AJ518">IF($D518&lt;COLUMNS($F$7:AJ$7),"",INDEX(TableDiv[[GASB]:[GASB]],_xlfn.AGGREGATE(15,3,(TableDiv[[Agency]:[Agency]]=$E518)/(TableDiv[[Agency]:[Agency]]=$E518)*(ROW(TableDiv[Agency])-ROW(TableDiv[[#Headers],[Agency]])),COLUMNS($F$7:AJ$7))))</f>
        <v/>
      </c>
      <c r="AK518" s="1069" t="str" cm="1">
        <f t="array" ref="AK518">IF($D518&lt;COLUMNS($F$7:AK$7),"",INDEX(TableDiv[[GASB]:[GASB]],_xlfn.AGGREGATE(15,3,(TableDiv[[Agency]:[Agency]]=$E518)/(TableDiv[[Agency]:[Agency]]=$E518)*(ROW(TableDiv[Agency])-ROW(TableDiv[[#Headers],[Agency]])),COLUMNS($F$7:AK$7))))</f>
        <v/>
      </c>
      <c r="AL518" s="1069" t="str" cm="1">
        <f t="array" ref="AL518">IF($D518&lt;COLUMNS($F$7:AL$7),"",INDEX(TableDiv[[GASB]:[GASB]],_xlfn.AGGREGATE(15,3,(TableDiv[[Agency]:[Agency]]=$E518)/(TableDiv[[Agency]:[Agency]]=$E518)*(ROW(TableDiv[Agency])-ROW(TableDiv[[#Headers],[Agency]])),COLUMNS($F$7:AL$7))))</f>
        <v/>
      </c>
      <c r="AM518" s="1069" t="str" cm="1">
        <f t="array" ref="AM518">IF($D518&lt;COLUMNS($F$7:AM$7),"",INDEX(TableDiv[[GASB]:[GASB]],_xlfn.AGGREGATE(15,3,(TableDiv[[Agency]:[Agency]]=$E518)/(TableDiv[[Agency]:[Agency]]=$E518)*(ROW(TableDiv[Agency])-ROW(TableDiv[[#Headers],[Agency]])),COLUMNS($F$7:AM$7))))</f>
        <v/>
      </c>
      <c r="AN518" s="1069"/>
      <c r="AO518" s="1069"/>
      <c r="AP518" s="1069"/>
      <c r="AQ518" s="1069"/>
      <c r="AR518" s="1069"/>
      <c r="AS518" s="1069"/>
    </row>
    <row r="519" spans="1:45" ht="15">
      <c r="A519" s="1073"/>
      <c r="B519" s="1073"/>
      <c r="C519" s="1069"/>
      <c r="W519" s="1069" t="str" cm="1">
        <f t="array" ref="W519">IF($D519&lt;COLUMNS($F$7:W$7),"",INDEX(TableDiv[[GASB]:[GASB]],_xlfn.AGGREGATE(15,3,(TableDiv[[Agency]:[Agency]]=$E519)/(TableDiv[[Agency]:[Agency]]=$E519)*(ROW(TableDiv[Agency])-ROW(TableDiv[[#Headers],[Agency]])),COLUMNS($F$7:W$7))))</f>
        <v/>
      </c>
      <c r="X519" s="1069" t="str" cm="1">
        <f t="array" ref="X519">IF($D519&lt;COLUMNS($F$7:X$7),"",INDEX(TableDiv[[GASB]:[GASB]],_xlfn.AGGREGATE(15,3,(TableDiv[[Agency]:[Agency]]=$E519)/(TableDiv[[Agency]:[Agency]]=$E519)*(ROW(TableDiv[Agency])-ROW(TableDiv[[#Headers],[Agency]])),COLUMNS($F$7:X$7))))</f>
        <v/>
      </c>
      <c r="Y519" s="1069" t="str" cm="1">
        <f t="array" ref="Y519">IF($D519&lt;COLUMNS($F$7:Y$7),"",INDEX(TableDiv[[GASB]:[GASB]],_xlfn.AGGREGATE(15,3,(TableDiv[[Agency]:[Agency]]=$E519)/(TableDiv[[Agency]:[Agency]]=$E519)*(ROW(TableDiv[Agency])-ROW(TableDiv[[#Headers],[Agency]])),COLUMNS($F$7:Y$7))))</f>
        <v/>
      </c>
      <c r="Z519" s="1069" t="str" cm="1">
        <f t="array" ref="Z519">IF($D519&lt;COLUMNS($F$7:Z$7),"",INDEX(TableDiv[[GASB]:[GASB]],_xlfn.AGGREGATE(15,3,(TableDiv[[Agency]:[Agency]]=$E519)/(TableDiv[[Agency]:[Agency]]=$E519)*(ROW(TableDiv[Agency])-ROW(TableDiv[[#Headers],[Agency]])),COLUMNS($F$7:Z$7))))</f>
        <v/>
      </c>
      <c r="AA519" s="1069" t="str" cm="1">
        <f t="array" ref="AA519">IF($D519&lt;COLUMNS($F$7:AA$7),"",INDEX(TableDiv[[GASB]:[GASB]],_xlfn.AGGREGATE(15,3,(TableDiv[[Agency]:[Agency]]=$E519)/(TableDiv[[Agency]:[Agency]]=$E519)*(ROW(TableDiv[Agency])-ROW(TableDiv[[#Headers],[Agency]])),COLUMNS($F$7:AA$7))))</f>
        <v/>
      </c>
      <c r="AB519" s="1069" t="str" cm="1">
        <f t="array" ref="AB519">IF($D519&lt;COLUMNS($F$7:AB$7),"",INDEX(TableDiv[[GASB]:[GASB]],_xlfn.AGGREGATE(15,3,(TableDiv[[Agency]:[Agency]]=$E519)/(TableDiv[[Agency]:[Agency]]=$E519)*(ROW(TableDiv[Agency])-ROW(TableDiv[[#Headers],[Agency]])),COLUMNS($F$7:AB$7))))</f>
        <v/>
      </c>
      <c r="AC519" s="1069" t="str" cm="1">
        <f t="array" ref="AC519">IF($D519&lt;COLUMNS($F$7:AC$7),"",INDEX(TableDiv[[GASB]:[GASB]],_xlfn.AGGREGATE(15,3,(TableDiv[[Agency]:[Agency]]=$E519)/(TableDiv[[Agency]:[Agency]]=$E519)*(ROW(TableDiv[Agency])-ROW(TableDiv[[#Headers],[Agency]])),COLUMNS($F$7:AC$7))))</f>
        <v/>
      </c>
      <c r="AD519" s="1069" t="str" cm="1">
        <f t="array" ref="AD519">IF($D519&lt;COLUMNS($F$7:AD$7),"",INDEX(TableDiv[[GASB]:[GASB]],_xlfn.AGGREGATE(15,3,(TableDiv[[Agency]:[Agency]]=$E519)/(TableDiv[[Agency]:[Agency]]=$E519)*(ROW(TableDiv[Agency])-ROW(TableDiv[[#Headers],[Agency]])),COLUMNS($F$7:AD$7))))</f>
        <v/>
      </c>
      <c r="AE519" s="1069" t="str" cm="1">
        <f t="array" ref="AE519">IF($D519&lt;COLUMNS($F$7:AE$7),"",INDEX(TableDiv[[GASB]:[GASB]],_xlfn.AGGREGATE(15,3,(TableDiv[[Agency]:[Agency]]=$E519)/(TableDiv[[Agency]:[Agency]]=$E519)*(ROW(TableDiv[Agency])-ROW(TableDiv[[#Headers],[Agency]])),COLUMNS($F$7:AE$7))))</f>
        <v/>
      </c>
      <c r="AF519" s="1069" t="str" cm="1">
        <f t="array" ref="AF519">IF($D519&lt;COLUMNS($F$7:AF$7),"",INDEX(TableDiv[[GASB]:[GASB]],_xlfn.AGGREGATE(15,3,(TableDiv[[Agency]:[Agency]]=$E519)/(TableDiv[[Agency]:[Agency]]=$E519)*(ROW(TableDiv[Agency])-ROW(TableDiv[[#Headers],[Agency]])),COLUMNS($F$7:AF$7))))</f>
        <v/>
      </c>
      <c r="AG519" s="1069" t="str" cm="1">
        <f t="array" ref="AG519">IF($D519&lt;COLUMNS($F$7:AG$7),"",INDEX(TableDiv[[GASB]:[GASB]],_xlfn.AGGREGATE(15,3,(TableDiv[[Agency]:[Agency]]=$E519)/(TableDiv[[Agency]:[Agency]]=$E519)*(ROW(TableDiv[Agency])-ROW(TableDiv[[#Headers],[Agency]])),COLUMNS($F$7:AG$7))))</f>
        <v/>
      </c>
      <c r="AH519" s="1069" t="str" cm="1">
        <f t="array" ref="AH519">IF($D519&lt;COLUMNS($F$7:AH$7),"",INDEX(TableDiv[[GASB]:[GASB]],_xlfn.AGGREGATE(15,3,(TableDiv[[Agency]:[Agency]]=$E519)/(TableDiv[[Agency]:[Agency]]=$E519)*(ROW(TableDiv[Agency])-ROW(TableDiv[[#Headers],[Agency]])),COLUMNS($F$7:AH$7))))</f>
        <v/>
      </c>
      <c r="AI519" s="1069" t="str" cm="1">
        <f t="array" ref="AI519">IF($D519&lt;COLUMNS($F$7:AI$7),"",INDEX(TableDiv[[GASB]:[GASB]],_xlfn.AGGREGATE(15,3,(TableDiv[[Agency]:[Agency]]=$E519)/(TableDiv[[Agency]:[Agency]]=$E519)*(ROW(TableDiv[Agency])-ROW(TableDiv[[#Headers],[Agency]])),COLUMNS($F$7:AI$7))))</f>
        <v/>
      </c>
      <c r="AJ519" s="1069" t="str" cm="1">
        <f t="array" ref="AJ519">IF($D519&lt;COLUMNS($F$7:AJ$7),"",INDEX(TableDiv[[GASB]:[GASB]],_xlfn.AGGREGATE(15,3,(TableDiv[[Agency]:[Agency]]=$E519)/(TableDiv[[Agency]:[Agency]]=$E519)*(ROW(TableDiv[Agency])-ROW(TableDiv[[#Headers],[Agency]])),COLUMNS($F$7:AJ$7))))</f>
        <v/>
      </c>
      <c r="AK519" s="1069" t="str" cm="1">
        <f t="array" ref="AK519">IF($D519&lt;COLUMNS($F$7:AK$7),"",INDEX(TableDiv[[GASB]:[GASB]],_xlfn.AGGREGATE(15,3,(TableDiv[[Agency]:[Agency]]=$E519)/(TableDiv[[Agency]:[Agency]]=$E519)*(ROW(TableDiv[Agency])-ROW(TableDiv[[#Headers],[Agency]])),COLUMNS($F$7:AK$7))))</f>
        <v/>
      </c>
      <c r="AL519" s="1069" t="str" cm="1">
        <f t="array" ref="AL519">IF($D519&lt;COLUMNS($F$7:AL$7),"",INDEX(TableDiv[[GASB]:[GASB]],_xlfn.AGGREGATE(15,3,(TableDiv[[Agency]:[Agency]]=$E519)/(TableDiv[[Agency]:[Agency]]=$E519)*(ROW(TableDiv[Agency])-ROW(TableDiv[[#Headers],[Agency]])),COLUMNS($F$7:AL$7))))</f>
        <v/>
      </c>
      <c r="AM519" s="1069" t="str" cm="1">
        <f t="array" ref="AM519">IF($D519&lt;COLUMNS($F$7:AM$7),"",INDEX(TableDiv[[GASB]:[GASB]],_xlfn.AGGREGATE(15,3,(TableDiv[[Agency]:[Agency]]=$E519)/(TableDiv[[Agency]:[Agency]]=$E519)*(ROW(TableDiv[Agency])-ROW(TableDiv[[#Headers],[Agency]])),COLUMNS($F$7:AM$7))))</f>
        <v/>
      </c>
      <c r="AN519" s="1069"/>
      <c r="AO519" s="1069"/>
      <c r="AP519" s="1069"/>
      <c r="AQ519" s="1069"/>
      <c r="AR519" s="1069"/>
      <c r="AS519" s="1069"/>
    </row>
    <row r="520" spans="1:45" ht="15">
      <c r="A520" s="1073"/>
      <c r="B520" s="1073"/>
      <c r="C520" s="1069"/>
      <c r="W520" s="1069" t="str" cm="1">
        <f t="array" ref="W520">IF($D520&lt;COLUMNS($F$7:W$7),"",INDEX(TableDiv[[GASB]:[GASB]],_xlfn.AGGREGATE(15,3,(TableDiv[[Agency]:[Agency]]=$E520)/(TableDiv[[Agency]:[Agency]]=$E520)*(ROW(TableDiv[Agency])-ROW(TableDiv[[#Headers],[Agency]])),COLUMNS($F$7:W$7))))</f>
        <v/>
      </c>
      <c r="X520" s="1069" t="str" cm="1">
        <f t="array" ref="X520">IF($D520&lt;COLUMNS($F$7:X$7),"",INDEX(TableDiv[[GASB]:[GASB]],_xlfn.AGGREGATE(15,3,(TableDiv[[Agency]:[Agency]]=$E520)/(TableDiv[[Agency]:[Agency]]=$E520)*(ROW(TableDiv[Agency])-ROW(TableDiv[[#Headers],[Agency]])),COLUMNS($F$7:X$7))))</f>
        <v/>
      </c>
      <c r="Y520" s="1069" t="str" cm="1">
        <f t="array" ref="Y520">IF($D520&lt;COLUMNS($F$7:Y$7),"",INDEX(TableDiv[[GASB]:[GASB]],_xlfn.AGGREGATE(15,3,(TableDiv[[Agency]:[Agency]]=$E520)/(TableDiv[[Agency]:[Agency]]=$E520)*(ROW(TableDiv[Agency])-ROW(TableDiv[[#Headers],[Agency]])),COLUMNS($F$7:Y$7))))</f>
        <v/>
      </c>
      <c r="Z520" s="1069" t="str" cm="1">
        <f t="array" ref="Z520">IF($D520&lt;COLUMNS($F$7:Z$7),"",INDEX(TableDiv[[GASB]:[GASB]],_xlfn.AGGREGATE(15,3,(TableDiv[[Agency]:[Agency]]=$E520)/(TableDiv[[Agency]:[Agency]]=$E520)*(ROW(TableDiv[Agency])-ROW(TableDiv[[#Headers],[Agency]])),COLUMNS($F$7:Z$7))))</f>
        <v/>
      </c>
      <c r="AA520" s="1069" t="str" cm="1">
        <f t="array" ref="AA520">IF($D520&lt;COLUMNS($F$7:AA$7),"",INDEX(TableDiv[[GASB]:[GASB]],_xlfn.AGGREGATE(15,3,(TableDiv[[Agency]:[Agency]]=$E520)/(TableDiv[[Agency]:[Agency]]=$E520)*(ROW(TableDiv[Agency])-ROW(TableDiv[[#Headers],[Agency]])),COLUMNS($F$7:AA$7))))</f>
        <v/>
      </c>
      <c r="AB520" s="1069" t="str" cm="1">
        <f t="array" ref="AB520">IF($D520&lt;COLUMNS($F$7:AB$7),"",INDEX(TableDiv[[GASB]:[GASB]],_xlfn.AGGREGATE(15,3,(TableDiv[[Agency]:[Agency]]=$E520)/(TableDiv[[Agency]:[Agency]]=$E520)*(ROW(TableDiv[Agency])-ROW(TableDiv[[#Headers],[Agency]])),COLUMNS($F$7:AB$7))))</f>
        <v/>
      </c>
      <c r="AC520" s="1069" t="str" cm="1">
        <f t="array" ref="AC520">IF($D520&lt;COLUMNS($F$7:AC$7),"",INDEX(TableDiv[[GASB]:[GASB]],_xlfn.AGGREGATE(15,3,(TableDiv[[Agency]:[Agency]]=$E520)/(TableDiv[[Agency]:[Agency]]=$E520)*(ROW(TableDiv[Agency])-ROW(TableDiv[[#Headers],[Agency]])),COLUMNS($F$7:AC$7))))</f>
        <v/>
      </c>
      <c r="AD520" s="1069" t="str" cm="1">
        <f t="array" ref="AD520">IF($D520&lt;COLUMNS($F$7:AD$7),"",INDEX(TableDiv[[GASB]:[GASB]],_xlfn.AGGREGATE(15,3,(TableDiv[[Agency]:[Agency]]=$E520)/(TableDiv[[Agency]:[Agency]]=$E520)*(ROW(TableDiv[Agency])-ROW(TableDiv[[#Headers],[Agency]])),COLUMNS($F$7:AD$7))))</f>
        <v/>
      </c>
      <c r="AE520" s="1069" t="str" cm="1">
        <f t="array" ref="AE520">IF($D520&lt;COLUMNS($F$7:AE$7),"",INDEX(TableDiv[[GASB]:[GASB]],_xlfn.AGGREGATE(15,3,(TableDiv[[Agency]:[Agency]]=$E520)/(TableDiv[[Agency]:[Agency]]=$E520)*(ROW(TableDiv[Agency])-ROW(TableDiv[[#Headers],[Agency]])),COLUMNS($F$7:AE$7))))</f>
        <v/>
      </c>
      <c r="AF520" s="1069" t="str" cm="1">
        <f t="array" ref="AF520">IF($D520&lt;COLUMNS($F$7:AF$7),"",INDEX(TableDiv[[GASB]:[GASB]],_xlfn.AGGREGATE(15,3,(TableDiv[[Agency]:[Agency]]=$E520)/(TableDiv[[Agency]:[Agency]]=$E520)*(ROW(TableDiv[Agency])-ROW(TableDiv[[#Headers],[Agency]])),COLUMNS($F$7:AF$7))))</f>
        <v/>
      </c>
      <c r="AG520" s="1069" t="str" cm="1">
        <f t="array" ref="AG520">IF($D520&lt;COLUMNS($F$7:AG$7),"",INDEX(TableDiv[[GASB]:[GASB]],_xlfn.AGGREGATE(15,3,(TableDiv[[Agency]:[Agency]]=$E520)/(TableDiv[[Agency]:[Agency]]=$E520)*(ROW(TableDiv[Agency])-ROW(TableDiv[[#Headers],[Agency]])),COLUMNS($F$7:AG$7))))</f>
        <v/>
      </c>
      <c r="AH520" s="1069" t="str" cm="1">
        <f t="array" ref="AH520">IF($D520&lt;COLUMNS($F$7:AH$7),"",INDEX(TableDiv[[GASB]:[GASB]],_xlfn.AGGREGATE(15,3,(TableDiv[[Agency]:[Agency]]=$E520)/(TableDiv[[Agency]:[Agency]]=$E520)*(ROW(TableDiv[Agency])-ROW(TableDiv[[#Headers],[Agency]])),COLUMNS($F$7:AH$7))))</f>
        <v/>
      </c>
      <c r="AI520" s="1069" t="str" cm="1">
        <f t="array" ref="AI520">IF($D520&lt;COLUMNS($F$7:AI$7),"",INDEX(TableDiv[[GASB]:[GASB]],_xlfn.AGGREGATE(15,3,(TableDiv[[Agency]:[Agency]]=$E520)/(TableDiv[[Agency]:[Agency]]=$E520)*(ROW(TableDiv[Agency])-ROW(TableDiv[[#Headers],[Agency]])),COLUMNS($F$7:AI$7))))</f>
        <v/>
      </c>
      <c r="AJ520" s="1069" t="str" cm="1">
        <f t="array" ref="AJ520">IF($D520&lt;COLUMNS($F$7:AJ$7),"",INDEX(TableDiv[[GASB]:[GASB]],_xlfn.AGGREGATE(15,3,(TableDiv[[Agency]:[Agency]]=$E520)/(TableDiv[[Agency]:[Agency]]=$E520)*(ROW(TableDiv[Agency])-ROW(TableDiv[[#Headers],[Agency]])),COLUMNS($F$7:AJ$7))))</f>
        <v/>
      </c>
      <c r="AK520" s="1069" t="str" cm="1">
        <f t="array" ref="AK520">IF($D520&lt;COLUMNS($F$7:AK$7),"",INDEX(TableDiv[[GASB]:[GASB]],_xlfn.AGGREGATE(15,3,(TableDiv[[Agency]:[Agency]]=$E520)/(TableDiv[[Agency]:[Agency]]=$E520)*(ROW(TableDiv[Agency])-ROW(TableDiv[[#Headers],[Agency]])),COLUMNS($F$7:AK$7))))</f>
        <v/>
      </c>
      <c r="AL520" s="1069" t="str" cm="1">
        <f t="array" ref="AL520">IF($D520&lt;COLUMNS($F$7:AL$7),"",INDEX(TableDiv[[GASB]:[GASB]],_xlfn.AGGREGATE(15,3,(TableDiv[[Agency]:[Agency]]=$E520)/(TableDiv[[Agency]:[Agency]]=$E520)*(ROW(TableDiv[Agency])-ROW(TableDiv[[#Headers],[Agency]])),COLUMNS($F$7:AL$7))))</f>
        <v/>
      </c>
      <c r="AM520" s="1069" t="str" cm="1">
        <f t="array" ref="AM520">IF($D520&lt;COLUMNS($F$7:AM$7),"",INDEX(TableDiv[[GASB]:[GASB]],_xlfn.AGGREGATE(15,3,(TableDiv[[Agency]:[Agency]]=$E520)/(TableDiv[[Agency]:[Agency]]=$E520)*(ROW(TableDiv[Agency])-ROW(TableDiv[[#Headers],[Agency]])),COLUMNS($F$7:AM$7))))</f>
        <v/>
      </c>
      <c r="AN520" s="1069"/>
      <c r="AO520" s="1069"/>
      <c r="AP520" s="1069"/>
      <c r="AQ520" s="1069"/>
      <c r="AR520" s="1069"/>
      <c r="AS520" s="1069"/>
    </row>
    <row r="521" spans="1:45" ht="15">
      <c r="A521" s="1073"/>
      <c r="B521" s="1073"/>
      <c r="C521" s="1069"/>
      <c r="W521" s="1069" t="str" cm="1">
        <f t="array" ref="W521">IF($D521&lt;COLUMNS($F$7:W$7),"",INDEX(TableDiv[[GASB]:[GASB]],_xlfn.AGGREGATE(15,3,(TableDiv[[Agency]:[Agency]]=$E521)/(TableDiv[[Agency]:[Agency]]=$E521)*(ROW(TableDiv[Agency])-ROW(TableDiv[[#Headers],[Agency]])),COLUMNS($F$7:W$7))))</f>
        <v/>
      </c>
      <c r="X521" s="1069" t="str" cm="1">
        <f t="array" ref="X521">IF($D521&lt;COLUMNS($F$7:X$7),"",INDEX(TableDiv[[GASB]:[GASB]],_xlfn.AGGREGATE(15,3,(TableDiv[[Agency]:[Agency]]=$E521)/(TableDiv[[Agency]:[Agency]]=$E521)*(ROW(TableDiv[Agency])-ROW(TableDiv[[#Headers],[Agency]])),COLUMNS($F$7:X$7))))</f>
        <v/>
      </c>
      <c r="Y521" s="1069" t="str" cm="1">
        <f t="array" ref="Y521">IF($D521&lt;COLUMNS($F$7:Y$7),"",INDEX(TableDiv[[GASB]:[GASB]],_xlfn.AGGREGATE(15,3,(TableDiv[[Agency]:[Agency]]=$E521)/(TableDiv[[Agency]:[Agency]]=$E521)*(ROW(TableDiv[Agency])-ROW(TableDiv[[#Headers],[Agency]])),COLUMNS($F$7:Y$7))))</f>
        <v/>
      </c>
      <c r="Z521" s="1069" t="str" cm="1">
        <f t="array" ref="Z521">IF($D521&lt;COLUMNS($F$7:Z$7),"",INDEX(TableDiv[[GASB]:[GASB]],_xlfn.AGGREGATE(15,3,(TableDiv[[Agency]:[Agency]]=$E521)/(TableDiv[[Agency]:[Agency]]=$E521)*(ROW(TableDiv[Agency])-ROW(TableDiv[[#Headers],[Agency]])),COLUMNS($F$7:Z$7))))</f>
        <v/>
      </c>
      <c r="AA521" s="1069" t="str" cm="1">
        <f t="array" ref="AA521">IF($D521&lt;COLUMNS($F$7:AA$7),"",INDEX(TableDiv[[GASB]:[GASB]],_xlfn.AGGREGATE(15,3,(TableDiv[[Agency]:[Agency]]=$E521)/(TableDiv[[Agency]:[Agency]]=$E521)*(ROW(TableDiv[Agency])-ROW(TableDiv[[#Headers],[Agency]])),COLUMNS($F$7:AA$7))))</f>
        <v/>
      </c>
      <c r="AB521" s="1069" t="str" cm="1">
        <f t="array" ref="AB521">IF($D521&lt;COLUMNS($F$7:AB$7),"",INDEX(TableDiv[[GASB]:[GASB]],_xlfn.AGGREGATE(15,3,(TableDiv[[Agency]:[Agency]]=$E521)/(TableDiv[[Agency]:[Agency]]=$E521)*(ROW(TableDiv[Agency])-ROW(TableDiv[[#Headers],[Agency]])),COLUMNS($F$7:AB$7))))</f>
        <v/>
      </c>
      <c r="AC521" s="1069" t="str" cm="1">
        <f t="array" ref="AC521">IF($D521&lt;COLUMNS($F$7:AC$7),"",INDEX(TableDiv[[GASB]:[GASB]],_xlfn.AGGREGATE(15,3,(TableDiv[[Agency]:[Agency]]=$E521)/(TableDiv[[Agency]:[Agency]]=$E521)*(ROW(TableDiv[Agency])-ROW(TableDiv[[#Headers],[Agency]])),COLUMNS($F$7:AC$7))))</f>
        <v/>
      </c>
      <c r="AD521" s="1069" t="str" cm="1">
        <f t="array" ref="AD521">IF($D521&lt;COLUMNS($F$7:AD$7),"",INDEX(TableDiv[[GASB]:[GASB]],_xlfn.AGGREGATE(15,3,(TableDiv[[Agency]:[Agency]]=$E521)/(TableDiv[[Agency]:[Agency]]=$E521)*(ROW(TableDiv[Agency])-ROW(TableDiv[[#Headers],[Agency]])),COLUMNS($F$7:AD$7))))</f>
        <v/>
      </c>
      <c r="AE521" s="1069" t="str" cm="1">
        <f t="array" ref="AE521">IF($D521&lt;COLUMNS($F$7:AE$7),"",INDEX(TableDiv[[GASB]:[GASB]],_xlfn.AGGREGATE(15,3,(TableDiv[[Agency]:[Agency]]=$E521)/(TableDiv[[Agency]:[Agency]]=$E521)*(ROW(TableDiv[Agency])-ROW(TableDiv[[#Headers],[Agency]])),COLUMNS($F$7:AE$7))))</f>
        <v/>
      </c>
      <c r="AF521" s="1069" t="str" cm="1">
        <f t="array" ref="AF521">IF($D521&lt;COLUMNS($F$7:AF$7),"",INDEX(TableDiv[[GASB]:[GASB]],_xlfn.AGGREGATE(15,3,(TableDiv[[Agency]:[Agency]]=$E521)/(TableDiv[[Agency]:[Agency]]=$E521)*(ROW(TableDiv[Agency])-ROW(TableDiv[[#Headers],[Agency]])),COLUMNS($F$7:AF$7))))</f>
        <v/>
      </c>
      <c r="AG521" s="1069" t="str" cm="1">
        <f t="array" ref="AG521">IF($D521&lt;COLUMNS($F$7:AG$7),"",INDEX(TableDiv[[GASB]:[GASB]],_xlfn.AGGREGATE(15,3,(TableDiv[[Agency]:[Agency]]=$E521)/(TableDiv[[Agency]:[Agency]]=$E521)*(ROW(TableDiv[Agency])-ROW(TableDiv[[#Headers],[Agency]])),COLUMNS($F$7:AG$7))))</f>
        <v/>
      </c>
      <c r="AH521" s="1069" t="str" cm="1">
        <f t="array" ref="AH521">IF($D521&lt;COLUMNS($F$7:AH$7),"",INDEX(TableDiv[[GASB]:[GASB]],_xlfn.AGGREGATE(15,3,(TableDiv[[Agency]:[Agency]]=$E521)/(TableDiv[[Agency]:[Agency]]=$E521)*(ROW(TableDiv[Agency])-ROW(TableDiv[[#Headers],[Agency]])),COLUMNS($F$7:AH$7))))</f>
        <v/>
      </c>
      <c r="AI521" s="1069" t="str" cm="1">
        <f t="array" ref="AI521">IF($D521&lt;COLUMNS($F$7:AI$7),"",INDEX(TableDiv[[GASB]:[GASB]],_xlfn.AGGREGATE(15,3,(TableDiv[[Agency]:[Agency]]=$E521)/(TableDiv[[Agency]:[Agency]]=$E521)*(ROW(TableDiv[Agency])-ROW(TableDiv[[#Headers],[Agency]])),COLUMNS($F$7:AI$7))))</f>
        <v/>
      </c>
      <c r="AJ521" s="1069" t="str" cm="1">
        <f t="array" ref="AJ521">IF($D521&lt;COLUMNS($F$7:AJ$7),"",INDEX(TableDiv[[GASB]:[GASB]],_xlfn.AGGREGATE(15,3,(TableDiv[[Agency]:[Agency]]=$E521)/(TableDiv[[Agency]:[Agency]]=$E521)*(ROW(TableDiv[Agency])-ROW(TableDiv[[#Headers],[Agency]])),COLUMNS($F$7:AJ$7))))</f>
        <v/>
      </c>
      <c r="AK521" s="1069" t="str" cm="1">
        <f t="array" ref="AK521">IF($D521&lt;COLUMNS($F$7:AK$7),"",INDEX(TableDiv[[GASB]:[GASB]],_xlfn.AGGREGATE(15,3,(TableDiv[[Agency]:[Agency]]=$E521)/(TableDiv[[Agency]:[Agency]]=$E521)*(ROW(TableDiv[Agency])-ROW(TableDiv[[#Headers],[Agency]])),COLUMNS($F$7:AK$7))))</f>
        <v/>
      </c>
      <c r="AL521" s="1069" t="str" cm="1">
        <f t="array" ref="AL521">IF($D521&lt;COLUMNS($F$7:AL$7),"",INDEX(TableDiv[[GASB]:[GASB]],_xlfn.AGGREGATE(15,3,(TableDiv[[Agency]:[Agency]]=$E521)/(TableDiv[[Agency]:[Agency]]=$E521)*(ROW(TableDiv[Agency])-ROW(TableDiv[[#Headers],[Agency]])),COLUMNS($F$7:AL$7))))</f>
        <v/>
      </c>
      <c r="AM521" s="1069" t="str" cm="1">
        <f t="array" ref="AM521">IF($D521&lt;COLUMNS($F$7:AM$7),"",INDEX(TableDiv[[GASB]:[GASB]],_xlfn.AGGREGATE(15,3,(TableDiv[[Agency]:[Agency]]=$E521)/(TableDiv[[Agency]:[Agency]]=$E521)*(ROW(TableDiv[Agency])-ROW(TableDiv[[#Headers],[Agency]])),COLUMNS($F$7:AM$7))))</f>
        <v/>
      </c>
      <c r="AN521" s="1069"/>
      <c r="AO521" s="1069"/>
      <c r="AP521" s="1069"/>
      <c r="AQ521" s="1069"/>
      <c r="AR521" s="1069"/>
      <c r="AS521" s="1069"/>
    </row>
    <row r="522" spans="1:45" ht="15">
      <c r="A522" s="1073"/>
      <c r="B522" s="1073"/>
      <c r="C522" s="1069"/>
      <c r="W522" s="1069" t="str" cm="1">
        <f t="array" ref="W522">IF($D522&lt;COLUMNS($F$7:W$7),"",INDEX(TableDiv[[GASB]:[GASB]],_xlfn.AGGREGATE(15,3,(TableDiv[[Agency]:[Agency]]=$E522)/(TableDiv[[Agency]:[Agency]]=$E522)*(ROW(TableDiv[Agency])-ROW(TableDiv[[#Headers],[Agency]])),COLUMNS($F$7:W$7))))</f>
        <v/>
      </c>
      <c r="X522" s="1069" t="str" cm="1">
        <f t="array" ref="X522">IF($D522&lt;COLUMNS($F$7:X$7),"",INDEX(TableDiv[[GASB]:[GASB]],_xlfn.AGGREGATE(15,3,(TableDiv[[Agency]:[Agency]]=$E522)/(TableDiv[[Agency]:[Agency]]=$E522)*(ROW(TableDiv[Agency])-ROW(TableDiv[[#Headers],[Agency]])),COLUMNS($F$7:X$7))))</f>
        <v/>
      </c>
      <c r="Y522" s="1069" t="str" cm="1">
        <f t="array" ref="Y522">IF($D522&lt;COLUMNS($F$7:Y$7),"",INDEX(TableDiv[[GASB]:[GASB]],_xlfn.AGGREGATE(15,3,(TableDiv[[Agency]:[Agency]]=$E522)/(TableDiv[[Agency]:[Agency]]=$E522)*(ROW(TableDiv[Agency])-ROW(TableDiv[[#Headers],[Agency]])),COLUMNS($F$7:Y$7))))</f>
        <v/>
      </c>
      <c r="Z522" s="1069" t="str" cm="1">
        <f t="array" ref="Z522">IF($D522&lt;COLUMNS($F$7:Z$7),"",INDEX(TableDiv[[GASB]:[GASB]],_xlfn.AGGREGATE(15,3,(TableDiv[[Agency]:[Agency]]=$E522)/(TableDiv[[Agency]:[Agency]]=$E522)*(ROW(TableDiv[Agency])-ROW(TableDiv[[#Headers],[Agency]])),COLUMNS($F$7:Z$7))))</f>
        <v/>
      </c>
      <c r="AA522" s="1069" t="str" cm="1">
        <f t="array" ref="AA522">IF($D522&lt;COLUMNS($F$7:AA$7),"",INDEX(TableDiv[[GASB]:[GASB]],_xlfn.AGGREGATE(15,3,(TableDiv[[Agency]:[Agency]]=$E522)/(TableDiv[[Agency]:[Agency]]=$E522)*(ROW(TableDiv[Agency])-ROW(TableDiv[[#Headers],[Agency]])),COLUMNS($F$7:AA$7))))</f>
        <v/>
      </c>
      <c r="AB522" s="1069" t="str" cm="1">
        <f t="array" ref="AB522">IF($D522&lt;COLUMNS($F$7:AB$7),"",INDEX(TableDiv[[GASB]:[GASB]],_xlfn.AGGREGATE(15,3,(TableDiv[[Agency]:[Agency]]=$E522)/(TableDiv[[Agency]:[Agency]]=$E522)*(ROW(TableDiv[Agency])-ROW(TableDiv[[#Headers],[Agency]])),COLUMNS($F$7:AB$7))))</f>
        <v/>
      </c>
      <c r="AC522" s="1069" t="str" cm="1">
        <f t="array" ref="AC522">IF($D522&lt;COLUMNS($F$7:AC$7),"",INDEX(TableDiv[[GASB]:[GASB]],_xlfn.AGGREGATE(15,3,(TableDiv[[Agency]:[Agency]]=$E522)/(TableDiv[[Agency]:[Agency]]=$E522)*(ROW(TableDiv[Agency])-ROW(TableDiv[[#Headers],[Agency]])),COLUMNS($F$7:AC$7))))</f>
        <v/>
      </c>
      <c r="AD522" s="1069" t="str" cm="1">
        <f t="array" ref="AD522">IF($D522&lt;COLUMNS($F$7:AD$7),"",INDEX(TableDiv[[GASB]:[GASB]],_xlfn.AGGREGATE(15,3,(TableDiv[[Agency]:[Agency]]=$E522)/(TableDiv[[Agency]:[Agency]]=$E522)*(ROW(TableDiv[Agency])-ROW(TableDiv[[#Headers],[Agency]])),COLUMNS($F$7:AD$7))))</f>
        <v/>
      </c>
      <c r="AE522" s="1069" t="str" cm="1">
        <f t="array" ref="AE522">IF($D522&lt;COLUMNS($F$7:AE$7),"",INDEX(TableDiv[[GASB]:[GASB]],_xlfn.AGGREGATE(15,3,(TableDiv[[Agency]:[Agency]]=$E522)/(TableDiv[[Agency]:[Agency]]=$E522)*(ROW(TableDiv[Agency])-ROW(TableDiv[[#Headers],[Agency]])),COLUMNS($F$7:AE$7))))</f>
        <v/>
      </c>
      <c r="AF522" s="1069" t="str" cm="1">
        <f t="array" ref="AF522">IF($D522&lt;COLUMNS($F$7:AF$7),"",INDEX(TableDiv[[GASB]:[GASB]],_xlfn.AGGREGATE(15,3,(TableDiv[[Agency]:[Agency]]=$E522)/(TableDiv[[Agency]:[Agency]]=$E522)*(ROW(TableDiv[Agency])-ROW(TableDiv[[#Headers],[Agency]])),COLUMNS($F$7:AF$7))))</f>
        <v/>
      </c>
      <c r="AG522" s="1069" t="str" cm="1">
        <f t="array" ref="AG522">IF($D522&lt;COLUMNS($F$7:AG$7),"",INDEX(TableDiv[[GASB]:[GASB]],_xlfn.AGGREGATE(15,3,(TableDiv[[Agency]:[Agency]]=$E522)/(TableDiv[[Agency]:[Agency]]=$E522)*(ROW(TableDiv[Agency])-ROW(TableDiv[[#Headers],[Agency]])),COLUMNS($F$7:AG$7))))</f>
        <v/>
      </c>
      <c r="AH522" s="1069" t="str" cm="1">
        <f t="array" ref="AH522">IF($D522&lt;COLUMNS($F$7:AH$7),"",INDEX(TableDiv[[GASB]:[GASB]],_xlfn.AGGREGATE(15,3,(TableDiv[[Agency]:[Agency]]=$E522)/(TableDiv[[Agency]:[Agency]]=$E522)*(ROW(TableDiv[Agency])-ROW(TableDiv[[#Headers],[Agency]])),COLUMNS($F$7:AH$7))))</f>
        <v/>
      </c>
      <c r="AI522" s="1069" t="str" cm="1">
        <f t="array" ref="AI522">IF($D522&lt;COLUMNS($F$7:AI$7),"",INDEX(TableDiv[[GASB]:[GASB]],_xlfn.AGGREGATE(15,3,(TableDiv[[Agency]:[Agency]]=$E522)/(TableDiv[[Agency]:[Agency]]=$E522)*(ROW(TableDiv[Agency])-ROW(TableDiv[[#Headers],[Agency]])),COLUMNS($F$7:AI$7))))</f>
        <v/>
      </c>
      <c r="AJ522" s="1069" t="str" cm="1">
        <f t="array" ref="AJ522">IF($D522&lt;COLUMNS($F$7:AJ$7),"",INDEX(TableDiv[[GASB]:[GASB]],_xlfn.AGGREGATE(15,3,(TableDiv[[Agency]:[Agency]]=$E522)/(TableDiv[[Agency]:[Agency]]=$E522)*(ROW(TableDiv[Agency])-ROW(TableDiv[[#Headers],[Agency]])),COLUMNS($F$7:AJ$7))))</f>
        <v/>
      </c>
      <c r="AK522" s="1069" t="str" cm="1">
        <f t="array" ref="AK522">IF($D522&lt;COLUMNS($F$7:AK$7),"",INDEX(TableDiv[[GASB]:[GASB]],_xlfn.AGGREGATE(15,3,(TableDiv[[Agency]:[Agency]]=$E522)/(TableDiv[[Agency]:[Agency]]=$E522)*(ROW(TableDiv[Agency])-ROW(TableDiv[[#Headers],[Agency]])),COLUMNS($F$7:AK$7))))</f>
        <v/>
      </c>
      <c r="AL522" s="1069" t="str" cm="1">
        <f t="array" ref="AL522">IF($D522&lt;COLUMNS($F$7:AL$7),"",INDEX(TableDiv[[GASB]:[GASB]],_xlfn.AGGREGATE(15,3,(TableDiv[[Agency]:[Agency]]=$E522)/(TableDiv[[Agency]:[Agency]]=$E522)*(ROW(TableDiv[Agency])-ROW(TableDiv[[#Headers],[Agency]])),COLUMNS($F$7:AL$7))))</f>
        <v/>
      </c>
      <c r="AM522" s="1069" t="str" cm="1">
        <f t="array" ref="AM522">IF($D522&lt;COLUMNS($F$7:AM$7),"",INDEX(TableDiv[[GASB]:[GASB]],_xlfn.AGGREGATE(15,3,(TableDiv[[Agency]:[Agency]]=$E522)/(TableDiv[[Agency]:[Agency]]=$E522)*(ROW(TableDiv[Agency])-ROW(TableDiv[[#Headers],[Agency]])),COLUMNS($F$7:AM$7))))</f>
        <v/>
      </c>
      <c r="AN522" s="1069"/>
      <c r="AO522" s="1069"/>
      <c r="AP522" s="1069"/>
      <c r="AQ522" s="1069"/>
      <c r="AR522" s="1069"/>
      <c r="AS522" s="1069"/>
    </row>
    <row r="523" spans="1:45" ht="15">
      <c r="A523" s="1073"/>
      <c r="B523" s="1073"/>
      <c r="C523" s="1069"/>
      <c r="W523" s="1069" t="str" cm="1">
        <f t="array" ref="W523">IF($D523&lt;COLUMNS($F$7:W$7),"",INDEX(TableDiv[[GASB]:[GASB]],_xlfn.AGGREGATE(15,3,(TableDiv[[Agency]:[Agency]]=$E523)/(TableDiv[[Agency]:[Agency]]=$E523)*(ROW(TableDiv[Agency])-ROW(TableDiv[[#Headers],[Agency]])),COLUMNS($F$7:W$7))))</f>
        <v/>
      </c>
      <c r="X523" s="1069" t="str" cm="1">
        <f t="array" ref="X523">IF($D523&lt;COLUMNS($F$7:X$7),"",INDEX(TableDiv[[GASB]:[GASB]],_xlfn.AGGREGATE(15,3,(TableDiv[[Agency]:[Agency]]=$E523)/(TableDiv[[Agency]:[Agency]]=$E523)*(ROW(TableDiv[Agency])-ROW(TableDiv[[#Headers],[Agency]])),COLUMNS($F$7:X$7))))</f>
        <v/>
      </c>
      <c r="Y523" s="1069" t="str" cm="1">
        <f t="array" ref="Y523">IF($D523&lt;COLUMNS($F$7:Y$7),"",INDEX(TableDiv[[GASB]:[GASB]],_xlfn.AGGREGATE(15,3,(TableDiv[[Agency]:[Agency]]=$E523)/(TableDiv[[Agency]:[Agency]]=$E523)*(ROW(TableDiv[Agency])-ROW(TableDiv[[#Headers],[Agency]])),COLUMNS($F$7:Y$7))))</f>
        <v/>
      </c>
      <c r="Z523" s="1069" t="str" cm="1">
        <f t="array" ref="Z523">IF($D523&lt;COLUMNS($F$7:Z$7),"",INDEX(TableDiv[[GASB]:[GASB]],_xlfn.AGGREGATE(15,3,(TableDiv[[Agency]:[Agency]]=$E523)/(TableDiv[[Agency]:[Agency]]=$E523)*(ROW(TableDiv[Agency])-ROW(TableDiv[[#Headers],[Agency]])),COLUMNS($F$7:Z$7))))</f>
        <v/>
      </c>
      <c r="AA523" s="1069" t="str" cm="1">
        <f t="array" ref="AA523">IF($D523&lt;COLUMNS($F$7:AA$7),"",INDEX(TableDiv[[GASB]:[GASB]],_xlfn.AGGREGATE(15,3,(TableDiv[[Agency]:[Agency]]=$E523)/(TableDiv[[Agency]:[Agency]]=$E523)*(ROW(TableDiv[Agency])-ROW(TableDiv[[#Headers],[Agency]])),COLUMNS($F$7:AA$7))))</f>
        <v/>
      </c>
      <c r="AB523" s="1069" t="str" cm="1">
        <f t="array" ref="AB523">IF($D523&lt;COLUMNS($F$7:AB$7),"",INDEX(TableDiv[[GASB]:[GASB]],_xlfn.AGGREGATE(15,3,(TableDiv[[Agency]:[Agency]]=$E523)/(TableDiv[[Agency]:[Agency]]=$E523)*(ROW(TableDiv[Agency])-ROW(TableDiv[[#Headers],[Agency]])),COLUMNS($F$7:AB$7))))</f>
        <v/>
      </c>
      <c r="AC523" s="1069" t="str" cm="1">
        <f t="array" ref="AC523">IF($D523&lt;COLUMNS($F$7:AC$7),"",INDEX(TableDiv[[GASB]:[GASB]],_xlfn.AGGREGATE(15,3,(TableDiv[[Agency]:[Agency]]=$E523)/(TableDiv[[Agency]:[Agency]]=$E523)*(ROW(TableDiv[Agency])-ROW(TableDiv[[#Headers],[Agency]])),COLUMNS($F$7:AC$7))))</f>
        <v/>
      </c>
      <c r="AD523" s="1069" t="str" cm="1">
        <f t="array" ref="AD523">IF($D523&lt;COLUMNS($F$7:AD$7),"",INDEX(TableDiv[[GASB]:[GASB]],_xlfn.AGGREGATE(15,3,(TableDiv[[Agency]:[Agency]]=$E523)/(TableDiv[[Agency]:[Agency]]=$E523)*(ROW(TableDiv[Agency])-ROW(TableDiv[[#Headers],[Agency]])),COLUMNS($F$7:AD$7))))</f>
        <v/>
      </c>
      <c r="AE523" s="1069" t="str" cm="1">
        <f t="array" ref="AE523">IF($D523&lt;COLUMNS($F$7:AE$7),"",INDEX(TableDiv[[GASB]:[GASB]],_xlfn.AGGREGATE(15,3,(TableDiv[[Agency]:[Agency]]=$E523)/(TableDiv[[Agency]:[Agency]]=$E523)*(ROW(TableDiv[Agency])-ROW(TableDiv[[#Headers],[Agency]])),COLUMNS($F$7:AE$7))))</f>
        <v/>
      </c>
      <c r="AF523" s="1069" t="str" cm="1">
        <f t="array" ref="AF523">IF($D523&lt;COLUMNS($F$7:AF$7),"",INDEX(TableDiv[[GASB]:[GASB]],_xlfn.AGGREGATE(15,3,(TableDiv[[Agency]:[Agency]]=$E523)/(TableDiv[[Agency]:[Agency]]=$E523)*(ROW(TableDiv[Agency])-ROW(TableDiv[[#Headers],[Agency]])),COLUMNS($F$7:AF$7))))</f>
        <v/>
      </c>
      <c r="AG523" s="1069" t="str" cm="1">
        <f t="array" ref="AG523">IF($D523&lt;COLUMNS($F$7:AG$7),"",INDEX(TableDiv[[GASB]:[GASB]],_xlfn.AGGREGATE(15,3,(TableDiv[[Agency]:[Agency]]=$E523)/(TableDiv[[Agency]:[Agency]]=$E523)*(ROW(TableDiv[Agency])-ROW(TableDiv[[#Headers],[Agency]])),COLUMNS($F$7:AG$7))))</f>
        <v/>
      </c>
      <c r="AH523" s="1069" t="str" cm="1">
        <f t="array" ref="AH523">IF($D523&lt;COLUMNS($F$7:AH$7),"",INDEX(TableDiv[[GASB]:[GASB]],_xlfn.AGGREGATE(15,3,(TableDiv[[Agency]:[Agency]]=$E523)/(TableDiv[[Agency]:[Agency]]=$E523)*(ROW(TableDiv[Agency])-ROW(TableDiv[[#Headers],[Agency]])),COLUMNS($F$7:AH$7))))</f>
        <v/>
      </c>
      <c r="AI523" s="1069" t="str" cm="1">
        <f t="array" ref="AI523">IF($D523&lt;COLUMNS($F$7:AI$7),"",INDEX(TableDiv[[GASB]:[GASB]],_xlfn.AGGREGATE(15,3,(TableDiv[[Agency]:[Agency]]=$E523)/(TableDiv[[Agency]:[Agency]]=$E523)*(ROW(TableDiv[Agency])-ROW(TableDiv[[#Headers],[Agency]])),COLUMNS($F$7:AI$7))))</f>
        <v/>
      </c>
      <c r="AJ523" s="1069" t="str" cm="1">
        <f t="array" ref="AJ523">IF($D523&lt;COLUMNS($F$7:AJ$7),"",INDEX(TableDiv[[GASB]:[GASB]],_xlfn.AGGREGATE(15,3,(TableDiv[[Agency]:[Agency]]=$E523)/(TableDiv[[Agency]:[Agency]]=$E523)*(ROW(TableDiv[Agency])-ROW(TableDiv[[#Headers],[Agency]])),COLUMNS($F$7:AJ$7))))</f>
        <v/>
      </c>
      <c r="AK523" s="1069" t="str" cm="1">
        <f t="array" ref="AK523">IF($D523&lt;COLUMNS($F$7:AK$7),"",INDEX(TableDiv[[GASB]:[GASB]],_xlfn.AGGREGATE(15,3,(TableDiv[[Agency]:[Agency]]=$E523)/(TableDiv[[Agency]:[Agency]]=$E523)*(ROW(TableDiv[Agency])-ROW(TableDiv[[#Headers],[Agency]])),COLUMNS($F$7:AK$7))))</f>
        <v/>
      </c>
      <c r="AL523" s="1069" t="str" cm="1">
        <f t="array" ref="AL523">IF($D523&lt;COLUMNS($F$7:AL$7),"",INDEX(TableDiv[[GASB]:[GASB]],_xlfn.AGGREGATE(15,3,(TableDiv[[Agency]:[Agency]]=$E523)/(TableDiv[[Agency]:[Agency]]=$E523)*(ROW(TableDiv[Agency])-ROW(TableDiv[[#Headers],[Agency]])),COLUMNS($F$7:AL$7))))</f>
        <v/>
      </c>
      <c r="AM523" s="1069" t="str" cm="1">
        <f t="array" ref="AM523">IF($D523&lt;COLUMNS($F$7:AM$7),"",INDEX(TableDiv[[GASB]:[GASB]],_xlfn.AGGREGATE(15,3,(TableDiv[[Agency]:[Agency]]=$E523)/(TableDiv[[Agency]:[Agency]]=$E523)*(ROW(TableDiv[Agency])-ROW(TableDiv[[#Headers],[Agency]])),COLUMNS($F$7:AM$7))))</f>
        <v/>
      </c>
      <c r="AN523" s="1069"/>
      <c r="AO523" s="1069"/>
      <c r="AP523" s="1069"/>
      <c r="AQ523" s="1069"/>
      <c r="AR523" s="1069"/>
      <c r="AS523" s="1069"/>
    </row>
    <row r="524" spans="1:45" ht="15">
      <c r="A524" s="1073"/>
      <c r="B524" s="1073"/>
      <c r="C524" s="1069"/>
      <c r="W524" s="1069" t="str" cm="1">
        <f t="array" ref="W524">IF($D524&lt;COLUMNS($F$7:W$7),"",INDEX(TableDiv[[GASB]:[GASB]],_xlfn.AGGREGATE(15,3,(TableDiv[[Agency]:[Agency]]=$E524)/(TableDiv[[Agency]:[Agency]]=$E524)*(ROW(TableDiv[Agency])-ROW(TableDiv[[#Headers],[Agency]])),COLUMNS($F$7:W$7))))</f>
        <v/>
      </c>
      <c r="X524" s="1069" t="str" cm="1">
        <f t="array" ref="X524">IF($D524&lt;COLUMNS($F$7:X$7),"",INDEX(TableDiv[[GASB]:[GASB]],_xlfn.AGGREGATE(15,3,(TableDiv[[Agency]:[Agency]]=$E524)/(TableDiv[[Agency]:[Agency]]=$E524)*(ROW(TableDiv[Agency])-ROW(TableDiv[[#Headers],[Agency]])),COLUMNS($F$7:X$7))))</f>
        <v/>
      </c>
      <c r="Y524" s="1069" t="str" cm="1">
        <f t="array" ref="Y524">IF($D524&lt;COLUMNS($F$7:Y$7),"",INDEX(TableDiv[[GASB]:[GASB]],_xlfn.AGGREGATE(15,3,(TableDiv[[Agency]:[Agency]]=$E524)/(TableDiv[[Agency]:[Agency]]=$E524)*(ROW(TableDiv[Agency])-ROW(TableDiv[[#Headers],[Agency]])),COLUMNS($F$7:Y$7))))</f>
        <v/>
      </c>
      <c r="Z524" s="1069" t="str" cm="1">
        <f t="array" ref="Z524">IF($D524&lt;COLUMNS($F$7:Z$7),"",INDEX(TableDiv[[GASB]:[GASB]],_xlfn.AGGREGATE(15,3,(TableDiv[[Agency]:[Agency]]=$E524)/(TableDiv[[Agency]:[Agency]]=$E524)*(ROW(TableDiv[Agency])-ROW(TableDiv[[#Headers],[Agency]])),COLUMNS($F$7:Z$7))))</f>
        <v/>
      </c>
      <c r="AA524" s="1069" t="str" cm="1">
        <f t="array" ref="AA524">IF($D524&lt;COLUMNS($F$7:AA$7),"",INDEX(TableDiv[[GASB]:[GASB]],_xlfn.AGGREGATE(15,3,(TableDiv[[Agency]:[Agency]]=$E524)/(TableDiv[[Agency]:[Agency]]=$E524)*(ROW(TableDiv[Agency])-ROW(TableDiv[[#Headers],[Agency]])),COLUMNS($F$7:AA$7))))</f>
        <v/>
      </c>
      <c r="AB524" s="1069" t="str" cm="1">
        <f t="array" ref="AB524">IF($D524&lt;COLUMNS($F$7:AB$7),"",INDEX(TableDiv[[GASB]:[GASB]],_xlfn.AGGREGATE(15,3,(TableDiv[[Agency]:[Agency]]=$E524)/(TableDiv[[Agency]:[Agency]]=$E524)*(ROW(TableDiv[Agency])-ROW(TableDiv[[#Headers],[Agency]])),COLUMNS($F$7:AB$7))))</f>
        <v/>
      </c>
      <c r="AC524" s="1069" t="str" cm="1">
        <f t="array" ref="AC524">IF($D524&lt;COLUMNS($F$7:AC$7),"",INDEX(TableDiv[[GASB]:[GASB]],_xlfn.AGGREGATE(15,3,(TableDiv[[Agency]:[Agency]]=$E524)/(TableDiv[[Agency]:[Agency]]=$E524)*(ROW(TableDiv[Agency])-ROW(TableDiv[[#Headers],[Agency]])),COLUMNS($F$7:AC$7))))</f>
        <v/>
      </c>
      <c r="AD524" s="1069" t="str" cm="1">
        <f t="array" ref="AD524">IF($D524&lt;COLUMNS($F$7:AD$7),"",INDEX(TableDiv[[GASB]:[GASB]],_xlfn.AGGREGATE(15,3,(TableDiv[[Agency]:[Agency]]=$E524)/(TableDiv[[Agency]:[Agency]]=$E524)*(ROW(TableDiv[Agency])-ROW(TableDiv[[#Headers],[Agency]])),COLUMNS($F$7:AD$7))))</f>
        <v/>
      </c>
      <c r="AE524" s="1069" t="str" cm="1">
        <f t="array" ref="AE524">IF($D524&lt;COLUMNS($F$7:AE$7),"",INDEX(TableDiv[[GASB]:[GASB]],_xlfn.AGGREGATE(15,3,(TableDiv[[Agency]:[Agency]]=$E524)/(TableDiv[[Agency]:[Agency]]=$E524)*(ROW(TableDiv[Agency])-ROW(TableDiv[[#Headers],[Agency]])),COLUMNS($F$7:AE$7))))</f>
        <v/>
      </c>
      <c r="AF524" s="1069" t="str" cm="1">
        <f t="array" ref="AF524">IF($D524&lt;COLUMNS($F$7:AF$7),"",INDEX(TableDiv[[GASB]:[GASB]],_xlfn.AGGREGATE(15,3,(TableDiv[[Agency]:[Agency]]=$E524)/(TableDiv[[Agency]:[Agency]]=$E524)*(ROW(TableDiv[Agency])-ROW(TableDiv[[#Headers],[Agency]])),COLUMNS($F$7:AF$7))))</f>
        <v/>
      </c>
      <c r="AG524" s="1069" t="str" cm="1">
        <f t="array" ref="AG524">IF($D524&lt;COLUMNS($F$7:AG$7),"",INDEX(TableDiv[[GASB]:[GASB]],_xlfn.AGGREGATE(15,3,(TableDiv[[Agency]:[Agency]]=$E524)/(TableDiv[[Agency]:[Agency]]=$E524)*(ROW(TableDiv[Agency])-ROW(TableDiv[[#Headers],[Agency]])),COLUMNS($F$7:AG$7))))</f>
        <v/>
      </c>
      <c r="AH524" s="1069" t="str" cm="1">
        <f t="array" ref="AH524">IF($D524&lt;COLUMNS($F$7:AH$7),"",INDEX(TableDiv[[GASB]:[GASB]],_xlfn.AGGREGATE(15,3,(TableDiv[[Agency]:[Agency]]=$E524)/(TableDiv[[Agency]:[Agency]]=$E524)*(ROW(TableDiv[Agency])-ROW(TableDiv[[#Headers],[Agency]])),COLUMNS($F$7:AH$7))))</f>
        <v/>
      </c>
      <c r="AI524" s="1069" t="str" cm="1">
        <f t="array" ref="AI524">IF($D524&lt;COLUMNS($F$7:AI$7),"",INDEX(TableDiv[[GASB]:[GASB]],_xlfn.AGGREGATE(15,3,(TableDiv[[Agency]:[Agency]]=$E524)/(TableDiv[[Agency]:[Agency]]=$E524)*(ROW(TableDiv[Agency])-ROW(TableDiv[[#Headers],[Agency]])),COLUMNS($F$7:AI$7))))</f>
        <v/>
      </c>
      <c r="AJ524" s="1069" t="str" cm="1">
        <f t="array" ref="AJ524">IF($D524&lt;COLUMNS($F$7:AJ$7),"",INDEX(TableDiv[[GASB]:[GASB]],_xlfn.AGGREGATE(15,3,(TableDiv[[Agency]:[Agency]]=$E524)/(TableDiv[[Agency]:[Agency]]=$E524)*(ROW(TableDiv[Agency])-ROW(TableDiv[[#Headers],[Agency]])),COLUMNS($F$7:AJ$7))))</f>
        <v/>
      </c>
      <c r="AK524" s="1069" t="str" cm="1">
        <f t="array" ref="AK524">IF($D524&lt;COLUMNS($F$7:AK$7),"",INDEX(TableDiv[[GASB]:[GASB]],_xlfn.AGGREGATE(15,3,(TableDiv[[Agency]:[Agency]]=$E524)/(TableDiv[[Agency]:[Agency]]=$E524)*(ROW(TableDiv[Agency])-ROW(TableDiv[[#Headers],[Agency]])),COLUMNS($F$7:AK$7))))</f>
        <v/>
      </c>
      <c r="AL524" s="1069" t="str" cm="1">
        <f t="array" ref="AL524">IF($D524&lt;COLUMNS($F$7:AL$7),"",INDEX(TableDiv[[GASB]:[GASB]],_xlfn.AGGREGATE(15,3,(TableDiv[[Agency]:[Agency]]=$E524)/(TableDiv[[Agency]:[Agency]]=$E524)*(ROW(TableDiv[Agency])-ROW(TableDiv[[#Headers],[Agency]])),COLUMNS($F$7:AL$7))))</f>
        <v/>
      </c>
      <c r="AM524" s="1069" t="str" cm="1">
        <f t="array" ref="AM524">IF($D524&lt;COLUMNS($F$7:AM$7),"",INDEX(TableDiv[[GASB]:[GASB]],_xlfn.AGGREGATE(15,3,(TableDiv[[Agency]:[Agency]]=$E524)/(TableDiv[[Agency]:[Agency]]=$E524)*(ROW(TableDiv[Agency])-ROW(TableDiv[[#Headers],[Agency]])),COLUMNS($F$7:AM$7))))</f>
        <v/>
      </c>
      <c r="AN524" s="1069"/>
      <c r="AO524" s="1069"/>
      <c r="AP524" s="1069"/>
      <c r="AQ524" s="1069"/>
      <c r="AR524" s="1069"/>
      <c r="AS524" s="1069"/>
    </row>
    <row r="525" spans="1:45" ht="15">
      <c r="A525" s="1073"/>
      <c r="B525" s="1073"/>
      <c r="C525" s="1069"/>
      <c r="W525" s="1069" t="str" cm="1">
        <f t="array" ref="W525">IF($D525&lt;COLUMNS($F$7:W$7),"",INDEX(TableDiv[[GASB]:[GASB]],_xlfn.AGGREGATE(15,3,(TableDiv[[Agency]:[Agency]]=$E525)/(TableDiv[[Agency]:[Agency]]=$E525)*(ROW(TableDiv[Agency])-ROW(TableDiv[[#Headers],[Agency]])),COLUMNS($F$7:W$7))))</f>
        <v/>
      </c>
      <c r="X525" s="1069" t="str" cm="1">
        <f t="array" ref="X525">IF($D525&lt;COLUMNS($F$7:X$7),"",INDEX(TableDiv[[GASB]:[GASB]],_xlfn.AGGREGATE(15,3,(TableDiv[[Agency]:[Agency]]=$E525)/(TableDiv[[Agency]:[Agency]]=$E525)*(ROW(TableDiv[Agency])-ROW(TableDiv[[#Headers],[Agency]])),COLUMNS($F$7:X$7))))</f>
        <v/>
      </c>
      <c r="Y525" s="1069" t="str" cm="1">
        <f t="array" ref="Y525">IF($D525&lt;COLUMNS($F$7:Y$7),"",INDEX(TableDiv[[GASB]:[GASB]],_xlfn.AGGREGATE(15,3,(TableDiv[[Agency]:[Agency]]=$E525)/(TableDiv[[Agency]:[Agency]]=$E525)*(ROW(TableDiv[Agency])-ROW(TableDiv[[#Headers],[Agency]])),COLUMNS($F$7:Y$7))))</f>
        <v/>
      </c>
      <c r="Z525" s="1069" t="str" cm="1">
        <f t="array" ref="Z525">IF($D525&lt;COLUMNS($F$7:Z$7),"",INDEX(TableDiv[[GASB]:[GASB]],_xlfn.AGGREGATE(15,3,(TableDiv[[Agency]:[Agency]]=$E525)/(TableDiv[[Agency]:[Agency]]=$E525)*(ROW(TableDiv[Agency])-ROW(TableDiv[[#Headers],[Agency]])),COLUMNS($F$7:Z$7))))</f>
        <v/>
      </c>
      <c r="AA525" s="1069" t="str" cm="1">
        <f t="array" ref="AA525">IF($D525&lt;COLUMNS($F$7:AA$7),"",INDEX(TableDiv[[GASB]:[GASB]],_xlfn.AGGREGATE(15,3,(TableDiv[[Agency]:[Agency]]=$E525)/(TableDiv[[Agency]:[Agency]]=$E525)*(ROW(TableDiv[Agency])-ROW(TableDiv[[#Headers],[Agency]])),COLUMNS($F$7:AA$7))))</f>
        <v/>
      </c>
      <c r="AB525" s="1069" t="str" cm="1">
        <f t="array" ref="AB525">IF($D525&lt;COLUMNS($F$7:AB$7),"",INDEX(TableDiv[[GASB]:[GASB]],_xlfn.AGGREGATE(15,3,(TableDiv[[Agency]:[Agency]]=$E525)/(TableDiv[[Agency]:[Agency]]=$E525)*(ROW(TableDiv[Agency])-ROW(TableDiv[[#Headers],[Agency]])),COLUMNS($F$7:AB$7))))</f>
        <v/>
      </c>
      <c r="AC525" s="1069" t="str" cm="1">
        <f t="array" ref="AC525">IF($D525&lt;COLUMNS($F$7:AC$7),"",INDEX(TableDiv[[GASB]:[GASB]],_xlfn.AGGREGATE(15,3,(TableDiv[[Agency]:[Agency]]=$E525)/(TableDiv[[Agency]:[Agency]]=$E525)*(ROW(TableDiv[Agency])-ROW(TableDiv[[#Headers],[Agency]])),COLUMNS($F$7:AC$7))))</f>
        <v/>
      </c>
      <c r="AD525" s="1069" t="str" cm="1">
        <f t="array" ref="AD525">IF($D525&lt;COLUMNS($F$7:AD$7),"",INDEX(TableDiv[[GASB]:[GASB]],_xlfn.AGGREGATE(15,3,(TableDiv[[Agency]:[Agency]]=$E525)/(TableDiv[[Agency]:[Agency]]=$E525)*(ROW(TableDiv[Agency])-ROW(TableDiv[[#Headers],[Agency]])),COLUMNS($F$7:AD$7))))</f>
        <v/>
      </c>
      <c r="AE525" s="1069" t="str" cm="1">
        <f t="array" ref="AE525">IF($D525&lt;COLUMNS($F$7:AE$7),"",INDEX(TableDiv[[GASB]:[GASB]],_xlfn.AGGREGATE(15,3,(TableDiv[[Agency]:[Agency]]=$E525)/(TableDiv[[Agency]:[Agency]]=$E525)*(ROW(TableDiv[Agency])-ROW(TableDiv[[#Headers],[Agency]])),COLUMNS($F$7:AE$7))))</f>
        <v/>
      </c>
      <c r="AF525" s="1069" t="str" cm="1">
        <f t="array" ref="AF525">IF($D525&lt;COLUMNS($F$7:AF$7),"",INDEX(TableDiv[[GASB]:[GASB]],_xlfn.AGGREGATE(15,3,(TableDiv[[Agency]:[Agency]]=$E525)/(TableDiv[[Agency]:[Agency]]=$E525)*(ROW(TableDiv[Agency])-ROW(TableDiv[[#Headers],[Agency]])),COLUMNS($F$7:AF$7))))</f>
        <v/>
      </c>
      <c r="AG525" s="1069" t="str" cm="1">
        <f t="array" ref="AG525">IF($D525&lt;COLUMNS($F$7:AG$7),"",INDEX(TableDiv[[GASB]:[GASB]],_xlfn.AGGREGATE(15,3,(TableDiv[[Agency]:[Agency]]=$E525)/(TableDiv[[Agency]:[Agency]]=$E525)*(ROW(TableDiv[Agency])-ROW(TableDiv[[#Headers],[Agency]])),COLUMNS($F$7:AG$7))))</f>
        <v/>
      </c>
      <c r="AH525" s="1069" t="str" cm="1">
        <f t="array" ref="AH525">IF($D525&lt;COLUMNS($F$7:AH$7),"",INDEX(TableDiv[[GASB]:[GASB]],_xlfn.AGGREGATE(15,3,(TableDiv[[Agency]:[Agency]]=$E525)/(TableDiv[[Agency]:[Agency]]=$E525)*(ROW(TableDiv[Agency])-ROW(TableDiv[[#Headers],[Agency]])),COLUMNS($F$7:AH$7))))</f>
        <v/>
      </c>
      <c r="AI525" s="1069" t="str" cm="1">
        <f t="array" ref="AI525">IF($D525&lt;COLUMNS($F$7:AI$7),"",INDEX(TableDiv[[GASB]:[GASB]],_xlfn.AGGREGATE(15,3,(TableDiv[[Agency]:[Agency]]=$E525)/(TableDiv[[Agency]:[Agency]]=$E525)*(ROW(TableDiv[Agency])-ROW(TableDiv[[#Headers],[Agency]])),COLUMNS($F$7:AI$7))))</f>
        <v/>
      </c>
      <c r="AJ525" s="1069" t="str" cm="1">
        <f t="array" ref="AJ525">IF($D525&lt;COLUMNS($F$7:AJ$7),"",INDEX(TableDiv[[GASB]:[GASB]],_xlfn.AGGREGATE(15,3,(TableDiv[[Agency]:[Agency]]=$E525)/(TableDiv[[Agency]:[Agency]]=$E525)*(ROW(TableDiv[Agency])-ROW(TableDiv[[#Headers],[Agency]])),COLUMNS($F$7:AJ$7))))</f>
        <v/>
      </c>
      <c r="AK525" s="1069" t="str" cm="1">
        <f t="array" ref="AK525">IF($D525&lt;COLUMNS($F$7:AK$7),"",INDEX(TableDiv[[GASB]:[GASB]],_xlfn.AGGREGATE(15,3,(TableDiv[[Agency]:[Agency]]=$E525)/(TableDiv[[Agency]:[Agency]]=$E525)*(ROW(TableDiv[Agency])-ROW(TableDiv[[#Headers],[Agency]])),COLUMNS($F$7:AK$7))))</f>
        <v/>
      </c>
      <c r="AL525" s="1069" t="str" cm="1">
        <f t="array" ref="AL525">IF($D525&lt;COLUMNS($F$7:AL$7),"",INDEX(TableDiv[[GASB]:[GASB]],_xlfn.AGGREGATE(15,3,(TableDiv[[Agency]:[Agency]]=$E525)/(TableDiv[[Agency]:[Agency]]=$E525)*(ROW(TableDiv[Agency])-ROW(TableDiv[[#Headers],[Agency]])),COLUMNS($F$7:AL$7))))</f>
        <v/>
      </c>
      <c r="AM525" s="1069" t="str" cm="1">
        <f t="array" ref="AM525">IF($D525&lt;COLUMNS($F$7:AM$7),"",INDEX(TableDiv[[GASB]:[GASB]],_xlfn.AGGREGATE(15,3,(TableDiv[[Agency]:[Agency]]=$E525)/(TableDiv[[Agency]:[Agency]]=$E525)*(ROW(TableDiv[Agency])-ROW(TableDiv[[#Headers],[Agency]])),COLUMNS($F$7:AM$7))))</f>
        <v/>
      </c>
      <c r="AN525" s="1069"/>
      <c r="AO525" s="1069"/>
      <c r="AP525" s="1069"/>
      <c r="AQ525" s="1069"/>
      <c r="AR525" s="1069"/>
      <c r="AS525" s="1069"/>
    </row>
    <row r="526" spans="1:45" ht="15">
      <c r="A526" s="1073"/>
      <c r="B526" s="1073"/>
      <c r="C526" s="1069"/>
      <c r="W526" s="1069" t="str" cm="1">
        <f t="array" ref="W526">IF($D526&lt;COLUMNS($F$7:W$7),"",INDEX(TableDiv[[GASB]:[GASB]],_xlfn.AGGREGATE(15,3,(TableDiv[[Agency]:[Agency]]=$E526)/(TableDiv[[Agency]:[Agency]]=$E526)*(ROW(TableDiv[Agency])-ROW(TableDiv[[#Headers],[Agency]])),COLUMNS($F$7:W$7))))</f>
        <v/>
      </c>
      <c r="X526" s="1069" t="str" cm="1">
        <f t="array" ref="X526">IF($D526&lt;COLUMNS($F$7:X$7),"",INDEX(TableDiv[[GASB]:[GASB]],_xlfn.AGGREGATE(15,3,(TableDiv[[Agency]:[Agency]]=$E526)/(TableDiv[[Agency]:[Agency]]=$E526)*(ROW(TableDiv[Agency])-ROW(TableDiv[[#Headers],[Agency]])),COLUMNS($F$7:X$7))))</f>
        <v/>
      </c>
      <c r="Y526" s="1069" t="str" cm="1">
        <f t="array" ref="Y526">IF($D526&lt;COLUMNS($F$7:Y$7),"",INDEX(TableDiv[[GASB]:[GASB]],_xlfn.AGGREGATE(15,3,(TableDiv[[Agency]:[Agency]]=$E526)/(TableDiv[[Agency]:[Agency]]=$E526)*(ROW(TableDiv[Agency])-ROW(TableDiv[[#Headers],[Agency]])),COLUMNS($F$7:Y$7))))</f>
        <v/>
      </c>
      <c r="Z526" s="1069" t="str" cm="1">
        <f t="array" ref="Z526">IF($D526&lt;COLUMNS($F$7:Z$7),"",INDEX(TableDiv[[GASB]:[GASB]],_xlfn.AGGREGATE(15,3,(TableDiv[[Agency]:[Agency]]=$E526)/(TableDiv[[Agency]:[Agency]]=$E526)*(ROW(TableDiv[Agency])-ROW(TableDiv[[#Headers],[Agency]])),COLUMNS($F$7:Z$7))))</f>
        <v/>
      </c>
      <c r="AA526" s="1069" t="str" cm="1">
        <f t="array" ref="AA526">IF($D526&lt;COLUMNS($F$7:AA$7),"",INDEX(TableDiv[[GASB]:[GASB]],_xlfn.AGGREGATE(15,3,(TableDiv[[Agency]:[Agency]]=$E526)/(TableDiv[[Agency]:[Agency]]=$E526)*(ROW(TableDiv[Agency])-ROW(TableDiv[[#Headers],[Agency]])),COLUMNS($F$7:AA$7))))</f>
        <v/>
      </c>
      <c r="AB526" s="1069" t="str" cm="1">
        <f t="array" ref="AB526">IF($D526&lt;COLUMNS($F$7:AB$7),"",INDEX(TableDiv[[GASB]:[GASB]],_xlfn.AGGREGATE(15,3,(TableDiv[[Agency]:[Agency]]=$E526)/(TableDiv[[Agency]:[Agency]]=$E526)*(ROW(TableDiv[Agency])-ROW(TableDiv[[#Headers],[Agency]])),COLUMNS($F$7:AB$7))))</f>
        <v/>
      </c>
      <c r="AC526" s="1069" t="str" cm="1">
        <f t="array" ref="AC526">IF($D526&lt;COLUMNS($F$7:AC$7),"",INDEX(TableDiv[[GASB]:[GASB]],_xlfn.AGGREGATE(15,3,(TableDiv[[Agency]:[Agency]]=$E526)/(TableDiv[[Agency]:[Agency]]=$E526)*(ROW(TableDiv[Agency])-ROW(TableDiv[[#Headers],[Agency]])),COLUMNS($F$7:AC$7))))</f>
        <v/>
      </c>
      <c r="AD526" s="1069" t="str" cm="1">
        <f t="array" ref="AD526">IF($D526&lt;COLUMNS($F$7:AD$7),"",INDEX(TableDiv[[GASB]:[GASB]],_xlfn.AGGREGATE(15,3,(TableDiv[[Agency]:[Agency]]=$E526)/(TableDiv[[Agency]:[Agency]]=$E526)*(ROW(TableDiv[Agency])-ROW(TableDiv[[#Headers],[Agency]])),COLUMNS($F$7:AD$7))))</f>
        <v/>
      </c>
      <c r="AE526" s="1069" t="str" cm="1">
        <f t="array" ref="AE526">IF($D526&lt;COLUMNS($F$7:AE$7),"",INDEX(TableDiv[[GASB]:[GASB]],_xlfn.AGGREGATE(15,3,(TableDiv[[Agency]:[Agency]]=$E526)/(TableDiv[[Agency]:[Agency]]=$E526)*(ROW(TableDiv[Agency])-ROW(TableDiv[[#Headers],[Agency]])),COLUMNS($F$7:AE$7))))</f>
        <v/>
      </c>
      <c r="AF526" s="1069" t="str" cm="1">
        <f t="array" ref="AF526">IF($D526&lt;COLUMNS($F$7:AF$7),"",INDEX(TableDiv[[GASB]:[GASB]],_xlfn.AGGREGATE(15,3,(TableDiv[[Agency]:[Agency]]=$E526)/(TableDiv[[Agency]:[Agency]]=$E526)*(ROW(TableDiv[Agency])-ROW(TableDiv[[#Headers],[Agency]])),COLUMNS($F$7:AF$7))))</f>
        <v/>
      </c>
      <c r="AG526" s="1069" t="str" cm="1">
        <f t="array" ref="AG526">IF($D526&lt;COLUMNS($F$7:AG$7),"",INDEX(TableDiv[[GASB]:[GASB]],_xlfn.AGGREGATE(15,3,(TableDiv[[Agency]:[Agency]]=$E526)/(TableDiv[[Agency]:[Agency]]=$E526)*(ROW(TableDiv[Agency])-ROW(TableDiv[[#Headers],[Agency]])),COLUMNS($F$7:AG$7))))</f>
        <v/>
      </c>
      <c r="AH526" s="1069" t="str" cm="1">
        <f t="array" ref="AH526">IF($D526&lt;COLUMNS($F$7:AH$7),"",INDEX(TableDiv[[GASB]:[GASB]],_xlfn.AGGREGATE(15,3,(TableDiv[[Agency]:[Agency]]=$E526)/(TableDiv[[Agency]:[Agency]]=$E526)*(ROW(TableDiv[Agency])-ROW(TableDiv[[#Headers],[Agency]])),COLUMNS($F$7:AH$7))))</f>
        <v/>
      </c>
      <c r="AI526" s="1069" t="str" cm="1">
        <f t="array" ref="AI526">IF($D526&lt;COLUMNS($F$7:AI$7),"",INDEX(TableDiv[[GASB]:[GASB]],_xlfn.AGGREGATE(15,3,(TableDiv[[Agency]:[Agency]]=$E526)/(TableDiv[[Agency]:[Agency]]=$E526)*(ROW(TableDiv[Agency])-ROW(TableDiv[[#Headers],[Agency]])),COLUMNS($F$7:AI$7))))</f>
        <v/>
      </c>
      <c r="AJ526" s="1069" t="str" cm="1">
        <f t="array" ref="AJ526">IF($D526&lt;COLUMNS($F$7:AJ$7),"",INDEX(TableDiv[[GASB]:[GASB]],_xlfn.AGGREGATE(15,3,(TableDiv[[Agency]:[Agency]]=$E526)/(TableDiv[[Agency]:[Agency]]=$E526)*(ROW(TableDiv[Agency])-ROW(TableDiv[[#Headers],[Agency]])),COLUMNS($F$7:AJ$7))))</f>
        <v/>
      </c>
      <c r="AK526" s="1069" t="str" cm="1">
        <f t="array" ref="AK526">IF($D526&lt;COLUMNS($F$7:AK$7),"",INDEX(TableDiv[[GASB]:[GASB]],_xlfn.AGGREGATE(15,3,(TableDiv[[Agency]:[Agency]]=$E526)/(TableDiv[[Agency]:[Agency]]=$E526)*(ROW(TableDiv[Agency])-ROW(TableDiv[[#Headers],[Agency]])),COLUMNS($F$7:AK$7))))</f>
        <v/>
      </c>
      <c r="AL526" s="1069" t="str" cm="1">
        <f t="array" ref="AL526">IF($D526&lt;COLUMNS($F$7:AL$7),"",INDEX(TableDiv[[GASB]:[GASB]],_xlfn.AGGREGATE(15,3,(TableDiv[[Agency]:[Agency]]=$E526)/(TableDiv[[Agency]:[Agency]]=$E526)*(ROW(TableDiv[Agency])-ROW(TableDiv[[#Headers],[Agency]])),COLUMNS($F$7:AL$7))))</f>
        <v/>
      </c>
      <c r="AM526" s="1069" t="str" cm="1">
        <f t="array" ref="AM526">IF($D526&lt;COLUMNS($F$7:AM$7),"",INDEX(TableDiv[[GASB]:[GASB]],_xlfn.AGGREGATE(15,3,(TableDiv[[Agency]:[Agency]]=$E526)/(TableDiv[[Agency]:[Agency]]=$E526)*(ROW(TableDiv[Agency])-ROW(TableDiv[[#Headers],[Agency]])),COLUMNS($F$7:AM$7))))</f>
        <v/>
      </c>
      <c r="AN526" s="1069"/>
      <c r="AO526" s="1069"/>
      <c r="AP526" s="1069"/>
      <c r="AQ526" s="1069"/>
      <c r="AR526" s="1069"/>
      <c r="AS526" s="1069"/>
    </row>
    <row r="527" spans="1:45">
      <c r="A527" s="1069"/>
      <c r="B527" s="1069"/>
      <c r="C527" s="1069"/>
      <c r="W527" s="1069" t="str" cm="1">
        <f t="array" ref="W527">IF($D527&lt;COLUMNS($F$7:W$7),"",INDEX(TableDiv[[GASB]:[GASB]],_xlfn.AGGREGATE(15,3,(TableDiv[[Agency]:[Agency]]=$E527)/(TableDiv[[Agency]:[Agency]]=$E527)*(ROW(TableDiv[Agency])-ROW(TableDiv[[#Headers],[Agency]])),COLUMNS($F$7:W$7))))</f>
        <v/>
      </c>
      <c r="X527" s="1069" t="str" cm="1">
        <f t="array" ref="X527">IF($D527&lt;COLUMNS($F$7:X$7),"",INDEX(TableDiv[[GASB]:[GASB]],_xlfn.AGGREGATE(15,3,(TableDiv[[Agency]:[Agency]]=$E527)/(TableDiv[[Agency]:[Agency]]=$E527)*(ROW(TableDiv[Agency])-ROW(TableDiv[[#Headers],[Agency]])),COLUMNS($F$7:X$7))))</f>
        <v/>
      </c>
      <c r="Y527" s="1069" t="str" cm="1">
        <f t="array" ref="Y527">IF($D527&lt;COLUMNS($F$7:Y$7),"",INDEX(TableDiv[[GASB]:[GASB]],_xlfn.AGGREGATE(15,3,(TableDiv[[Agency]:[Agency]]=$E527)/(TableDiv[[Agency]:[Agency]]=$E527)*(ROW(TableDiv[Agency])-ROW(TableDiv[[#Headers],[Agency]])),COLUMNS($F$7:Y$7))))</f>
        <v/>
      </c>
      <c r="Z527" s="1069" t="str" cm="1">
        <f t="array" ref="Z527">IF($D527&lt;COLUMNS($F$7:Z$7),"",INDEX(TableDiv[[GASB]:[GASB]],_xlfn.AGGREGATE(15,3,(TableDiv[[Agency]:[Agency]]=$E527)/(TableDiv[[Agency]:[Agency]]=$E527)*(ROW(TableDiv[Agency])-ROW(TableDiv[[#Headers],[Agency]])),COLUMNS($F$7:Z$7))))</f>
        <v/>
      </c>
      <c r="AA527" s="1069" t="str" cm="1">
        <f t="array" ref="AA527">IF($D527&lt;COLUMNS($F$7:AA$7),"",INDEX(TableDiv[[GASB]:[GASB]],_xlfn.AGGREGATE(15,3,(TableDiv[[Agency]:[Agency]]=$E527)/(TableDiv[[Agency]:[Agency]]=$E527)*(ROW(TableDiv[Agency])-ROW(TableDiv[[#Headers],[Agency]])),COLUMNS($F$7:AA$7))))</f>
        <v/>
      </c>
      <c r="AB527" s="1069" t="str" cm="1">
        <f t="array" ref="AB527">IF($D527&lt;COLUMNS($F$7:AB$7),"",INDEX(TableDiv[[GASB]:[GASB]],_xlfn.AGGREGATE(15,3,(TableDiv[[Agency]:[Agency]]=$E527)/(TableDiv[[Agency]:[Agency]]=$E527)*(ROW(TableDiv[Agency])-ROW(TableDiv[[#Headers],[Agency]])),COLUMNS($F$7:AB$7))))</f>
        <v/>
      </c>
      <c r="AC527" s="1069" t="str" cm="1">
        <f t="array" ref="AC527">IF($D527&lt;COLUMNS($F$7:AC$7),"",INDEX(TableDiv[[GASB]:[GASB]],_xlfn.AGGREGATE(15,3,(TableDiv[[Agency]:[Agency]]=$E527)/(TableDiv[[Agency]:[Agency]]=$E527)*(ROW(TableDiv[Agency])-ROW(TableDiv[[#Headers],[Agency]])),COLUMNS($F$7:AC$7))))</f>
        <v/>
      </c>
      <c r="AD527" s="1069" t="str" cm="1">
        <f t="array" ref="AD527">IF($D527&lt;COLUMNS($F$7:AD$7),"",INDEX(TableDiv[[GASB]:[GASB]],_xlfn.AGGREGATE(15,3,(TableDiv[[Agency]:[Agency]]=$E527)/(TableDiv[[Agency]:[Agency]]=$E527)*(ROW(TableDiv[Agency])-ROW(TableDiv[[#Headers],[Agency]])),COLUMNS($F$7:AD$7))))</f>
        <v/>
      </c>
      <c r="AE527" s="1069" t="str" cm="1">
        <f t="array" ref="AE527">IF($D527&lt;COLUMNS($F$7:AE$7),"",INDEX(TableDiv[[GASB]:[GASB]],_xlfn.AGGREGATE(15,3,(TableDiv[[Agency]:[Agency]]=$E527)/(TableDiv[[Agency]:[Agency]]=$E527)*(ROW(TableDiv[Agency])-ROW(TableDiv[[#Headers],[Agency]])),COLUMNS($F$7:AE$7))))</f>
        <v/>
      </c>
      <c r="AF527" s="1069" t="str" cm="1">
        <f t="array" ref="AF527">IF($D527&lt;COLUMNS($F$7:AF$7),"",INDEX(TableDiv[[GASB]:[GASB]],_xlfn.AGGREGATE(15,3,(TableDiv[[Agency]:[Agency]]=$E527)/(TableDiv[[Agency]:[Agency]]=$E527)*(ROW(TableDiv[Agency])-ROW(TableDiv[[#Headers],[Agency]])),COLUMNS($F$7:AF$7))))</f>
        <v/>
      </c>
      <c r="AG527" s="1069" t="str" cm="1">
        <f t="array" ref="AG527">IF($D527&lt;COLUMNS($F$7:AG$7),"",INDEX(TableDiv[[GASB]:[GASB]],_xlfn.AGGREGATE(15,3,(TableDiv[[Agency]:[Agency]]=$E527)/(TableDiv[[Agency]:[Agency]]=$E527)*(ROW(TableDiv[Agency])-ROW(TableDiv[[#Headers],[Agency]])),COLUMNS($F$7:AG$7))))</f>
        <v/>
      </c>
      <c r="AH527" s="1069" t="str" cm="1">
        <f t="array" ref="AH527">IF($D527&lt;COLUMNS($F$7:AH$7),"",INDEX(TableDiv[[GASB]:[GASB]],_xlfn.AGGREGATE(15,3,(TableDiv[[Agency]:[Agency]]=$E527)/(TableDiv[[Agency]:[Agency]]=$E527)*(ROW(TableDiv[Agency])-ROW(TableDiv[[#Headers],[Agency]])),COLUMNS($F$7:AH$7))))</f>
        <v/>
      </c>
      <c r="AI527" s="1069" t="str" cm="1">
        <f t="array" ref="AI527">IF($D527&lt;COLUMNS($F$7:AI$7),"",INDEX(TableDiv[[GASB]:[GASB]],_xlfn.AGGREGATE(15,3,(TableDiv[[Agency]:[Agency]]=$E527)/(TableDiv[[Agency]:[Agency]]=$E527)*(ROW(TableDiv[Agency])-ROW(TableDiv[[#Headers],[Agency]])),COLUMNS($F$7:AI$7))))</f>
        <v/>
      </c>
      <c r="AJ527" s="1069" t="str" cm="1">
        <f t="array" ref="AJ527">IF($D527&lt;COLUMNS($F$7:AJ$7),"",INDEX(TableDiv[[GASB]:[GASB]],_xlfn.AGGREGATE(15,3,(TableDiv[[Agency]:[Agency]]=$E527)/(TableDiv[[Agency]:[Agency]]=$E527)*(ROW(TableDiv[Agency])-ROW(TableDiv[[#Headers],[Agency]])),COLUMNS($F$7:AJ$7))))</f>
        <v/>
      </c>
      <c r="AK527" s="1069" t="str" cm="1">
        <f t="array" ref="AK527">IF($D527&lt;COLUMNS($F$7:AK$7),"",INDEX(TableDiv[[GASB]:[GASB]],_xlfn.AGGREGATE(15,3,(TableDiv[[Agency]:[Agency]]=$E527)/(TableDiv[[Agency]:[Agency]]=$E527)*(ROW(TableDiv[Agency])-ROW(TableDiv[[#Headers],[Agency]])),COLUMNS($F$7:AK$7))))</f>
        <v/>
      </c>
      <c r="AL527" s="1069" t="str" cm="1">
        <f t="array" ref="AL527">IF($D527&lt;COLUMNS($F$7:AL$7),"",INDEX(TableDiv[[GASB]:[GASB]],_xlfn.AGGREGATE(15,3,(TableDiv[[Agency]:[Agency]]=$E527)/(TableDiv[[Agency]:[Agency]]=$E527)*(ROW(TableDiv[Agency])-ROW(TableDiv[[#Headers],[Agency]])),COLUMNS($F$7:AL$7))))</f>
        <v/>
      </c>
      <c r="AM527" s="1069" t="str" cm="1">
        <f t="array" ref="AM527">IF($D527&lt;COLUMNS($F$7:AM$7),"",INDEX(TableDiv[[GASB]:[GASB]],_xlfn.AGGREGATE(15,3,(TableDiv[[Agency]:[Agency]]=$E527)/(TableDiv[[Agency]:[Agency]]=$E527)*(ROW(TableDiv[Agency])-ROW(TableDiv[[#Headers],[Agency]])),COLUMNS($F$7:AM$7))))</f>
        <v/>
      </c>
      <c r="AN527" s="1069"/>
      <c r="AO527" s="1069"/>
      <c r="AP527" s="1069"/>
      <c r="AQ527" s="1069"/>
      <c r="AR527" s="1069"/>
      <c r="AS527" s="1069"/>
    </row>
    <row r="528" spans="1:45">
      <c r="A528" s="1069"/>
      <c r="B528" s="1069"/>
      <c r="C528" s="1069"/>
      <c r="W528" s="1069" t="str" cm="1">
        <f t="array" ref="W528">IF($D528&lt;COLUMNS($F$7:W$7),"",INDEX(TableDiv[[GASB]:[GASB]],_xlfn.AGGREGATE(15,3,(TableDiv[[Agency]:[Agency]]=$E528)/(TableDiv[[Agency]:[Agency]]=$E528)*(ROW(TableDiv[Agency])-ROW(TableDiv[[#Headers],[Agency]])),COLUMNS($F$7:W$7))))</f>
        <v/>
      </c>
      <c r="X528" s="1069" t="str" cm="1">
        <f t="array" ref="X528">IF($D528&lt;COLUMNS($F$7:X$7),"",INDEX(TableDiv[[GASB]:[GASB]],_xlfn.AGGREGATE(15,3,(TableDiv[[Agency]:[Agency]]=$E528)/(TableDiv[[Agency]:[Agency]]=$E528)*(ROW(TableDiv[Agency])-ROW(TableDiv[[#Headers],[Agency]])),COLUMNS($F$7:X$7))))</f>
        <v/>
      </c>
      <c r="Y528" s="1069" t="str" cm="1">
        <f t="array" ref="Y528">IF($D528&lt;COLUMNS($F$7:Y$7),"",INDEX(TableDiv[[GASB]:[GASB]],_xlfn.AGGREGATE(15,3,(TableDiv[[Agency]:[Agency]]=$E528)/(TableDiv[[Agency]:[Agency]]=$E528)*(ROW(TableDiv[Agency])-ROW(TableDiv[[#Headers],[Agency]])),COLUMNS($F$7:Y$7))))</f>
        <v/>
      </c>
      <c r="Z528" s="1069" t="str" cm="1">
        <f t="array" ref="Z528">IF($D528&lt;COLUMNS($F$7:Z$7),"",INDEX(TableDiv[[GASB]:[GASB]],_xlfn.AGGREGATE(15,3,(TableDiv[[Agency]:[Agency]]=$E528)/(TableDiv[[Agency]:[Agency]]=$E528)*(ROW(TableDiv[Agency])-ROW(TableDiv[[#Headers],[Agency]])),COLUMNS($F$7:Z$7))))</f>
        <v/>
      </c>
      <c r="AA528" s="1069" t="str" cm="1">
        <f t="array" ref="AA528">IF($D528&lt;COLUMNS($F$7:AA$7),"",INDEX(TableDiv[[GASB]:[GASB]],_xlfn.AGGREGATE(15,3,(TableDiv[[Agency]:[Agency]]=$E528)/(TableDiv[[Agency]:[Agency]]=$E528)*(ROW(TableDiv[Agency])-ROW(TableDiv[[#Headers],[Agency]])),COLUMNS($F$7:AA$7))))</f>
        <v/>
      </c>
      <c r="AB528" s="1069" t="str" cm="1">
        <f t="array" ref="AB528">IF($D528&lt;COLUMNS($F$7:AB$7),"",INDEX(TableDiv[[GASB]:[GASB]],_xlfn.AGGREGATE(15,3,(TableDiv[[Agency]:[Agency]]=$E528)/(TableDiv[[Agency]:[Agency]]=$E528)*(ROW(TableDiv[Agency])-ROW(TableDiv[[#Headers],[Agency]])),COLUMNS($F$7:AB$7))))</f>
        <v/>
      </c>
      <c r="AC528" s="1069" t="str" cm="1">
        <f t="array" ref="AC528">IF($D528&lt;COLUMNS($F$7:AC$7),"",INDEX(TableDiv[[GASB]:[GASB]],_xlfn.AGGREGATE(15,3,(TableDiv[[Agency]:[Agency]]=$E528)/(TableDiv[[Agency]:[Agency]]=$E528)*(ROW(TableDiv[Agency])-ROW(TableDiv[[#Headers],[Agency]])),COLUMNS($F$7:AC$7))))</f>
        <v/>
      </c>
      <c r="AD528" s="1069" t="str" cm="1">
        <f t="array" ref="AD528">IF($D528&lt;COLUMNS($F$7:AD$7),"",INDEX(TableDiv[[GASB]:[GASB]],_xlfn.AGGREGATE(15,3,(TableDiv[[Agency]:[Agency]]=$E528)/(TableDiv[[Agency]:[Agency]]=$E528)*(ROW(TableDiv[Agency])-ROW(TableDiv[[#Headers],[Agency]])),COLUMNS($F$7:AD$7))))</f>
        <v/>
      </c>
      <c r="AE528" s="1069" t="str" cm="1">
        <f t="array" ref="AE528">IF($D528&lt;COLUMNS($F$7:AE$7),"",INDEX(TableDiv[[GASB]:[GASB]],_xlfn.AGGREGATE(15,3,(TableDiv[[Agency]:[Agency]]=$E528)/(TableDiv[[Agency]:[Agency]]=$E528)*(ROW(TableDiv[Agency])-ROW(TableDiv[[#Headers],[Agency]])),COLUMNS($F$7:AE$7))))</f>
        <v/>
      </c>
      <c r="AF528" s="1069" t="str" cm="1">
        <f t="array" ref="AF528">IF($D528&lt;COLUMNS($F$7:AF$7),"",INDEX(TableDiv[[GASB]:[GASB]],_xlfn.AGGREGATE(15,3,(TableDiv[[Agency]:[Agency]]=$E528)/(TableDiv[[Agency]:[Agency]]=$E528)*(ROW(TableDiv[Agency])-ROW(TableDiv[[#Headers],[Agency]])),COLUMNS($F$7:AF$7))))</f>
        <v/>
      </c>
      <c r="AG528" s="1069" t="str" cm="1">
        <f t="array" ref="AG528">IF($D528&lt;COLUMNS($F$7:AG$7),"",INDEX(TableDiv[[GASB]:[GASB]],_xlfn.AGGREGATE(15,3,(TableDiv[[Agency]:[Agency]]=$E528)/(TableDiv[[Agency]:[Agency]]=$E528)*(ROW(TableDiv[Agency])-ROW(TableDiv[[#Headers],[Agency]])),COLUMNS($F$7:AG$7))))</f>
        <v/>
      </c>
      <c r="AH528" s="1069" t="str" cm="1">
        <f t="array" ref="AH528">IF($D528&lt;COLUMNS($F$7:AH$7),"",INDEX(TableDiv[[GASB]:[GASB]],_xlfn.AGGREGATE(15,3,(TableDiv[[Agency]:[Agency]]=$E528)/(TableDiv[[Agency]:[Agency]]=$E528)*(ROW(TableDiv[Agency])-ROW(TableDiv[[#Headers],[Agency]])),COLUMNS($F$7:AH$7))))</f>
        <v/>
      </c>
      <c r="AI528" s="1069" t="str" cm="1">
        <f t="array" ref="AI528">IF($D528&lt;COLUMNS($F$7:AI$7),"",INDEX(TableDiv[[GASB]:[GASB]],_xlfn.AGGREGATE(15,3,(TableDiv[[Agency]:[Agency]]=$E528)/(TableDiv[[Agency]:[Agency]]=$E528)*(ROW(TableDiv[Agency])-ROW(TableDiv[[#Headers],[Agency]])),COLUMNS($F$7:AI$7))))</f>
        <v/>
      </c>
      <c r="AJ528" s="1069" t="str" cm="1">
        <f t="array" ref="AJ528">IF($D528&lt;COLUMNS($F$7:AJ$7),"",INDEX(TableDiv[[GASB]:[GASB]],_xlfn.AGGREGATE(15,3,(TableDiv[[Agency]:[Agency]]=$E528)/(TableDiv[[Agency]:[Agency]]=$E528)*(ROW(TableDiv[Agency])-ROW(TableDiv[[#Headers],[Agency]])),COLUMNS($F$7:AJ$7))))</f>
        <v/>
      </c>
      <c r="AK528" s="1069" t="str" cm="1">
        <f t="array" ref="AK528">IF($D528&lt;COLUMNS($F$7:AK$7),"",INDEX(TableDiv[[GASB]:[GASB]],_xlfn.AGGREGATE(15,3,(TableDiv[[Agency]:[Agency]]=$E528)/(TableDiv[[Agency]:[Agency]]=$E528)*(ROW(TableDiv[Agency])-ROW(TableDiv[[#Headers],[Agency]])),COLUMNS($F$7:AK$7))))</f>
        <v/>
      </c>
      <c r="AL528" s="1069" t="str" cm="1">
        <f t="array" ref="AL528">IF($D528&lt;COLUMNS($F$7:AL$7),"",INDEX(TableDiv[[GASB]:[GASB]],_xlfn.AGGREGATE(15,3,(TableDiv[[Agency]:[Agency]]=$E528)/(TableDiv[[Agency]:[Agency]]=$E528)*(ROW(TableDiv[Agency])-ROW(TableDiv[[#Headers],[Agency]])),COLUMNS($F$7:AL$7))))</f>
        <v/>
      </c>
      <c r="AM528" s="1069" t="str" cm="1">
        <f t="array" ref="AM528">IF($D528&lt;COLUMNS($F$7:AM$7),"",INDEX(TableDiv[[GASB]:[GASB]],_xlfn.AGGREGATE(15,3,(TableDiv[[Agency]:[Agency]]=$E528)/(TableDiv[[Agency]:[Agency]]=$E528)*(ROW(TableDiv[Agency])-ROW(TableDiv[[#Headers],[Agency]])),COLUMNS($F$7:AM$7))))</f>
        <v/>
      </c>
      <c r="AN528" s="1069"/>
      <c r="AO528" s="1069"/>
      <c r="AP528" s="1069"/>
      <c r="AQ528" s="1069"/>
      <c r="AR528" s="1069"/>
      <c r="AS528" s="1069"/>
    </row>
    <row r="529" spans="1:45">
      <c r="A529" s="1069"/>
      <c r="B529" s="1069"/>
      <c r="C529" s="1069"/>
      <c r="W529" s="1069" t="str" cm="1">
        <f t="array" ref="W529">IF($D529&lt;COLUMNS($F$7:W$7),"",INDEX(TableDiv[[GASB]:[GASB]],_xlfn.AGGREGATE(15,3,(TableDiv[[Agency]:[Agency]]=$E529)/(TableDiv[[Agency]:[Agency]]=$E529)*(ROW(TableDiv[Agency])-ROW(TableDiv[[#Headers],[Agency]])),COLUMNS($F$7:W$7))))</f>
        <v/>
      </c>
      <c r="X529" s="1069" t="str" cm="1">
        <f t="array" ref="X529">IF($D529&lt;COLUMNS($F$7:X$7),"",INDEX(TableDiv[[GASB]:[GASB]],_xlfn.AGGREGATE(15,3,(TableDiv[[Agency]:[Agency]]=$E529)/(TableDiv[[Agency]:[Agency]]=$E529)*(ROW(TableDiv[Agency])-ROW(TableDiv[[#Headers],[Agency]])),COLUMNS($F$7:X$7))))</f>
        <v/>
      </c>
      <c r="Y529" s="1069" t="str" cm="1">
        <f t="array" ref="Y529">IF($D529&lt;COLUMNS($F$7:Y$7),"",INDEX(TableDiv[[GASB]:[GASB]],_xlfn.AGGREGATE(15,3,(TableDiv[[Agency]:[Agency]]=$E529)/(TableDiv[[Agency]:[Agency]]=$E529)*(ROW(TableDiv[Agency])-ROW(TableDiv[[#Headers],[Agency]])),COLUMNS($F$7:Y$7))))</f>
        <v/>
      </c>
      <c r="Z529" s="1069" t="str" cm="1">
        <f t="array" ref="Z529">IF($D529&lt;COLUMNS($F$7:Z$7),"",INDEX(TableDiv[[GASB]:[GASB]],_xlfn.AGGREGATE(15,3,(TableDiv[[Agency]:[Agency]]=$E529)/(TableDiv[[Agency]:[Agency]]=$E529)*(ROW(TableDiv[Agency])-ROW(TableDiv[[#Headers],[Agency]])),COLUMNS($F$7:Z$7))))</f>
        <v/>
      </c>
      <c r="AA529" s="1069" t="str" cm="1">
        <f t="array" ref="AA529">IF($D529&lt;COLUMNS($F$7:AA$7),"",INDEX(TableDiv[[GASB]:[GASB]],_xlfn.AGGREGATE(15,3,(TableDiv[[Agency]:[Agency]]=$E529)/(TableDiv[[Agency]:[Agency]]=$E529)*(ROW(TableDiv[Agency])-ROW(TableDiv[[#Headers],[Agency]])),COLUMNS($F$7:AA$7))))</f>
        <v/>
      </c>
      <c r="AB529" s="1069" t="str" cm="1">
        <f t="array" ref="AB529">IF($D529&lt;COLUMNS($F$7:AB$7),"",INDEX(TableDiv[[GASB]:[GASB]],_xlfn.AGGREGATE(15,3,(TableDiv[[Agency]:[Agency]]=$E529)/(TableDiv[[Agency]:[Agency]]=$E529)*(ROW(TableDiv[Agency])-ROW(TableDiv[[#Headers],[Agency]])),COLUMNS($F$7:AB$7))))</f>
        <v/>
      </c>
      <c r="AC529" s="1069" t="str" cm="1">
        <f t="array" ref="AC529">IF($D529&lt;COLUMNS($F$7:AC$7),"",INDEX(TableDiv[[GASB]:[GASB]],_xlfn.AGGREGATE(15,3,(TableDiv[[Agency]:[Agency]]=$E529)/(TableDiv[[Agency]:[Agency]]=$E529)*(ROW(TableDiv[Agency])-ROW(TableDiv[[#Headers],[Agency]])),COLUMNS($F$7:AC$7))))</f>
        <v/>
      </c>
      <c r="AD529" s="1069" t="str" cm="1">
        <f t="array" ref="AD529">IF($D529&lt;COLUMNS($F$7:AD$7),"",INDEX(TableDiv[[GASB]:[GASB]],_xlfn.AGGREGATE(15,3,(TableDiv[[Agency]:[Agency]]=$E529)/(TableDiv[[Agency]:[Agency]]=$E529)*(ROW(TableDiv[Agency])-ROW(TableDiv[[#Headers],[Agency]])),COLUMNS($F$7:AD$7))))</f>
        <v/>
      </c>
      <c r="AE529" s="1069" t="str" cm="1">
        <f t="array" ref="AE529">IF($D529&lt;COLUMNS($F$7:AE$7),"",INDEX(TableDiv[[GASB]:[GASB]],_xlfn.AGGREGATE(15,3,(TableDiv[[Agency]:[Agency]]=$E529)/(TableDiv[[Agency]:[Agency]]=$E529)*(ROW(TableDiv[Agency])-ROW(TableDiv[[#Headers],[Agency]])),COLUMNS($F$7:AE$7))))</f>
        <v/>
      </c>
      <c r="AF529" s="1069" t="str" cm="1">
        <f t="array" ref="AF529">IF($D529&lt;COLUMNS($F$7:AF$7),"",INDEX(TableDiv[[GASB]:[GASB]],_xlfn.AGGREGATE(15,3,(TableDiv[[Agency]:[Agency]]=$E529)/(TableDiv[[Agency]:[Agency]]=$E529)*(ROW(TableDiv[Agency])-ROW(TableDiv[[#Headers],[Agency]])),COLUMNS($F$7:AF$7))))</f>
        <v/>
      </c>
      <c r="AG529" s="1069" t="str" cm="1">
        <f t="array" ref="AG529">IF($D529&lt;COLUMNS($F$7:AG$7),"",INDEX(TableDiv[[GASB]:[GASB]],_xlfn.AGGREGATE(15,3,(TableDiv[[Agency]:[Agency]]=$E529)/(TableDiv[[Agency]:[Agency]]=$E529)*(ROW(TableDiv[Agency])-ROW(TableDiv[[#Headers],[Agency]])),COLUMNS($F$7:AG$7))))</f>
        <v/>
      </c>
      <c r="AH529" s="1069" t="str" cm="1">
        <f t="array" ref="AH529">IF($D529&lt;COLUMNS($F$7:AH$7),"",INDEX(TableDiv[[GASB]:[GASB]],_xlfn.AGGREGATE(15,3,(TableDiv[[Agency]:[Agency]]=$E529)/(TableDiv[[Agency]:[Agency]]=$E529)*(ROW(TableDiv[Agency])-ROW(TableDiv[[#Headers],[Agency]])),COLUMNS($F$7:AH$7))))</f>
        <v/>
      </c>
      <c r="AI529" s="1069" t="str" cm="1">
        <f t="array" ref="AI529">IF($D529&lt;COLUMNS($F$7:AI$7),"",INDEX(TableDiv[[GASB]:[GASB]],_xlfn.AGGREGATE(15,3,(TableDiv[[Agency]:[Agency]]=$E529)/(TableDiv[[Agency]:[Agency]]=$E529)*(ROW(TableDiv[Agency])-ROW(TableDiv[[#Headers],[Agency]])),COLUMNS($F$7:AI$7))))</f>
        <v/>
      </c>
      <c r="AJ529" s="1069" t="str" cm="1">
        <f t="array" ref="AJ529">IF($D529&lt;COLUMNS($F$7:AJ$7),"",INDEX(TableDiv[[GASB]:[GASB]],_xlfn.AGGREGATE(15,3,(TableDiv[[Agency]:[Agency]]=$E529)/(TableDiv[[Agency]:[Agency]]=$E529)*(ROW(TableDiv[Agency])-ROW(TableDiv[[#Headers],[Agency]])),COLUMNS($F$7:AJ$7))))</f>
        <v/>
      </c>
      <c r="AK529" s="1069" t="str" cm="1">
        <f t="array" ref="AK529">IF($D529&lt;COLUMNS($F$7:AK$7),"",INDEX(TableDiv[[GASB]:[GASB]],_xlfn.AGGREGATE(15,3,(TableDiv[[Agency]:[Agency]]=$E529)/(TableDiv[[Agency]:[Agency]]=$E529)*(ROW(TableDiv[Agency])-ROW(TableDiv[[#Headers],[Agency]])),COLUMNS($F$7:AK$7))))</f>
        <v/>
      </c>
      <c r="AL529" s="1069" t="str" cm="1">
        <f t="array" ref="AL529">IF($D529&lt;COLUMNS($F$7:AL$7),"",INDEX(TableDiv[[GASB]:[GASB]],_xlfn.AGGREGATE(15,3,(TableDiv[[Agency]:[Agency]]=$E529)/(TableDiv[[Agency]:[Agency]]=$E529)*(ROW(TableDiv[Agency])-ROW(TableDiv[[#Headers],[Agency]])),COLUMNS($F$7:AL$7))))</f>
        <v/>
      </c>
      <c r="AM529" s="1069" t="str" cm="1">
        <f t="array" ref="AM529">IF($D529&lt;COLUMNS($F$7:AM$7),"",INDEX(TableDiv[[GASB]:[GASB]],_xlfn.AGGREGATE(15,3,(TableDiv[[Agency]:[Agency]]=$E529)/(TableDiv[[Agency]:[Agency]]=$E529)*(ROW(TableDiv[Agency])-ROW(TableDiv[[#Headers],[Agency]])),COLUMNS($F$7:AM$7))))</f>
        <v/>
      </c>
      <c r="AN529" s="1069"/>
      <c r="AO529" s="1069"/>
      <c r="AP529" s="1069"/>
      <c r="AQ529" s="1069"/>
      <c r="AR529" s="1069"/>
      <c r="AS529" s="1069"/>
    </row>
    <row r="530" spans="1:45">
      <c r="A530" s="1069"/>
      <c r="B530" s="1069"/>
      <c r="C530" s="1069"/>
      <c r="W530" s="1069" t="str" cm="1">
        <f t="array" ref="W530">IF($D530&lt;COLUMNS($F$7:W$7),"",INDEX(TableDiv[[GASB]:[GASB]],_xlfn.AGGREGATE(15,3,(TableDiv[[Agency]:[Agency]]=$E530)/(TableDiv[[Agency]:[Agency]]=$E530)*(ROW(TableDiv[Agency])-ROW(TableDiv[[#Headers],[Agency]])),COLUMNS($F$7:W$7))))</f>
        <v/>
      </c>
      <c r="X530" s="1069" t="str" cm="1">
        <f t="array" ref="X530">IF($D530&lt;COLUMNS($F$7:X$7),"",INDEX(TableDiv[[GASB]:[GASB]],_xlfn.AGGREGATE(15,3,(TableDiv[[Agency]:[Agency]]=$E530)/(TableDiv[[Agency]:[Agency]]=$E530)*(ROW(TableDiv[Agency])-ROW(TableDiv[[#Headers],[Agency]])),COLUMNS($F$7:X$7))))</f>
        <v/>
      </c>
      <c r="Y530" s="1069" t="str" cm="1">
        <f t="array" ref="Y530">IF($D530&lt;COLUMNS($F$7:Y$7),"",INDEX(TableDiv[[GASB]:[GASB]],_xlfn.AGGREGATE(15,3,(TableDiv[[Agency]:[Agency]]=$E530)/(TableDiv[[Agency]:[Agency]]=$E530)*(ROW(TableDiv[Agency])-ROW(TableDiv[[#Headers],[Agency]])),COLUMNS($F$7:Y$7))))</f>
        <v/>
      </c>
      <c r="Z530" s="1069" t="str" cm="1">
        <f t="array" ref="Z530">IF($D530&lt;COLUMNS($F$7:Z$7),"",INDEX(TableDiv[[GASB]:[GASB]],_xlfn.AGGREGATE(15,3,(TableDiv[[Agency]:[Agency]]=$E530)/(TableDiv[[Agency]:[Agency]]=$E530)*(ROW(TableDiv[Agency])-ROW(TableDiv[[#Headers],[Agency]])),COLUMNS($F$7:Z$7))))</f>
        <v/>
      </c>
      <c r="AA530" s="1069" t="str" cm="1">
        <f t="array" ref="AA530">IF($D530&lt;COLUMNS($F$7:AA$7),"",INDEX(TableDiv[[GASB]:[GASB]],_xlfn.AGGREGATE(15,3,(TableDiv[[Agency]:[Agency]]=$E530)/(TableDiv[[Agency]:[Agency]]=$E530)*(ROW(TableDiv[Agency])-ROW(TableDiv[[#Headers],[Agency]])),COLUMNS($F$7:AA$7))))</f>
        <v/>
      </c>
      <c r="AB530" s="1069" t="str" cm="1">
        <f t="array" ref="AB530">IF($D530&lt;COLUMNS($F$7:AB$7),"",INDEX(TableDiv[[GASB]:[GASB]],_xlfn.AGGREGATE(15,3,(TableDiv[[Agency]:[Agency]]=$E530)/(TableDiv[[Agency]:[Agency]]=$E530)*(ROW(TableDiv[Agency])-ROW(TableDiv[[#Headers],[Agency]])),COLUMNS($F$7:AB$7))))</f>
        <v/>
      </c>
      <c r="AC530" s="1069" t="str" cm="1">
        <f t="array" ref="AC530">IF($D530&lt;COLUMNS($F$7:AC$7),"",INDEX(TableDiv[[GASB]:[GASB]],_xlfn.AGGREGATE(15,3,(TableDiv[[Agency]:[Agency]]=$E530)/(TableDiv[[Agency]:[Agency]]=$E530)*(ROW(TableDiv[Agency])-ROW(TableDiv[[#Headers],[Agency]])),COLUMNS($F$7:AC$7))))</f>
        <v/>
      </c>
      <c r="AD530" s="1069" t="str" cm="1">
        <f t="array" ref="AD530">IF($D530&lt;COLUMNS($F$7:AD$7),"",INDEX(TableDiv[[GASB]:[GASB]],_xlfn.AGGREGATE(15,3,(TableDiv[[Agency]:[Agency]]=$E530)/(TableDiv[[Agency]:[Agency]]=$E530)*(ROW(TableDiv[Agency])-ROW(TableDiv[[#Headers],[Agency]])),COLUMNS($F$7:AD$7))))</f>
        <v/>
      </c>
      <c r="AE530" s="1069" t="str" cm="1">
        <f t="array" ref="AE530">IF($D530&lt;COLUMNS($F$7:AE$7),"",INDEX(TableDiv[[GASB]:[GASB]],_xlfn.AGGREGATE(15,3,(TableDiv[[Agency]:[Agency]]=$E530)/(TableDiv[[Agency]:[Agency]]=$E530)*(ROW(TableDiv[Agency])-ROW(TableDiv[[#Headers],[Agency]])),COLUMNS($F$7:AE$7))))</f>
        <v/>
      </c>
      <c r="AF530" s="1069" t="str" cm="1">
        <f t="array" ref="AF530">IF($D530&lt;COLUMNS($F$7:AF$7),"",INDEX(TableDiv[[GASB]:[GASB]],_xlfn.AGGREGATE(15,3,(TableDiv[[Agency]:[Agency]]=$E530)/(TableDiv[[Agency]:[Agency]]=$E530)*(ROW(TableDiv[Agency])-ROW(TableDiv[[#Headers],[Agency]])),COLUMNS($F$7:AF$7))))</f>
        <v/>
      </c>
      <c r="AG530" s="1069" t="str" cm="1">
        <f t="array" ref="AG530">IF($D530&lt;COLUMNS($F$7:AG$7),"",INDEX(TableDiv[[GASB]:[GASB]],_xlfn.AGGREGATE(15,3,(TableDiv[[Agency]:[Agency]]=$E530)/(TableDiv[[Agency]:[Agency]]=$E530)*(ROW(TableDiv[Agency])-ROW(TableDiv[[#Headers],[Agency]])),COLUMNS($F$7:AG$7))))</f>
        <v/>
      </c>
      <c r="AH530" s="1069" t="str" cm="1">
        <f t="array" ref="AH530">IF($D530&lt;COLUMNS($F$7:AH$7),"",INDEX(TableDiv[[GASB]:[GASB]],_xlfn.AGGREGATE(15,3,(TableDiv[[Agency]:[Agency]]=$E530)/(TableDiv[[Agency]:[Agency]]=$E530)*(ROW(TableDiv[Agency])-ROW(TableDiv[[#Headers],[Agency]])),COLUMNS($F$7:AH$7))))</f>
        <v/>
      </c>
      <c r="AI530" s="1069" t="str" cm="1">
        <f t="array" ref="AI530">IF($D530&lt;COLUMNS($F$7:AI$7),"",INDEX(TableDiv[[GASB]:[GASB]],_xlfn.AGGREGATE(15,3,(TableDiv[[Agency]:[Agency]]=$E530)/(TableDiv[[Agency]:[Agency]]=$E530)*(ROW(TableDiv[Agency])-ROW(TableDiv[[#Headers],[Agency]])),COLUMNS($F$7:AI$7))))</f>
        <v/>
      </c>
      <c r="AJ530" s="1069" t="str" cm="1">
        <f t="array" ref="AJ530">IF($D530&lt;COLUMNS($F$7:AJ$7),"",INDEX(TableDiv[[GASB]:[GASB]],_xlfn.AGGREGATE(15,3,(TableDiv[[Agency]:[Agency]]=$E530)/(TableDiv[[Agency]:[Agency]]=$E530)*(ROW(TableDiv[Agency])-ROW(TableDiv[[#Headers],[Agency]])),COLUMNS($F$7:AJ$7))))</f>
        <v/>
      </c>
      <c r="AK530" s="1069" t="str" cm="1">
        <f t="array" ref="AK530">IF($D530&lt;COLUMNS($F$7:AK$7),"",INDEX(TableDiv[[GASB]:[GASB]],_xlfn.AGGREGATE(15,3,(TableDiv[[Agency]:[Agency]]=$E530)/(TableDiv[[Agency]:[Agency]]=$E530)*(ROW(TableDiv[Agency])-ROW(TableDiv[[#Headers],[Agency]])),COLUMNS($F$7:AK$7))))</f>
        <v/>
      </c>
      <c r="AL530" s="1069" t="str" cm="1">
        <f t="array" ref="AL530">IF($D530&lt;COLUMNS($F$7:AL$7),"",INDEX(TableDiv[[GASB]:[GASB]],_xlfn.AGGREGATE(15,3,(TableDiv[[Agency]:[Agency]]=$E530)/(TableDiv[[Agency]:[Agency]]=$E530)*(ROW(TableDiv[Agency])-ROW(TableDiv[[#Headers],[Agency]])),COLUMNS($F$7:AL$7))))</f>
        <v/>
      </c>
      <c r="AM530" s="1069" t="str" cm="1">
        <f t="array" ref="AM530">IF($D530&lt;COLUMNS($F$7:AM$7),"",INDEX(TableDiv[[GASB]:[GASB]],_xlfn.AGGREGATE(15,3,(TableDiv[[Agency]:[Agency]]=$E530)/(TableDiv[[Agency]:[Agency]]=$E530)*(ROW(TableDiv[Agency])-ROW(TableDiv[[#Headers],[Agency]])),COLUMNS($F$7:AM$7))))</f>
        <v/>
      </c>
      <c r="AN530" s="1069"/>
      <c r="AO530" s="1069"/>
      <c r="AP530" s="1069"/>
      <c r="AQ530" s="1069"/>
      <c r="AR530" s="1069"/>
      <c r="AS530" s="1069"/>
    </row>
    <row r="531" spans="1:45">
      <c r="A531" s="1069"/>
      <c r="B531" s="1069"/>
      <c r="C531" s="1069"/>
      <c r="W531" s="1069" t="str" cm="1">
        <f t="array" ref="W531">IF($D531&lt;COLUMNS($F$7:W$7),"",INDEX(TableDiv[[GASB]:[GASB]],_xlfn.AGGREGATE(15,3,(TableDiv[[Agency]:[Agency]]=$E531)/(TableDiv[[Agency]:[Agency]]=$E531)*(ROW(TableDiv[Agency])-ROW(TableDiv[[#Headers],[Agency]])),COLUMNS($F$7:W$7))))</f>
        <v/>
      </c>
      <c r="X531" s="1069" t="str" cm="1">
        <f t="array" ref="X531">IF($D531&lt;COLUMNS($F$7:X$7),"",INDEX(TableDiv[[GASB]:[GASB]],_xlfn.AGGREGATE(15,3,(TableDiv[[Agency]:[Agency]]=$E531)/(TableDiv[[Agency]:[Agency]]=$E531)*(ROW(TableDiv[Agency])-ROW(TableDiv[[#Headers],[Agency]])),COLUMNS($F$7:X$7))))</f>
        <v/>
      </c>
      <c r="Y531" s="1069" t="str" cm="1">
        <f t="array" ref="Y531">IF($D531&lt;COLUMNS($F$7:Y$7),"",INDEX(TableDiv[[GASB]:[GASB]],_xlfn.AGGREGATE(15,3,(TableDiv[[Agency]:[Agency]]=$E531)/(TableDiv[[Agency]:[Agency]]=$E531)*(ROW(TableDiv[Agency])-ROW(TableDiv[[#Headers],[Agency]])),COLUMNS($F$7:Y$7))))</f>
        <v/>
      </c>
      <c r="Z531" s="1069" t="str" cm="1">
        <f t="array" ref="Z531">IF($D531&lt;COLUMNS($F$7:Z$7),"",INDEX(TableDiv[[GASB]:[GASB]],_xlfn.AGGREGATE(15,3,(TableDiv[[Agency]:[Agency]]=$E531)/(TableDiv[[Agency]:[Agency]]=$E531)*(ROW(TableDiv[Agency])-ROW(TableDiv[[#Headers],[Agency]])),COLUMNS($F$7:Z$7))))</f>
        <v/>
      </c>
      <c r="AA531" s="1069" t="str" cm="1">
        <f t="array" ref="AA531">IF($D531&lt;COLUMNS($F$7:AA$7),"",INDEX(TableDiv[[GASB]:[GASB]],_xlfn.AGGREGATE(15,3,(TableDiv[[Agency]:[Agency]]=$E531)/(TableDiv[[Agency]:[Agency]]=$E531)*(ROW(TableDiv[Agency])-ROW(TableDiv[[#Headers],[Agency]])),COLUMNS($F$7:AA$7))))</f>
        <v/>
      </c>
      <c r="AB531" s="1069" t="str" cm="1">
        <f t="array" ref="AB531">IF($D531&lt;COLUMNS($F$7:AB$7),"",INDEX(TableDiv[[GASB]:[GASB]],_xlfn.AGGREGATE(15,3,(TableDiv[[Agency]:[Agency]]=$E531)/(TableDiv[[Agency]:[Agency]]=$E531)*(ROW(TableDiv[Agency])-ROW(TableDiv[[#Headers],[Agency]])),COLUMNS($F$7:AB$7))))</f>
        <v/>
      </c>
      <c r="AC531" s="1069" t="str" cm="1">
        <f t="array" ref="AC531">IF($D531&lt;COLUMNS($F$7:AC$7),"",INDEX(TableDiv[[GASB]:[GASB]],_xlfn.AGGREGATE(15,3,(TableDiv[[Agency]:[Agency]]=$E531)/(TableDiv[[Agency]:[Agency]]=$E531)*(ROW(TableDiv[Agency])-ROW(TableDiv[[#Headers],[Agency]])),COLUMNS($F$7:AC$7))))</f>
        <v/>
      </c>
      <c r="AD531" s="1069" t="str" cm="1">
        <f t="array" ref="AD531">IF($D531&lt;COLUMNS($F$7:AD$7),"",INDEX(TableDiv[[GASB]:[GASB]],_xlfn.AGGREGATE(15,3,(TableDiv[[Agency]:[Agency]]=$E531)/(TableDiv[[Agency]:[Agency]]=$E531)*(ROW(TableDiv[Agency])-ROW(TableDiv[[#Headers],[Agency]])),COLUMNS($F$7:AD$7))))</f>
        <v/>
      </c>
      <c r="AE531" s="1069" t="str" cm="1">
        <f t="array" ref="AE531">IF($D531&lt;COLUMNS($F$7:AE$7),"",INDEX(TableDiv[[GASB]:[GASB]],_xlfn.AGGREGATE(15,3,(TableDiv[[Agency]:[Agency]]=$E531)/(TableDiv[[Agency]:[Agency]]=$E531)*(ROW(TableDiv[Agency])-ROW(TableDiv[[#Headers],[Agency]])),COLUMNS($F$7:AE$7))))</f>
        <v/>
      </c>
      <c r="AF531" s="1069" t="str" cm="1">
        <f t="array" ref="AF531">IF($D531&lt;COLUMNS($F$7:AF$7),"",INDEX(TableDiv[[GASB]:[GASB]],_xlfn.AGGREGATE(15,3,(TableDiv[[Agency]:[Agency]]=$E531)/(TableDiv[[Agency]:[Agency]]=$E531)*(ROW(TableDiv[Agency])-ROW(TableDiv[[#Headers],[Agency]])),COLUMNS($F$7:AF$7))))</f>
        <v/>
      </c>
      <c r="AG531" s="1069" t="str" cm="1">
        <f t="array" ref="AG531">IF($D531&lt;COLUMNS($F$7:AG$7),"",INDEX(TableDiv[[GASB]:[GASB]],_xlfn.AGGREGATE(15,3,(TableDiv[[Agency]:[Agency]]=$E531)/(TableDiv[[Agency]:[Agency]]=$E531)*(ROW(TableDiv[Agency])-ROW(TableDiv[[#Headers],[Agency]])),COLUMNS($F$7:AG$7))))</f>
        <v/>
      </c>
      <c r="AH531" s="1069" t="str" cm="1">
        <f t="array" ref="AH531">IF($D531&lt;COLUMNS($F$7:AH$7),"",INDEX(TableDiv[[GASB]:[GASB]],_xlfn.AGGREGATE(15,3,(TableDiv[[Agency]:[Agency]]=$E531)/(TableDiv[[Agency]:[Agency]]=$E531)*(ROW(TableDiv[Agency])-ROW(TableDiv[[#Headers],[Agency]])),COLUMNS($F$7:AH$7))))</f>
        <v/>
      </c>
      <c r="AI531" s="1069" t="str" cm="1">
        <f t="array" ref="AI531">IF($D531&lt;COLUMNS($F$7:AI$7),"",INDEX(TableDiv[[GASB]:[GASB]],_xlfn.AGGREGATE(15,3,(TableDiv[[Agency]:[Agency]]=$E531)/(TableDiv[[Agency]:[Agency]]=$E531)*(ROW(TableDiv[Agency])-ROW(TableDiv[[#Headers],[Agency]])),COLUMNS($F$7:AI$7))))</f>
        <v/>
      </c>
      <c r="AJ531" s="1069" t="str" cm="1">
        <f t="array" ref="AJ531">IF($D531&lt;COLUMNS($F$7:AJ$7),"",INDEX(TableDiv[[GASB]:[GASB]],_xlfn.AGGREGATE(15,3,(TableDiv[[Agency]:[Agency]]=$E531)/(TableDiv[[Agency]:[Agency]]=$E531)*(ROW(TableDiv[Agency])-ROW(TableDiv[[#Headers],[Agency]])),COLUMNS($F$7:AJ$7))))</f>
        <v/>
      </c>
      <c r="AK531" s="1069" t="str" cm="1">
        <f t="array" ref="AK531">IF($D531&lt;COLUMNS($F$7:AK$7),"",INDEX(TableDiv[[GASB]:[GASB]],_xlfn.AGGREGATE(15,3,(TableDiv[[Agency]:[Agency]]=$E531)/(TableDiv[[Agency]:[Agency]]=$E531)*(ROW(TableDiv[Agency])-ROW(TableDiv[[#Headers],[Agency]])),COLUMNS($F$7:AK$7))))</f>
        <v/>
      </c>
      <c r="AL531" s="1069" t="str" cm="1">
        <f t="array" ref="AL531">IF($D531&lt;COLUMNS($F$7:AL$7),"",INDEX(TableDiv[[GASB]:[GASB]],_xlfn.AGGREGATE(15,3,(TableDiv[[Agency]:[Agency]]=$E531)/(TableDiv[[Agency]:[Agency]]=$E531)*(ROW(TableDiv[Agency])-ROW(TableDiv[[#Headers],[Agency]])),COLUMNS($F$7:AL$7))))</f>
        <v/>
      </c>
      <c r="AM531" s="1069" t="str" cm="1">
        <f t="array" ref="AM531">IF($D531&lt;COLUMNS($F$7:AM$7),"",INDEX(TableDiv[[GASB]:[GASB]],_xlfn.AGGREGATE(15,3,(TableDiv[[Agency]:[Agency]]=$E531)/(TableDiv[[Agency]:[Agency]]=$E531)*(ROW(TableDiv[Agency])-ROW(TableDiv[[#Headers],[Agency]])),COLUMNS($F$7:AM$7))))</f>
        <v/>
      </c>
      <c r="AN531" s="1069"/>
      <c r="AO531" s="1069"/>
      <c r="AP531" s="1069"/>
      <c r="AQ531" s="1069"/>
      <c r="AR531" s="1069"/>
      <c r="AS531" s="1069"/>
    </row>
    <row r="532" spans="1:45">
      <c r="A532" s="1069"/>
      <c r="B532" s="1069"/>
      <c r="C532" s="1069"/>
      <c r="W532" s="1069" t="str" cm="1">
        <f t="array" ref="W532">IF($D532&lt;COLUMNS($F$7:W$7),"",INDEX(TableDiv[[GASB]:[GASB]],_xlfn.AGGREGATE(15,3,(TableDiv[[Agency]:[Agency]]=$E532)/(TableDiv[[Agency]:[Agency]]=$E532)*(ROW(TableDiv[Agency])-ROW(TableDiv[[#Headers],[Agency]])),COLUMNS($F$7:W$7))))</f>
        <v/>
      </c>
      <c r="X532" s="1069" t="str" cm="1">
        <f t="array" ref="X532">IF($D532&lt;COLUMNS($F$7:X$7),"",INDEX(TableDiv[[GASB]:[GASB]],_xlfn.AGGREGATE(15,3,(TableDiv[[Agency]:[Agency]]=$E532)/(TableDiv[[Agency]:[Agency]]=$E532)*(ROW(TableDiv[Agency])-ROW(TableDiv[[#Headers],[Agency]])),COLUMNS($F$7:X$7))))</f>
        <v/>
      </c>
      <c r="Y532" s="1069" t="str" cm="1">
        <f t="array" ref="Y532">IF($D532&lt;COLUMNS($F$7:Y$7),"",INDEX(TableDiv[[GASB]:[GASB]],_xlfn.AGGREGATE(15,3,(TableDiv[[Agency]:[Agency]]=$E532)/(TableDiv[[Agency]:[Agency]]=$E532)*(ROW(TableDiv[Agency])-ROW(TableDiv[[#Headers],[Agency]])),COLUMNS($F$7:Y$7))))</f>
        <v/>
      </c>
      <c r="Z532" s="1069" t="str" cm="1">
        <f t="array" ref="Z532">IF($D532&lt;COLUMNS($F$7:Z$7),"",INDEX(TableDiv[[GASB]:[GASB]],_xlfn.AGGREGATE(15,3,(TableDiv[[Agency]:[Agency]]=$E532)/(TableDiv[[Agency]:[Agency]]=$E532)*(ROW(TableDiv[Agency])-ROW(TableDiv[[#Headers],[Agency]])),COLUMNS($F$7:Z$7))))</f>
        <v/>
      </c>
      <c r="AA532" s="1069" t="str" cm="1">
        <f t="array" ref="AA532">IF($D532&lt;COLUMNS($F$7:AA$7),"",INDEX(TableDiv[[GASB]:[GASB]],_xlfn.AGGREGATE(15,3,(TableDiv[[Agency]:[Agency]]=$E532)/(TableDiv[[Agency]:[Agency]]=$E532)*(ROW(TableDiv[Agency])-ROW(TableDiv[[#Headers],[Agency]])),COLUMNS($F$7:AA$7))))</f>
        <v/>
      </c>
      <c r="AB532" s="1069" t="str" cm="1">
        <f t="array" ref="AB532">IF($D532&lt;COLUMNS($F$7:AB$7),"",INDEX(TableDiv[[GASB]:[GASB]],_xlfn.AGGREGATE(15,3,(TableDiv[[Agency]:[Agency]]=$E532)/(TableDiv[[Agency]:[Agency]]=$E532)*(ROW(TableDiv[Agency])-ROW(TableDiv[[#Headers],[Agency]])),COLUMNS($F$7:AB$7))))</f>
        <v/>
      </c>
      <c r="AC532" s="1069" t="str" cm="1">
        <f t="array" ref="AC532">IF($D532&lt;COLUMNS($F$7:AC$7),"",INDEX(TableDiv[[GASB]:[GASB]],_xlfn.AGGREGATE(15,3,(TableDiv[[Agency]:[Agency]]=$E532)/(TableDiv[[Agency]:[Agency]]=$E532)*(ROW(TableDiv[Agency])-ROW(TableDiv[[#Headers],[Agency]])),COLUMNS($F$7:AC$7))))</f>
        <v/>
      </c>
      <c r="AD532" s="1069" t="str" cm="1">
        <f t="array" ref="AD532">IF($D532&lt;COLUMNS($F$7:AD$7),"",INDEX(TableDiv[[GASB]:[GASB]],_xlfn.AGGREGATE(15,3,(TableDiv[[Agency]:[Agency]]=$E532)/(TableDiv[[Agency]:[Agency]]=$E532)*(ROW(TableDiv[Agency])-ROW(TableDiv[[#Headers],[Agency]])),COLUMNS($F$7:AD$7))))</f>
        <v/>
      </c>
      <c r="AE532" s="1069" t="str" cm="1">
        <f t="array" ref="AE532">IF($D532&lt;COLUMNS($F$7:AE$7),"",INDEX(TableDiv[[GASB]:[GASB]],_xlfn.AGGREGATE(15,3,(TableDiv[[Agency]:[Agency]]=$E532)/(TableDiv[[Agency]:[Agency]]=$E532)*(ROW(TableDiv[Agency])-ROW(TableDiv[[#Headers],[Agency]])),COLUMNS($F$7:AE$7))))</f>
        <v/>
      </c>
      <c r="AF532" s="1069" t="str" cm="1">
        <f t="array" ref="AF532">IF($D532&lt;COLUMNS($F$7:AF$7),"",INDEX(TableDiv[[GASB]:[GASB]],_xlfn.AGGREGATE(15,3,(TableDiv[[Agency]:[Agency]]=$E532)/(TableDiv[[Agency]:[Agency]]=$E532)*(ROW(TableDiv[Agency])-ROW(TableDiv[[#Headers],[Agency]])),COLUMNS($F$7:AF$7))))</f>
        <v/>
      </c>
      <c r="AG532" s="1069" t="str" cm="1">
        <f t="array" ref="AG532">IF($D532&lt;COLUMNS($F$7:AG$7),"",INDEX(TableDiv[[GASB]:[GASB]],_xlfn.AGGREGATE(15,3,(TableDiv[[Agency]:[Agency]]=$E532)/(TableDiv[[Agency]:[Agency]]=$E532)*(ROW(TableDiv[Agency])-ROW(TableDiv[[#Headers],[Agency]])),COLUMNS($F$7:AG$7))))</f>
        <v/>
      </c>
      <c r="AH532" s="1069" t="str" cm="1">
        <f t="array" ref="AH532">IF($D532&lt;COLUMNS($F$7:AH$7),"",INDEX(TableDiv[[GASB]:[GASB]],_xlfn.AGGREGATE(15,3,(TableDiv[[Agency]:[Agency]]=$E532)/(TableDiv[[Agency]:[Agency]]=$E532)*(ROW(TableDiv[Agency])-ROW(TableDiv[[#Headers],[Agency]])),COLUMNS($F$7:AH$7))))</f>
        <v/>
      </c>
      <c r="AI532" s="1069" t="str" cm="1">
        <f t="array" ref="AI532">IF($D532&lt;COLUMNS($F$7:AI$7),"",INDEX(TableDiv[[GASB]:[GASB]],_xlfn.AGGREGATE(15,3,(TableDiv[[Agency]:[Agency]]=$E532)/(TableDiv[[Agency]:[Agency]]=$E532)*(ROW(TableDiv[Agency])-ROW(TableDiv[[#Headers],[Agency]])),COLUMNS($F$7:AI$7))))</f>
        <v/>
      </c>
      <c r="AJ532" s="1069" t="str" cm="1">
        <f t="array" ref="AJ532">IF($D532&lt;COLUMNS($F$7:AJ$7),"",INDEX(TableDiv[[GASB]:[GASB]],_xlfn.AGGREGATE(15,3,(TableDiv[[Agency]:[Agency]]=$E532)/(TableDiv[[Agency]:[Agency]]=$E532)*(ROW(TableDiv[Agency])-ROW(TableDiv[[#Headers],[Agency]])),COLUMNS($F$7:AJ$7))))</f>
        <v/>
      </c>
      <c r="AK532" s="1069" t="str" cm="1">
        <f t="array" ref="AK532">IF($D532&lt;COLUMNS($F$7:AK$7),"",INDEX(TableDiv[[GASB]:[GASB]],_xlfn.AGGREGATE(15,3,(TableDiv[[Agency]:[Agency]]=$E532)/(TableDiv[[Agency]:[Agency]]=$E532)*(ROW(TableDiv[Agency])-ROW(TableDiv[[#Headers],[Agency]])),COLUMNS($F$7:AK$7))))</f>
        <v/>
      </c>
      <c r="AL532" s="1069" t="str" cm="1">
        <f t="array" ref="AL532">IF($D532&lt;COLUMNS($F$7:AL$7),"",INDEX(TableDiv[[GASB]:[GASB]],_xlfn.AGGREGATE(15,3,(TableDiv[[Agency]:[Agency]]=$E532)/(TableDiv[[Agency]:[Agency]]=$E532)*(ROW(TableDiv[Agency])-ROW(TableDiv[[#Headers],[Agency]])),COLUMNS($F$7:AL$7))))</f>
        <v/>
      </c>
      <c r="AM532" s="1069" t="str" cm="1">
        <f t="array" ref="AM532">IF($D532&lt;COLUMNS($F$7:AM$7),"",INDEX(TableDiv[[GASB]:[GASB]],_xlfn.AGGREGATE(15,3,(TableDiv[[Agency]:[Agency]]=$E532)/(TableDiv[[Agency]:[Agency]]=$E532)*(ROW(TableDiv[Agency])-ROW(TableDiv[[#Headers],[Agency]])),COLUMNS($F$7:AM$7))))</f>
        <v/>
      </c>
      <c r="AN532" s="1069"/>
      <c r="AO532" s="1069"/>
      <c r="AP532" s="1069"/>
      <c r="AQ532" s="1069"/>
      <c r="AR532" s="1069"/>
      <c r="AS532" s="1069"/>
    </row>
    <row r="533" spans="1:45">
      <c r="A533" s="1069"/>
      <c r="B533" s="1069"/>
      <c r="C533" s="1069"/>
      <c r="W533" s="1069" t="str" cm="1">
        <f t="array" ref="W533">IF($D533&lt;COLUMNS($F$7:W$7),"",INDEX(TableDiv[[GASB]:[GASB]],_xlfn.AGGREGATE(15,3,(TableDiv[[Agency]:[Agency]]=$E533)/(TableDiv[[Agency]:[Agency]]=$E533)*(ROW(TableDiv[Agency])-ROW(TableDiv[[#Headers],[Agency]])),COLUMNS($F$7:W$7))))</f>
        <v/>
      </c>
      <c r="X533" s="1069" t="str" cm="1">
        <f t="array" ref="X533">IF($D533&lt;COLUMNS($F$7:X$7),"",INDEX(TableDiv[[GASB]:[GASB]],_xlfn.AGGREGATE(15,3,(TableDiv[[Agency]:[Agency]]=$E533)/(TableDiv[[Agency]:[Agency]]=$E533)*(ROW(TableDiv[Agency])-ROW(TableDiv[[#Headers],[Agency]])),COLUMNS($F$7:X$7))))</f>
        <v/>
      </c>
      <c r="Y533" s="1069" t="str" cm="1">
        <f t="array" ref="Y533">IF($D533&lt;COLUMNS($F$7:Y$7),"",INDEX(TableDiv[[GASB]:[GASB]],_xlfn.AGGREGATE(15,3,(TableDiv[[Agency]:[Agency]]=$E533)/(TableDiv[[Agency]:[Agency]]=$E533)*(ROW(TableDiv[Agency])-ROW(TableDiv[[#Headers],[Agency]])),COLUMNS($F$7:Y$7))))</f>
        <v/>
      </c>
      <c r="Z533" s="1069" t="str" cm="1">
        <f t="array" ref="Z533">IF($D533&lt;COLUMNS($F$7:Z$7),"",INDEX(TableDiv[[GASB]:[GASB]],_xlfn.AGGREGATE(15,3,(TableDiv[[Agency]:[Agency]]=$E533)/(TableDiv[[Agency]:[Agency]]=$E533)*(ROW(TableDiv[Agency])-ROW(TableDiv[[#Headers],[Agency]])),COLUMNS($F$7:Z$7))))</f>
        <v/>
      </c>
      <c r="AA533" s="1069" t="str" cm="1">
        <f t="array" ref="AA533">IF($D533&lt;COLUMNS($F$7:AA$7),"",INDEX(TableDiv[[GASB]:[GASB]],_xlfn.AGGREGATE(15,3,(TableDiv[[Agency]:[Agency]]=$E533)/(TableDiv[[Agency]:[Agency]]=$E533)*(ROW(TableDiv[Agency])-ROW(TableDiv[[#Headers],[Agency]])),COLUMNS($F$7:AA$7))))</f>
        <v/>
      </c>
      <c r="AB533" s="1069" t="str" cm="1">
        <f t="array" ref="AB533">IF($D533&lt;COLUMNS($F$7:AB$7),"",INDEX(TableDiv[[GASB]:[GASB]],_xlfn.AGGREGATE(15,3,(TableDiv[[Agency]:[Agency]]=$E533)/(TableDiv[[Agency]:[Agency]]=$E533)*(ROW(TableDiv[Agency])-ROW(TableDiv[[#Headers],[Agency]])),COLUMNS($F$7:AB$7))))</f>
        <v/>
      </c>
      <c r="AC533" s="1069" t="str" cm="1">
        <f t="array" ref="AC533">IF($D533&lt;COLUMNS($F$7:AC$7),"",INDEX(TableDiv[[GASB]:[GASB]],_xlfn.AGGREGATE(15,3,(TableDiv[[Agency]:[Agency]]=$E533)/(TableDiv[[Agency]:[Agency]]=$E533)*(ROW(TableDiv[Agency])-ROW(TableDiv[[#Headers],[Agency]])),COLUMNS($F$7:AC$7))))</f>
        <v/>
      </c>
      <c r="AD533" s="1069" t="str" cm="1">
        <f t="array" ref="AD533">IF($D533&lt;COLUMNS($F$7:AD$7),"",INDEX(TableDiv[[GASB]:[GASB]],_xlfn.AGGREGATE(15,3,(TableDiv[[Agency]:[Agency]]=$E533)/(TableDiv[[Agency]:[Agency]]=$E533)*(ROW(TableDiv[Agency])-ROW(TableDiv[[#Headers],[Agency]])),COLUMNS($F$7:AD$7))))</f>
        <v/>
      </c>
      <c r="AE533" s="1069" t="str" cm="1">
        <f t="array" ref="AE533">IF($D533&lt;COLUMNS($F$7:AE$7),"",INDEX(TableDiv[[GASB]:[GASB]],_xlfn.AGGREGATE(15,3,(TableDiv[[Agency]:[Agency]]=$E533)/(TableDiv[[Agency]:[Agency]]=$E533)*(ROW(TableDiv[Agency])-ROW(TableDiv[[#Headers],[Agency]])),COLUMNS($F$7:AE$7))))</f>
        <v/>
      </c>
      <c r="AF533" s="1069" t="str" cm="1">
        <f t="array" ref="AF533">IF($D533&lt;COLUMNS($F$7:AF$7),"",INDEX(TableDiv[[GASB]:[GASB]],_xlfn.AGGREGATE(15,3,(TableDiv[[Agency]:[Agency]]=$E533)/(TableDiv[[Agency]:[Agency]]=$E533)*(ROW(TableDiv[Agency])-ROW(TableDiv[[#Headers],[Agency]])),COLUMNS($F$7:AF$7))))</f>
        <v/>
      </c>
      <c r="AG533" s="1069" t="str" cm="1">
        <f t="array" ref="AG533">IF($D533&lt;COLUMNS($F$7:AG$7),"",INDEX(TableDiv[[GASB]:[GASB]],_xlfn.AGGREGATE(15,3,(TableDiv[[Agency]:[Agency]]=$E533)/(TableDiv[[Agency]:[Agency]]=$E533)*(ROW(TableDiv[Agency])-ROW(TableDiv[[#Headers],[Agency]])),COLUMNS($F$7:AG$7))))</f>
        <v/>
      </c>
      <c r="AH533" s="1069" t="str" cm="1">
        <f t="array" ref="AH533">IF($D533&lt;COLUMNS($F$7:AH$7),"",INDEX(TableDiv[[GASB]:[GASB]],_xlfn.AGGREGATE(15,3,(TableDiv[[Agency]:[Agency]]=$E533)/(TableDiv[[Agency]:[Agency]]=$E533)*(ROW(TableDiv[Agency])-ROW(TableDiv[[#Headers],[Agency]])),COLUMNS($F$7:AH$7))))</f>
        <v/>
      </c>
      <c r="AI533" s="1069" t="str" cm="1">
        <f t="array" ref="AI533">IF($D533&lt;COLUMNS($F$7:AI$7),"",INDEX(TableDiv[[GASB]:[GASB]],_xlfn.AGGREGATE(15,3,(TableDiv[[Agency]:[Agency]]=$E533)/(TableDiv[[Agency]:[Agency]]=$E533)*(ROW(TableDiv[Agency])-ROW(TableDiv[[#Headers],[Agency]])),COLUMNS($F$7:AI$7))))</f>
        <v/>
      </c>
      <c r="AJ533" s="1069" t="str" cm="1">
        <f t="array" ref="AJ533">IF($D533&lt;COLUMNS($F$7:AJ$7),"",INDEX(TableDiv[[GASB]:[GASB]],_xlfn.AGGREGATE(15,3,(TableDiv[[Agency]:[Agency]]=$E533)/(TableDiv[[Agency]:[Agency]]=$E533)*(ROW(TableDiv[Agency])-ROW(TableDiv[[#Headers],[Agency]])),COLUMNS($F$7:AJ$7))))</f>
        <v/>
      </c>
      <c r="AK533" s="1069" t="str" cm="1">
        <f t="array" ref="AK533">IF($D533&lt;COLUMNS($F$7:AK$7),"",INDEX(TableDiv[[GASB]:[GASB]],_xlfn.AGGREGATE(15,3,(TableDiv[[Agency]:[Agency]]=$E533)/(TableDiv[[Agency]:[Agency]]=$E533)*(ROW(TableDiv[Agency])-ROW(TableDiv[[#Headers],[Agency]])),COLUMNS($F$7:AK$7))))</f>
        <v/>
      </c>
      <c r="AL533" s="1069" t="str" cm="1">
        <f t="array" ref="AL533">IF($D533&lt;COLUMNS($F$7:AL$7),"",INDEX(TableDiv[[GASB]:[GASB]],_xlfn.AGGREGATE(15,3,(TableDiv[[Agency]:[Agency]]=$E533)/(TableDiv[[Agency]:[Agency]]=$E533)*(ROW(TableDiv[Agency])-ROW(TableDiv[[#Headers],[Agency]])),COLUMNS($F$7:AL$7))))</f>
        <v/>
      </c>
      <c r="AM533" s="1069" t="str" cm="1">
        <f t="array" ref="AM533">IF($D533&lt;COLUMNS($F$7:AM$7),"",INDEX(TableDiv[[GASB]:[GASB]],_xlfn.AGGREGATE(15,3,(TableDiv[[Agency]:[Agency]]=$E533)/(TableDiv[[Agency]:[Agency]]=$E533)*(ROW(TableDiv[Agency])-ROW(TableDiv[[#Headers],[Agency]])),COLUMNS($F$7:AM$7))))</f>
        <v/>
      </c>
      <c r="AN533" s="1069"/>
      <c r="AO533" s="1069"/>
      <c r="AP533" s="1069"/>
      <c r="AQ533" s="1069"/>
      <c r="AR533" s="1069"/>
      <c r="AS533" s="1069"/>
    </row>
    <row r="534" spans="1:45">
      <c r="A534" s="1069"/>
      <c r="B534" s="1069"/>
      <c r="C534" s="1069"/>
      <c r="W534" s="1069" t="str" cm="1">
        <f t="array" ref="W534">IF($D534&lt;COLUMNS($F$7:W$7),"",INDEX(TableDiv[[GASB]:[GASB]],_xlfn.AGGREGATE(15,3,(TableDiv[[Agency]:[Agency]]=$E534)/(TableDiv[[Agency]:[Agency]]=$E534)*(ROW(TableDiv[Agency])-ROW(TableDiv[[#Headers],[Agency]])),COLUMNS($F$7:W$7))))</f>
        <v/>
      </c>
      <c r="X534" s="1069" t="str" cm="1">
        <f t="array" ref="X534">IF($D534&lt;COLUMNS($F$7:X$7),"",INDEX(TableDiv[[GASB]:[GASB]],_xlfn.AGGREGATE(15,3,(TableDiv[[Agency]:[Agency]]=$E534)/(TableDiv[[Agency]:[Agency]]=$E534)*(ROW(TableDiv[Agency])-ROW(TableDiv[[#Headers],[Agency]])),COLUMNS($F$7:X$7))))</f>
        <v/>
      </c>
      <c r="Y534" s="1069" t="str" cm="1">
        <f t="array" ref="Y534">IF($D534&lt;COLUMNS($F$7:Y$7),"",INDEX(TableDiv[[GASB]:[GASB]],_xlfn.AGGREGATE(15,3,(TableDiv[[Agency]:[Agency]]=$E534)/(TableDiv[[Agency]:[Agency]]=$E534)*(ROW(TableDiv[Agency])-ROW(TableDiv[[#Headers],[Agency]])),COLUMNS($F$7:Y$7))))</f>
        <v/>
      </c>
      <c r="Z534" s="1069" t="str" cm="1">
        <f t="array" ref="Z534">IF($D534&lt;COLUMNS($F$7:Z$7),"",INDEX(TableDiv[[GASB]:[GASB]],_xlfn.AGGREGATE(15,3,(TableDiv[[Agency]:[Agency]]=$E534)/(TableDiv[[Agency]:[Agency]]=$E534)*(ROW(TableDiv[Agency])-ROW(TableDiv[[#Headers],[Agency]])),COLUMNS($F$7:Z$7))))</f>
        <v/>
      </c>
      <c r="AA534" s="1069" t="str" cm="1">
        <f t="array" ref="AA534">IF($D534&lt;COLUMNS($F$7:AA$7),"",INDEX(TableDiv[[GASB]:[GASB]],_xlfn.AGGREGATE(15,3,(TableDiv[[Agency]:[Agency]]=$E534)/(TableDiv[[Agency]:[Agency]]=$E534)*(ROW(TableDiv[Agency])-ROW(TableDiv[[#Headers],[Agency]])),COLUMNS($F$7:AA$7))))</f>
        <v/>
      </c>
      <c r="AB534" s="1069" t="str" cm="1">
        <f t="array" ref="AB534">IF($D534&lt;COLUMNS($F$7:AB$7),"",INDEX(TableDiv[[GASB]:[GASB]],_xlfn.AGGREGATE(15,3,(TableDiv[[Agency]:[Agency]]=$E534)/(TableDiv[[Agency]:[Agency]]=$E534)*(ROW(TableDiv[Agency])-ROW(TableDiv[[#Headers],[Agency]])),COLUMNS($F$7:AB$7))))</f>
        <v/>
      </c>
      <c r="AC534" s="1069" t="str" cm="1">
        <f t="array" ref="AC534">IF($D534&lt;COLUMNS($F$7:AC$7),"",INDEX(TableDiv[[GASB]:[GASB]],_xlfn.AGGREGATE(15,3,(TableDiv[[Agency]:[Agency]]=$E534)/(TableDiv[[Agency]:[Agency]]=$E534)*(ROW(TableDiv[Agency])-ROW(TableDiv[[#Headers],[Agency]])),COLUMNS($F$7:AC$7))))</f>
        <v/>
      </c>
      <c r="AD534" s="1069" t="str" cm="1">
        <f t="array" ref="AD534">IF($D534&lt;COLUMNS($F$7:AD$7),"",INDEX(TableDiv[[GASB]:[GASB]],_xlfn.AGGREGATE(15,3,(TableDiv[[Agency]:[Agency]]=$E534)/(TableDiv[[Agency]:[Agency]]=$E534)*(ROW(TableDiv[Agency])-ROW(TableDiv[[#Headers],[Agency]])),COLUMNS($F$7:AD$7))))</f>
        <v/>
      </c>
      <c r="AE534" s="1069" t="str" cm="1">
        <f t="array" ref="AE534">IF($D534&lt;COLUMNS($F$7:AE$7),"",INDEX(TableDiv[[GASB]:[GASB]],_xlfn.AGGREGATE(15,3,(TableDiv[[Agency]:[Agency]]=$E534)/(TableDiv[[Agency]:[Agency]]=$E534)*(ROW(TableDiv[Agency])-ROW(TableDiv[[#Headers],[Agency]])),COLUMNS($F$7:AE$7))))</f>
        <v/>
      </c>
      <c r="AF534" s="1069" t="str" cm="1">
        <f t="array" ref="AF534">IF($D534&lt;COLUMNS($F$7:AF$7),"",INDEX(TableDiv[[GASB]:[GASB]],_xlfn.AGGREGATE(15,3,(TableDiv[[Agency]:[Agency]]=$E534)/(TableDiv[[Agency]:[Agency]]=$E534)*(ROW(TableDiv[Agency])-ROW(TableDiv[[#Headers],[Agency]])),COLUMNS($F$7:AF$7))))</f>
        <v/>
      </c>
      <c r="AG534" s="1069" t="str" cm="1">
        <f t="array" ref="AG534">IF($D534&lt;COLUMNS($F$7:AG$7),"",INDEX(TableDiv[[GASB]:[GASB]],_xlfn.AGGREGATE(15,3,(TableDiv[[Agency]:[Agency]]=$E534)/(TableDiv[[Agency]:[Agency]]=$E534)*(ROW(TableDiv[Agency])-ROW(TableDiv[[#Headers],[Agency]])),COLUMNS($F$7:AG$7))))</f>
        <v/>
      </c>
      <c r="AH534" s="1069" t="str" cm="1">
        <f t="array" ref="AH534">IF($D534&lt;COLUMNS($F$7:AH$7),"",INDEX(TableDiv[[GASB]:[GASB]],_xlfn.AGGREGATE(15,3,(TableDiv[[Agency]:[Agency]]=$E534)/(TableDiv[[Agency]:[Agency]]=$E534)*(ROW(TableDiv[Agency])-ROW(TableDiv[[#Headers],[Agency]])),COLUMNS($F$7:AH$7))))</f>
        <v/>
      </c>
      <c r="AI534" s="1069" t="str" cm="1">
        <f t="array" ref="AI534">IF($D534&lt;COLUMNS($F$7:AI$7),"",INDEX(TableDiv[[GASB]:[GASB]],_xlfn.AGGREGATE(15,3,(TableDiv[[Agency]:[Agency]]=$E534)/(TableDiv[[Agency]:[Agency]]=$E534)*(ROW(TableDiv[Agency])-ROW(TableDiv[[#Headers],[Agency]])),COLUMNS($F$7:AI$7))))</f>
        <v/>
      </c>
      <c r="AJ534" s="1069" t="str" cm="1">
        <f t="array" ref="AJ534">IF($D534&lt;COLUMNS($F$7:AJ$7),"",INDEX(TableDiv[[GASB]:[GASB]],_xlfn.AGGREGATE(15,3,(TableDiv[[Agency]:[Agency]]=$E534)/(TableDiv[[Agency]:[Agency]]=$E534)*(ROW(TableDiv[Agency])-ROW(TableDiv[[#Headers],[Agency]])),COLUMNS($F$7:AJ$7))))</f>
        <v/>
      </c>
      <c r="AK534" s="1069" t="str" cm="1">
        <f t="array" ref="AK534">IF($D534&lt;COLUMNS($F$7:AK$7),"",INDEX(TableDiv[[GASB]:[GASB]],_xlfn.AGGREGATE(15,3,(TableDiv[[Agency]:[Agency]]=$E534)/(TableDiv[[Agency]:[Agency]]=$E534)*(ROW(TableDiv[Agency])-ROW(TableDiv[[#Headers],[Agency]])),COLUMNS($F$7:AK$7))))</f>
        <v/>
      </c>
      <c r="AL534" s="1069" t="str" cm="1">
        <f t="array" ref="AL534">IF($D534&lt;COLUMNS($F$7:AL$7),"",INDEX(TableDiv[[GASB]:[GASB]],_xlfn.AGGREGATE(15,3,(TableDiv[[Agency]:[Agency]]=$E534)/(TableDiv[[Agency]:[Agency]]=$E534)*(ROW(TableDiv[Agency])-ROW(TableDiv[[#Headers],[Agency]])),COLUMNS($F$7:AL$7))))</f>
        <v/>
      </c>
      <c r="AM534" s="1069" t="str" cm="1">
        <f t="array" ref="AM534">IF($D534&lt;COLUMNS($F$7:AM$7),"",INDEX(TableDiv[[GASB]:[GASB]],_xlfn.AGGREGATE(15,3,(TableDiv[[Agency]:[Agency]]=$E534)/(TableDiv[[Agency]:[Agency]]=$E534)*(ROW(TableDiv[Agency])-ROW(TableDiv[[#Headers],[Agency]])),COLUMNS($F$7:AM$7))))</f>
        <v/>
      </c>
      <c r="AN534" s="1069"/>
      <c r="AO534" s="1069"/>
      <c r="AP534" s="1069"/>
      <c r="AQ534" s="1069"/>
      <c r="AR534" s="1069"/>
      <c r="AS534" s="1069"/>
    </row>
    <row r="535" spans="1:45">
      <c r="A535" s="1069"/>
      <c r="B535" s="1069"/>
      <c r="C535" s="1069"/>
      <c r="W535" s="1069" t="str" cm="1">
        <f t="array" ref="W535">IF($D535&lt;COLUMNS($F$7:W$7),"",INDEX(TableDiv[[GASB]:[GASB]],_xlfn.AGGREGATE(15,3,(TableDiv[[Agency]:[Agency]]=$E535)/(TableDiv[[Agency]:[Agency]]=$E535)*(ROW(TableDiv[Agency])-ROW(TableDiv[[#Headers],[Agency]])),COLUMNS($F$7:W$7))))</f>
        <v/>
      </c>
      <c r="X535" s="1069" t="str" cm="1">
        <f t="array" ref="X535">IF($D535&lt;COLUMNS($F$7:X$7),"",INDEX(TableDiv[[GASB]:[GASB]],_xlfn.AGGREGATE(15,3,(TableDiv[[Agency]:[Agency]]=$E535)/(TableDiv[[Agency]:[Agency]]=$E535)*(ROW(TableDiv[Agency])-ROW(TableDiv[[#Headers],[Agency]])),COLUMNS($F$7:X$7))))</f>
        <v/>
      </c>
      <c r="Y535" s="1069" t="str" cm="1">
        <f t="array" ref="Y535">IF($D535&lt;COLUMNS($F$7:Y$7),"",INDEX(TableDiv[[GASB]:[GASB]],_xlfn.AGGREGATE(15,3,(TableDiv[[Agency]:[Agency]]=$E535)/(TableDiv[[Agency]:[Agency]]=$E535)*(ROW(TableDiv[Agency])-ROW(TableDiv[[#Headers],[Agency]])),COLUMNS($F$7:Y$7))))</f>
        <v/>
      </c>
      <c r="Z535" s="1069" t="str" cm="1">
        <f t="array" ref="Z535">IF($D535&lt;COLUMNS($F$7:Z$7),"",INDEX(TableDiv[[GASB]:[GASB]],_xlfn.AGGREGATE(15,3,(TableDiv[[Agency]:[Agency]]=$E535)/(TableDiv[[Agency]:[Agency]]=$E535)*(ROW(TableDiv[Agency])-ROW(TableDiv[[#Headers],[Agency]])),COLUMNS($F$7:Z$7))))</f>
        <v/>
      </c>
      <c r="AA535" s="1069" t="str" cm="1">
        <f t="array" ref="AA535">IF($D535&lt;COLUMNS($F$7:AA$7),"",INDEX(TableDiv[[GASB]:[GASB]],_xlfn.AGGREGATE(15,3,(TableDiv[[Agency]:[Agency]]=$E535)/(TableDiv[[Agency]:[Agency]]=$E535)*(ROW(TableDiv[Agency])-ROW(TableDiv[[#Headers],[Agency]])),COLUMNS($F$7:AA$7))))</f>
        <v/>
      </c>
      <c r="AB535" s="1069" t="str" cm="1">
        <f t="array" ref="AB535">IF($D535&lt;COLUMNS($F$7:AB$7),"",INDEX(TableDiv[[GASB]:[GASB]],_xlfn.AGGREGATE(15,3,(TableDiv[[Agency]:[Agency]]=$E535)/(TableDiv[[Agency]:[Agency]]=$E535)*(ROW(TableDiv[Agency])-ROW(TableDiv[[#Headers],[Agency]])),COLUMNS($F$7:AB$7))))</f>
        <v/>
      </c>
      <c r="AC535" s="1069" t="str" cm="1">
        <f t="array" ref="AC535">IF($D535&lt;COLUMNS($F$7:AC$7),"",INDEX(TableDiv[[GASB]:[GASB]],_xlfn.AGGREGATE(15,3,(TableDiv[[Agency]:[Agency]]=$E535)/(TableDiv[[Agency]:[Agency]]=$E535)*(ROW(TableDiv[Agency])-ROW(TableDiv[[#Headers],[Agency]])),COLUMNS($F$7:AC$7))))</f>
        <v/>
      </c>
      <c r="AD535" s="1069" t="str" cm="1">
        <f t="array" ref="AD535">IF($D535&lt;COLUMNS($F$7:AD$7),"",INDEX(TableDiv[[GASB]:[GASB]],_xlfn.AGGREGATE(15,3,(TableDiv[[Agency]:[Agency]]=$E535)/(TableDiv[[Agency]:[Agency]]=$E535)*(ROW(TableDiv[Agency])-ROW(TableDiv[[#Headers],[Agency]])),COLUMNS($F$7:AD$7))))</f>
        <v/>
      </c>
      <c r="AE535" s="1069" t="str" cm="1">
        <f t="array" ref="AE535">IF($D535&lt;COLUMNS($F$7:AE$7),"",INDEX(TableDiv[[GASB]:[GASB]],_xlfn.AGGREGATE(15,3,(TableDiv[[Agency]:[Agency]]=$E535)/(TableDiv[[Agency]:[Agency]]=$E535)*(ROW(TableDiv[Agency])-ROW(TableDiv[[#Headers],[Agency]])),COLUMNS($F$7:AE$7))))</f>
        <v/>
      </c>
      <c r="AF535" s="1069" t="str" cm="1">
        <f t="array" ref="AF535">IF($D535&lt;COLUMNS($F$7:AF$7),"",INDEX(TableDiv[[GASB]:[GASB]],_xlfn.AGGREGATE(15,3,(TableDiv[[Agency]:[Agency]]=$E535)/(TableDiv[[Agency]:[Agency]]=$E535)*(ROW(TableDiv[Agency])-ROW(TableDiv[[#Headers],[Agency]])),COLUMNS($F$7:AF$7))))</f>
        <v/>
      </c>
      <c r="AG535" s="1069" t="str" cm="1">
        <f t="array" ref="AG535">IF($D535&lt;COLUMNS($F$7:AG$7),"",INDEX(TableDiv[[GASB]:[GASB]],_xlfn.AGGREGATE(15,3,(TableDiv[[Agency]:[Agency]]=$E535)/(TableDiv[[Agency]:[Agency]]=$E535)*(ROW(TableDiv[Agency])-ROW(TableDiv[[#Headers],[Agency]])),COLUMNS($F$7:AG$7))))</f>
        <v/>
      </c>
      <c r="AH535" s="1069" t="str" cm="1">
        <f t="array" ref="AH535">IF($D535&lt;COLUMNS($F$7:AH$7),"",INDEX(TableDiv[[GASB]:[GASB]],_xlfn.AGGREGATE(15,3,(TableDiv[[Agency]:[Agency]]=$E535)/(TableDiv[[Agency]:[Agency]]=$E535)*(ROW(TableDiv[Agency])-ROW(TableDiv[[#Headers],[Agency]])),COLUMNS($F$7:AH$7))))</f>
        <v/>
      </c>
      <c r="AI535" s="1069" t="str" cm="1">
        <f t="array" ref="AI535">IF($D535&lt;COLUMNS($F$7:AI$7),"",INDEX(TableDiv[[GASB]:[GASB]],_xlfn.AGGREGATE(15,3,(TableDiv[[Agency]:[Agency]]=$E535)/(TableDiv[[Agency]:[Agency]]=$E535)*(ROW(TableDiv[Agency])-ROW(TableDiv[[#Headers],[Agency]])),COLUMNS($F$7:AI$7))))</f>
        <v/>
      </c>
      <c r="AJ535" s="1069" t="str" cm="1">
        <f t="array" ref="AJ535">IF($D535&lt;COLUMNS($F$7:AJ$7),"",INDEX(TableDiv[[GASB]:[GASB]],_xlfn.AGGREGATE(15,3,(TableDiv[[Agency]:[Agency]]=$E535)/(TableDiv[[Agency]:[Agency]]=$E535)*(ROW(TableDiv[Agency])-ROW(TableDiv[[#Headers],[Agency]])),COLUMNS($F$7:AJ$7))))</f>
        <v/>
      </c>
      <c r="AK535" s="1069" t="str" cm="1">
        <f t="array" ref="AK535">IF($D535&lt;COLUMNS($F$7:AK$7),"",INDEX(TableDiv[[GASB]:[GASB]],_xlfn.AGGREGATE(15,3,(TableDiv[[Agency]:[Agency]]=$E535)/(TableDiv[[Agency]:[Agency]]=$E535)*(ROW(TableDiv[Agency])-ROW(TableDiv[[#Headers],[Agency]])),COLUMNS($F$7:AK$7))))</f>
        <v/>
      </c>
      <c r="AL535" s="1069" t="str" cm="1">
        <f t="array" ref="AL535">IF($D535&lt;COLUMNS($F$7:AL$7),"",INDEX(TableDiv[[GASB]:[GASB]],_xlfn.AGGREGATE(15,3,(TableDiv[[Agency]:[Agency]]=$E535)/(TableDiv[[Agency]:[Agency]]=$E535)*(ROW(TableDiv[Agency])-ROW(TableDiv[[#Headers],[Agency]])),COLUMNS($F$7:AL$7))))</f>
        <v/>
      </c>
      <c r="AM535" s="1069" t="str" cm="1">
        <f t="array" ref="AM535">IF($D535&lt;COLUMNS($F$7:AM$7),"",INDEX(TableDiv[[GASB]:[GASB]],_xlfn.AGGREGATE(15,3,(TableDiv[[Agency]:[Agency]]=$E535)/(TableDiv[[Agency]:[Agency]]=$E535)*(ROW(TableDiv[Agency])-ROW(TableDiv[[#Headers],[Agency]])),COLUMNS($F$7:AM$7))))</f>
        <v/>
      </c>
      <c r="AN535" s="1069"/>
      <c r="AO535" s="1069"/>
      <c r="AP535" s="1069"/>
      <c r="AQ535" s="1069"/>
      <c r="AR535" s="1069"/>
      <c r="AS535" s="1069"/>
    </row>
    <row r="536" spans="1:45">
      <c r="A536" s="1069"/>
      <c r="B536" s="1069"/>
      <c r="C536" s="1069"/>
      <c r="W536" s="1069" t="str" cm="1">
        <f t="array" ref="W536">IF($D536&lt;COLUMNS($F$7:W$7),"",INDEX(TableDiv[[GASB]:[GASB]],_xlfn.AGGREGATE(15,3,(TableDiv[[Agency]:[Agency]]=$E536)/(TableDiv[[Agency]:[Agency]]=$E536)*(ROW(TableDiv[Agency])-ROW(TableDiv[[#Headers],[Agency]])),COLUMNS($F$7:W$7))))</f>
        <v/>
      </c>
      <c r="X536" s="1069" t="str" cm="1">
        <f t="array" ref="X536">IF($D536&lt;COLUMNS($F$7:X$7),"",INDEX(TableDiv[[GASB]:[GASB]],_xlfn.AGGREGATE(15,3,(TableDiv[[Agency]:[Agency]]=$E536)/(TableDiv[[Agency]:[Agency]]=$E536)*(ROW(TableDiv[Agency])-ROW(TableDiv[[#Headers],[Agency]])),COLUMNS($F$7:X$7))))</f>
        <v/>
      </c>
      <c r="Y536" s="1069" t="str" cm="1">
        <f t="array" ref="Y536">IF($D536&lt;COLUMNS($F$7:Y$7),"",INDEX(TableDiv[[GASB]:[GASB]],_xlfn.AGGREGATE(15,3,(TableDiv[[Agency]:[Agency]]=$E536)/(TableDiv[[Agency]:[Agency]]=$E536)*(ROW(TableDiv[Agency])-ROW(TableDiv[[#Headers],[Agency]])),COLUMNS($F$7:Y$7))))</f>
        <v/>
      </c>
      <c r="Z536" s="1069" t="str" cm="1">
        <f t="array" ref="Z536">IF($D536&lt;COLUMNS($F$7:Z$7),"",INDEX(TableDiv[[GASB]:[GASB]],_xlfn.AGGREGATE(15,3,(TableDiv[[Agency]:[Agency]]=$E536)/(TableDiv[[Agency]:[Agency]]=$E536)*(ROW(TableDiv[Agency])-ROW(TableDiv[[#Headers],[Agency]])),COLUMNS($F$7:Z$7))))</f>
        <v/>
      </c>
      <c r="AA536" s="1069" t="str" cm="1">
        <f t="array" ref="AA536">IF($D536&lt;COLUMNS($F$7:AA$7),"",INDEX(TableDiv[[GASB]:[GASB]],_xlfn.AGGREGATE(15,3,(TableDiv[[Agency]:[Agency]]=$E536)/(TableDiv[[Agency]:[Agency]]=$E536)*(ROW(TableDiv[Agency])-ROW(TableDiv[[#Headers],[Agency]])),COLUMNS($F$7:AA$7))))</f>
        <v/>
      </c>
      <c r="AB536" s="1069" t="str" cm="1">
        <f t="array" ref="AB536">IF($D536&lt;COLUMNS($F$7:AB$7),"",INDEX(TableDiv[[GASB]:[GASB]],_xlfn.AGGREGATE(15,3,(TableDiv[[Agency]:[Agency]]=$E536)/(TableDiv[[Agency]:[Agency]]=$E536)*(ROW(TableDiv[Agency])-ROW(TableDiv[[#Headers],[Agency]])),COLUMNS($F$7:AB$7))))</f>
        <v/>
      </c>
      <c r="AC536" s="1069" t="str" cm="1">
        <f t="array" ref="AC536">IF($D536&lt;COLUMNS($F$7:AC$7),"",INDEX(TableDiv[[GASB]:[GASB]],_xlfn.AGGREGATE(15,3,(TableDiv[[Agency]:[Agency]]=$E536)/(TableDiv[[Agency]:[Agency]]=$E536)*(ROW(TableDiv[Agency])-ROW(TableDiv[[#Headers],[Agency]])),COLUMNS($F$7:AC$7))))</f>
        <v/>
      </c>
      <c r="AD536" s="1069" t="str" cm="1">
        <f t="array" ref="AD536">IF($D536&lt;COLUMNS($F$7:AD$7),"",INDEX(TableDiv[[GASB]:[GASB]],_xlfn.AGGREGATE(15,3,(TableDiv[[Agency]:[Agency]]=$E536)/(TableDiv[[Agency]:[Agency]]=$E536)*(ROW(TableDiv[Agency])-ROW(TableDiv[[#Headers],[Agency]])),COLUMNS($F$7:AD$7))))</f>
        <v/>
      </c>
      <c r="AE536" s="1069" t="str" cm="1">
        <f t="array" ref="AE536">IF($D536&lt;COLUMNS($F$7:AE$7),"",INDEX(TableDiv[[GASB]:[GASB]],_xlfn.AGGREGATE(15,3,(TableDiv[[Agency]:[Agency]]=$E536)/(TableDiv[[Agency]:[Agency]]=$E536)*(ROW(TableDiv[Agency])-ROW(TableDiv[[#Headers],[Agency]])),COLUMNS($F$7:AE$7))))</f>
        <v/>
      </c>
      <c r="AF536" s="1069" t="str" cm="1">
        <f t="array" ref="AF536">IF($D536&lt;COLUMNS($F$7:AF$7),"",INDEX(TableDiv[[GASB]:[GASB]],_xlfn.AGGREGATE(15,3,(TableDiv[[Agency]:[Agency]]=$E536)/(TableDiv[[Agency]:[Agency]]=$E536)*(ROW(TableDiv[Agency])-ROW(TableDiv[[#Headers],[Agency]])),COLUMNS($F$7:AF$7))))</f>
        <v/>
      </c>
      <c r="AG536" s="1069" t="str" cm="1">
        <f t="array" ref="AG536">IF($D536&lt;COLUMNS($F$7:AG$7),"",INDEX(TableDiv[[GASB]:[GASB]],_xlfn.AGGREGATE(15,3,(TableDiv[[Agency]:[Agency]]=$E536)/(TableDiv[[Agency]:[Agency]]=$E536)*(ROW(TableDiv[Agency])-ROW(TableDiv[[#Headers],[Agency]])),COLUMNS($F$7:AG$7))))</f>
        <v/>
      </c>
      <c r="AH536" s="1069" t="str" cm="1">
        <f t="array" ref="AH536">IF($D536&lt;COLUMNS($F$7:AH$7),"",INDEX(TableDiv[[GASB]:[GASB]],_xlfn.AGGREGATE(15,3,(TableDiv[[Agency]:[Agency]]=$E536)/(TableDiv[[Agency]:[Agency]]=$E536)*(ROW(TableDiv[Agency])-ROW(TableDiv[[#Headers],[Agency]])),COLUMNS($F$7:AH$7))))</f>
        <v/>
      </c>
      <c r="AI536" s="1069" t="str" cm="1">
        <f t="array" ref="AI536">IF($D536&lt;COLUMNS($F$7:AI$7),"",INDEX(TableDiv[[GASB]:[GASB]],_xlfn.AGGREGATE(15,3,(TableDiv[[Agency]:[Agency]]=$E536)/(TableDiv[[Agency]:[Agency]]=$E536)*(ROW(TableDiv[Agency])-ROW(TableDiv[[#Headers],[Agency]])),COLUMNS($F$7:AI$7))))</f>
        <v/>
      </c>
      <c r="AJ536" s="1069" t="str" cm="1">
        <f t="array" ref="AJ536">IF($D536&lt;COLUMNS($F$7:AJ$7),"",INDEX(TableDiv[[GASB]:[GASB]],_xlfn.AGGREGATE(15,3,(TableDiv[[Agency]:[Agency]]=$E536)/(TableDiv[[Agency]:[Agency]]=$E536)*(ROW(TableDiv[Agency])-ROW(TableDiv[[#Headers],[Agency]])),COLUMNS($F$7:AJ$7))))</f>
        <v/>
      </c>
      <c r="AK536" s="1069" t="str" cm="1">
        <f t="array" ref="AK536">IF($D536&lt;COLUMNS($F$7:AK$7),"",INDEX(TableDiv[[GASB]:[GASB]],_xlfn.AGGREGATE(15,3,(TableDiv[[Agency]:[Agency]]=$E536)/(TableDiv[[Agency]:[Agency]]=$E536)*(ROW(TableDiv[Agency])-ROW(TableDiv[[#Headers],[Agency]])),COLUMNS($F$7:AK$7))))</f>
        <v/>
      </c>
      <c r="AL536" s="1069" t="str" cm="1">
        <f t="array" ref="AL536">IF($D536&lt;COLUMNS($F$7:AL$7),"",INDEX(TableDiv[[GASB]:[GASB]],_xlfn.AGGREGATE(15,3,(TableDiv[[Agency]:[Agency]]=$E536)/(TableDiv[[Agency]:[Agency]]=$E536)*(ROW(TableDiv[Agency])-ROW(TableDiv[[#Headers],[Agency]])),COLUMNS($F$7:AL$7))))</f>
        <v/>
      </c>
      <c r="AM536" s="1069" t="str" cm="1">
        <f t="array" ref="AM536">IF($D536&lt;COLUMNS($F$7:AM$7),"",INDEX(TableDiv[[GASB]:[GASB]],_xlfn.AGGREGATE(15,3,(TableDiv[[Agency]:[Agency]]=$E536)/(TableDiv[[Agency]:[Agency]]=$E536)*(ROW(TableDiv[Agency])-ROW(TableDiv[[#Headers],[Agency]])),COLUMNS($F$7:AM$7))))</f>
        <v/>
      </c>
      <c r="AN536" s="1069"/>
      <c r="AO536" s="1069"/>
      <c r="AP536" s="1069"/>
      <c r="AQ536" s="1069"/>
      <c r="AR536" s="1069"/>
      <c r="AS536" s="1069"/>
    </row>
    <row r="537" spans="1:45">
      <c r="A537" s="1069"/>
      <c r="B537" s="1069"/>
      <c r="C537" s="1069"/>
      <c r="W537" s="1069" t="str" cm="1">
        <f t="array" ref="W537">IF($D537&lt;COLUMNS($F$7:W$7),"",INDEX(TableDiv[[GASB]:[GASB]],_xlfn.AGGREGATE(15,3,(TableDiv[[Agency]:[Agency]]=$E537)/(TableDiv[[Agency]:[Agency]]=$E537)*(ROW(TableDiv[Agency])-ROW(TableDiv[[#Headers],[Agency]])),COLUMNS($F$7:W$7))))</f>
        <v/>
      </c>
      <c r="X537" s="1069" t="str" cm="1">
        <f t="array" ref="X537">IF($D537&lt;COLUMNS($F$7:X$7),"",INDEX(TableDiv[[GASB]:[GASB]],_xlfn.AGGREGATE(15,3,(TableDiv[[Agency]:[Agency]]=$E537)/(TableDiv[[Agency]:[Agency]]=$E537)*(ROW(TableDiv[Agency])-ROW(TableDiv[[#Headers],[Agency]])),COLUMNS($F$7:X$7))))</f>
        <v/>
      </c>
      <c r="Y537" s="1069" t="str" cm="1">
        <f t="array" ref="Y537">IF($D537&lt;COLUMNS($F$7:Y$7),"",INDEX(TableDiv[[GASB]:[GASB]],_xlfn.AGGREGATE(15,3,(TableDiv[[Agency]:[Agency]]=$E537)/(TableDiv[[Agency]:[Agency]]=$E537)*(ROW(TableDiv[Agency])-ROW(TableDiv[[#Headers],[Agency]])),COLUMNS($F$7:Y$7))))</f>
        <v/>
      </c>
      <c r="Z537" s="1069" t="str" cm="1">
        <f t="array" ref="Z537">IF($D537&lt;COLUMNS($F$7:Z$7),"",INDEX(TableDiv[[GASB]:[GASB]],_xlfn.AGGREGATE(15,3,(TableDiv[[Agency]:[Agency]]=$E537)/(TableDiv[[Agency]:[Agency]]=$E537)*(ROW(TableDiv[Agency])-ROW(TableDiv[[#Headers],[Agency]])),COLUMNS($F$7:Z$7))))</f>
        <v/>
      </c>
      <c r="AA537" s="1069" t="str" cm="1">
        <f t="array" ref="AA537">IF($D537&lt;COLUMNS($F$7:AA$7),"",INDEX(TableDiv[[GASB]:[GASB]],_xlfn.AGGREGATE(15,3,(TableDiv[[Agency]:[Agency]]=$E537)/(TableDiv[[Agency]:[Agency]]=$E537)*(ROW(TableDiv[Agency])-ROW(TableDiv[[#Headers],[Agency]])),COLUMNS($F$7:AA$7))))</f>
        <v/>
      </c>
      <c r="AB537" s="1069" t="str" cm="1">
        <f t="array" ref="AB537">IF($D537&lt;COLUMNS($F$7:AB$7),"",INDEX(TableDiv[[GASB]:[GASB]],_xlfn.AGGREGATE(15,3,(TableDiv[[Agency]:[Agency]]=$E537)/(TableDiv[[Agency]:[Agency]]=$E537)*(ROW(TableDiv[Agency])-ROW(TableDiv[[#Headers],[Agency]])),COLUMNS($F$7:AB$7))))</f>
        <v/>
      </c>
      <c r="AC537" s="1069" t="str" cm="1">
        <f t="array" ref="AC537">IF($D537&lt;COLUMNS($F$7:AC$7),"",INDEX(TableDiv[[GASB]:[GASB]],_xlfn.AGGREGATE(15,3,(TableDiv[[Agency]:[Agency]]=$E537)/(TableDiv[[Agency]:[Agency]]=$E537)*(ROW(TableDiv[Agency])-ROW(TableDiv[[#Headers],[Agency]])),COLUMNS($F$7:AC$7))))</f>
        <v/>
      </c>
      <c r="AD537" s="1069" t="str" cm="1">
        <f t="array" ref="AD537">IF($D537&lt;COLUMNS($F$7:AD$7),"",INDEX(TableDiv[[GASB]:[GASB]],_xlfn.AGGREGATE(15,3,(TableDiv[[Agency]:[Agency]]=$E537)/(TableDiv[[Agency]:[Agency]]=$E537)*(ROW(TableDiv[Agency])-ROW(TableDiv[[#Headers],[Agency]])),COLUMNS($F$7:AD$7))))</f>
        <v/>
      </c>
      <c r="AE537" s="1069" t="str" cm="1">
        <f t="array" ref="AE537">IF($D537&lt;COLUMNS($F$7:AE$7),"",INDEX(TableDiv[[GASB]:[GASB]],_xlfn.AGGREGATE(15,3,(TableDiv[[Agency]:[Agency]]=$E537)/(TableDiv[[Agency]:[Agency]]=$E537)*(ROW(TableDiv[Agency])-ROW(TableDiv[[#Headers],[Agency]])),COLUMNS($F$7:AE$7))))</f>
        <v/>
      </c>
      <c r="AF537" s="1069" t="str" cm="1">
        <f t="array" ref="AF537">IF($D537&lt;COLUMNS($F$7:AF$7),"",INDEX(TableDiv[[GASB]:[GASB]],_xlfn.AGGREGATE(15,3,(TableDiv[[Agency]:[Agency]]=$E537)/(TableDiv[[Agency]:[Agency]]=$E537)*(ROW(TableDiv[Agency])-ROW(TableDiv[[#Headers],[Agency]])),COLUMNS($F$7:AF$7))))</f>
        <v/>
      </c>
      <c r="AG537" s="1069" t="str" cm="1">
        <f t="array" ref="AG537">IF($D537&lt;COLUMNS($F$7:AG$7),"",INDEX(TableDiv[[GASB]:[GASB]],_xlfn.AGGREGATE(15,3,(TableDiv[[Agency]:[Agency]]=$E537)/(TableDiv[[Agency]:[Agency]]=$E537)*(ROW(TableDiv[Agency])-ROW(TableDiv[[#Headers],[Agency]])),COLUMNS($F$7:AG$7))))</f>
        <v/>
      </c>
      <c r="AH537" s="1069" t="str" cm="1">
        <f t="array" ref="AH537">IF($D537&lt;COLUMNS($F$7:AH$7),"",INDEX(TableDiv[[GASB]:[GASB]],_xlfn.AGGREGATE(15,3,(TableDiv[[Agency]:[Agency]]=$E537)/(TableDiv[[Agency]:[Agency]]=$E537)*(ROW(TableDiv[Agency])-ROW(TableDiv[[#Headers],[Agency]])),COLUMNS($F$7:AH$7))))</f>
        <v/>
      </c>
      <c r="AI537" s="1069" t="str" cm="1">
        <f t="array" ref="AI537">IF($D537&lt;COLUMNS($F$7:AI$7),"",INDEX(TableDiv[[GASB]:[GASB]],_xlfn.AGGREGATE(15,3,(TableDiv[[Agency]:[Agency]]=$E537)/(TableDiv[[Agency]:[Agency]]=$E537)*(ROW(TableDiv[Agency])-ROW(TableDiv[[#Headers],[Agency]])),COLUMNS($F$7:AI$7))))</f>
        <v/>
      </c>
      <c r="AJ537" s="1069" t="str" cm="1">
        <f t="array" ref="AJ537">IF($D537&lt;COLUMNS($F$7:AJ$7),"",INDEX(TableDiv[[GASB]:[GASB]],_xlfn.AGGREGATE(15,3,(TableDiv[[Agency]:[Agency]]=$E537)/(TableDiv[[Agency]:[Agency]]=$E537)*(ROW(TableDiv[Agency])-ROW(TableDiv[[#Headers],[Agency]])),COLUMNS($F$7:AJ$7))))</f>
        <v/>
      </c>
      <c r="AK537" s="1069" t="str" cm="1">
        <f t="array" ref="AK537">IF($D537&lt;COLUMNS($F$7:AK$7),"",INDEX(TableDiv[[GASB]:[GASB]],_xlfn.AGGREGATE(15,3,(TableDiv[[Agency]:[Agency]]=$E537)/(TableDiv[[Agency]:[Agency]]=$E537)*(ROW(TableDiv[Agency])-ROW(TableDiv[[#Headers],[Agency]])),COLUMNS($F$7:AK$7))))</f>
        <v/>
      </c>
      <c r="AL537" s="1069" t="str" cm="1">
        <f t="array" ref="AL537">IF($D537&lt;COLUMNS($F$7:AL$7),"",INDEX(TableDiv[[GASB]:[GASB]],_xlfn.AGGREGATE(15,3,(TableDiv[[Agency]:[Agency]]=$E537)/(TableDiv[[Agency]:[Agency]]=$E537)*(ROW(TableDiv[Agency])-ROW(TableDiv[[#Headers],[Agency]])),COLUMNS($F$7:AL$7))))</f>
        <v/>
      </c>
      <c r="AM537" s="1069" t="str" cm="1">
        <f t="array" ref="AM537">IF($D537&lt;COLUMNS($F$7:AM$7),"",INDEX(TableDiv[[GASB]:[GASB]],_xlfn.AGGREGATE(15,3,(TableDiv[[Agency]:[Agency]]=$E537)/(TableDiv[[Agency]:[Agency]]=$E537)*(ROW(TableDiv[Agency])-ROW(TableDiv[[#Headers],[Agency]])),COLUMNS($F$7:AM$7))))</f>
        <v/>
      </c>
      <c r="AN537" s="1069"/>
      <c r="AO537" s="1069"/>
      <c r="AP537" s="1069"/>
      <c r="AQ537" s="1069"/>
      <c r="AR537" s="1069"/>
      <c r="AS537" s="1069"/>
    </row>
    <row r="538" spans="1:45">
      <c r="A538" s="1069"/>
      <c r="B538" s="1069"/>
      <c r="C538" s="1069"/>
      <c r="W538" s="1069" t="str" cm="1">
        <f t="array" ref="W538">IF($D538&lt;COLUMNS($F$7:W$7),"",INDEX(TableDiv[[GASB]:[GASB]],_xlfn.AGGREGATE(15,3,(TableDiv[[Agency]:[Agency]]=$E538)/(TableDiv[[Agency]:[Agency]]=$E538)*(ROW(TableDiv[Agency])-ROW(TableDiv[[#Headers],[Agency]])),COLUMNS($F$7:W$7))))</f>
        <v/>
      </c>
      <c r="X538" s="1069" t="str" cm="1">
        <f t="array" ref="X538">IF($D538&lt;COLUMNS($F$7:X$7),"",INDEX(TableDiv[[GASB]:[GASB]],_xlfn.AGGREGATE(15,3,(TableDiv[[Agency]:[Agency]]=$E538)/(TableDiv[[Agency]:[Agency]]=$E538)*(ROW(TableDiv[Agency])-ROW(TableDiv[[#Headers],[Agency]])),COLUMNS($F$7:X$7))))</f>
        <v/>
      </c>
      <c r="Y538" s="1069" t="str" cm="1">
        <f t="array" ref="Y538">IF($D538&lt;COLUMNS($F$7:Y$7),"",INDEX(TableDiv[[GASB]:[GASB]],_xlfn.AGGREGATE(15,3,(TableDiv[[Agency]:[Agency]]=$E538)/(TableDiv[[Agency]:[Agency]]=$E538)*(ROW(TableDiv[Agency])-ROW(TableDiv[[#Headers],[Agency]])),COLUMNS($F$7:Y$7))))</f>
        <v/>
      </c>
      <c r="Z538" s="1069" t="str" cm="1">
        <f t="array" ref="Z538">IF($D538&lt;COLUMNS($F$7:Z$7),"",INDEX(TableDiv[[GASB]:[GASB]],_xlfn.AGGREGATE(15,3,(TableDiv[[Agency]:[Agency]]=$E538)/(TableDiv[[Agency]:[Agency]]=$E538)*(ROW(TableDiv[Agency])-ROW(TableDiv[[#Headers],[Agency]])),COLUMNS($F$7:Z$7))))</f>
        <v/>
      </c>
      <c r="AA538" s="1069" t="str" cm="1">
        <f t="array" ref="AA538">IF($D538&lt;COLUMNS($F$7:AA$7),"",INDEX(TableDiv[[GASB]:[GASB]],_xlfn.AGGREGATE(15,3,(TableDiv[[Agency]:[Agency]]=$E538)/(TableDiv[[Agency]:[Agency]]=$E538)*(ROW(TableDiv[Agency])-ROW(TableDiv[[#Headers],[Agency]])),COLUMNS($F$7:AA$7))))</f>
        <v/>
      </c>
      <c r="AB538" s="1069" t="str" cm="1">
        <f t="array" ref="AB538">IF($D538&lt;COLUMNS($F$7:AB$7),"",INDEX(TableDiv[[GASB]:[GASB]],_xlfn.AGGREGATE(15,3,(TableDiv[[Agency]:[Agency]]=$E538)/(TableDiv[[Agency]:[Agency]]=$E538)*(ROW(TableDiv[Agency])-ROW(TableDiv[[#Headers],[Agency]])),COLUMNS($F$7:AB$7))))</f>
        <v/>
      </c>
      <c r="AC538" s="1069" t="str" cm="1">
        <f t="array" ref="AC538">IF($D538&lt;COLUMNS($F$7:AC$7),"",INDEX(TableDiv[[GASB]:[GASB]],_xlfn.AGGREGATE(15,3,(TableDiv[[Agency]:[Agency]]=$E538)/(TableDiv[[Agency]:[Agency]]=$E538)*(ROW(TableDiv[Agency])-ROW(TableDiv[[#Headers],[Agency]])),COLUMNS($F$7:AC$7))))</f>
        <v/>
      </c>
      <c r="AD538" s="1069" t="str" cm="1">
        <f t="array" ref="AD538">IF($D538&lt;COLUMNS($F$7:AD$7),"",INDEX(TableDiv[[GASB]:[GASB]],_xlfn.AGGREGATE(15,3,(TableDiv[[Agency]:[Agency]]=$E538)/(TableDiv[[Agency]:[Agency]]=$E538)*(ROW(TableDiv[Agency])-ROW(TableDiv[[#Headers],[Agency]])),COLUMNS($F$7:AD$7))))</f>
        <v/>
      </c>
      <c r="AE538" s="1069" t="str" cm="1">
        <f t="array" ref="AE538">IF($D538&lt;COLUMNS($F$7:AE$7),"",INDEX(TableDiv[[GASB]:[GASB]],_xlfn.AGGREGATE(15,3,(TableDiv[[Agency]:[Agency]]=$E538)/(TableDiv[[Agency]:[Agency]]=$E538)*(ROW(TableDiv[Agency])-ROW(TableDiv[[#Headers],[Agency]])),COLUMNS($F$7:AE$7))))</f>
        <v/>
      </c>
      <c r="AF538" s="1069" t="str" cm="1">
        <f t="array" ref="AF538">IF($D538&lt;COLUMNS($F$7:AF$7),"",INDEX(TableDiv[[GASB]:[GASB]],_xlfn.AGGREGATE(15,3,(TableDiv[[Agency]:[Agency]]=$E538)/(TableDiv[[Agency]:[Agency]]=$E538)*(ROW(TableDiv[Agency])-ROW(TableDiv[[#Headers],[Agency]])),COLUMNS($F$7:AF$7))))</f>
        <v/>
      </c>
      <c r="AG538" s="1069" t="str" cm="1">
        <f t="array" ref="AG538">IF($D538&lt;COLUMNS($F$7:AG$7),"",INDEX(TableDiv[[GASB]:[GASB]],_xlfn.AGGREGATE(15,3,(TableDiv[[Agency]:[Agency]]=$E538)/(TableDiv[[Agency]:[Agency]]=$E538)*(ROW(TableDiv[Agency])-ROW(TableDiv[[#Headers],[Agency]])),COLUMNS($F$7:AG$7))))</f>
        <v/>
      </c>
      <c r="AH538" s="1069" t="str" cm="1">
        <f t="array" ref="AH538">IF($D538&lt;COLUMNS($F$7:AH$7),"",INDEX(TableDiv[[GASB]:[GASB]],_xlfn.AGGREGATE(15,3,(TableDiv[[Agency]:[Agency]]=$E538)/(TableDiv[[Agency]:[Agency]]=$E538)*(ROW(TableDiv[Agency])-ROW(TableDiv[[#Headers],[Agency]])),COLUMNS($F$7:AH$7))))</f>
        <v/>
      </c>
      <c r="AI538" s="1069" t="str" cm="1">
        <f t="array" ref="AI538">IF($D538&lt;COLUMNS($F$7:AI$7),"",INDEX(TableDiv[[GASB]:[GASB]],_xlfn.AGGREGATE(15,3,(TableDiv[[Agency]:[Agency]]=$E538)/(TableDiv[[Agency]:[Agency]]=$E538)*(ROW(TableDiv[Agency])-ROW(TableDiv[[#Headers],[Agency]])),COLUMNS($F$7:AI$7))))</f>
        <v/>
      </c>
      <c r="AJ538" s="1069" t="str" cm="1">
        <f t="array" ref="AJ538">IF($D538&lt;COLUMNS($F$7:AJ$7),"",INDEX(TableDiv[[GASB]:[GASB]],_xlfn.AGGREGATE(15,3,(TableDiv[[Agency]:[Agency]]=$E538)/(TableDiv[[Agency]:[Agency]]=$E538)*(ROW(TableDiv[Agency])-ROW(TableDiv[[#Headers],[Agency]])),COLUMNS($F$7:AJ$7))))</f>
        <v/>
      </c>
      <c r="AK538" s="1069" t="str" cm="1">
        <f t="array" ref="AK538">IF($D538&lt;COLUMNS($F$7:AK$7),"",INDEX(TableDiv[[GASB]:[GASB]],_xlfn.AGGREGATE(15,3,(TableDiv[[Agency]:[Agency]]=$E538)/(TableDiv[[Agency]:[Agency]]=$E538)*(ROW(TableDiv[Agency])-ROW(TableDiv[[#Headers],[Agency]])),COLUMNS($F$7:AK$7))))</f>
        <v/>
      </c>
      <c r="AL538" s="1069" t="str" cm="1">
        <f t="array" ref="AL538">IF($D538&lt;COLUMNS($F$7:AL$7),"",INDEX(TableDiv[[GASB]:[GASB]],_xlfn.AGGREGATE(15,3,(TableDiv[[Agency]:[Agency]]=$E538)/(TableDiv[[Agency]:[Agency]]=$E538)*(ROW(TableDiv[Agency])-ROW(TableDiv[[#Headers],[Agency]])),COLUMNS($F$7:AL$7))))</f>
        <v/>
      </c>
      <c r="AM538" s="1069" t="str" cm="1">
        <f t="array" ref="AM538">IF($D538&lt;COLUMNS($F$7:AM$7),"",INDEX(TableDiv[[GASB]:[GASB]],_xlfn.AGGREGATE(15,3,(TableDiv[[Agency]:[Agency]]=$E538)/(TableDiv[[Agency]:[Agency]]=$E538)*(ROW(TableDiv[Agency])-ROW(TableDiv[[#Headers],[Agency]])),COLUMNS($F$7:AM$7))))</f>
        <v/>
      </c>
      <c r="AN538" s="1069"/>
      <c r="AO538" s="1069"/>
      <c r="AP538" s="1069"/>
      <c r="AQ538" s="1069"/>
      <c r="AR538" s="1069"/>
      <c r="AS538" s="1069"/>
    </row>
    <row r="539" spans="1:45">
      <c r="A539" s="1069"/>
      <c r="B539" s="1069"/>
      <c r="C539" s="1069"/>
      <c r="W539" s="1069" t="str" cm="1">
        <f t="array" ref="W539">IF($D539&lt;COLUMNS($F$7:W$7),"",INDEX(TableDiv[[GASB]:[GASB]],_xlfn.AGGREGATE(15,3,(TableDiv[[Agency]:[Agency]]=$E539)/(TableDiv[[Agency]:[Agency]]=$E539)*(ROW(TableDiv[Agency])-ROW(TableDiv[[#Headers],[Agency]])),COLUMNS($F$7:W$7))))</f>
        <v/>
      </c>
      <c r="X539" s="1069" t="str" cm="1">
        <f t="array" ref="X539">IF($D539&lt;COLUMNS($F$7:X$7),"",INDEX(TableDiv[[GASB]:[GASB]],_xlfn.AGGREGATE(15,3,(TableDiv[[Agency]:[Agency]]=$E539)/(TableDiv[[Agency]:[Agency]]=$E539)*(ROW(TableDiv[Agency])-ROW(TableDiv[[#Headers],[Agency]])),COLUMNS($F$7:X$7))))</f>
        <v/>
      </c>
      <c r="Y539" s="1069" t="str" cm="1">
        <f t="array" ref="Y539">IF($D539&lt;COLUMNS($F$7:Y$7),"",INDEX(TableDiv[[GASB]:[GASB]],_xlfn.AGGREGATE(15,3,(TableDiv[[Agency]:[Agency]]=$E539)/(TableDiv[[Agency]:[Agency]]=$E539)*(ROW(TableDiv[Agency])-ROW(TableDiv[[#Headers],[Agency]])),COLUMNS($F$7:Y$7))))</f>
        <v/>
      </c>
      <c r="Z539" s="1069" t="str" cm="1">
        <f t="array" ref="Z539">IF($D539&lt;COLUMNS($F$7:Z$7),"",INDEX(TableDiv[[GASB]:[GASB]],_xlfn.AGGREGATE(15,3,(TableDiv[[Agency]:[Agency]]=$E539)/(TableDiv[[Agency]:[Agency]]=$E539)*(ROW(TableDiv[Agency])-ROW(TableDiv[[#Headers],[Agency]])),COLUMNS($F$7:Z$7))))</f>
        <v/>
      </c>
      <c r="AA539" s="1069" t="str" cm="1">
        <f t="array" ref="AA539">IF($D539&lt;COLUMNS($F$7:AA$7),"",INDEX(TableDiv[[GASB]:[GASB]],_xlfn.AGGREGATE(15,3,(TableDiv[[Agency]:[Agency]]=$E539)/(TableDiv[[Agency]:[Agency]]=$E539)*(ROW(TableDiv[Agency])-ROW(TableDiv[[#Headers],[Agency]])),COLUMNS($F$7:AA$7))))</f>
        <v/>
      </c>
      <c r="AB539" s="1069" t="str" cm="1">
        <f t="array" ref="AB539">IF($D539&lt;COLUMNS($F$7:AB$7),"",INDEX(TableDiv[[GASB]:[GASB]],_xlfn.AGGREGATE(15,3,(TableDiv[[Agency]:[Agency]]=$E539)/(TableDiv[[Agency]:[Agency]]=$E539)*(ROW(TableDiv[Agency])-ROW(TableDiv[[#Headers],[Agency]])),COLUMNS($F$7:AB$7))))</f>
        <v/>
      </c>
      <c r="AC539" s="1069" t="str" cm="1">
        <f t="array" ref="AC539">IF($D539&lt;COLUMNS($F$7:AC$7),"",INDEX(TableDiv[[GASB]:[GASB]],_xlfn.AGGREGATE(15,3,(TableDiv[[Agency]:[Agency]]=$E539)/(TableDiv[[Agency]:[Agency]]=$E539)*(ROW(TableDiv[Agency])-ROW(TableDiv[[#Headers],[Agency]])),COLUMNS($F$7:AC$7))))</f>
        <v/>
      </c>
      <c r="AD539" s="1069" t="str" cm="1">
        <f t="array" ref="AD539">IF($D539&lt;COLUMNS($F$7:AD$7),"",INDEX(TableDiv[[GASB]:[GASB]],_xlfn.AGGREGATE(15,3,(TableDiv[[Agency]:[Agency]]=$E539)/(TableDiv[[Agency]:[Agency]]=$E539)*(ROW(TableDiv[Agency])-ROW(TableDiv[[#Headers],[Agency]])),COLUMNS($F$7:AD$7))))</f>
        <v/>
      </c>
      <c r="AE539" s="1069" t="str" cm="1">
        <f t="array" ref="AE539">IF($D539&lt;COLUMNS($F$7:AE$7),"",INDEX(TableDiv[[GASB]:[GASB]],_xlfn.AGGREGATE(15,3,(TableDiv[[Agency]:[Agency]]=$E539)/(TableDiv[[Agency]:[Agency]]=$E539)*(ROW(TableDiv[Agency])-ROW(TableDiv[[#Headers],[Agency]])),COLUMNS($F$7:AE$7))))</f>
        <v/>
      </c>
      <c r="AF539" s="1069" t="str" cm="1">
        <f t="array" ref="AF539">IF($D539&lt;COLUMNS($F$7:AF$7),"",INDEX(TableDiv[[GASB]:[GASB]],_xlfn.AGGREGATE(15,3,(TableDiv[[Agency]:[Agency]]=$E539)/(TableDiv[[Agency]:[Agency]]=$E539)*(ROW(TableDiv[Agency])-ROW(TableDiv[[#Headers],[Agency]])),COLUMNS($F$7:AF$7))))</f>
        <v/>
      </c>
      <c r="AG539" s="1069" t="str" cm="1">
        <f t="array" ref="AG539">IF($D539&lt;COLUMNS($F$7:AG$7),"",INDEX(TableDiv[[GASB]:[GASB]],_xlfn.AGGREGATE(15,3,(TableDiv[[Agency]:[Agency]]=$E539)/(TableDiv[[Agency]:[Agency]]=$E539)*(ROW(TableDiv[Agency])-ROW(TableDiv[[#Headers],[Agency]])),COLUMNS($F$7:AG$7))))</f>
        <v/>
      </c>
      <c r="AH539" s="1069" t="str" cm="1">
        <f t="array" ref="AH539">IF($D539&lt;COLUMNS($F$7:AH$7),"",INDEX(TableDiv[[GASB]:[GASB]],_xlfn.AGGREGATE(15,3,(TableDiv[[Agency]:[Agency]]=$E539)/(TableDiv[[Agency]:[Agency]]=$E539)*(ROW(TableDiv[Agency])-ROW(TableDiv[[#Headers],[Agency]])),COLUMNS($F$7:AH$7))))</f>
        <v/>
      </c>
      <c r="AI539" s="1069" t="str" cm="1">
        <f t="array" ref="AI539">IF($D539&lt;COLUMNS($F$7:AI$7),"",INDEX(TableDiv[[GASB]:[GASB]],_xlfn.AGGREGATE(15,3,(TableDiv[[Agency]:[Agency]]=$E539)/(TableDiv[[Agency]:[Agency]]=$E539)*(ROW(TableDiv[Agency])-ROW(TableDiv[[#Headers],[Agency]])),COLUMNS($F$7:AI$7))))</f>
        <v/>
      </c>
      <c r="AJ539" s="1069" t="str" cm="1">
        <f t="array" ref="AJ539">IF($D539&lt;COLUMNS($F$7:AJ$7),"",INDEX(TableDiv[[GASB]:[GASB]],_xlfn.AGGREGATE(15,3,(TableDiv[[Agency]:[Agency]]=$E539)/(TableDiv[[Agency]:[Agency]]=$E539)*(ROW(TableDiv[Agency])-ROW(TableDiv[[#Headers],[Agency]])),COLUMNS($F$7:AJ$7))))</f>
        <v/>
      </c>
      <c r="AK539" s="1069" t="str" cm="1">
        <f t="array" ref="AK539">IF($D539&lt;COLUMNS($F$7:AK$7),"",INDEX(TableDiv[[GASB]:[GASB]],_xlfn.AGGREGATE(15,3,(TableDiv[[Agency]:[Agency]]=$E539)/(TableDiv[[Agency]:[Agency]]=$E539)*(ROW(TableDiv[Agency])-ROW(TableDiv[[#Headers],[Agency]])),COLUMNS($F$7:AK$7))))</f>
        <v/>
      </c>
      <c r="AL539" s="1069" t="str" cm="1">
        <f t="array" ref="AL539">IF($D539&lt;COLUMNS($F$7:AL$7),"",INDEX(TableDiv[[GASB]:[GASB]],_xlfn.AGGREGATE(15,3,(TableDiv[[Agency]:[Agency]]=$E539)/(TableDiv[[Agency]:[Agency]]=$E539)*(ROW(TableDiv[Agency])-ROW(TableDiv[[#Headers],[Agency]])),COLUMNS($F$7:AL$7))))</f>
        <v/>
      </c>
      <c r="AM539" s="1069" t="str" cm="1">
        <f t="array" ref="AM539">IF($D539&lt;COLUMNS($F$7:AM$7),"",INDEX(TableDiv[[GASB]:[GASB]],_xlfn.AGGREGATE(15,3,(TableDiv[[Agency]:[Agency]]=$E539)/(TableDiv[[Agency]:[Agency]]=$E539)*(ROW(TableDiv[Agency])-ROW(TableDiv[[#Headers],[Agency]])),COLUMNS($F$7:AM$7))))</f>
        <v/>
      </c>
      <c r="AN539" s="1069"/>
      <c r="AO539" s="1069"/>
      <c r="AP539" s="1069"/>
      <c r="AQ539" s="1069"/>
      <c r="AR539" s="1069"/>
      <c r="AS539" s="1069"/>
    </row>
    <row r="540" spans="1:45">
      <c r="A540" s="1069"/>
      <c r="B540" s="1069"/>
      <c r="C540" s="1069"/>
      <c r="W540" s="1069" t="str" cm="1">
        <f t="array" ref="W540">IF($D540&lt;COLUMNS($F$7:W$7),"",INDEX(TableDiv[[GASB]:[GASB]],_xlfn.AGGREGATE(15,3,(TableDiv[[Agency]:[Agency]]=$E540)/(TableDiv[[Agency]:[Agency]]=$E540)*(ROW(TableDiv[Agency])-ROW(TableDiv[[#Headers],[Agency]])),COLUMNS($F$7:W$7))))</f>
        <v/>
      </c>
      <c r="X540" s="1069" t="str" cm="1">
        <f t="array" ref="X540">IF($D540&lt;COLUMNS($F$7:X$7),"",INDEX(TableDiv[[GASB]:[GASB]],_xlfn.AGGREGATE(15,3,(TableDiv[[Agency]:[Agency]]=$E540)/(TableDiv[[Agency]:[Agency]]=$E540)*(ROW(TableDiv[Agency])-ROW(TableDiv[[#Headers],[Agency]])),COLUMNS($F$7:X$7))))</f>
        <v/>
      </c>
      <c r="Y540" s="1069" t="str" cm="1">
        <f t="array" ref="Y540">IF($D540&lt;COLUMNS($F$7:Y$7),"",INDEX(TableDiv[[GASB]:[GASB]],_xlfn.AGGREGATE(15,3,(TableDiv[[Agency]:[Agency]]=$E540)/(TableDiv[[Agency]:[Agency]]=$E540)*(ROW(TableDiv[Agency])-ROW(TableDiv[[#Headers],[Agency]])),COLUMNS($F$7:Y$7))))</f>
        <v/>
      </c>
      <c r="Z540" s="1069" t="str" cm="1">
        <f t="array" ref="Z540">IF($D540&lt;COLUMNS($F$7:Z$7),"",INDEX(TableDiv[[GASB]:[GASB]],_xlfn.AGGREGATE(15,3,(TableDiv[[Agency]:[Agency]]=$E540)/(TableDiv[[Agency]:[Agency]]=$E540)*(ROW(TableDiv[Agency])-ROW(TableDiv[[#Headers],[Agency]])),COLUMNS($F$7:Z$7))))</f>
        <v/>
      </c>
      <c r="AA540" s="1069" t="str" cm="1">
        <f t="array" ref="AA540">IF($D540&lt;COLUMNS($F$7:AA$7),"",INDEX(TableDiv[[GASB]:[GASB]],_xlfn.AGGREGATE(15,3,(TableDiv[[Agency]:[Agency]]=$E540)/(TableDiv[[Agency]:[Agency]]=$E540)*(ROW(TableDiv[Agency])-ROW(TableDiv[[#Headers],[Agency]])),COLUMNS($F$7:AA$7))))</f>
        <v/>
      </c>
      <c r="AB540" s="1069" t="str" cm="1">
        <f t="array" ref="AB540">IF($D540&lt;COLUMNS($F$7:AB$7),"",INDEX(TableDiv[[GASB]:[GASB]],_xlfn.AGGREGATE(15,3,(TableDiv[[Agency]:[Agency]]=$E540)/(TableDiv[[Agency]:[Agency]]=$E540)*(ROW(TableDiv[Agency])-ROW(TableDiv[[#Headers],[Agency]])),COLUMNS($F$7:AB$7))))</f>
        <v/>
      </c>
      <c r="AC540" s="1069" t="str" cm="1">
        <f t="array" ref="AC540">IF($D540&lt;COLUMNS($F$7:AC$7),"",INDEX(TableDiv[[GASB]:[GASB]],_xlfn.AGGREGATE(15,3,(TableDiv[[Agency]:[Agency]]=$E540)/(TableDiv[[Agency]:[Agency]]=$E540)*(ROW(TableDiv[Agency])-ROW(TableDiv[[#Headers],[Agency]])),COLUMNS($F$7:AC$7))))</f>
        <v/>
      </c>
      <c r="AD540" s="1069" t="str" cm="1">
        <f t="array" ref="AD540">IF($D540&lt;COLUMNS($F$7:AD$7),"",INDEX(TableDiv[[GASB]:[GASB]],_xlfn.AGGREGATE(15,3,(TableDiv[[Agency]:[Agency]]=$E540)/(TableDiv[[Agency]:[Agency]]=$E540)*(ROW(TableDiv[Agency])-ROW(TableDiv[[#Headers],[Agency]])),COLUMNS($F$7:AD$7))))</f>
        <v/>
      </c>
      <c r="AE540" s="1069" t="str" cm="1">
        <f t="array" ref="AE540">IF($D540&lt;COLUMNS($F$7:AE$7),"",INDEX(TableDiv[[GASB]:[GASB]],_xlfn.AGGREGATE(15,3,(TableDiv[[Agency]:[Agency]]=$E540)/(TableDiv[[Agency]:[Agency]]=$E540)*(ROW(TableDiv[Agency])-ROW(TableDiv[[#Headers],[Agency]])),COLUMNS($F$7:AE$7))))</f>
        <v/>
      </c>
      <c r="AF540" s="1069" t="str" cm="1">
        <f t="array" ref="AF540">IF($D540&lt;COLUMNS($F$7:AF$7),"",INDEX(TableDiv[[GASB]:[GASB]],_xlfn.AGGREGATE(15,3,(TableDiv[[Agency]:[Agency]]=$E540)/(TableDiv[[Agency]:[Agency]]=$E540)*(ROW(TableDiv[Agency])-ROW(TableDiv[[#Headers],[Agency]])),COLUMNS($F$7:AF$7))))</f>
        <v/>
      </c>
      <c r="AG540" s="1069" t="str" cm="1">
        <f t="array" ref="AG540">IF($D540&lt;COLUMNS($F$7:AG$7),"",INDEX(TableDiv[[GASB]:[GASB]],_xlfn.AGGREGATE(15,3,(TableDiv[[Agency]:[Agency]]=$E540)/(TableDiv[[Agency]:[Agency]]=$E540)*(ROW(TableDiv[Agency])-ROW(TableDiv[[#Headers],[Agency]])),COLUMNS($F$7:AG$7))))</f>
        <v/>
      </c>
      <c r="AH540" s="1069" t="str" cm="1">
        <f t="array" ref="AH540">IF($D540&lt;COLUMNS($F$7:AH$7),"",INDEX(TableDiv[[GASB]:[GASB]],_xlfn.AGGREGATE(15,3,(TableDiv[[Agency]:[Agency]]=$E540)/(TableDiv[[Agency]:[Agency]]=$E540)*(ROW(TableDiv[Agency])-ROW(TableDiv[[#Headers],[Agency]])),COLUMNS($F$7:AH$7))))</f>
        <v/>
      </c>
      <c r="AI540" s="1069" t="str" cm="1">
        <f t="array" ref="AI540">IF($D540&lt;COLUMNS($F$7:AI$7),"",INDEX(TableDiv[[GASB]:[GASB]],_xlfn.AGGREGATE(15,3,(TableDiv[[Agency]:[Agency]]=$E540)/(TableDiv[[Agency]:[Agency]]=$E540)*(ROW(TableDiv[Agency])-ROW(TableDiv[[#Headers],[Agency]])),COLUMNS($F$7:AI$7))))</f>
        <v/>
      </c>
      <c r="AJ540" s="1069" t="str" cm="1">
        <f t="array" ref="AJ540">IF($D540&lt;COLUMNS($F$7:AJ$7),"",INDEX(TableDiv[[GASB]:[GASB]],_xlfn.AGGREGATE(15,3,(TableDiv[[Agency]:[Agency]]=$E540)/(TableDiv[[Agency]:[Agency]]=$E540)*(ROW(TableDiv[Agency])-ROW(TableDiv[[#Headers],[Agency]])),COLUMNS($F$7:AJ$7))))</f>
        <v/>
      </c>
      <c r="AK540" s="1069" t="str" cm="1">
        <f t="array" ref="AK540">IF($D540&lt;COLUMNS($F$7:AK$7),"",INDEX(TableDiv[[GASB]:[GASB]],_xlfn.AGGREGATE(15,3,(TableDiv[[Agency]:[Agency]]=$E540)/(TableDiv[[Agency]:[Agency]]=$E540)*(ROW(TableDiv[Agency])-ROW(TableDiv[[#Headers],[Agency]])),COLUMNS($F$7:AK$7))))</f>
        <v/>
      </c>
      <c r="AL540" s="1069" t="str" cm="1">
        <f t="array" ref="AL540">IF($D540&lt;COLUMNS($F$7:AL$7),"",INDEX(TableDiv[[GASB]:[GASB]],_xlfn.AGGREGATE(15,3,(TableDiv[[Agency]:[Agency]]=$E540)/(TableDiv[[Agency]:[Agency]]=$E540)*(ROW(TableDiv[Agency])-ROW(TableDiv[[#Headers],[Agency]])),COLUMNS($F$7:AL$7))))</f>
        <v/>
      </c>
      <c r="AM540" s="1069" t="str" cm="1">
        <f t="array" ref="AM540">IF($D540&lt;COLUMNS($F$7:AM$7),"",INDEX(TableDiv[[GASB]:[GASB]],_xlfn.AGGREGATE(15,3,(TableDiv[[Agency]:[Agency]]=$E540)/(TableDiv[[Agency]:[Agency]]=$E540)*(ROW(TableDiv[Agency])-ROW(TableDiv[[#Headers],[Agency]])),COLUMNS($F$7:AM$7))))</f>
        <v/>
      </c>
      <c r="AN540" s="1069"/>
      <c r="AO540" s="1069"/>
      <c r="AP540" s="1069"/>
      <c r="AQ540" s="1069"/>
      <c r="AR540" s="1069"/>
      <c r="AS540" s="1069"/>
    </row>
    <row r="541" spans="1:45">
      <c r="A541" s="1069"/>
      <c r="B541" s="1069"/>
      <c r="C541" s="1069"/>
      <c r="W541" s="1069" t="str" cm="1">
        <f t="array" ref="W541">IF($D541&lt;COLUMNS($F$7:W$7),"",INDEX(TableDiv[[GASB]:[GASB]],_xlfn.AGGREGATE(15,3,(TableDiv[[Agency]:[Agency]]=$E541)/(TableDiv[[Agency]:[Agency]]=$E541)*(ROW(TableDiv[Agency])-ROW(TableDiv[[#Headers],[Agency]])),COLUMNS($F$7:W$7))))</f>
        <v/>
      </c>
      <c r="X541" s="1069" t="str" cm="1">
        <f t="array" ref="X541">IF($D541&lt;COLUMNS($F$7:X$7),"",INDEX(TableDiv[[GASB]:[GASB]],_xlfn.AGGREGATE(15,3,(TableDiv[[Agency]:[Agency]]=$E541)/(TableDiv[[Agency]:[Agency]]=$E541)*(ROW(TableDiv[Agency])-ROW(TableDiv[[#Headers],[Agency]])),COLUMNS($F$7:X$7))))</f>
        <v/>
      </c>
      <c r="Y541" s="1069" t="str" cm="1">
        <f t="array" ref="Y541">IF($D541&lt;COLUMNS($F$7:Y$7),"",INDEX(TableDiv[[GASB]:[GASB]],_xlfn.AGGREGATE(15,3,(TableDiv[[Agency]:[Agency]]=$E541)/(TableDiv[[Agency]:[Agency]]=$E541)*(ROW(TableDiv[Agency])-ROW(TableDiv[[#Headers],[Agency]])),COLUMNS($F$7:Y$7))))</f>
        <v/>
      </c>
      <c r="Z541" s="1069" t="str" cm="1">
        <f t="array" ref="Z541">IF($D541&lt;COLUMNS($F$7:Z$7),"",INDEX(TableDiv[[GASB]:[GASB]],_xlfn.AGGREGATE(15,3,(TableDiv[[Agency]:[Agency]]=$E541)/(TableDiv[[Agency]:[Agency]]=$E541)*(ROW(TableDiv[Agency])-ROW(TableDiv[[#Headers],[Agency]])),COLUMNS($F$7:Z$7))))</f>
        <v/>
      </c>
      <c r="AA541" s="1069" t="str" cm="1">
        <f t="array" ref="AA541">IF($D541&lt;COLUMNS($F$7:AA$7),"",INDEX(TableDiv[[GASB]:[GASB]],_xlfn.AGGREGATE(15,3,(TableDiv[[Agency]:[Agency]]=$E541)/(TableDiv[[Agency]:[Agency]]=$E541)*(ROW(TableDiv[Agency])-ROW(TableDiv[[#Headers],[Agency]])),COLUMNS($F$7:AA$7))))</f>
        <v/>
      </c>
      <c r="AB541" s="1069" t="str" cm="1">
        <f t="array" ref="AB541">IF($D541&lt;COLUMNS($F$7:AB$7),"",INDEX(TableDiv[[GASB]:[GASB]],_xlfn.AGGREGATE(15,3,(TableDiv[[Agency]:[Agency]]=$E541)/(TableDiv[[Agency]:[Agency]]=$E541)*(ROW(TableDiv[Agency])-ROW(TableDiv[[#Headers],[Agency]])),COLUMNS($F$7:AB$7))))</f>
        <v/>
      </c>
      <c r="AC541" s="1069" t="str" cm="1">
        <f t="array" ref="AC541">IF($D541&lt;COLUMNS($F$7:AC$7),"",INDEX(TableDiv[[GASB]:[GASB]],_xlfn.AGGREGATE(15,3,(TableDiv[[Agency]:[Agency]]=$E541)/(TableDiv[[Agency]:[Agency]]=$E541)*(ROW(TableDiv[Agency])-ROW(TableDiv[[#Headers],[Agency]])),COLUMNS($F$7:AC$7))))</f>
        <v/>
      </c>
      <c r="AD541" s="1069" t="str" cm="1">
        <f t="array" ref="AD541">IF($D541&lt;COLUMNS($F$7:AD$7),"",INDEX(TableDiv[[GASB]:[GASB]],_xlfn.AGGREGATE(15,3,(TableDiv[[Agency]:[Agency]]=$E541)/(TableDiv[[Agency]:[Agency]]=$E541)*(ROW(TableDiv[Agency])-ROW(TableDiv[[#Headers],[Agency]])),COLUMNS($F$7:AD$7))))</f>
        <v/>
      </c>
      <c r="AE541" s="1069" t="str" cm="1">
        <f t="array" ref="AE541">IF($D541&lt;COLUMNS($F$7:AE$7),"",INDEX(TableDiv[[GASB]:[GASB]],_xlfn.AGGREGATE(15,3,(TableDiv[[Agency]:[Agency]]=$E541)/(TableDiv[[Agency]:[Agency]]=$E541)*(ROW(TableDiv[Agency])-ROW(TableDiv[[#Headers],[Agency]])),COLUMNS($F$7:AE$7))))</f>
        <v/>
      </c>
      <c r="AF541" s="1069" t="str" cm="1">
        <f t="array" ref="AF541">IF($D541&lt;COLUMNS($F$7:AF$7),"",INDEX(TableDiv[[GASB]:[GASB]],_xlfn.AGGREGATE(15,3,(TableDiv[[Agency]:[Agency]]=$E541)/(TableDiv[[Agency]:[Agency]]=$E541)*(ROW(TableDiv[Agency])-ROW(TableDiv[[#Headers],[Agency]])),COLUMNS($F$7:AF$7))))</f>
        <v/>
      </c>
      <c r="AG541" s="1069" t="str" cm="1">
        <f t="array" ref="AG541">IF($D541&lt;COLUMNS($F$7:AG$7),"",INDEX(TableDiv[[GASB]:[GASB]],_xlfn.AGGREGATE(15,3,(TableDiv[[Agency]:[Agency]]=$E541)/(TableDiv[[Agency]:[Agency]]=$E541)*(ROW(TableDiv[Agency])-ROW(TableDiv[[#Headers],[Agency]])),COLUMNS($F$7:AG$7))))</f>
        <v/>
      </c>
      <c r="AH541" s="1069" t="str" cm="1">
        <f t="array" ref="AH541">IF($D541&lt;COLUMNS($F$7:AH$7),"",INDEX(TableDiv[[GASB]:[GASB]],_xlfn.AGGREGATE(15,3,(TableDiv[[Agency]:[Agency]]=$E541)/(TableDiv[[Agency]:[Agency]]=$E541)*(ROW(TableDiv[Agency])-ROW(TableDiv[[#Headers],[Agency]])),COLUMNS($F$7:AH$7))))</f>
        <v/>
      </c>
      <c r="AI541" s="1069" t="str" cm="1">
        <f t="array" ref="AI541">IF($D541&lt;COLUMNS($F$7:AI$7),"",INDEX(TableDiv[[GASB]:[GASB]],_xlfn.AGGREGATE(15,3,(TableDiv[[Agency]:[Agency]]=$E541)/(TableDiv[[Agency]:[Agency]]=$E541)*(ROW(TableDiv[Agency])-ROW(TableDiv[[#Headers],[Agency]])),COLUMNS($F$7:AI$7))))</f>
        <v/>
      </c>
      <c r="AJ541" s="1069" t="str" cm="1">
        <f t="array" ref="AJ541">IF($D541&lt;COLUMNS($F$7:AJ$7),"",INDEX(TableDiv[[GASB]:[GASB]],_xlfn.AGGREGATE(15,3,(TableDiv[[Agency]:[Agency]]=$E541)/(TableDiv[[Agency]:[Agency]]=$E541)*(ROW(TableDiv[Agency])-ROW(TableDiv[[#Headers],[Agency]])),COLUMNS($F$7:AJ$7))))</f>
        <v/>
      </c>
      <c r="AK541" s="1069" t="str" cm="1">
        <f t="array" ref="AK541">IF($D541&lt;COLUMNS($F$7:AK$7),"",INDEX(TableDiv[[GASB]:[GASB]],_xlfn.AGGREGATE(15,3,(TableDiv[[Agency]:[Agency]]=$E541)/(TableDiv[[Agency]:[Agency]]=$E541)*(ROW(TableDiv[Agency])-ROW(TableDiv[[#Headers],[Agency]])),COLUMNS($F$7:AK$7))))</f>
        <v/>
      </c>
      <c r="AL541" s="1069" t="str" cm="1">
        <f t="array" ref="AL541">IF($D541&lt;COLUMNS($F$7:AL$7),"",INDEX(TableDiv[[GASB]:[GASB]],_xlfn.AGGREGATE(15,3,(TableDiv[[Agency]:[Agency]]=$E541)/(TableDiv[[Agency]:[Agency]]=$E541)*(ROW(TableDiv[Agency])-ROW(TableDiv[[#Headers],[Agency]])),COLUMNS($F$7:AL$7))))</f>
        <v/>
      </c>
      <c r="AM541" s="1069" t="str" cm="1">
        <f t="array" ref="AM541">IF($D541&lt;COLUMNS($F$7:AM$7),"",INDEX(TableDiv[[GASB]:[GASB]],_xlfn.AGGREGATE(15,3,(TableDiv[[Agency]:[Agency]]=$E541)/(TableDiv[[Agency]:[Agency]]=$E541)*(ROW(TableDiv[Agency])-ROW(TableDiv[[#Headers],[Agency]])),COLUMNS($F$7:AM$7))))</f>
        <v/>
      </c>
      <c r="AN541" s="1069"/>
      <c r="AO541" s="1069"/>
      <c r="AP541" s="1069"/>
      <c r="AQ541" s="1069"/>
      <c r="AR541" s="1069"/>
      <c r="AS541" s="1069"/>
    </row>
    <row r="542" spans="1:45">
      <c r="A542" s="1069"/>
      <c r="B542" s="1069"/>
      <c r="C542" s="1069"/>
      <c r="W542" s="1069" t="str" cm="1">
        <f t="array" ref="W542">IF($D542&lt;COLUMNS($F$7:W$7),"",INDEX(TableDiv[[GASB]:[GASB]],_xlfn.AGGREGATE(15,3,(TableDiv[[Agency]:[Agency]]=$E542)/(TableDiv[[Agency]:[Agency]]=$E542)*(ROW(TableDiv[Agency])-ROW(TableDiv[[#Headers],[Agency]])),COLUMNS($F$7:W$7))))</f>
        <v/>
      </c>
      <c r="X542" s="1069" t="str" cm="1">
        <f t="array" ref="X542">IF($D542&lt;COLUMNS($F$7:X$7),"",INDEX(TableDiv[[GASB]:[GASB]],_xlfn.AGGREGATE(15,3,(TableDiv[[Agency]:[Agency]]=$E542)/(TableDiv[[Agency]:[Agency]]=$E542)*(ROW(TableDiv[Agency])-ROW(TableDiv[[#Headers],[Agency]])),COLUMNS($F$7:X$7))))</f>
        <v/>
      </c>
      <c r="Y542" s="1069" t="str" cm="1">
        <f t="array" ref="Y542">IF($D542&lt;COLUMNS($F$7:Y$7),"",INDEX(TableDiv[[GASB]:[GASB]],_xlfn.AGGREGATE(15,3,(TableDiv[[Agency]:[Agency]]=$E542)/(TableDiv[[Agency]:[Agency]]=$E542)*(ROW(TableDiv[Agency])-ROW(TableDiv[[#Headers],[Agency]])),COLUMNS($F$7:Y$7))))</f>
        <v/>
      </c>
      <c r="Z542" s="1069" t="str" cm="1">
        <f t="array" ref="Z542">IF($D542&lt;COLUMNS($F$7:Z$7),"",INDEX(TableDiv[[GASB]:[GASB]],_xlfn.AGGREGATE(15,3,(TableDiv[[Agency]:[Agency]]=$E542)/(TableDiv[[Agency]:[Agency]]=$E542)*(ROW(TableDiv[Agency])-ROW(TableDiv[[#Headers],[Agency]])),COLUMNS($F$7:Z$7))))</f>
        <v/>
      </c>
      <c r="AA542" s="1069" t="str" cm="1">
        <f t="array" ref="AA542">IF($D542&lt;COLUMNS($F$7:AA$7),"",INDEX(TableDiv[[GASB]:[GASB]],_xlfn.AGGREGATE(15,3,(TableDiv[[Agency]:[Agency]]=$E542)/(TableDiv[[Agency]:[Agency]]=$E542)*(ROW(TableDiv[Agency])-ROW(TableDiv[[#Headers],[Agency]])),COLUMNS($F$7:AA$7))))</f>
        <v/>
      </c>
      <c r="AB542" s="1069" t="str" cm="1">
        <f t="array" ref="AB542">IF($D542&lt;COLUMNS($F$7:AB$7),"",INDEX(TableDiv[[GASB]:[GASB]],_xlfn.AGGREGATE(15,3,(TableDiv[[Agency]:[Agency]]=$E542)/(TableDiv[[Agency]:[Agency]]=$E542)*(ROW(TableDiv[Agency])-ROW(TableDiv[[#Headers],[Agency]])),COLUMNS($F$7:AB$7))))</f>
        <v/>
      </c>
      <c r="AC542" s="1069" t="str" cm="1">
        <f t="array" ref="AC542">IF($D542&lt;COLUMNS($F$7:AC$7),"",INDEX(TableDiv[[GASB]:[GASB]],_xlfn.AGGREGATE(15,3,(TableDiv[[Agency]:[Agency]]=$E542)/(TableDiv[[Agency]:[Agency]]=$E542)*(ROW(TableDiv[Agency])-ROW(TableDiv[[#Headers],[Agency]])),COLUMNS($F$7:AC$7))))</f>
        <v/>
      </c>
      <c r="AD542" s="1069" t="str" cm="1">
        <f t="array" ref="AD542">IF($D542&lt;COLUMNS($F$7:AD$7),"",INDEX(TableDiv[[GASB]:[GASB]],_xlfn.AGGREGATE(15,3,(TableDiv[[Agency]:[Agency]]=$E542)/(TableDiv[[Agency]:[Agency]]=$E542)*(ROW(TableDiv[Agency])-ROW(TableDiv[[#Headers],[Agency]])),COLUMNS($F$7:AD$7))))</f>
        <v/>
      </c>
      <c r="AE542" s="1069" t="str" cm="1">
        <f t="array" ref="AE542">IF($D542&lt;COLUMNS($F$7:AE$7),"",INDEX(TableDiv[[GASB]:[GASB]],_xlfn.AGGREGATE(15,3,(TableDiv[[Agency]:[Agency]]=$E542)/(TableDiv[[Agency]:[Agency]]=$E542)*(ROW(TableDiv[Agency])-ROW(TableDiv[[#Headers],[Agency]])),COLUMNS($F$7:AE$7))))</f>
        <v/>
      </c>
      <c r="AF542" s="1069" t="str" cm="1">
        <f t="array" ref="AF542">IF($D542&lt;COLUMNS($F$7:AF$7),"",INDEX(TableDiv[[GASB]:[GASB]],_xlfn.AGGREGATE(15,3,(TableDiv[[Agency]:[Agency]]=$E542)/(TableDiv[[Agency]:[Agency]]=$E542)*(ROW(TableDiv[Agency])-ROW(TableDiv[[#Headers],[Agency]])),COLUMNS($F$7:AF$7))))</f>
        <v/>
      </c>
      <c r="AG542" s="1069" t="str" cm="1">
        <f t="array" ref="AG542">IF($D542&lt;COLUMNS($F$7:AG$7),"",INDEX(TableDiv[[GASB]:[GASB]],_xlfn.AGGREGATE(15,3,(TableDiv[[Agency]:[Agency]]=$E542)/(TableDiv[[Agency]:[Agency]]=$E542)*(ROW(TableDiv[Agency])-ROW(TableDiv[[#Headers],[Agency]])),COLUMNS($F$7:AG$7))))</f>
        <v/>
      </c>
      <c r="AH542" s="1069" t="str" cm="1">
        <f t="array" ref="AH542">IF($D542&lt;COLUMNS($F$7:AH$7),"",INDEX(TableDiv[[GASB]:[GASB]],_xlfn.AGGREGATE(15,3,(TableDiv[[Agency]:[Agency]]=$E542)/(TableDiv[[Agency]:[Agency]]=$E542)*(ROW(TableDiv[Agency])-ROW(TableDiv[[#Headers],[Agency]])),COLUMNS($F$7:AH$7))))</f>
        <v/>
      </c>
      <c r="AI542" s="1069" t="str" cm="1">
        <f t="array" ref="AI542">IF($D542&lt;COLUMNS($F$7:AI$7),"",INDEX(TableDiv[[GASB]:[GASB]],_xlfn.AGGREGATE(15,3,(TableDiv[[Agency]:[Agency]]=$E542)/(TableDiv[[Agency]:[Agency]]=$E542)*(ROW(TableDiv[Agency])-ROW(TableDiv[[#Headers],[Agency]])),COLUMNS($F$7:AI$7))))</f>
        <v/>
      </c>
      <c r="AJ542" s="1069" t="str" cm="1">
        <f t="array" ref="AJ542">IF($D542&lt;COLUMNS($F$7:AJ$7),"",INDEX(TableDiv[[GASB]:[GASB]],_xlfn.AGGREGATE(15,3,(TableDiv[[Agency]:[Agency]]=$E542)/(TableDiv[[Agency]:[Agency]]=$E542)*(ROW(TableDiv[Agency])-ROW(TableDiv[[#Headers],[Agency]])),COLUMNS($F$7:AJ$7))))</f>
        <v/>
      </c>
      <c r="AK542" s="1069" t="str" cm="1">
        <f t="array" ref="AK542">IF($D542&lt;COLUMNS($F$7:AK$7),"",INDEX(TableDiv[[GASB]:[GASB]],_xlfn.AGGREGATE(15,3,(TableDiv[[Agency]:[Agency]]=$E542)/(TableDiv[[Agency]:[Agency]]=$E542)*(ROW(TableDiv[Agency])-ROW(TableDiv[[#Headers],[Agency]])),COLUMNS($F$7:AK$7))))</f>
        <v/>
      </c>
      <c r="AL542" s="1069" t="str" cm="1">
        <f t="array" ref="AL542">IF($D542&lt;COLUMNS($F$7:AL$7),"",INDEX(TableDiv[[GASB]:[GASB]],_xlfn.AGGREGATE(15,3,(TableDiv[[Agency]:[Agency]]=$E542)/(TableDiv[[Agency]:[Agency]]=$E542)*(ROW(TableDiv[Agency])-ROW(TableDiv[[#Headers],[Agency]])),COLUMNS($F$7:AL$7))))</f>
        <v/>
      </c>
      <c r="AM542" s="1069" t="str" cm="1">
        <f t="array" ref="AM542">IF($D542&lt;COLUMNS($F$7:AM$7),"",INDEX(TableDiv[[GASB]:[GASB]],_xlfn.AGGREGATE(15,3,(TableDiv[[Agency]:[Agency]]=$E542)/(TableDiv[[Agency]:[Agency]]=$E542)*(ROW(TableDiv[Agency])-ROW(TableDiv[[#Headers],[Agency]])),COLUMNS($F$7:AM$7))))</f>
        <v/>
      </c>
      <c r="AN542" s="1069"/>
      <c r="AO542" s="1069"/>
      <c r="AP542" s="1069"/>
      <c r="AQ542" s="1069"/>
      <c r="AR542" s="1069"/>
      <c r="AS542" s="1069"/>
    </row>
    <row r="543" spans="1:45">
      <c r="A543" s="1069"/>
      <c r="B543" s="1069"/>
      <c r="C543" s="1069"/>
      <c r="W543" s="1069" t="str" cm="1">
        <f t="array" ref="W543">IF($D543&lt;COLUMNS($F$7:W$7),"",INDEX(TableDiv[[GASB]:[GASB]],_xlfn.AGGREGATE(15,3,(TableDiv[[Agency]:[Agency]]=$E543)/(TableDiv[[Agency]:[Agency]]=$E543)*(ROW(TableDiv[Agency])-ROW(TableDiv[[#Headers],[Agency]])),COLUMNS($F$7:W$7))))</f>
        <v/>
      </c>
      <c r="X543" s="1069" t="str" cm="1">
        <f t="array" ref="X543">IF($D543&lt;COLUMNS($F$7:X$7),"",INDEX(TableDiv[[GASB]:[GASB]],_xlfn.AGGREGATE(15,3,(TableDiv[[Agency]:[Agency]]=$E543)/(TableDiv[[Agency]:[Agency]]=$E543)*(ROW(TableDiv[Agency])-ROW(TableDiv[[#Headers],[Agency]])),COLUMNS($F$7:X$7))))</f>
        <v/>
      </c>
      <c r="Y543" s="1069" t="str" cm="1">
        <f t="array" ref="Y543">IF($D543&lt;COLUMNS($F$7:Y$7),"",INDEX(TableDiv[[GASB]:[GASB]],_xlfn.AGGREGATE(15,3,(TableDiv[[Agency]:[Agency]]=$E543)/(TableDiv[[Agency]:[Agency]]=$E543)*(ROW(TableDiv[Agency])-ROW(TableDiv[[#Headers],[Agency]])),COLUMNS($F$7:Y$7))))</f>
        <v/>
      </c>
      <c r="Z543" s="1069" t="str" cm="1">
        <f t="array" ref="Z543">IF($D543&lt;COLUMNS($F$7:Z$7),"",INDEX(TableDiv[[GASB]:[GASB]],_xlfn.AGGREGATE(15,3,(TableDiv[[Agency]:[Agency]]=$E543)/(TableDiv[[Agency]:[Agency]]=$E543)*(ROW(TableDiv[Agency])-ROW(TableDiv[[#Headers],[Agency]])),COLUMNS($F$7:Z$7))))</f>
        <v/>
      </c>
      <c r="AA543" s="1069" t="str" cm="1">
        <f t="array" ref="AA543">IF($D543&lt;COLUMNS($F$7:AA$7),"",INDEX(TableDiv[[GASB]:[GASB]],_xlfn.AGGREGATE(15,3,(TableDiv[[Agency]:[Agency]]=$E543)/(TableDiv[[Agency]:[Agency]]=$E543)*(ROW(TableDiv[Agency])-ROW(TableDiv[[#Headers],[Agency]])),COLUMNS($F$7:AA$7))))</f>
        <v/>
      </c>
      <c r="AB543" s="1069" t="str" cm="1">
        <f t="array" ref="AB543">IF($D543&lt;COLUMNS($F$7:AB$7),"",INDEX(TableDiv[[GASB]:[GASB]],_xlfn.AGGREGATE(15,3,(TableDiv[[Agency]:[Agency]]=$E543)/(TableDiv[[Agency]:[Agency]]=$E543)*(ROW(TableDiv[Agency])-ROW(TableDiv[[#Headers],[Agency]])),COLUMNS($F$7:AB$7))))</f>
        <v/>
      </c>
      <c r="AC543" s="1069" t="str" cm="1">
        <f t="array" ref="AC543">IF($D543&lt;COLUMNS($F$7:AC$7),"",INDEX(TableDiv[[GASB]:[GASB]],_xlfn.AGGREGATE(15,3,(TableDiv[[Agency]:[Agency]]=$E543)/(TableDiv[[Agency]:[Agency]]=$E543)*(ROW(TableDiv[Agency])-ROW(TableDiv[[#Headers],[Agency]])),COLUMNS($F$7:AC$7))))</f>
        <v/>
      </c>
      <c r="AD543" s="1069" t="str" cm="1">
        <f t="array" ref="AD543">IF($D543&lt;COLUMNS($F$7:AD$7),"",INDEX(TableDiv[[GASB]:[GASB]],_xlfn.AGGREGATE(15,3,(TableDiv[[Agency]:[Agency]]=$E543)/(TableDiv[[Agency]:[Agency]]=$E543)*(ROW(TableDiv[Agency])-ROW(TableDiv[[#Headers],[Agency]])),COLUMNS($F$7:AD$7))))</f>
        <v/>
      </c>
      <c r="AE543" s="1069" t="str" cm="1">
        <f t="array" ref="AE543">IF($D543&lt;COLUMNS($F$7:AE$7),"",INDEX(TableDiv[[GASB]:[GASB]],_xlfn.AGGREGATE(15,3,(TableDiv[[Agency]:[Agency]]=$E543)/(TableDiv[[Agency]:[Agency]]=$E543)*(ROW(TableDiv[Agency])-ROW(TableDiv[[#Headers],[Agency]])),COLUMNS($F$7:AE$7))))</f>
        <v/>
      </c>
      <c r="AF543" s="1069" t="str" cm="1">
        <f t="array" ref="AF543">IF($D543&lt;COLUMNS($F$7:AF$7),"",INDEX(TableDiv[[GASB]:[GASB]],_xlfn.AGGREGATE(15,3,(TableDiv[[Agency]:[Agency]]=$E543)/(TableDiv[[Agency]:[Agency]]=$E543)*(ROW(TableDiv[Agency])-ROW(TableDiv[[#Headers],[Agency]])),COLUMNS($F$7:AF$7))))</f>
        <v/>
      </c>
      <c r="AG543" s="1069" t="str" cm="1">
        <f t="array" ref="AG543">IF($D543&lt;COLUMNS($F$7:AG$7),"",INDEX(TableDiv[[GASB]:[GASB]],_xlfn.AGGREGATE(15,3,(TableDiv[[Agency]:[Agency]]=$E543)/(TableDiv[[Agency]:[Agency]]=$E543)*(ROW(TableDiv[Agency])-ROW(TableDiv[[#Headers],[Agency]])),COLUMNS($F$7:AG$7))))</f>
        <v/>
      </c>
      <c r="AH543" s="1069" t="str" cm="1">
        <f t="array" ref="AH543">IF($D543&lt;COLUMNS($F$7:AH$7),"",INDEX(TableDiv[[GASB]:[GASB]],_xlfn.AGGREGATE(15,3,(TableDiv[[Agency]:[Agency]]=$E543)/(TableDiv[[Agency]:[Agency]]=$E543)*(ROW(TableDiv[Agency])-ROW(TableDiv[[#Headers],[Agency]])),COLUMNS($F$7:AH$7))))</f>
        <v/>
      </c>
      <c r="AI543" s="1069" t="str" cm="1">
        <f t="array" ref="AI543">IF($D543&lt;COLUMNS($F$7:AI$7),"",INDEX(TableDiv[[GASB]:[GASB]],_xlfn.AGGREGATE(15,3,(TableDiv[[Agency]:[Agency]]=$E543)/(TableDiv[[Agency]:[Agency]]=$E543)*(ROW(TableDiv[Agency])-ROW(TableDiv[[#Headers],[Agency]])),COLUMNS($F$7:AI$7))))</f>
        <v/>
      </c>
      <c r="AJ543" s="1069" t="str" cm="1">
        <f t="array" ref="AJ543">IF($D543&lt;COLUMNS($F$7:AJ$7),"",INDEX(TableDiv[[GASB]:[GASB]],_xlfn.AGGREGATE(15,3,(TableDiv[[Agency]:[Agency]]=$E543)/(TableDiv[[Agency]:[Agency]]=$E543)*(ROW(TableDiv[Agency])-ROW(TableDiv[[#Headers],[Agency]])),COLUMNS($F$7:AJ$7))))</f>
        <v/>
      </c>
      <c r="AK543" s="1069" t="str" cm="1">
        <f t="array" ref="AK543">IF($D543&lt;COLUMNS($F$7:AK$7),"",INDEX(TableDiv[[GASB]:[GASB]],_xlfn.AGGREGATE(15,3,(TableDiv[[Agency]:[Agency]]=$E543)/(TableDiv[[Agency]:[Agency]]=$E543)*(ROW(TableDiv[Agency])-ROW(TableDiv[[#Headers],[Agency]])),COLUMNS($F$7:AK$7))))</f>
        <v/>
      </c>
      <c r="AL543" s="1069" t="str" cm="1">
        <f t="array" ref="AL543">IF($D543&lt;COLUMNS($F$7:AL$7),"",INDEX(TableDiv[[GASB]:[GASB]],_xlfn.AGGREGATE(15,3,(TableDiv[[Agency]:[Agency]]=$E543)/(TableDiv[[Agency]:[Agency]]=$E543)*(ROW(TableDiv[Agency])-ROW(TableDiv[[#Headers],[Agency]])),COLUMNS($F$7:AL$7))))</f>
        <v/>
      </c>
      <c r="AM543" s="1069" t="str" cm="1">
        <f t="array" ref="AM543">IF($D543&lt;COLUMNS($F$7:AM$7),"",INDEX(TableDiv[[GASB]:[GASB]],_xlfn.AGGREGATE(15,3,(TableDiv[[Agency]:[Agency]]=$E543)/(TableDiv[[Agency]:[Agency]]=$E543)*(ROW(TableDiv[Agency])-ROW(TableDiv[[#Headers],[Agency]])),COLUMNS($F$7:AM$7))))</f>
        <v/>
      </c>
      <c r="AN543" s="1069"/>
      <c r="AO543" s="1069"/>
      <c r="AP543" s="1069"/>
      <c r="AQ543" s="1069"/>
      <c r="AR543" s="1069"/>
      <c r="AS543" s="1069"/>
    </row>
    <row r="544" spans="1:45">
      <c r="A544" s="1069"/>
      <c r="B544" s="1069"/>
      <c r="C544" s="1069"/>
      <c r="W544" s="1069" t="str" cm="1">
        <f t="array" ref="W544">IF($D544&lt;COLUMNS($F$7:W$7),"",INDEX(TableDiv[[GASB]:[GASB]],_xlfn.AGGREGATE(15,3,(TableDiv[[Agency]:[Agency]]=$E544)/(TableDiv[[Agency]:[Agency]]=$E544)*(ROW(TableDiv[Agency])-ROW(TableDiv[[#Headers],[Agency]])),COLUMNS($F$7:W$7))))</f>
        <v/>
      </c>
      <c r="X544" s="1069" t="str" cm="1">
        <f t="array" ref="X544">IF($D544&lt;COLUMNS($F$7:X$7),"",INDEX(TableDiv[[GASB]:[GASB]],_xlfn.AGGREGATE(15,3,(TableDiv[[Agency]:[Agency]]=$E544)/(TableDiv[[Agency]:[Agency]]=$E544)*(ROW(TableDiv[Agency])-ROW(TableDiv[[#Headers],[Agency]])),COLUMNS($F$7:X$7))))</f>
        <v/>
      </c>
      <c r="Y544" s="1069" t="str" cm="1">
        <f t="array" ref="Y544">IF($D544&lt;COLUMNS($F$7:Y$7),"",INDEX(TableDiv[[GASB]:[GASB]],_xlfn.AGGREGATE(15,3,(TableDiv[[Agency]:[Agency]]=$E544)/(TableDiv[[Agency]:[Agency]]=$E544)*(ROW(TableDiv[Agency])-ROW(TableDiv[[#Headers],[Agency]])),COLUMNS($F$7:Y$7))))</f>
        <v/>
      </c>
      <c r="Z544" s="1069" t="str" cm="1">
        <f t="array" ref="Z544">IF($D544&lt;COLUMNS($F$7:Z$7),"",INDEX(TableDiv[[GASB]:[GASB]],_xlfn.AGGREGATE(15,3,(TableDiv[[Agency]:[Agency]]=$E544)/(TableDiv[[Agency]:[Agency]]=$E544)*(ROW(TableDiv[Agency])-ROW(TableDiv[[#Headers],[Agency]])),COLUMNS($F$7:Z$7))))</f>
        <v/>
      </c>
      <c r="AA544" s="1069" t="str" cm="1">
        <f t="array" ref="AA544">IF($D544&lt;COLUMNS($F$7:AA$7),"",INDEX(TableDiv[[GASB]:[GASB]],_xlfn.AGGREGATE(15,3,(TableDiv[[Agency]:[Agency]]=$E544)/(TableDiv[[Agency]:[Agency]]=$E544)*(ROW(TableDiv[Agency])-ROW(TableDiv[[#Headers],[Agency]])),COLUMNS($F$7:AA$7))))</f>
        <v/>
      </c>
      <c r="AB544" s="1069" t="str" cm="1">
        <f t="array" ref="AB544">IF($D544&lt;COLUMNS($F$7:AB$7),"",INDEX(TableDiv[[GASB]:[GASB]],_xlfn.AGGREGATE(15,3,(TableDiv[[Agency]:[Agency]]=$E544)/(TableDiv[[Agency]:[Agency]]=$E544)*(ROW(TableDiv[Agency])-ROW(TableDiv[[#Headers],[Agency]])),COLUMNS($F$7:AB$7))))</f>
        <v/>
      </c>
      <c r="AC544" s="1069" t="str" cm="1">
        <f t="array" ref="AC544">IF($D544&lt;COLUMNS($F$7:AC$7),"",INDEX(TableDiv[[GASB]:[GASB]],_xlfn.AGGREGATE(15,3,(TableDiv[[Agency]:[Agency]]=$E544)/(TableDiv[[Agency]:[Agency]]=$E544)*(ROW(TableDiv[Agency])-ROW(TableDiv[[#Headers],[Agency]])),COLUMNS($F$7:AC$7))))</f>
        <v/>
      </c>
      <c r="AD544" s="1069" t="str" cm="1">
        <f t="array" ref="AD544">IF($D544&lt;COLUMNS($F$7:AD$7),"",INDEX(TableDiv[[GASB]:[GASB]],_xlfn.AGGREGATE(15,3,(TableDiv[[Agency]:[Agency]]=$E544)/(TableDiv[[Agency]:[Agency]]=$E544)*(ROW(TableDiv[Agency])-ROW(TableDiv[[#Headers],[Agency]])),COLUMNS($F$7:AD$7))))</f>
        <v/>
      </c>
      <c r="AE544" s="1069" t="str" cm="1">
        <f t="array" ref="AE544">IF($D544&lt;COLUMNS($F$7:AE$7),"",INDEX(TableDiv[[GASB]:[GASB]],_xlfn.AGGREGATE(15,3,(TableDiv[[Agency]:[Agency]]=$E544)/(TableDiv[[Agency]:[Agency]]=$E544)*(ROW(TableDiv[Agency])-ROW(TableDiv[[#Headers],[Agency]])),COLUMNS($F$7:AE$7))))</f>
        <v/>
      </c>
      <c r="AF544" s="1069" t="str" cm="1">
        <f t="array" ref="AF544">IF($D544&lt;COLUMNS($F$7:AF$7),"",INDEX(TableDiv[[GASB]:[GASB]],_xlfn.AGGREGATE(15,3,(TableDiv[[Agency]:[Agency]]=$E544)/(TableDiv[[Agency]:[Agency]]=$E544)*(ROW(TableDiv[Agency])-ROW(TableDiv[[#Headers],[Agency]])),COLUMNS($F$7:AF$7))))</f>
        <v/>
      </c>
      <c r="AG544" s="1069" t="str" cm="1">
        <f t="array" ref="AG544">IF($D544&lt;COLUMNS($F$7:AG$7),"",INDEX(TableDiv[[GASB]:[GASB]],_xlfn.AGGREGATE(15,3,(TableDiv[[Agency]:[Agency]]=$E544)/(TableDiv[[Agency]:[Agency]]=$E544)*(ROW(TableDiv[Agency])-ROW(TableDiv[[#Headers],[Agency]])),COLUMNS($F$7:AG$7))))</f>
        <v/>
      </c>
      <c r="AH544" s="1069" t="str" cm="1">
        <f t="array" ref="AH544">IF($D544&lt;COLUMNS($F$7:AH$7),"",INDEX(TableDiv[[GASB]:[GASB]],_xlfn.AGGREGATE(15,3,(TableDiv[[Agency]:[Agency]]=$E544)/(TableDiv[[Agency]:[Agency]]=$E544)*(ROW(TableDiv[Agency])-ROW(TableDiv[[#Headers],[Agency]])),COLUMNS($F$7:AH$7))))</f>
        <v/>
      </c>
      <c r="AI544" s="1069" t="str" cm="1">
        <f t="array" ref="AI544">IF($D544&lt;COLUMNS($F$7:AI$7),"",INDEX(TableDiv[[GASB]:[GASB]],_xlfn.AGGREGATE(15,3,(TableDiv[[Agency]:[Agency]]=$E544)/(TableDiv[[Agency]:[Agency]]=$E544)*(ROW(TableDiv[Agency])-ROW(TableDiv[[#Headers],[Agency]])),COLUMNS($F$7:AI$7))))</f>
        <v/>
      </c>
      <c r="AJ544" s="1069" t="str" cm="1">
        <f t="array" ref="AJ544">IF($D544&lt;COLUMNS($F$7:AJ$7),"",INDEX(TableDiv[[GASB]:[GASB]],_xlfn.AGGREGATE(15,3,(TableDiv[[Agency]:[Agency]]=$E544)/(TableDiv[[Agency]:[Agency]]=$E544)*(ROW(TableDiv[Agency])-ROW(TableDiv[[#Headers],[Agency]])),COLUMNS($F$7:AJ$7))))</f>
        <v/>
      </c>
      <c r="AK544" s="1069" t="str" cm="1">
        <f t="array" ref="AK544">IF($D544&lt;COLUMNS($F$7:AK$7),"",INDEX(TableDiv[[GASB]:[GASB]],_xlfn.AGGREGATE(15,3,(TableDiv[[Agency]:[Agency]]=$E544)/(TableDiv[[Agency]:[Agency]]=$E544)*(ROW(TableDiv[Agency])-ROW(TableDiv[[#Headers],[Agency]])),COLUMNS($F$7:AK$7))))</f>
        <v/>
      </c>
      <c r="AL544" s="1069" t="str" cm="1">
        <f t="array" ref="AL544">IF($D544&lt;COLUMNS($F$7:AL$7),"",INDEX(TableDiv[[GASB]:[GASB]],_xlfn.AGGREGATE(15,3,(TableDiv[[Agency]:[Agency]]=$E544)/(TableDiv[[Agency]:[Agency]]=$E544)*(ROW(TableDiv[Agency])-ROW(TableDiv[[#Headers],[Agency]])),COLUMNS($F$7:AL$7))))</f>
        <v/>
      </c>
      <c r="AM544" s="1069" t="str" cm="1">
        <f t="array" ref="AM544">IF($D544&lt;COLUMNS($F$7:AM$7),"",INDEX(TableDiv[[GASB]:[GASB]],_xlfn.AGGREGATE(15,3,(TableDiv[[Agency]:[Agency]]=$E544)/(TableDiv[[Agency]:[Agency]]=$E544)*(ROW(TableDiv[Agency])-ROW(TableDiv[[#Headers],[Agency]])),COLUMNS($F$7:AM$7))))</f>
        <v/>
      </c>
      <c r="AN544" s="1069"/>
      <c r="AO544" s="1069"/>
      <c r="AP544" s="1069"/>
      <c r="AQ544" s="1069"/>
      <c r="AR544" s="1069"/>
      <c r="AS544" s="1069"/>
    </row>
    <row r="545" spans="1:45">
      <c r="A545" s="1069"/>
      <c r="B545" s="1069"/>
      <c r="C545" s="1069"/>
      <c r="W545" s="1069" t="str" cm="1">
        <f t="array" ref="W545">IF($D545&lt;COLUMNS($F$7:W$7),"",INDEX(TableDiv[[GASB]:[GASB]],_xlfn.AGGREGATE(15,3,(TableDiv[[Agency]:[Agency]]=$E545)/(TableDiv[[Agency]:[Agency]]=$E545)*(ROW(TableDiv[Agency])-ROW(TableDiv[[#Headers],[Agency]])),COLUMNS($F$7:W$7))))</f>
        <v/>
      </c>
      <c r="X545" s="1069" t="str" cm="1">
        <f t="array" ref="X545">IF($D545&lt;COLUMNS($F$7:X$7),"",INDEX(TableDiv[[GASB]:[GASB]],_xlfn.AGGREGATE(15,3,(TableDiv[[Agency]:[Agency]]=$E545)/(TableDiv[[Agency]:[Agency]]=$E545)*(ROW(TableDiv[Agency])-ROW(TableDiv[[#Headers],[Agency]])),COLUMNS($F$7:X$7))))</f>
        <v/>
      </c>
      <c r="Y545" s="1069" t="str" cm="1">
        <f t="array" ref="Y545">IF($D545&lt;COLUMNS($F$7:Y$7),"",INDEX(TableDiv[[GASB]:[GASB]],_xlfn.AGGREGATE(15,3,(TableDiv[[Agency]:[Agency]]=$E545)/(TableDiv[[Agency]:[Agency]]=$E545)*(ROW(TableDiv[Agency])-ROW(TableDiv[[#Headers],[Agency]])),COLUMNS($F$7:Y$7))))</f>
        <v/>
      </c>
      <c r="Z545" s="1069" t="str" cm="1">
        <f t="array" ref="Z545">IF($D545&lt;COLUMNS($F$7:Z$7),"",INDEX(TableDiv[[GASB]:[GASB]],_xlfn.AGGREGATE(15,3,(TableDiv[[Agency]:[Agency]]=$E545)/(TableDiv[[Agency]:[Agency]]=$E545)*(ROW(TableDiv[Agency])-ROW(TableDiv[[#Headers],[Agency]])),COLUMNS($F$7:Z$7))))</f>
        <v/>
      </c>
      <c r="AA545" s="1069" t="str" cm="1">
        <f t="array" ref="AA545">IF($D545&lt;COLUMNS($F$7:AA$7),"",INDEX(TableDiv[[GASB]:[GASB]],_xlfn.AGGREGATE(15,3,(TableDiv[[Agency]:[Agency]]=$E545)/(TableDiv[[Agency]:[Agency]]=$E545)*(ROW(TableDiv[Agency])-ROW(TableDiv[[#Headers],[Agency]])),COLUMNS($F$7:AA$7))))</f>
        <v/>
      </c>
      <c r="AB545" s="1069" t="str" cm="1">
        <f t="array" ref="AB545">IF($D545&lt;COLUMNS($F$7:AB$7),"",INDEX(TableDiv[[GASB]:[GASB]],_xlfn.AGGREGATE(15,3,(TableDiv[[Agency]:[Agency]]=$E545)/(TableDiv[[Agency]:[Agency]]=$E545)*(ROW(TableDiv[Agency])-ROW(TableDiv[[#Headers],[Agency]])),COLUMNS($F$7:AB$7))))</f>
        <v/>
      </c>
      <c r="AC545" s="1069" t="str" cm="1">
        <f t="array" ref="AC545">IF($D545&lt;COLUMNS($F$7:AC$7),"",INDEX(TableDiv[[GASB]:[GASB]],_xlfn.AGGREGATE(15,3,(TableDiv[[Agency]:[Agency]]=$E545)/(TableDiv[[Agency]:[Agency]]=$E545)*(ROW(TableDiv[Agency])-ROW(TableDiv[[#Headers],[Agency]])),COLUMNS($F$7:AC$7))))</f>
        <v/>
      </c>
      <c r="AD545" s="1069" t="str" cm="1">
        <f t="array" ref="AD545">IF($D545&lt;COLUMNS($F$7:AD$7),"",INDEX(TableDiv[[GASB]:[GASB]],_xlfn.AGGREGATE(15,3,(TableDiv[[Agency]:[Agency]]=$E545)/(TableDiv[[Agency]:[Agency]]=$E545)*(ROW(TableDiv[Agency])-ROW(TableDiv[[#Headers],[Agency]])),COLUMNS($F$7:AD$7))))</f>
        <v/>
      </c>
      <c r="AE545" s="1069" t="str" cm="1">
        <f t="array" ref="AE545">IF($D545&lt;COLUMNS($F$7:AE$7),"",INDEX(TableDiv[[GASB]:[GASB]],_xlfn.AGGREGATE(15,3,(TableDiv[[Agency]:[Agency]]=$E545)/(TableDiv[[Agency]:[Agency]]=$E545)*(ROW(TableDiv[Agency])-ROW(TableDiv[[#Headers],[Agency]])),COLUMNS($F$7:AE$7))))</f>
        <v/>
      </c>
      <c r="AF545" s="1069" t="str" cm="1">
        <f t="array" ref="AF545">IF($D545&lt;COLUMNS($F$7:AF$7),"",INDEX(TableDiv[[GASB]:[GASB]],_xlfn.AGGREGATE(15,3,(TableDiv[[Agency]:[Agency]]=$E545)/(TableDiv[[Agency]:[Agency]]=$E545)*(ROW(TableDiv[Agency])-ROW(TableDiv[[#Headers],[Agency]])),COLUMNS($F$7:AF$7))))</f>
        <v/>
      </c>
      <c r="AG545" s="1069" t="str" cm="1">
        <f t="array" ref="AG545">IF($D545&lt;COLUMNS($F$7:AG$7),"",INDEX(TableDiv[[GASB]:[GASB]],_xlfn.AGGREGATE(15,3,(TableDiv[[Agency]:[Agency]]=$E545)/(TableDiv[[Agency]:[Agency]]=$E545)*(ROW(TableDiv[Agency])-ROW(TableDiv[[#Headers],[Agency]])),COLUMNS($F$7:AG$7))))</f>
        <v/>
      </c>
      <c r="AH545" s="1069" t="str" cm="1">
        <f t="array" ref="AH545">IF($D545&lt;COLUMNS($F$7:AH$7),"",INDEX(TableDiv[[GASB]:[GASB]],_xlfn.AGGREGATE(15,3,(TableDiv[[Agency]:[Agency]]=$E545)/(TableDiv[[Agency]:[Agency]]=$E545)*(ROW(TableDiv[Agency])-ROW(TableDiv[[#Headers],[Agency]])),COLUMNS($F$7:AH$7))))</f>
        <v/>
      </c>
      <c r="AI545" s="1069" t="str" cm="1">
        <f t="array" ref="AI545">IF($D545&lt;COLUMNS($F$7:AI$7),"",INDEX(TableDiv[[GASB]:[GASB]],_xlfn.AGGREGATE(15,3,(TableDiv[[Agency]:[Agency]]=$E545)/(TableDiv[[Agency]:[Agency]]=$E545)*(ROW(TableDiv[Agency])-ROW(TableDiv[[#Headers],[Agency]])),COLUMNS($F$7:AI$7))))</f>
        <v/>
      </c>
      <c r="AJ545" s="1069" t="str" cm="1">
        <f t="array" ref="AJ545">IF($D545&lt;COLUMNS($F$7:AJ$7),"",INDEX(TableDiv[[GASB]:[GASB]],_xlfn.AGGREGATE(15,3,(TableDiv[[Agency]:[Agency]]=$E545)/(TableDiv[[Agency]:[Agency]]=$E545)*(ROW(TableDiv[Agency])-ROW(TableDiv[[#Headers],[Agency]])),COLUMNS($F$7:AJ$7))))</f>
        <v/>
      </c>
      <c r="AK545" s="1069" t="str" cm="1">
        <f t="array" ref="AK545">IF($D545&lt;COLUMNS($F$7:AK$7),"",INDEX(TableDiv[[GASB]:[GASB]],_xlfn.AGGREGATE(15,3,(TableDiv[[Agency]:[Agency]]=$E545)/(TableDiv[[Agency]:[Agency]]=$E545)*(ROW(TableDiv[Agency])-ROW(TableDiv[[#Headers],[Agency]])),COLUMNS($F$7:AK$7))))</f>
        <v/>
      </c>
      <c r="AL545" s="1069" t="str" cm="1">
        <f t="array" ref="AL545">IF($D545&lt;COLUMNS($F$7:AL$7),"",INDEX(TableDiv[[GASB]:[GASB]],_xlfn.AGGREGATE(15,3,(TableDiv[[Agency]:[Agency]]=$E545)/(TableDiv[[Agency]:[Agency]]=$E545)*(ROW(TableDiv[Agency])-ROW(TableDiv[[#Headers],[Agency]])),COLUMNS($F$7:AL$7))))</f>
        <v/>
      </c>
      <c r="AM545" s="1069" t="str" cm="1">
        <f t="array" ref="AM545">IF($D545&lt;COLUMNS($F$7:AM$7),"",INDEX(TableDiv[[GASB]:[GASB]],_xlfn.AGGREGATE(15,3,(TableDiv[[Agency]:[Agency]]=$E545)/(TableDiv[[Agency]:[Agency]]=$E545)*(ROW(TableDiv[Agency])-ROW(TableDiv[[#Headers],[Agency]])),COLUMNS($F$7:AM$7))))</f>
        <v/>
      </c>
      <c r="AN545" s="1069"/>
      <c r="AO545" s="1069"/>
      <c r="AP545" s="1069"/>
      <c r="AQ545" s="1069"/>
      <c r="AR545" s="1069"/>
      <c r="AS545" s="1069"/>
    </row>
    <row r="546" spans="1:45">
      <c r="A546" s="1069"/>
      <c r="B546" s="1069"/>
      <c r="C546" s="1069"/>
      <c r="W546" s="1069" t="str" cm="1">
        <f t="array" ref="W546">IF($D546&lt;COLUMNS($F$7:W$7),"",INDEX(TableDiv[[GASB]:[GASB]],_xlfn.AGGREGATE(15,3,(TableDiv[[Agency]:[Agency]]=$E546)/(TableDiv[[Agency]:[Agency]]=$E546)*(ROW(TableDiv[Agency])-ROW(TableDiv[[#Headers],[Agency]])),COLUMNS($F$7:W$7))))</f>
        <v/>
      </c>
      <c r="X546" s="1069" t="str" cm="1">
        <f t="array" ref="X546">IF($D546&lt;COLUMNS($F$7:X$7),"",INDEX(TableDiv[[GASB]:[GASB]],_xlfn.AGGREGATE(15,3,(TableDiv[[Agency]:[Agency]]=$E546)/(TableDiv[[Agency]:[Agency]]=$E546)*(ROW(TableDiv[Agency])-ROW(TableDiv[[#Headers],[Agency]])),COLUMNS($F$7:X$7))))</f>
        <v/>
      </c>
      <c r="Y546" s="1069" t="str" cm="1">
        <f t="array" ref="Y546">IF($D546&lt;COLUMNS($F$7:Y$7),"",INDEX(TableDiv[[GASB]:[GASB]],_xlfn.AGGREGATE(15,3,(TableDiv[[Agency]:[Agency]]=$E546)/(TableDiv[[Agency]:[Agency]]=$E546)*(ROW(TableDiv[Agency])-ROW(TableDiv[[#Headers],[Agency]])),COLUMNS($F$7:Y$7))))</f>
        <v/>
      </c>
      <c r="Z546" s="1069" t="str" cm="1">
        <f t="array" ref="Z546">IF($D546&lt;COLUMNS($F$7:Z$7),"",INDEX(TableDiv[[GASB]:[GASB]],_xlfn.AGGREGATE(15,3,(TableDiv[[Agency]:[Agency]]=$E546)/(TableDiv[[Agency]:[Agency]]=$E546)*(ROW(TableDiv[Agency])-ROW(TableDiv[[#Headers],[Agency]])),COLUMNS($F$7:Z$7))))</f>
        <v/>
      </c>
      <c r="AA546" s="1069" t="str" cm="1">
        <f t="array" ref="AA546">IF($D546&lt;COLUMNS($F$7:AA$7),"",INDEX(TableDiv[[GASB]:[GASB]],_xlfn.AGGREGATE(15,3,(TableDiv[[Agency]:[Agency]]=$E546)/(TableDiv[[Agency]:[Agency]]=$E546)*(ROW(TableDiv[Agency])-ROW(TableDiv[[#Headers],[Agency]])),COLUMNS($F$7:AA$7))))</f>
        <v/>
      </c>
      <c r="AB546" s="1069" t="str" cm="1">
        <f t="array" ref="AB546">IF($D546&lt;COLUMNS($F$7:AB$7),"",INDEX(TableDiv[[GASB]:[GASB]],_xlfn.AGGREGATE(15,3,(TableDiv[[Agency]:[Agency]]=$E546)/(TableDiv[[Agency]:[Agency]]=$E546)*(ROW(TableDiv[Agency])-ROW(TableDiv[[#Headers],[Agency]])),COLUMNS($F$7:AB$7))))</f>
        <v/>
      </c>
      <c r="AC546" s="1069" t="str" cm="1">
        <f t="array" ref="AC546">IF($D546&lt;COLUMNS($F$7:AC$7),"",INDEX(TableDiv[[GASB]:[GASB]],_xlfn.AGGREGATE(15,3,(TableDiv[[Agency]:[Agency]]=$E546)/(TableDiv[[Agency]:[Agency]]=$E546)*(ROW(TableDiv[Agency])-ROW(TableDiv[[#Headers],[Agency]])),COLUMNS($F$7:AC$7))))</f>
        <v/>
      </c>
      <c r="AD546" s="1069" t="str" cm="1">
        <f t="array" ref="AD546">IF($D546&lt;COLUMNS($F$7:AD$7),"",INDEX(TableDiv[[GASB]:[GASB]],_xlfn.AGGREGATE(15,3,(TableDiv[[Agency]:[Agency]]=$E546)/(TableDiv[[Agency]:[Agency]]=$E546)*(ROW(TableDiv[Agency])-ROW(TableDiv[[#Headers],[Agency]])),COLUMNS($F$7:AD$7))))</f>
        <v/>
      </c>
      <c r="AE546" s="1069" t="str" cm="1">
        <f t="array" ref="AE546">IF($D546&lt;COLUMNS($F$7:AE$7),"",INDEX(TableDiv[[GASB]:[GASB]],_xlfn.AGGREGATE(15,3,(TableDiv[[Agency]:[Agency]]=$E546)/(TableDiv[[Agency]:[Agency]]=$E546)*(ROW(TableDiv[Agency])-ROW(TableDiv[[#Headers],[Agency]])),COLUMNS($F$7:AE$7))))</f>
        <v/>
      </c>
      <c r="AF546" s="1069" t="str" cm="1">
        <f t="array" ref="AF546">IF($D546&lt;COLUMNS($F$7:AF$7),"",INDEX(TableDiv[[GASB]:[GASB]],_xlfn.AGGREGATE(15,3,(TableDiv[[Agency]:[Agency]]=$E546)/(TableDiv[[Agency]:[Agency]]=$E546)*(ROW(TableDiv[Agency])-ROW(TableDiv[[#Headers],[Agency]])),COLUMNS($F$7:AF$7))))</f>
        <v/>
      </c>
      <c r="AG546" s="1069" t="str" cm="1">
        <f t="array" ref="AG546">IF($D546&lt;COLUMNS($F$7:AG$7),"",INDEX(TableDiv[[GASB]:[GASB]],_xlfn.AGGREGATE(15,3,(TableDiv[[Agency]:[Agency]]=$E546)/(TableDiv[[Agency]:[Agency]]=$E546)*(ROW(TableDiv[Agency])-ROW(TableDiv[[#Headers],[Agency]])),COLUMNS($F$7:AG$7))))</f>
        <v/>
      </c>
      <c r="AH546" s="1069" t="str" cm="1">
        <f t="array" ref="AH546">IF($D546&lt;COLUMNS($F$7:AH$7),"",INDEX(TableDiv[[GASB]:[GASB]],_xlfn.AGGREGATE(15,3,(TableDiv[[Agency]:[Agency]]=$E546)/(TableDiv[[Agency]:[Agency]]=$E546)*(ROW(TableDiv[Agency])-ROW(TableDiv[[#Headers],[Agency]])),COLUMNS($F$7:AH$7))))</f>
        <v/>
      </c>
      <c r="AI546" s="1069" t="str" cm="1">
        <f t="array" ref="AI546">IF($D546&lt;COLUMNS($F$7:AI$7),"",INDEX(TableDiv[[GASB]:[GASB]],_xlfn.AGGREGATE(15,3,(TableDiv[[Agency]:[Agency]]=$E546)/(TableDiv[[Agency]:[Agency]]=$E546)*(ROW(TableDiv[Agency])-ROW(TableDiv[[#Headers],[Agency]])),COLUMNS($F$7:AI$7))))</f>
        <v/>
      </c>
      <c r="AJ546" s="1069" t="str" cm="1">
        <f t="array" ref="AJ546">IF($D546&lt;COLUMNS($F$7:AJ$7),"",INDEX(TableDiv[[GASB]:[GASB]],_xlfn.AGGREGATE(15,3,(TableDiv[[Agency]:[Agency]]=$E546)/(TableDiv[[Agency]:[Agency]]=$E546)*(ROW(TableDiv[Agency])-ROW(TableDiv[[#Headers],[Agency]])),COLUMNS($F$7:AJ$7))))</f>
        <v/>
      </c>
      <c r="AK546" s="1069" t="str" cm="1">
        <f t="array" ref="AK546">IF($D546&lt;COLUMNS($F$7:AK$7),"",INDEX(TableDiv[[GASB]:[GASB]],_xlfn.AGGREGATE(15,3,(TableDiv[[Agency]:[Agency]]=$E546)/(TableDiv[[Agency]:[Agency]]=$E546)*(ROW(TableDiv[Agency])-ROW(TableDiv[[#Headers],[Agency]])),COLUMNS($F$7:AK$7))))</f>
        <v/>
      </c>
      <c r="AL546" s="1069" t="str" cm="1">
        <f t="array" ref="AL546">IF($D546&lt;COLUMNS($F$7:AL$7),"",INDEX(TableDiv[[GASB]:[GASB]],_xlfn.AGGREGATE(15,3,(TableDiv[[Agency]:[Agency]]=$E546)/(TableDiv[[Agency]:[Agency]]=$E546)*(ROW(TableDiv[Agency])-ROW(TableDiv[[#Headers],[Agency]])),COLUMNS($F$7:AL$7))))</f>
        <v/>
      </c>
      <c r="AM546" s="1069" t="str" cm="1">
        <f t="array" ref="AM546">IF($D546&lt;COLUMNS($F$7:AM$7),"",INDEX(TableDiv[[GASB]:[GASB]],_xlfn.AGGREGATE(15,3,(TableDiv[[Agency]:[Agency]]=$E546)/(TableDiv[[Agency]:[Agency]]=$E546)*(ROW(TableDiv[Agency])-ROW(TableDiv[[#Headers],[Agency]])),COLUMNS($F$7:AM$7))))</f>
        <v/>
      </c>
      <c r="AN546" s="1069"/>
      <c r="AO546" s="1069"/>
      <c r="AP546" s="1069"/>
      <c r="AQ546" s="1069"/>
      <c r="AR546" s="1069"/>
      <c r="AS546" s="1069"/>
    </row>
    <row r="547" spans="1:45">
      <c r="A547" s="1069"/>
      <c r="B547" s="1069"/>
      <c r="C547" s="1069"/>
      <c r="W547" s="1069" t="str" cm="1">
        <f t="array" ref="W547">IF($D547&lt;COLUMNS($F$7:W$7),"",INDEX(TableDiv[[GASB]:[GASB]],_xlfn.AGGREGATE(15,3,(TableDiv[[Agency]:[Agency]]=$E547)/(TableDiv[[Agency]:[Agency]]=$E547)*(ROW(TableDiv[Agency])-ROW(TableDiv[[#Headers],[Agency]])),COLUMNS($F$7:W$7))))</f>
        <v/>
      </c>
      <c r="X547" s="1069" t="str" cm="1">
        <f t="array" ref="X547">IF($D547&lt;COLUMNS($F$7:X$7),"",INDEX(TableDiv[[GASB]:[GASB]],_xlfn.AGGREGATE(15,3,(TableDiv[[Agency]:[Agency]]=$E547)/(TableDiv[[Agency]:[Agency]]=$E547)*(ROW(TableDiv[Agency])-ROW(TableDiv[[#Headers],[Agency]])),COLUMNS($F$7:X$7))))</f>
        <v/>
      </c>
      <c r="Y547" s="1069" t="str" cm="1">
        <f t="array" ref="Y547">IF($D547&lt;COLUMNS($F$7:Y$7),"",INDEX(TableDiv[[GASB]:[GASB]],_xlfn.AGGREGATE(15,3,(TableDiv[[Agency]:[Agency]]=$E547)/(TableDiv[[Agency]:[Agency]]=$E547)*(ROW(TableDiv[Agency])-ROW(TableDiv[[#Headers],[Agency]])),COLUMNS($F$7:Y$7))))</f>
        <v/>
      </c>
      <c r="Z547" s="1069" t="str" cm="1">
        <f t="array" ref="Z547">IF($D547&lt;COLUMNS($F$7:Z$7),"",INDEX(TableDiv[[GASB]:[GASB]],_xlfn.AGGREGATE(15,3,(TableDiv[[Agency]:[Agency]]=$E547)/(TableDiv[[Agency]:[Agency]]=$E547)*(ROW(TableDiv[Agency])-ROW(TableDiv[[#Headers],[Agency]])),COLUMNS($F$7:Z$7))))</f>
        <v/>
      </c>
      <c r="AA547" s="1069" t="str" cm="1">
        <f t="array" ref="AA547">IF($D547&lt;COLUMNS($F$7:AA$7),"",INDEX(TableDiv[[GASB]:[GASB]],_xlfn.AGGREGATE(15,3,(TableDiv[[Agency]:[Agency]]=$E547)/(TableDiv[[Agency]:[Agency]]=$E547)*(ROW(TableDiv[Agency])-ROW(TableDiv[[#Headers],[Agency]])),COLUMNS($F$7:AA$7))))</f>
        <v/>
      </c>
      <c r="AB547" s="1069" t="str" cm="1">
        <f t="array" ref="AB547">IF($D547&lt;COLUMNS($F$7:AB$7),"",INDEX(TableDiv[[GASB]:[GASB]],_xlfn.AGGREGATE(15,3,(TableDiv[[Agency]:[Agency]]=$E547)/(TableDiv[[Agency]:[Agency]]=$E547)*(ROW(TableDiv[Agency])-ROW(TableDiv[[#Headers],[Agency]])),COLUMNS($F$7:AB$7))))</f>
        <v/>
      </c>
      <c r="AC547" s="1069" t="str" cm="1">
        <f t="array" ref="AC547">IF($D547&lt;COLUMNS($F$7:AC$7),"",INDEX(TableDiv[[GASB]:[GASB]],_xlfn.AGGREGATE(15,3,(TableDiv[[Agency]:[Agency]]=$E547)/(TableDiv[[Agency]:[Agency]]=$E547)*(ROW(TableDiv[Agency])-ROW(TableDiv[[#Headers],[Agency]])),COLUMNS($F$7:AC$7))))</f>
        <v/>
      </c>
      <c r="AD547" s="1069" t="str" cm="1">
        <f t="array" ref="AD547">IF($D547&lt;COLUMNS($F$7:AD$7),"",INDEX(TableDiv[[GASB]:[GASB]],_xlfn.AGGREGATE(15,3,(TableDiv[[Agency]:[Agency]]=$E547)/(TableDiv[[Agency]:[Agency]]=$E547)*(ROW(TableDiv[Agency])-ROW(TableDiv[[#Headers],[Agency]])),COLUMNS($F$7:AD$7))))</f>
        <v/>
      </c>
      <c r="AE547" s="1069" t="str" cm="1">
        <f t="array" ref="AE547">IF($D547&lt;COLUMNS($F$7:AE$7),"",INDEX(TableDiv[[GASB]:[GASB]],_xlfn.AGGREGATE(15,3,(TableDiv[[Agency]:[Agency]]=$E547)/(TableDiv[[Agency]:[Agency]]=$E547)*(ROW(TableDiv[Agency])-ROW(TableDiv[[#Headers],[Agency]])),COLUMNS($F$7:AE$7))))</f>
        <v/>
      </c>
      <c r="AF547" s="1069" t="str" cm="1">
        <f t="array" ref="AF547">IF($D547&lt;COLUMNS($F$7:AF$7),"",INDEX(TableDiv[[GASB]:[GASB]],_xlfn.AGGREGATE(15,3,(TableDiv[[Agency]:[Agency]]=$E547)/(TableDiv[[Agency]:[Agency]]=$E547)*(ROW(TableDiv[Agency])-ROW(TableDiv[[#Headers],[Agency]])),COLUMNS($F$7:AF$7))))</f>
        <v/>
      </c>
      <c r="AG547" s="1069" t="str" cm="1">
        <f t="array" ref="AG547">IF($D547&lt;COLUMNS($F$7:AG$7),"",INDEX(TableDiv[[GASB]:[GASB]],_xlfn.AGGREGATE(15,3,(TableDiv[[Agency]:[Agency]]=$E547)/(TableDiv[[Agency]:[Agency]]=$E547)*(ROW(TableDiv[Agency])-ROW(TableDiv[[#Headers],[Agency]])),COLUMNS($F$7:AG$7))))</f>
        <v/>
      </c>
      <c r="AH547" s="1069" t="str" cm="1">
        <f t="array" ref="AH547">IF($D547&lt;COLUMNS($F$7:AH$7),"",INDEX(TableDiv[[GASB]:[GASB]],_xlfn.AGGREGATE(15,3,(TableDiv[[Agency]:[Agency]]=$E547)/(TableDiv[[Agency]:[Agency]]=$E547)*(ROW(TableDiv[Agency])-ROW(TableDiv[[#Headers],[Agency]])),COLUMNS($F$7:AH$7))))</f>
        <v/>
      </c>
      <c r="AI547" s="1069" t="str" cm="1">
        <f t="array" ref="AI547">IF($D547&lt;COLUMNS($F$7:AI$7),"",INDEX(TableDiv[[GASB]:[GASB]],_xlfn.AGGREGATE(15,3,(TableDiv[[Agency]:[Agency]]=$E547)/(TableDiv[[Agency]:[Agency]]=$E547)*(ROW(TableDiv[Agency])-ROW(TableDiv[[#Headers],[Agency]])),COLUMNS($F$7:AI$7))))</f>
        <v/>
      </c>
      <c r="AJ547" s="1069" t="str" cm="1">
        <f t="array" ref="AJ547">IF($D547&lt;COLUMNS($F$7:AJ$7),"",INDEX(TableDiv[[GASB]:[GASB]],_xlfn.AGGREGATE(15,3,(TableDiv[[Agency]:[Agency]]=$E547)/(TableDiv[[Agency]:[Agency]]=$E547)*(ROW(TableDiv[Agency])-ROW(TableDiv[[#Headers],[Agency]])),COLUMNS($F$7:AJ$7))))</f>
        <v/>
      </c>
      <c r="AK547" s="1069" t="str" cm="1">
        <f t="array" ref="AK547">IF($D547&lt;COLUMNS($F$7:AK$7),"",INDEX(TableDiv[[GASB]:[GASB]],_xlfn.AGGREGATE(15,3,(TableDiv[[Agency]:[Agency]]=$E547)/(TableDiv[[Agency]:[Agency]]=$E547)*(ROW(TableDiv[Agency])-ROW(TableDiv[[#Headers],[Agency]])),COLUMNS($F$7:AK$7))))</f>
        <v/>
      </c>
      <c r="AL547" s="1069" t="str" cm="1">
        <f t="array" ref="AL547">IF($D547&lt;COLUMNS($F$7:AL$7),"",INDEX(TableDiv[[GASB]:[GASB]],_xlfn.AGGREGATE(15,3,(TableDiv[[Agency]:[Agency]]=$E547)/(TableDiv[[Agency]:[Agency]]=$E547)*(ROW(TableDiv[Agency])-ROW(TableDiv[[#Headers],[Agency]])),COLUMNS($F$7:AL$7))))</f>
        <v/>
      </c>
      <c r="AM547" s="1069" t="str" cm="1">
        <f t="array" ref="AM547">IF($D547&lt;COLUMNS($F$7:AM$7),"",INDEX(TableDiv[[GASB]:[GASB]],_xlfn.AGGREGATE(15,3,(TableDiv[[Agency]:[Agency]]=$E547)/(TableDiv[[Agency]:[Agency]]=$E547)*(ROW(TableDiv[Agency])-ROW(TableDiv[[#Headers],[Agency]])),COLUMNS($F$7:AM$7))))</f>
        <v/>
      </c>
      <c r="AN547" s="1069"/>
      <c r="AO547" s="1069"/>
      <c r="AP547" s="1069"/>
      <c r="AQ547" s="1069"/>
      <c r="AR547" s="1069"/>
      <c r="AS547" s="1069"/>
    </row>
    <row r="548" spans="1:45">
      <c r="A548" s="1069"/>
      <c r="B548" s="1069"/>
      <c r="C548" s="1069"/>
      <c r="W548" s="1069" t="str" cm="1">
        <f t="array" ref="W548">IF($D548&lt;COLUMNS($F$7:W$7),"",INDEX(TableDiv[[GASB]:[GASB]],_xlfn.AGGREGATE(15,3,(TableDiv[[Agency]:[Agency]]=$E548)/(TableDiv[[Agency]:[Agency]]=$E548)*(ROW(TableDiv[Agency])-ROW(TableDiv[[#Headers],[Agency]])),COLUMNS($F$7:W$7))))</f>
        <v/>
      </c>
      <c r="X548" s="1069" t="str" cm="1">
        <f t="array" ref="X548">IF($D548&lt;COLUMNS($F$7:X$7),"",INDEX(TableDiv[[GASB]:[GASB]],_xlfn.AGGREGATE(15,3,(TableDiv[[Agency]:[Agency]]=$E548)/(TableDiv[[Agency]:[Agency]]=$E548)*(ROW(TableDiv[Agency])-ROW(TableDiv[[#Headers],[Agency]])),COLUMNS($F$7:X$7))))</f>
        <v/>
      </c>
      <c r="Y548" s="1069" t="str" cm="1">
        <f t="array" ref="Y548">IF($D548&lt;COLUMNS($F$7:Y$7),"",INDEX(TableDiv[[GASB]:[GASB]],_xlfn.AGGREGATE(15,3,(TableDiv[[Agency]:[Agency]]=$E548)/(TableDiv[[Agency]:[Agency]]=$E548)*(ROW(TableDiv[Agency])-ROW(TableDiv[[#Headers],[Agency]])),COLUMNS($F$7:Y$7))))</f>
        <v/>
      </c>
      <c r="Z548" s="1069" t="str" cm="1">
        <f t="array" ref="Z548">IF($D548&lt;COLUMNS($F$7:Z$7),"",INDEX(TableDiv[[GASB]:[GASB]],_xlfn.AGGREGATE(15,3,(TableDiv[[Agency]:[Agency]]=$E548)/(TableDiv[[Agency]:[Agency]]=$E548)*(ROW(TableDiv[Agency])-ROW(TableDiv[[#Headers],[Agency]])),COLUMNS($F$7:Z$7))))</f>
        <v/>
      </c>
      <c r="AA548" s="1069" t="str" cm="1">
        <f t="array" ref="AA548">IF($D548&lt;COLUMNS($F$7:AA$7),"",INDEX(TableDiv[[GASB]:[GASB]],_xlfn.AGGREGATE(15,3,(TableDiv[[Agency]:[Agency]]=$E548)/(TableDiv[[Agency]:[Agency]]=$E548)*(ROW(TableDiv[Agency])-ROW(TableDiv[[#Headers],[Agency]])),COLUMNS($F$7:AA$7))))</f>
        <v/>
      </c>
      <c r="AB548" s="1069" t="str" cm="1">
        <f t="array" ref="AB548">IF($D548&lt;COLUMNS($F$7:AB$7),"",INDEX(TableDiv[[GASB]:[GASB]],_xlfn.AGGREGATE(15,3,(TableDiv[[Agency]:[Agency]]=$E548)/(TableDiv[[Agency]:[Agency]]=$E548)*(ROW(TableDiv[Agency])-ROW(TableDiv[[#Headers],[Agency]])),COLUMNS($F$7:AB$7))))</f>
        <v/>
      </c>
      <c r="AC548" s="1069" t="str" cm="1">
        <f t="array" ref="AC548">IF($D548&lt;COLUMNS($F$7:AC$7),"",INDEX(TableDiv[[GASB]:[GASB]],_xlfn.AGGREGATE(15,3,(TableDiv[[Agency]:[Agency]]=$E548)/(TableDiv[[Agency]:[Agency]]=$E548)*(ROW(TableDiv[Agency])-ROW(TableDiv[[#Headers],[Agency]])),COLUMNS($F$7:AC$7))))</f>
        <v/>
      </c>
      <c r="AD548" s="1069" t="str" cm="1">
        <f t="array" ref="AD548">IF($D548&lt;COLUMNS($F$7:AD$7),"",INDEX(TableDiv[[GASB]:[GASB]],_xlfn.AGGREGATE(15,3,(TableDiv[[Agency]:[Agency]]=$E548)/(TableDiv[[Agency]:[Agency]]=$E548)*(ROW(TableDiv[Agency])-ROW(TableDiv[[#Headers],[Agency]])),COLUMNS($F$7:AD$7))))</f>
        <v/>
      </c>
      <c r="AE548" s="1069" t="str" cm="1">
        <f t="array" ref="AE548">IF($D548&lt;COLUMNS($F$7:AE$7),"",INDEX(TableDiv[[GASB]:[GASB]],_xlfn.AGGREGATE(15,3,(TableDiv[[Agency]:[Agency]]=$E548)/(TableDiv[[Agency]:[Agency]]=$E548)*(ROW(TableDiv[Agency])-ROW(TableDiv[[#Headers],[Agency]])),COLUMNS($F$7:AE$7))))</f>
        <v/>
      </c>
      <c r="AF548" s="1069" t="str" cm="1">
        <f t="array" ref="AF548">IF($D548&lt;COLUMNS($F$7:AF$7),"",INDEX(TableDiv[[GASB]:[GASB]],_xlfn.AGGREGATE(15,3,(TableDiv[[Agency]:[Agency]]=$E548)/(TableDiv[[Agency]:[Agency]]=$E548)*(ROW(TableDiv[Agency])-ROW(TableDiv[[#Headers],[Agency]])),COLUMNS($F$7:AF$7))))</f>
        <v/>
      </c>
      <c r="AG548" s="1069" t="str" cm="1">
        <f t="array" ref="AG548">IF($D548&lt;COLUMNS($F$7:AG$7),"",INDEX(TableDiv[[GASB]:[GASB]],_xlfn.AGGREGATE(15,3,(TableDiv[[Agency]:[Agency]]=$E548)/(TableDiv[[Agency]:[Agency]]=$E548)*(ROW(TableDiv[Agency])-ROW(TableDiv[[#Headers],[Agency]])),COLUMNS($F$7:AG$7))))</f>
        <v/>
      </c>
      <c r="AH548" s="1069" t="str" cm="1">
        <f t="array" ref="AH548">IF($D548&lt;COLUMNS($F$7:AH$7),"",INDEX(TableDiv[[GASB]:[GASB]],_xlfn.AGGREGATE(15,3,(TableDiv[[Agency]:[Agency]]=$E548)/(TableDiv[[Agency]:[Agency]]=$E548)*(ROW(TableDiv[Agency])-ROW(TableDiv[[#Headers],[Agency]])),COLUMNS($F$7:AH$7))))</f>
        <v/>
      </c>
      <c r="AI548" s="1069" t="str" cm="1">
        <f t="array" ref="AI548">IF($D548&lt;COLUMNS($F$7:AI$7),"",INDEX(TableDiv[[GASB]:[GASB]],_xlfn.AGGREGATE(15,3,(TableDiv[[Agency]:[Agency]]=$E548)/(TableDiv[[Agency]:[Agency]]=$E548)*(ROW(TableDiv[Agency])-ROW(TableDiv[[#Headers],[Agency]])),COLUMNS($F$7:AI$7))))</f>
        <v/>
      </c>
      <c r="AJ548" s="1069" t="str" cm="1">
        <f t="array" ref="AJ548">IF($D548&lt;COLUMNS($F$7:AJ$7),"",INDEX(TableDiv[[GASB]:[GASB]],_xlfn.AGGREGATE(15,3,(TableDiv[[Agency]:[Agency]]=$E548)/(TableDiv[[Agency]:[Agency]]=$E548)*(ROW(TableDiv[Agency])-ROW(TableDiv[[#Headers],[Agency]])),COLUMNS($F$7:AJ$7))))</f>
        <v/>
      </c>
      <c r="AK548" s="1069" t="str" cm="1">
        <f t="array" ref="AK548">IF($D548&lt;COLUMNS($F$7:AK$7),"",INDEX(TableDiv[[GASB]:[GASB]],_xlfn.AGGREGATE(15,3,(TableDiv[[Agency]:[Agency]]=$E548)/(TableDiv[[Agency]:[Agency]]=$E548)*(ROW(TableDiv[Agency])-ROW(TableDiv[[#Headers],[Agency]])),COLUMNS($F$7:AK$7))))</f>
        <v/>
      </c>
      <c r="AL548" s="1069" t="str" cm="1">
        <f t="array" ref="AL548">IF($D548&lt;COLUMNS($F$7:AL$7),"",INDEX(TableDiv[[GASB]:[GASB]],_xlfn.AGGREGATE(15,3,(TableDiv[[Agency]:[Agency]]=$E548)/(TableDiv[[Agency]:[Agency]]=$E548)*(ROW(TableDiv[Agency])-ROW(TableDiv[[#Headers],[Agency]])),COLUMNS($F$7:AL$7))))</f>
        <v/>
      </c>
      <c r="AM548" s="1069" t="str" cm="1">
        <f t="array" ref="AM548">IF($D548&lt;COLUMNS($F$7:AM$7),"",INDEX(TableDiv[[GASB]:[GASB]],_xlfn.AGGREGATE(15,3,(TableDiv[[Agency]:[Agency]]=$E548)/(TableDiv[[Agency]:[Agency]]=$E548)*(ROW(TableDiv[Agency])-ROW(TableDiv[[#Headers],[Agency]])),COLUMNS($F$7:AM$7))))</f>
        <v/>
      </c>
      <c r="AN548" s="1069"/>
      <c r="AO548" s="1069"/>
      <c r="AP548" s="1069"/>
      <c r="AQ548" s="1069"/>
      <c r="AR548" s="1069"/>
      <c r="AS548" s="1069"/>
    </row>
    <row r="549" spans="1:45">
      <c r="A549" s="1069"/>
      <c r="B549" s="1069"/>
      <c r="C549" s="1069"/>
      <c r="W549" s="1069" t="str" cm="1">
        <f t="array" ref="W549">IF($D549&lt;COLUMNS($F$7:W$7),"",INDEX(TableDiv[[GASB]:[GASB]],_xlfn.AGGREGATE(15,3,(TableDiv[[Agency]:[Agency]]=$E549)/(TableDiv[[Agency]:[Agency]]=$E549)*(ROW(TableDiv[Agency])-ROW(TableDiv[[#Headers],[Agency]])),COLUMNS($F$7:W$7))))</f>
        <v/>
      </c>
      <c r="X549" s="1069" t="str" cm="1">
        <f t="array" ref="X549">IF($D549&lt;COLUMNS($F$7:X$7),"",INDEX(TableDiv[[GASB]:[GASB]],_xlfn.AGGREGATE(15,3,(TableDiv[[Agency]:[Agency]]=$E549)/(TableDiv[[Agency]:[Agency]]=$E549)*(ROW(TableDiv[Agency])-ROW(TableDiv[[#Headers],[Agency]])),COLUMNS($F$7:X$7))))</f>
        <v/>
      </c>
      <c r="Y549" s="1069" t="str" cm="1">
        <f t="array" ref="Y549">IF($D549&lt;COLUMNS($F$7:Y$7),"",INDEX(TableDiv[[GASB]:[GASB]],_xlfn.AGGREGATE(15,3,(TableDiv[[Agency]:[Agency]]=$E549)/(TableDiv[[Agency]:[Agency]]=$E549)*(ROW(TableDiv[Agency])-ROW(TableDiv[[#Headers],[Agency]])),COLUMNS($F$7:Y$7))))</f>
        <v/>
      </c>
      <c r="Z549" s="1069" t="str" cm="1">
        <f t="array" ref="Z549">IF($D549&lt;COLUMNS($F$7:Z$7),"",INDEX(TableDiv[[GASB]:[GASB]],_xlfn.AGGREGATE(15,3,(TableDiv[[Agency]:[Agency]]=$E549)/(TableDiv[[Agency]:[Agency]]=$E549)*(ROW(TableDiv[Agency])-ROW(TableDiv[[#Headers],[Agency]])),COLUMNS($F$7:Z$7))))</f>
        <v/>
      </c>
      <c r="AA549" s="1069" t="str" cm="1">
        <f t="array" ref="AA549">IF($D549&lt;COLUMNS($F$7:AA$7),"",INDEX(TableDiv[[GASB]:[GASB]],_xlfn.AGGREGATE(15,3,(TableDiv[[Agency]:[Agency]]=$E549)/(TableDiv[[Agency]:[Agency]]=$E549)*(ROW(TableDiv[Agency])-ROW(TableDiv[[#Headers],[Agency]])),COLUMNS($F$7:AA$7))))</f>
        <v/>
      </c>
      <c r="AB549" s="1069" t="str" cm="1">
        <f t="array" ref="AB549">IF($D549&lt;COLUMNS($F$7:AB$7),"",INDEX(TableDiv[[GASB]:[GASB]],_xlfn.AGGREGATE(15,3,(TableDiv[[Agency]:[Agency]]=$E549)/(TableDiv[[Agency]:[Agency]]=$E549)*(ROW(TableDiv[Agency])-ROW(TableDiv[[#Headers],[Agency]])),COLUMNS($F$7:AB$7))))</f>
        <v/>
      </c>
      <c r="AC549" s="1069" t="str" cm="1">
        <f t="array" ref="AC549">IF($D549&lt;COLUMNS($F$7:AC$7),"",INDEX(TableDiv[[GASB]:[GASB]],_xlfn.AGGREGATE(15,3,(TableDiv[[Agency]:[Agency]]=$E549)/(TableDiv[[Agency]:[Agency]]=$E549)*(ROW(TableDiv[Agency])-ROW(TableDiv[[#Headers],[Agency]])),COLUMNS($F$7:AC$7))))</f>
        <v/>
      </c>
      <c r="AD549" s="1069" t="str" cm="1">
        <f t="array" ref="AD549">IF($D549&lt;COLUMNS($F$7:AD$7),"",INDEX(TableDiv[[GASB]:[GASB]],_xlfn.AGGREGATE(15,3,(TableDiv[[Agency]:[Agency]]=$E549)/(TableDiv[[Agency]:[Agency]]=$E549)*(ROW(TableDiv[Agency])-ROW(TableDiv[[#Headers],[Agency]])),COLUMNS($F$7:AD$7))))</f>
        <v/>
      </c>
      <c r="AE549" s="1069" t="str" cm="1">
        <f t="array" ref="AE549">IF($D549&lt;COLUMNS($F$7:AE$7),"",INDEX(TableDiv[[GASB]:[GASB]],_xlfn.AGGREGATE(15,3,(TableDiv[[Agency]:[Agency]]=$E549)/(TableDiv[[Agency]:[Agency]]=$E549)*(ROW(TableDiv[Agency])-ROW(TableDiv[[#Headers],[Agency]])),COLUMNS($F$7:AE$7))))</f>
        <v/>
      </c>
      <c r="AF549" s="1069" t="str" cm="1">
        <f t="array" ref="AF549">IF($D549&lt;COLUMNS($F$7:AF$7),"",INDEX(TableDiv[[GASB]:[GASB]],_xlfn.AGGREGATE(15,3,(TableDiv[[Agency]:[Agency]]=$E549)/(TableDiv[[Agency]:[Agency]]=$E549)*(ROW(TableDiv[Agency])-ROW(TableDiv[[#Headers],[Agency]])),COLUMNS($F$7:AF$7))))</f>
        <v/>
      </c>
      <c r="AG549" s="1069" t="str" cm="1">
        <f t="array" ref="AG549">IF($D549&lt;COLUMNS($F$7:AG$7),"",INDEX(TableDiv[[GASB]:[GASB]],_xlfn.AGGREGATE(15,3,(TableDiv[[Agency]:[Agency]]=$E549)/(TableDiv[[Agency]:[Agency]]=$E549)*(ROW(TableDiv[Agency])-ROW(TableDiv[[#Headers],[Agency]])),COLUMNS($F$7:AG$7))))</f>
        <v/>
      </c>
      <c r="AH549" s="1069" t="str" cm="1">
        <f t="array" ref="AH549">IF($D549&lt;COLUMNS($F$7:AH$7),"",INDEX(TableDiv[[GASB]:[GASB]],_xlfn.AGGREGATE(15,3,(TableDiv[[Agency]:[Agency]]=$E549)/(TableDiv[[Agency]:[Agency]]=$E549)*(ROW(TableDiv[Agency])-ROW(TableDiv[[#Headers],[Agency]])),COLUMNS($F$7:AH$7))))</f>
        <v/>
      </c>
      <c r="AI549" s="1069" t="str" cm="1">
        <f t="array" ref="AI549">IF($D549&lt;COLUMNS($F$7:AI$7),"",INDEX(TableDiv[[GASB]:[GASB]],_xlfn.AGGREGATE(15,3,(TableDiv[[Agency]:[Agency]]=$E549)/(TableDiv[[Agency]:[Agency]]=$E549)*(ROW(TableDiv[Agency])-ROW(TableDiv[[#Headers],[Agency]])),COLUMNS($F$7:AI$7))))</f>
        <v/>
      </c>
      <c r="AJ549" s="1069" t="str" cm="1">
        <f t="array" ref="AJ549">IF($D549&lt;COLUMNS($F$7:AJ$7),"",INDEX(TableDiv[[GASB]:[GASB]],_xlfn.AGGREGATE(15,3,(TableDiv[[Agency]:[Agency]]=$E549)/(TableDiv[[Agency]:[Agency]]=$E549)*(ROW(TableDiv[Agency])-ROW(TableDiv[[#Headers],[Agency]])),COLUMNS($F$7:AJ$7))))</f>
        <v/>
      </c>
      <c r="AK549" s="1069" t="str" cm="1">
        <f t="array" ref="AK549">IF($D549&lt;COLUMNS($F$7:AK$7),"",INDEX(TableDiv[[GASB]:[GASB]],_xlfn.AGGREGATE(15,3,(TableDiv[[Agency]:[Agency]]=$E549)/(TableDiv[[Agency]:[Agency]]=$E549)*(ROW(TableDiv[Agency])-ROW(TableDiv[[#Headers],[Agency]])),COLUMNS($F$7:AK$7))))</f>
        <v/>
      </c>
      <c r="AL549" s="1069" t="str" cm="1">
        <f t="array" ref="AL549">IF($D549&lt;COLUMNS($F$7:AL$7),"",INDEX(TableDiv[[GASB]:[GASB]],_xlfn.AGGREGATE(15,3,(TableDiv[[Agency]:[Agency]]=$E549)/(TableDiv[[Agency]:[Agency]]=$E549)*(ROW(TableDiv[Agency])-ROW(TableDiv[[#Headers],[Agency]])),COLUMNS($F$7:AL$7))))</f>
        <v/>
      </c>
      <c r="AM549" s="1069" t="str" cm="1">
        <f t="array" ref="AM549">IF($D549&lt;COLUMNS($F$7:AM$7),"",INDEX(TableDiv[[GASB]:[GASB]],_xlfn.AGGREGATE(15,3,(TableDiv[[Agency]:[Agency]]=$E549)/(TableDiv[[Agency]:[Agency]]=$E549)*(ROW(TableDiv[Agency])-ROW(TableDiv[[#Headers],[Agency]])),COLUMNS($F$7:AM$7))))</f>
        <v/>
      </c>
      <c r="AN549" s="1069"/>
      <c r="AO549" s="1069"/>
      <c r="AP549" s="1069"/>
      <c r="AQ549" s="1069"/>
      <c r="AR549" s="1069"/>
      <c r="AS549" s="1069"/>
    </row>
    <row r="550" spans="1:45">
      <c r="A550" s="1069"/>
      <c r="B550" s="1069"/>
      <c r="C550" s="1069"/>
      <c r="W550" s="1069" t="str" cm="1">
        <f t="array" ref="W550">IF($D550&lt;COLUMNS($F$7:W$7),"",INDEX(TableDiv[[GASB]:[GASB]],_xlfn.AGGREGATE(15,3,(TableDiv[[Agency]:[Agency]]=$E550)/(TableDiv[[Agency]:[Agency]]=$E550)*(ROW(TableDiv[Agency])-ROW(TableDiv[[#Headers],[Agency]])),COLUMNS($F$7:W$7))))</f>
        <v/>
      </c>
      <c r="X550" s="1069" t="str" cm="1">
        <f t="array" ref="X550">IF($D550&lt;COLUMNS($F$7:X$7),"",INDEX(TableDiv[[GASB]:[GASB]],_xlfn.AGGREGATE(15,3,(TableDiv[[Agency]:[Agency]]=$E550)/(TableDiv[[Agency]:[Agency]]=$E550)*(ROW(TableDiv[Agency])-ROW(TableDiv[[#Headers],[Agency]])),COLUMNS($F$7:X$7))))</f>
        <v/>
      </c>
      <c r="Y550" s="1069" t="str" cm="1">
        <f t="array" ref="Y550">IF($D550&lt;COLUMNS($F$7:Y$7),"",INDEX(TableDiv[[GASB]:[GASB]],_xlfn.AGGREGATE(15,3,(TableDiv[[Agency]:[Agency]]=$E550)/(TableDiv[[Agency]:[Agency]]=$E550)*(ROW(TableDiv[Agency])-ROW(TableDiv[[#Headers],[Agency]])),COLUMNS($F$7:Y$7))))</f>
        <v/>
      </c>
      <c r="Z550" s="1069" t="str" cm="1">
        <f t="array" ref="Z550">IF($D550&lt;COLUMNS($F$7:Z$7),"",INDEX(TableDiv[[GASB]:[GASB]],_xlfn.AGGREGATE(15,3,(TableDiv[[Agency]:[Agency]]=$E550)/(TableDiv[[Agency]:[Agency]]=$E550)*(ROW(TableDiv[Agency])-ROW(TableDiv[[#Headers],[Agency]])),COLUMNS($F$7:Z$7))))</f>
        <v/>
      </c>
      <c r="AA550" s="1069" t="str" cm="1">
        <f t="array" ref="AA550">IF($D550&lt;COLUMNS($F$7:AA$7),"",INDEX(TableDiv[[GASB]:[GASB]],_xlfn.AGGREGATE(15,3,(TableDiv[[Agency]:[Agency]]=$E550)/(TableDiv[[Agency]:[Agency]]=$E550)*(ROW(TableDiv[Agency])-ROW(TableDiv[[#Headers],[Agency]])),COLUMNS($F$7:AA$7))))</f>
        <v/>
      </c>
      <c r="AB550" s="1069" t="str" cm="1">
        <f t="array" ref="AB550">IF($D550&lt;COLUMNS($F$7:AB$7),"",INDEX(TableDiv[[GASB]:[GASB]],_xlfn.AGGREGATE(15,3,(TableDiv[[Agency]:[Agency]]=$E550)/(TableDiv[[Agency]:[Agency]]=$E550)*(ROW(TableDiv[Agency])-ROW(TableDiv[[#Headers],[Agency]])),COLUMNS($F$7:AB$7))))</f>
        <v/>
      </c>
      <c r="AC550" s="1069" t="str" cm="1">
        <f t="array" ref="AC550">IF($D550&lt;COLUMNS($F$7:AC$7),"",INDEX(TableDiv[[GASB]:[GASB]],_xlfn.AGGREGATE(15,3,(TableDiv[[Agency]:[Agency]]=$E550)/(TableDiv[[Agency]:[Agency]]=$E550)*(ROW(TableDiv[Agency])-ROW(TableDiv[[#Headers],[Agency]])),COLUMNS($F$7:AC$7))))</f>
        <v/>
      </c>
      <c r="AD550" s="1069" t="str" cm="1">
        <f t="array" ref="AD550">IF($D550&lt;COLUMNS($F$7:AD$7),"",INDEX(TableDiv[[GASB]:[GASB]],_xlfn.AGGREGATE(15,3,(TableDiv[[Agency]:[Agency]]=$E550)/(TableDiv[[Agency]:[Agency]]=$E550)*(ROW(TableDiv[Agency])-ROW(TableDiv[[#Headers],[Agency]])),COLUMNS($F$7:AD$7))))</f>
        <v/>
      </c>
      <c r="AE550" s="1069" t="str" cm="1">
        <f t="array" ref="AE550">IF($D550&lt;COLUMNS($F$7:AE$7),"",INDEX(TableDiv[[GASB]:[GASB]],_xlfn.AGGREGATE(15,3,(TableDiv[[Agency]:[Agency]]=$E550)/(TableDiv[[Agency]:[Agency]]=$E550)*(ROW(TableDiv[Agency])-ROW(TableDiv[[#Headers],[Agency]])),COLUMNS($F$7:AE$7))))</f>
        <v/>
      </c>
      <c r="AF550" s="1069" t="str" cm="1">
        <f t="array" ref="AF550">IF($D550&lt;COLUMNS($F$7:AF$7),"",INDEX(TableDiv[[GASB]:[GASB]],_xlfn.AGGREGATE(15,3,(TableDiv[[Agency]:[Agency]]=$E550)/(TableDiv[[Agency]:[Agency]]=$E550)*(ROW(TableDiv[Agency])-ROW(TableDiv[[#Headers],[Agency]])),COLUMNS($F$7:AF$7))))</f>
        <v/>
      </c>
      <c r="AG550" s="1069" t="str" cm="1">
        <f t="array" ref="AG550">IF($D550&lt;COLUMNS($F$7:AG$7),"",INDEX(TableDiv[[GASB]:[GASB]],_xlfn.AGGREGATE(15,3,(TableDiv[[Agency]:[Agency]]=$E550)/(TableDiv[[Agency]:[Agency]]=$E550)*(ROW(TableDiv[Agency])-ROW(TableDiv[[#Headers],[Agency]])),COLUMNS($F$7:AG$7))))</f>
        <v/>
      </c>
      <c r="AH550" s="1069" t="str" cm="1">
        <f t="array" ref="AH550">IF($D550&lt;COLUMNS($F$7:AH$7),"",INDEX(TableDiv[[GASB]:[GASB]],_xlfn.AGGREGATE(15,3,(TableDiv[[Agency]:[Agency]]=$E550)/(TableDiv[[Agency]:[Agency]]=$E550)*(ROW(TableDiv[Agency])-ROW(TableDiv[[#Headers],[Agency]])),COLUMNS($F$7:AH$7))))</f>
        <v/>
      </c>
      <c r="AI550" s="1069" t="str" cm="1">
        <f t="array" ref="AI550">IF($D550&lt;COLUMNS($F$7:AI$7),"",INDEX(TableDiv[[GASB]:[GASB]],_xlfn.AGGREGATE(15,3,(TableDiv[[Agency]:[Agency]]=$E550)/(TableDiv[[Agency]:[Agency]]=$E550)*(ROW(TableDiv[Agency])-ROW(TableDiv[[#Headers],[Agency]])),COLUMNS($F$7:AI$7))))</f>
        <v/>
      </c>
      <c r="AJ550" s="1069" t="str" cm="1">
        <f t="array" ref="AJ550">IF($D550&lt;COLUMNS($F$7:AJ$7),"",INDEX(TableDiv[[GASB]:[GASB]],_xlfn.AGGREGATE(15,3,(TableDiv[[Agency]:[Agency]]=$E550)/(TableDiv[[Agency]:[Agency]]=$E550)*(ROW(TableDiv[Agency])-ROW(TableDiv[[#Headers],[Agency]])),COLUMNS($F$7:AJ$7))))</f>
        <v/>
      </c>
      <c r="AK550" s="1069" t="str" cm="1">
        <f t="array" ref="AK550">IF($D550&lt;COLUMNS($F$7:AK$7),"",INDEX(TableDiv[[GASB]:[GASB]],_xlfn.AGGREGATE(15,3,(TableDiv[[Agency]:[Agency]]=$E550)/(TableDiv[[Agency]:[Agency]]=$E550)*(ROW(TableDiv[Agency])-ROW(TableDiv[[#Headers],[Agency]])),COLUMNS($F$7:AK$7))))</f>
        <v/>
      </c>
      <c r="AL550" s="1069" t="str" cm="1">
        <f t="array" ref="AL550">IF($D550&lt;COLUMNS($F$7:AL$7),"",INDEX(TableDiv[[GASB]:[GASB]],_xlfn.AGGREGATE(15,3,(TableDiv[[Agency]:[Agency]]=$E550)/(TableDiv[[Agency]:[Agency]]=$E550)*(ROW(TableDiv[Agency])-ROW(TableDiv[[#Headers],[Agency]])),COLUMNS($F$7:AL$7))))</f>
        <v/>
      </c>
      <c r="AM550" s="1069" t="str" cm="1">
        <f t="array" ref="AM550">IF($D550&lt;COLUMNS($F$7:AM$7),"",INDEX(TableDiv[[GASB]:[GASB]],_xlfn.AGGREGATE(15,3,(TableDiv[[Agency]:[Agency]]=$E550)/(TableDiv[[Agency]:[Agency]]=$E550)*(ROW(TableDiv[Agency])-ROW(TableDiv[[#Headers],[Agency]])),COLUMNS($F$7:AM$7))))</f>
        <v/>
      </c>
      <c r="AN550" s="1069"/>
      <c r="AO550" s="1069"/>
      <c r="AP550" s="1069"/>
      <c r="AQ550" s="1069"/>
      <c r="AR550" s="1069"/>
      <c r="AS550" s="1069"/>
    </row>
    <row r="551" spans="1:45">
      <c r="A551" s="1069"/>
      <c r="B551" s="1069"/>
      <c r="C551" s="1069"/>
      <c r="W551" s="1069" t="str" cm="1">
        <f t="array" ref="W551">IF($D551&lt;COLUMNS($F$7:W$7),"",INDEX(TableDiv[[GASB]:[GASB]],_xlfn.AGGREGATE(15,3,(TableDiv[[Agency]:[Agency]]=$E551)/(TableDiv[[Agency]:[Agency]]=$E551)*(ROW(TableDiv[Agency])-ROW(TableDiv[[#Headers],[Agency]])),COLUMNS($F$7:W$7))))</f>
        <v/>
      </c>
      <c r="X551" s="1069" t="str" cm="1">
        <f t="array" ref="X551">IF($D551&lt;COLUMNS($F$7:X$7),"",INDEX(TableDiv[[GASB]:[GASB]],_xlfn.AGGREGATE(15,3,(TableDiv[[Agency]:[Agency]]=$E551)/(TableDiv[[Agency]:[Agency]]=$E551)*(ROW(TableDiv[Agency])-ROW(TableDiv[[#Headers],[Agency]])),COLUMNS($F$7:X$7))))</f>
        <v/>
      </c>
      <c r="Y551" s="1069" t="str" cm="1">
        <f t="array" ref="Y551">IF($D551&lt;COLUMNS($F$7:Y$7),"",INDEX(TableDiv[[GASB]:[GASB]],_xlfn.AGGREGATE(15,3,(TableDiv[[Agency]:[Agency]]=$E551)/(TableDiv[[Agency]:[Agency]]=$E551)*(ROW(TableDiv[Agency])-ROW(TableDiv[[#Headers],[Agency]])),COLUMNS($F$7:Y$7))))</f>
        <v/>
      </c>
      <c r="Z551" s="1069" t="str" cm="1">
        <f t="array" ref="Z551">IF($D551&lt;COLUMNS($F$7:Z$7),"",INDEX(TableDiv[[GASB]:[GASB]],_xlfn.AGGREGATE(15,3,(TableDiv[[Agency]:[Agency]]=$E551)/(TableDiv[[Agency]:[Agency]]=$E551)*(ROW(TableDiv[Agency])-ROW(TableDiv[[#Headers],[Agency]])),COLUMNS($F$7:Z$7))))</f>
        <v/>
      </c>
      <c r="AA551" s="1069" t="str" cm="1">
        <f t="array" ref="AA551">IF($D551&lt;COLUMNS($F$7:AA$7),"",INDEX(TableDiv[[GASB]:[GASB]],_xlfn.AGGREGATE(15,3,(TableDiv[[Agency]:[Agency]]=$E551)/(TableDiv[[Agency]:[Agency]]=$E551)*(ROW(TableDiv[Agency])-ROW(TableDiv[[#Headers],[Agency]])),COLUMNS($F$7:AA$7))))</f>
        <v/>
      </c>
      <c r="AB551" s="1069" t="str" cm="1">
        <f t="array" ref="AB551">IF($D551&lt;COLUMNS($F$7:AB$7),"",INDEX(TableDiv[[GASB]:[GASB]],_xlfn.AGGREGATE(15,3,(TableDiv[[Agency]:[Agency]]=$E551)/(TableDiv[[Agency]:[Agency]]=$E551)*(ROW(TableDiv[Agency])-ROW(TableDiv[[#Headers],[Agency]])),COLUMNS($F$7:AB$7))))</f>
        <v/>
      </c>
      <c r="AC551" s="1069" t="str" cm="1">
        <f t="array" ref="AC551">IF($D551&lt;COLUMNS($F$7:AC$7),"",INDEX(TableDiv[[GASB]:[GASB]],_xlfn.AGGREGATE(15,3,(TableDiv[[Agency]:[Agency]]=$E551)/(TableDiv[[Agency]:[Agency]]=$E551)*(ROW(TableDiv[Agency])-ROW(TableDiv[[#Headers],[Agency]])),COLUMNS($F$7:AC$7))))</f>
        <v/>
      </c>
      <c r="AD551" s="1069" t="str" cm="1">
        <f t="array" ref="AD551">IF($D551&lt;COLUMNS($F$7:AD$7),"",INDEX(TableDiv[[GASB]:[GASB]],_xlfn.AGGREGATE(15,3,(TableDiv[[Agency]:[Agency]]=$E551)/(TableDiv[[Agency]:[Agency]]=$E551)*(ROW(TableDiv[Agency])-ROW(TableDiv[[#Headers],[Agency]])),COLUMNS($F$7:AD$7))))</f>
        <v/>
      </c>
      <c r="AE551" s="1069" t="str" cm="1">
        <f t="array" ref="AE551">IF($D551&lt;COLUMNS($F$7:AE$7),"",INDEX(TableDiv[[GASB]:[GASB]],_xlfn.AGGREGATE(15,3,(TableDiv[[Agency]:[Agency]]=$E551)/(TableDiv[[Agency]:[Agency]]=$E551)*(ROW(TableDiv[Agency])-ROW(TableDiv[[#Headers],[Agency]])),COLUMNS($F$7:AE$7))))</f>
        <v/>
      </c>
      <c r="AF551" s="1069" t="str" cm="1">
        <f t="array" ref="AF551">IF($D551&lt;COLUMNS($F$7:AF$7),"",INDEX(TableDiv[[GASB]:[GASB]],_xlfn.AGGREGATE(15,3,(TableDiv[[Agency]:[Agency]]=$E551)/(TableDiv[[Agency]:[Agency]]=$E551)*(ROW(TableDiv[Agency])-ROW(TableDiv[[#Headers],[Agency]])),COLUMNS($F$7:AF$7))))</f>
        <v/>
      </c>
      <c r="AG551" s="1069" t="str" cm="1">
        <f t="array" ref="AG551">IF($D551&lt;COLUMNS($F$7:AG$7),"",INDEX(TableDiv[[GASB]:[GASB]],_xlfn.AGGREGATE(15,3,(TableDiv[[Agency]:[Agency]]=$E551)/(TableDiv[[Agency]:[Agency]]=$E551)*(ROW(TableDiv[Agency])-ROW(TableDiv[[#Headers],[Agency]])),COLUMNS($F$7:AG$7))))</f>
        <v/>
      </c>
      <c r="AH551" s="1069" t="str" cm="1">
        <f t="array" ref="AH551">IF($D551&lt;COLUMNS($F$7:AH$7),"",INDEX(TableDiv[[GASB]:[GASB]],_xlfn.AGGREGATE(15,3,(TableDiv[[Agency]:[Agency]]=$E551)/(TableDiv[[Agency]:[Agency]]=$E551)*(ROW(TableDiv[Agency])-ROW(TableDiv[[#Headers],[Agency]])),COLUMNS($F$7:AH$7))))</f>
        <v/>
      </c>
      <c r="AI551" s="1069" t="str" cm="1">
        <f t="array" ref="AI551">IF($D551&lt;COLUMNS($F$7:AI$7),"",INDEX(TableDiv[[GASB]:[GASB]],_xlfn.AGGREGATE(15,3,(TableDiv[[Agency]:[Agency]]=$E551)/(TableDiv[[Agency]:[Agency]]=$E551)*(ROW(TableDiv[Agency])-ROW(TableDiv[[#Headers],[Agency]])),COLUMNS($F$7:AI$7))))</f>
        <v/>
      </c>
      <c r="AJ551" s="1069" t="str" cm="1">
        <f t="array" ref="AJ551">IF($D551&lt;COLUMNS($F$7:AJ$7),"",INDEX(TableDiv[[GASB]:[GASB]],_xlfn.AGGREGATE(15,3,(TableDiv[[Agency]:[Agency]]=$E551)/(TableDiv[[Agency]:[Agency]]=$E551)*(ROW(TableDiv[Agency])-ROW(TableDiv[[#Headers],[Agency]])),COLUMNS($F$7:AJ$7))))</f>
        <v/>
      </c>
      <c r="AK551" s="1069" t="str" cm="1">
        <f t="array" ref="AK551">IF($D551&lt;COLUMNS($F$7:AK$7),"",INDEX(TableDiv[[GASB]:[GASB]],_xlfn.AGGREGATE(15,3,(TableDiv[[Agency]:[Agency]]=$E551)/(TableDiv[[Agency]:[Agency]]=$E551)*(ROW(TableDiv[Agency])-ROW(TableDiv[[#Headers],[Agency]])),COLUMNS($F$7:AK$7))))</f>
        <v/>
      </c>
      <c r="AL551" s="1069" t="str" cm="1">
        <f t="array" ref="AL551">IF($D551&lt;COLUMNS($F$7:AL$7),"",INDEX(TableDiv[[GASB]:[GASB]],_xlfn.AGGREGATE(15,3,(TableDiv[[Agency]:[Agency]]=$E551)/(TableDiv[[Agency]:[Agency]]=$E551)*(ROW(TableDiv[Agency])-ROW(TableDiv[[#Headers],[Agency]])),COLUMNS($F$7:AL$7))))</f>
        <v/>
      </c>
      <c r="AM551" s="1069" t="str" cm="1">
        <f t="array" ref="AM551">IF($D551&lt;COLUMNS($F$7:AM$7),"",INDEX(TableDiv[[GASB]:[GASB]],_xlfn.AGGREGATE(15,3,(TableDiv[[Agency]:[Agency]]=$E551)/(TableDiv[[Agency]:[Agency]]=$E551)*(ROW(TableDiv[Agency])-ROW(TableDiv[[#Headers],[Agency]])),COLUMNS($F$7:AM$7))))</f>
        <v/>
      </c>
      <c r="AN551" s="1069"/>
      <c r="AO551" s="1069"/>
      <c r="AP551" s="1069"/>
      <c r="AQ551" s="1069"/>
      <c r="AR551" s="1069"/>
      <c r="AS551" s="1069"/>
    </row>
    <row r="552" spans="1:45">
      <c r="A552" s="1069"/>
      <c r="B552" s="1069"/>
      <c r="C552" s="1069"/>
      <c r="W552" s="1069" t="str" cm="1">
        <f t="array" ref="W552">IF($D552&lt;COLUMNS($F$7:W$7),"",INDEX(TableDiv[[GASB]:[GASB]],_xlfn.AGGREGATE(15,3,(TableDiv[[Agency]:[Agency]]=$E552)/(TableDiv[[Agency]:[Agency]]=$E552)*(ROW(TableDiv[Agency])-ROW(TableDiv[[#Headers],[Agency]])),COLUMNS($F$7:W$7))))</f>
        <v/>
      </c>
      <c r="X552" s="1069" t="str" cm="1">
        <f t="array" ref="X552">IF($D552&lt;COLUMNS($F$7:X$7),"",INDEX(TableDiv[[GASB]:[GASB]],_xlfn.AGGREGATE(15,3,(TableDiv[[Agency]:[Agency]]=$E552)/(TableDiv[[Agency]:[Agency]]=$E552)*(ROW(TableDiv[Agency])-ROW(TableDiv[[#Headers],[Agency]])),COLUMNS($F$7:X$7))))</f>
        <v/>
      </c>
      <c r="Y552" s="1069" t="str" cm="1">
        <f t="array" ref="Y552">IF($D552&lt;COLUMNS($F$7:Y$7),"",INDEX(TableDiv[[GASB]:[GASB]],_xlfn.AGGREGATE(15,3,(TableDiv[[Agency]:[Agency]]=$E552)/(TableDiv[[Agency]:[Agency]]=$E552)*(ROW(TableDiv[Agency])-ROW(TableDiv[[#Headers],[Agency]])),COLUMNS($F$7:Y$7))))</f>
        <v/>
      </c>
      <c r="Z552" s="1069" t="str" cm="1">
        <f t="array" ref="Z552">IF($D552&lt;COLUMNS($F$7:Z$7),"",INDEX(TableDiv[[GASB]:[GASB]],_xlfn.AGGREGATE(15,3,(TableDiv[[Agency]:[Agency]]=$E552)/(TableDiv[[Agency]:[Agency]]=$E552)*(ROW(TableDiv[Agency])-ROW(TableDiv[[#Headers],[Agency]])),COLUMNS($F$7:Z$7))))</f>
        <v/>
      </c>
      <c r="AA552" s="1069" t="str" cm="1">
        <f t="array" ref="AA552">IF($D552&lt;COLUMNS($F$7:AA$7),"",INDEX(TableDiv[[GASB]:[GASB]],_xlfn.AGGREGATE(15,3,(TableDiv[[Agency]:[Agency]]=$E552)/(TableDiv[[Agency]:[Agency]]=$E552)*(ROW(TableDiv[Agency])-ROW(TableDiv[[#Headers],[Agency]])),COLUMNS($F$7:AA$7))))</f>
        <v/>
      </c>
      <c r="AB552" s="1069" t="str" cm="1">
        <f t="array" ref="AB552">IF($D552&lt;COLUMNS($F$7:AB$7),"",INDEX(TableDiv[[GASB]:[GASB]],_xlfn.AGGREGATE(15,3,(TableDiv[[Agency]:[Agency]]=$E552)/(TableDiv[[Agency]:[Agency]]=$E552)*(ROW(TableDiv[Agency])-ROW(TableDiv[[#Headers],[Agency]])),COLUMNS($F$7:AB$7))))</f>
        <v/>
      </c>
      <c r="AC552" s="1069" t="str" cm="1">
        <f t="array" ref="AC552">IF($D552&lt;COLUMNS($F$7:AC$7),"",INDEX(TableDiv[[GASB]:[GASB]],_xlfn.AGGREGATE(15,3,(TableDiv[[Agency]:[Agency]]=$E552)/(TableDiv[[Agency]:[Agency]]=$E552)*(ROW(TableDiv[Agency])-ROW(TableDiv[[#Headers],[Agency]])),COLUMNS($F$7:AC$7))))</f>
        <v/>
      </c>
      <c r="AD552" s="1069" t="str" cm="1">
        <f t="array" ref="AD552">IF($D552&lt;COLUMNS($F$7:AD$7),"",INDEX(TableDiv[[GASB]:[GASB]],_xlfn.AGGREGATE(15,3,(TableDiv[[Agency]:[Agency]]=$E552)/(TableDiv[[Agency]:[Agency]]=$E552)*(ROW(TableDiv[Agency])-ROW(TableDiv[[#Headers],[Agency]])),COLUMNS($F$7:AD$7))))</f>
        <v/>
      </c>
      <c r="AE552" s="1069" t="str" cm="1">
        <f t="array" ref="AE552">IF($D552&lt;COLUMNS($F$7:AE$7),"",INDEX(TableDiv[[GASB]:[GASB]],_xlfn.AGGREGATE(15,3,(TableDiv[[Agency]:[Agency]]=$E552)/(TableDiv[[Agency]:[Agency]]=$E552)*(ROW(TableDiv[Agency])-ROW(TableDiv[[#Headers],[Agency]])),COLUMNS($F$7:AE$7))))</f>
        <v/>
      </c>
      <c r="AF552" s="1069" t="str" cm="1">
        <f t="array" ref="AF552">IF($D552&lt;COLUMNS($F$7:AF$7),"",INDEX(TableDiv[[GASB]:[GASB]],_xlfn.AGGREGATE(15,3,(TableDiv[[Agency]:[Agency]]=$E552)/(TableDiv[[Agency]:[Agency]]=$E552)*(ROW(TableDiv[Agency])-ROW(TableDiv[[#Headers],[Agency]])),COLUMNS($F$7:AF$7))))</f>
        <v/>
      </c>
      <c r="AG552" s="1069" t="str" cm="1">
        <f t="array" ref="AG552">IF($D552&lt;COLUMNS($F$7:AG$7),"",INDEX(TableDiv[[GASB]:[GASB]],_xlfn.AGGREGATE(15,3,(TableDiv[[Agency]:[Agency]]=$E552)/(TableDiv[[Agency]:[Agency]]=$E552)*(ROW(TableDiv[Agency])-ROW(TableDiv[[#Headers],[Agency]])),COLUMNS($F$7:AG$7))))</f>
        <v/>
      </c>
      <c r="AH552" s="1069" t="str" cm="1">
        <f t="array" ref="AH552">IF($D552&lt;COLUMNS($F$7:AH$7),"",INDEX(TableDiv[[GASB]:[GASB]],_xlfn.AGGREGATE(15,3,(TableDiv[[Agency]:[Agency]]=$E552)/(TableDiv[[Agency]:[Agency]]=$E552)*(ROW(TableDiv[Agency])-ROW(TableDiv[[#Headers],[Agency]])),COLUMNS($F$7:AH$7))))</f>
        <v/>
      </c>
      <c r="AI552" s="1069" t="str" cm="1">
        <f t="array" ref="AI552">IF($D552&lt;COLUMNS($F$7:AI$7),"",INDEX(TableDiv[[GASB]:[GASB]],_xlfn.AGGREGATE(15,3,(TableDiv[[Agency]:[Agency]]=$E552)/(TableDiv[[Agency]:[Agency]]=$E552)*(ROW(TableDiv[Agency])-ROW(TableDiv[[#Headers],[Agency]])),COLUMNS($F$7:AI$7))))</f>
        <v/>
      </c>
      <c r="AJ552" s="1069" t="str" cm="1">
        <f t="array" ref="AJ552">IF($D552&lt;COLUMNS($F$7:AJ$7),"",INDEX(TableDiv[[GASB]:[GASB]],_xlfn.AGGREGATE(15,3,(TableDiv[[Agency]:[Agency]]=$E552)/(TableDiv[[Agency]:[Agency]]=$E552)*(ROW(TableDiv[Agency])-ROW(TableDiv[[#Headers],[Agency]])),COLUMNS($F$7:AJ$7))))</f>
        <v/>
      </c>
      <c r="AK552" s="1069" t="str" cm="1">
        <f t="array" ref="AK552">IF($D552&lt;COLUMNS($F$7:AK$7),"",INDEX(TableDiv[[GASB]:[GASB]],_xlfn.AGGREGATE(15,3,(TableDiv[[Agency]:[Agency]]=$E552)/(TableDiv[[Agency]:[Agency]]=$E552)*(ROW(TableDiv[Agency])-ROW(TableDiv[[#Headers],[Agency]])),COLUMNS($F$7:AK$7))))</f>
        <v/>
      </c>
      <c r="AL552" s="1069" t="str" cm="1">
        <f t="array" ref="AL552">IF($D552&lt;COLUMNS($F$7:AL$7),"",INDEX(TableDiv[[GASB]:[GASB]],_xlfn.AGGREGATE(15,3,(TableDiv[[Agency]:[Agency]]=$E552)/(TableDiv[[Agency]:[Agency]]=$E552)*(ROW(TableDiv[Agency])-ROW(TableDiv[[#Headers],[Agency]])),COLUMNS($F$7:AL$7))))</f>
        <v/>
      </c>
      <c r="AM552" s="1069" t="str" cm="1">
        <f t="array" ref="AM552">IF($D552&lt;COLUMNS($F$7:AM$7),"",INDEX(TableDiv[[GASB]:[GASB]],_xlfn.AGGREGATE(15,3,(TableDiv[[Agency]:[Agency]]=$E552)/(TableDiv[[Agency]:[Agency]]=$E552)*(ROW(TableDiv[Agency])-ROW(TableDiv[[#Headers],[Agency]])),COLUMNS($F$7:AM$7))))</f>
        <v/>
      </c>
      <c r="AN552" s="1069"/>
      <c r="AO552" s="1069"/>
      <c r="AP552" s="1069"/>
      <c r="AQ552" s="1069"/>
      <c r="AR552" s="1069"/>
      <c r="AS552" s="1069"/>
    </row>
    <row r="553" spans="1:45">
      <c r="A553" s="1069"/>
      <c r="B553" s="1069"/>
      <c r="C553" s="1069"/>
      <c r="W553" s="1069" t="str" cm="1">
        <f t="array" ref="W553">IF($D553&lt;COLUMNS($F$7:W$7),"",INDEX(TableDiv[[GASB]:[GASB]],_xlfn.AGGREGATE(15,3,(TableDiv[[Agency]:[Agency]]=$E553)/(TableDiv[[Agency]:[Agency]]=$E553)*(ROW(TableDiv[Agency])-ROW(TableDiv[[#Headers],[Agency]])),COLUMNS($F$7:W$7))))</f>
        <v/>
      </c>
      <c r="X553" s="1069" t="str" cm="1">
        <f t="array" ref="X553">IF($D553&lt;COLUMNS($F$7:X$7),"",INDEX(TableDiv[[GASB]:[GASB]],_xlfn.AGGREGATE(15,3,(TableDiv[[Agency]:[Agency]]=$E553)/(TableDiv[[Agency]:[Agency]]=$E553)*(ROW(TableDiv[Agency])-ROW(TableDiv[[#Headers],[Agency]])),COLUMNS($F$7:X$7))))</f>
        <v/>
      </c>
      <c r="Y553" s="1069" t="str" cm="1">
        <f t="array" ref="Y553">IF($D553&lt;COLUMNS($F$7:Y$7),"",INDEX(TableDiv[[GASB]:[GASB]],_xlfn.AGGREGATE(15,3,(TableDiv[[Agency]:[Agency]]=$E553)/(TableDiv[[Agency]:[Agency]]=$E553)*(ROW(TableDiv[Agency])-ROW(TableDiv[[#Headers],[Agency]])),COLUMNS($F$7:Y$7))))</f>
        <v/>
      </c>
      <c r="Z553" s="1069" t="str" cm="1">
        <f t="array" ref="Z553">IF($D553&lt;COLUMNS($F$7:Z$7),"",INDEX(TableDiv[[GASB]:[GASB]],_xlfn.AGGREGATE(15,3,(TableDiv[[Agency]:[Agency]]=$E553)/(TableDiv[[Agency]:[Agency]]=$E553)*(ROW(TableDiv[Agency])-ROW(TableDiv[[#Headers],[Agency]])),COLUMNS($F$7:Z$7))))</f>
        <v/>
      </c>
      <c r="AA553" s="1069" t="str" cm="1">
        <f t="array" ref="AA553">IF($D553&lt;COLUMNS($F$7:AA$7),"",INDEX(TableDiv[[GASB]:[GASB]],_xlfn.AGGREGATE(15,3,(TableDiv[[Agency]:[Agency]]=$E553)/(TableDiv[[Agency]:[Agency]]=$E553)*(ROW(TableDiv[Agency])-ROW(TableDiv[[#Headers],[Agency]])),COLUMNS($F$7:AA$7))))</f>
        <v/>
      </c>
      <c r="AB553" s="1069" t="str" cm="1">
        <f t="array" ref="AB553">IF($D553&lt;COLUMNS($F$7:AB$7),"",INDEX(TableDiv[[GASB]:[GASB]],_xlfn.AGGREGATE(15,3,(TableDiv[[Agency]:[Agency]]=$E553)/(TableDiv[[Agency]:[Agency]]=$E553)*(ROW(TableDiv[Agency])-ROW(TableDiv[[#Headers],[Agency]])),COLUMNS($F$7:AB$7))))</f>
        <v/>
      </c>
      <c r="AC553" s="1069" t="str" cm="1">
        <f t="array" ref="AC553">IF($D553&lt;COLUMNS($F$7:AC$7),"",INDEX(TableDiv[[GASB]:[GASB]],_xlfn.AGGREGATE(15,3,(TableDiv[[Agency]:[Agency]]=$E553)/(TableDiv[[Agency]:[Agency]]=$E553)*(ROW(TableDiv[Agency])-ROW(TableDiv[[#Headers],[Agency]])),COLUMNS($F$7:AC$7))))</f>
        <v/>
      </c>
      <c r="AD553" s="1069" t="str" cm="1">
        <f t="array" ref="AD553">IF($D553&lt;COLUMNS($F$7:AD$7),"",INDEX(TableDiv[[GASB]:[GASB]],_xlfn.AGGREGATE(15,3,(TableDiv[[Agency]:[Agency]]=$E553)/(TableDiv[[Agency]:[Agency]]=$E553)*(ROW(TableDiv[Agency])-ROW(TableDiv[[#Headers],[Agency]])),COLUMNS($F$7:AD$7))))</f>
        <v/>
      </c>
      <c r="AE553" s="1069" t="str" cm="1">
        <f t="array" ref="AE553">IF($D553&lt;COLUMNS($F$7:AE$7),"",INDEX(TableDiv[[GASB]:[GASB]],_xlfn.AGGREGATE(15,3,(TableDiv[[Agency]:[Agency]]=$E553)/(TableDiv[[Agency]:[Agency]]=$E553)*(ROW(TableDiv[Agency])-ROW(TableDiv[[#Headers],[Agency]])),COLUMNS($F$7:AE$7))))</f>
        <v/>
      </c>
      <c r="AF553" s="1069" t="str" cm="1">
        <f t="array" ref="AF553">IF($D553&lt;COLUMNS($F$7:AF$7),"",INDEX(TableDiv[[GASB]:[GASB]],_xlfn.AGGREGATE(15,3,(TableDiv[[Agency]:[Agency]]=$E553)/(TableDiv[[Agency]:[Agency]]=$E553)*(ROW(TableDiv[Agency])-ROW(TableDiv[[#Headers],[Agency]])),COLUMNS($F$7:AF$7))))</f>
        <v/>
      </c>
      <c r="AG553" s="1069" t="str" cm="1">
        <f t="array" ref="AG553">IF($D553&lt;COLUMNS($F$7:AG$7),"",INDEX(TableDiv[[GASB]:[GASB]],_xlfn.AGGREGATE(15,3,(TableDiv[[Agency]:[Agency]]=$E553)/(TableDiv[[Agency]:[Agency]]=$E553)*(ROW(TableDiv[Agency])-ROW(TableDiv[[#Headers],[Agency]])),COLUMNS($F$7:AG$7))))</f>
        <v/>
      </c>
      <c r="AH553" s="1069" t="str" cm="1">
        <f t="array" ref="AH553">IF($D553&lt;COLUMNS($F$7:AH$7),"",INDEX(TableDiv[[GASB]:[GASB]],_xlfn.AGGREGATE(15,3,(TableDiv[[Agency]:[Agency]]=$E553)/(TableDiv[[Agency]:[Agency]]=$E553)*(ROW(TableDiv[Agency])-ROW(TableDiv[[#Headers],[Agency]])),COLUMNS($F$7:AH$7))))</f>
        <v/>
      </c>
      <c r="AI553" s="1069" t="str" cm="1">
        <f t="array" ref="AI553">IF($D553&lt;COLUMNS($F$7:AI$7),"",INDEX(TableDiv[[GASB]:[GASB]],_xlfn.AGGREGATE(15,3,(TableDiv[[Agency]:[Agency]]=$E553)/(TableDiv[[Agency]:[Agency]]=$E553)*(ROW(TableDiv[Agency])-ROW(TableDiv[[#Headers],[Agency]])),COLUMNS($F$7:AI$7))))</f>
        <v/>
      </c>
      <c r="AJ553" s="1069" t="str" cm="1">
        <f t="array" ref="AJ553">IF($D553&lt;COLUMNS($F$7:AJ$7),"",INDEX(TableDiv[[GASB]:[GASB]],_xlfn.AGGREGATE(15,3,(TableDiv[[Agency]:[Agency]]=$E553)/(TableDiv[[Agency]:[Agency]]=$E553)*(ROW(TableDiv[Agency])-ROW(TableDiv[[#Headers],[Agency]])),COLUMNS($F$7:AJ$7))))</f>
        <v/>
      </c>
      <c r="AK553" s="1069" t="str" cm="1">
        <f t="array" ref="AK553">IF($D553&lt;COLUMNS($F$7:AK$7),"",INDEX(TableDiv[[GASB]:[GASB]],_xlfn.AGGREGATE(15,3,(TableDiv[[Agency]:[Agency]]=$E553)/(TableDiv[[Agency]:[Agency]]=$E553)*(ROW(TableDiv[Agency])-ROW(TableDiv[[#Headers],[Agency]])),COLUMNS($F$7:AK$7))))</f>
        <v/>
      </c>
      <c r="AL553" s="1069" t="str" cm="1">
        <f t="array" ref="AL553">IF($D553&lt;COLUMNS($F$7:AL$7),"",INDEX(TableDiv[[GASB]:[GASB]],_xlfn.AGGREGATE(15,3,(TableDiv[[Agency]:[Agency]]=$E553)/(TableDiv[[Agency]:[Agency]]=$E553)*(ROW(TableDiv[Agency])-ROW(TableDiv[[#Headers],[Agency]])),COLUMNS($F$7:AL$7))))</f>
        <v/>
      </c>
      <c r="AM553" s="1069" t="str" cm="1">
        <f t="array" ref="AM553">IF($D553&lt;COLUMNS($F$7:AM$7),"",INDEX(TableDiv[[GASB]:[GASB]],_xlfn.AGGREGATE(15,3,(TableDiv[[Agency]:[Agency]]=$E553)/(TableDiv[[Agency]:[Agency]]=$E553)*(ROW(TableDiv[Agency])-ROW(TableDiv[[#Headers],[Agency]])),COLUMNS($F$7:AM$7))))</f>
        <v/>
      </c>
      <c r="AN553" s="1069"/>
      <c r="AO553" s="1069"/>
      <c r="AP553" s="1069"/>
      <c r="AQ553" s="1069"/>
      <c r="AR553" s="1069"/>
      <c r="AS553" s="1069"/>
    </row>
    <row r="554" spans="1:45">
      <c r="A554" s="1069"/>
      <c r="B554" s="1069"/>
      <c r="C554" s="1069"/>
      <c r="W554" s="1069" t="str" cm="1">
        <f t="array" ref="W554">IF($D554&lt;COLUMNS($F$7:W$7),"",INDEX(TableDiv[[GASB]:[GASB]],_xlfn.AGGREGATE(15,3,(TableDiv[[Agency]:[Agency]]=$E554)/(TableDiv[[Agency]:[Agency]]=$E554)*(ROW(TableDiv[Agency])-ROW(TableDiv[[#Headers],[Agency]])),COLUMNS($F$7:W$7))))</f>
        <v/>
      </c>
      <c r="X554" s="1069" t="str" cm="1">
        <f t="array" ref="X554">IF($D554&lt;COLUMNS($F$7:X$7),"",INDEX(TableDiv[[GASB]:[GASB]],_xlfn.AGGREGATE(15,3,(TableDiv[[Agency]:[Agency]]=$E554)/(TableDiv[[Agency]:[Agency]]=$E554)*(ROW(TableDiv[Agency])-ROW(TableDiv[[#Headers],[Agency]])),COLUMNS($F$7:X$7))))</f>
        <v/>
      </c>
      <c r="Y554" s="1069" t="str" cm="1">
        <f t="array" ref="Y554">IF($D554&lt;COLUMNS($F$7:Y$7),"",INDEX(TableDiv[[GASB]:[GASB]],_xlfn.AGGREGATE(15,3,(TableDiv[[Agency]:[Agency]]=$E554)/(TableDiv[[Agency]:[Agency]]=$E554)*(ROW(TableDiv[Agency])-ROW(TableDiv[[#Headers],[Agency]])),COLUMNS($F$7:Y$7))))</f>
        <v/>
      </c>
      <c r="Z554" s="1069" t="str" cm="1">
        <f t="array" ref="Z554">IF($D554&lt;COLUMNS($F$7:Z$7),"",INDEX(TableDiv[[GASB]:[GASB]],_xlfn.AGGREGATE(15,3,(TableDiv[[Agency]:[Agency]]=$E554)/(TableDiv[[Agency]:[Agency]]=$E554)*(ROW(TableDiv[Agency])-ROW(TableDiv[[#Headers],[Agency]])),COLUMNS($F$7:Z$7))))</f>
        <v/>
      </c>
      <c r="AA554" s="1069" t="str" cm="1">
        <f t="array" ref="AA554">IF($D554&lt;COLUMNS($F$7:AA$7),"",INDEX(TableDiv[[GASB]:[GASB]],_xlfn.AGGREGATE(15,3,(TableDiv[[Agency]:[Agency]]=$E554)/(TableDiv[[Agency]:[Agency]]=$E554)*(ROW(TableDiv[Agency])-ROW(TableDiv[[#Headers],[Agency]])),COLUMNS($F$7:AA$7))))</f>
        <v/>
      </c>
      <c r="AB554" s="1069" t="str" cm="1">
        <f t="array" ref="AB554">IF($D554&lt;COLUMNS($F$7:AB$7),"",INDEX(TableDiv[[GASB]:[GASB]],_xlfn.AGGREGATE(15,3,(TableDiv[[Agency]:[Agency]]=$E554)/(TableDiv[[Agency]:[Agency]]=$E554)*(ROW(TableDiv[Agency])-ROW(TableDiv[[#Headers],[Agency]])),COLUMNS($F$7:AB$7))))</f>
        <v/>
      </c>
      <c r="AC554" s="1069" t="str" cm="1">
        <f t="array" ref="AC554">IF($D554&lt;COLUMNS($F$7:AC$7),"",INDEX(TableDiv[[GASB]:[GASB]],_xlfn.AGGREGATE(15,3,(TableDiv[[Agency]:[Agency]]=$E554)/(TableDiv[[Agency]:[Agency]]=$E554)*(ROW(TableDiv[Agency])-ROW(TableDiv[[#Headers],[Agency]])),COLUMNS($F$7:AC$7))))</f>
        <v/>
      </c>
      <c r="AD554" s="1069" t="str" cm="1">
        <f t="array" ref="AD554">IF($D554&lt;COLUMNS($F$7:AD$7),"",INDEX(TableDiv[[GASB]:[GASB]],_xlfn.AGGREGATE(15,3,(TableDiv[[Agency]:[Agency]]=$E554)/(TableDiv[[Agency]:[Agency]]=$E554)*(ROW(TableDiv[Agency])-ROW(TableDiv[[#Headers],[Agency]])),COLUMNS($F$7:AD$7))))</f>
        <v/>
      </c>
      <c r="AE554" s="1069" t="str" cm="1">
        <f t="array" ref="AE554">IF($D554&lt;COLUMNS($F$7:AE$7),"",INDEX(TableDiv[[GASB]:[GASB]],_xlfn.AGGREGATE(15,3,(TableDiv[[Agency]:[Agency]]=$E554)/(TableDiv[[Agency]:[Agency]]=$E554)*(ROW(TableDiv[Agency])-ROW(TableDiv[[#Headers],[Agency]])),COLUMNS($F$7:AE$7))))</f>
        <v/>
      </c>
      <c r="AF554" s="1069" t="str" cm="1">
        <f t="array" ref="AF554">IF($D554&lt;COLUMNS($F$7:AF$7),"",INDEX(TableDiv[[GASB]:[GASB]],_xlfn.AGGREGATE(15,3,(TableDiv[[Agency]:[Agency]]=$E554)/(TableDiv[[Agency]:[Agency]]=$E554)*(ROW(TableDiv[Agency])-ROW(TableDiv[[#Headers],[Agency]])),COLUMNS($F$7:AF$7))))</f>
        <v/>
      </c>
      <c r="AG554" s="1069" t="str" cm="1">
        <f t="array" ref="AG554">IF($D554&lt;COLUMNS($F$7:AG$7),"",INDEX(TableDiv[[GASB]:[GASB]],_xlfn.AGGREGATE(15,3,(TableDiv[[Agency]:[Agency]]=$E554)/(TableDiv[[Agency]:[Agency]]=$E554)*(ROW(TableDiv[Agency])-ROW(TableDiv[[#Headers],[Agency]])),COLUMNS($F$7:AG$7))))</f>
        <v/>
      </c>
      <c r="AH554" s="1069" t="str" cm="1">
        <f t="array" ref="AH554">IF($D554&lt;COLUMNS($F$7:AH$7),"",INDEX(TableDiv[[GASB]:[GASB]],_xlfn.AGGREGATE(15,3,(TableDiv[[Agency]:[Agency]]=$E554)/(TableDiv[[Agency]:[Agency]]=$E554)*(ROW(TableDiv[Agency])-ROW(TableDiv[[#Headers],[Agency]])),COLUMNS($F$7:AH$7))))</f>
        <v/>
      </c>
      <c r="AI554" s="1069" t="str" cm="1">
        <f t="array" ref="AI554">IF($D554&lt;COLUMNS($F$7:AI$7),"",INDEX(TableDiv[[GASB]:[GASB]],_xlfn.AGGREGATE(15,3,(TableDiv[[Agency]:[Agency]]=$E554)/(TableDiv[[Agency]:[Agency]]=$E554)*(ROW(TableDiv[Agency])-ROW(TableDiv[[#Headers],[Agency]])),COLUMNS($F$7:AI$7))))</f>
        <v/>
      </c>
      <c r="AJ554" s="1069" t="str" cm="1">
        <f t="array" ref="AJ554">IF($D554&lt;COLUMNS($F$7:AJ$7),"",INDEX(TableDiv[[GASB]:[GASB]],_xlfn.AGGREGATE(15,3,(TableDiv[[Agency]:[Agency]]=$E554)/(TableDiv[[Agency]:[Agency]]=$E554)*(ROW(TableDiv[Agency])-ROW(TableDiv[[#Headers],[Agency]])),COLUMNS($F$7:AJ$7))))</f>
        <v/>
      </c>
      <c r="AK554" s="1069" t="str" cm="1">
        <f t="array" ref="AK554">IF($D554&lt;COLUMNS($F$7:AK$7),"",INDEX(TableDiv[[GASB]:[GASB]],_xlfn.AGGREGATE(15,3,(TableDiv[[Agency]:[Agency]]=$E554)/(TableDiv[[Agency]:[Agency]]=$E554)*(ROW(TableDiv[Agency])-ROW(TableDiv[[#Headers],[Agency]])),COLUMNS($F$7:AK$7))))</f>
        <v/>
      </c>
      <c r="AL554" s="1069" t="str" cm="1">
        <f t="array" ref="AL554">IF($D554&lt;COLUMNS($F$7:AL$7),"",INDEX(TableDiv[[GASB]:[GASB]],_xlfn.AGGREGATE(15,3,(TableDiv[[Agency]:[Agency]]=$E554)/(TableDiv[[Agency]:[Agency]]=$E554)*(ROW(TableDiv[Agency])-ROW(TableDiv[[#Headers],[Agency]])),COLUMNS($F$7:AL$7))))</f>
        <v/>
      </c>
      <c r="AM554" s="1069" t="str" cm="1">
        <f t="array" ref="AM554">IF($D554&lt;COLUMNS($F$7:AM$7),"",INDEX(TableDiv[[GASB]:[GASB]],_xlfn.AGGREGATE(15,3,(TableDiv[[Agency]:[Agency]]=$E554)/(TableDiv[[Agency]:[Agency]]=$E554)*(ROW(TableDiv[Agency])-ROW(TableDiv[[#Headers],[Agency]])),COLUMNS($F$7:AM$7))))</f>
        <v/>
      </c>
      <c r="AN554" s="1069"/>
      <c r="AO554" s="1069"/>
      <c r="AP554" s="1069"/>
      <c r="AQ554" s="1069"/>
      <c r="AR554" s="1069"/>
      <c r="AS554" s="1069"/>
    </row>
    <row r="555" spans="1:45">
      <c r="A555" s="1069"/>
      <c r="B555" s="1069"/>
      <c r="C555" s="1069"/>
      <c r="W555" s="1069" t="str" cm="1">
        <f t="array" ref="W555">IF($D555&lt;COLUMNS($F$7:W$7),"",INDEX(TableDiv[[GASB]:[GASB]],_xlfn.AGGREGATE(15,3,(TableDiv[[Agency]:[Agency]]=$E555)/(TableDiv[[Agency]:[Agency]]=$E555)*(ROW(TableDiv[Agency])-ROW(TableDiv[[#Headers],[Agency]])),COLUMNS($F$7:W$7))))</f>
        <v/>
      </c>
      <c r="X555" s="1069" t="str" cm="1">
        <f t="array" ref="X555">IF($D555&lt;COLUMNS($F$7:X$7),"",INDEX(TableDiv[[GASB]:[GASB]],_xlfn.AGGREGATE(15,3,(TableDiv[[Agency]:[Agency]]=$E555)/(TableDiv[[Agency]:[Agency]]=$E555)*(ROW(TableDiv[Agency])-ROW(TableDiv[[#Headers],[Agency]])),COLUMNS($F$7:X$7))))</f>
        <v/>
      </c>
      <c r="Y555" s="1069" t="str" cm="1">
        <f t="array" ref="Y555">IF($D555&lt;COLUMNS($F$7:Y$7),"",INDEX(TableDiv[[GASB]:[GASB]],_xlfn.AGGREGATE(15,3,(TableDiv[[Agency]:[Agency]]=$E555)/(TableDiv[[Agency]:[Agency]]=$E555)*(ROW(TableDiv[Agency])-ROW(TableDiv[[#Headers],[Agency]])),COLUMNS($F$7:Y$7))))</f>
        <v/>
      </c>
      <c r="Z555" s="1069" t="str" cm="1">
        <f t="array" ref="Z555">IF($D555&lt;COLUMNS($F$7:Z$7),"",INDEX(TableDiv[[GASB]:[GASB]],_xlfn.AGGREGATE(15,3,(TableDiv[[Agency]:[Agency]]=$E555)/(TableDiv[[Agency]:[Agency]]=$E555)*(ROW(TableDiv[Agency])-ROW(TableDiv[[#Headers],[Agency]])),COLUMNS($F$7:Z$7))))</f>
        <v/>
      </c>
      <c r="AA555" s="1069" t="str" cm="1">
        <f t="array" ref="AA555">IF($D555&lt;COLUMNS($F$7:AA$7),"",INDEX(TableDiv[[GASB]:[GASB]],_xlfn.AGGREGATE(15,3,(TableDiv[[Agency]:[Agency]]=$E555)/(TableDiv[[Agency]:[Agency]]=$E555)*(ROW(TableDiv[Agency])-ROW(TableDiv[[#Headers],[Agency]])),COLUMNS($F$7:AA$7))))</f>
        <v/>
      </c>
      <c r="AB555" s="1069" t="str" cm="1">
        <f t="array" ref="AB555">IF($D555&lt;COLUMNS($F$7:AB$7),"",INDEX(TableDiv[[GASB]:[GASB]],_xlfn.AGGREGATE(15,3,(TableDiv[[Agency]:[Agency]]=$E555)/(TableDiv[[Agency]:[Agency]]=$E555)*(ROW(TableDiv[Agency])-ROW(TableDiv[[#Headers],[Agency]])),COLUMNS($F$7:AB$7))))</f>
        <v/>
      </c>
      <c r="AC555" s="1069" t="str" cm="1">
        <f t="array" ref="AC555">IF($D555&lt;COLUMNS($F$7:AC$7),"",INDEX(TableDiv[[GASB]:[GASB]],_xlfn.AGGREGATE(15,3,(TableDiv[[Agency]:[Agency]]=$E555)/(TableDiv[[Agency]:[Agency]]=$E555)*(ROW(TableDiv[Agency])-ROW(TableDiv[[#Headers],[Agency]])),COLUMNS($F$7:AC$7))))</f>
        <v/>
      </c>
      <c r="AD555" s="1069" t="str" cm="1">
        <f t="array" ref="AD555">IF($D555&lt;COLUMNS($F$7:AD$7),"",INDEX(TableDiv[[GASB]:[GASB]],_xlfn.AGGREGATE(15,3,(TableDiv[[Agency]:[Agency]]=$E555)/(TableDiv[[Agency]:[Agency]]=$E555)*(ROW(TableDiv[Agency])-ROW(TableDiv[[#Headers],[Agency]])),COLUMNS($F$7:AD$7))))</f>
        <v/>
      </c>
      <c r="AE555" s="1069" t="str" cm="1">
        <f t="array" ref="AE555">IF($D555&lt;COLUMNS($F$7:AE$7),"",INDEX(TableDiv[[GASB]:[GASB]],_xlfn.AGGREGATE(15,3,(TableDiv[[Agency]:[Agency]]=$E555)/(TableDiv[[Agency]:[Agency]]=$E555)*(ROW(TableDiv[Agency])-ROW(TableDiv[[#Headers],[Agency]])),COLUMNS($F$7:AE$7))))</f>
        <v/>
      </c>
      <c r="AF555" s="1069" t="str" cm="1">
        <f t="array" ref="AF555">IF($D555&lt;COLUMNS($F$7:AF$7),"",INDEX(TableDiv[[GASB]:[GASB]],_xlfn.AGGREGATE(15,3,(TableDiv[[Agency]:[Agency]]=$E555)/(TableDiv[[Agency]:[Agency]]=$E555)*(ROW(TableDiv[Agency])-ROW(TableDiv[[#Headers],[Agency]])),COLUMNS($F$7:AF$7))))</f>
        <v/>
      </c>
      <c r="AG555" s="1069" t="str" cm="1">
        <f t="array" ref="AG555">IF($D555&lt;COLUMNS($F$7:AG$7),"",INDEX(TableDiv[[GASB]:[GASB]],_xlfn.AGGREGATE(15,3,(TableDiv[[Agency]:[Agency]]=$E555)/(TableDiv[[Agency]:[Agency]]=$E555)*(ROW(TableDiv[Agency])-ROW(TableDiv[[#Headers],[Agency]])),COLUMNS($F$7:AG$7))))</f>
        <v/>
      </c>
      <c r="AH555" s="1069" t="str" cm="1">
        <f t="array" ref="AH555">IF($D555&lt;COLUMNS($F$7:AH$7),"",INDEX(TableDiv[[GASB]:[GASB]],_xlfn.AGGREGATE(15,3,(TableDiv[[Agency]:[Agency]]=$E555)/(TableDiv[[Agency]:[Agency]]=$E555)*(ROW(TableDiv[Agency])-ROW(TableDiv[[#Headers],[Agency]])),COLUMNS($F$7:AH$7))))</f>
        <v/>
      </c>
      <c r="AI555" s="1069" t="str" cm="1">
        <f t="array" ref="AI555">IF($D555&lt;COLUMNS($F$7:AI$7),"",INDEX(TableDiv[[GASB]:[GASB]],_xlfn.AGGREGATE(15,3,(TableDiv[[Agency]:[Agency]]=$E555)/(TableDiv[[Agency]:[Agency]]=$E555)*(ROW(TableDiv[Agency])-ROW(TableDiv[[#Headers],[Agency]])),COLUMNS($F$7:AI$7))))</f>
        <v/>
      </c>
      <c r="AJ555" s="1069" t="str" cm="1">
        <f t="array" ref="AJ555">IF($D555&lt;COLUMNS($F$7:AJ$7),"",INDEX(TableDiv[[GASB]:[GASB]],_xlfn.AGGREGATE(15,3,(TableDiv[[Agency]:[Agency]]=$E555)/(TableDiv[[Agency]:[Agency]]=$E555)*(ROW(TableDiv[Agency])-ROW(TableDiv[[#Headers],[Agency]])),COLUMNS($F$7:AJ$7))))</f>
        <v/>
      </c>
      <c r="AK555" s="1069" t="str" cm="1">
        <f t="array" ref="AK555">IF($D555&lt;COLUMNS($F$7:AK$7),"",INDEX(TableDiv[[GASB]:[GASB]],_xlfn.AGGREGATE(15,3,(TableDiv[[Agency]:[Agency]]=$E555)/(TableDiv[[Agency]:[Agency]]=$E555)*(ROW(TableDiv[Agency])-ROW(TableDiv[[#Headers],[Agency]])),COLUMNS($F$7:AK$7))))</f>
        <v/>
      </c>
      <c r="AL555" s="1069" t="str" cm="1">
        <f t="array" ref="AL555">IF($D555&lt;COLUMNS($F$7:AL$7),"",INDEX(TableDiv[[GASB]:[GASB]],_xlfn.AGGREGATE(15,3,(TableDiv[[Agency]:[Agency]]=$E555)/(TableDiv[[Agency]:[Agency]]=$E555)*(ROW(TableDiv[Agency])-ROW(TableDiv[[#Headers],[Agency]])),COLUMNS($F$7:AL$7))))</f>
        <v/>
      </c>
      <c r="AM555" s="1069" t="str" cm="1">
        <f t="array" ref="AM555">IF($D555&lt;COLUMNS($F$7:AM$7),"",INDEX(TableDiv[[GASB]:[GASB]],_xlfn.AGGREGATE(15,3,(TableDiv[[Agency]:[Agency]]=$E555)/(TableDiv[[Agency]:[Agency]]=$E555)*(ROW(TableDiv[Agency])-ROW(TableDiv[[#Headers],[Agency]])),COLUMNS($F$7:AM$7))))</f>
        <v/>
      </c>
      <c r="AN555" s="1069"/>
      <c r="AO555" s="1069"/>
      <c r="AP555" s="1069"/>
      <c r="AQ555" s="1069"/>
      <c r="AR555" s="1069"/>
      <c r="AS555" s="1069"/>
    </row>
    <row r="556" spans="1:45">
      <c r="A556" s="1069"/>
      <c r="B556" s="1069"/>
      <c r="C556" s="1069"/>
      <c r="W556" s="1069" t="str" cm="1">
        <f t="array" ref="W556">IF($D556&lt;COLUMNS($F$7:W$7),"",INDEX(TableDiv[[GASB]:[GASB]],_xlfn.AGGREGATE(15,3,(TableDiv[[Agency]:[Agency]]=$E556)/(TableDiv[[Agency]:[Agency]]=$E556)*(ROW(TableDiv[Agency])-ROW(TableDiv[[#Headers],[Agency]])),COLUMNS($F$7:W$7))))</f>
        <v/>
      </c>
      <c r="X556" s="1069" t="str" cm="1">
        <f t="array" ref="X556">IF($D556&lt;COLUMNS($F$7:X$7),"",INDEX(TableDiv[[GASB]:[GASB]],_xlfn.AGGREGATE(15,3,(TableDiv[[Agency]:[Agency]]=$E556)/(TableDiv[[Agency]:[Agency]]=$E556)*(ROW(TableDiv[Agency])-ROW(TableDiv[[#Headers],[Agency]])),COLUMNS($F$7:X$7))))</f>
        <v/>
      </c>
      <c r="Y556" s="1069" t="str" cm="1">
        <f t="array" ref="Y556">IF($D556&lt;COLUMNS($F$7:Y$7),"",INDEX(TableDiv[[GASB]:[GASB]],_xlfn.AGGREGATE(15,3,(TableDiv[[Agency]:[Agency]]=$E556)/(TableDiv[[Agency]:[Agency]]=$E556)*(ROW(TableDiv[Agency])-ROW(TableDiv[[#Headers],[Agency]])),COLUMNS($F$7:Y$7))))</f>
        <v/>
      </c>
      <c r="Z556" s="1069" t="str" cm="1">
        <f t="array" ref="Z556">IF($D556&lt;COLUMNS($F$7:Z$7),"",INDEX(TableDiv[[GASB]:[GASB]],_xlfn.AGGREGATE(15,3,(TableDiv[[Agency]:[Agency]]=$E556)/(TableDiv[[Agency]:[Agency]]=$E556)*(ROW(TableDiv[Agency])-ROW(TableDiv[[#Headers],[Agency]])),COLUMNS($F$7:Z$7))))</f>
        <v/>
      </c>
      <c r="AA556" s="1069" t="str" cm="1">
        <f t="array" ref="AA556">IF($D556&lt;COLUMNS($F$7:AA$7),"",INDEX(TableDiv[[GASB]:[GASB]],_xlfn.AGGREGATE(15,3,(TableDiv[[Agency]:[Agency]]=$E556)/(TableDiv[[Agency]:[Agency]]=$E556)*(ROW(TableDiv[Agency])-ROW(TableDiv[[#Headers],[Agency]])),COLUMNS($F$7:AA$7))))</f>
        <v/>
      </c>
      <c r="AB556" s="1069" t="str" cm="1">
        <f t="array" ref="AB556">IF($D556&lt;COLUMNS($F$7:AB$7),"",INDEX(TableDiv[[GASB]:[GASB]],_xlfn.AGGREGATE(15,3,(TableDiv[[Agency]:[Agency]]=$E556)/(TableDiv[[Agency]:[Agency]]=$E556)*(ROW(TableDiv[Agency])-ROW(TableDiv[[#Headers],[Agency]])),COLUMNS($F$7:AB$7))))</f>
        <v/>
      </c>
      <c r="AC556" s="1069" t="str" cm="1">
        <f t="array" ref="AC556">IF($D556&lt;COLUMNS($F$7:AC$7),"",INDEX(TableDiv[[GASB]:[GASB]],_xlfn.AGGREGATE(15,3,(TableDiv[[Agency]:[Agency]]=$E556)/(TableDiv[[Agency]:[Agency]]=$E556)*(ROW(TableDiv[Agency])-ROW(TableDiv[[#Headers],[Agency]])),COLUMNS($F$7:AC$7))))</f>
        <v/>
      </c>
      <c r="AD556" s="1069" t="str" cm="1">
        <f t="array" ref="AD556">IF($D556&lt;COLUMNS($F$7:AD$7),"",INDEX(TableDiv[[GASB]:[GASB]],_xlfn.AGGREGATE(15,3,(TableDiv[[Agency]:[Agency]]=$E556)/(TableDiv[[Agency]:[Agency]]=$E556)*(ROW(TableDiv[Agency])-ROW(TableDiv[[#Headers],[Agency]])),COLUMNS($F$7:AD$7))))</f>
        <v/>
      </c>
      <c r="AE556" s="1069" t="str" cm="1">
        <f t="array" ref="AE556">IF($D556&lt;COLUMNS($F$7:AE$7),"",INDEX(TableDiv[[GASB]:[GASB]],_xlfn.AGGREGATE(15,3,(TableDiv[[Agency]:[Agency]]=$E556)/(TableDiv[[Agency]:[Agency]]=$E556)*(ROW(TableDiv[Agency])-ROW(TableDiv[[#Headers],[Agency]])),COLUMNS($F$7:AE$7))))</f>
        <v/>
      </c>
      <c r="AF556" s="1069" t="str" cm="1">
        <f t="array" ref="AF556">IF($D556&lt;COLUMNS($F$7:AF$7),"",INDEX(TableDiv[[GASB]:[GASB]],_xlfn.AGGREGATE(15,3,(TableDiv[[Agency]:[Agency]]=$E556)/(TableDiv[[Agency]:[Agency]]=$E556)*(ROW(TableDiv[Agency])-ROW(TableDiv[[#Headers],[Agency]])),COLUMNS($F$7:AF$7))))</f>
        <v/>
      </c>
      <c r="AG556" s="1069" t="str" cm="1">
        <f t="array" ref="AG556">IF($D556&lt;COLUMNS($F$7:AG$7),"",INDEX(TableDiv[[GASB]:[GASB]],_xlfn.AGGREGATE(15,3,(TableDiv[[Agency]:[Agency]]=$E556)/(TableDiv[[Agency]:[Agency]]=$E556)*(ROW(TableDiv[Agency])-ROW(TableDiv[[#Headers],[Agency]])),COLUMNS($F$7:AG$7))))</f>
        <v/>
      </c>
      <c r="AH556" s="1069" t="str" cm="1">
        <f t="array" ref="AH556">IF($D556&lt;COLUMNS($F$7:AH$7),"",INDEX(TableDiv[[GASB]:[GASB]],_xlfn.AGGREGATE(15,3,(TableDiv[[Agency]:[Agency]]=$E556)/(TableDiv[[Agency]:[Agency]]=$E556)*(ROW(TableDiv[Agency])-ROW(TableDiv[[#Headers],[Agency]])),COLUMNS($F$7:AH$7))))</f>
        <v/>
      </c>
      <c r="AI556" s="1069" t="str" cm="1">
        <f t="array" ref="AI556">IF($D556&lt;COLUMNS($F$7:AI$7),"",INDEX(TableDiv[[GASB]:[GASB]],_xlfn.AGGREGATE(15,3,(TableDiv[[Agency]:[Agency]]=$E556)/(TableDiv[[Agency]:[Agency]]=$E556)*(ROW(TableDiv[Agency])-ROW(TableDiv[[#Headers],[Agency]])),COLUMNS($F$7:AI$7))))</f>
        <v/>
      </c>
      <c r="AJ556" s="1069" t="str" cm="1">
        <f t="array" ref="AJ556">IF($D556&lt;COLUMNS($F$7:AJ$7),"",INDEX(TableDiv[[GASB]:[GASB]],_xlfn.AGGREGATE(15,3,(TableDiv[[Agency]:[Agency]]=$E556)/(TableDiv[[Agency]:[Agency]]=$E556)*(ROW(TableDiv[Agency])-ROW(TableDiv[[#Headers],[Agency]])),COLUMNS($F$7:AJ$7))))</f>
        <v/>
      </c>
      <c r="AK556" s="1069" t="str" cm="1">
        <f t="array" ref="AK556">IF($D556&lt;COLUMNS($F$7:AK$7),"",INDEX(TableDiv[[GASB]:[GASB]],_xlfn.AGGREGATE(15,3,(TableDiv[[Agency]:[Agency]]=$E556)/(TableDiv[[Agency]:[Agency]]=$E556)*(ROW(TableDiv[Agency])-ROW(TableDiv[[#Headers],[Agency]])),COLUMNS($F$7:AK$7))))</f>
        <v/>
      </c>
      <c r="AL556" s="1069" t="str" cm="1">
        <f t="array" ref="AL556">IF($D556&lt;COLUMNS($F$7:AL$7),"",INDEX(TableDiv[[GASB]:[GASB]],_xlfn.AGGREGATE(15,3,(TableDiv[[Agency]:[Agency]]=$E556)/(TableDiv[[Agency]:[Agency]]=$E556)*(ROW(TableDiv[Agency])-ROW(TableDiv[[#Headers],[Agency]])),COLUMNS($F$7:AL$7))))</f>
        <v/>
      </c>
      <c r="AM556" s="1069" t="str" cm="1">
        <f t="array" ref="AM556">IF($D556&lt;COLUMNS($F$7:AM$7),"",INDEX(TableDiv[[GASB]:[GASB]],_xlfn.AGGREGATE(15,3,(TableDiv[[Agency]:[Agency]]=$E556)/(TableDiv[[Agency]:[Agency]]=$E556)*(ROW(TableDiv[Agency])-ROW(TableDiv[[#Headers],[Agency]])),COLUMNS($F$7:AM$7))))</f>
        <v/>
      </c>
      <c r="AN556" s="1069"/>
      <c r="AO556" s="1069"/>
      <c r="AP556" s="1069"/>
      <c r="AQ556" s="1069"/>
      <c r="AR556" s="1069"/>
      <c r="AS556" s="1069"/>
    </row>
    <row r="557" spans="1:45">
      <c r="A557" s="1069"/>
      <c r="B557" s="1069"/>
      <c r="C557" s="1069"/>
      <c r="W557" s="1069" t="str" cm="1">
        <f t="array" ref="W557">IF($D557&lt;COLUMNS($F$7:W$7),"",INDEX(TableDiv[[GASB]:[GASB]],_xlfn.AGGREGATE(15,3,(TableDiv[[Agency]:[Agency]]=$E557)/(TableDiv[[Agency]:[Agency]]=$E557)*(ROW(TableDiv[Agency])-ROW(TableDiv[[#Headers],[Agency]])),COLUMNS($F$7:W$7))))</f>
        <v/>
      </c>
      <c r="X557" s="1069" t="str" cm="1">
        <f t="array" ref="X557">IF($D557&lt;COLUMNS($F$7:X$7),"",INDEX(TableDiv[[GASB]:[GASB]],_xlfn.AGGREGATE(15,3,(TableDiv[[Agency]:[Agency]]=$E557)/(TableDiv[[Agency]:[Agency]]=$E557)*(ROW(TableDiv[Agency])-ROW(TableDiv[[#Headers],[Agency]])),COLUMNS($F$7:X$7))))</f>
        <v/>
      </c>
      <c r="Y557" s="1069" t="str" cm="1">
        <f t="array" ref="Y557">IF($D557&lt;COLUMNS($F$7:Y$7),"",INDEX(TableDiv[[GASB]:[GASB]],_xlfn.AGGREGATE(15,3,(TableDiv[[Agency]:[Agency]]=$E557)/(TableDiv[[Agency]:[Agency]]=$E557)*(ROW(TableDiv[Agency])-ROW(TableDiv[[#Headers],[Agency]])),COLUMNS($F$7:Y$7))))</f>
        <v/>
      </c>
      <c r="Z557" s="1069" t="str" cm="1">
        <f t="array" ref="Z557">IF($D557&lt;COLUMNS($F$7:Z$7),"",INDEX(TableDiv[[GASB]:[GASB]],_xlfn.AGGREGATE(15,3,(TableDiv[[Agency]:[Agency]]=$E557)/(TableDiv[[Agency]:[Agency]]=$E557)*(ROW(TableDiv[Agency])-ROW(TableDiv[[#Headers],[Agency]])),COLUMNS($F$7:Z$7))))</f>
        <v/>
      </c>
      <c r="AA557" s="1069" t="str" cm="1">
        <f t="array" ref="AA557">IF($D557&lt;COLUMNS($F$7:AA$7),"",INDEX(TableDiv[[GASB]:[GASB]],_xlfn.AGGREGATE(15,3,(TableDiv[[Agency]:[Agency]]=$E557)/(TableDiv[[Agency]:[Agency]]=$E557)*(ROW(TableDiv[Agency])-ROW(TableDiv[[#Headers],[Agency]])),COLUMNS($F$7:AA$7))))</f>
        <v/>
      </c>
      <c r="AB557" s="1069" t="str" cm="1">
        <f t="array" ref="AB557">IF($D557&lt;COLUMNS($F$7:AB$7),"",INDEX(TableDiv[[GASB]:[GASB]],_xlfn.AGGREGATE(15,3,(TableDiv[[Agency]:[Agency]]=$E557)/(TableDiv[[Agency]:[Agency]]=$E557)*(ROW(TableDiv[Agency])-ROW(TableDiv[[#Headers],[Agency]])),COLUMNS($F$7:AB$7))))</f>
        <v/>
      </c>
      <c r="AC557" s="1069" t="str" cm="1">
        <f t="array" ref="AC557">IF($D557&lt;COLUMNS($F$7:AC$7),"",INDEX(TableDiv[[GASB]:[GASB]],_xlfn.AGGREGATE(15,3,(TableDiv[[Agency]:[Agency]]=$E557)/(TableDiv[[Agency]:[Agency]]=$E557)*(ROW(TableDiv[Agency])-ROW(TableDiv[[#Headers],[Agency]])),COLUMNS($F$7:AC$7))))</f>
        <v/>
      </c>
      <c r="AD557" s="1069" t="str" cm="1">
        <f t="array" ref="AD557">IF($D557&lt;COLUMNS($F$7:AD$7),"",INDEX(TableDiv[[GASB]:[GASB]],_xlfn.AGGREGATE(15,3,(TableDiv[[Agency]:[Agency]]=$E557)/(TableDiv[[Agency]:[Agency]]=$E557)*(ROW(TableDiv[Agency])-ROW(TableDiv[[#Headers],[Agency]])),COLUMNS($F$7:AD$7))))</f>
        <v/>
      </c>
      <c r="AE557" s="1069" t="str" cm="1">
        <f t="array" ref="AE557">IF($D557&lt;COLUMNS($F$7:AE$7),"",INDEX(TableDiv[[GASB]:[GASB]],_xlfn.AGGREGATE(15,3,(TableDiv[[Agency]:[Agency]]=$E557)/(TableDiv[[Agency]:[Agency]]=$E557)*(ROW(TableDiv[Agency])-ROW(TableDiv[[#Headers],[Agency]])),COLUMNS($F$7:AE$7))))</f>
        <v/>
      </c>
      <c r="AF557" s="1069" t="str" cm="1">
        <f t="array" ref="AF557">IF($D557&lt;COLUMNS($F$7:AF$7),"",INDEX(TableDiv[[GASB]:[GASB]],_xlfn.AGGREGATE(15,3,(TableDiv[[Agency]:[Agency]]=$E557)/(TableDiv[[Agency]:[Agency]]=$E557)*(ROW(TableDiv[Agency])-ROW(TableDiv[[#Headers],[Agency]])),COLUMNS($F$7:AF$7))))</f>
        <v/>
      </c>
      <c r="AG557" s="1069" t="str" cm="1">
        <f t="array" ref="AG557">IF($D557&lt;COLUMNS($F$7:AG$7),"",INDEX(TableDiv[[GASB]:[GASB]],_xlfn.AGGREGATE(15,3,(TableDiv[[Agency]:[Agency]]=$E557)/(TableDiv[[Agency]:[Agency]]=$E557)*(ROW(TableDiv[Agency])-ROW(TableDiv[[#Headers],[Agency]])),COLUMNS($F$7:AG$7))))</f>
        <v/>
      </c>
      <c r="AH557" s="1069" t="str" cm="1">
        <f t="array" ref="AH557">IF($D557&lt;COLUMNS($F$7:AH$7),"",INDEX(TableDiv[[GASB]:[GASB]],_xlfn.AGGREGATE(15,3,(TableDiv[[Agency]:[Agency]]=$E557)/(TableDiv[[Agency]:[Agency]]=$E557)*(ROW(TableDiv[Agency])-ROW(TableDiv[[#Headers],[Agency]])),COLUMNS($F$7:AH$7))))</f>
        <v/>
      </c>
      <c r="AI557" s="1069" t="str" cm="1">
        <f t="array" ref="AI557">IF($D557&lt;COLUMNS($F$7:AI$7),"",INDEX(TableDiv[[GASB]:[GASB]],_xlfn.AGGREGATE(15,3,(TableDiv[[Agency]:[Agency]]=$E557)/(TableDiv[[Agency]:[Agency]]=$E557)*(ROW(TableDiv[Agency])-ROW(TableDiv[[#Headers],[Agency]])),COLUMNS($F$7:AI$7))))</f>
        <v/>
      </c>
      <c r="AJ557" s="1069" t="str" cm="1">
        <f t="array" ref="AJ557">IF($D557&lt;COLUMNS($F$7:AJ$7),"",INDEX(TableDiv[[GASB]:[GASB]],_xlfn.AGGREGATE(15,3,(TableDiv[[Agency]:[Agency]]=$E557)/(TableDiv[[Agency]:[Agency]]=$E557)*(ROW(TableDiv[Agency])-ROW(TableDiv[[#Headers],[Agency]])),COLUMNS($F$7:AJ$7))))</f>
        <v/>
      </c>
      <c r="AK557" s="1069" t="str" cm="1">
        <f t="array" ref="AK557">IF($D557&lt;COLUMNS($F$7:AK$7),"",INDEX(TableDiv[[GASB]:[GASB]],_xlfn.AGGREGATE(15,3,(TableDiv[[Agency]:[Agency]]=$E557)/(TableDiv[[Agency]:[Agency]]=$E557)*(ROW(TableDiv[Agency])-ROW(TableDiv[[#Headers],[Agency]])),COLUMNS($F$7:AK$7))))</f>
        <v/>
      </c>
      <c r="AL557" s="1069" t="str" cm="1">
        <f t="array" ref="AL557">IF($D557&lt;COLUMNS($F$7:AL$7),"",INDEX(TableDiv[[GASB]:[GASB]],_xlfn.AGGREGATE(15,3,(TableDiv[[Agency]:[Agency]]=$E557)/(TableDiv[[Agency]:[Agency]]=$E557)*(ROW(TableDiv[Agency])-ROW(TableDiv[[#Headers],[Agency]])),COLUMNS($F$7:AL$7))))</f>
        <v/>
      </c>
      <c r="AM557" s="1069" t="str" cm="1">
        <f t="array" ref="AM557">IF($D557&lt;COLUMNS($F$7:AM$7),"",INDEX(TableDiv[[GASB]:[GASB]],_xlfn.AGGREGATE(15,3,(TableDiv[[Agency]:[Agency]]=$E557)/(TableDiv[[Agency]:[Agency]]=$E557)*(ROW(TableDiv[Agency])-ROW(TableDiv[[#Headers],[Agency]])),COLUMNS($F$7:AM$7))))</f>
        <v/>
      </c>
      <c r="AN557" s="1069"/>
      <c r="AO557" s="1069"/>
      <c r="AP557" s="1069"/>
      <c r="AQ557" s="1069"/>
      <c r="AR557" s="1069"/>
      <c r="AS557" s="1069"/>
    </row>
    <row r="558" spans="1:45">
      <c r="A558" s="1069"/>
      <c r="B558" s="1069"/>
      <c r="C558" s="1069"/>
      <c r="W558" s="1069" t="str" cm="1">
        <f t="array" ref="W558">IF($D558&lt;COLUMNS($F$7:W$7),"",INDEX(TableDiv[[GASB]:[GASB]],_xlfn.AGGREGATE(15,3,(TableDiv[[Agency]:[Agency]]=$E558)/(TableDiv[[Agency]:[Agency]]=$E558)*(ROW(TableDiv[Agency])-ROW(TableDiv[[#Headers],[Agency]])),COLUMNS($F$7:W$7))))</f>
        <v/>
      </c>
      <c r="X558" s="1069" t="str" cm="1">
        <f t="array" ref="X558">IF($D558&lt;COLUMNS($F$7:X$7),"",INDEX(TableDiv[[GASB]:[GASB]],_xlfn.AGGREGATE(15,3,(TableDiv[[Agency]:[Agency]]=$E558)/(TableDiv[[Agency]:[Agency]]=$E558)*(ROW(TableDiv[Agency])-ROW(TableDiv[[#Headers],[Agency]])),COLUMNS($F$7:X$7))))</f>
        <v/>
      </c>
      <c r="Y558" s="1069" t="str" cm="1">
        <f t="array" ref="Y558">IF($D558&lt;COLUMNS($F$7:Y$7),"",INDEX(TableDiv[[GASB]:[GASB]],_xlfn.AGGREGATE(15,3,(TableDiv[[Agency]:[Agency]]=$E558)/(TableDiv[[Agency]:[Agency]]=$E558)*(ROW(TableDiv[Agency])-ROW(TableDiv[[#Headers],[Agency]])),COLUMNS($F$7:Y$7))))</f>
        <v/>
      </c>
      <c r="Z558" s="1069" t="str" cm="1">
        <f t="array" ref="Z558">IF($D558&lt;COLUMNS($F$7:Z$7),"",INDEX(TableDiv[[GASB]:[GASB]],_xlfn.AGGREGATE(15,3,(TableDiv[[Agency]:[Agency]]=$E558)/(TableDiv[[Agency]:[Agency]]=$E558)*(ROW(TableDiv[Agency])-ROW(TableDiv[[#Headers],[Agency]])),COLUMNS($F$7:Z$7))))</f>
        <v/>
      </c>
      <c r="AA558" s="1069" t="str" cm="1">
        <f t="array" ref="AA558">IF($D558&lt;COLUMNS($F$7:AA$7),"",INDEX(TableDiv[[GASB]:[GASB]],_xlfn.AGGREGATE(15,3,(TableDiv[[Agency]:[Agency]]=$E558)/(TableDiv[[Agency]:[Agency]]=$E558)*(ROW(TableDiv[Agency])-ROW(TableDiv[[#Headers],[Agency]])),COLUMNS($F$7:AA$7))))</f>
        <v/>
      </c>
      <c r="AB558" s="1069" t="str" cm="1">
        <f t="array" ref="AB558">IF($D558&lt;COLUMNS($F$7:AB$7),"",INDEX(TableDiv[[GASB]:[GASB]],_xlfn.AGGREGATE(15,3,(TableDiv[[Agency]:[Agency]]=$E558)/(TableDiv[[Agency]:[Agency]]=$E558)*(ROW(TableDiv[Agency])-ROW(TableDiv[[#Headers],[Agency]])),COLUMNS($F$7:AB$7))))</f>
        <v/>
      </c>
      <c r="AC558" s="1069" t="str" cm="1">
        <f t="array" ref="AC558">IF($D558&lt;COLUMNS($F$7:AC$7),"",INDEX(TableDiv[[GASB]:[GASB]],_xlfn.AGGREGATE(15,3,(TableDiv[[Agency]:[Agency]]=$E558)/(TableDiv[[Agency]:[Agency]]=$E558)*(ROW(TableDiv[Agency])-ROW(TableDiv[[#Headers],[Agency]])),COLUMNS($F$7:AC$7))))</f>
        <v/>
      </c>
      <c r="AD558" s="1069" t="str" cm="1">
        <f t="array" ref="AD558">IF($D558&lt;COLUMNS($F$7:AD$7),"",INDEX(TableDiv[[GASB]:[GASB]],_xlfn.AGGREGATE(15,3,(TableDiv[[Agency]:[Agency]]=$E558)/(TableDiv[[Agency]:[Agency]]=$E558)*(ROW(TableDiv[Agency])-ROW(TableDiv[[#Headers],[Agency]])),COLUMNS($F$7:AD$7))))</f>
        <v/>
      </c>
      <c r="AE558" s="1069" t="str" cm="1">
        <f t="array" ref="AE558">IF($D558&lt;COLUMNS($F$7:AE$7),"",INDEX(TableDiv[[GASB]:[GASB]],_xlfn.AGGREGATE(15,3,(TableDiv[[Agency]:[Agency]]=$E558)/(TableDiv[[Agency]:[Agency]]=$E558)*(ROW(TableDiv[Agency])-ROW(TableDiv[[#Headers],[Agency]])),COLUMNS($F$7:AE$7))))</f>
        <v/>
      </c>
      <c r="AF558" s="1069" t="str" cm="1">
        <f t="array" ref="AF558">IF($D558&lt;COLUMNS($F$7:AF$7),"",INDEX(TableDiv[[GASB]:[GASB]],_xlfn.AGGREGATE(15,3,(TableDiv[[Agency]:[Agency]]=$E558)/(TableDiv[[Agency]:[Agency]]=$E558)*(ROW(TableDiv[Agency])-ROW(TableDiv[[#Headers],[Agency]])),COLUMNS($F$7:AF$7))))</f>
        <v/>
      </c>
      <c r="AG558" s="1069" t="str" cm="1">
        <f t="array" ref="AG558">IF($D558&lt;COLUMNS($F$7:AG$7),"",INDEX(TableDiv[[GASB]:[GASB]],_xlfn.AGGREGATE(15,3,(TableDiv[[Agency]:[Agency]]=$E558)/(TableDiv[[Agency]:[Agency]]=$E558)*(ROW(TableDiv[Agency])-ROW(TableDiv[[#Headers],[Agency]])),COLUMNS($F$7:AG$7))))</f>
        <v/>
      </c>
      <c r="AH558" s="1069" t="str" cm="1">
        <f t="array" ref="AH558">IF($D558&lt;COLUMNS($F$7:AH$7),"",INDEX(TableDiv[[GASB]:[GASB]],_xlfn.AGGREGATE(15,3,(TableDiv[[Agency]:[Agency]]=$E558)/(TableDiv[[Agency]:[Agency]]=$E558)*(ROW(TableDiv[Agency])-ROW(TableDiv[[#Headers],[Agency]])),COLUMNS($F$7:AH$7))))</f>
        <v/>
      </c>
      <c r="AI558" s="1069" t="str" cm="1">
        <f t="array" ref="AI558">IF($D558&lt;COLUMNS($F$7:AI$7),"",INDEX(TableDiv[[GASB]:[GASB]],_xlfn.AGGREGATE(15,3,(TableDiv[[Agency]:[Agency]]=$E558)/(TableDiv[[Agency]:[Agency]]=$E558)*(ROW(TableDiv[Agency])-ROW(TableDiv[[#Headers],[Agency]])),COLUMNS($F$7:AI$7))))</f>
        <v/>
      </c>
      <c r="AJ558" s="1069" t="str" cm="1">
        <f t="array" ref="AJ558">IF($D558&lt;COLUMNS($F$7:AJ$7),"",INDEX(TableDiv[[GASB]:[GASB]],_xlfn.AGGREGATE(15,3,(TableDiv[[Agency]:[Agency]]=$E558)/(TableDiv[[Agency]:[Agency]]=$E558)*(ROW(TableDiv[Agency])-ROW(TableDiv[[#Headers],[Agency]])),COLUMNS($F$7:AJ$7))))</f>
        <v/>
      </c>
      <c r="AK558" s="1069" t="str" cm="1">
        <f t="array" ref="AK558">IF($D558&lt;COLUMNS($F$7:AK$7),"",INDEX(TableDiv[[GASB]:[GASB]],_xlfn.AGGREGATE(15,3,(TableDiv[[Agency]:[Agency]]=$E558)/(TableDiv[[Agency]:[Agency]]=$E558)*(ROW(TableDiv[Agency])-ROW(TableDiv[[#Headers],[Agency]])),COLUMNS($F$7:AK$7))))</f>
        <v/>
      </c>
      <c r="AL558" s="1069" t="str" cm="1">
        <f t="array" ref="AL558">IF($D558&lt;COLUMNS($F$7:AL$7),"",INDEX(TableDiv[[GASB]:[GASB]],_xlfn.AGGREGATE(15,3,(TableDiv[[Agency]:[Agency]]=$E558)/(TableDiv[[Agency]:[Agency]]=$E558)*(ROW(TableDiv[Agency])-ROW(TableDiv[[#Headers],[Agency]])),COLUMNS($F$7:AL$7))))</f>
        <v/>
      </c>
      <c r="AM558" s="1069" t="str" cm="1">
        <f t="array" ref="AM558">IF($D558&lt;COLUMNS($F$7:AM$7),"",INDEX(TableDiv[[GASB]:[GASB]],_xlfn.AGGREGATE(15,3,(TableDiv[[Agency]:[Agency]]=$E558)/(TableDiv[[Agency]:[Agency]]=$E558)*(ROW(TableDiv[Agency])-ROW(TableDiv[[#Headers],[Agency]])),COLUMNS($F$7:AM$7))))</f>
        <v/>
      </c>
      <c r="AN558" s="1069"/>
      <c r="AO558" s="1069"/>
      <c r="AP558" s="1069"/>
      <c r="AQ558" s="1069"/>
      <c r="AR558" s="1069"/>
      <c r="AS558" s="1069"/>
    </row>
    <row r="559" spans="1:45">
      <c r="A559" s="1069"/>
      <c r="B559" s="1069"/>
      <c r="C559" s="1069"/>
      <c r="W559" s="1069" t="str" cm="1">
        <f t="array" ref="W559">IF($D559&lt;COLUMNS($F$7:W$7),"",INDEX(TableDiv[[GASB]:[GASB]],_xlfn.AGGREGATE(15,3,(TableDiv[[Agency]:[Agency]]=$E559)/(TableDiv[[Agency]:[Agency]]=$E559)*(ROW(TableDiv[Agency])-ROW(TableDiv[[#Headers],[Agency]])),COLUMNS($F$7:W$7))))</f>
        <v/>
      </c>
      <c r="X559" s="1069" t="str" cm="1">
        <f t="array" ref="X559">IF($D559&lt;COLUMNS($F$7:X$7),"",INDEX(TableDiv[[GASB]:[GASB]],_xlfn.AGGREGATE(15,3,(TableDiv[[Agency]:[Agency]]=$E559)/(TableDiv[[Agency]:[Agency]]=$E559)*(ROW(TableDiv[Agency])-ROW(TableDiv[[#Headers],[Agency]])),COLUMNS($F$7:X$7))))</f>
        <v/>
      </c>
      <c r="Y559" s="1069" t="str" cm="1">
        <f t="array" ref="Y559">IF($D559&lt;COLUMNS($F$7:Y$7),"",INDEX(TableDiv[[GASB]:[GASB]],_xlfn.AGGREGATE(15,3,(TableDiv[[Agency]:[Agency]]=$E559)/(TableDiv[[Agency]:[Agency]]=$E559)*(ROW(TableDiv[Agency])-ROW(TableDiv[[#Headers],[Agency]])),COLUMNS($F$7:Y$7))))</f>
        <v/>
      </c>
      <c r="Z559" s="1069" t="str" cm="1">
        <f t="array" ref="Z559">IF($D559&lt;COLUMNS($F$7:Z$7),"",INDEX(TableDiv[[GASB]:[GASB]],_xlfn.AGGREGATE(15,3,(TableDiv[[Agency]:[Agency]]=$E559)/(TableDiv[[Agency]:[Agency]]=$E559)*(ROW(TableDiv[Agency])-ROW(TableDiv[[#Headers],[Agency]])),COLUMNS($F$7:Z$7))))</f>
        <v/>
      </c>
      <c r="AA559" s="1069" t="str" cm="1">
        <f t="array" ref="AA559">IF($D559&lt;COLUMNS($F$7:AA$7),"",INDEX(TableDiv[[GASB]:[GASB]],_xlfn.AGGREGATE(15,3,(TableDiv[[Agency]:[Agency]]=$E559)/(TableDiv[[Agency]:[Agency]]=$E559)*(ROW(TableDiv[Agency])-ROW(TableDiv[[#Headers],[Agency]])),COLUMNS($F$7:AA$7))))</f>
        <v/>
      </c>
      <c r="AB559" s="1069" t="str" cm="1">
        <f t="array" ref="AB559">IF($D559&lt;COLUMNS($F$7:AB$7),"",INDEX(TableDiv[[GASB]:[GASB]],_xlfn.AGGREGATE(15,3,(TableDiv[[Agency]:[Agency]]=$E559)/(TableDiv[[Agency]:[Agency]]=$E559)*(ROW(TableDiv[Agency])-ROW(TableDiv[[#Headers],[Agency]])),COLUMNS($F$7:AB$7))))</f>
        <v/>
      </c>
      <c r="AC559" s="1069" t="str" cm="1">
        <f t="array" ref="AC559">IF($D559&lt;COLUMNS($F$7:AC$7),"",INDEX(TableDiv[[GASB]:[GASB]],_xlfn.AGGREGATE(15,3,(TableDiv[[Agency]:[Agency]]=$E559)/(TableDiv[[Agency]:[Agency]]=$E559)*(ROW(TableDiv[Agency])-ROW(TableDiv[[#Headers],[Agency]])),COLUMNS($F$7:AC$7))))</f>
        <v/>
      </c>
      <c r="AD559" s="1069" t="str" cm="1">
        <f t="array" ref="AD559">IF($D559&lt;COLUMNS($F$7:AD$7),"",INDEX(TableDiv[[GASB]:[GASB]],_xlfn.AGGREGATE(15,3,(TableDiv[[Agency]:[Agency]]=$E559)/(TableDiv[[Agency]:[Agency]]=$E559)*(ROW(TableDiv[Agency])-ROW(TableDiv[[#Headers],[Agency]])),COLUMNS($F$7:AD$7))))</f>
        <v/>
      </c>
      <c r="AE559" s="1069" t="str" cm="1">
        <f t="array" ref="AE559">IF($D559&lt;COLUMNS($F$7:AE$7),"",INDEX(TableDiv[[GASB]:[GASB]],_xlfn.AGGREGATE(15,3,(TableDiv[[Agency]:[Agency]]=$E559)/(TableDiv[[Agency]:[Agency]]=$E559)*(ROW(TableDiv[Agency])-ROW(TableDiv[[#Headers],[Agency]])),COLUMNS($F$7:AE$7))))</f>
        <v/>
      </c>
      <c r="AF559" s="1069" t="str" cm="1">
        <f t="array" ref="AF559">IF($D559&lt;COLUMNS($F$7:AF$7),"",INDEX(TableDiv[[GASB]:[GASB]],_xlfn.AGGREGATE(15,3,(TableDiv[[Agency]:[Agency]]=$E559)/(TableDiv[[Agency]:[Agency]]=$E559)*(ROW(TableDiv[Agency])-ROW(TableDiv[[#Headers],[Agency]])),COLUMNS($F$7:AF$7))))</f>
        <v/>
      </c>
      <c r="AG559" s="1069" t="str" cm="1">
        <f t="array" ref="AG559">IF($D559&lt;COLUMNS($F$7:AG$7),"",INDEX(TableDiv[[GASB]:[GASB]],_xlfn.AGGREGATE(15,3,(TableDiv[[Agency]:[Agency]]=$E559)/(TableDiv[[Agency]:[Agency]]=$E559)*(ROW(TableDiv[Agency])-ROW(TableDiv[[#Headers],[Agency]])),COLUMNS($F$7:AG$7))))</f>
        <v/>
      </c>
      <c r="AH559" s="1069" t="str" cm="1">
        <f t="array" ref="AH559">IF($D559&lt;COLUMNS($F$7:AH$7),"",INDEX(TableDiv[[GASB]:[GASB]],_xlfn.AGGREGATE(15,3,(TableDiv[[Agency]:[Agency]]=$E559)/(TableDiv[[Agency]:[Agency]]=$E559)*(ROW(TableDiv[Agency])-ROW(TableDiv[[#Headers],[Agency]])),COLUMNS($F$7:AH$7))))</f>
        <v/>
      </c>
      <c r="AI559" s="1069" t="str" cm="1">
        <f t="array" ref="AI559">IF($D559&lt;COLUMNS($F$7:AI$7),"",INDEX(TableDiv[[GASB]:[GASB]],_xlfn.AGGREGATE(15,3,(TableDiv[[Agency]:[Agency]]=$E559)/(TableDiv[[Agency]:[Agency]]=$E559)*(ROW(TableDiv[Agency])-ROW(TableDiv[[#Headers],[Agency]])),COLUMNS($F$7:AI$7))))</f>
        <v/>
      </c>
      <c r="AJ559" s="1069" t="str" cm="1">
        <f t="array" ref="AJ559">IF($D559&lt;COLUMNS($F$7:AJ$7),"",INDEX(TableDiv[[GASB]:[GASB]],_xlfn.AGGREGATE(15,3,(TableDiv[[Agency]:[Agency]]=$E559)/(TableDiv[[Agency]:[Agency]]=$E559)*(ROW(TableDiv[Agency])-ROW(TableDiv[[#Headers],[Agency]])),COLUMNS($F$7:AJ$7))))</f>
        <v/>
      </c>
      <c r="AK559" s="1069" t="str" cm="1">
        <f t="array" ref="AK559">IF($D559&lt;COLUMNS($F$7:AK$7),"",INDEX(TableDiv[[GASB]:[GASB]],_xlfn.AGGREGATE(15,3,(TableDiv[[Agency]:[Agency]]=$E559)/(TableDiv[[Agency]:[Agency]]=$E559)*(ROW(TableDiv[Agency])-ROW(TableDiv[[#Headers],[Agency]])),COLUMNS($F$7:AK$7))))</f>
        <v/>
      </c>
      <c r="AL559" s="1069" t="str" cm="1">
        <f t="array" ref="AL559">IF($D559&lt;COLUMNS($F$7:AL$7),"",INDEX(TableDiv[[GASB]:[GASB]],_xlfn.AGGREGATE(15,3,(TableDiv[[Agency]:[Agency]]=$E559)/(TableDiv[[Agency]:[Agency]]=$E559)*(ROW(TableDiv[Agency])-ROW(TableDiv[[#Headers],[Agency]])),COLUMNS($F$7:AL$7))))</f>
        <v/>
      </c>
      <c r="AM559" s="1069" t="str" cm="1">
        <f t="array" ref="AM559">IF($D559&lt;COLUMNS($F$7:AM$7),"",INDEX(TableDiv[[GASB]:[GASB]],_xlfn.AGGREGATE(15,3,(TableDiv[[Agency]:[Agency]]=$E559)/(TableDiv[[Agency]:[Agency]]=$E559)*(ROW(TableDiv[Agency])-ROW(TableDiv[[#Headers],[Agency]])),COLUMNS($F$7:AM$7))))</f>
        <v/>
      </c>
      <c r="AN559" s="1069"/>
      <c r="AO559" s="1069"/>
      <c r="AP559" s="1069"/>
      <c r="AQ559" s="1069"/>
      <c r="AR559" s="1069"/>
      <c r="AS559" s="1069"/>
    </row>
    <row r="560" spans="1:45">
      <c r="A560" s="1069"/>
      <c r="B560" s="1069"/>
      <c r="C560" s="1069"/>
      <c r="W560" s="1069" t="str" cm="1">
        <f t="array" ref="W560">IF($D560&lt;COLUMNS($F$7:W$7),"",INDEX(TableDiv[[GASB]:[GASB]],_xlfn.AGGREGATE(15,3,(TableDiv[[Agency]:[Agency]]=$E560)/(TableDiv[[Agency]:[Agency]]=$E560)*(ROW(TableDiv[Agency])-ROW(TableDiv[[#Headers],[Agency]])),COLUMNS($F$7:W$7))))</f>
        <v/>
      </c>
      <c r="X560" s="1069" t="str" cm="1">
        <f t="array" ref="X560">IF($D560&lt;COLUMNS($F$7:X$7),"",INDEX(TableDiv[[GASB]:[GASB]],_xlfn.AGGREGATE(15,3,(TableDiv[[Agency]:[Agency]]=$E560)/(TableDiv[[Agency]:[Agency]]=$E560)*(ROW(TableDiv[Agency])-ROW(TableDiv[[#Headers],[Agency]])),COLUMNS($F$7:X$7))))</f>
        <v/>
      </c>
      <c r="Y560" s="1069" t="str" cm="1">
        <f t="array" ref="Y560">IF($D560&lt;COLUMNS($F$7:Y$7),"",INDEX(TableDiv[[GASB]:[GASB]],_xlfn.AGGREGATE(15,3,(TableDiv[[Agency]:[Agency]]=$E560)/(TableDiv[[Agency]:[Agency]]=$E560)*(ROW(TableDiv[Agency])-ROW(TableDiv[[#Headers],[Agency]])),COLUMNS($F$7:Y$7))))</f>
        <v/>
      </c>
      <c r="Z560" s="1069" t="str" cm="1">
        <f t="array" ref="Z560">IF($D560&lt;COLUMNS($F$7:Z$7),"",INDEX(TableDiv[[GASB]:[GASB]],_xlfn.AGGREGATE(15,3,(TableDiv[[Agency]:[Agency]]=$E560)/(TableDiv[[Agency]:[Agency]]=$E560)*(ROW(TableDiv[Agency])-ROW(TableDiv[[#Headers],[Agency]])),COLUMNS($F$7:Z$7))))</f>
        <v/>
      </c>
      <c r="AA560" s="1069" t="str" cm="1">
        <f t="array" ref="AA560">IF($D560&lt;COLUMNS($F$7:AA$7),"",INDEX(TableDiv[[GASB]:[GASB]],_xlfn.AGGREGATE(15,3,(TableDiv[[Agency]:[Agency]]=$E560)/(TableDiv[[Agency]:[Agency]]=$E560)*(ROW(TableDiv[Agency])-ROW(TableDiv[[#Headers],[Agency]])),COLUMNS($F$7:AA$7))))</f>
        <v/>
      </c>
      <c r="AB560" s="1069" t="str" cm="1">
        <f t="array" ref="AB560">IF($D560&lt;COLUMNS($F$7:AB$7),"",INDEX(TableDiv[[GASB]:[GASB]],_xlfn.AGGREGATE(15,3,(TableDiv[[Agency]:[Agency]]=$E560)/(TableDiv[[Agency]:[Agency]]=$E560)*(ROW(TableDiv[Agency])-ROW(TableDiv[[#Headers],[Agency]])),COLUMNS($F$7:AB$7))))</f>
        <v/>
      </c>
      <c r="AC560" s="1069" t="str" cm="1">
        <f t="array" ref="AC560">IF($D560&lt;COLUMNS($F$7:AC$7),"",INDEX(TableDiv[[GASB]:[GASB]],_xlfn.AGGREGATE(15,3,(TableDiv[[Agency]:[Agency]]=$E560)/(TableDiv[[Agency]:[Agency]]=$E560)*(ROW(TableDiv[Agency])-ROW(TableDiv[[#Headers],[Agency]])),COLUMNS($F$7:AC$7))))</f>
        <v/>
      </c>
      <c r="AD560" s="1069" t="str" cm="1">
        <f t="array" ref="AD560">IF($D560&lt;COLUMNS($F$7:AD$7),"",INDEX(TableDiv[[GASB]:[GASB]],_xlfn.AGGREGATE(15,3,(TableDiv[[Agency]:[Agency]]=$E560)/(TableDiv[[Agency]:[Agency]]=$E560)*(ROW(TableDiv[Agency])-ROW(TableDiv[[#Headers],[Agency]])),COLUMNS($F$7:AD$7))))</f>
        <v/>
      </c>
      <c r="AE560" s="1069" t="str" cm="1">
        <f t="array" ref="AE560">IF($D560&lt;COLUMNS($F$7:AE$7),"",INDEX(TableDiv[[GASB]:[GASB]],_xlfn.AGGREGATE(15,3,(TableDiv[[Agency]:[Agency]]=$E560)/(TableDiv[[Agency]:[Agency]]=$E560)*(ROW(TableDiv[Agency])-ROW(TableDiv[[#Headers],[Agency]])),COLUMNS($F$7:AE$7))))</f>
        <v/>
      </c>
      <c r="AF560" s="1069" t="str" cm="1">
        <f t="array" ref="AF560">IF($D560&lt;COLUMNS($F$7:AF$7),"",INDEX(TableDiv[[GASB]:[GASB]],_xlfn.AGGREGATE(15,3,(TableDiv[[Agency]:[Agency]]=$E560)/(TableDiv[[Agency]:[Agency]]=$E560)*(ROW(TableDiv[Agency])-ROW(TableDiv[[#Headers],[Agency]])),COLUMNS($F$7:AF$7))))</f>
        <v/>
      </c>
      <c r="AG560" s="1069" t="str" cm="1">
        <f t="array" ref="AG560">IF($D560&lt;COLUMNS($F$7:AG$7),"",INDEX(TableDiv[[GASB]:[GASB]],_xlfn.AGGREGATE(15,3,(TableDiv[[Agency]:[Agency]]=$E560)/(TableDiv[[Agency]:[Agency]]=$E560)*(ROW(TableDiv[Agency])-ROW(TableDiv[[#Headers],[Agency]])),COLUMNS($F$7:AG$7))))</f>
        <v/>
      </c>
      <c r="AH560" s="1069" t="str" cm="1">
        <f t="array" ref="AH560">IF($D560&lt;COLUMNS($F$7:AH$7),"",INDEX(TableDiv[[GASB]:[GASB]],_xlfn.AGGREGATE(15,3,(TableDiv[[Agency]:[Agency]]=$E560)/(TableDiv[[Agency]:[Agency]]=$E560)*(ROW(TableDiv[Agency])-ROW(TableDiv[[#Headers],[Agency]])),COLUMNS($F$7:AH$7))))</f>
        <v/>
      </c>
      <c r="AI560" s="1069" t="str" cm="1">
        <f t="array" ref="AI560">IF($D560&lt;COLUMNS($F$7:AI$7),"",INDEX(TableDiv[[GASB]:[GASB]],_xlfn.AGGREGATE(15,3,(TableDiv[[Agency]:[Agency]]=$E560)/(TableDiv[[Agency]:[Agency]]=$E560)*(ROW(TableDiv[Agency])-ROW(TableDiv[[#Headers],[Agency]])),COLUMNS($F$7:AI$7))))</f>
        <v/>
      </c>
      <c r="AJ560" s="1069" t="str" cm="1">
        <f t="array" ref="AJ560">IF($D560&lt;COLUMNS($F$7:AJ$7),"",INDEX(TableDiv[[GASB]:[GASB]],_xlfn.AGGREGATE(15,3,(TableDiv[[Agency]:[Agency]]=$E560)/(TableDiv[[Agency]:[Agency]]=$E560)*(ROW(TableDiv[Agency])-ROW(TableDiv[[#Headers],[Agency]])),COLUMNS($F$7:AJ$7))))</f>
        <v/>
      </c>
      <c r="AK560" s="1069" t="str" cm="1">
        <f t="array" ref="AK560">IF($D560&lt;COLUMNS($F$7:AK$7),"",INDEX(TableDiv[[GASB]:[GASB]],_xlfn.AGGREGATE(15,3,(TableDiv[[Agency]:[Agency]]=$E560)/(TableDiv[[Agency]:[Agency]]=$E560)*(ROW(TableDiv[Agency])-ROW(TableDiv[[#Headers],[Agency]])),COLUMNS($F$7:AK$7))))</f>
        <v/>
      </c>
      <c r="AL560" s="1069" t="str" cm="1">
        <f t="array" ref="AL560">IF($D560&lt;COLUMNS($F$7:AL$7),"",INDEX(TableDiv[[GASB]:[GASB]],_xlfn.AGGREGATE(15,3,(TableDiv[[Agency]:[Agency]]=$E560)/(TableDiv[[Agency]:[Agency]]=$E560)*(ROW(TableDiv[Agency])-ROW(TableDiv[[#Headers],[Agency]])),COLUMNS($F$7:AL$7))))</f>
        <v/>
      </c>
      <c r="AM560" s="1069" t="str" cm="1">
        <f t="array" ref="AM560">IF($D560&lt;COLUMNS($F$7:AM$7),"",INDEX(TableDiv[[GASB]:[GASB]],_xlfn.AGGREGATE(15,3,(TableDiv[[Agency]:[Agency]]=$E560)/(TableDiv[[Agency]:[Agency]]=$E560)*(ROW(TableDiv[Agency])-ROW(TableDiv[[#Headers],[Agency]])),COLUMNS($F$7:AM$7))))</f>
        <v/>
      </c>
      <c r="AN560" s="1069"/>
      <c r="AO560" s="1069"/>
      <c r="AP560" s="1069"/>
      <c r="AQ560" s="1069"/>
      <c r="AR560" s="1069"/>
      <c r="AS560" s="1069"/>
    </row>
    <row r="561" spans="1:45">
      <c r="A561" s="1069"/>
      <c r="B561" s="1069"/>
      <c r="C561" s="1069"/>
      <c r="W561" s="1069" t="str" cm="1">
        <f t="array" ref="W561">IF($D561&lt;COLUMNS($F$7:W$7),"",INDEX(TableDiv[[GASB]:[GASB]],_xlfn.AGGREGATE(15,3,(TableDiv[[Agency]:[Agency]]=$E561)/(TableDiv[[Agency]:[Agency]]=$E561)*(ROW(TableDiv[Agency])-ROW(TableDiv[[#Headers],[Agency]])),COLUMNS($F$7:W$7))))</f>
        <v/>
      </c>
      <c r="X561" s="1069" t="str" cm="1">
        <f t="array" ref="X561">IF($D561&lt;COLUMNS($F$7:X$7),"",INDEX(TableDiv[[GASB]:[GASB]],_xlfn.AGGREGATE(15,3,(TableDiv[[Agency]:[Agency]]=$E561)/(TableDiv[[Agency]:[Agency]]=$E561)*(ROW(TableDiv[Agency])-ROW(TableDiv[[#Headers],[Agency]])),COLUMNS($F$7:X$7))))</f>
        <v/>
      </c>
      <c r="Y561" s="1069" t="str" cm="1">
        <f t="array" ref="Y561">IF($D561&lt;COLUMNS($F$7:Y$7),"",INDEX(TableDiv[[GASB]:[GASB]],_xlfn.AGGREGATE(15,3,(TableDiv[[Agency]:[Agency]]=$E561)/(TableDiv[[Agency]:[Agency]]=$E561)*(ROW(TableDiv[Agency])-ROW(TableDiv[[#Headers],[Agency]])),COLUMNS($F$7:Y$7))))</f>
        <v/>
      </c>
      <c r="Z561" s="1069" t="str" cm="1">
        <f t="array" ref="Z561">IF($D561&lt;COLUMNS($F$7:Z$7),"",INDEX(TableDiv[[GASB]:[GASB]],_xlfn.AGGREGATE(15,3,(TableDiv[[Agency]:[Agency]]=$E561)/(TableDiv[[Agency]:[Agency]]=$E561)*(ROW(TableDiv[Agency])-ROW(TableDiv[[#Headers],[Agency]])),COLUMNS($F$7:Z$7))))</f>
        <v/>
      </c>
      <c r="AA561" s="1069" t="str" cm="1">
        <f t="array" ref="AA561">IF($D561&lt;COLUMNS($F$7:AA$7),"",INDEX(TableDiv[[GASB]:[GASB]],_xlfn.AGGREGATE(15,3,(TableDiv[[Agency]:[Agency]]=$E561)/(TableDiv[[Agency]:[Agency]]=$E561)*(ROW(TableDiv[Agency])-ROW(TableDiv[[#Headers],[Agency]])),COLUMNS($F$7:AA$7))))</f>
        <v/>
      </c>
      <c r="AB561" s="1069" t="str" cm="1">
        <f t="array" ref="AB561">IF($D561&lt;COLUMNS($F$7:AB$7),"",INDEX(TableDiv[[GASB]:[GASB]],_xlfn.AGGREGATE(15,3,(TableDiv[[Agency]:[Agency]]=$E561)/(TableDiv[[Agency]:[Agency]]=$E561)*(ROW(TableDiv[Agency])-ROW(TableDiv[[#Headers],[Agency]])),COLUMNS($F$7:AB$7))))</f>
        <v/>
      </c>
      <c r="AC561" s="1069" t="str" cm="1">
        <f t="array" ref="AC561">IF($D561&lt;COLUMNS($F$7:AC$7),"",INDEX(TableDiv[[GASB]:[GASB]],_xlfn.AGGREGATE(15,3,(TableDiv[[Agency]:[Agency]]=$E561)/(TableDiv[[Agency]:[Agency]]=$E561)*(ROW(TableDiv[Agency])-ROW(TableDiv[[#Headers],[Agency]])),COLUMNS($F$7:AC$7))))</f>
        <v/>
      </c>
      <c r="AD561" s="1069" t="str" cm="1">
        <f t="array" ref="AD561">IF($D561&lt;COLUMNS($F$7:AD$7),"",INDEX(TableDiv[[GASB]:[GASB]],_xlfn.AGGREGATE(15,3,(TableDiv[[Agency]:[Agency]]=$E561)/(TableDiv[[Agency]:[Agency]]=$E561)*(ROW(TableDiv[Agency])-ROW(TableDiv[[#Headers],[Agency]])),COLUMNS($F$7:AD$7))))</f>
        <v/>
      </c>
      <c r="AE561" s="1069" t="str" cm="1">
        <f t="array" ref="AE561">IF($D561&lt;COLUMNS($F$7:AE$7),"",INDEX(TableDiv[[GASB]:[GASB]],_xlfn.AGGREGATE(15,3,(TableDiv[[Agency]:[Agency]]=$E561)/(TableDiv[[Agency]:[Agency]]=$E561)*(ROW(TableDiv[Agency])-ROW(TableDiv[[#Headers],[Agency]])),COLUMNS($F$7:AE$7))))</f>
        <v/>
      </c>
      <c r="AF561" s="1069" t="str" cm="1">
        <f t="array" ref="AF561">IF($D561&lt;COLUMNS($F$7:AF$7),"",INDEX(TableDiv[[GASB]:[GASB]],_xlfn.AGGREGATE(15,3,(TableDiv[[Agency]:[Agency]]=$E561)/(TableDiv[[Agency]:[Agency]]=$E561)*(ROW(TableDiv[Agency])-ROW(TableDiv[[#Headers],[Agency]])),COLUMNS($F$7:AF$7))))</f>
        <v/>
      </c>
      <c r="AG561" s="1069" t="str" cm="1">
        <f t="array" ref="AG561">IF($D561&lt;COLUMNS($F$7:AG$7),"",INDEX(TableDiv[[GASB]:[GASB]],_xlfn.AGGREGATE(15,3,(TableDiv[[Agency]:[Agency]]=$E561)/(TableDiv[[Agency]:[Agency]]=$E561)*(ROW(TableDiv[Agency])-ROW(TableDiv[[#Headers],[Agency]])),COLUMNS($F$7:AG$7))))</f>
        <v/>
      </c>
      <c r="AH561" s="1069" t="str" cm="1">
        <f t="array" ref="AH561">IF($D561&lt;COLUMNS($F$7:AH$7),"",INDEX(TableDiv[[GASB]:[GASB]],_xlfn.AGGREGATE(15,3,(TableDiv[[Agency]:[Agency]]=$E561)/(TableDiv[[Agency]:[Agency]]=$E561)*(ROW(TableDiv[Agency])-ROW(TableDiv[[#Headers],[Agency]])),COLUMNS($F$7:AH$7))))</f>
        <v/>
      </c>
      <c r="AI561" s="1069" t="str" cm="1">
        <f t="array" ref="AI561">IF($D561&lt;COLUMNS($F$7:AI$7),"",INDEX(TableDiv[[GASB]:[GASB]],_xlfn.AGGREGATE(15,3,(TableDiv[[Agency]:[Agency]]=$E561)/(TableDiv[[Agency]:[Agency]]=$E561)*(ROW(TableDiv[Agency])-ROW(TableDiv[[#Headers],[Agency]])),COLUMNS($F$7:AI$7))))</f>
        <v/>
      </c>
      <c r="AJ561" s="1069" t="str" cm="1">
        <f t="array" ref="AJ561">IF($D561&lt;COLUMNS($F$7:AJ$7),"",INDEX(TableDiv[[GASB]:[GASB]],_xlfn.AGGREGATE(15,3,(TableDiv[[Agency]:[Agency]]=$E561)/(TableDiv[[Agency]:[Agency]]=$E561)*(ROW(TableDiv[Agency])-ROW(TableDiv[[#Headers],[Agency]])),COLUMNS($F$7:AJ$7))))</f>
        <v/>
      </c>
      <c r="AK561" s="1069" t="str" cm="1">
        <f t="array" ref="AK561">IF($D561&lt;COLUMNS($F$7:AK$7),"",INDEX(TableDiv[[GASB]:[GASB]],_xlfn.AGGREGATE(15,3,(TableDiv[[Agency]:[Agency]]=$E561)/(TableDiv[[Agency]:[Agency]]=$E561)*(ROW(TableDiv[Agency])-ROW(TableDiv[[#Headers],[Agency]])),COLUMNS($F$7:AK$7))))</f>
        <v/>
      </c>
      <c r="AL561" s="1069" t="str" cm="1">
        <f t="array" ref="AL561">IF($D561&lt;COLUMNS($F$7:AL$7),"",INDEX(TableDiv[[GASB]:[GASB]],_xlfn.AGGREGATE(15,3,(TableDiv[[Agency]:[Agency]]=$E561)/(TableDiv[[Agency]:[Agency]]=$E561)*(ROW(TableDiv[Agency])-ROW(TableDiv[[#Headers],[Agency]])),COLUMNS($F$7:AL$7))))</f>
        <v/>
      </c>
      <c r="AM561" s="1069" t="str" cm="1">
        <f t="array" ref="AM561">IF($D561&lt;COLUMNS($F$7:AM$7),"",INDEX(TableDiv[[GASB]:[GASB]],_xlfn.AGGREGATE(15,3,(TableDiv[[Agency]:[Agency]]=$E561)/(TableDiv[[Agency]:[Agency]]=$E561)*(ROW(TableDiv[Agency])-ROW(TableDiv[[#Headers],[Agency]])),COLUMNS($F$7:AM$7))))</f>
        <v/>
      </c>
      <c r="AN561" s="1069"/>
      <c r="AO561" s="1069"/>
      <c r="AP561" s="1069"/>
      <c r="AQ561" s="1069"/>
      <c r="AR561" s="1069"/>
      <c r="AS561" s="1069"/>
    </row>
    <row r="562" spans="1:45">
      <c r="A562" s="1069"/>
      <c r="B562" s="1069"/>
      <c r="C562" s="1069"/>
      <c r="W562" s="1069" t="str" cm="1">
        <f t="array" ref="W562">IF($D562&lt;COLUMNS($F$7:W$7),"",INDEX(TableDiv[[GASB]:[GASB]],_xlfn.AGGREGATE(15,3,(TableDiv[[Agency]:[Agency]]=$E562)/(TableDiv[[Agency]:[Agency]]=$E562)*(ROW(TableDiv[Agency])-ROW(TableDiv[[#Headers],[Agency]])),COLUMNS($F$7:W$7))))</f>
        <v/>
      </c>
      <c r="X562" s="1069" t="str" cm="1">
        <f t="array" ref="X562">IF($D562&lt;COLUMNS($F$7:X$7),"",INDEX(TableDiv[[GASB]:[GASB]],_xlfn.AGGREGATE(15,3,(TableDiv[[Agency]:[Agency]]=$E562)/(TableDiv[[Agency]:[Agency]]=$E562)*(ROW(TableDiv[Agency])-ROW(TableDiv[[#Headers],[Agency]])),COLUMNS($F$7:X$7))))</f>
        <v/>
      </c>
      <c r="Y562" s="1069" t="str" cm="1">
        <f t="array" ref="Y562">IF($D562&lt;COLUMNS($F$7:Y$7),"",INDEX(TableDiv[[GASB]:[GASB]],_xlfn.AGGREGATE(15,3,(TableDiv[[Agency]:[Agency]]=$E562)/(TableDiv[[Agency]:[Agency]]=$E562)*(ROW(TableDiv[Agency])-ROW(TableDiv[[#Headers],[Agency]])),COLUMNS($F$7:Y$7))))</f>
        <v/>
      </c>
      <c r="Z562" s="1069" t="str" cm="1">
        <f t="array" ref="Z562">IF($D562&lt;COLUMNS($F$7:Z$7),"",INDEX(TableDiv[[GASB]:[GASB]],_xlfn.AGGREGATE(15,3,(TableDiv[[Agency]:[Agency]]=$E562)/(TableDiv[[Agency]:[Agency]]=$E562)*(ROW(TableDiv[Agency])-ROW(TableDiv[[#Headers],[Agency]])),COLUMNS($F$7:Z$7))))</f>
        <v/>
      </c>
      <c r="AA562" s="1069" t="str" cm="1">
        <f t="array" ref="AA562">IF($D562&lt;COLUMNS($F$7:AA$7),"",INDEX(TableDiv[[GASB]:[GASB]],_xlfn.AGGREGATE(15,3,(TableDiv[[Agency]:[Agency]]=$E562)/(TableDiv[[Agency]:[Agency]]=$E562)*(ROW(TableDiv[Agency])-ROW(TableDiv[[#Headers],[Agency]])),COLUMNS($F$7:AA$7))))</f>
        <v/>
      </c>
      <c r="AB562" s="1069" t="str" cm="1">
        <f t="array" ref="AB562">IF($D562&lt;COLUMNS($F$7:AB$7),"",INDEX(TableDiv[[GASB]:[GASB]],_xlfn.AGGREGATE(15,3,(TableDiv[[Agency]:[Agency]]=$E562)/(TableDiv[[Agency]:[Agency]]=$E562)*(ROW(TableDiv[Agency])-ROW(TableDiv[[#Headers],[Agency]])),COLUMNS($F$7:AB$7))))</f>
        <v/>
      </c>
      <c r="AC562" s="1069" t="str" cm="1">
        <f t="array" ref="AC562">IF($D562&lt;COLUMNS($F$7:AC$7),"",INDEX(TableDiv[[GASB]:[GASB]],_xlfn.AGGREGATE(15,3,(TableDiv[[Agency]:[Agency]]=$E562)/(TableDiv[[Agency]:[Agency]]=$E562)*(ROW(TableDiv[Agency])-ROW(TableDiv[[#Headers],[Agency]])),COLUMNS($F$7:AC$7))))</f>
        <v/>
      </c>
      <c r="AD562" s="1069" t="str" cm="1">
        <f t="array" ref="AD562">IF($D562&lt;COLUMNS($F$7:AD$7),"",INDEX(TableDiv[[GASB]:[GASB]],_xlfn.AGGREGATE(15,3,(TableDiv[[Agency]:[Agency]]=$E562)/(TableDiv[[Agency]:[Agency]]=$E562)*(ROW(TableDiv[Agency])-ROW(TableDiv[[#Headers],[Agency]])),COLUMNS($F$7:AD$7))))</f>
        <v/>
      </c>
      <c r="AE562" s="1069" t="str" cm="1">
        <f t="array" ref="AE562">IF($D562&lt;COLUMNS($F$7:AE$7),"",INDEX(TableDiv[[GASB]:[GASB]],_xlfn.AGGREGATE(15,3,(TableDiv[[Agency]:[Agency]]=$E562)/(TableDiv[[Agency]:[Agency]]=$E562)*(ROW(TableDiv[Agency])-ROW(TableDiv[[#Headers],[Agency]])),COLUMNS($F$7:AE$7))))</f>
        <v/>
      </c>
      <c r="AF562" s="1069" t="str" cm="1">
        <f t="array" ref="AF562">IF($D562&lt;COLUMNS($F$7:AF$7),"",INDEX(TableDiv[[GASB]:[GASB]],_xlfn.AGGREGATE(15,3,(TableDiv[[Agency]:[Agency]]=$E562)/(TableDiv[[Agency]:[Agency]]=$E562)*(ROW(TableDiv[Agency])-ROW(TableDiv[[#Headers],[Agency]])),COLUMNS($F$7:AF$7))))</f>
        <v/>
      </c>
      <c r="AG562" s="1069" t="str" cm="1">
        <f t="array" ref="AG562">IF($D562&lt;COLUMNS($F$7:AG$7),"",INDEX(TableDiv[[GASB]:[GASB]],_xlfn.AGGREGATE(15,3,(TableDiv[[Agency]:[Agency]]=$E562)/(TableDiv[[Agency]:[Agency]]=$E562)*(ROW(TableDiv[Agency])-ROW(TableDiv[[#Headers],[Agency]])),COLUMNS($F$7:AG$7))))</f>
        <v/>
      </c>
      <c r="AH562" s="1069" t="str" cm="1">
        <f t="array" ref="AH562">IF($D562&lt;COLUMNS($F$7:AH$7),"",INDEX(TableDiv[[GASB]:[GASB]],_xlfn.AGGREGATE(15,3,(TableDiv[[Agency]:[Agency]]=$E562)/(TableDiv[[Agency]:[Agency]]=$E562)*(ROW(TableDiv[Agency])-ROW(TableDiv[[#Headers],[Agency]])),COLUMNS($F$7:AH$7))))</f>
        <v/>
      </c>
      <c r="AI562" s="1069" t="str" cm="1">
        <f t="array" ref="AI562">IF($D562&lt;COLUMNS($F$7:AI$7),"",INDEX(TableDiv[[GASB]:[GASB]],_xlfn.AGGREGATE(15,3,(TableDiv[[Agency]:[Agency]]=$E562)/(TableDiv[[Agency]:[Agency]]=$E562)*(ROW(TableDiv[Agency])-ROW(TableDiv[[#Headers],[Agency]])),COLUMNS($F$7:AI$7))))</f>
        <v/>
      </c>
      <c r="AJ562" s="1069" t="str" cm="1">
        <f t="array" ref="AJ562">IF($D562&lt;COLUMNS($F$7:AJ$7),"",INDEX(TableDiv[[GASB]:[GASB]],_xlfn.AGGREGATE(15,3,(TableDiv[[Agency]:[Agency]]=$E562)/(TableDiv[[Agency]:[Agency]]=$E562)*(ROW(TableDiv[Agency])-ROW(TableDiv[[#Headers],[Agency]])),COLUMNS($F$7:AJ$7))))</f>
        <v/>
      </c>
      <c r="AK562" s="1069" t="str" cm="1">
        <f t="array" ref="AK562">IF($D562&lt;COLUMNS($F$7:AK$7),"",INDEX(TableDiv[[GASB]:[GASB]],_xlfn.AGGREGATE(15,3,(TableDiv[[Agency]:[Agency]]=$E562)/(TableDiv[[Agency]:[Agency]]=$E562)*(ROW(TableDiv[Agency])-ROW(TableDiv[[#Headers],[Agency]])),COLUMNS($F$7:AK$7))))</f>
        <v/>
      </c>
      <c r="AL562" s="1069" t="str" cm="1">
        <f t="array" ref="AL562">IF($D562&lt;COLUMNS($F$7:AL$7),"",INDEX(TableDiv[[GASB]:[GASB]],_xlfn.AGGREGATE(15,3,(TableDiv[[Agency]:[Agency]]=$E562)/(TableDiv[[Agency]:[Agency]]=$E562)*(ROW(TableDiv[Agency])-ROW(TableDiv[[#Headers],[Agency]])),COLUMNS($F$7:AL$7))))</f>
        <v/>
      </c>
      <c r="AM562" s="1069" t="str" cm="1">
        <f t="array" ref="AM562">IF($D562&lt;COLUMNS($F$7:AM$7),"",INDEX(TableDiv[[GASB]:[GASB]],_xlfn.AGGREGATE(15,3,(TableDiv[[Agency]:[Agency]]=$E562)/(TableDiv[[Agency]:[Agency]]=$E562)*(ROW(TableDiv[Agency])-ROW(TableDiv[[#Headers],[Agency]])),COLUMNS($F$7:AM$7))))</f>
        <v/>
      </c>
      <c r="AN562" s="1069"/>
      <c r="AO562" s="1069"/>
      <c r="AP562" s="1069"/>
      <c r="AQ562" s="1069"/>
      <c r="AR562" s="1069"/>
      <c r="AS562" s="1069"/>
    </row>
    <row r="563" spans="1:45">
      <c r="A563" s="1069"/>
      <c r="B563" s="1069"/>
      <c r="C563" s="1069"/>
      <c r="W563" s="1069" t="str" cm="1">
        <f t="array" ref="W563">IF($D563&lt;COLUMNS($F$7:W$7),"",INDEX(TableDiv[[GASB]:[GASB]],_xlfn.AGGREGATE(15,3,(TableDiv[[Agency]:[Agency]]=$E563)/(TableDiv[[Agency]:[Agency]]=$E563)*(ROW(TableDiv[Agency])-ROW(TableDiv[[#Headers],[Agency]])),COLUMNS($F$7:W$7))))</f>
        <v/>
      </c>
      <c r="X563" s="1069" t="str" cm="1">
        <f t="array" ref="X563">IF($D563&lt;COLUMNS($F$7:X$7),"",INDEX(TableDiv[[GASB]:[GASB]],_xlfn.AGGREGATE(15,3,(TableDiv[[Agency]:[Agency]]=$E563)/(TableDiv[[Agency]:[Agency]]=$E563)*(ROW(TableDiv[Agency])-ROW(TableDiv[[#Headers],[Agency]])),COLUMNS($F$7:X$7))))</f>
        <v/>
      </c>
      <c r="Y563" s="1069" t="str" cm="1">
        <f t="array" ref="Y563">IF($D563&lt;COLUMNS($F$7:Y$7),"",INDEX(TableDiv[[GASB]:[GASB]],_xlfn.AGGREGATE(15,3,(TableDiv[[Agency]:[Agency]]=$E563)/(TableDiv[[Agency]:[Agency]]=$E563)*(ROW(TableDiv[Agency])-ROW(TableDiv[[#Headers],[Agency]])),COLUMNS($F$7:Y$7))))</f>
        <v/>
      </c>
      <c r="Z563" s="1069" t="str" cm="1">
        <f t="array" ref="Z563">IF($D563&lt;COLUMNS($F$7:Z$7),"",INDEX(TableDiv[[GASB]:[GASB]],_xlfn.AGGREGATE(15,3,(TableDiv[[Agency]:[Agency]]=$E563)/(TableDiv[[Agency]:[Agency]]=$E563)*(ROW(TableDiv[Agency])-ROW(TableDiv[[#Headers],[Agency]])),COLUMNS($F$7:Z$7))))</f>
        <v/>
      </c>
      <c r="AA563" s="1069" t="str" cm="1">
        <f t="array" ref="AA563">IF($D563&lt;COLUMNS($F$7:AA$7),"",INDEX(TableDiv[[GASB]:[GASB]],_xlfn.AGGREGATE(15,3,(TableDiv[[Agency]:[Agency]]=$E563)/(TableDiv[[Agency]:[Agency]]=$E563)*(ROW(TableDiv[Agency])-ROW(TableDiv[[#Headers],[Agency]])),COLUMNS($F$7:AA$7))))</f>
        <v/>
      </c>
      <c r="AB563" s="1069" t="str" cm="1">
        <f t="array" ref="AB563">IF($D563&lt;COLUMNS($F$7:AB$7),"",INDEX(TableDiv[[GASB]:[GASB]],_xlfn.AGGREGATE(15,3,(TableDiv[[Agency]:[Agency]]=$E563)/(TableDiv[[Agency]:[Agency]]=$E563)*(ROW(TableDiv[Agency])-ROW(TableDiv[[#Headers],[Agency]])),COLUMNS($F$7:AB$7))))</f>
        <v/>
      </c>
      <c r="AC563" s="1069" t="str" cm="1">
        <f t="array" ref="AC563">IF($D563&lt;COLUMNS($F$7:AC$7),"",INDEX(TableDiv[[GASB]:[GASB]],_xlfn.AGGREGATE(15,3,(TableDiv[[Agency]:[Agency]]=$E563)/(TableDiv[[Agency]:[Agency]]=$E563)*(ROW(TableDiv[Agency])-ROW(TableDiv[[#Headers],[Agency]])),COLUMNS($F$7:AC$7))))</f>
        <v/>
      </c>
      <c r="AD563" s="1069" t="str" cm="1">
        <f t="array" ref="AD563">IF($D563&lt;COLUMNS($F$7:AD$7),"",INDEX(TableDiv[[GASB]:[GASB]],_xlfn.AGGREGATE(15,3,(TableDiv[[Agency]:[Agency]]=$E563)/(TableDiv[[Agency]:[Agency]]=$E563)*(ROW(TableDiv[Agency])-ROW(TableDiv[[#Headers],[Agency]])),COLUMNS($F$7:AD$7))))</f>
        <v/>
      </c>
      <c r="AE563" s="1069" t="str" cm="1">
        <f t="array" ref="AE563">IF($D563&lt;COLUMNS($F$7:AE$7),"",INDEX(TableDiv[[GASB]:[GASB]],_xlfn.AGGREGATE(15,3,(TableDiv[[Agency]:[Agency]]=$E563)/(TableDiv[[Agency]:[Agency]]=$E563)*(ROW(TableDiv[Agency])-ROW(TableDiv[[#Headers],[Agency]])),COLUMNS($F$7:AE$7))))</f>
        <v/>
      </c>
      <c r="AF563" s="1069" t="str" cm="1">
        <f t="array" ref="AF563">IF($D563&lt;COLUMNS($F$7:AF$7),"",INDEX(TableDiv[[GASB]:[GASB]],_xlfn.AGGREGATE(15,3,(TableDiv[[Agency]:[Agency]]=$E563)/(TableDiv[[Agency]:[Agency]]=$E563)*(ROW(TableDiv[Agency])-ROW(TableDiv[[#Headers],[Agency]])),COLUMNS($F$7:AF$7))))</f>
        <v/>
      </c>
      <c r="AG563" s="1069" t="str" cm="1">
        <f t="array" ref="AG563">IF($D563&lt;COLUMNS($F$7:AG$7),"",INDEX(TableDiv[[GASB]:[GASB]],_xlfn.AGGREGATE(15,3,(TableDiv[[Agency]:[Agency]]=$E563)/(TableDiv[[Agency]:[Agency]]=$E563)*(ROW(TableDiv[Agency])-ROW(TableDiv[[#Headers],[Agency]])),COLUMNS($F$7:AG$7))))</f>
        <v/>
      </c>
      <c r="AH563" s="1069" t="str" cm="1">
        <f t="array" ref="AH563">IF($D563&lt;COLUMNS($F$7:AH$7),"",INDEX(TableDiv[[GASB]:[GASB]],_xlfn.AGGREGATE(15,3,(TableDiv[[Agency]:[Agency]]=$E563)/(TableDiv[[Agency]:[Agency]]=$E563)*(ROW(TableDiv[Agency])-ROW(TableDiv[[#Headers],[Agency]])),COLUMNS($F$7:AH$7))))</f>
        <v/>
      </c>
      <c r="AI563" s="1069" t="str" cm="1">
        <f t="array" ref="AI563">IF($D563&lt;COLUMNS($F$7:AI$7),"",INDEX(TableDiv[[GASB]:[GASB]],_xlfn.AGGREGATE(15,3,(TableDiv[[Agency]:[Agency]]=$E563)/(TableDiv[[Agency]:[Agency]]=$E563)*(ROW(TableDiv[Agency])-ROW(TableDiv[[#Headers],[Agency]])),COLUMNS($F$7:AI$7))))</f>
        <v/>
      </c>
      <c r="AJ563" s="1069" t="str" cm="1">
        <f t="array" ref="AJ563">IF($D563&lt;COLUMNS($F$7:AJ$7),"",INDEX(TableDiv[[GASB]:[GASB]],_xlfn.AGGREGATE(15,3,(TableDiv[[Agency]:[Agency]]=$E563)/(TableDiv[[Agency]:[Agency]]=$E563)*(ROW(TableDiv[Agency])-ROW(TableDiv[[#Headers],[Agency]])),COLUMNS($F$7:AJ$7))))</f>
        <v/>
      </c>
      <c r="AK563" s="1069" t="str" cm="1">
        <f t="array" ref="AK563">IF($D563&lt;COLUMNS($F$7:AK$7),"",INDEX(TableDiv[[GASB]:[GASB]],_xlfn.AGGREGATE(15,3,(TableDiv[[Agency]:[Agency]]=$E563)/(TableDiv[[Agency]:[Agency]]=$E563)*(ROW(TableDiv[Agency])-ROW(TableDiv[[#Headers],[Agency]])),COLUMNS($F$7:AK$7))))</f>
        <v/>
      </c>
      <c r="AL563" s="1069" t="str" cm="1">
        <f t="array" ref="AL563">IF($D563&lt;COLUMNS($F$7:AL$7),"",INDEX(TableDiv[[GASB]:[GASB]],_xlfn.AGGREGATE(15,3,(TableDiv[[Agency]:[Agency]]=$E563)/(TableDiv[[Agency]:[Agency]]=$E563)*(ROW(TableDiv[Agency])-ROW(TableDiv[[#Headers],[Agency]])),COLUMNS($F$7:AL$7))))</f>
        <v/>
      </c>
      <c r="AM563" s="1069" t="str" cm="1">
        <f t="array" ref="AM563">IF($D563&lt;COLUMNS($F$7:AM$7),"",INDEX(TableDiv[[GASB]:[GASB]],_xlfn.AGGREGATE(15,3,(TableDiv[[Agency]:[Agency]]=$E563)/(TableDiv[[Agency]:[Agency]]=$E563)*(ROW(TableDiv[Agency])-ROW(TableDiv[[#Headers],[Agency]])),COLUMNS($F$7:AM$7))))</f>
        <v/>
      </c>
      <c r="AN563" s="1069"/>
      <c r="AO563" s="1069"/>
      <c r="AP563" s="1069"/>
      <c r="AQ563" s="1069"/>
      <c r="AR563" s="1069"/>
      <c r="AS563" s="1069"/>
    </row>
    <row r="564" spans="1:45">
      <c r="A564" s="1069"/>
      <c r="B564" s="1069"/>
      <c r="C564" s="1069"/>
      <c r="W564" s="1069" t="str" cm="1">
        <f t="array" ref="W564">IF($D564&lt;COLUMNS($F$7:W$7),"",INDEX(TableDiv[[GASB]:[GASB]],_xlfn.AGGREGATE(15,3,(TableDiv[[Agency]:[Agency]]=$E564)/(TableDiv[[Agency]:[Agency]]=$E564)*(ROW(TableDiv[Agency])-ROW(TableDiv[[#Headers],[Agency]])),COLUMNS($F$7:W$7))))</f>
        <v/>
      </c>
      <c r="X564" s="1069" t="str" cm="1">
        <f t="array" ref="X564">IF($D564&lt;COLUMNS($F$7:X$7),"",INDEX(TableDiv[[GASB]:[GASB]],_xlfn.AGGREGATE(15,3,(TableDiv[[Agency]:[Agency]]=$E564)/(TableDiv[[Agency]:[Agency]]=$E564)*(ROW(TableDiv[Agency])-ROW(TableDiv[[#Headers],[Agency]])),COLUMNS($F$7:X$7))))</f>
        <v/>
      </c>
      <c r="Y564" s="1069" t="str" cm="1">
        <f t="array" ref="Y564">IF($D564&lt;COLUMNS($F$7:Y$7),"",INDEX(TableDiv[[GASB]:[GASB]],_xlfn.AGGREGATE(15,3,(TableDiv[[Agency]:[Agency]]=$E564)/(TableDiv[[Agency]:[Agency]]=$E564)*(ROW(TableDiv[Agency])-ROW(TableDiv[[#Headers],[Agency]])),COLUMNS($F$7:Y$7))))</f>
        <v/>
      </c>
      <c r="Z564" s="1069" t="str" cm="1">
        <f t="array" ref="Z564">IF($D564&lt;COLUMNS($F$7:Z$7),"",INDEX(TableDiv[[GASB]:[GASB]],_xlfn.AGGREGATE(15,3,(TableDiv[[Agency]:[Agency]]=$E564)/(TableDiv[[Agency]:[Agency]]=$E564)*(ROW(TableDiv[Agency])-ROW(TableDiv[[#Headers],[Agency]])),COLUMNS($F$7:Z$7))))</f>
        <v/>
      </c>
      <c r="AA564" s="1069" t="str" cm="1">
        <f t="array" ref="AA564">IF($D564&lt;COLUMNS($F$7:AA$7),"",INDEX(TableDiv[[GASB]:[GASB]],_xlfn.AGGREGATE(15,3,(TableDiv[[Agency]:[Agency]]=$E564)/(TableDiv[[Agency]:[Agency]]=$E564)*(ROW(TableDiv[Agency])-ROW(TableDiv[[#Headers],[Agency]])),COLUMNS($F$7:AA$7))))</f>
        <v/>
      </c>
      <c r="AB564" s="1069" t="str" cm="1">
        <f t="array" ref="AB564">IF($D564&lt;COLUMNS($F$7:AB$7),"",INDEX(TableDiv[[GASB]:[GASB]],_xlfn.AGGREGATE(15,3,(TableDiv[[Agency]:[Agency]]=$E564)/(TableDiv[[Agency]:[Agency]]=$E564)*(ROW(TableDiv[Agency])-ROW(TableDiv[[#Headers],[Agency]])),COLUMNS($F$7:AB$7))))</f>
        <v/>
      </c>
      <c r="AC564" s="1069" t="str" cm="1">
        <f t="array" ref="AC564">IF($D564&lt;COLUMNS($F$7:AC$7),"",INDEX(TableDiv[[GASB]:[GASB]],_xlfn.AGGREGATE(15,3,(TableDiv[[Agency]:[Agency]]=$E564)/(TableDiv[[Agency]:[Agency]]=$E564)*(ROW(TableDiv[Agency])-ROW(TableDiv[[#Headers],[Agency]])),COLUMNS($F$7:AC$7))))</f>
        <v/>
      </c>
      <c r="AD564" s="1069" t="str" cm="1">
        <f t="array" ref="AD564">IF($D564&lt;COLUMNS($F$7:AD$7),"",INDEX(TableDiv[[GASB]:[GASB]],_xlfn.AGGREGATE(15,3,(TableDiv[[Agency]:[Agency]]=$E564)/(TableDiv[[Agency]:[Agency]]=$E564)*(ROW(TableDiv[Agency])-ROW(TableDiv[[#Headers],[Agency]])),COLUMNS($F$7:AD$7))))</f>
        <v/>
      </c>
      <c r="AE564" s="1069" t="str" cm="1">
        <f t="array" ref="AE564">IF($D564&lt;COLUMNS($F$7:AE$7),"",INDEX(TableDiv[[GASB]:[GASB]],_xlfn.AGGREGATE(15,3,(TableDiv[[Agency]:[Agency]]=$E564)/(TableDiv[[Agency]:[Agency]]=$E564)*(ROW(TableDiv[Agency])-ROW(TableDiv[[#Headers],[Agency]])),COLUMNS($F$7:AE$7))))</f>
        <v/>
      </c>
      <c r="AF564" s="1069" t="str" cm="1">
        <f t="array" ref="AF564">IF($D564&lt;COLUMNS($F$7:AF$7),"",INDEX(TableDiv[[GASB]:[GASB]],_xlfn.AGGREGATE(15,3,(TableDiv[[Agency]:[Agency]]=$E564)/(TableDiv[[Agency]:[Agency]]=$E564)*(ROW(TableDiv[Agency])-ROW(TableDiv[[#Headers],[Agency]])),COLUMNS($F$7:AF$7))))</f>
        <v/>
      </c>
      <c r="AG564" s="1069" t="str" cm="1">
        <f t="array" ref="AG564">IF($D564&lt;COLUMNS($F$7:AG$7),"",INDEX(TableDiv[[GASB]:[GASB]],_xlfn.AGGREGATE(15,3,(TableDiv[[Agency]:[Agency]]=$E564)/(TableDiv[[Agency]:[Agency]]=$E564)*(ROW(TableDiv[Agency])-ROW(TableDiv[[#Headers],[Agency]])),COLUMNS($F$7:AG$7))))</f>
        <v/>
      </c>
      <c r="AH564" s="1069" t="str" cm="1">
        <f t="array" ref="AH564">IF($D564&lt;COLUMNS($F$7:AH$7),"",INDEX(TableDiv[[GASB]:[GASB]],_xlfn.AGGREGATE(15,3,(TableDiv[[Agency]:[Agency]]=$E564)/(TableDiv[[Agency]:[Agency]]=$E564)*(ROW(TableDiv[Agency])-ROW(TableDiv[[#Headers],[Agency]])),COLUMNS($F$7:AH$7))))</f>
        <v/>
      </c>
      <c r="AI564" s="1069" t="str" cm="1">
        <f t="array" ref="AI564">IF($D564&lt;COLUMNS($F$7:AI$7),"",INDEX(TableDiv[[GASB]:[GASB]],_xlfn.AGGREGATE(15,3,(TableDiv[[Agency]:[Agency]]=$E564)/(TableDiv[[Agency]:[Agency]]=$E564)*(ROW(TableDiv[Agency])-ROW(TableDiv[[#Headers],[Agency]])),COLUMNS($F$7:AI$7))))</f>
        <v/>
      </c>
      <c r="AJ564" s="1069" t="str" cm="1">
        <f t="array" ref="AJ564">IF($D564&lt;COLUMNS($F$7:AJ$7),"",INDEX(TableDiv[[GASB]:[GASB]],_xlfn.AGGREGATE(15,3,(TableDiv[[Agency]:[Agency]]=$E564)/(TableDiv[[Agency]:[Agency]]=$E564)*(ROW(TableDiv[Agency])-ROW(TableDiv[[#Headers],[Agency]])),COLUMNS($F$7:AJ$7))))</f>
        <v/>
      </c>
      <c r="AK564" s="1069" t="str" cm="1">
        <f t="array" ref="AK564">IF($D564&lt;COLUMNS($F$7:AK$7),"",INDEX(TableDiv[[GASB]:[GASB]],_xlfn.AGGREGATE(15,3,(TableDiv[[Agency]:[Agency]]=$E564)/(TableDiv[[Agency]:[Agency]]=$E564)*(ROW(TableDiv[Agency])-ROW(TableDiv[[#Headers],[Agency]])),COLUMNS($F$7:AK$7))))</f>
        <v/>
      </c>
      <c r="AL564" s="1069" t="str" cm="1">
        <f t="array" ref="AL564">IF($D564&lt;COLUMNS($F$7:AL$7),"",INDEX(TableDiv[[GASB]:[GASB]],_xlfn.AGGREGATE(15,3,(TableDiv[[Agency]:[Agency]]=$E564)/(TableDiv[[Agency]:[Agency]]=$E564)*(ROW(TableDiv[Agency])-ROW(TableDiv[[#Headers],[Agency]])),COLUMNS($F$7:AL$7))))</f>
        <v/>
      </c>
      <c r="AM564" s="1069" t="str" cm="1">
        <f t="array" ref="AM564">IF($D564&lt;COLUMNS($F$7:AM$7),"",INDEX(TableDiv[[GASB]:[GASB]],_xlfn.AGGREGATE(15,3,(TableDiv[[Agency]:[Agency]]=$E564)/(TableDiv[[Agency]:[Agency]]=$E564)*(ROW(TableDiv[Agency])-ROW(TableDiv[[#Headers],[Agency]])),COLUMNS($F$7:AM$7))))</f>
        <v/>
      </c>
      <c r="AN564" s="1069"/>
      <c r="AO564" s="1069"/>
      <c r="AP564" s="1069"/>
      <c r="AQ564" s="1069"/>
      <c r="AR564" s="1069"/>
      <c r="AS564" s="1069"/>
    </row>
    <row r="565" spans="1:45">
      <c r="A565" s="1069"/>
      <c r="B565" s="1069"/>
      <c r="C565" s="1069"/>
      <c r="W565" s="1069" t="str" cm="1">
        <f t="array" ref="W565">IF($D565&lt;COLUMNS($F$7:W$7),"",INDEX(TableDiv[[GASB]:[GASB]],_xlfn.AGGREGATE(15,3,(TableDiv[[Agency]:[Agency]]=$E565)/(TableDiv[[Agency]:[Agency]]=$E565)*(ROW(TableDiv[Agency])-ROW(TableDiv[[#Headers],[Agency]])),COLUMNS($F$7:W$7))))</f>
        <v/>
      </c>
      <c r="X565" s="1069" t="str" cm="1">
        <f t="array" ref="X565">IF($D565&lt;COLUMNS($F$7:X$7),"",INDEX(TableDiv[[GASB]:[GASB]],_xlfn.AGGREGATE(15,3,(TableDiv[[Agency]:[Agency]]=$E565)/(TableDiv[[Agency]:[Agency]]=$E565)*(ROW(TableDiv[Agency])-ROW(TableDiv[[#Headers],[Agency]])),COLUMNS($F$7:X$7))))</f>
        <v/>
      </c>
      <c r="Y565" s="1069" t="str" cm="1">
        <f t="array" ref="Y565">IF($D565&lt;COLUMNS($F$7:Y$7),"",INDEX(TableDiv[[GASB]:[GASB]],_xlfn.AGGREGATE(15,3,(TableDiv[[Agency]:[Agency]]=$E565)/(TableDiv[[Agency]:[Agency]]=$E565)*(ROW(TableDiv[Agency])-ROW(TableDiv[[#Headers],[Agency]])),COLUMNS($F$7:Y$7))))</f>
        <v/>
      </c>
      <c r="Z565" s="1069" t="str" cm="1">
        <f t="array" ref="Z565">IF($D565&lt;COLUMNS($F$7:Z$7),"",INDEX(TableDiv[[GASB]:[GASB]],_xlfn.AGGREGATE(15,3,(TableDiv[[Agency]:[Agency]]=$E565)/(TableDiv[[Agency]:[Agency]]=$E565)*(ROW(TableDiv[Agency])-ROW(TableDiv[[#Headers],[Agency]])),COLUMNS($F$7:Z$7))))</f>
        <v/>
      </c>
      <c r="AA565" s="1069" t="str" cm="1">
        <f t="array" ref="AA565">IF($D565&lt;COLUMNS($F$7:AA$7),"",INDEX(TableDiv[[GASB]:[GASB]],_xlfn.AGGREGATE(15,3,(TableDiv[[Agency]:[Agency]]=$E565)/(TableDiv[[Agency]:[Agency]]=$E565)*(ROW(TableDiv[Agency])-ROW(TableDiv[[#Headers],[Agency]])),COLUMNS($F$7:AA$7))))</f>
        <v/>
      </c>
      <c r="AB565" s="1069" t="str" cm="1">
        <f t="array" ref="AB565">IF($D565&lt;COLUMNS($F$7:AB$7),"",INDEX(TableDiv[[GASB]:[GASB]],_xlfn.AGGREGATE(15,3,(TableDiv[[Agency]:[Agency]]=$E565)/(TableDiv[[Agency]:[Agency]]=$E565)*(ROW(TableDiv[Agency])-ROW(TableDiv[[#Headers],[Agency]])),COLUMNS($F$7:AB$7))))</f>
        <v/>
      </c>
      <c r="AC565" s="1069" t="str" cm="1">
        <f t="array" ref="AC565">IF($D565&lt;COLUMNS($F$7:AC$7),"",INDEX(TableDiv[[GASB]:[GASB]],_xlfn.AGGREGATE(15,3,(TableDiv[[Agency]:[Agency]]=$E565)/(TableDiv[[Agency]:[Agency]]=$E565)*(ROW(TableDiv[Agency])-ROW(TableDiv[[#Headers],[Agency]])),COLUMNS($F$7:AC$7))))</f>
        <v/>
      </c>
      <c r="AD565" s="1069" t="str" cm="1">
        <f t="array" ref="AD565">IF($D565&lt;COLUMNS($F$7:AD$7),"",INDEX(TableDiv[[GASB]:[GASB]],_xlfn.AGGREGATE(15,3,(TableDiv[[Agency]:[Agency]]=$E565)/(TableDiv[[Agency]:[Agency]]=$E565)*(ROW(TableDiv[Agency])-ROW(TableDiv[[#Headers],[Agency]])),COLUMNS($F$7:AD$7))))</f>
        <v/>
      </c>
      <c r="AE565" s="1069" t="str" cm="1">
        <f t="array" ref="AE565">IF($D565&lt;COLUMNS($F$7:AE$7),"",INDEX(TableDiv[[GASB]:[GASB]],_xlfn.AGGREGATE(15,3,(TableDiv[[Agency]:[Agency]]=$E565)/(TableDiv[[Agency]:[Agency]]=$E565)*(ROW(TableDiv[Agency])-ROW(TableDiv[[#Headers],[Agency]])),COLUMNS($F$7:AE$7))))</f>
        <v/>
      </c>
      <c r="AF565" s="1069" t="str" cm="1">
        <f t="array" ref="AF565">IF($D565&lt;COLUMNS($F$7:AF$7),"",INDEX(TableDiv[[GASB]:[GASB]],_xlfn.AGGREGATE(15,3,(TableDiv[[Agency]:[Agency]]=$E565)/(TableDiv[[Agency]:[Agency]]=$E565)*(ROW(TableDiv[Agency])-ROW(TableDiv[[#Headers],[Agency]])),COLUMNS($F$7:AF$7))))</f>
        <v/>
      </c>
      <c r="AG565" s="1069" t="str" cm="1">
        <f t="array" ref="AG565">IF($D565&lt;COLUMNS($F$7:AG$7),"",INDEX(TableDiv[[GASB]:[GASB]],_xlfn.AGGREGATE(15,3,(TableDiv[[Agency]:[Agency]]=$E565)/(TableDiv[[Agency]:[Agency]]=$E565)*(ROW(TableDiv[Agency])-ROW(TableDiv[[#Headers],[Agency]])),COLUMNS($F$7:AG$7))))</f>
        <v/>
      </c>
      <c r="AH565" s="1069" t="str" cm="1">
        <f t="array" ref="AH565">IF($D565&lt;COLUMNS($F$7:AH$7),"",INDEX(TableDiv[[GASB]:[GASB]],_xlfn.AGGREGATE(15,3,(TableDiv[[Agency]:[Agency]]=$E565)/(TableDiv[[Agency]:[Agency]]=$E565)*(ROW(TableDiv[Agency])-ROW(TableDiv[[#Headers],[Agency]])),COLUMNS($F$7:AH$7))))</f>
        <v/>
      </c>
      <c r="AI565" s="1069" t="str" cm="1">
        <f t="array" ref="AI565">IF($D565&lt;COLUMNS($F$7:AI$7),"",INDEX(TableDiv[[GASB]:[GASB]],_xlfn.AGGREGATE(15,3,(TableDiv[[Agency]:[Agency]]=$E565)/(TableDiv[[Agency]:[Agency]]=$E565)*(ROW(TableDiv[Agency])-ROW(TableDiv[[#Headers],[Agency]])),COLUMNS($F$7:AI$7))))</f>
        <v/>
      </c>
      <c r="AJ565" s="1069" t="str" cm="1">
        <f t="array" ref="AJ565">IF($D565&lt;COLUMNS($F$7:AJ$7),"",INDEX(TableDiv[[GASB]:[GASB]],_xlfn.AGGREGATE(15,3,(TableDiv[[Agency]:[Agency]]=$E565)/(TableDiv[[Agency]:[Agency]]=$E565)*(ROW(TableDiv[Agency])-ROW(TableDiv[[#Headers],[Agency]])),COLUMNS($F$7:AJ$7))))</f>
        <v/>
      </c>
      <c r="AK565" s="1069" t="str" cm="1">
        <f t="array" ref="AK565">IF($D565&lt;COLUMNS($F$7:AK$7),"",INDEX(TableDiv[[GASB]:[GASB]],_xlfn.AGGREGATE(15,3,(TableDiv[[Agency]:[Agency]]=$E565)/(TableDiv[[Agency]:[Agency]]=$E565)*(ROW(TableDiv[Agency])-ROW(TableDiv[[#Headers],[Agency]])),COLUMNS($F$7:AK$7))))</f>
        <v/>
      </c>
      <c r="AL565" s="1069" t="str" cm="1">
        <f t="array" ref="AL565">IF($D565&lt;COLUMNS($F$7:AL$7),"",INDEX(TableDiv[[GASB]:[GASB]],_xlfn.AGGREGATE(15,3,(TableDiv[[Agency]:[Agency]]=$E565)/(TableDiv[[Agency]:[Agency]]=$E565)*(ROW(TableDiv[Agency])-ROW(TableDiv[[#Headers],[Agency]])),COLUMNS($F$7:AL$7))))</f>
        <v/>
      </c>
      <c r="AM565" s="1069" t="str" cm="1">
        <f t="array" ref="AM565">IF($D565&lt;COLUMNS($F$7:AM$7),"",INDEX(TableDiv[[GASB]:[GASB]],_xlfn.AGGREGATE(15,3,(TableDiv[[Agency]:[Agency]]=$E565)/(TableDiv[[Agency]:[Agency]]=$E565)*(ROW(TableDiv[Agency])-ROW(TableDiv[[#Headers],[Agency]])),COLUMNS($F$7:AM$7))))</f>
        <v/>
      </c>
      <c r="AN565" s="1069"/>
      <c r="AO565" s="1069"/>
      <c r="AP565" s="1069"/>
      <c r="AQ565" s="1069"/>
      <c r="AR565" s="1069"/>
      <c r="AS565" s="1069"/>
    </row>
    <row r="566" spans="1:45">
      <c r="A566" s="1069"/>
      <c r="B566" s="1069"/>
      <c r="C566" s="1069"/>
      <c r="W566" s="1069" t="str" cm="1">
        <f t="array" ref="W566">IF($D566&lt;COLUMNS($F$7:W$7),"",INDEX(TableDiv[[GASB]:[GASB]],_xlfn.AGGREGATE(15,3,(TableDiv[[Agency]:[Agency]]=$E566)/(TableDiv[[Agency]:[Agency]]=$E566)*(ROW(TableDiv[Agency])-ROW(TableDiv[[#Headers],[Agency]])),COLUMNS($F$7:W$7))))</f>
        <v/>
      </c>
      <c r="X566" s="1069" t="str" cm="1">
        <f t="array" ref="X566">IF($D566&lt;COLUMNS($F$7:X$7),"",INDEX(TableDiv[[GASB]:[GASB]],_xlfn.AGGREGATE(15,3,(TableDiv[[Agency]:[Agency]]=$E566)/(TableDiv[[Agency]:[Agency]]=$E566)*(ROW(TableDiv[Agency])-ROW(TableDiv[[#Headers],[Agency]])),COLUMNS($F$7:X$7))))</f>
        <v/>
      </c>
      <c r="Y566" s="1069" t="str" cm="1">
        <f t="array" ref="Y566">IF($D566&lt;COLUMNS($F$7:Y$7),"",INDEX(TableDiv[[GASB]:[GASB]],_xlfn.AGGREGATE(15,3,(TableDiv[[Agency]:[Agency]]=$E566)/(TableDiv[[Agency]:[Agency]]=$E566)*(ROW(TableDiv[Agency])-ROW(TableDiv[[#Headers],[Agency]])),COLUMNS($F$7:Y$7))))</f>
        <v/>
      </c>
      <c r="Z566" s="1069" t="str" cm="1">
        <f t="array" ref="Z566">IF($D566&lt;COLUMNS($F$7:Z$7),"",INDEX(TableDiv[[GASB]:[GASB]],_xlfn.AGGREGATE(15,3,(TableDiv[[Agency]:[Agency]]=$E566)/(TableDiv[[Agency]:[Agency]]=$E566)*(ROW(TableDiv[Agency])-ROW(TableDiv[[#Headers],[Agency]])),COLUMNS($F$7:Z$7))))</f>
        <v/>
      </c>
      <c r="AA566" s="1069" t="str" cm="1">
        <f t="array" ref="AA566">IF($D566&lt;COLUMNS($F$7:AA$7),"",INDEX(TableDiv[[GASB]:[GASB]],_xlfn.AGGREGATE(15,3,(TableDiv[[Agency]:[Agency]]=$E566)/(TableDiv[[Agency]:[Agency]]=$E566)*(ROW(TableDiv[Agency])-ROW(TableDiv[[#Headers],[Agency]])),COLUMNS($F$7:AA$7))))</f>
        <v/>
      </c>
      <c r="AB566" s="1069" t="str" cm="1">
        <f t="array" ref="AB566">IF($D566&lt;COLUMNS($F$7:AB$7),"",INDEX(TableDiv[[GASB]:[GASB]],_xlfn.AGGREGATE(15,3,(TableDiv[[Agency]:[Agency]]=$E566)/(TableDiv[[Agency]:[Agency]]=$E566)*(ROW(TableDiv[Agency])-ROW(TableDiv[[#Headers],[Agency]])),COLUMNS($F$7:AB$7))))</f>
        <v/>
      </c>
      <c r="AC566" s="1069" t="str" cm="1">
        <f t="array" ref="AC566">IF($D566&lt;COLUMNS($F$7:AC$7),"",INDEX(TableDiv[[GASB]:[GASB]],_xlfn.AGGREGATE(15,3,(TableDiv[[Agency]:[Agency]]=$E566)/(TableDiv[[Agency]:[Agency]]=$E566)*(ROW(TableDiv[Agency])-ROW(TableDiv[[#Headers],[Agency]])),COLUMNS($F$7:AC$7))))</f>
        <v/>
      </c>
      <c r="AD566" s="1069" t="str" cm="1">
        <f t="array" ref="AD566">IF($D566&lt;COLUMNS($F$7:AD$7),"",INDEX(TableDiv[[GASB]:[GASB]],_xlfn.AGGREGATE(15,3,(TableDiv[[Agency]:[Agency]]=$E566)/(TableDiv[[Agency]:[Agency]]=$E566)*(ROW(TableDiv[Agency])-ROW(TableDiv[[#Headers],[Agency]])),COLUMNS($F$7:AD$7))))</f>
        <v/>
      </c>
      <c r="AE566" s="1069" t="str" cm="1">
        <f t="array" ref="AE566">IF($D566&lt;COLUMNS($F$7:AE$7),"",INDEX(TableDiv[[GASB]:[GASB]],_xlfn.AGGREGATE(15,3,(TableDiv[[Agency]:[Agency]]=$E566)/(TableDiv[[Agency]:[Agency]]=$E566)*(ROW(TableDiv[Agency])-ROW(TableDiv[[#Headers],[Agency]])),COLUMNS($F$7:AE$7))))</f>
        <v/>
      </c>
      <c r="AF566" s="1069" t="str" cm="1">
        <f t="array" ref="AF566">IF($D566&lt;COLUMNS($F$7:AF$7),"",INDEX(TableDiv[[GASB]:[GASB]],_xlfn.AGGREGATE(15,3,(TableDiv[[Agency]:[Agency]]=$E566)/(TableDiv[[Agency]:[Agency]]=$E566)*(ROW(TableDiv[Agency])-ROW(TableDiv[[#Headers],[Agency]])),COLUMNS($F$7:AF$7))))</f>
        <v/>
      </c>
      <c r="AG566" s="1069" t="str" cm="1">
        <f t="array" ref="AG566">IF($D566&lt;COLUMNS($F$7:AG$7),"",INDEX(TableDiv[[GASB]:[GASB]],_xlfn.AGGREGATE(15,3,(TableDiv[[Agency]:[Agency]]=$E566)/(TableDiv[[Agency]:[Agency]]=$E566)*(ROW(TableDiv[Agency])-ROW(TableDiv[[#Headers],[Agency]])),COLUMNS($F$7:AG$7))))</f>
        <v/>
      </c>
      <c r="AH566" s="1069" t="str" cm="1">
        <f t="array" ref="AH566">IF($D566&lt;COLUMNS($F$7:AH$7),"",INDEX(TableDiv[[GASB]:[GASB]],_xlfn.AGGREGATE(15,3,(TableDiv[[Agency]:[Agency]]=$E566)/(TableDiv[[Agency]:[Agency]]=$E566)*(ROW(TableDiv[Agency])-ROW(TableDiv[[#Headers],[Agency]])),COLUMNS($F$7:AH$7))))</f>
        <v/>
      </c>
      <c r="AI566" s="1069" t="str" cm="1">
        <f t="array" ref="AI566">IF($D566&lt;COLUMNS($F$7:AI$7),"",INDEX(TableDiv[[GASB]:[GASB]],_xlfn.AGGREGATE(15,3,(TableDiv[[Agency]:[Agency]]=$E566)/(TableDiv[[Agency]:[Agency]]=$E566)*(ROW(TableDiv[Agency])-ROW(TableDiv[[#Headers],[Agency]])),COLUMNS($F$7:AI$7))))</f>
        <v/>
      </c>
      <c r="AJ566" s="1069" t="str" cm="1">
        <f t="array" ref="AJ566">IF($D566&lt;COLUMNS($F$7:AJ$7),"",INDEX(TableDiv[[GASB]:[GASB]],_xlfn.AGGREGATE(15,3,(TableDiv[[Agency]:[Agency]]=$E566)/(TableDiv[[Agency]:[Agency]]=$E566)*(ROW(TableDiv[Agency])-ROW(TableDiv[[#Headers],[Agency]])),COLUMNS($F$7:AJ$7))))</f>
        <v/>
      </c>
      <c r="AK566" s="1069" t="str" cm="1">
        <f t="array" ref="AK566">IF($D566&lt;COLUMNS($F$7:AK$7),"",INDEX(TableDiv[[GASB]:[GASB]],_xlfn.AGGREGATE(15,3,(TableDiv[[Agency]:[Agency]]=$E566)/(TableDiv[[Agency]:[Agency]]=$E566)*(ROW(TableDiv[Agency])-ROW(TableDiv[[#Headers],[Agency]])),COLUMNS($F$7:AK$7))))</f>
        <v/>
      </c>
      <c r="AL566" s="1069" t="str" cm="1">
        <f t="array" ref="AL566">IF($D566&lt;COLUMNS($F$7:AL$7),"",INDEX(TableDiv[[GASB]:[GASB]],_xlfn.AGGREGATE(15,3,(TableDiv[[Agency]:[Agency]]=$E566)/(TableDiv[[Agency]:[Agency]]=$E566)*(ROW(TableDiv[Agency])-ROW(TableDiv[[#Headers],[Agency]])),COLUMNS($F$7:AL$7))))</f>
        <v/>
      </c>
      <c r="AM566" s="1069" t="str" cm="1">
        <f t="array" ref="AM566">IF($D566&lt;COLUMNS($F$7:AM$7),"",INDEX(TableDiv[[GASB]:[GASB]],_xlfn.AGGREGATE(15,3,(TableDiv[[Agency]:[Agency]]=$E566)/(TableDiv[[Agency]:[Agency]]=$E566)*(ROW(TableDiv[Agency])-ROW(TableDiv[[#Headers],[Agency]])),COLUMNS($F$7:AM$7))))</f>
        <v/>
      </c>
      <c r="AN566" s="1069"/>
      <c r="AO566" s="1069"/>
      <c r="AP566" s="1069"/>
      <c r="AQ566" s="1069"/>
      <c r="AR566" s="1069"/>
      <c r="AS566" s="1069"/>
    </row>
    <row r="567" spans="1:45">
      <c r="A567" s="1069"/>
      <c r="B567" s="1069"/>
      <c r="C567" s="1069"/>
      <c r="W567" s="1069" t="str" cm="1">
        <f t="array" ref="W567">IF($D567&lt;COLUMNS($F$7:W$7),"",INDEX(TableDiv[[GASB]:[GASB]],_xlfn.AGGREGATE(15,3,(TableDiv[[Agency]:[Agency]]=$E567)/(TableDiv[[Agency]:[Agency]]=$E567)*(ROW(TableDiv[Agency])-ROW(TableDiv[[#Headers],[Agency]])),COLUMNS($F$7:W$7))))</f>
        <v/>
      </c>
      <c r="X567" s="1069" t="str" cm="1">
        <f t="array" ref="X567">IF($D567&lt;COLUMNS($F$7:X$7),"",INDEX(TableDiv[[GASB]:[GASB]],_xlfn.AGGREGATE(15,3,(TableDiv[[Agency]:[Agency]]=$E567)/(TableDiv[[Agency]:[Agency]]=$E567)*(ROW(TableDiv[Agency])-ROW(TableDiv[[#Headers],[Agency]])),COLUMNS($F$7:X$7))))</f>
        <v/>
      </c>
      <c r="Y567" s="1069" t="str" cm="1">
        <f t="array" ref="Y567">IF($D567&lt;COLUMNS($F$7:Y$7),"",INDEX(TableDiv[[GASB]:[GASB]],_xlfn.AGGREGATE(15,3,(TableDiv[[Agency]:[Agency]]=$E567)/(TableDiv[[Agency]:[Agency]]=$E567)*(ROW(TableDiv[Agency])-ROW(TableDiv[[#Headers],[Agency]])),COLUMNS($F$7:Y$7))))</f>
        <v/>
      </c>
      <c r="Z567" s="1069" t="str" cm="1">
        <f t="array" ref="Z567">IF($D567&lt;COLUMNS($F$7:Z$7),"",INDEX(TableDiv[[GASB]:[GASB]],_xlfn.AGGREGATE(15,3,(TableDiv[[Agency]:[Agency]]=$E567)/(TableDiv[[Agency]:[Agency]]=$E567)*(ROW(TableDiv[Agency])-ROW(TableDiv[[#Headers],[Agency]])),COLUMNS($F$7:Z$7))))</f>
        <v/>
      </c>
      <c r="AA567" s="1069" t="str" cm="1">
        <f t="array" ref="AA567">IF($D567&lt;COLUMNS($F$7:AA$7),"",INDEX(TableDiv[[GASB]:[GASB]],_xlfn.AGGREGATE(15,3,(TableDiv[[Agency]:[Agency]]=$E567)/(TableDiv[[Agency]:[Agency]]=$E567)*(ROW(TableDiv[Agency])-ROW(TableDiv[[#Headers],[Agency]])),COLUMNS($F$7:AA$7))))</f>
        <v/>
      </c>
      <c r="AB567" s="1069" t="str" cm="1">
        <f t="array" ref="AB567">IF($D567&lt;COLUMNS($F$7:AB$7),"",INDEX(TableDiv[[GASB]:[GASB]],_xlfn.AGGREGATE(15,3,(TableDiv[[Agency]:[Agency]]=$E567)/(TableDiv[[Agency]:[Agency]]=$E567)*(ROW(TableDiv[Agency])-ROW(TableDiv[[#Headers],[Agency]])),COLUMNS($F$7:AB$7))))</f>
        <v/>
      </c>
      <c r="AC567" s="1069" t="str" cm="1">
        <f t="array" ref="AC567">IF($D567&lt;COLUMNS($F$7:AC$7),"",INDEX(TableDiv[[GASB]:[GASB]],_xlfn.AGGREGATE(15,3,(TableDiv[[Agency]:[Agency]]=$E567)/(TableDiv[[Agency]:[Agency]]=$E567)*(ROW(TableDiv[Agency])-ROW(TableDiv[[#Headers],[Agency]])),COLUMNS($F$7:AC$7))))</f>
        <v/>
      </c>
      <c r="AD567" s="1069" t="str" cm="1">
        <f t="array" ref="AD567">IF($D567&lt;COLUMNS($F$7:AD$7),"",INDEX(TableDiv[[GASB]:[GASB]],_xlfn.AGGREGATE(15,3,(TableDiv[[Agency]:[Agency]]=$E567)/(TableDiv[[Agency]:[Agency]]=$E567)*(ROW(TableDiv[Agency])-ROW(TableDiv[[#Headers],[Agency]])),COLUMNS($F$7:AD$7))))</f>
        <v/>
      </c>
      <c r="AE567" s="1069" t="str" cm="1">
        <f t="array" ref="AE567">IF($D567&lt;COLUMNS($F$7:AE$7),"",INDEX(TableDiv[[GASB]:[GASB]],_xlfn.AGGREGATE(15,3,(TableDiv[[Agency]:[Agency]]=$E567)/(TableDiv[[Agency]:[Agency]]=$E567)*(ROW(TableDiv[Agency])-ROW(TableDiv[[#Headers],[Agency]])),COLUMNS($F$7:AE$7))))</f>
        <v/>
      </c>
      <c r="AF567" s="1069" t="str" cm="1">
        <f t="array" ref="AF567">IF($D567&lt;COLUMNS($F$7:AF$7),"",INDEX(TableDiv[[GASB]:[GASB]],_xlfn.AGGREGATE(15,3,(TableDiv[[Agency]:[Agency]]=$E567)/(TableDiv[[Agency]:[Agency]]=$E567)*(ROW(TableDiv[Agency])-ROW(TableDiv[[#Headers],[Agency]])),COLUMNS($F$7:AF$7))))</f>
        <v/>
      </c>
      <c r="AG567" s="1069" t="str" cm="1">
        <f t="array" ref="AG567">IF($D567&lt;COLUMNS($F$7:AG$7),"",INDEX(TableDiv[[GASB]:[GASB]],_xlfn.AGGREGATE(15,3,(TableDiv[[Agency]:[Agency]]=$E567)/(TableDiv[[Agency]:[Agency]]=$E567)*(ROW(TableDiv[Agency])-ROW(TableDiv[[#Headers],[Agency]])),COLUMNS($F$7:AG$7))))</f>
        <v/>
      </c>
      <c r="AH567" s="1069" t="str" cm="1">
        <f t="array" ref="AH567">IF($D567&lt;COLUMNS($F$7:AH$7),"",INDEX(TableDiv[[GASB]:[GASB]],_xlfn.AGGREGATE(15,3,(TableDiv[[Agency]:[Agency]]=$E567)/(TableDiv[[Agency]:[Agency]]=$E567)*(ROW(TableDiv[Agency])-ROW(TableDiv[[#Headers],[Agency]])),COLUMNS($F$7:AH$7))))</f>
        <v/>
      </c>
      <c r="AI567" s="1069" t="str" cm="1">
        <f t="array" ref="AI567">IF($D567&lt;COLUMNS($F$7:AI$7),"",INDEX(TableDiv[[GASB]:[GASB]],_xlfn.AGGREGATE(15,3,(TableDiv[[Agency]:[Agency]]=$E567)/(TableDiv[[Agency]:[Agency]]=$E567)*(ROW(TableDiv[Agency])-ROW(TableDiv[[#Headers],[Agency]])),COLUMNS($F$7:AI$7))))</f>
        <v/>
      </c>
      <c r="AJ567" s="1069" t="str" cm="1">
        <f t="array" ref="AJ567">IF($D567&lt;COLUMNS($F$7:AJ$7),"",INDEX(TableDiv[[GASB]:[GASB]],_xlfn.AGGREGATE(15,3,(TableDiv[[Agency]:[Agency]]=$E567)/(TableDiv[[Agency]:[Agency]]=$E567)*(ROW(TableDiv[Agency])-ROW(TableDiv[[#Headers],[Agency]])),COLUMNS($F$7:AJ$7))))</f>
        <v/>
      </c>
      <c r="AK567" s="1069" t="str" cm="1">
        <f t="array" ref="AK567">IF($D567&lt;COLUMNS($F$7:AK$7),"",INDEX(TableDiv[[GASB]:[GASB]],_xlfn.AGGREGATE(15,3,(TableDiv[[Agency]:[Agency]]=$E567)/(TableDiv[[Agency]:[Agency]]=$E567)*(ROW(TableDiv[Agency])-ROW(TableDiv[[#Headers],[Agency]])),COLUMNS($F$7:AK$7))))</f>
        <v/>
      </c>
      <c r="AL567" s="1069" t="str" cm="1">
        <f t="array" ref="AL567">IF($D567&lt;COLUMNS($F$7:AL$7),"",INDEX(TableDiv[[GASB]:[GASB]],_xlfn.AGGREGATE(15,3,(TableDiv[[Agency]:[Agency]]=$E567)/(TableDiv[[Agency]:[Agency]]=$E567)*(ROW(TableDiv[Agency])-ROW(TableDiv[[#Headers],[Agency]])),COLUMNS($F$7:AL$7))))</f>
        <v/>
      </c>
      <c r="AM567" s="1069" t="str" cm="1">
        <f t="array" ref="AM567">IF($D567&lt;COLUMNS($F$7:AM$7),"",INDEX(TableDiv[[GASB]:[GASB]],_xlfn.AGGREGATE(15,3,(TableDiv[[Agency]:[Agency]]=$E567)/(TableDiv[[Agency]:[Agency]]=$E567)*(ROW(TableDiv[Agency])-ROW(TableDiv[[#Headers],[Agency]])),COLUMNS($F$7:AM$7))))</f>
        <v/>
      </c>
      <c r="AN567" s="1069"/>
      <c r="AO567" s="1069"/>
      <c r="AP567" s="1069"/>
      <c r="AQ567" s="1069"/>
      <c r="AR567" s="1069"/>
      <c r="AS567" s="1069"/>
    </row>
    <row r="568" spans="1:45">
      <c r="A568" s="1069"/>
      <c r="B568" s="1069"/>
      <c r="C568" s="1069"/>
      <c r="W568" s="1069" t="str" cm="1">
        <f t="array" ref="W568">IF($D568&lt;COLUMNS($F$7:W$7),"",INDEX(TableDiv[[GASB]:[GASB]],_xlfn.AGGREGATE(15,3,(TableDiv[[Agency]:[Agency]]=$E568)/(TableDiv[[Agency]:[Agency]]=$E568)*(ROW(TableDiv[Agency])-ROW(TableDiv[[#Headers],[Agency]])),COLUMNS($F$7:W$7))))</f>
        <v/>
      </c>
      <c r="X568" s="1069" t="str" cm="1">
        <f t="array" ref="X568">IF($D568&lt;COLUMNS($F$7:X$7),"",INDEX(TableDiv[[GASB]:[GASB]],_xlfn.AGGREGATE(15,3,(TableDiv[[Agency]:[Agency]]=$E568)/(TableDiv[[Agency]:[Agency]]=$E568)*(ROW(TableDiv[Agency])-ROW(TableDiv[[#Headers],[Agency]])),COLUMNS($F$7:X$7))))</f>
        <v/>
      </c>
      <c r="Y568" s="1069" t="str" cm="1">
        <f t="array" ref="Y568">IF($D568&lt;COLUMNS($F$7:Y$7),"",INDEX(TableDiv[[GASB]:[GASB]],_xlfn.AGGREGATE(15,3,(TableDiv[[Agency]:[Agency]]=$E568)/(TableDiv[[Agency]:[Agency]]=$E568)*(ROW(TableDiv[Agency])-ROW(TableDiv[[#Headers],[Agency]])),COLUMNS($F$7:Y$7))))</f>
        <v/>
      </c>
      <c r="Z568" s="1069" t="str" cm="1">
        <f t="array" ref="Z568">IF($D568&lt;COLUMNS($F$7:Z$7),"",INDEX(TableDiv[[GASB]:[GASB]],_xlfn.AGGREGATE(15,3,(TableDiv[[Agency]:[Agency]]=$E568)/(TableDiv[[Agency]:[Agency]]=$E568)*(ROW(TableDiv[Agency])-ROW(TableDiv[[#Headers],[Agency]])),COLUMNS($F$7:Z$7))))</f>
        <v/>
      </c>
      <c r="AA568" s="1069" t="str" cm="1">
        <f t="array" ref="AA568">IF($D568&lt;COLUMNS($F$7:AA$7),"",INDEX(TableDiv[[GASB]:[GASB]],_xlfn.AGGREGATE(15,3,(TableDiv[[Agency]:[Agency]]=$E568)/(TableDiv[[Agency]:[Agency]]=$E568)*(ROW(TableDiv[Agency])-ROW(TableDiv[[#Headers],[Agency]])),COLUMNS($F$7:AA$7))))</f>
        <v/>
      </c>
      <c r="AB568" s="1069" t="str" cm="1">
        <f t="array" ref="AB568">IF($D568&lt;COLUMNS($F$7:AB$7),"",INDEX(TableDiv[[GASB]:[GASB]],_xlfn.AGGREGATE(15,3,(TableDiv[[Agency]:[Agency]]=$E568)/(TableDiv[[Agency]:[Agency]]=$E568)*(ROW(TableDiv[Agency])-ROW(TableDiv[[#Headers],[Agency]])),COLUMNS($F$7:AB$7))))</f>
        <v/>
      </c>
      <c r="AC568" s="1069" t="str" cm="1">
        <f t="array" ref="AC568">IF($D568&lt;COLUMNS($F$7:AC$7),"",INDEX(TableDiv[[GASB]:[GASB]],_xlfn.AGGREGATE(15,3,(TableDiv[[Agency]:[Agency]]=$E568)/(TableDiv[[Agency]:[Agency]]=$E568)*(ROW(TableDiv[Agency])-ROW(TableDiv[[#Headers],[Agency]])),COLUMNS($F$7:AC$7))))</f>
        <v/>
      </c>
      <c r="AD568" s="1069" t="str" cm="1">
        <f t="array" ref="AD568">IF($D568&lt;COLUMNS($F$7:AD$7),"",INDEX(TableDiv[[GASB]:[GASB]],_xlfn.AGGREGATE(15,3,(TableDiv[[Agency]:[Agency]]=$E568)/(TableDiv[[Agency]:[Agency]]=$E568)*(ROW(TableDiv[Agency])-ROW(TableDiv[[#Headers],[Agency]])),COLUMNS($F$7:AD$7))))</f>
        <v/>
      </c>
      <c r="AE568" s="1069" t="str" cm="1">
        <f t="array" ref="AE568">IF($D568&lt;COLUMNS($F$7:AE$7),"",INDEX(TableDiv[[GASB]:[GASB]],_xlfn.AGGREGATE(15,3,(TableDiv[[Agency]:[Agency]]=$E568)/(TableDiv[[Agency]:[Agency]]=$E568)*(ROW(TableDiv[Agency])-ROW(TableDiv[[#Headers],[Agency]])),COLUMNS($F$7:AE$7))))</f>
        <v/>
      </c>
      <c r="AF568" s="1069" t="str" cm="1">
        <f t="array" ref="AF568">IF($D568&lt;COLUMNS($F$7:AF$7),"",INDEX(TableDiv[[GASB]:[GASB]],_xlfn.AGGREGATE(15,3,(TableDiv[[Agency]:[Agency]]=$E568)/(TableDiv[[Agency]:[Agency]]=$E568)*(ROW(TableDiv[Agency])-ROW(TableDiv[[#Headers],[Agency]])),COLUMNS($F$7:AF$7))))</f>
        <v/>
      </c>
      <c r="AG568" s="1069" t="str" cm="1">
        <f t="array" ref="AG568">IF($D568&lt;COLUMNS($F$7:AG$7),"",INDEX(TableDiv[[GASB]:[GASB]],_xlfn.AGGREGATE(15,3,(TableDiv[[Agency]:[Agency]]=$E568)/(TableDiv[[Agency]:[Agency]]=$E568)*(ROW(TableDiv[Agency])-ROW(TableDiv[[#Headers],[Agency]])),COLUMNS($F$7:AG$7))))</f>
        <v/>
      </c>
      <c r="AH568" s="1069" t="str" cm="1">
        <f t="array" ref="AH568">IF($D568&lt;COLUMNS($F$7:AH$7),"",INDEX(TableDiv[[GASB]:[GASB]],_xlfn.AGGREGATE(15,3,(TableDiv[[Agency]:[Agency]]=$E568)/(TableDiv[[Agency]:[Agency]]=$E568)*(ROW(TableDiv[Agency])-ROW(TableDiv[[#Headers],[Agency]])),COLUMNS($F$7:AH$7))))</f>
        <v/>
      </c>
      <c r="AI568" s="1069" t="str" cm="1">
        <f t="array" ref="AI568">IF($D568&lt;COLUMNS($F$7:AI$7),"",INDEX(TableDiv[[GASB]:[GASB]],_xlfn.AGGREGATE(15,3,(TableDiv[[Agency]:[Agency]]=$E568)/(TableDiv[[Agency]:[Agency]]=$E568)*(ROW(TableDiv[Agency])-ROW(TableDiv[[#Headers],[Agency]])),COLUMNS($F$7:AI$7))))</f>
        <v/>
      </c>
      <c r="AJ568" s="1069" t="str" cm="1">
        <f t="array" ref="AJ568">IF($D568&lt;COLUMNS($F$7:AJ$7),"",INDEX(TableDiv[[GASB]:[GASB]],_xlfn.AGGREGATE(15,3,(TableDiv[[Agency]:[Agency]]=$E568)/(TableDiv[[Agency]:[Agency]]=$E568)*(ROW(TableDiv[Agency])-ROW(TableDiv[[#Headers],[Agency]])),COLUMNS($F$7:AJ$7))))</f>
        <v/>
      </c>
      <c r="AK568" s="1069" t="str" cm="1">
        <f t="array" ref="AK568">IF($D568&lt;COLUMNS($F$7:AK$7),"",INDEX(TableDiv[[GASB]:[GASB]],_xlfn.AGGREGATE(15,3,(TableDiv[[Agency]:[Agency]]=$E568)/(TableDiv[[Agency]:[Agency]]=$E568)*(ROW(TableDiv[Agency])-ROW(TableDiv[[#Headers],[Agency]])),COLUMNS($F$7:AK$7))))</f>
        <v/>
      </c>
      <c r="AL568" s="1069" t="str" cm="1">
        <f t="array" ref="AL568">IF($D568&lt;COLUMNS($F$7:AL$7),"",INDEX(TableDiv[[GASB]:[GASB]],_xlfn.AGGREGATE(15,3,(TableDiv[[Agency]:[Agency]]=$E568)/(TableDiv[[Agency]:[Agency]]=$E568)*(ROW(TableDiv[Agency])-ROW(TableDiv[[#Headers],[Agency]])),COLUMNS($F$7:AL$7))))</f>
        <v/>
      </c>
      <c r="AM568" s="1069" t="str" cm="1">
        <f t="array" ref="AM568">IF($D568&lt;COLUMNS($F$7:AM$7),"",INDEX(TableDiv[[GASB]:[GASB]],_xlfn.AGGREGATE(15,3,(TableDiv[[Agency]:[Agency]]=$E568)/(TableDiv[[Agency]:[Agency]]=$E568)*(ROW(TableDiv[Agency])-ROW(TableDiv[[#Headers],[Agency]])),COLUMNS($F$7:AM$7))))</f>
        <v/>
      </c>
      <c r="AN568" s="1069"/>
      <c r="AO568" s="1069"/>
      <c r="AP568" s="1069"/>
      <c r="AQ568" s="1069"/>
      <c r="AR568" s="1069"/>
      <c r="AS568" s="1069"/>
    </row>
    <row r="569" spans="1:45">
      <c r="A569" s="1069"/>
      <c r="B569" s="1069"/>
      <c r="C569" s="1069"/>
      <c r="W569" s="1069" t="str" cm="1">
        <f t="array" ref="W569">IF($D569&lt;COLUMNS($F$7:W$7),"",INDEX(TableDiv[[GASB]:[GASB]],_xlfn.AGGREGATE(15,3,(TableDiv[[Agency]:[Agency]]=$E569)/(TableDiv[[Agency]:[Agency]]=$E569)*(ROW(TableDiv[Agency])-ROW(TableDiv[[#Headers],[Agency]])),COLUMNS($F$7:W$7))))</f>
        <v/>
      </c>
      <c r="X569" s="1069" t="str" cm="1">
        <f t="array" ref="X569">IF($D569&lt;COLUMNS($F$7:X$7),"",INDEX(TableDiv[[GASB]:[GASB]],_xlfn.AGGREGATE(15,3,(TableDiv[[Agency]:[Agency]]=$E569)/(TableDiv[[Agency]:[Agency]]=$E569)*(ROW(TableDiv[Agency])-ROW(TableDiv[[#Headers],[Agency]])),COLUMNS($F$7:X$7))))</f>
        <v/>
      </c>
      <c r="Y569" s="1069" t="str" cm="1">
        <f t="array" ref="Y569">IF($D569&lt;COLUMNS($F$7:Y$7),"",INDEX(TableDiv[[GASB]:[GASB]],_xlfn.AGGREGATE(15,3,(TableDiv[[Agency]:[Agency]]=$E569)/(TableDiv[[Agency]:[Agency]]=$E569)*(ROW(TableDiv[Agency])-ROW(TableDiv[[#Headers],[Agency]])),COLUMNS($F$7:Y$7))))</f>
        <v/>
      </c>
      <c r="Z569" s="1069" t="str" cm="1">
        <f t="array" ref="Z569">IF($D569&lt;COLUMNS($F$7:Z$7),"",INDEX(TableDiv[[GASB]:[GASB]],_xlfn.AGGREGATE(15,3,(TableDiv[[Agency]:[Agency]]=$E569)/(TableDiv[[Agency]:[Agency]]=$E569)*(ROW(TableDiv[Agency])-ROW(TableDiv[[#Headers],[Agency]])),COLUMNS($F$7:Z$7))))</f>
        <v/>
      </c>
      <c r="AA569" s="1069" t="str" cm="1">
        <f t="array" ref="AA569">IF($D569&lt;COLUMNS($F$7:AA$7),"",INDEX(TableDiv[[GASB]:[GASB]],_xlfn.AGGREGATE(15,3,(TableDiv[[Agency]:[Agency]]=$E569)/(TableDiv[[Agency]:[Agency]]=$E569)*(ROW(TableDiv[Agency])-ROW(TableDiv[[#Headers],[Agency]])),COLUMNS($F$7:AA$7))))</f>
        <v/>
      </c>
      <c r="AB569" s="1069" t="str" cm="1">
        <f t="array" ref="AB569">IF($D569&lt;COLUMNS($F$7:AB$7),"",INDEX(TableDiv[[GASB]:[GASB]],_xlfn.AGGREGATE(15,3,(TableDiv[[Agency]:[Agency]]=$E569)/(TableDiv[[Agency]:[Agency]]=$E569)*(ROW(TableDiv[Agency])-ROW(TableDiv[[#Headers],[Agency]])),COLUMNS($F$7:AB$7))))</f>
        <v/>
      </c>
      <c r="AC569" s="1069" t="str" cm="1">
        <f t="array" ref="AC569">IF($D569&lt;COLUMNS($F$7:AC$7),"",INDEX(TableDiv[[GASB]:[GASB]],_xlfn.AGGREGATE(15,3,(TableDiv[[Agency]:[Agency]]=$E569)/(TableDiv[[Agency]:[Agency]]=$E569)*(ROW(TableDiv[Agency])-ROW(TableDiv[[#Headers],[Agency]])),COLUMNS($F$7:AC$7))))</f>
        <v/>
      </c>
      <c r="AD569" s="1069" t="str" cm="1">
        <f t="array" ref="AD569">IF($D569&lt;COLUMNS($F$7:AD$7),"",INDEX(TableDiv[[GASB]:[GASB]],_xlfn.AGGREGATE(15,3,(TableDiv[[Agency]:[Agency]]=$E569)/(TableDiv[[Agency]:[Agency]]=$E569)*(ROW(TableDiv[Agency])-ROW(TableDiv[[#Headers],[Agency]])),COLUMNS($F$7:AD$7))))</f>
        <v/>
      </c>
      <c r="AE569" s="1069" t="str" cm="1">
        <f t="array" ref="AE569">IF($D569&lt;COLUMNS($F$7:AE$7),"",INDEX(TableDiv[[GASB]:[GASB]],_xlfn.AGGREGATE(15,3,(TableDiv[[Agency]:[Agency]]=$E569)/(TableDiv[[Agency]:[Agency]]=$E569)*(ROW(TableDiv[Agency])-ROW(TableDiv[[#Headers],[Agency]])),COLUMNS($F$7:AE$7))))</f>
        <v/>
      </c>
      <c r="AF569" s="1069" t="str" cm="1">
        <f t="array" ref="AF569">IF($D569&lt;COLUMNS($F$7:AF$7),"",INDEX(TableDiv[[GASB]:[GASB]],_xlfn.AGGREGATE(15,3,(TableDiv[[Agency]:[Agency]]=$E569)/(TableDiv[[Agency]:[Agency]]=$E569)*(ROW(TableDiv[Agency])-ROW(TableDiv[[#Headers],[Agency]])),COLUMNS($F$7:AF$7))))</f>
        <v/>
      </c>
      <c r="AG569" s="1069" t="str" cm="1">
        <f t="array" ref="AG569">IF($D569&lt;COLUMNS($F$7:AG$7),"",INDEX(TableDiv[[GASB]:[GASB]],_xlfn.AGGREGATE(15,3,(TableDiv[[Agency]:[Agency]]=$E569)/(TableDiv[[Agency]:[Agency]]=$E569)*(ROW(TableDiv[Agency])-ROW(TableDiv[[#Headers],[Agency]])),COLUMNS($F$7:AG$7))))</f>
        <v/>
      </c>
      <c r="AH569" s="1069" t="str" cm="1">
        <f t="array" ref="AH569">IF($D569&lt;COLUMNS($F$7:AH$7),"",INDEX(TableDiv[[GASB]:[GASB]],_xlfn.AGGREGATE(15,3,(TableDiv[[Agency]:[Agency]]=$E569)/(TableDiv[[Agency]:[Agency]]=$E569)*(ROW(TableDiv[Agency])-ROW(TableDiv[[#Headers],[Agency]])),COLUMNS($F$7:AH$7))))</f>
        <v/>
      </c>
      <c r="AI569" s="1069" t="str" cm="1">
        <f t="array" ref="AI569">IF($D569&lt;COLUMNS($F$7:AI$7),"",INDEX(TableDiv[[GASB]:[GASB]],_xlfn.AGGREGATE(15,3,(TableDiv[[Agency]:[Agency]]=$E569)/(TableDiv[[Agency]:[Agency]]=$E569)*(ROW(TableDiv[Agency])-ROW(TableDiv[[#Headers],[Agency]])),COLUMNS($F$7:AI$7))))</f>
        <v/>
      </c>
      <c r="AJ569" s="1069" t="str" cm="1">
        <f t="array" ref="AJ569">IF($D569&lt;COLUMNS($F$7:AJ$7),"",INDEX(TableDiv[[GASB]:[GASB]],_xlfn.AGGREGATE(15,3,(TableDiv[[Agency]:[Agency]]=$E569)/(TableDiv[[Agency]:[Agency]]=$E569)*(ROW(TableDiv[Agency])-ROW(TableDiv[[#Headers],[Agency]])),COLUMNS($F$7:AJ$7))))</f>
        <v/>
      </c>
      <c r="AK569" s="1069" t="str" cm="1">
        <f t="array" ref="AK569">IF($D569&lt;COLUMNS($F$7:AK$7),"",INDEX(TableDiv[[GASB]:[GASB]],_xlfn.AGGREGATE(15,3,(TableDiv[[Agency]:[Agency]]=$E569)/(TableDiv[[Agency]:[Agency]]=$E569)*(ROW(TableDiv[Agency])-ROW(TableDiv[[#Headers],[Agency]])),COLUMNS($F$7:AK$7))))</f>
        <v/>
      </c>
      <c r="AL569" s="1069" t="str" cm="1">
        <f t="array" ref="AL569">IF($D569&lt;COLUMNS($F$7:AL$7),"",INDEX(TableDiv[[GASB]:[GASB]],_xlfn.AGGREGATE(15,3,(TableDiv[[Agency]:[Agency]]=$E569)/(TableDiv[[Agency]:[Agency]]=$E569)*(ROW(TableDiv[Agency])-ROW(TableDiv[[#Headers],[Agency]])),COLUMNS($F$7:AL$7))))</f>
        <v/>
      </c>
      <c r="AM569" s="1069" t="str" cm="1">
        <f t="array" ref="AM569">IF($D569&lt;COLUMNS($F$7:AM$7),"",INDEX(TableDiv[[GASB]:[GASB]],_xlfn.AGGREGATE(15,3,(TableDiv[[Agency]:[Agency]]=$E569)/(TableDiv[[Agency]:[Agency]]=$E569)*(ROW(TableDiv[Agency])-ROW(TableDiv[[#Headers],[Agency]])),COLUMNS($F$7:AM$7))))</f>
        <v/>
      </c>
      <c r="AN569" s="1069"/>
      <c r="AO569" s="1069"/>
      <c r="AP569" s="1069"/>
      <c r="AQ569" s="1069"/>
      <c r="AR569" s="1069"/>
      <c r="AS569" s="1069"/>
    </row>
    <row r="570" spans="1:45">
      <c r="A570" s="1069"/>
      <c r="B570" s="1069"/>
      <c r="C570" s="1069"/>
      <c r="W570" s="1069" t="str" cm="1">
        <f t="array" ref="W570">IF($D570&lt;COLUMNS($F$7:W$7),"",INDEX(TableDiv[[GASB]:[GASB]],_xlfn.AGGREGATE(15,3,(TableDiv[[Agency]:[Agency]]=$E570)/(TableDiv[[Agency]:[Agency]]=$E570)*(ROW(TableDiv[Agency])-ROW(TableDiv[[#Headers],[Agency]])),COLUMNS($F$7:W$7))))</f>
        <v/>
      </c>
      <c r="X570" s="1069" t="str" cm="1">
        <f t="array" ref="X570">IF($D570&lt;COLUMNS($F$7:X$7),"",INDEX(TableDiv[[GASB]:[GASB]],_xlfn.AGGREGATE(15,3,(TableDiv[[Agency]:[Agency]]=$E570)/(TableDiv[[Agency]:[Agency]]=$E570)*(ROW(TableDiv[Agency])-ROW(TableDiv[[#Headers],[Agency]])),COLUMNS($F$7:X$7))))</f>
        <v/>
      </c>
      <c r="Y570" s="1069" t="str" cm="1">
        <f t="array" ref="Y570">IF($D570&lt;COLUMNS($F$7:Y$7),"",INDEX(TableDiv[[GASB]:[GASB]],_xlfn.AGGREGATE(15,3,(TableDiv[[Agency]:[Agency]]=$E570)/(TableDiv[[Agency]:[Agency]]=$E570)*(ROW(TableDiv[Agency])-ROW(TableDiv[[#Headers],[Agency]])),COLUMNS($F$7:Y$7))))</f>
        <v/>
      </c>
      <c r="Z570" s="1069" t="str" cm="1">
        <f t="array" ref="Z570">IF($D570&lt;COLUMNS($F$7:Z$7),"",INDEX(TableDiv[[GASB]:[GASB]],_xlfn.AGGREGATE(15,3,(TableDiv[[Agency]:[Agency]]=$E570)/(TableDiv[[Agency]:[Agency]]=$E570)*(ROW(TableDiv[Agency])-ROW(TableDiv[[#Headers],[Agency]])),COLUMNS($F$7:Z$7))))</f>
        <v/>
      </c>
      <c r="AA570" s="1069" t="str" cm="1">
        <f t="array" ref="AA570">IF($D570&lt;COLUMNS($F$7:AA$7),"",INDEX(TableDiv[[GASB]:[GASB]],_xlfn.AGGREGATE(15,3,(TableDiv[[Agency]:[Agency]]=$E570)/(TableDiv[[Agency]:[Agency]]=$E570)*(ROW(TableDiv[Agency])-ROW(TableDiv[[#Headers],[Agency]])),COLUMNS($F$7:AA$7))))</f>
        <v/>
      </c>
      <c r="AB570" s="1069" t="str" cm="1">
        <f t="array" ref="AB570">IF($D570&lt;COLUMNS($F$7:AB$7),"",INDEX(TableDiv[[GASB]:[GASB]],_xlfn.AGGREGATE(15,3,(TableDiv[[Agency]:[Agency]]=$E570)/(TableDiv[[Agency]:[Agency]]=$E570)*(ROW(TableDiv[Agency])-ROW(TableDiv[[#Headers],[Agency]])),COLUMNS($F$7:AB$7))))</f>
        <v/>
      </c>
      <c r="AC570" s="1069" t="str" cm="1">
        <f t="array" ref="AC570">IF($D570&lt;COLUMNS($F$7:AC$7),"",INDEX(TableDiv[[GASB]:[GASB]],_xlfn.AGGREGATE(15,3,(TableDiv[[Agency]:[Agency]]=$E570)/(TableDiv[[Agency]:[Agency]]=$E570)*(ROW(TableDiv[Agency])-ROW(TableDiv[[#Headers],[Agency]])),COLUMNS($F$7:AC$7))))</f>
        <v/>
      </c>
      <c r="AD570" s="1069" t="str" cm="1">
        <f t="array" ref="AD570">IF($D570&lt;COLUMNS($F$7:AD$7),"",INDEX(TableDiv[[GASB]:[GASB]],_xlfn.AGGREGATE(15,3,(TableDiv[[Agency]:[Agency]]=$E570)/(TableDiv[[Agency]:[Agency]]=$E570)*(ROW(TableDiv[Agency])-ROW(TableDiv[[#Headers],[Agency]])),COLUMNS($F$7:AD$7))))</f>
        <v/>
      </c>
      <c r="AE570" s="1069" t="str" cm="1">
        <f t="array" ref="AE570">IF($D570&lt;COLUMNS($F$7:AE$7),"",INDEX(TableDiv[[GASB]:[GASB]],_xlfn.AGGREGATE(15,3,(TableDiv[[Agency]:[Agency]]=$E570)/(TableDiv[[Agency]:[Agency]]=$E570)*(ROW(TableDiv[Agency])-ROW(TableDiv[[#Headers],[Agency]])),COLUMNS($F$7:AE$7))))</f>
        <v/>
      </c>
      <c r="AF570" s="1069" t="str" cm="1">
        <f t="array" ref="AF570">IF($D570&lt;COLUMNS($F$7:AF$7),"",INDEX(TableDiv[[GASB]:[GASB]],_xlfn.AGGREGATE(15,3,(TableDiv[[Agency]:[Agency]]=$E570)/(TableDiv[[Agency]:[Agency]]=$E570)*(ROW(TableDiv[Agency])-ROW(TableDiv[[#Headers],[Agency]])),COLUMNS($F$7:AF$7))))</f>
        <v/>
      </c>
      <c r="AG570" s="1069" t="str" cm="1">
        <f t="array" ref="AG570">IF($D570&lt;COLUMNS($F$7:AG$7),"",INDEX(TableDiv[[GASB]:[GASB]],_xlfn.AGGREGATE(15,3,(TableDiv[[Agency]:[Agency]]=$E570)/(TableDiv[[Agency]:[Agency]]=$E570)*(ROW(TableDiv[Agency])-ROW(TableDiv[[#Headers],[Agency]])),COLUMNS($F$7:AG$7))))</f>
        <v/>
      </c>
      <c r="AH570" s="1069" t="str" cm="1">
        <f t="array" ref="AH570">IF($D570&lt;COLUMNS($F$7:AH$7),"",INDEX(TableDiv[[GASB]:[GASB]],_xlfn.AGGREGATE(15,3,(TableDiv[[Agency]:[Agency]]=$E570)/(TableDiv[[Agency]:[Agency]]=$E570)*(ROW(TableDiv[Agency])-ROW(TableDiv[[#Headers],[Agency]])),COLUMNS($F$7:AH$7))))</f>
        <v/>
      </c>
      <c r="AI570" s="1069" t="str" cm="1">
        <f t="array" ref="AI570">IF($D570&lt;COLUMNS($F$7:AI$7),"",INDEX(TableDiv[[GASB]:[GASB]],_xlfn.AGGREGATE(15,3,(TableDiv[[Agency]:[Agency]]=$E570)/(TableDiv[[Agency]:[Agency]]=$E570)*(ROW(TableDiv[Agency])-ROW(TableDiv[[#Headers],[Agency]])),COLUMNS($F$7:AI$7))))</f>
        <v/>
      </c>
      <c r="AJ570" s="1069" t="str" cm="1">
        <f t="array" ref="AJ570">IF($D570&lt;COLUMNS($F$7:AJ$7),"",INDEX(TableDiv[[GASB]:[GASB]],_xlfn.AGGREGATE(15,3,(TableDiv[[Agency]:[Agency]]=$E570)/(TableDiv[[Agency]:[Agency]]=$E570)*(ROW(TableDiv[Agency])-ROW(TableDiv[[#Headers],[Agency]])),COLUMNS($F$7:AJ$7))))</f>
        <v/>
      </c>
      <c r="AK570" s="1069" t="str" cm="1">
        <f t="array" ref="AK570">IF($D570&lt;COLUMNS($F$7:AK$7),"",INDEX(TableDiv[[GASB]:[GASB]],_xlfn.AGGREGATE(15,3,(TableDiv[[Agency]:[Agency]]=$E570)/(TableDiv[[Agency]:[Agency]]=$E570)*(ROW(TableDiv[Agency])-ROW(TableDiv[[#Headers],[Agency]])),COLUMNS($F$7:AK$7))))</f>
        <v/>
      </c>
      <c r="AL570" s="1069" t="str" cm="1">
        <f t="array" ref="AL570">IF($D570&lt;COLUMNS($F$7:AL$7),"",INDEX(TableDiv[[GASB]:[GASB]],_xlfn.AGGREGATE(15,3,(TableDiv[[Agency]:[Agency]]=$E570)/(TableDiv[[Agency]:[Agency]]=$E570)*(ROW(TableDiv[Agency])-ROW(TableDiv[[#Headers],[Agency]])),COLUMNS($F$7:AL$7))))</f>
        <v/>
      </c>
      <c r="AM570" s="1069" t="str" cm="1">
        <f t="array" ref="AM570">IF($D570&lt;COLUMNS($F$7:AM$7),"",INDEX(TableDiv[[GASB]:[GASB]],_xlfn.AGGREGATE(15,3,(TableDiv[[Agency]:[Agency]]=$E570)/(TableDiv[[Agency]:[Agency]]=$E570)*(ROW(TableDiv[Agency])-ROW(TableDiv[[#Headers],[Agency]])),COLUMNS($F$7:AM$7))))</f>
        <v/>
      </c>
      <c r="AN570" s="1069"/>
      <c r="AO570" s="1069"/>
      <c r="AP570" s="1069"/>
      <c r="AQ570" s="1069"/>
      <c r="AR570" s="1069"/>
      <c r="AS570" s="1069"/>
    </row>
    <row r="571" spans="1:45">
      <c r="A571" s="1069"/>
      <c r="B571" s="1069"/>
      <c r="C571" s="1069"/>
      <c r="W571" s="1069" t="str" cm="1">
        <f t="array" ref="W571">IF($D571&lt;COLUMNS($F$7:W$7),"",INDEX(TableDiv[[GASB]:[GASB]],_xlfn.AGGREGATE(15,3,(TableDiv[[Agency]:[Agency]]=$E571)/(TableDiv[[Agency]:[Agency]]=$E571)*(ROW(TableDiv[Agency])-ROW(TableDiv[[#Headers],[Agency]])),COLUMNS($F$7:W$7))))</f>
        <v/>
      </c>
      <c r="X571" s="1069" t="str" cm="1">
        <f t="array" ref="X571">IF($D571&lt;COLUMNS($F$7:X$7),"",INDEX(TableDiv[[GASB]:[GASB]],_xlfn.AGGREGATE(15,3,(TableDiv[[Agency]:[Agency]]=$E571)/(TableDiv[[Agency]:[Agency]]=$E571)*(ROW(TableDiv[Agency])-ROW(TableDiv[[#Headers],[Agency]])),COLUMNS($F$7:X$7))))</f>
        <v/>
      </c>
      <c r="Y571" s="1069" t="str" cm="1">
        <f t="array" ref="Y571">IF($D571&lt;COLUMNS($F$7:Y$7),"",INDEX(TableDiv[[GASB]:[GASB]],_xlfn.AGGREGATE(15,3,(TableDiv[[Agency]:[Agency]]=$E571)/(TableDiv[[Agency]:[Agency]]=$E571)*(ROW(TableDiv[Agency])-ROW(TableDiv[[#Headers],[Agency]])),COLUMNS($F$7:Y$7))))</f>
        <v/>
      </c>
      <c r="Z571" s="1069" t="str" cm="1">
        <f t="array" ref="Z571">IF($D571&lt;COLUMNS($F$7:Z$7),"",INDEX(TableDiv[[GASB]:[GASB]],_xlfn.AGGREGATE(15,3,(TableDiv[[Agency]:[Agency]]=$E571)/(TableDiv[[Agency]:[Agency]]=$E571)*(ROW(TableDiv[Agency])-ROW(TableDiv[[#Headers],[Agency]])),COLUMNS($F$7:Z$7))))</f>
        <v/>
      </c>
      <c r="AA571" s="1069" t="str" cm="1">
        <f t="array" ref="AA571">IF($D571&lt;COLUMNS($F$7:AA$7),"",INDEX(TableDiv[[GASB]:[GASB]],_xlfn.AGGREGATE(15,3,(TableDiv[[Agency]:[Agency]]=$E571)/(TableDiv[[Agency]:[Agency]]=$E571)*(ROW(TableDiv[Agency])-ROW(TableDiv[[#Headers],[Agency]])),COLUMNS($F$7:AA$7))))</f>
        <v/>
      </c>
      <c r="AB571" s="1069" t="str" cm="1">
        <f t="array" ref="AB571">IF($D571&lt;COLUMNS($F$7:AB$7),"",INDEX(TableDiv[[GASB]:[GASB]],_xlfn.AGGREGATE(15,3,(TableDiv[[Agency]:[Agency]]=$E571)/(TableDiv[[Agency]:[Agency]]=$E571)*(ROW(TableDiv[Agency])-ROW(TableDiv[[#Headers],[Agency]])),COLUMNS($F$7:AB$7))))</f>
        <v/>
      </c>
      <c r="AC571" s="1069" t="str" cm="1">
        <f t="array" ref="AC571">IF($D571&lt;COLUMNS($F$7:AC$7),"",INDEX(TableDiv[[GASB]:[GASB]],_xlfn.AGGREGATE(15,3,(TableDiv[[Agency]:[Agency]]=$E571)/(TableDiv[[Agency]:[Agency]]=$E571)*(ROW(TableDiv[Agency])-ROW(TableDiv[[#Headers],[Agency]])),COLUMNS($F$7:AC$7))))</f>
        <v/>
      </c>
      <c r="AD571" s="1069" t="str" cm="1">
        <f t="array" ref="AD571">IF($D571&lt;COLUMNS($F$7:AD$7),"",INDEX(TableDiv[[GASB]:[GASB]],_xlfn.AGGREGATE(15,3,(TableDiv[[Agency]:[Agency]]=$E571)/(TableDiv[[Agency]:[Agency]]=$E571)*(ROW(TableDiv[Agency])-ROW(TableDiv[[#Headers],[Agency]])),COLUMNS($F$7:AD$7))))</f>
        <v/>
      </c>
      <c r="AE571" s="1069" t="str" cm="1">
        <f t="array" ref="AE571">IF($D571&lt;COLUMNS($F$7:AE$7),"",INDEX(TableDiv[[GASB]:[GASB]],_xlfn.AGGREGATE(15,3,(TableDiv[[Agency]:[Agency]]=$E571)/(TableDiv[[Agency]:[Agency]]=$E571)*(ROW(TableDiv[Agency])-ROW(TableDiv[[#Headers],[Agency]])),COLUMNS($F$7:AE$7))))</f>
        <v/>
      </c>
      <c r="AF571" s="1069" t="str" cm="1">
        <f t="array" ref="AF571">IF($D571&lt;COLUMNS($F$7:AF$7),"",INDEX(TableDiv[[GASB]:[GASB]],_xlfn.AGGREGATE(15,3,(TableDiv[[Agency]:[Agency]]=$E571)/(TableDiv[[Agency]:[Agency]]=$E571)*(ROW(TableDiv[Agency])-ROW(TableDiv[[#Headers],[Agency]])),COLUMNS($F$7:AF$7))))</f>
        <v/>
      </c>
      <c r="AG571" s="1069" t="str" cm="1">
        <f t="array" ref="AG571">IF($D571&lt;COLUMNS($F$7:AG$7),"",INDEX(TableDiv[[GASB]:[GASB]],_xlfn.AGGREGATE(15,3,(TableDiv[[Agency]:[Agency]]=$E571)/(TableDiv[[Agency]:[Agency]]=$E571)*(ROW(TableDiv[Agency])-ROW(TableDiv[[#Headers],[Agency]])),COLUMNS($F$7:AG$7))))</f>
        <v/>
      </c>
      <c r="AH571" s="1069" t="str" cm="1">
        <f t="array" ref="AH571">IF($D571&lt;COLUMNS($F$7:AH$7),"",INDEX(TableDiv[[GASB]:[GASB]],_xlfn.AGGREGATE(15,3,(TableDiv[[Agency]:[Agency]]=$E571)/(TableDiv[[Agency]:[Agency]]=$E571)*(ROW(TableDiv[Agency])-ROW(TableDiv[[#Headers],[Agency]])),COLUMNS($F$7:AH$7))))</f>
        <v/>
      </c>
      <c r="AI571" s="1069" t="str" cm="1">
        <f t="array" ref="AI571">IF($D571&lt;COLUMNS($F$7:AI$7),"",INDEX(TableDiv[[GASB]:[GASB]],_xlfn.AGGREGATE(15,3,(TableDiv[[Agency]:[Agency]]=$E571)/(TableDiv[[Agency]:[Agency]]=$E571)*(ROW(TableDiv[Agency])-ROW(TableDiv[[#Headers],[Agency]])),COLUMNS($F$7:AI$7))))</f>
        <v/>
      </c>
      <c r="AJ571" s="1069" t="str" cm="1">
        <f t="array" ref="AJ571">IF($D571&lt;COLUMNS($F$7:AJ$7),"",INDEX(TableDiv[[GASB]:[GASB]],_xlfn.AGGREGATE(15,3,(TableDiv[[Agency]:[Agency]]=$E571)/(TableDiv[[Agency]:[Agency]]=$E571)*(ROW(TableDiv[Agency])-ROW(TableDiv[[#Headers],[Agency]])),COLUMNS($F$7:AJ$7))))</f>
        <v/>
      </c>
      <c r="AK571" s="1069" t="str" cm="1">
        <f t="array" ref="AK571">IF($D571&lt;COLUMNS($F$7:AK$7),"",INDEX(TableDiv[[GASB]:[GASB]],_xlfn.AGGREGATE(15,3,(TableDiv[[Agency]:[Agency]]=$E571)/(TableDiv[[Agency]:[Agency]]=$E571)*(ROW(TableDiv[Agency])-ROW(TableDiv[[#Headers],[Agency]])),COLUMNS($F$7:AK$7))))</f>
        <v/>
      </c>
      <c r="AL571" s="1069" t="str" cm="1">
        <f t="array" ref="AL571">IF($D571&lt;COLUMNS($F$7:AL$7),"",INDEX(TableDiv[[GASB]:[GASB]],_xlfn.AGGREGATE(15,3,(TableDiv[[Agency]:[Agency]]=$E571)/(TableDiv[[Agency]:[Agency]]=$E571)*(ROW(TableDiv[Agency])-ROW(TableDiv[[#Headers],[Agency]])),COLUMNS($F$7:AL$7))))</f>
        <v/>
      </c>
      <c r="AM571" s="1069" t="str" cm="1">
        <f t="array" ref="AM571">IF($D571&lt;COLUMNS($F$7:AM$7),"",INDEX(TableDiv[[GASB]:[GASB]],_xlfn.AGGREGATE(15,3,(TableDiv[[Agency]:[Agency]]=$E571)/(TableDiv[[Agency]:[Agency]]=$E571)*(ROW(TableDiv[Agency])-ROW(TableDiv[[#Headers],[Agency]])),COLUMNS($F$7:AM$7))))</f>
        <v/>
      </c>
      <c r="AN571" s="1069"/>
      <c r="AO571" s="1069"/>
      <c r="AP571" s="1069"/>
      <c r="AQ571" s="1069"/>
      <c r="AR571" s="1069"/>
      <c r="AS571" s="1069"/>
    </row>
    <row r="572" spans="1:45">
      <c r="A572" s="1069"/>
      <c r="B572" s="1069"/>
      <c r="C572" s="1069"/>
      <c r="W572" s="1069" t="str" cm="1">
        <f t="array" ref="W572">IF($D572&lt;COLUMNS($F$7:W$7),"",INDEX(TableDiv[[GASB]:[GASB]],_xlfn.AGGREGATE(15,3,(TableDiv[[Agency]:[Agency]]=$E572)/(TableDiv[[Agency]:[Agency]]=$E572)*(ROW(TableDiv[Agency])-ROW(TableDiv[[#Headers],[Agency]])),COLUMNS($F$7:W$7))))</f>
        <v/>
      </c>
      <c r="X572" s="1069" t="str" cm="1">
        <f t="array" ref="X572">IF($D572&lt;COLUMNS($F$7:X$7),"",INDEX(TableDiv[[GASB]:[GASB]],_xlfn.AGGREGATE(15,3,(TableDiv[[Agency]:[Agency]]=$E572)/(TableDiv[[Agency]:[Agency]]=$E572)*(ROW(TableDiv[Agency])-ROW(TableDiv[[#Headers],[Agency]])),COLUMNS($F$7:X$7))))</f>
        <v/>
      </c>
      <c r="Y572" s="1069" t="str" cm="1">
        <f t="array" ref="Y572">IF($D572&lt;COLUMNS($F$7:Y$7),"",INDEX(TableDiv[[GASB]:[GASB]],_xlfn.AGGREGATE(15,3,(TableDiv[[Agency]:[Agency]]=$E572)/(TableDiv[[Agency]:[Agency]]=$E572)*(ROW(TableDiv[Agency])-ROW(TableDiv[[#Headers],[Agency]])),COLUMNS($F$7:Y$7))))</f>
        <v/>
      </c>
      <c r="Z572" s="1069" t="str" cm="1">
        <f t="array" ref="Z572">IF($D572&lt;COLUMNS($F$7:Z$7),"",INDEX(TableDiv[[GASB]:[GASB]],_xlfn.AGGREGATE(15,3,(TableDiv[[Agency]:[Agency]]=$E572)/(TableDiv[[Agency]:[Agency]]=$E572)*(ROW(TableDiv[Agency])-ROW(TableDiv[[#Headers],[Agency]])),COLUMNS($F$7:Z$7))))</f>
        <v/>
      </c>
      <c r="AA572" s="1069" t="str" cm="1">
        <f t="array" ref="AA572">IF($D572&lt;COLUMNS($F$7:AA$7),"",INDEX(TableDiv[[GASB]:[GASB]],_xlfn.AGGREGATE(15,3,(TableDiv[[Agency]:[Agency]]=$E572)/(TableDiv[[Agency]:[Agency]]=$E572)*(ROW(TableDiv[Agency])-ROW(TableDiv[[#Headers],[Agency]])),COLUMNS($F$7:AA$7))))</f>
        <v/>
      </c>
      <c r="AB572" s="1069" t="str" cm="1">
        <f t="array" ref="AB572">IF($D572&lt;COLUMNS($F$7:AB$7),"",INDEX(TableDiv[[GASB]:[GASB]],_xlfn.AGGREGATE(15,3,(TableDiv[[Agency]:[Agency]]=$E572)/(TableDiv[[Agency]:[Agency]]=$E572)*(ROW(TableDiv[Agency])-ROW(TableDiv[[#Headers],[Agency]])),COLUMNS($F$7:AB$7))))</f>
        <v/>
      </c>
      <c r="AC572" s="1069" t="str" cm="1">
        <f t="array" ref="AC572">IF($D572&lt;COLUMNS($F$7:AC$7),"",INDEX(TableDiv[[GASB]:[GASB]],_xlfn.AGGREGATE(15,3,(TableDiv[[Agency]:[Agency]]=$E572)/(TableDiv[[Agency]:[Agency]]=$E572)*(ROW(TableDiv[Agency])-ROW(TableDiv[[#Headers],[Agency]])),COLUMNS($F$7:AC$7))))</f>
        <v/>
      </c>
      <c r="AD572" s="1069" t="str" cm="1">
        <f t="array" ref="AD572">IF($D572&lt;COLUMNS($F$7:AD$7),"",INDEX(TableDiv[[GASB]:[GASB]],_xlfn.AGGREGATE(15,3,(TableDiv[[Agency]:[Agency]]=$E572)/(TableDiv[[Agency]:[Agency]]=$E572)*(ROW(TableDiv[Agency])-ROW(TableDiv[[#Headers],[Agency]])),COLUMNS($F$7:AD$7))))</f>
        <v/>
      </c>
      <c r="AE572" s="1069" t="str" cm="1">
        <f t="array" ref="AE572">IF($D572&lt;COLUMNS($F$7:AE$7),"",INDEX(TableDiv[[GASB]:[GASB]],_xlfn.AGGREGATE(15,3,(TableDiv[[Agency]:[Agency]]=$E572)/(TableDiv[[Agency]:[Agency]]=$E572)*(ROW(TableDiv[Agency])-ROW(TableDiv[[#Headers],[Agency]])),COLUMNS($F$7:AE$7))))</f>
        <v/>
      </c>
      <c r="AF572" s="1069" t="str" cm="1">
        <f t="array" ref="AF572">IF($D572&lt;COLUMNS($F$7:AF$7),"",INDEX(TableDiv[[GASB]:[GASB]],_xlfn.AGGREGATE(15,3,(TableDiv[[Agency]:[Agency]]=$E572)/(TableDiv[[Agency]:[Agency]]=$E572)*(ROW(TableDiv[Agency])-ROW(TableDiv[[#Headers],[Agency]])),COLUMNS($F$7:AF$7))))</f>
        <v/>
      </c>
      <c r="AG572" s="1069" t="str" cm="1">
        <f t="array" ref="AG572">IF($D572&lt;COLUMNS($F$7:AG$7),"",INDEX(TableDiv[[GASB]:[GASB]],_xlfn.AGGREGATE(15,3,(TableDiv[[Agency]:[Agency]]=$E572)/(TableDiv[[Agency]:[Agency]]=$E572)*(ROW(TableDiv[Agency])-ROW(TableDiv[[#Headers],[Agency]])),COLUMNS($F$7:AG$7))))</f>
        <v/>
      </c>
      <c r="AH572" s="1069" t="str" cm="1">
        <f t="array" ref="AH572">IF($D572&lt;COLUMNS($F$7:AH$7),"",INDEX(TableDiv[[GASB]:[GASB]],_xlfn.AGGREGATE(15,3,(TableDiv[[Agency]:[Agency]]=$E572)/(TableDiv[[Agency]:[Agency]]=$E572)*(ROW(TableDiv[Agency])-ROW(TableDiv[[#Headers],[Agency]])),COLUMNS($F$7:AH$7))))</f>
        <v/>
      </c>
      <c r="AI572" s="1069" t="str" cm="1">
        <f t="array" ref="AI572">IF($D572&lt;COLUMNS($F$7:AI$7),"",INDEX(TableDiv[[GASB]:[GASB]],_xlfn.AGGREGATE(15,3,(TableDiv[[Agency]:[Agency]]=$E572)/(TableDiv[[Agency]:[Agency]]=$E572)*(ROW(TableDiv[Agency])-ROW(TableDiv[[#Headers],[Agency]])),COLUMNS($F$7:AI$7))))</f>
        <v/>
      </c>
      <c r="AJ572" s="1069" t="str" cm="1">
        <f t="array" ref="AJ572">IF($D572&lt;COLUMNS($F$7:AJ$7),"",INDEX(TableDiv[[GASB]:[GASB]],_xlfn.AGGREGATE(15,3,(TableDiv[[Agency]:[Agency]]=$E572)/(TableDiv[[Agency]:[Agency]]=$E572)*(ROW(TableDiv[Agency])-ROW(TableDiv[[#Headers],[Agency]])),COLUMNS($F$7:AJ$7))))</f>
        <v/>
      </c>
      <c r="AK572" s="1069" t="str" cm="1">
        <f t="array" ref="AK572">IF($D572&lt;COLUMNS($F$7:AK$7),"",INDEX(TableDiv[[GASB]:[GASB]],_xlfn.AGGREGATE(15,3,(TableDiv[[Agency]:[Agency]]=$E572)/(TableDiv[[Agency]:[Agency]]=$E572)*(ROW(TableDiv[Agency])-ROW(TableDiv[[#Headers],[Agency]])),COLUMNS($F$7:AK$7))))</f>
        <v/>
      </c>
      <c r="AL572" s="1069" t="str" cm="1">
        <f t="array" ref="AL572">IF($D572&lt;COLUMNS($F$7:AL$7),"",INDEX(TableDiv[[GASB]:[GASB]],_xlfn.AGGREGATE(15,3,(TableDiv[[Agency]:[Agency]]=$E572)/(TableDiv[[Agency]:[Agency]]=$E572)*(ROW(TableDiv[Agency])-ROW(TableDiv[[#Headers],[Agency]])),COLUMNS($F$7:AL$7))))</f>
        <v/>
      </c>
      <c r="AM572" s="1069" t="str" cm="1">
        <f t="array" ref="AM572">IF($D572&lt;COLUMNS($F$7:AM$7),"",INDEX(TableDiv[[GASB]:[GASB]],_xlfn.AGGREGATE(15,3,(TableDiv[[Agency]:[Agency]]=$E572)/(TableDiv[[Agency]:[Agency]]=$E572)*(ROW(TableDiv[Agency])-ROW(TableDiv[[#Headers],[Agency]])),COLUMNS($F$7:AM$7))))</f>
        <v/>
      </c>
      <c r="AN572" s="1069"/>
      <c r="AO572" s="1069"/>
      <c r="AP572" s="1069"/>
      <c r="AQ572" s="1069"/>
      <c r="AR572" s="1069"/>
      <c r="AS572" s="1069"/>
    </row>
    <row r="573" spans="1:45">
      <c r="A573" s="1069"/>
      <c r="B573" s="1069"/>
      <c r="C573" s="1069"/>
      <c r="W573" s="1069" t="str" cm="1">
        <f t="array" ref="W573">IF($D573&lt;COLUMNS($F$7:W$7),"",INDEX(TableDiv[[GASB]:[GASB]],_xlfn.AGGREGATE(15,3,(TableDiv[[Agency]:[Agency]]=$E573)/(TableDiv[[Agency]:[Agency]]=$E573)*(ROW(TableDiv[Agency])-ROW(TableDiv[[#Headers],[Agency]])),COLUMNS($F$7:W$7))))</f>
        <v/>
      </c>
      <c r="X573" s="1069" t="str" cm="1">
        <f t="array" ref="X573">IF($D573&lt;COLUMNS($F$7:X$7),"",INDEX(TableDiv[[GASB]:[GASB]],_xlfn.AGGREGATE(15,3,(TableDiv[[Agency]:[Agency]]=$E573)/(TableDiv[[Agency]:[Agency]]=$E573)*(ROW(TableDiv[Agency])-ROW(TableDiv[[#Headers],[Agency]])),COLUMNS($F$7:X$7))))</f>
        <v/>
      </c>
      <c r="Y573" s="1069" t="str" cm="1">
        <f t="array" ref="Y573">IF($D573&lt;COLUMNS($F$7:Y$7),"",INDEX(TableDiv[[GASB]:[GASB]],_xlfn.AGGREGATE(15,3,(TableDiv[[Agency]:[Agency]]=$E573)/(TableDiv[[Agency]:[Agency]]=$E573)*(ROW(TableDiv[Agency])-ROW(TableDiv[[#Headers],[Agency]])),COLUMNS($F$7:Y$7))))</f>
        <v/>
      </c>
      <c r="Z573" s="1069" t="str" cm="1">
        <f t="array" ref="Z573">IF($D573&lt;COLUMNS($F$7:Z$7),"",INDEX(TableDiv[[GASB]:[GASB]],_xlfn.AGGREGATE(15,3,(TableDiv[[Agency]:[Agency]]=$E573)/(TableDiv[[Agency]:[Agency]]=$E573)*(ROW(TableDiv[Agency])-ROW(TableDiv[[#Headers],[Agency]])),COLUMNS($F$7:Z$7))))</f>
        <v/>
      </c>
      <c r="AA573" s="1069" t="str" cm="1">
        <f t="array" ref="AA573">IF($D573&lt;COLUMNS($F$7:AA$7),"",INDEX(TableDiv[[GASB]:[GASB]],_xlfn.AGGREGATE(15,3,(TableDiv[[Agency]:[Agency]]=$E573)/(TableDiv[[Agency]:[Agency]]=$E573)*(ROW(TableDiv[Agency])-ROW(TableDiv[[#Headers],[Agency]])),COLUMNS($F$7:AA$7))))</f>
        <v/>
      </c>
      <c r="AB573" s="1069" t="str" cm="1">
        <f t="array" ref="AB573">IF($D573&lt;COLUMNS($F$7:AB$7),"",INDEX(TableDiv[[GASB]:[GASB]],_xlfn.AGGREGATE(15,3,(TableDiv[[Agency]:[Agency]]=$E573)/(TableDiv[[Agency]:[Agency]]=$E573)*(ROW(TableDiv[Agency])-ROW(TableDiv[[#Headers],[Agency]])),COLUMNS($F$7:AB$7))))</f>
        <v/>
      </c>
      <c r="AC573" s="1069" t="str" cm="1">
        <f t="array" ref="AC573">IF($D573&lt;COLUMNS($F$7:AC$7),"",INDEX(TableDiv[[GASB]:[GASB]],_xlfn.AGGREGATE(15,3,(TableDiv[[Agency]:[Agency]]=$E573)/(TableDiv[[Agency]:[Agency]]=$E573)*(ROW(TableDiv[Agency])-ROW(TableDiv[[#Headers],[Agency]])),COLUMNS($F$7:AC$7))))</f>
        <v/>
      </c>
      <c r="AD573" s="1069" t="str" cm="1">
        <f t="array" ref="AD573">IF($D573&lt;COLUMNS($F$7:AD$7),"",INDEX(TableDiv[[GASB]:[GASB]],_xlfn.AGGREGATE(15,3,(TableDiv[[Agency]:[Agency]]=$E573)/(TableDiv[[Agency]:[Agency]]=$E573)*(ROW(TableDiv[Agency])-ROW(TableDiv[[#Headers],[Agency]])),COLUMNS($F$7:AD$7))))</f>
        <v/>
      </c>
      <c r="AE573" s="1069" t="str" cm="1">
        <f t="array" ref="AE573">IF($D573&lt;COLUMNS($F$7:AE$7),"",INDEX(TableDiv[[GASB]:[GASB]],_xlfn.AGGREGATE(15,3,(TableDiv[[Agency]:[Agency]]=$E573)/(TableDiv[[Agency]:[Agency]]=$E573)*(ROW(TableDiv[Agency])-ROW(TableDiv[[#Headers],[Agency]])),COLUMNS($F$7:AE$7))))</f>
        <v/>
      </c>
      <c r="AF573" s="1069" t="str" cm="1">
        <f t="array" ref="AF573">IF($D573&lt;COLUMNS($F$7:AF$7),"",INDEX(TableDiv[[GASB]:[GASB]],_xlfn.AGGREGATE(15,3,(TableDiv[[Agency]:[Agency]]=$E573)/(TableDiv[[Agency]:[Agency]]=$E573)*(ROW(TableDiv[Agency])-ROW(TableDiv[[#Headers],[Agency]])),COLUMNS($F$7:AF$7))))</f>
        <v/>
      </c>
      <c r="AG573" s="1069" t="str" cm="1">
        <f t="array" ref="AG573">IF($D573&lt;COLUMNS($F$7:AG$7),"",INDEX(TableDiv[[GASB]:[GASB]],_xlfn.AGGREGATE(15,3,(TableDiv[[Agency]:[Agency]]=$E573)/(TableDiv[[Agency]:[Agency]]=$E573)*(ROW(TableDiv[Agency])-ROW(TableDiv[[#Headers],[Agency]])),COLUMNS($F$7:AG$7))))</f>
        <v/>
      </c>
      <c r="AH573" s="1069" t="str" cm="1">
        <f t="array" ref="AH573">IF($D573&lt;COLUMNS($F$7:AH$7),"",INDEX(TableDiv[[GASB]:[GASB]],_xlfn.AGGREGATE(15,3,(TableDiv[[Agency]:[Agency]]=$E573)/(TableDiv[[Agency]:[Agency]]=$E573)*(ROW(TableDiv[Agency])-ROW(TableDiv[[#Headers],[Agency]])),COLUMNS($F$7:AH$7))))</f>
        <v/>
      </c>
      <c r="AI573" s="1069" t="str" cm="1">
        <f t="array" ref="AI573">IF($D573&lt;COLUMNS($F$7:AI$7),"",INDEX(TableDiv[[GASB]:[GASB]],_xlfn.AGGREGATE(15,3,(TableDiv[[Agency]:[Agency]]=$E573)/(TableDiv[[Agency]:[Agency]]=$E573)*(ROW(TableDiv[Agency])-ROW(TableDiv[[#Headers],[Agency]])),COLUMNS($F$7:AI$7))))</f>
        <v/>
      </c>
      <c r="AJ573" s="1069" t="str" cm="1">
        <f t="array" ref="AJ573">IF($D573&lt;COLUMNS($F$7:AJ$7),"",INDEX(TableDiv[[GASB]:[GASB]],_xlfn.AGGREGATE(15,3,(TableDiv[[Agency]:[Agency]]=$E573)/(TableDiv[[Agency]:[Agency]]=$E573)*(ROW(TableDiv[Agency])-ROW(TableDiv[[#Headers],[Agency]])),COLUMNS($F$7:AJ$7))))</f>
        <v/>
      </c>
      <c r="AK573" s="1069" t="str" cm="1">
        <f t="array" ref="AK573">IF($D573&lt;COLUMNS($F$7:AK$7),"",INDEX(TableDiv[[GASB]:[GASB]],_xlfn.AGGREGATE(15,3,(TableDiv[[Agency]:[Agency]]=$E573)/(TableDiv[[Agency]:[Agency]]=$E573)*(ROW(TableDiv[Agency])-ROW(TableDiv[[#Headers],[Agency]])),COLUMNS($F$7:AK$7))))</f>
        <v/>
      </c>
      <c r="AL573" s="1069" t="str" cm="1">
        <f t="array" ref="AL573">IF($D573&lt;COLUMNS($F$7:AL$7),"",INDEX(TableDiv[[GASB]:[GASB]],_xlfn.AGGREGATE(15,3,(TableDiv[[Agency]:[Agency]]=$E573)/(TableDiv[[Agency]:[Agency]]=$E573)*(ROW(TableDiv[Agency])-ROW(TableDiv[[#Headers],[Agency]])),COLUMNS($F$7:AL$7))))</f>
        <v/>
      </c>
      <c r="AM573" s="1069" t="str" cm="1">
        <f t="array" ref="AM573">IF($D573&lt;COLUMNS($F$7:AM$7),"",INDEX(TableDiv[[GASB]:[GASB]],_xlfn.AGGREGATE(15,3,(TableDiv[[Agency]:[Agency]]=$E573)/(TableDiv[[Agency]:[Agency]]=$E573)*(ROW(TableDiv[Agency])-ROW(TableDiv[[#Headers],[Agency]])),COLUMNS($F$7:AM$7))))</f>
        <v/>
      </c>
      <c r="AN573" s="1069"/>
      <c r="AO573" s="1069"/>
      <c r="AP573" s="1069"/>
      <c r="AQ573" s="1069"/>
      <c r="AR573" s="1069"/>
      <c r="AS573" s="1069"/>
    </row>
    <row r="574" spans="1:45">
      <c r="A574" s="1069"/>
      <c r="B574" s="1069"/>
      <c r="C574" s="1069"/>
      <c r="W574" s="1069" t="str" cm="1">
        <f t="array" ref="W574">IF($D574&lt;COLUMNS($F$7:W$7),"",INDEX(TableDiv[[GASB]:[GASB]],_xlfn.AGGREGATE(15,3,(TableDiv[[Agency]:[Agency]]=$E574)/(TableDiv[[Agency]:[Agency]]=$E574)*(ROW(TableDiv[Agency])-ROW(TableDiv[[#Headers],[Agency]])),COLUMNS($F$7:W$7))))</f>
        <v/>
      </c>
      <c r="X574" s="1069" t="str" cm="1">
        <f t="array" ref="X574">IF($D574&lt;COLUMNS($F$7:X$7),"",INDEX(TableDiv[[GASB]:[GASB]],_xlfn.AGGREGATE(15,3,(TableDiv[[Agency]:[Agency]]=$E574)/(TableDiv[[Agency]:[Agency]]=$E574)*(ROW(TableDiv[Agency])-ROW(TableDiv[[#Headers],[Agency]])),COLUMNS($F$7:X$7))))</f>
        <v/>
      </c>
      <c r="Y574" s="1069" t="str" cm="1">
        <f t="array" ref="Y574">IF($D574&lt;COLUMNS($F$7:Y$7),"",INDEX(TableDiv[[GASB]:[GASB]],_xlfn.AGGREGATE(15,3,(TableDiv[[Agency]:[Agency]]=$E574)/(TableDiv[[Agency]:[Agency]]=$E574)*(ROW(TableDiv[Agency])-ROW(TableDiv[[#Headers],[Agency]])),COLUMNS($F$7:Y$7))))</f>
        <v/>
      </c>
      <c r="Z574" s="1069" t="str" cm="1">
        <f t="array" ref="Z574">IF($D574&lt;COLUMNS($F$7:Z$7),"",INDEX(TableDiv[[GASB]:[GASB]],_xlfn.AGGREGATE(15,3,(TableDiv[[Agency]:[Agency]]=$E574)/(TableDiv[[Agency]:[Agency]]=$E574)*(ROW(TableDiv[Agency])-ROW(TableDiv[[#Headers],[Agency]])),COLUMNS($F$7:Z$7))))</f>
        <v/>
      </c>
      <c r="AA574" s="1069" t="str" cm="1">
        <f t="array" ref="AA574">IF($D574&lt;COLUMNS($F$7:AA$7),"",INDEX(TableDiv[[GASB]:[GASB]],_xlfn.AGGREGATE(15,3,(TableDiv[[Agency]:[Agency]]=$E574)/(TableDiv[[Agency]:[Agency]]=$E574)*(ROW(TableDiv[Agency])-ROW(TableDiv[[#Headers],[Agency]])),COLUMNS($F$7:AA$7))))</f>
        <v/>
      </c>
      <c r="AB574" s="1069" t="str" cm="1">
        <f t="array" ref="AB574">IF($D574&lt;COLUMNS($F$7:AB$7),"",INDEX(TableDiv[[GASB]:[GASB]],_xlfn.AGGREGATE(15,3,(TableDiv[[Agency]:[Agency]]=$E574)/(TableDiv[[Agency]:[Agency]]=$E574)*(ROW(TableDiv[Agency])-ROW(TableDiv[[#Headers],[Agency]])),COLUMNS($F$7:AB$7))))</f>
        <v/>
      </c>
      <c r="AC574" s="1069" t="str" cm="1">
        <f t="array" ref="AC574">IF($D574&lt;COLUMNS($F$7:AC$7),"",INDEX(TableDiv[[GASB]:[GASB]],_xlfn.AGGREGATE(15,3,(TableDiv[[Agency]:[Agency]]=$E574)/(TableDiv[[Agency]:[Agency]]=$E574)*(ROW(TableDiv[Agency])-ROW(TableDiv[[#Headers],[Agency]])),COLUMNS($F$7:AC$7))))</f>
        <v/>
      </c>
      <c r="AD574" s="1069" t="str" cm="1">
        <f t="array" ref="AD574">IF($D574&lt;COLUMNS($F$7:AD$7),"",INDEX(TableDiv[[GASB]:[GASB]],_xlfn.AGGREGATE(15,3,(TableDiv[[Agency]:[Agency]]=$E574)/(TableDiv[[Agency]:[Agency]]=$E574)*(ROW(TableDiv[Agency])-ROW(TableDiv[[#Headers],[Agency]])),COLUMNS($F$7:AD$7))))</f>
        <v/>
      </c>
      <c r="AE574" s="1069" t="str" cm="1">
        <f t="array" ref="AE574">IF($D574&lt;COLUMNS($F$7:AE$7),"",INDEX(TableDiv[[GASB]:[GASB]],_xlfn.AGGREGATE(15,3,(TableDiv[[Agency]:[Agency]]=$E574)/(TableDiv[[Agency]:[Agency]]=$E574)*(ROW(TableDiv[Agency])-ROW(TableDiv[[#Headers],[Agency]])),COLUMNS($F$7:AE$7))))</f>
        <v/>
      </c>
      <c r="AF574" s="1069" t="str" cm="1">
        <f t="array" ref="AF574">IF($D574&lt;COLUMNS($F$7:AF$7),"",INDEX(TableDiv[[GASB]:[GASB]],_xlfn.AGGREGATE(15,3,(TableDiv[[Agency]:[Agency]]=$E574)/(TableDiv[[Agency]:[Agency]]=$E574)*(ROW(TableDiv[Agency])-ROW(TableDiv[[#Headers],[Agency]])),COLUMNS($F$7:AF$7))))</f>
        <v/>
      </c>
      <c r="AG574" s="1069" t="str" cm="1">
        <f t="array" ref="AG574">IF($D574&lt;COLUMNS($F$7:AG$7),"",INDEX(TableDiv[[GASB]:[GASB]],_xlfn.AGGREGATE(15,3,(TableDiv[[Agency]:[Agency]]=$E574)/(TableDiv[[Agency]:[Agency]]=$E574)*(ROW(TableDiv[Agency])-ROW(TableDiv[[#Headers],[Agency]])),COLUMNS($F$7:AG$7))))</f>
        <v/>
      </c>
      <c r="AH574" s="1069" t="str" cm="1">
        <f t="array" ref="AH574">IF($D574&lt;COLUMNS($F$7:AH$7),"",INDEX(TableDiv[[GASB]:[GASB]],_xlfn.AGGREGATE(15,3,(TableDiv[[Agency]:[Agency]]=$E574)/(TableDiv[[Agency]:[Agency]]=$E574)*(ROW(TableDiv[Agency])-ROW(TableDiv[[#Headers],[Agency]])),COLUMNS($F$7:AH$7))))</f>
        <v/>
      </c>
      <c r="AI574" s="1069" t="str" cm="1">
        <f t="array" ref="AI574">IF($D574&lt;COLUMNS($F$7:AI$7),"",INDEX(TableDiv[[GASB]:[GASB]],_xlfn.AGGREGATE(15,3,(TableDiv[[Agency]:[Agency]]=$E574)/(TableDiv[[Agency]:[Agency]]=$E574)*(ROW(TableDiv[Agency])-ROW(TableDiv[[#Headers],[Agency]])),COLUMNS($F$7:AI$7))))</f>
        <v/>
      </c>
      <c r="AJ574" s="1069" t="str" cm="1">
        <f t="array" ref="AJ574">IF($D574&lt;COLUMNS($F$7:AJ$7),"",INDEX(TableDiv[[GASB]:[GASB]],_xlfn.AGGREGATE(15,3,(TableDiv[[Agency]:[Agency]]=$E574)/(TableDiv[[Agency]:[Agency]]=$E574)*(ROW(TableDiv[Agency])-ROW(TableDiv[[#Headers],[Agency]])),COLUMNS($F$7:AJ$7))))</f>
        <v/>
      </c>
      <c r="AK574" s="1069" t="str" cm="1">
        <f t="array" ref="AK574">IF($D574&lt;COLUMNS($F$7:AK$7),"",INDEX(TableDiv[[GASB]:[GASB]],_xlfn.AGGREGATE(15,3,(TableDiv[[Agency]:[Agency]]=$E574)/(TableDiv[[Agency]:[Agency]]=$E574)*(ROW(TableDiv[Agency])-ROW(TableDiv[[#Headers],[Agency]])),COLUMNS($F$7:AK$7))))</f>
        <v/>
      </c>
      <c r="AL574" s="1069" t="str" cm="1">
        <f t="array" ref="AL574">IF($D574&lt;COLUMNS($F$7:AL$7),"",INDEX(TableDiv[[GASB]:[GASB]],_xlfn.AGGREGATE(15,3,(TableDiv[[Agency]:[Agency]]=$E574)/(TableDiv[[Agency]:[Agency]]=$E574)*(ROW(TableDiv[Agency])-ROW(TableDiv[[#Headers],[Agency]])),COLUMNS($F$7:AL$7))))</f>
        <v/>
      </c>
      <c r="AM574" s="1069" t="str" cm="1">
        <f t="array" ref="AM574">IF($D574&lt;COLUMNS($F$7:AM$7),"",INDEX(TableDiv[[GASB]:[GASB]],_xlfn.AGGREGATE(15,3,(TableDiv[[Agency]:[Agency]]=$E574)/(TableDiv[[Agency]:[Agency]]=$E574)*(ROW(TableDiv[Agency])-ROW(TableDiv[[#Headers],[Agency]])),COLUMNS($F$7:AM$7))))</f>
        <v/>
      </c>
      <c r="AN574" s="1069"/>
      <c r="AO574" s="1069"/>
      <c r="AP574" s="1069"/>
      <c r="AQ574" s="1069"/>
      <c r="AR574" s="1069"/>
      <c r="AS574" s="1069"/>
    </row>
    <row r="575" spans="1:45">
      <c r="A575" s="1069"/>
      <c r="B575" s="1069"/>
      <c r="C575" s="1069"/>
      <c r="W575" s="1069" t="str" cm="1">
        <f t="array" ref="W575">IF($D575&lt;COLUMNS($F$7:W$7),"",INDEX(TableDiv[[GASB]:[GASB]],_xlfn.AGGREGATE(15,3,(TableDiv[[Agency]:[Agency]]=$E575)/(TableDiv[[Agency]:[Agency]]=$E575)*(ROW(TableDiv[Agency])-ROW(TableDiv[[#Headers],[Agency]])),COLUMNS($F$7:W$7))))</f>
        <v/>
      </c>
      <c r="X575" s="1069" t="str" cm="1">
        <f t="array" ref="X575">IF($D575&lt;COLUMNS($F$7:X$7),"",INDEX(TableDiv[[GASB]:[GASB]],_xlfn.AGGREGATE(15,3,(TableDiv[[Agency]:[Agency]]=$E575)/(TableDiv[[Agency]:[Agency]]=$E575)*(ROW(TableDiv[Agency])-ROW(TableDiv[[#Headers],[Agency]])),COLUMNS($F$7:X$7))))</f>
        <v/>
      </c>
      <c r="Y575" s="1069" t="str" cm="1">
        <f t="array" ref="Y575">IF($D575&lt;COLUMNS($F$7:Y$7),"",INDEX(TableDiv[[GASB]:[GASB]],_xlfn.AGGREGATE(15,3,(TableDiv[[Agency]:[Agency]]=$E575)/(TableDiv[[Agency]:[Agency]]=$E575)*(ROW(TableDiv[Agency])-ROW(TableDiv[[#Headers],[Agency]])),COLUMNS($F$7:Y$7))))</f>
        <v/>
      </c>
      <c r="Z575" s="1069" t="str" cm="1">
        <f t="array" ref="Z575">IF($D575&lt;COLUMNS($F$7:Z$7),"",INDEX(TableDiv[[GASB]:[GASB]],_xlfn.AGGREGATE(15,3,(TableDiv[[Agency]:[Agency]]=$E575)/(TableDiv[[Agency]:[Agency]]=$E575)*(ROW(TableDiv[Agency])-ROW(TableDiv[[#Headers],[Agency]])),COLUMNS($F$7:Z$7))))</f>
        <v/>
      </c>
      <c r="AA575" s="1069" t="str" cm="1">
        <f t="array" ref="AA575">IF($D575&lt;COLUMNS($F$7:AA$7),"",INDEX(TableDiv[[GASB]:[GASB]],_xlfn.AGGREGATE(15,3,(TableDiv[[Agency]:[Agency]]=$E575)/(TableDiv[[Agency]:[Agency]]=$E575)*(ROW(TableDiv[Agency])-ROW(TableDiv[[#Headers],[Agency]])),COLUMNS($F$7:AA$7))))</f>
        <v/>
      </c>
      <c r="AB575" s="1069" t="str" cm="1">
        <f t="array" ref="AB575">IF($D575&lt;COLUMNS($F$7:AB$7),"",INDEX(TableDiv[[GASB]:[GASB]],_xlfn.AGGREGATE(15,3,(TableDiv[[Agency]:[Agency]]=$E575)/(TableDiv[[Agency]:[Agency]]=$E575)*(ROW(TableDiv[Agency])-ROW(TableDiv[[#Headers],[Agency]])),COLUMNS($F$7:AB$7))))</f>
        <v/>
      </c>
      <c r="AC575" s="1069" t="str" cm="1">
        <f t="array" ref="AC575">IF($D575&lt;COLUMNS($F$7:AC$7),"",INDEX(TableDiv[[GASB]:[GASB]],_xlfn.AGGREGATE(15,3,(TableDiv[[Agency]:[Agency]]=$E575)/(TableDiv[[Agency]:[Agency]]=$E575)*(ROW(TableDiv[Agency])-ROW(TableDiv[[#Headers],[Agency]])),COLUMNS($F$7:AC$7))))</f>
        <v/>
      </c>
      <c r="AD575" s="1069" t="str" cm="1">
        <f t="array" ref="AD575">IF($D575&lt;COLUMNS($F$7:AD$7),"",INDEX(TableDiv[[GASB]:[GASB]],_xlfn.AGGREGATE(15,3,(TableDiv[[Agency]:[Agency]]=$E575)/(TableDiv[[Agency]:[Agency]]=$E575)*(ROW(TableDiv[Agency])-ROW(TableDiv[[#Headers],[Agency]])),COLUMNS($F$7:AD$7))))</f>
        <v/>
      </c>
      <c r="AE575" s="1069" t="str" cm="1">
        <f t="array" ref="AE575">IF($D575&lt;COLUMNS($F$7:AE$7),"",INDEX(TableDiv[[GASB]:[GASB]],_xlfn.AGGREGATE(15,3,(TableDiv[[Agency]:[Agency]]=$E575)/(TableDiv[[Agency]:[Agency]]=$E575)*(ROW(TableDiv[Agency])-ROW(TableDiv[[#Headers],[Agency]])),COLUMNS($F$7:AE$7))))</f>
        <v/>
      </c>
      <c r="AF575" s="1069" t="str" cm="1">
        <f t="array" ref="AF575">IF($D575&lt;COLUMNS($F$7:AF$7),"",INDEX(TableDiv[[GASB]:[GASB]],_xlfn.AGGREGATE(15,3,(TableDiv[[Agency]:[Agency]]=$E575)/(TableDiv[[Agency]:[Agency]]=$E575)*(ROW(TableDiv[Agency])-ROW(TableDiv[[#Headers],[Agency]])),COLUMNS($F$7:AF$7))))</f>
        <v/>
      </c>
      <c r="AG575" s="1069" t="str" cm="1">
        <f t="array" ref="AG575">IF($D575&lt;COLUMNS($F$7:AG$7),"",INDEX(TableDiv[[GASB]:[GASB]],_xlfn.AGGREGATE(15,3,(TableDiv[[Agency]:[Agency]]=$E575)/(TableDiv[[Agency]:[Agency]]=$E575)*(ROW(TableDiv[Agency])-ROW(TableDiv[[#Headers],[Agency]])),COLUMNS($F$7:AG$7))))</f>
        <v/>
      </c>
      <c r="AH575" s="1069" t="str" cm="1">
        <f t="array" ref="AH575">IF($D575&lt;COLUMNS($F$7:AH$7),"",INDEX(TableDiv[[GASB]:[GASB]],_xlfn.AGGREGATE(15,3,(TableDiv[[Agency]:[Agency]]=$E575)/(TableDiv[[Agency]:[Agency]]=$E575)*(ROW(TableDiv[Agency])-ROW(TableDiv[[#Headers],[Agency]])),COLUMNS($F$7:AH$7))))</f>
        <v/>
      </c>
      <c r="AI575" s="1069" t="str" cm="1">
        <f t="array" ref="AI575">IF($D575&lt;COLUMNS($F$7:AI$7),"",INDEX(TableDiv[[GASB]:[GASB]],_xlfn.AGGREGATE(15,3,(TableDiv[[Agency]:[Agency]]=$E575)/(TableDiv[[Agency]:[Agency]]=$E575)*(ROW(TableDiv[Agency])-ROW(TableDiv[[#Headers],[Agency]])),COLUMNS($F$7:AI$7))))</f>
        <v/>
      </c>
      <c r="AJ575" s="1069" t="str" cm="1">
        <f t="array" ref="AJ575">IF($D575&lt;COLUMNS($F$7:AJ$7),"",INDEX(TableDiv[[GASB]:[GASB]],_xlfn.AGGREGATE(15,3,(TableDiv[[Agency]:[Agency]]=$E575)/(TableDiv[[Agency]:[Agency]]=$E575)*(ROW(TableDiv[Agency])-ROW(TableDiv[[#Headers],[Agency]])),COLUMNS($F$7:AJ$7))))</f>
        <v/>
      </c>
      <c r="AK575" s="1069" t="str" cm="1">
        <f t="array" ref="AK575">IF($D575&lt;COLUMNS($F$7:AK$7),"",INDEX(TableDiv[[GASB]:[GASB]],_xlfn.AGGREGATE(15,3,(TableDiv[[Agency]:[Agency]]=$E575)/(TableDiv[[Agency]:[Agency]]=$E575)*(ROW(TableDiv[Agency])-ROW(TableDiv[[#Headers],[Agency]])),COLUMNS($F$7:AK$7))))</f>
        <v/>
      </c>
      <c r="AL575" s="1069" t="str" cm="1">
        <f t="array" ref="AL575">IF($D575&lt;COLUMNS($F$7:AL$7),"",INDEX(TableDiv[[GASB]:[GASB]],_xlfn.AGGREGATE(15,3,(TableDiv[[Agency]:[Agency]]=$E575)/(TableDiv[[Agency]:[Agency]]=$E575)*(ROW(TableDiv[Agency])-ROW(TableDiv[[#Headers],[Agency]])),COLUMNS($F$7:AL$7))))</f>
        <v/>
      </c>
      <c r="AM575" s="1069" t="str" cm="1">
        <f t="array" ref="AM575">IF($D575&lt;COLUMNS($F$7:AM$7),"",INDEX(TableDiv[[GASB]:[GASB]],_xlfn.AGGREGATE(15,3,(TableDiv[[Agency]:[Agency]]=$E575)/(TableDiv[[Agency]:[Agency]]=$E575)*(ROW(TableDiv[Agency])-ROW(TableDiv[[#Headers],[Agency]])),COLUMNS($F$7:AM$7))))</f>
        <v/>
      </c>
      <c r="AN575" s="1069"/>
      <c r="AO575" s="1069"/>
      <c r="AP575" s="1069"/>
      <c r="AQ575" s="1069"/>
      <c r="AR575" s="1069"/>
      <c r="AS575" s="1069"/>
    </row>
    <row r="576" spans="1:45">
      <c r="A576" s="1069"/>
      <c r="B576" s="1069"/>
      <c r="C576" s="1069"/>
      <c r="W576" s="1069" t="str" cm="1">
        <f t="array" ref="W576">IF($D576&lt;COLUMNS($F$7:W$7),"",INDEX(TableDiv[[GASB]:[GASB]],_xlfn.AGGREGATE(15,3,(TableDiv[[Agency]:[Agency]]=$E576)/(TableDiv[[Agency]:[Agency]]=$E576)*(ROW(TableDiv[Agency])-ROW(TableDiv[[#Headers],[Agency]])),COLUMNS($F$7:W$7))))</f>
        <v/>
      </c>
      <c r="X576" s="1069" t="str" cm="1">
        <f t="array" ref="X576">IF($D576&lt;COLUMNS($F$7:X$7),"",INDEX(TableDiv[[GASB]:[GASB]],_xlfn.AGGREGATE(15,3,(TableDiv[[Agency]:[Agency]]=$E576)/(TableDiv[[Agency]:[Agency]]=$E576)*(ROW(TableDiv[Agency])-ROW(TableDiv[[#Headers],[Agency]])),COLUMNS($F$7:X$7))))</f>
        <v/>
      </c>
      <c r="Y576" s="1069" t="str" cm="1">
        <f t="array" ref="Y576">IF($D576&lt;COLUMNS($F$7:Y$7),"",INDEX(TableDiv[[GASB]:[GASB]],_xlfn.AGGREGATE(15,3,(TableDiv[[Agency]:[Agency]]=$E576)/(TableDiv[[Agency]:[Agency]]=$E576)*(ROW(TableDiv[Agency])-ROW(TableDiv[[#Headers],[Agency]])),COLUMNS($F$7:Y$7))))</f>
        <v/>
      </c>
      <c r="Z576" s="1069" t="str" cm="1">
        <f t="array" ref="Z576">IF($D576&lt;COLUMNS($F$7:Z$7),"",INDEX(TableDiv[[GASB]:[GASB]],_xlfn.AGGREGATE(15,3,(TableDiv[[Agency]:[Agency]]=$E576)/(TableDiv[[Agency]:[Agency]]=$E576)*(ROW(TableDiv[Agency])-ROW(TableDiv[[#Headers],[Agency]])),COLUMNS($F$7:Z$7))))</f>
        <v/>
      </c>
      <c r="AA576" s="1069" t="str" cm="1">
        <f t="array" ref="AA576">IF($D576&lt;COLUMNS($F$7:AA$7),"",INDEX(TableDiv[[GASB]:[GASB]],_xlfn.AGGREGATE(15,3,(TableDiv[[Agency]:[Agency]]=$E576)/(TableDiv[[Agency]:[Agency]]=$E576)*(ROW(TableDiv[Agency])-ROW(TableDiv[[#Headers],[Agency]])),COLUMNS($F$7:AA$7))))</f>
        <v/>
      </c>
      <c r="AB576" s="1069" t="str" cm="1">
        <f t="array" ref="AB576">IF($D576&lt;COLUMNS($F$7:AB$7),"",INDEX(TableDiv[[GASB]:[GASB]],_xlfn.AGGREGATE(15,3,(TableDiv[[Agency]:[Agency]]=$E576)/(TableDiv[[Agency]:[Agency]]=$E576)*(ROW(TableDiv[Agency])-ROW(TableDiv[[#Headers],[Agency]])),COLUMNS($F$7:AB$7))))</f>
        <v/>
      </c>
      <c r="AC576" s="1069" t="str" cm="1">
        <f t="array" ref="AC576">IF($D576&lt;COLUMNS($F$7:AC$7),"",INDEX(TableDiv[[GASB]:[GASB]],_xlfn.AGGREGATE(15,3,(TableDiv[[Agency]:[Agency]]=$E576)/(TableDiv[[Agency]:[Agency]]=$E576)*(ROW(TableDiv[Agency])-ROW(TableDiv[[#Headers],[Agency]])),COLUMNS($F$7:AC$7))))</f>
        <v/>
      </c>
      <c r="AD576" s="1069" t="str" cm="1">
        <f t="array" ref="AD576">IF($D576&lt;COLUMNS($F$7:AD$7),"",INDEX(TableDiv[[GASB]:[GASB]],_xlfn.AGGREGATE(15,3,(TableDiv[[Agency]:[Agency]]=$E576)/(TableDiv[[Agency]:[Agency]]=$E576)*(ROW(TableDiv[Agency])-ROW(TableDiv[[#Headers],[Agency]])),COLUMNS($F$7:AD$7))))</f>
        <v/>
      </c>
      <c r="AE576" s="1069" t="str" cm="1">
        <f t="array" ref="AE576">IF($D576&lt;COLUMNS($F$7:AE$7),"",INDEX(TableDiv[[GASB]:[GASB]],_xlfn.AGGREGATE(15,3,(TableDiv[[Agency]:[Agency]]=$E576)/(TableDiv[[Agency]:[Agency]]=$E576)*(ROW(TableDiv[Agency])-ROW(TableDiv[[#Headers],[Agency]])),COLUMNS($F$7:AE$7))))</f>
        <v/>
      </c>
      <c r="AF576" s="1069" t="str" cm="1">
        <f t="array" ref="AF576">IF($D576&lt;COLUMNS($F$7:AF$7),"",INDEX(TableDiv[[GASB]:[GASB]],_xlfn.AGGREGATE(15,3,(TableDiv[[Agency]:[Agency]]=$E576)/(TableDiv[[Agency]:[Agency]]=$E576)*(ROW(TableDiv[Agency])-ROW(TableDiv[[#Headers],[Agency]])),COLUMNS($F$7:AF$7))))</f>
        <v/>
      </c>
      <c r="AG576" s="1069" t="str" cm="1">
        <f t="array" ref="AG576">IF($D576&lt;COLUMNS($F$7:AG$7),"",INDEX(TableDiv[[GASB]:[GASB]],_xlfn.AGGREGATE(15,3,(TableDiv[[Agency]:[Agency]]=$E576)/(TableDiv[[Agency]:[Agency]]=$E576)*(ROW(TableDiv[Agency])-ROW(TableDiv[[#Headers],[Agency]])),COLUMNS($F$7:AG$7))))</f>
        <v/>
      </c>
      <c r="AH576" s="1069" t="str" cm="1">
        <f t="array" ref="AH576">IF($D576&lt;COLUMNS($F$7:AH$7),"",INDEX(TableDiv[[GASB]:[GASB]],_xlfn.AGGREGATE(15,3,(TableDiv[[Agency]:[Agency]]=$E576)/(TableDiv[[Agency]:[Agency]]=$E576)*(ROW(TableDiv[Agency])-ROW(TableDiv[[#Headers],[Agency]])),COLUMNS($F$7:AH$7))))</f>
        <v/>
      </c>
      <c r="AI576" s="1069" t="str" cm="1">
        <f t="array" ref="AI576">IF($D576&lt;COLUMNS($F$7:AI$7),"",INDEX(TableDiv[[GASB]:[GASB]],_xlfn.AGGREGATE(15,3,(TableDiv[[Agency]:[Agency]]=$E576)/(TableDiv[[Agency]:[Agency]]=$E576)*(ROW(TableDiv[Agency])-ROW(TableDiv[[#Headers],[Agency]])),COLUMNS($F$7:AI$7))))</f>
        <v/>
      </c>
      <c r="AJ576" s="1069" t="str" cm="1">
        <f t="array" ref="AJ576">IF($D576&lt;COLUMNS($F$7:AJ$7),"",INDEX(TableDiv[[GASB]:[GASB]],_xlfn.AGGREGATE(15,3,(TableDiv[[Agency]:[Agency]]=$E576)/(TableDiv[[Agency]:[Agency]]=$E576)*(ROW(TableDiv[Agency])-ROW(TableDiv[[#Headers],[Agency]])),COLUMNS($F$7:AJ$7))))</f>
        <v/>
      </c>
      <c r="AK576" s="1069" t="str" cm="1">
        <f t="array" ref="AK576">IF($D576&lt;COLUMNS($F$7:AK$7),"",INDEX(TableDiv[[GASB]:[GASB]],_xlfn.AGGREGATE(15,3,(TableDiv[[Agency]:[Agency]]=$E576)/(TableDiv[[Agency]:[Agency]]=$E576)*(ROW(TableDiv[Agency])-ROW(TableDiv[[#Headers],[Agency]])),COLUMNS($F$7:AK$7))))</f>
        <v/>
      </c>
      <c r="AL576" s="1069" t="str" cm="1">
        <f t="array" ref="AL576">IF($D576&lt;COLUMNS($F$7:AL$7),"",INDEX(TableDiv[[GASB]:[GASB]],_xlfn.AGGREGATE(15,3,(TableDiv[[Agency]:[Agency]]=$E576)/(TableDiv[[Agency]:[Agency]]=$E576)*(ROW(TableDiv[Agency])-ROW(TableDiv[[#Headers],[Agency]])),COLUMNS($F$7:AL$7))))</f>
        <v/>
      </c>
      <c r="AM576" s="1069" t="str" cm="1">
        <f t="array" ref="AM576">IF($D576&lt;COLUMNS($F$7:AM$7),"",INDEX(TableDiv[[GASB]:[GASB]],_xlfn.AGGREGATE(15,3,(TableDiv[[Agency]:[Agency]]=$E576)/(TableDiv[[Agency]:[Agency]]=$E576)*(ROW(TableDiv[Agency])-ROW(TableDiv[[#Headers],[Agency]])),COLUMNS($F$7:AM$7))))</f>
        <v/>
      </c>
      <c r="AN576" s="1069"/>
      <c r="AO576" s="1069"/>
      <c r="AP576" s="1069"/>
      <c r="AQ576" s="1069"/>
      <c r="AR576" s="1069"/>
      <c r="AS576" s="1069"/>
    </row>
    <row r="577" spans="1:45">
      <c r="A577" s="1069"/>
      <c r="B577" s="1069"/>
      <c r="C577" s="1069"/>
      <c r="W577" s="1069" t="str" cm="1">
        <f t="array" ref="W577">IF($D577&lt;COLUMNS($F$7:W$7),"",INDEX(TableDiv[[GASB]:[GASB]],_xlfn.AGGREGATE(15,3,(TableDiv[[Agency]:[Agency]]=$E577)/(TableDiv[[Agency]:[Agency]]=$E577)*(ROW(TableDiv[Agency])-ROW(TableDiv[[#Headers],[Agency]])),COLUMNS($F$7:W$7))))</f>
        <v/>
      </c>
      <c r="X577" s="1069" t="str" cm="1">
        <f t="array" ref="X577">IF($D577&lt;COLUMNS($F$7:X$7),"",INDEX(TableDiv[[GASB]:[GASB]],_xlfn.AGGREGATE(15,3,(TableDiv[[Agency]:[Agency]]=$E577)/(TableDiv[[Agency]:[Agency]]=$E577)*(ROW(TableDiv[Agency])-ROW(TableDiv[[#Headers],[Agency]])),COLUMNS($F$7:X$7))))</f>
        <v/>
      </c>
      <c r="Y577" s="1069" t="str" cm="1">
        <f t="array" ref="Y577">IF($D577&lt;COLUMNS($F$7:Y$7),"",INDEX(TableDiv[[GASB]:[GASB]],_xlfn.AGGREGATE(15,3,(TableDiv[[Agency]:[Agency]]=$E577)/(TableDiv[[Agency]:[Agency]]=$E577)*(ROW(TableDiv[Agency])-ROW(TableDiv[[#Headers],[Agency]])),COLUMNS($F$7:Y$7))))</f>
        <v/>
      </c>
      <c r="Z577" s="1069" t="str" cm="1">
        <f t="array" ref="Z577">IF($D577&lt;COLUMNS($F$7:Z$7),"",INDEX(TableDiv[[GASB]:[GASB]],_xlfn.AGGREGATE(15,3,(TableDiv[[Agency]:[Agency]]=$E577)/(TableDiv[[Agency]:[Agency]]=$E577)*(ROW(TableDiv[Agency])-ROW(TableDiv[[#Headers],[Agency]])),COLUMNS($F$7:Z$7))))</f>
        <v/>
      </c>
      <c r="AA577" s="1069" t="str" cm="1">
        <f t="array" ref="AA577">IF($D577&lt;COLUMNS($F$7:AA$7),"",INDEX(TableDiv[[GASB]:[GASB]],_xlfn.AGGREGATE(15,3,(TableDiv[[Agency]:[Agency]]=$E577)/(TableDiv[[Agency]:[Agency]]=$E577)*(ROW(TableDiv[Agency])-ROW(TableDiv[[#Headers],[Agency]])),COLUMNS($F$7:AA$7))))</f>
        <v/>
      </c>
      <c r="AB577" s="1069" t="str" cm="1">
        <f t="array" ref="AB577">IF($D577&lt;COLUMNS($F$7:AB$7),"",INDEX(TableDiv[[GASB]:[GASB]],_xlfn.AGGREGATE(15,3,(TableDiv[[Agency]:[Agency]]=$E577)/(TableDiv[[Agency]:[Agency]]=$E577)*(ROW(TableDiv[Agency])-ROW(TableDiv[[#Headers],[Agency]])),COLUMNS($F$7:AB$7))))</f>
        <v/>
      </c>
      <c r="AC577" s="1069" t="str" cm="1">
        <f t="array" ref="AC577">IF($D577&lt;COLUMNS($F$7:AC$7),"",INDEX(TableDiv[[GASB]:[GASB]],_xlfn.AGGREGATE(15,3,(TableDiv[[Agency]:[Agency]]=$E577)/(TableDiv[[Agency]:[Agency]]=$E577)*(ROW(TableDiv[Agency])-ROW(TableDiv[[#Headers],[Agency]])),COLUMNS($F$7:AC$7))))</f>
        <v/>
      </c>
      <c r="AD577" s="1069" t="str" cm="1">
        <f t="array" ref="AD577">IF($D577&lt;COLUMNS($F$7:AD$7),"",INDEX(TableDiv[[GASB]:[GASB]],_xlfn.AGGREGATE(15,3,(TableDiv[[Agency]:[Agency]]=$E577)/(TableDiv[[Agency]:[Agency]]=$E577)*(ROW(TableDiv[Agency])-ROW(TableDiv[[#Headers],[Agency]])),COLUMNS($F$7:AD$7))))</f>
        <v/>
      </c>
      <c r="AE577" s="1069" t="str" cm="1">
        <f t="array" ref="AE577">IF($D577&lt;COLUMNS($F$7:AE$7),"",INDEX(TableDiv[[GASB]:[GASB]],_xlfn.AGGREGATE(15,3,(TableDiv[[Agency]:[Agency]]=$E577)/(TableDiv[[Agency]:[Agency]]=$E577)*(ROW(TableDiv[Agency])-ROW(TableDiv[[#Headers],[Agency]])),COLUMNS($F$7:AE$7))))</f>
        <v/>
      </c>
      <c r="AF577" s="1069" t="str" cm="1">
        <f t="array" ref="AF577">IF($D577&lt;COLUMNS($F$7:AF$7),"",INDEX(TableDiv[[GASB]:[GASB]],_xlfn.AGGREGATE(15,3,(TableDiv[[Agency]:[Agency]]=$E577)/(TableDiv[[Agency]:[Agency]]=$E577)*(ROW(TableDiv[Agency])-ROW(TableDiv[[#Headers],[Agency]])),COLUMNS($F$7:AF$7))))</f>
        <v/>
      </c>
      <c r="AG577" s="1069" t="str" cm="1">
        <f t="array" ref="AG577">IF($D577&lt;COLUMNS($F$7:AG$7),"",INDEX(TableDiv[[GASB]:[GASB]],_xlfn.AGGREGATE(15,3,(TableDiv[[Agency]:[Agency]]=$E577)/(TableDiv[[Agency]:[Agency]]=$E577)*(ROW(TableDiv[Agency])-ROW(TableDiv[[#Headers],[Agency]])),COLUMNS($F$7:AG$7))))</f>
        <v/>
      </c>
      <c r="AH577" s="1069" t="str" cm="1">
        <f t="array" ref="AH577">IF($D577&lt;COLUMNS($F$7:AH$7),"",INDEX(TableDiv[[GASB]:[GASB]],_xlfn.AGGREGATE(15,3,(TableDiv[[Agency]:[Agency]]=$E577)/(TableDiv[[Agency]:[Agency]]=$E577)*(ROW(TableDiv[Agency])-ROW(TableDiv[[#Headers],[Agency]])),COLUMNS($F$7:AH$7))))</f>
        <v/>
      </c>
      <c r="AI577" s="1069" t="str" cm="1">
        <f t="array" ref="AI577">IF($D577&lt;COLUMNS($F$7:AI$7),"",INDEX(TableDiv[[GASB]:[GASB]],_xlfn.AGGREGATE(15,3,(TableDiv[[Agency]:[Agency]]=$E577)/(TableDiv[[Agency]:[Agency]]=$E577)*(ROW(TableDiv[Agency])-ROW(TableDiv[[#Headers],[Agency]])),COLUMNS($F$7:AI$7))))</f>
        <v/>
      </c>
      <c r="AJ577" s="1069" t="str" cm="1">
        <f t="array" ref="AJ577">IF($D577&lt;COLUMNS($F$7:AJ$7),"",INDEX(TableDiv[[GASB]:[GASB]],_xlfn.AGGREGATE(15,3,(TableDiv[[Agency]:[Agency]]=$E577)/(TableDiv[[Agency]:[Agency]]=$E577)*(ROW(TableDiv[Agency])-ROW(TableDiv[[#Headers],[Agency]])),COLUMNS($F$7:AJ$7))))</f>
        <v/>
      </c>
      <c r="AK577" s="1069" t="str" cm="1">
        <f t="array" ref="AK577">IF($D577&lt;COLUMNS($F$7:AK$7),"",INDEX(TableDiv[[GASB]:[GASB]],_xlfn.AGGREGATE(15,3,(TableDiv[[Agency]:[Agency]]=$E577)/(TableDiv[[Agency]:[Agency]]=$E577)*(ROW(TableDiv[Agency])-ROW(TableDiv[[#Headers],[Agency]])),COLUMNS($F$7:AK$7))))</f>
        <v/>
      </c>
      <c r="AL577" s="1069" t="str" cm="1">
        <f t="array" ref="AL577">IF($D577&lt;COLUMNS($F$7:AL$7),"",INDEX(TableDiv[[GASB]:[GASB]],_xlfn.AGGREGATE(15,3,(TableDiv[[Agency]:[Agency]]=$E577)/(TableDiv[[Agency]:[Agency]]=$E577)*(ROW(TableDiv[Agency])-ROW(TableDiv[[#Headers],[Agency]])),COLUMNS($F$7:AL$7))))</f>
        <v/>
      </c>
      <c r="AM577" s="1069" t="str" cm="1">
        <f t="array" ref="AM577">IF($D577&lt;COLUMNS($F$7:AM$7),"",INDEX(TableDiv[[GASB]:[GASB]],_xlfn.AGGREGATE(15,3,(TableDiv[[Agency]:[Agency]]=$E577)/(TableDiv[[Agency]:[Agency]]=$E577)*(ROW(TableDiv[Agency])-ROW(TableDiv[[#Headers],[Agency]])),COLUMNS($F$7:AM$7))))</f>
        <v/>
      </c>
      <c r="AN577" s="1069"/>
      <c r="AO577" s="1069"/>
      <c r="AP577" s="1069"/>
      <c r="AQ577" s="1069"/>
      <c r="AR577" s="1069"/>
      <c r="AS577" s="1069"/>
    </row>
    <row r="578" spans="1:45">
      <c r="A578" s="1069"/>
      <c r="B578" s="1069"/>
      <c r="C578" s="1069"/>
      <c r="W578" s="1069" t="str" cm="1">
        <f t="array" ref="W578">IF($D578&lt;COLUMNS($F$7:W$7),"",INDEX(TableDiv[[GASB]:[GASB]],_xlfn.AGGREGATE(15,3,(TableDiv[[Agency]:[Agency]]=$E578)/(TableDiv[[Agency]:[Agency]]=$E578)*(ROW(TableDiv[Agency])-ROW(TableDiv[[#Headers],[Agency]])),COLUMNS($F$7:W$7))))</f>
        <v/>
      </c>
      <c r="X578" s="1069" t="str" cm="1">
        <f t="array" ref="X578">IF($D578&lt;COLUMNS($F$7:X$7),"",INDEX(TableDiv[[GASB]:[GASB]],_xlfn.AGGREGATE(15,3,(TableDiv[[Agency]:[Agency]]=$E578)/(TableDiv[[Agency]:[Agency]]=$E578)*(ROW(TableDiv[Agency])-ROW(TableDiv[[#Headers],[Agency]])),COLUMNS($F$7:X$7))))</f>
        <v/>
      </c>
      <c r="Y578" s="1069" t="str" cm="1">
        <f t="array" ref="Y578">IF($D578&lt;COLUMNS($F$7:Y$7),"",INDEX(TableDiv[[GASB]:[GASB]],_xlfn.AGGREGATE(15,3,(TableDiv[[Agency]:[Agency]]=$E578)/(TableDiv[[Agency]:[Agency]]=$E578)*(ROW(TableDiv[Agency])-ROW(TableDiv[[#Headers],[Agency]])),COLUMNS($F$7:Y$7))))</f>
        <v/>
      </c>
      <c r="Z578" s="1069" t="str" cm="1">
        <f t="array" ref="Z578">IF($D578&lt;COLUMNS($F$7:Z$7),"",INDEX(TableDiv[[GASB]:[GASB]],_xlfn.AGGREGATE(15,3,(TableDiv[[Agency]:[Agency]]=$E578)/(TableDiv[[Agency]:[Agency]]=$E578)*(ROW(TableDiv[Agency])-ROW(TableDiv[[#Headers],[Agency]])),COLUMNS($F$7:Z$7))))</f>
        <v/>
      </c>
      <c r="AA578" s="1069" t="str" cm="1">
        <f t="array" ref="AA578">IF($D578&lt;COLUMNS($F$7:AA$7),"",INDEX(TableDiv[[GASB]:[GASB]],_xlfn.AGGREGATE(15,3,(TableDiv[[Agency]:[Agency]]=$E578)/(TableDiv[[Agency]:[Agency]]=$E578)*(ROW(TableDiv[Agency])-ROW(TableDiv[[#Headers],[Agency]])),COLUMNS($F$7:AA$7))))</f>
        <v/>
      </c>
      <c r="AB578" s="1069" t="str" cm="1">
        <f t="array" ref="AB578">IF($D578&lt;COLUMNS($F$7:AB$7),"",INDEX(TableDiv[[GASB]:[GASB]],_xlfn.AGGREGATE(15,3,(TableDiv[[Agency]:[Agency]]=$E578)/(TableDiv[[Agency]:[Agency]]=$E578)*(ROW(TableDiv[Agency])-ROW(TableDiv[[#Headers],[Agency]])),COLUMNS($F$7:AB$7))))</f>
        <v/>
      </c>
      <c r="AC578" s="1069" t="str" cm="1">
        <f t="array" ref="AC578">IF($D578&lt;COLUMNS($F$7:AC$7),"",INDEX(TableDiv[[GASB]:[GASB]],_xlfn.AGGREGATE(15,3,(TableDiv[[Agency]:[Agency]]=$E578)/(TableDiv[[Agency]:[Agency]]=$E578)*(ROW(TableDiv[Agency])-ROW(TableDiv[[#Headers],[Agency]])),COLUMNS($F$7:AC$7))))</f>
        <v/>
      </c>
      <c r="AD578" s="1069" t="str" cm="1">
        <f t="array" ref="AD578">IF($D578&lt;COLUMNS($F$7:AD$7),"",INDEX(TableDiv[[GASB]:[GASB]],_xlfn.AGGREGATE(15,3,(TableDiv[[Agency]:[Agency]]=$E578)/(TableDiv[[Agency]:[Agency]]=$E578)*(ROW(TableDiv[Agency])-ROW(TableDiv[[#Headers],[Agency]])),COLUMNS($F$7:AD$7))))</f>
        <v/>
      </c>
      <c r="AE578" s="1069" t="str" cm="1">
        <f t="array" ref="AE578">IF($D578&lt;COLUMNS($F$7:AE$7),"",INDEX(TableDiv[[GASB]:[GASB]],_xlfn.AGGREGATE(15,3,(TableDiv[[Agency]:[Agency]]=$E578)/(TableDiv[[Agency]:[Agency]]=$E578)*(ROW(TableDiv[Agency])-ROW(TableDiv[[#Headers],[Agency]])),COLUMNS($F$7:AE$7))))</f>
        <v/>
      </c>
      <c r="AF578" s="1069" t="str" cm="1">
        <f t="array" ref="AF578">IF($D578&lt;COLUMNS($F$7:AF$7),"",INDEX(TableDiv[[GASB]:[GASB]],_xlfn.AGGREGATE(15,3,(TableDiv[[Agency]:[Agency]]=$E578)/(TableDiv[[Agency]:[Agency]]=$E578)*(ROW(TableDiv[Agency])-ROW(TableDiv[[#Headers],[Agency]])),COLUMNS($F$7:AF$7))))</f>
        <v/>
      </c>
      <c r="AG578" s="1069" t="str" cm="1">
        <f t="array" ref="AG578">IF($D578&lt;COLUMNS($F$7:AG$7),"",INDEX(TableDiv[[GASB]:[GASB]],_xlfn.AGGREGATE(15,3,(TableDiv[[Agency]:[Agency]]=$E578)/(TableDiv[[Agency]:[Agency]]=$E578)*(ROW(TableDiv[Agency])-ROW(TableDiv[[#Headers],[Agency]])),COLUMNS($F$7:AG$7))))</f>
        <v/>
      </c>
      <c r="AH578" s="1069" t="str" cm="1">
        <f t="array" ref="AH578">IF($D578&lt;COLUMNS($F$7:AH$7),"",INDEX(TableDiv[[GASB]:[GASB]],_xlfn.AGGREGATE(15,3,(TableDiv[[Agency]:[Agency]]=$E578)/(TableDiv[[Agency]:[Agency]]=$E578)*(ROW(TableDiv[Agency])-ROW(TableDiv[[#Headers],[Agency]])),COLUMNS($F$7:AH$7))))</f>
        <v/>
      </c>
      <c r="AI578" s="1069" t="str" cm="1">
        <f t="array" ref="AI578">IF($D578&lt;COLUMNS($F$7:AI$7),"",INDEX(TableDiv[[GASB]:[GASB]],_xlfn.AGGREGATE(15,3,(TableDiv[[Agency]:[Agency]]=$E578)/(TableDiv[[Agency]:[Agency]]=$E578)*(ROW(TableDiv[Agency])-ROW(TableDiv[[#Headers],[Agency]])),COLUMNS($F$7:AI$7))))</f>
        <v/>
      </c>
      <c r="AJ578" s="1069" t="str" cm="1">
        <f t="array" ref="AJ578">IF($D578&lt;COLUMNS($F$7:AJ$7),"",INDEX(TableDiv[[GASB]:[GASB]],_xlfn.AGGREGATE(15,3,(TableDiv[[Agency]:[Agency]]=$E578)/(TableDiv[[Agency]:[Agency]]=$E578)*(ROW(TableDiv[Agency])-ROW(TableDiv[[#Headers],[Agency]])),COLUMNS($F$7:AJ$7))))</f>
        <v/>
      </c>
      <c r="AK578" s="1069" t="str" cm="1">
        <f t="array" ref="AK578">IF($D578&lt;COLUMNS($F$7:AK$7),"",INDEX(TableDiv[[GASB]:[GASB]],_xlfn.AGGREGATE(15,3,(TableDiv[[Agency]:[Agency]]=$E578)/(TableDiv[[Agency]:[Agency]]=$E578)*(ROW(TableDiv[Agency])-ROW(TableDiv[[#Headers],[Agency]])),COLUMNS($F$7:AK$7))))</f>
        <v/>
      </c>
      <c r="AL578" s="1069" t="str" cm="1">
        <f t="array" ref="AL578">IF($D578&lt;COLUMNS($F$7:AL$7),"",INDEX(TableDiv[[GASB]:[GASB]],_xlfn.AGGREGATE(15,3,(TableDiv[[Agency]:[Agency]]=$E578)/(TableDiv[[Agency]:[Agency]]=$E578)*(ROW(TableDiv[Agency])-ROW(TableDiv[[#Headers],[Agency]])),COLUMNS($F$7:AL$7))))</f>
        <v/>
      </c>
      <c r="AM578" s="1069" t="str" cm="1">
        <f t="array" ref="AM578">IF($D578&lt;COLUMNS($F$7:AM$7),"",INDEX(TableDiv[[GASB]:[GASB]],_xlfn.AGGREGATE(15,3,(TableDiv[[Agency]:[Agency]]=$E578)/(TableDiv[[Agency]:[Agency]]=$E578)*(ROW(TableDiv[Agency])-ROW(TableDiv[[#Headers],[Agency]])),COLUMNS($F$7:AM$7))))</f>
        <v/>
      </c>
      <c r="AN578" s="1069"/>
      <c r="AO578" s="1069"/>
      <c r="AP578" s="1069"/>
      <c r="AQ578" s="1069"/>
      <c r="AR578" s="1069"/>
      <c r="AS578" s="1069"/>
    </row>
    <row r="579" spans="1:45">
      <c r="A579" s="1069"/>
      <c r="B579" s="1069"/>
      <c r="C579" s="1069"/>
      <c r="W579" s="1069" t="str" cm="1">
        <f t="array" ref="W579">IF($D579&lt;COLUMNS($F$7:W$7),"",INDEX(TableDiv[[GASB]:[GASB]],_xlfn.AGGREGATE(15,3,(TableDiv[[Agency]:[Agency]]=$E579)/(TableDiv[[Agency]:[Agency]]=$E579)*(ROW(TableDiv[Agency])-ROW(TableDiv[[#Headers],[Agency]])),COLUMNS($F$7:W$7))))</f>
        <v/>
      </c>
      <c r="X579" s="1069" t="str" cm="1">
        <f t="array" ref="X579">IF($D579&lt;COLUMNS($F$7:X$7),"",INDEX(TableDiv[[GASB]:[GASB]],_xlfn.AGGREGATE(15,3,(TableDiv[[Agency]:[Agency]]=$E579)/(TableDiv[[Agency]:[Agency]]=$E579)*(ROW(TableDiv[Agency])-ROW(TableDiv[[#Headers],[Agency]])),COLUMNS($F$7:X$7))))</f>
        <v/>
      </c>
      <c r="Y579" s="1069" t="str" cm="1">
        <f t="array" ref="Y579">IF($D579&lt;COLUMNS($F$7:Y$7),"",INDEX(TableDiv[[GASB]:[GASB]],_xlfn.AGGREGATE(15,3,(TableDiv[[Agency]:[Agency]]=$E579)/(TableDiv[[Agency]:[Agency]]=$E579)*(ROW(TableDiv[Agency])-ROW(TableDiv[[#Headers],[Agency]])),COLUMNS($F$7:Y$7))))</f>
        <v/>
      </c>
      <c r="Z579" s="1069" t="str" cm="1">
        <f t="array" ref="Z579">IF($D579&lt;COLUMNS($F$7:Z$7),"",INDEX(TableDiv[[GASB]:[GASB]],_xlfn.AGGREGATE(15,3,(TableDiv[[Agency]:[Agency]]=$E579)/(TableDiv[[Agency]:[Agency]]=$E579)*(ROW(TableDiv[Agency])-ROW(TableDiv[[#Headers],[Agency]])),COLUMNS($F$7:Z$7))))</f>
        <v/>
      </c>
      <c r="AA579" s="1069" t="str" cm="1">
        <f t="array" ref="AA579">IF($D579&lt;COLUMNS($F$7:AA$7),"",INDEX(TableDiv[[GASB]:[GASB]],_xlfn.AGGREGATE(15,3,(TableDiv[[Agency]:[Agency]]=$E579)/(TableDiv[[Agency]:[Agency]]=$E579)*(ROW(TableDiv[Agency])-ROW(TableDiv[[#Headers],[Agency]])),COLUMNS($F$7:AA$7))))</f>
        <v/>
      </c>
      <c r="AB579" s="1069" t="str" cm="1">
        <f t="array" ref="AB579">IF($D579&lt;COLUMNS($F$7:AB$7),"",INDEX(TableDiv[[GASB]:[GASB]],_xlfn.AGGREGATE(15,3,(TableDiv[[Agency]:[Agency]]=$E579)/(TableDiv[[Agency]:[Agency]]=$E579)*(ROW(TableDiv[Agency])-ROW(TableDiv[[#Headers],[Agency]])),COLUMNS($F$7:AB$7))))</f>
        <v/>
      </c>
      <c r="AC579" s="1069" t="str" cm="1">
        <f t="array" ref="AC579">IF($D579&lt;COLUMNS($F$7:AC$7),"",INDEX(TableDiv[[GASB]:[GASB]],_xlfn.AGGREGATE(15,3,(TableDiv[[Agency]:[Agency]]=$E579)/(TableDiv[[Agency]:[Agency]]=$E579)*(ROW(TableDiv[Agency])-ROW(TableDiv[[#Headers],[Agency]])),COLUMNS($F$7:AC$7))))</f>
        <v/>
      </c>
      <c r="AD579" s="1069" t="str" cm="1">
        <f t="array" ref="AD579">IF($D579&lt;COLUMNS($F$7:AD$7),"",INDEX(TableDiv[[GASB]:[GASB]],_xlfn.AGGREGATE(15,3,(TableDiv[[Agency]:[Agency]]=$E579)/(TableDiv[[Agency]:[Agency]]=$E579)*(ROW(TableDiv[Agency])-ROW(TableDiv[[#Headers],[Agency]])),COLUMNS($F$7:AD$7))))</f>
        <v/>
      </c>
      <c r="AE579" s="1069" t="str" cm="1">
        <f t="array" ref="AE579">IF($D579&lt;COLUMNS($F$7:AE$7),"",INDEX(TableDiv[[GASB]:[GASB]],_xlfn.AGGREGATE(15,3,(TableDiv[[Agency]:[Agency]]=$E579)/(TableDiv[[Agency]:[Agency]]=$E579)*(ROW(TableDiv[Agency])-ROW(TableDiv[[#Headers],[Agency]])),COLUMNS($F$7:AE$7))))</f>
        <v/>
      </c>
      <c r="AF579" s="1069" t="str" cm="1">
        <f t="array" ref="AF579">IF($D579&lt;COLUMNS($F$7:AF$7),"",INDEX(TableDiv[[GASB]:[GASB]],_xlfn.AGGREGATE(15,3,(TableDiv[[Agency]:[Agency]]=$E579)/(TableDiv[[Agency]:[Agency]]=$E579)*(ROW(TableDiv[Agency])-ROW(TableDiv[[#Headers],[Agency]])),COLUMNS($F$7:AF$7))))</f>
        <v/>
      </c>
      <c r="AG579" s="1069" t="str" cm="1">
        <f t="array" ref="AG579">IF($D579&lt;COLUMNS($F$7:AG$7),"",INDEX(TableDiv[[GASB]:[GASB]],_xlfn.AGGREGATE(15,3,(TableDiv[[Agency]:[Agency]]=$E579)/(TableDiv[[Agency]:[Agency]]=$E579)*(ROW(TableDiv[Agency])-ROW(TableDiv[[#Headers],[Agency]])),COLUMNS($F$7:AG$7))))</f>
        <v/>
      </c>
      <c r="AH579" s="1069" t="str" cm="1">
        <f t="array" ref="AH579">IF($D579&lt;COLUMNS($F$7:AH$7),"",INDEX(TableDiv[[GASB]:[GASB]],_xlfn.AGGREGATE(15,3,(TableDiv[[Agency]:[Agency]]=$E579)/(TableDiv[[Agency]:[Agency]]=$E579)*(ROW(TableDiv[Agency])-ROW(TableDiv[[#Headers],[Agency]])),COLUMNS($F$7:AH$7))))</f>
        <v/>
      </c>
      <c r="AI579" s="1069" t="str" cm="1">
        <f t="array" ref="AI579">IF($D579&lt;COLUMNS($F$7:AI$7),"",INDEX(TableDiv[[GASB]:[GASB]],_xlfn.AGGREGATE(15,3,(TableDiv[[Agency]:[Agency]]=$E579)/(TableDiv[[Agency]:[Agency]]=$E579)*(ROW(TableDiv[Agency])-ROW(TableDiv[[#Headers],[Agency]])),COLUMNS($F$7:AI$7))))</f>
        <v/>
      </c>
      <c r="AJ579" s="1069" t="str" cm="1">
        <f t="array" ref="AJ579">IF($D579&lt;COLUMNS($F$7:AJ$7),"",INDEX(TableDiv[[GASB]:[GASB]],_xlfn.AGGREGATE(15,3,(TableDiv[[Agency]:[Agency]]=$E579)/(TableDiv[[Agency]:[Agency]]=$E579)*(ROW(TableDiv[Agency])-ROW(TableDiv[[#Headers],[Agency]])),COLUMNS($F$7:AJ$7))))</f>
        <v/>
      </c>
      <c r="AK579" s="1069" t="str" cm="1">
        <f t="array" ref="AK579">IF($D579&lt;COLUMNS($F$7:AK$7),"",INDEX(TableDiv[[GASB]:[GASB]],_xlfn.AGGREGATE(15,3,(TableDiv[[Agency]:[Agency]]=$E579)/(TableDiv[[Agency]:[Agency]]=$E579)*(ROW(TableDiv[Agency])-ROW(TableDiv[[#Headers],[Agency]])),COLUMNS($F$7:AK$7))))</f>
        <v/>
      </c>
      <c r="AL579" s="1069" t="str" cm="1">
        <f t="array" ref="AL579">IF($D579&lt;COLUMNS($F$7:AL$7),"",INDEX(TableDiv[[GASB]:[GASB]],_xlfn.AGGREGATE(15,3,(TableDiv[[Agency]:[Agency]]=$E579)/(TableDiv[[Agency]:[Agency]]=$E579)*(ROW(TableDiv[Agency])-ROW(TableDiv[[#Headers],[Agency]])),COLUMNS($F$7:AL$7))))</f>
        <v/>
      </c>
      <c r="AM579" s="1069" t="str" cm="1">
        <f t="array" ref="AM579">IF($D579&lt;COLUMNS($F$7:AM$7),"",INDEX(TableDiv[[GASB]:[GASB]],_xlfn.AGGREGATE(15,3,(TableDiv[[Agency]:[Agency]]=$E579)/(TableDiv[[Agency]:[Agency]]=$E579)*(ROW(TableDiv[Agency])-ROW(TableDiv[[#Headers],[Agency]])),COLUMNS($F$7:AM$7))))</f>
        <v/>
      </c>
      <c r="AN579" s="1069"/>
      <c r="AO579" s="1069"/>
      <c r="AP579" s="1069"/>
      <c r="AQ579" s="1069"/>
      <c r="AR579" s="1069"/>
      <c r="AS579" s="1069"/>
    </row>
    <row r="580" spans="1:45">
      <c r="A580" s="1069"/>
      <c r="B580" s="1069"/>
      <c r="C580" s="1069"/>
      <c r="W580" s="1069" t="str" cm="1">
        <f t="array" ref="W580">IF($D580&lt;COLUMNS($F$7:W$7),"",INDEX(TableDiv[[GASB]:[GASB]],_xlfn.AGGREGATE(15,3,(TableDiv[[Agency]:[Agency]]=$E580)/(TableDiv[[Agency]:[Agency]]=$E580)*(ROW(TableDiv[Agency])-ROW(TableDiv[[#Headers],[Agency]])),COLUMNS($F$7:W$7))))</f>
        <v/>
      </c>
      <c r="X580" s="1069" t="str" cm="1">
        <f t="array" ref="X580">IF($D580&lt;COLUMNS($F$7:X$7),"",INDEX(TableDiv[[GASB]:[GASB]],_xlfn.AGGREGATE(15,3,(TableDiv[[Agency]:[Agency]]=$E580)/(TableDiv[[Agency]:[Agency]]=$E580)*(ROW(TableDiv[Agency])-ROW(TableDiv[[#Headers],[Agency]])),COLUMNS($F$7:X$7))))</f>
        <v/>
      </c>
      <c r="Y580" s="1069" t="str" cm="1">
        <f t="array" ref="Y580">IF($D580&lt;COLUMNS($F$7:Y$7),"",INDEX(TableDiv[[GASB]:[GASB]],_xlfn.AGGREGATE(15,3,(TableDiv[[Agency]:[Agency]]=$E580)/(TableDiv[[Agency]:[Agency]]=$E580)*(ROW(TableDiv[Agency])-ROW(TableDiv[[#Headers],[Agency]])),COLUMNS($F$7:Y$7))))</f>
        <v/>
      </c>
      <c r="Z580" s="1069" t="str" cm="1">
        <f t="array" ref="Z580">IF($D580&lt;COLUMNS($F$7:Z$7),"",INDEX(TableDiv[[GASB]:[GASB]],_xlfn.AGGREGATE(15,3,(TableDiv[[Agency]:[Agency]]=$E580)/(TableDiv[[Agency]:[Agency]]=$E580)*(ROW(TableDiv[Agency])-ROW(TableDiv[[#Headers],[Agency]])),COLUMNS($F$7:Z$7))))</f>
        <v/>
      </c>
      <c r="AA580" s="1069" t="str" cm="1">
        <f t="array" ref="AA580">IF($D580&lt;COLUMNS($F$7:AA$7),"",INDEX(TableDiv[[GASB]:[GASB]],_xlfn.AGGREGATE(15,3,(TableDiv[[Agency]:[Agency]]=$E580)/(TableDiv[[Agency]:[Agency]]=$E580)*(ROW(TableDiv[Agency])-ROW(TableDiv[[#Headers],[Agency]])),COLUMNS($F$7:AA$7))))</f>
        <v/>
      </c>
      <c r="AB580" s="1069" t="str" cm="1">
        <f t="array" ref="AB580">IF($D580&lt;COLUMNS($F$7:AB$7),"",INDEX(TableDiv[[GASB]:[GASB]],_xlfn.AGGREGATE(15,3,(TableDiv[[Agency]:[Agency]]=$E580)/(TableDiv[[Agency]:[Agency]]=$E580)*(ROW(TableDiv[Agency])-ROW(TableDiv[[#Headers],[Agency]])),COLUMNS($F$7:AB$7))))</f>
        <v/>
      </c>
      <c r="AC580" s="1069" t="str" cm="1">
        <f t="array" ref="AC580">IF($D580&lt;COLUMNS($F$7:AC$7),"",INDEX(TableDiv[[GASB]:[GASB]],_xlfn.AGGREGATE(15,3,(TableDiv[[Agency]:[Agency]]=$E580)/(TableDiv[[Agency]:[Agency]]=$E580)*(ROW(TableDiv[Agency])-ROW(TableDiv[[#Headers],[Agency]])),COLUMNS($F$7:AC$7))))</f>
        <v/>
      </c>
      <c r="AD580" s="1069" t="str" cm="1">
        <f t="array" ref="AD580">IF($D580&lt;COLUMNS($F$7:AD$7),"",INDEX(TableDiv[[GASB]:[GASB]],_xlfn.AGGREGATE(15,3,(TableDiv[[Agency]:[Agency]]=$E580)/(TableDiv[[Agency]:[Agency]]=$E580)*(ROW(TableDiv[Agency])-ROW(TableDiv[[#Headers],[Agency]])),COLUMNS($F$7:AD$7))))</f>
        <v/>
      </c>
      <c r="AE580" s="1069" t="str" cm="1">
        <f t="array" ref="AE580">IF($D580&lt;COLUMNS($F$7:AE$7),"",INDEX(TableDiv[[GASB]:[GASB]],_xlfn.AGGREGATE(15,3,(TableDiv[[Agency]:[Agency]]=$E580)/(TableDiv[[Agency]:[Agency]]=$E580)*(ROW(TableDiv[Agency])-ROW(TableDiv[[#Headers],[Agency]])),COLUMNS($F$7:AE$7))))</f>
        <v/>
      </c>
      <c r="AF580" s="1069" t="str" cm="1">
        <f t="array" ref="AF580">IF($D580&lt;COLUMNS($F$7:AF$7),"",INDEX(TableDiv[[GASB]:[GASB]],_xlfn.AGGREGATE(15,3,(TableDiv[[Agency]:[Agency]]=$E580)/(TableDiv[[Agency]:[Agency]]=$E580)*(ROW(TableDiv[Agency])-ROW(TableDiv[[#Headers],[Agency]])),COLUMNS($F$7:AF$7))))</f>
        <v/>
      </c>
      <c r="AG580" s="1069" t="str" cm="1">
        <f t="array" ref="AG580">IF($D580&lt;COLUMNS($F$7:AG$7),"",INDEX(TableDiv[[GASB]:[GASB]],_xlfn.AGGREGATE(15,3,(TableDiv[[Agency]:[Agency]]=$E580)/(TableDiv[[Agency]:[Agency]]=$E580)*(ROW(TableDiv[Agency])-ROW(TableDiv[[#Headers],[Agency]])),COLUMNS($F$7:AG$7))))</f>
        <v/>
      </c>
      <c r="AH580" s="1069" t="str" cm="1">
        <f t="array" ref="AH580">IF($D580&lt;COLUMNS($F$7:AH$7),"",INDEX(TableDiv[[GASB]:[GASB]],_xlfn.AGGREGATE(15,3,(TableDiv[[Agency]:[Agency]]=$E580)/(TableDiv[[Agency]:[Agency]]=$E580)*(ROW(TableDiv[Agency])-ROW(TableDiv[[#Headers],[Agency]])),COLUMNS($F$7:AH$7))))</f>
        <v/>
      </c>
      <c r="AI580" s="1069" t="str" cm="1">
        <f t="array" ref="AI580">IF($D580&lt;COLUMNS($F$7:AI$7),"",INDEX(TableDiv[[GASB]:[GASB]],_xlfn.AGGREGATE(15,3,(TableDiv[[Agency]:[Agency]]=$E580)/(TableDiv[[Agency]:[Agency]]=$E580)*(ROW(TableDiv[Agency])-ROW(TableDiv[[#Headers],[Agency]])),COLUMNS($F$7:AI$7))))</f>
        <v/>
      </c>
      <c r="AJ580" s="1069" t="str" cm="1">
        <f t="array" ref="AJ580">IF($D580&lt;COLUMNS($F$7:AJ$7),"",INDEX(TableDiv[[GASB]:[GASB]],_xlfn.AGGREGATE(15,3,(TableDiv[[Agency]:[Agency]]=$E580)/(TableDiv[[Agency]:[Agency]]=$E580)*(ROW(TableDiv[Agency])-ROW(TableDiv[[#Headers],[Agency]])),COLUMNS($F$7:AJ$7))))</f>
        <v/>
      </c>
      <c r="AK580" s="1069" t="str" cm="1">
        <f t="array" ref="AK580">IF($D580&lt;COLUMNS($F$7:AK$7),"",INDEX(TableDiv[[GASB]:[GASB]],_xlfn.AGGREGATE(15,3,(TableDiv[[Agency]:[Agency]]=$E580)/(TableDiv[[Agency]:[Agency]]=$E580)*(ROW(TableDiv[Agency])-ROW(TableDiv[[#Headers],[Agency]])),COLUMNS($F$7:AK$7))))</f>
        <v/>
      </c>
      <c r="AL580" s="1069" t="str" cm="1">
        <f t="array" ref="AL580">IF($D580&lt;COLUMNS($F$7:AL$7),"",INDEX(TableDiv[[GASB]:[GASB]],_xlfn.AGGREGATE(15,3,(TableDiv[[Agency]:[Agency]]=$E580)/(TableDiv[[Agency]:[Agency]]=$E580)*(ROW(TableDiv[Agency])-ROW(TableDiv[[#Headers],[Agency]])),COLUMNS($F$7:AL$7))))</f>
        <v/>
      </c>
      <c r="AM580" s="1069" t="str" cm="1">
        <f t="array" ref="AM580">IF($D580&lt;COLUMNS($F$7:AM$7),"",INDEX(TableDiv[[GASB]:[GASB]],_xlfn.AGGREGATE(15,3,(TableDiv[[Agency]:[Agency]]=$E580)/(TableDiv[[Agency]:[Agency]]=$E580)*(ROW(TableDiv[Agency])-ROW(TableDiv[[#Headers],[Agency]])),COLUMNS($F$7:AM$7))))</f>
        <v/>
      </c>
      <c r="AN580" s="1069"/>
      <c r="AO580" s="1069"/>
      <c r="AP580" s="1069"/>
      <c r="AQ580" s="1069"/>
      <c r="AR580" s="1069"/>
      <c r="AS580" s="1069"/>
    </row>
    <row r="581" spans="1:45">
      <c r="A581" s="1069"/>
      <c r="B581" s="1069"/>
      <c r="C581" s="1069"/>
      <c r="W581" s="1069" t="str" cm="1">
        <f t="array" ref="W581">IF($D581&lt;COLUMNS($F$7:W$7),"",INDEX(TableDiv[[GASB]:[GASB]],_xlfn.AGGREGATE(15,3,(TableDiv[[Agency]:[Agency]]=$E581)/(TableDiv[[Agency]:[Agency]]=$E581)*(ROW(TableDiv[Agency])-ROW(TableDiv[[#Headers],[Agency]])),COLUMNS($F$7:W$7))))</f>
        <v/>
      </c>
      <c r="X581" s="1069" t="str" cm="1">
        <f t="array" ref="X581">IF($D581&lt;COLUMNS($F$7:X$7),"",INDEX(TableDiv[[GASB]:[GASB]],_xlfn.AGGREGATE(15,3,(TableDiv[[Agency]:[Agency]]=$E581)/(TableDiv[[Agency]:[Agency]]=$E581)*(ROW(TableDiv[Agency])-ROW(TableDiv[[#Headers],[Agency]])),COLUMNS($F$7:X$7))))</f>
        <v/>
      </c>
      <c r="Y581" s="1069" t="str" cm="1">
        <f t="array" ref="Y581">IF($D581&lt;COLUMNS($F$7:Y$7),"",INDEX(TableDiv[[GASB]:[GASB]],_xlfn.AGGREGATE(15,3,(TableDiv[[Agency]:[Agency]]=$E581)/(TableDiv[[Agency]:[Agency]]=$E581)*(ROW(TableDiv[Agency])-ROW(TableDiv[[#Headers],[Agency]])),COLUMNS($F$7:Y$7))))</f>
        <v/>
      </c>
      <c r="Z581" s="1069" t="str" cm="1">
        <f t="array" ref="Z581">IF($D581&lt;COLUMNS($F$7:Z$7),"",INDEX(TableDiv[[GASB]:[GASB]],_xlfn.AGGREGATE(15,3,(TableDiv[[Agency]:[Agency]]=$E581)/(TableDiv[[Agency]:[Agency]]=$E581)*(ROW(TableDiv[Agency])-ROW(TableDiv[[#Headers],[Agency]])),COLUMNS($F$7:Z$7))))</f>
        <v/>
      </c>
      <c r="AA581" s="1069" t="str" cm="1">
        <f t="array" ref="AA581">IF($D581&lt;COLUMNS($F$7:AA$7),"",INDEX(TableDiv[[GASB]:[GASB]],_xlfn.AGGREGATE(15,3,(TableDiv[[Agency]:[Agency]]=$E581)/(TableDiv[[Agency]:[Agency]]=$E581)*(ROW(TableDiv[Agency])-ROW(TableDiv[[#Headers],[Agency]])),COLUMNS($F$7:AA$7))))</f>
        <v/>
      </c>
      <c r="AB581" s="1069" t="str" cm="1">
        <f t="array" ref="AB581">IF($D581&lt;COLUMNS($F$7:AB$7),"",INDEX(TableDiv[[GASB]:[GASB]],_xlfn.AGGREGATE(15,3,(TableDiv[[Agency]:[Agency]]=$E581)/(TableDiv[[Agency]:[Agency]]=$E581)*(ROW(TableDiv[Agency])-ROW(TableDiv[[#Headers],[Agency]])),COLUMNS($F$7:AB$7))))</f>
        <v/>
      </c>
      <c r="AC581" s="1069" t="str" cm="1">
        <f t="array" ref="AC581">IF($D581&lt;COLUMNS($F$7:AC$7),"",INDEX(TableDiv[[GASB]:[GASB]],_xlfn.AGGREGATE(15,3,(TableDiv[[Agency]:[Agency]]=$E581)/(TableDiv[[Agency]:[Agency]]=$E581)*(ROW(TableDiv[Agency])-ROW(TableDiv[[#Headers],[Agency]])),COLUMNS($F$7:AC$7))))</f>
        <v/>
      </c>
      <c r="AD581" s="1069" t="str" cm="1">
        <f t="array" ref="AD581">IF($D581&lt;COLUMNS($F$7:AD$7),"",INDEX(TableDiv[[GASB]:[GASB]],_xlfn.AGGREGATE(15,3,(TableDiv[[Agency]:[Agency]]=$E581)/(TableDiv[[Agency]:[Agency]]=$E581)*(ROW(TableDiv[Agency])-ROW(TableDiv[[#Headers],[Agency]])),COLUMNS($F$7:AD$7))))</f>
        <v/>
      </c>
      <c r="AE581" s="1069" t="str" cm="1">
        <f t="array" ref="AE581">IF($D581&lt;COLUMNS($F$7:AE$7),"",INDEX(TableDiv[[GASB]:[GASB]],_xlfn.AGGREGATE(15,3,(TableDiv[[Agency]:[Agency]]=$E581)/(TableDiv[[Agency]:[Agency]]=$E581)*(ROW(TableDiv[Agency])-ROW(TableDiv[[#Headers],[Agency]])),COLUMNS($F$7:AE$7))))</f>
        <v/>
      </c>
      <c r="AF581" s="1069" t="str" cm="1">
        <f t="array" ref="AF581">IF($D581&lt;COLUMNS($F$7:AF$7),"",INDEX(TableDiv[[GASB]:[GASB]],_xlfn.AGGREGATE(15,3,(TableDiv[[Agency]:[Agency]]=$E581)/(TableDiv[[Agency]:[Agency]]=$E581)*(ROW(TableDiv[Agency])-ROW(TableDiv[[#Headers],[Agency]])),COLUMNS($F$7:AF$7))))</f>
        <v/>
      </c>
      <c r="AG581" s="1069" t="str" cm="1">
        <f t="array" ref="AG581">IF($D581&lt;COLUMNS($F$7:AG$7),"",INDEX(TableDiv[[GASB]:[GASB]],_xlfn.AGGREGATE(15,3,(TableDiv[[Agency]:[Agency]]=$E581)/(TableDiv[[Agency]:[Agency]]=$E581)*(ROW(TableDiv[Agency])-ROW(TableDiv[[#Headers],[Agency]])),COLUMNS($F$7:AG$7))))</f>
        <v/>
      </c>
      <c r="AH581" s="1069" t="str" cm="1">
        <f t="array" ref="AH581">IF($D581&lt;COLUMNS($F$7:AH$7),"",INDEX(TableDiv[[GASB]:[GASB]],_xlfn.AGGREGATE(15,3,(TableDiv[[Agency]:[Agency]]=$E581)/(TableDiv[[Agency]:[Agency]]=$E581)*(ROW(TableDiv[Agency])-ROW(TableDiv[[#Headers],[Agency]])),COLUMNS($F$7:AH$7))))</f>
        <v/>
      </c>
      <c r="AI581" s="1069" t="str" cm="1">
        <f t="array" ref="AI581">IF($D581&lt;COLUMNS($F$7:AI$7),"",INDEX(TableDiv[[GASB]:[GASB]],_xlfn.AGGREGATE(15,3,(TableDiv[[Agency]:[Agency]]=$E581)/(TableDiv[[Agency]:[Agency]]=$E581)*(ROW(TableDiv[Agency])-ROW(TableDiv[[#Headers],[Agency]])),COLUMNS($F$7:AI$7))))</f>
        <v/>
      </c>
      <c r="AJ581" s="1069" t="str" cm="1">
        <f t="array" ref="AJ581">IF($D581&lt;COLUMNS($F$7:AJ$7),"",INDEX(TableDiv[[GASB]:[GASB]],_xlfn.AGGREGATE(15,3,(TableDiv[[Agency]:[Agency]]=$E581)/(TableDiv[[Agency]:[Agency]]=$E581)*(ROW(TableDiv[Agency])-ROW(TableDiv[[#Headers],[Agency]])),COLUMNS($F$7:AJ$7))))</f>
        <v/>
      </c>
      <c r="AK581" s="1069" t="str" cm="1">
        <f t="array" ref="AK581">IF($D581&lt;COLUMNS($F$7:AK$7),"",INDEX(TableDiv[[GASB]:[GASB]],_xlfn.AGGREGATE(15,3,(TableDiv[[Agency]:[Agency]]=$E581)/(TableDiv[[Agency]:[Agency]]=$E581)*(ROW(TableDiv[Agency])-ROW(TableDiv[[#Headers],[Agency]])),COLUMNS($F$7:AK$7))))</f>
        <v/>
      </c>
      <c r="AL581" s="1069" t="str" cm="1">
        <f t="array" ref="AL581">IF($D581&lt;COLUMNS($F$7:AL$7),"",INDEX(TableDiv[[GASB]:[GASB]],_xlfn.AGGREGATE(15,3,(TableDiv[[Agency]:[Agency]]=$E581)/(TableDiv[[Agency]:[Agency]]=$E581)*(ROW(TableDiv[Agency])-ROW(TableDiv[[#Headers],[Agency]])),COLUMNS($F$7:AL$7))))</f>
        <v/>
      </c>
      <c r="AM581" s="1069" t="str" cm="1">
        <f t="array" ref="AM581">IF($D581&lt;COLUMNS($F$7:AM$7),"",INDEX(TableDiv[[GASB]:[GASB]],_xlfn.AGGREGATE(15,3,(TableDiv[[Agency]:[Agency]]=$E581)/(TableDiv[[Agency]:[Agency]]=$E581)*(ROW(TableDiv[Agency])-ROW(TableDiv[[#Headers],[Agency]])),COLUMNS($F$7:AM$7))))</f>
        <v/>
      </c>
      <c r="AN581" s="1069"/>
      <c r="AO581" s="1069"/>
      <c r="AP581" s="1069"/>
      <c r="AQ581" s="1069"/>
      <c r="AR581" s="1069"/>
      <c r="AS581" s="1069"/>
    </row>
    <row r="582" spans="1:45">
      <c r="A582" s="1069"/>
      <c r="B582" s="1069"/>
      <c r="C582" s="1069"/>
      <c r="W582" s="1069" t="str" cm="1">
        <f t="array" ref="W582">IF($D582&lt;COLUMNS($F$7:W$7),"",INDEX(TableDiv[[GASB]:[GASB]],_xlfn.AGGREGATE(15,3,(TableDiv[[Agency]:[Agency]]=$E582)/(TableDiv[[Agency]:[Agency]]=$E582)*(ROW(TableDiv[Agency])-ROW(TableDiv[[#Headers],[Agency]])),COLUMNS($F$7:W$7))))</f>
        <v/>
      </c>
      <c r="X582" s="1069" t="str" cm="1">
        <f t="array" ref="X582">IF($D582&lt;COLUMNS($F$7:X$7),"",INDEX(TableDiv[[GASB]:[GASB]],_xlfn.AGGREGATE(15,3,(TableDiv[[Agency]:[Agency]]=$E582)/(TableDiv[[Agency]:[Agency]]=$E582)*(ROW(TableDiv[Agency])-ROW(TableDiv[[#Headers],[Agency]])),COLUMNS($F$7:X$7))))</f>
        <v/>
      </c>
      <c r="Y582" s="1069" t="str" cm="1">
        <f t="array" ref="Y582">IF($D582&lt;COLUMNS($F$7:Y$7),"",INDEX(TableDiv[[GASB]:[GASB]],_xlfn.AGGREGATE(15,3,(TableDiv[[Agency]:[Agency]]=$E582)/(TableDiv[[Agency]:[Agency]]=$E582)*(ROW(TableDiv[Agency])-ROW(TableDiv[[#Headers],[Agency]])),COLUMNS($F$7:Y$7))))</f>
        <v/>
      </c>
      <c r="Z582" s="1069" t="str" cm="1">
        <f t="array" ref="Z582">IF($D582&lt;COLUMNS($F$7:Z$7),"",INDEX(TableDiv[[GASB]:[GASB]],_xlfn.AGGREGATE(15,3,(TableDiv[[Agency]:[Agency]]=$E582)/(TableDiv[[Agency]:[Agency]]=$E582)*(ROW(TableDiv[Agency])-ROW(TableDiv[[#Headers],[Agency]])),COLUMNS($F$7:Z$7))))</f>
        <v/>
      </c>
      <c r="AA582" s="1069" t="str" cm="1">
        <f t="array" ref="AA582">IF($D582&lt;COLUMNS($F$7:AA$7),"",INDEX(TableDiv[[GASB]:[GASB]],_xlfn.AGGREGATE(15,3,(TableDiv[[Agency]:[Agency]]=$E582)/(TableDiv[[Agency]:[Agency]]=$E582)*(ROW(TableDiv[Agency])-ROW(TableDiv[[#Headers],[Agency]])),COLUMNS($F$7:AA$7))))</f>
        <v/>
      </c>
      <c r="AB582" s="1069" t="str" cm="1">
        <f t="array" ref="AB582">IF($D582&lt;COLUMNS($F$7:AB$7),"",INDEX(TableDiv[[GASB]:[GASB]],_xlfn.AGGREGATE(15,3,(TableDiv[[Agency]:[Agency]]=$E582)/(TableDiv[[Agency]:[Agency]]=$E582)*(ROW(TableDiv[Agency])-ROW(TableDiv[[#Headers],[Agency]])),COLUMNS($F$7:AB$7))))</f>
        <v/>
      </c>
      <c r="AC582" s="1069" t="str" cm="1">
        <f t="array" ref="AC582">IF($D582&lt;COLUMNS($F$7:AC$7),"",INDEX(TableDiv[[GASB]:[GASB]],_xlfn.AGGREGATE(15,3,(TableDiv[[Agency]:[Agency]]=$E582)/(TableDiv[[Agency]:[Agency]]=$E582)*(ROW(TableDiv[Agency])-ROW(TableDiv[[#Headers],[Agency]])),COLUMNS($F$7:AC$7))))</f>
        <v/>
      </c>
      <c r="AD582" s="1069" t="str" cm="1">
        <f t="array" ref="AD582">IF($D582&lt;COLUMNS($F$7:AD$7),"",INDEX(TableDiv[[GASB]:[GASB]],_xlfn.AGGREGATE(15,3,(TableDiv[[Agency]:[Agency]]=$E582)/(TableDiv[[Agency]:[Agency]]=$E582)*(ROW(TableDiv[Agency])-ROW(TableDiv[[#Headers],[Agency]])),COLUMNS($F$7:AD$7))))</f>
        <v/>
      </c>
      <c r="AE582" s="1069" t="str" cm="1">
        <f t="array" ref="AE582">IF($D582&lt;COLUMNS($F$7:AE$7),"",INDEX(TableDiv[[GASB]:[GASB]],_xlfn.AGGREGATE(15,3,(TableDiv[[Agency]:[Agency]]=$E582)/(TableDiv[[Agency]:[Agency]]=$E582)*(ROW(TableDiv[Agency])-ROW(TableDiv[[#Headers],[Agency]])),COLUMNS($F$7:AE$7))))</f>
        <v/>
      </c>
      <c r="AF582" s="1069" t="str" cm="1">
        <f t="array" ref="AF582">IF($D582&lt;COLUMNS($F$7:AF$7),"",INDEX(TableDiv[[GASB]:[GASB]],_xlfn.AGGREGATE(15,3,(TableDiv[[Agency]:[Agency]]=$E582)/(TableDiv[[Agency]:[Agency]]=$E582)*(ROW(TableDiv[Agency])-ROW(TableDiv[[#Headers],[Agency]])),COLUMNS($F$7:AF$7))))</f>
        <v/>
      </c>
      <c r="AG582" s="1069" t="str" cm="1">
        <f t="array" ref="AG582">IF($D582&lt;COLUMNS($F$7:AG$7),"",INDEX(TableDiv[[GASB]:[GASB]],_xlfn.AGGREGATE(15,3,(TableDiv[[Agency]:[Agency]]=$E582)/(TableDiv[[Agency]:[Agency]]=$E582)*(ROW(TableDiv[Agency])-ROW(TableDiv[[#Headers],[Agency]])),COLUMNS($F$7:AG$7))))</f>
        <v/>
      </c>
      <c r="AH582" s="1069" t="str" cm="1">
        <f t="array" ref="AH582">IF($D582&lt;COLUMNS($F$7:AH$7),"",INDEX(TableDiv[[GASB]:[GASB]],_xlfn.AGGREGATE(15,3,(TableDiv[[Agency]:[Agency]]=$E582)/(TableDiv[[Agency]:[Agency]]=$E582)*(ROW(TableDiv[Agency])-ROW(TableDiv[[#Headers],[Agency]])),COLUMNS($F$7:AH$7))))</f>
        <v/>
      </c>
      <c r="AI582" s="1069" t="str" cm="1">
        <f t="array" ref="AI582">IF($D582&lt;COLUMNS($F$7:AI$7),"",INDEX(TableDiv[[GASB]:[GASB]],_xlfn.AGGREGATE(15,3,(TableDiv[[Agency]:[Agency]]=$E582)/(TableDiv[[Agency]:[Agency]]=$E582)*(ROW(TableDiv[Agency])-ROW(TableDiv[[#Headers],[Agency]])),COLUMNS($F$7:AI$7))))</f>
        <v/>
      </c>
      <c r="AJ582" s="1069" t="str" cm="1">
        <f t="array" ref="AJ582">IF($D582&lt;COLUMNS($F$7:AJ$7),"",INDEX(TableDiv[[GASB]:[GASB]],_xlfn.AGGREGATE(15,3,(TableDiv[[Agency]:[Agency]]=$E582)/(TableDiv[[Agency]:[Agency]]=$E582)*(ROW(TableDiv[Agency])-ROW(TableDiv[[#Headers],[Agency]])),COLUMNS($F$7:AJ$7))))</f>
        <v/>
      </c>
      <c r="AK582" s="1069" t="str" cm="1">
        <f t="array" ref="AK582">IF($D582&lt;COLUMNS($F$7:AK$7),"",INDEX(TableDiv[[GASB]:[GASB]],_xlfn.AGGREGATE(15,3,(TableDiv[[Agency]:[Agency]]=$E582)/(TableDiv[[Agency]:[Agency]]=$E582)*(ROW(TableDiv[Agency])-ROW(TableDiv[[#Headers],[Agency]])),COLUMNS($F$7:AK$7))))</f>
        <v/>
      </c>
      <c r="AL582" s="1069" t="str" cm="1">
        <f t="array" ref="AL582">IF($D582&lt;COLUMNS($F$7:AL$7),"",INDEX(TableDiv[[GASB]:[GASB]],_xlfn.AGGREGATE(15,3,(TableDiv[[Agency]:[Agency]]=$E582)/(TableDiv[[Agency]:[Agency]]=$E582)*(ROW(TableDiv[Agency])-ROW(TableDiv[[#Headers],[Agency]])),COLUMNS($F$7:AL$7))))</f>
        <v/>
      </c>
      <c r="AM582" s="1069" t="str" cm="1">
        <f t="array" ref="AM582">IF($D582&lt;COLUMNS($F$7:AM$7),"",INDEX(TableDiv[[GASB]:[GASB]],_xlfn.AGGREGATE(15,3,(TableDiv[[Agency]:[Agency]]=$E582)/(TableDiv[[Agency]:[Agency]]=$E582)*(ROW(TableDiv[Agency])-ROW(TableDiv[[#Headers],[Agency]])),COLUMNS($F$7:AM$7))))</f>
        <v/>
      </c>
      <c r="AN582" s="1069"/>
      <c r="AO582" s="1069"/>
      <c r="AP582" s="1069"/>
      <c r="AQ582" s="1069"/>
      <c r="AR582" s="1069"/>
      <c r="AS582" s="1069"/>
    </row>
    <row r="583" spans="1:45">
      <c r="A583" s="1069"/>
      <c r="B583" s="1069"/>
      <c r="C583" s="1069"/>
      <c r="W583" s="1069" t="str" cm="1">
        <f t="array" ref="W583">IF($D583&lt;COLUMNS($F$7:W$7),"",INDEX(TableDiv[[GASB]:[GASB]],_xlfn.AGGREGATE(15,3,(TableDiv[[Agency]:[Agency]]=$E583)/(TableDiv[[Agency]:[Agency]]=$E583)*(ROW(TableDiv[Agency])-ROW(TableDiv[[#Headers],[Agency]])),COLUMNS($F$7:W$7))))</f>
        <v/>
      </c>
      <c r="X583" s="1069" t="str" cm="1">
        <f t="array" ref="X583">IF($D583&lt;COLUMNS($F$7:X$7),"",INDEX(TableDiv[[GASB]:[GASB]],_xlfn.AGGREGATE(15,3,(TableDiv[[Agency]:[Agency]]=$E583)/(TableDiv[[Agency]:[Agency]]=$E583)*(ROW(TableDiv[Agency])-ROW(TableDiv[[#Headers],[Agency]])),COLUMNS($F$7:X$7))))</f>
        <v/>
      </c>
      <c r="Y583" s="1069" t="str" cm="1">
        <f t="array" ref="Y583">IF($D583&lt;COLUMNS($F$7:Y$7),"",INDEX(TableDiv[[GASB]:[GASB]],_xlfn.AGGREGATE(15,3,(TableDiv[[Agency]:[Agency]]=$E583)/(TableDiv[[Agency]:[Agency]]=$E583)*(ROW(TableDiv[Agency])-ROW(TableDiv[[#Headers],[Agency]])),COLUMNS($F$7:Y$7))))</f>
        <v/>
      </c>
      <c r="Z583" s="1069" t="str" cm="1">
        <f t="array" ref="Z583">IF($D583&lt;COLUMNS($F$7:Z$7),"",INDEX(TableDiv[[GASB]:[GASB]],_xlfn.AGGREGATE(15,3,(TableDiv[[Agency]:[Agency]]=$E583)/(TableDiv[[Agency]:[Agency]]=$E583)*(ROW(TableDiv[Agency])-ROW(TableDiv[[#Headers],[Agency]])),COLUMNS($F$7:Z$7))))</f>
        <v/>
      </c>
      <c r="AA583" s="1069" t="str" cm="1">
        <f t="array" ref="AA583">IF($D583&lt;COLUMNS($F$7:AA$7),"",INDEX(TableDiv[[GASB]:[GASB]],_xlfn.AGGREGATE(15,3,(TableDiv[[Agency]:[Agency]]=$E583)/(TableDiv[[Agency]:[Agency]]=$E583)*(ROW(TableDiv[Agency])-ROW(TableDiv[[#Headers],[Agency]])),COLUMNS($F$7:AA$7))))</f>
        <v/>
      </c>
      <c r="AB583" s="1069" t="str" cm="1">
        <f t="array" ref="AB583">IF($D583&lt;COLUMNS($F$7:AB$7),"",INDEX(TableDiv[[GASB]:[GASB]],_xlfn.AGGREGATE(15,3,(TableDiv[[Agency]:[Agency]]=$E583)/(TableDiv[[Agency]:[Agency]]=$E583)*(ROW(TableDiv[Agency])-ROW(TableDiv[[#Headers],[Agency]])),COLUMNS($F$7:AB$7))))</f>
        <v/>
      </c>
      <c r="AC583" s="1069" t="str" cm="1">
        <f t="array" ref="AC583">IF($D583&lt;COLUMNS($F$7:AC$7),"",INDEX(TableDiv[[GASB]:[GASB]],_xlfn.AGGREGATE(15,3,(TableDiv[[Agency]:[Agency]]=$E583)/(TableDiv[[Agency]:[Agency]]=$E583)*(ROW(TableDiv[Agency])-ROW(TableDiv[[#Headers],[Agency]])),COLUMNS($F$7:AC$7))))</f>
        <v/>
      </c>
      <c r="AD583" s="1069" t="str" cm="1">
        <f t="array" ref="AD583">IF($D583&lt;COLUMNS($F$7:AD$7),"",INDEX(TableDiv[[GASB]:[GASB]],_xlfn.AGGREGATE(15,3,(TableDiv[[Agency]:[Agency]]=$E583)/(TableDiv[[Agency]:[Agency]]=$E583)*(ROW(TableDiv[Agency])-ROW(TableDiv[[#Headers],[Agency]])),COLUMNS($F$7:AD$7))))</f>
        <v/>
      </c>
      <c r="AE583" s="1069" t="str" cm="1">
        <f t="array" ref="AE583">IF($D583&lt;COLUMNS($F$7:AE$7),"",INDEX(TableDiv[[GASB]:[GASB]],_xlfn.AGGREGATE(15,3,(TableDiv[[Agency]:[Agency]]=$E583)/(TableDiv[[Agency]:[Agency]]=$E583)*(ROW(TableDiv[Agency])-ROW(TableDiv[[#Headers],[Agency]])),COLUMNS($F$7:AE$7))))</f>
        <v/>
      </c>
      <c r="AF583" s="1069" t="str" cm="1">
        <f t="array" ref="AF583">IF($D583&lt;COLUMNS($F$7:AF$7),"",INDEX(TableDiv[[GASB]:[GASB]],_xlfn.AGGREGATE(15,3,(TableDiv[[Agency]:[Agency]]=$E583)/(TableDiv[[Agency]:[Agency]]=$E583)*(ROW(TableDiv[Agency])-ROW(TableDiv[[#Headers],[Agency]])),COLUMNS($F$7:AF$7))))</f>
        <v/>
      </c>
      <c r="AG583" s="1069" t="str" cm="1">
        <f t="array" ref="AG583">IF($D583&lt;COLUMNS($F$7:AG$7),"",INDEX(TableDiv[[GASB]:[GASB]],_xlfn.AGGREGATE(15,3,(TableDiv[[Agency]:[Agency]]=$E583)/(TableDiv[[Agency]:[Agency]]=$E583)*(ROW(TableDiv[Agency])-ROW(TableDiv[[#Headers],[Agency]])),COLUMNS($F$7:AG$7))))</f>
        <v/>
      </c>
      <c r="AH583" s="1069" t="str" cm="1">
        <f t="array" ref="AH583">IF($D583&lt;COLUMNS($F$7:AH$7),"",INDEX(TableDiv[[GASB]:[GASB]],_xlfn.AGGREGATE(15,3,(TableDiv[[Agency]:[Agency]]=$E583)/(TableDiv[[Agency]:[Agency]]=$E583)*(ROW(TableDiv[Agency])-ROW(TableDiv[[#Headers],[Agency]])),COLUMNS($F$7:AH$7))))</f>
        <v/>
      </c>
      <c r="AI583" s="1069" t="str" cm="1">
        <f t="array" ref="AI583">IF($D583&lt;COLUMNS($F$7:AI$7),"",INDEX(TableDiv[[GASB]:[GASB]],_xlfn.AGGREGATE(15,3,(TableDiv[[Agency]:[Agency]]=$E583)/(TableDiv[[Agency]:[Agency]]=$E583)*(ROW(TableDiv[Agency])-ROW(TableDiv[[#Headers],[Agency]])),COLUMNS($F$7:AI$7))))</f>
        <v/>
      </c>
      <c r="AJ583" s="1069" t="str" cm="1">
        <f t="array" ref="AJ583">IF($D583&lt;COLUMNS($F$7:AJ$7),"",INDEX(TableDiv[[GASB]:[GASB]],_xlfn.AGGREGATE(15,3,(TableDiv[[Agency]:[Agency]]=$E583)/(TableDiv[[Agency]:[Agency]]=$E583)*(ROW(TableDiv[Agency])-ROW(TableDiv[[#Headers],[Agency]])),COLUMNS($F$7:AJ$7))))</f>
        <v/>
      </c>
      <c r="AK583" s="1069" t="str" cm="1">
        <f t="array" ref="AK583">IF($D583&lt;COLUMNS($F$7:AK$7),"",INDEX(TableDiv[[GASB]:[GASB]],_xlfn.AGGREGATE(15,3,(TableDiv[[Agency]:[Agency]]=$E583)/(TableDiv[[Agency]:[Agency]]=$E583)*(ROW(TableDiv[Agency])-ROW(TableDiv[[#Headers],[Agency]])),COLUMNS($F$7:AK$7))))</f>
        <v/>
      </c>
      <c r="AL583" s="1069" t="str" cm="1">
        <f t="array" ref="AL583">IF($D583&lt;COLUMNS($F$7:AL$7),"",INDEX(TableDiv[[GASB]:[GASB]],_xlfn.AGGREGATE(15,3,(TableDiv[[Agency]:[Agency]]=$E583)/(TableDiv[[Agency]:[Agency]]=$E583)*(ROW(TableDiv[Agency])-ROW(TableDiv[[#Headers],[Agency]])),COLUMNS($F$7:AL$7))))</f>
        <v/>
      </c>
      <c r="AM583" s="1069" t="str" cm="1">
        <f t="array" ref="AM583">IF($D583&lt;COLUMNS($F$7:AM$7),"",INDEX(TableDiv[[GASB]:[GASB]],_xlfn.AGGREGATE(15,3,(TableDiv[[Agency]:[Agency]]=$E583)/(TableDiv[[Agency]:[Agency]]=$E583)*(ROW(TableDiv[Agency])-ROW(TableDiv[[#Headers],[Agency]])),COLUMNS($F$7:AM$7))))</f>
        <v/>
      </c>
      <c r="AN583" s="1069"/>
      <c r="AO583" s="1069"/>
      <c r="AP583" s="1069"/>
      <c r="AQ583" s="1069"/>
      <c r="AR583" s="1069"/>
      <c r="AS583" s="1069"/>
    </row>
    <row r="584" spans="1:45">
      <c r="A584" s="1069"/>
      <c r="B584" s="1069"/>
      <c r="C584" s="1069"/>
      <c r="W584" s="1069" t="str" cm="1">
        <f t="array" ref="W584">IF($D584&lt;COLUMNS($F$7:W$7),"",INDEX(TableDiv[[GASB]:[GASB]],_xlfn.AGGREGATE(15,3,(TableDiv[[Agency]:[Agency]]=$E584)/(TableDiv[[Agency]:[Agency]]=$E584)*(ROW(TableDiv[Agency])-ROW(TableDiv[[#Headers],[Agency]])),COLUMNS($F$7:W$7))))</f>
        <v/>
      </c>
      <c r="X584" s="1069" t="str" cm="1">
        <f t="array" ref="X584">IF($D584&lt;COLUMNS($F$7:X$7),"",INDEX(TableDiv[[GASB]:[GASB]],_xlfn.AGGREGATE(15,3,(TableDiv[[Agency]:[Agency]]=$E584)/(TableDiv[[Agency]:[Agency]]=$E584)*(ROW(TableDiv[Agency])-ROW(TableDiv[[#Headers],[Agency]])),COLUMNS($F$7:X$7))))</f>
        <v/>
      </c>
      <c r="Y584" s="1069" t="str" cm="1">
        <f t="array" ref="Y584">IF($D584&lt;COLUMNS($F$7:Y$7),"",INDEX(TableDiv[[GASB]:[GASB]],_xlfn.AGGREGATE(15,3,(TableDiv[[Agency]:[Agency]]=$E584)/(TableDiv[[Agency]:[Agency]]=$E584)*(ROW(TableDiv[Agency])-ROW(TableDiv[[#Headers],[Agency]])),COLUMNS($F$7:Y$7))))</f>
        <v/>
      </c>
      <c r="Z584" s="1069" t="str" cm="1">
        <f t="array" ref="Z584">IF($D584&lt;COLUMNS($F$7:Z$7),"",INDEX(TableDiv[[GASB]:[GASB]],_xlfn.AGGREGATE(15,3,(TableDiv[[Agency]:[Agency]]=$E584)/(TableDiv[[Agency]:[Agency]]=$E584)*(ROW(TableDiv[Agency])-ROW(TableDiv[[#Headers],[Agency]])),COLUMNS($F$7:Z$7))))</f>
        <v/>
      </c>
      <c r="AA584" s="1069" t="str" cm="1">
        <f t="array" ref="AA584">IF($D584&lt;COLUMNS($F$7:AA$7),"",INDEX(TableDiv[[GASB]:[GASB]],_xlfn.AGGREGATE(15,3,(TableDiv[[Agency]:[Agency]]=$E584)/(TableDiv[[Agency]:[Agency]]=$E584)*(ROW(TableDiv[Agency])-ROW(TableDiv[[#Headers],[Agency]])),COLUMNS($F$7:AA$7))))</f>
        <v/>
      </c>
      <c r="AB584" s="1069" t="str" cm="1">
        <f t="array" ref="AB584">IF($D584&lt;COLUMNS($F$7:AB$7),"",INDEX(TableDiv[[GASB]:[GASB]],_xlfn.AGGREGATE(15,3,(TableDiv[[Agency]:[Agency]]=$E584)/(TableDiv[[Agency]:[Agency]]=$E584)*(ROW(TableDiv[Agency])-ROW(TableDiv[[#Headers],[Agency]])),COLUMNS($F$7:AB$7))))</f>
        <v/>
      </c>
      <c r="AC584" s="1069" t="str" cm="1">
        <f t="array" ref="AC584">IF($D584&lt;COLUMNS($F$7:AC$7),"",INDEX(TableDiv[[GASB]:[GASB]],_xlfn.AGGREGATE(15,3,(TableDiv[[Agency]:[Agency]]=$E584)/(TableDiv[[Agency]:[Agency]]=$E584)*(ROW(TableDiv[Agency])-ROW(TableDiv[[#Headers],[Agency]])),COLUMNS($F$7:AC$7))))</f>
        <v/>
      </c>
      <c r="AD584" s="1069" t="str" cm="1">
        <f t="array" ref="AD584">IF($D584&lt;COLUMNS($F$7:AD$7),"",INDEX(TableDiv[[GASB]:[GASB]],_xlfn.AGGREGATE(15,3,(TableDiv[[Agency]:[Agency]]=$E584)/(TableDiv[[Agency]:[Agency]]=$E584)*(ROW(TableDiv[Agency])-ROW(TableDiv[[#Headers],[Agency]])),COLUMNS($F$7:AD$7))))</f>
        <v/>
      </c>
      <c r="AE584" s="1069" t="str" cm="1">
        <f t="array" ref="AE584">IF($D584&lt;COLUMNS($F$7:AE$7),"",INDEX(TableDiv[[GASB]:[GASB]],_xlfn.AGGREGATE(15,3,(TableDiv[[Agency]:[Agency]]=$E584)/(TableDiv[[Agency]:[Agency]]=$E584)*(ROW(TableDiv[Agency])-ROW(TableDiv[[#Headers],[Agency]])),COLUMNS($F$7:AE$7))))</f>
        <v/>
      </c>
      <c r="AF584" s="1069" t="str" cm="1">
        <f t="array" ref="AF584">IF($D584&lt;COLUMNS($F$7:AF$7),"",INDEX(TableDiv[[GASB]:[GASB]],_xlfn.AGGREGATE(15,3,(TableDiv[[Agency]:[Agency]]=$E584)/(TableDiv[[Agency]:[Agency]]=$E584)*(ROW(TableDiv[Agency])-ROW(TableDiv[[#Headers],[Agency]])),COLUMNS($F$7:AF$7))))</f>
        <v/>
      </c>
      <c r="AG584" s="1069" t="str" cm="1">
        <f t="array" ref="AG584">IF($D584&lt;COLUMNS($F$7:AG$7),"",INDEX(TableDiv[[GASB]:[GASB]],_xlfn.AGGREGATE(15,3,(TableDiv[[Agency]:[Agency]]=$E584)/(TableDiv[[Agency]:[Agency]]=$E584)*(ROW(TableDiv[Agency])-ROW(TableDiv[[#Headers],[Agency]])),COLUMNS($F$7:AG$7))))</f>
        <v/>
      </c>
      <c r="AH584" s="1069" t="str" cm="1">
        <f t="array" ref="AH584">IF($D584&lt;COLUMNS($F$7:AH$7),"",INDEX(TableDiv[[GASB]:[GASB]],_xlfn.AGGREGATE(15,3,(TableDiv[[Agency]:[Agency]]=$E584)/(TableDiv[[Agency]:[Agency]]=$E584)*(ROW(TableDiv[Agency])-ROW(TableDiv[[#Headers],[Agency]])),COLUMNS($F$7:AH$7))))</f>
        <v/>
      </c>
      <c r="AI584" s="1069" t="str" cm="1">
        <f t="array" ref="AI584">IF($D584&lt;COLUMNS($F$7:AI$7),"",INDEX(TableDiv[[GASB]:[GASB]],_xlfn.AGGREGATE(15,3,(TableDiv[[Agency]:[Agency]]=$E584)/(TableDiv[[Agency]:[Agency]]=$E584)*(ROW(TableDiv[Agency])-ROW(TableDiv[[#Headers],[Agency]])),COLUMNS($F$7:AI$7))))</f>
        <v/>
      </c>
      <c r="AJ584" s="1069" t="str" cm="1">
        <f t="array" ref="AJ584">IF($D584&lt;COLUMNS($F$7:AJ$7),"",INDEX(TableDiv[[GASB]:[GASB]],_xlfn.AGGREGATE(15,3,(TableDiv[[Agency]:[Agency]]=$E584)/(TableDiv[[Agency]:[Agency]]=$E584)*(ROW(TableDiv[Agency])-ROW(TableDiv[[#Headers],[Agency]])),COLUMNS($F$7:AJ$7))))</f>
        <v/>
      </c>
      <c r="AK584" s="1069" t="str" cm="1">
        <f t="array" ref="AK584">IF($D584&lt;COLUMNS($F$7:AK$7),"",INDEX(TableDiv[[GASB]:[GASB]],_xlfn.AGGREGATE(15,3,(TableDiv[[Agency]:[Agency]]=$E584)/(TableDiv[[Agency]:[Agency]]=$E584)*(ROW(TableDiv[Agency])-ROW(TableDiv[[#Headers],[Agency]])),COLUMNS($F$7:AK$7))))</f>
        <v/>
      </c>
      <c r="AL584" s="1069" t="str" cm="1">
        <f t="array" ref="AL584">IF($D584&lt;COLUMNS($F$7:AL$7),"",INDEX(TableDiv[[GASB]:[GASB]],_xlfn.AGGREGATE(15,3,(TableDiv[[Agency]:[Agency]]=$E584)/(TableDiv[[Agency]:[Agency]]=$E584)*(ROW(TableDiv[Agency])-ROW(TableDiv[[#Headers],[Agency]])),COLUMNS($F$7:AL$7))))</f>
        <v/>
      </c>
      <c r="AM584" s="1069" t="str" cm="1">
        <f t="array" ref="AM584">IF($D584&lt;COLUMNS($F$7:AM$7),"",INDEX(TableDiv[[GASB]:[GASB]],_xlfn.AGGREGATE(15,3,(TableDiv[[Agency]:[Agency]]=$E584)/(TableDiv[[Agency]:[Agency]]=$E584)*(ROW(TableDiv[Agency])-ROW(TableDiv[[#Headers],[Agency]])),COLUMNS($F$7:AM$7))))</f>
        <v/>
      </c>
      <c r="AN584" s="1069"/>
      <c r="AO584" s="1069"/>
      <c r="AP584" s="1069"/>
      <c r="AQ584" s="1069"/>
      <c r="AR584" s="1069"/>
      <c r="AS584" s="1069"/>
    </row>
    <row r="585" spans="1:45">
      <c r="A585" s="1069"/>
      <c r="B585" s="1069"/>
      <c r="C585" s="1069"/>
      <c r="W585" s="1069" t="str" cm="1">
        <f t="array" ref="W585">IF($D585&lt;COLUMNS($F$7:W$7),"",INDEX(TableDiv[[GASB]:[GASB]],_xlfn.AGGREGATE(15,3,(TableDiv[[Agency]:[Agency]]=$E585)/(TableDiv[[Agency]:[Agency]]=$E585)*(ROW(TableDiv[Agency])-ROW(TableDiv[[#Headers],[Agency]])),COLUMNS($F$7:W$7))))</f>
        <v/>
      </c>
      <c r="X585" s="1069" t="str" cm="1">
        <f t="array" ref="X585">IF($D585&lt;COLUMNS($F$7:X$7),"",INDEX(TableDiv[[GASB]:[GASB]],_xlfn.AGGREGATE(15,3,(TableDiv[[Agency]:[Agency]]=$E585)/(TableDiv[[Agency]:[Agency]]=$E585)*(ROW(TableDiv[Agency])-ROW(TableDiv[[#Headers],[Agency]])),COLUMNS($F$7:X$7))))</f>
        <v/>
      </c>
      <c r="Y585" s="1069" t="str" cm="1">
        <f t="array" ref="Y585">IF($D585&lt;COLUMNS($F$7:Y$7),"",INDEX(TableDiv[[GASB]:[GASB]],_xlfn.AGGREGATE(15,3,(TableDiv[[Agency]:[Agency]]=$E585)/(TableDiv[[Agency]:[Agency]]=$E585)*(ROW(TableDiv[Agency])-ROW(TableDiv[[#Headers],[Agency]])),COLUMNS($F$7:Y$7))))</f>
        <v/>
      </c>
      <c r="Z585" s="1069" t="str" cm="1">
        <f t="array" ref="Z585">IF($D585&lt;COLUMNS($F$7:Z$7),"",INDEX(TableDiv[[GASB]:[GASB]],_xlfn.AGGREGATE(15,3,(TableDiv[[Agency]:[Agency]]=$E585)/(TableDiv[[Agency]:[Agency]]=$E585)*(ROW(TableDiv[Agency])-ROW(TableDiv[[#Headers],[Agency]])),COLUMNS($F$7:Z$7))))</f>
        <v/>
      </c>
      <c r="AA585" s="1069" t="str" cm="1">
        <f t="array" ref="AA585">IF($D585&lt;COLUMNS($F$7:AA$7),"",INDEX(TableDiv[[GASB]:[GASB]],_xlfn.AGGREGATE(15,3,(TableDiv[[Agency]:[Agency]]=$E585)/(TableDiv[[Agency]:[Agency]]=$E585)*(ROW(TableDiv[Agency])-ROW(TableDiv[[#Headers],[Agency]])),COLUMNS($F$7:AA$7))))</f>
        <v/>
      </c>
      <c r="AB585" s="1069" t="str" cm="1">
        <f t="array" ref="AB585">IF($D585&lt;COLUMNS($F$7:AB$7),"",INDEX(TableDiv[[GASB]:[GASB]],_xlfn.AGGREGATE(15,3,(TableDiv[[Agency]:[Agency]]=$E585)/(TableDiv[[Agency]:[Agency]]=$E585)*(ROW(TableDiv[Agency])-ROW(TableDiv[[#Headers],[Agency]])),COLUMNS($F$7:AB$7))))</f>
        <v/>
      </c>
      <c r="AC585" s="1069" t="str" cm="1">
        <f t="array" ref="AC585">IF($D585&lt;COLUMNS($F$7:AC$7),"",INDEX(TableDiv[[GASB]:[GASB]],_xlfn.AGGREGATE(15,3,(TableDiv[[Agency]:[Agency]]=$E585)/(TableDiv[[Agency]:[Agency]]=$E585)*(ROW(TableDiv[Agency])-ROW(TableDiv[[#Headers],[Agency]])),COLUMNS($F$7:AC$7))))</f>
        <v/>
      </c>
      <c r="AD585" s="1069" t="str" cm="1">
        <f t="array" ref="AD585">IF($D585&lt;COLUMNS($F$7:AD$7),"",INDEX(TableDiv[[GASB]:[GASB]],_xlfn.AGGREGATE(15,3,(TableDiv[[Agency]:[Agency]]=$E585)/(TableDiv[[Agency]:[Agency]]=$E585)*(ROW(TableDiv[Agency])-ROW(TableDiv[[#Headers],[Agency]])),COLUMNS($F$7:AD$7))))</f>
        <v/>
      </c>
      <c r="AE585" s="1069" t="str" cm="1">
        <f t="array" ref="AE585">IF($D585&lt;COLUMNS($F$7:AE$7),"",INDEX(TableDiv[[GASB]:[GASB]],_xlfn.AGGREGATE(15,3,(TableDiv[[Agency]:[Agency]]=$E585)/(TableDiv[[Agency]:[Agency]]=$E585)*(ROW(TableDiv[Agency])-ROW(TableDiv[[#Headers],[Agency]])),COLUMNS($F$7:AE$7))))</f>
        <v/>
      </c>
      <c r="AF585" s="1069" t="str" cm="1">
        <f t="array" ref="AF585">IF($D585&lt;COLUMNS($F$7:AF$7),"",INDEX(TableDiv[[GASB]:[GASB]],_xlfn.AGGREGATE(15,3,(TableDiv[[Agency]:[Agency]]=$E585)/(TableDiv[[Agency]:[Agency]]=$E585)*(ROW(TableDiv[Agency])-ROW(TableDiv[[#Headers],[Agency]])),COLUMNS($F$7:AF$7))))</f>
        <v/>
      </c>
      <c r="AG585" s="1069" t="str" cm="1">
        <f t="array" ref="AG585">IF($D585&lt;COLUMNS($F$7:AG$7),"",INDEX(TableDiv[[GASB]:[GASB]],_xlfn.AGGREGATE(15,3,(TableDiv[[Agency]:[Agency]]=$E585)/(TableDiv[[Agency]:[Agency]]=$E585)*(ROW(TableDiv[Agency])-ROW(TableDiv[[#Headers],[Agency]])),COLUMNS($F$7:AG$7))))</f>
        <v/>
      </c>
      <c r="AH585" s="1069" t="str" cm="1">
        <f t="array" ref="AH585">IF($D585&lt;COLUMNS($F$7:AH$7),"",INDEX(TableDiv[[GASB]:[GASB]],_xlfn.AGGREGATE(15,3,(TableDiv[[Agency]:[Agency]]=$E585)/(TableDiv[[Agency]:[Agency]]=$E585)*(ROW(TableDiv[Agency])-ROW(TableDiv[[#Headers],[Agency]])),COLUMNS($F$7:AH$7))))</f>
        <v/>
      </c>
      <c r="AI585" s="1069" t="str" cm="1">
        <f t="array" ref="AI585">IF($D585&lt;COLUMNS($F$7:AI$7),"",INDEX(TableDiv[[GASB]:[GASB]],_xlfn.AGGREGATE(15,3,(TableDiv[[Agency]:[Agency]]=$E585)/(TableDiv[[Agency]:[Agency]]=$E585)*(ROW(TableDiv[Agency])-ROW(TableDiv[[#Headers],[Agency]])),COLUMNS($F$7:AI$7))))</f>
        <v/>
      </c>
      <c r="AJ585" s="1069" t="str" cm="1">
        <f t="array" ref="AJ585">IF($D585&lt;COLUMNS($F$7:AJ$7),"",INDEX(TableDiv[[GASB]:[GASB]],_xlfn.AGGREGATE(15,3,(TableDiv[[Agency]:[Agency]]=$E585)/(TableDiv[[Agency]:[Agency]]=$E585)*(ROW(TableDiv[Agency])-ROW(TableDiv[[#Headers],[Agency]])),COLUMNS($F$7:AJ$7))))</f>
        <v/>
      </c>
      <c r="AK585" s="1069" t="str" cm="1">
        <f t="array" ref="AK585">IF($D585&lt;COLUMNS($F$7:AK$7),"",INDEX(TableDiv[[GASB]:[GASB]],_xlfn.AGGREGATE(15,3,(TableDiv[[Agency]:[Agency]]=$E585)/(TableDiv[[Agency]:[Agency]]=$E585)*(ROW(TableDiv[Agency])-ROW(TableDiv[[#Headers],[Agency]])),COLUMNS($F$7:AK$7))))</f>
        <v/>
      </c>
      <c r="AL585" s="1069" t="str" cm="1">
        <f t="array" ref="AL585">IF($D585&lt;COLUMNS($F$7:AL$7),"",INDEX(TableDiv[[GASB]:[GASB]],_xlfn.AGGREGATE(15,3,(TableDiv[[Agency]:[Agency]]=$E585)/(TableDiv[[Agency]:[Agency]]=$E585)*(ROW(TableDiv[Agency])-ROW(TableDiv[[#Headers],[Agency]])),COLUMNS($F$7:AL$7))))</f>
        <v/>
      </c>
      <c r="AM585" s="1069" t="str" cm="1">
        <f t="array" ref="AM585">IF($D585&lt;COLUMNS($F$7:AM$7),"",INDEX(TableDiv[[GASB]:[GASB]],_xlfn.AGGREGATE(15,3,(TableDiv[[Agency]:[Agency]]=$E585)/(TableDiv[[Agency]:[Agency]]=$E585)*(ROW(TableDiv[Agency])-ROW(TableDiv[[#Headers],[Agency]])),COLUMNS($F$7:AM$7))))</f>
        <v/>
      </c>
      <c r="AN585" s="1069"/>
      <c r="AO585" s="1069"/>
      <c r="AP585" s="1069"/>
      <c r="AQ585" s="1069"/>
      <c r="AR585" s="1069"/>
      <c r="AS585" s="1069"/>
    </row>
    <row r="586" spans="1:45">
      <c r="A586" s="1069"/>
      <c r="B586" s="1069"/>
      <c r="C586" s="1069"/>
      <c r="W586" s="1069" t="str" cm="1">
        <f t="array" ref="W586">IF($D586&lt;COLUMNS($F$7:W$7),"",INDEX(TableDiv[[GASB]:[GASB]],_xlfn.AGGREGATE(15,3,(TableDiv[[Agency]:[Agency]]=$E586)/(TableDiv[[Agency]:[Agency]]=$E586)*(ROW(TableDiv[Agency])-ROW(TableDiv[[#Headers],[Agency]])),COLUMNS($F$7:W$7))))</f>
        <v/>
      </c>
      <c r="X586" s="1069" t="str" cm="1">
        <f t="array" ref="X586">IF($D586&lt;COLUMNS($F$7:X$7),"",INDEX(TableDiv[[GASB]:[GASB]],_xlfn.AGGREGATE(15,3,(TableDiv[[Agency]:[Agency]]=$E586)/(TableDiv[[Agency]:[Agency]]=$E586)*(ROW(TableDiv[Agency])-ROW(TableDiv[[#Headers],[Agency]])),COLUMNS($F$7:X$7))))</f>
        <v/>
      </c>
      <c r="Y586" s="1069" t="str" cm="1">
        <f t="array" ref="Y586">IF($D586&lt;COLUMNS($F$7:Y$7),"",INDEX(TableDiv[[GASB]:[GASB]],_xlfn.AGGREGATE(15,3,(TableDiv[[Agency]:[Agency]]=$E586)/(TableDiv[[Agency]:[Agency]]=$E586)*(ROW(TableDiv[Agency])-ROW(TableDiv[[#Headers],[Agency]])),COLUMNS($F$7:Y$7))))</f>
        <v/>
      </c>
      <c r="Z586" s="1069" t="str" cm="1">
        <f t="array" ref="Z586">IF($D586&lt;COLUMNS($F$7:Z$7),"",INDEX(TableDiv[[GASB]:[GASB]],_xlfn.AGGREGATE(15,3,(TableDiv[[Agency]:[Agency]]=$E586)/(TableDiv[[Agency]:[Agency]]=$E586)*(ROW(TableDiv[Agency])-ROW(TableDiv[[#Headers],[Agency]])),COLUMNS($F$7:Z$7))))</f>
        <v/>
      </c>
      <c r="AA586" s="1069" t="str" cm="1">
        <f t="array" ref="AA586">IF($D586&lt;COLUMNS($F$7:AA$7),"",INDEX(TableDiv[[GASB]:[GASB]],_xlfn.AGGREGATE(15,3,(TableDiv[[Agency]:[Agency]]=$E586)/(TableDiv[[Agency]:[Agency]]=$E586)*(ROW(TableDiv[Agency])-ROW(TableDiv[[#Headers],[Agency]])),COLUMNS($F$7:AA$7))))</f>
        <v/>
      </c>
      <c r="AB586" s="1069" t="str" cm="1">
        <f t="array" ref="AB586">IF($D586&lt;COLUMNS($F$7:AB$7),"",INDEX(TableDiv[[GASB]:[GASB]],_xlfn.AGGREGATE(15,3,(TableDiv[[Agency]:[Agency]]=$E586)/(TableDiv[[Agency]:[Agency]]=$E586)*(ROW(TableDiv[Agency])-ROW(TableDiv[[#Headers],[Agency]])),COLUMNS($F$7:AB$7))))</f>
        <v/>
      </c>
      <c r="AC586" s="1069" t="str" cm="1">
        <f t="array" ref="AC586">IF($D586&lt;COLUMNS($F$7:AC$7),"",INDEX(TableDiv[[GASB]:[GASB]],_xlfn.AGGREGATE(15,3,(TableDiv[[Agency]:[Agency]]=$E586)/(TableDiv[[Agency]:[Agency]]=$E586)*(ROW(TableDiv[Agency])-ROW(TableDiv[[#Headers],[Agency]])),COLUMNS($F$7:AC$7))))</f>
        <v/>
      </c>
      <c r="AD586" s="1069" t="str" cm="1">
        <f t="array" ref="AD586">IF($D586&lt;COLUMNS($F$7:AD$7),"",INDEX(TableDiv[[GASB]:[GASB]],_xlfn.AGGREGATE(15,3,(TableDiv[[Agency]:[Agency]]=$E586)/(TableDiv[[Agency]:[Agency]]=$E586)*(ROW(TableDiv[Agency])-ROW(TableDiv[[#Headers],[Agency]])),COLUMNS($F$7:AD$7))))</f>
        <v/>
      </c>
      <c r="AE586" s="1069" t="str" cm="1">
        <f t="array" ref="AE586">IF($D586&lt;COLUMNS($F$7:AE$7),"",INDEX(TableDiv[[GASB]:[GASB]],_xlfn.AGGREGATE(15,3,(TableDiv[[Agency]:[Agency]]=$E586)/(TableDiv[[Agency]:[Agency]]=$E586)*(ROW(TableDiv[Agency])-ROW(TableDiv[[#Headers],[Agency]])),COLUMNS($F$7:AE$7))))</f>
        <v/>
      </c>
      <c r="AF586" s="1069" t="str" cm="1">
        <f t="array" ref="AF586">IF($D586&lt;COLUMNS($F$7:AF$7),"",INDEX(TableDiv[[GASB]:[GASB]],_xlfn.AGGREGATE(15,3,(TableDiv[[Agency]:[Agency]]=$E586)/(TableDiv[[Agency]:[Agency]]=$E586)*(ROW(TableDiv[Agency])-ROW(TableDiv[[#Headers],[Agency]])),COLUMNS($F$7:AF$7))))</f>
        <v/>
      </c>
      <c r="AG586" s="1069" t="str" cm="1">
        <f t="array" ref="AG586">IF($D586&lt;COLUMNS($F$7:AG$7),"",INDEX(TableDiv[[GASB]:[GASB]],_xlfn.AGGREGATE(15,3,(TableDiv[[Agency]:[Agency]]=$E586)/(TableDiv[[Agency]:[Agency]]=$E586)*(ROW(TableDiv[Agency])-ROW(TableDiv[[#Headers],[Agency]])),COLUMNS($F$7:AG$7))))</f>
        <v/>
      </c>
      <c r="AH586" s="1069" t="str" cm="1">
        <f t="array" ref="AH586">IF($D586&lt;COLUMNS($F$7:AH$7),"",INDEX(TableDiv[[GASB]:[GASB]],_xlfn.AGGREGATE(15,3,(TableDiv[[Agency]:[Agency]]=$E586)/(TableDiv[[Agency]:[Agency]]=$E586)*(ROW(TableDiv[Agency])-ROW(TableDiv[[#Headers],[Agency]])),COLUMNS($F$7:AH$7))))</f>
        <v/>
      </c>
      <c r="AI586" s="1069" t="str" cm="1">
        <f t="array" ref="AI586">IF($D586&lt;COLUMNS($F$7:AI$7),"",INDEX(TableDiv[[GASB]:[GASB]],_xlfn.AGGREGATE(15,3,(TableDiv[[Agency]:[Agency]]=$E586)/(TableDiv[[Agency]:[Agency]]=$E586)*(ROW(TableDiv[Agency])-ROW(TableDiv[[#Headers],[Agency]])),COLUMNS($F$7:AI$7))))</f>
        <v/>
      </c>
      <c r="AJ586" s="1069" t="str" cm="1">
        <f t="array" ref="AJ586">IF($D586&lt;COLUMNS($F$7:AJ$7),"",INDEX(TableDiv[[GASB]:[GASB]],_xlfn.AGGREGATE(15,3,(TableDiv[[Agency]:[Agency]]=$E586)/(TableDiv[[Agency]:[Agency]]=$E586)*(ROW(TableDiv[Agency])-ROW(TableDiv[[#Headers],[Agency]])),COLUMNS($F$7:AJ$7))))</f>
        <v/>
      </c>
      <c r="AK586" s="1069" t="str" cm="1">
        <f t="array" ref="AK586">IF($D586&lt;COLUMNS($F$7:AK$7),"",INDEX(TableDiv[[GASB]:[GASB]],_xlfn.AGGREGATE(15,3,(TableDiv[[Agency]:[Agency]]=$E586)/(TableDiv[[Agency]:[Agency]]=$E586)*(ROW(TableDiv[Agency])-ROW(TableDiv[[#Headers],[Agency]])),COLUMNS($F$7:AK$7))))</f>
        <v/>
      </c>
      <c r="AL586" s="1069" t="str" cm="1">
        <f t="array" ref="AL586">IF($D586&lt;COLUMNS($F$7:AL$7),"",INDEX(TableDiv[[GASB]:[GASB]],_xlfn.AGGREGATE(15,3,(TableDiv[[Agency]:[Agency]]=$E586)/(TableDiv[[Agency]:[Agency]]=$E586)*(ROW(TableDiv[Agency])-ROW(TableDiv[[#Headers],[Agency]])),COLUMNS($F$7:AL$7))))</f>
        <v/>
      </c>
      <c r="AM586" s="1069" t="str" cm="1">
        <f t="array" ref="AM586">IF($D586&lt;COLUMNS($F$7:AM$7),"",INDEX(TableDiv[[GASB]:[GASB]],_xlfn.AGGREGATE(15,3,(TableDiv[[Agency]:[Agency]]=$E586)/(TableDiv[[Agency]:[Agency]]=$E586)*(ROW(TableDiv[Agency])-ROW(TableDiv[[#Headers],[Agency]])),COLUMNS($F$7:AM$7))))</f>
        <v/>
      </c>
      <c r="AN586" s="1069"/>
      <c r="AO586" s="1069"/>
      <c r="AP586" s="1069"/>
      <c r="AQ586" s="1069"/>
      <c r="AR586" s="1069"/>
      <c r="AS586" s="1069"/>
    </row>
    <row r="587" spans="1:45">
      <c r="A587" s="1069"/>
      <c r="B587" s="1069"/>
      <c r="C587" s="1069"/>
      <c r="W587" s="1069" t="str" cm="1">
        <f t="array" ref="W587">IF($D587&lt;COLUMNS($F$7:W$7),"",INDEX(TableDiv[[GASB]:[GASB]],_xlfn.AGGREGATE(15,3,(TableDiv[[Agency]:[Agency]]=$E587)/(TableDiv[[Agency]:[Agency]]=$E587)*(ROW(TableDiv[Agency])-ROW(TableDiv[[#Headers],[Agency]])),COLUMNS($F$7:W$7))))</f>
        <v/>
      </c>
      <c r="X587" s="1069" t="str" cm="1">
        <f t="array" ref="X587">IF($D587&lt;COLUMNS($F$7:X$7),"",INDEX(TableDiv[[GASB]:[GASB]],_xlfn.AGGREGATE(15,3,(TableDiv[[Agency]:[Agency]]=$E587)/(TableDiv[[Agency]:[Agency]]=$E587)*(ROW(TableDiv[Agency])-ROW(TableDiv[[#Headers],[Agency]])),COLUMNS($F$7:X$7))))</f>
        <v/>
      </c>
      <c r="Y587" s="1069" t="str" cm="1">
        <f t="array" ref="Y587">IF($D587&lt;COLUMNS($F$7:Y$7),"",INDEX(TableDiv[[GASB]:[GASB]],_xlfn.AGGREGATE(15,3,(TableDiv[[Agency]:[Agency]]=$E587)/(TableDiv[[Agency]:[Agency]]=$E587)*(ROW(TableDiv[Agency])-ROW(TableDiv[[#Headers],[Agency]])),COLUMNS($F$7:Y$7))))</f>
        <v/>
      </c>
      <c r="Z587" s="1069" t="str" cm="1">
        <f t="array" ref="Z587">IF($D587&lt;COLUMNS($F$7:Z$7),"",INDEX(TableDiv[[GASB]:[GASB]],_xlfn.AGGREGATE(15,3,(TableDiv[[Agency]:[Agency]]=$E587)/(TableDiv[[Agency]:[Agency]]=$E587)*(ROW(TableDiv[Agency])-ROW(TableDiv[[#Headers],[Agency]])),COLUMNS($F$7:Z$7))))</f>
        <v/>
      </c>
      <c r="AA587" s="1069" t="str" cm="1">
        <f t="array" ref="AA587">IF($D587&lt;COLUMNS($F$7:AA$7),"",INDEX(TableDiv[[GASB]:[GASB]],_xlfn.AGGREGATE(15,3,(TableDiv[[Agency]:[Agency]]=$E587)/(TableDiv[[Agency]:[Agency]]=$E587)*(ROW(TableDiv[Agency])-ROW(TableDiv[[#Headers],[Agency]])),COLUMNS($F$7:AA$7))))</f>
        <v/>
      </c>
      <c r="AB587" s="1069" t="str" cm="1">
        <f t="array" ref="AB587">IF($D587&lt;COLUMNS($F$7:AB$7),"",INDEX(TableDiv[[GASB]:[GASB]],_xlfn.AGGREGATE(15,3,(TableDiv[[Agency]:[Agency]]=$E587)/(TableDiv[[Agency]:[Agency]]=$E587)*(ROW(TableDiv[Agency])-ROW(TableDiv[[#Headers],[Agency]])),COLUMNS($F$7:AB$7))))</f>
        <v/>
      </c>
      <c r="AC587" s="1069" t="str" cm="1">
        <f t="array" ref="AC587">IF($D587&lt;COLUMNS($F$7:AC$7),"",INDEX(TableDiv[[GASB]:[GASB]],_xlfn.AGGREGATE(15,3,(TableDiv[[Agency]:[Agency]]=$E587)/(TableDiv[[Agency]:[Agency]]=$E587)*(ROW(TableDiv[Agency])-ROW(TableDiv[[#Headers],[Agency]])),COLUMNS($F$7:AC$7))))</f>
        <v/>
      </c>
      <c r="AD587" s="1069" t="str" cm="1">
        <f t="array" ref="AD587">IF($D587&lt;COLUMNS($F$7:AD$7),"",INDEX(TableDiv[[GASB]:[GASB]],_xlfn.AGGREGATE(15,3,(TableDiv[[Agency]:[Agency]]=$E587)/(TableDiv[[Agency]:[Agency]]=$E587)*(ROW(TableDiv[Agency])-ROW(TableDiv[[#Headers],[Agency]])),COLUMNS($F$7:AD$7))))</f>
        <v/>
      </c>
      <c r="AE587" s="1069" t="str" cm="1">
        <f t="array" ref="AE587">IF($D587&lt;COLUMNS($F$7:AE$7),"",INDEX(TableDiv[[GASB]:[GASB]],_xlfn.AGGREGATE(15,3,(TableDiv[[Agency]:[Agency]]=$E587)/(TableDiv[[Agency]:[Agency]]=$E587)*(ROW(TableDiv[Agency])-ROW(TableDiv[[#Headers],[Agency]])),COLUMNS($F$7:AE$7))))</f>
        <v/>
      </c>
      <c r="AF587" s="1069" t="str" cm="1">
        <f t="array" ref="AF587">IF($D587&lt;COLUMNS($F$7:AF$7),"",INDEX(TableDiv[[GASB]:[GASB]],_xlfn.AGGREGATE(15,3,(TableDiv[[Agency]:[Agency]]=$E587)/(TableDiv[[Agency]:[Agency]]=$E587)*(ROW(TableDiv[Agency])-ROW(TableDiv[[#Headers],[Agency]])),COLUMNS($F$7:AF$7))))</f>
        <v/>
      </c>
      <c r="AG587" s="1069" t="str" cm="1">
        <f t="array" ref="AG587">IF($D587&lt;COLUMNS($F$7:AG$7),"",INDEX(TableDiv[[GASB]:[GASB]],_xlfn.AGGREGATE(15,3,(TableDiv[[Agency]:[Agency]]=$E587)/(TableDiv[[Agency]:[Agency]]=$E587)*(ROW(TableDiv[Agency])-ROW(TableDiv[[#Headers],[Agency]])),COLUMNS($F$7:AG$7))))</f>
        <v/>
      </c>
      <c r="AH587" s="1069" t="str" cm="1">
        <f t="array" ref="AH587">IF($D587&lt;COLUMNS($F$7:AH$7),"",INDEX(TableDiv[[GASB]:[GASB]],_xlfn.AGGREGATE(15,3,(TableDiv[[Agency]:[Agency]]=$E587)/(TableDiv[[Agency]:[Agency]]=$E587)*(ROW(TableDiv[Agency])-ROW(TableDiv[[#Headers],[Agency]])),COLUMNS($F$7:AH$7))))</f>
        <v/>
      </c>
      <c r="AI587" s="1069" t="str" cm="1">
        <f t="array" ref="AI587">IF($D587&lt;COLUMNS($F$7:AI$7),"",INDEX(TableDiv[[GASB]:[GASB]],_xlfn.AGGREGATE(15,3,(TableDiv[[Agency]:[Agency]]=$E587)/(TableDiv[[Agency]:[Agency]]=$E587)*(ROW(TableDiv[Agency])-ROW(TableDiv[[#Headers],[Agency]])),COLUMNS($F$7:AI$7))))</f>
        <v/>
      </c>
      <c r="AJ587" s="1069" t="str" cm="1">
        <f t="array" ref="AJ587">IF($D587&lt;COLUMNS($F$7:AJ$7),"",INDEX(TableDiv[[GASB]:[GASB]],_xlfn.AGGREGATE(15,3,(TableDiv[[Agency]:[Agency]]=$E587)/(TableDiv[[Agency]:[Agency]]=$E587)*(ROW(TableDiv[Agency])-ROW(TableDiv[[#Headers],[Agency]])),COLUMNS($F$7:AJ$7))))</f>
        <v/>
      </c>
      <c r="AK587" s="1069" t="str" cm="1">
        <f t="array" ref="AK587">IF($D587&lt;COLUMNS($F$7:AK$7),"",INDEX(TableDiv[[GASB]:[GASB]],_xlfn.AGGREGATE(15,3,(TableDiv[[Agency]:[Agency]]=$E587)/(TableDiv[[Agency]:[Agency]]=$E587)*(ROW(TableDiv[Agency])-ROW(TableDiv[[#Headers],[Agency]])),COLUMNS($F$7:AK$7))))</f>
        <v/>
      </c>
      <c r="AL587" s="1069" t="str" cm="1">
        <f t="array" ref="AL587">IF($D587&lt;COLUMNS($F$7:AL$7),"",INDEX(TableDiv[[GASB]:[GASB]],_xlfn.AGGREGATE(15,3,(TableDiv[[Agency]:[Agency]]=$E587)/(TableDiv[[Agency]:[Agency]]=$E587)*(ROW(TableDiv[Agency])-ROW(TableDiv[[#Headers],[Agency]])),COLUMNS($F$7:AL$7))))</f>
        <v/>
      </c>
      <c r="AM587" s="1069" t="str" cm="1">
        <f t="array" ref="AM587">IF($D587&lt;COLUMNS($F$7:AM$7),"",INDEX(TableDiv[[GASB]:[GASB]],_xlfn.AGGREGATE(15,3,(TableDiv[[Agency]:[Agency]]=$E587)/(TableDiv[[Agency]:[Agency]]=$E587)*(ROW(TableDiv[Agency])-ROW(TableDiv[[#Headers],[Agency]])),COLUMNS($F$7:AM$7))))</f>
        <v/>
      </c>
      <c r="AN587" s="1069"/>
      <c r="AO587" s="1069"/>
      <c r="AP587" s="1069"/>
      <c r="AQ587" s="1069"/>
      <c r="AR587" s="1069"/>
      <c r="AS587" s="1069"/>
    </row>
    <row r="588" spans="1:45">
      <c r="A588" s="1069"/>
      <c r="B588" s="1069"/>
      <c r="C588" s="1069"/>
      <c r="W588" s="1069" t="str" cm="1">
        <f t="array" ref="W588">IF($D588&lt;COLUMNS($F$7:W$7),"",INDEX(TableDiv[[GASB]:[GASB]],_xlfn.AGGREGATE(15,3,(TableDiv[[Agency]:[Agency]]=$E588)/(TableDiv[[Agency]:[Agency]]=$E588)*(ROW(TableDiv[Agency])-ROW(TableDiv[[#Headers],[Agency]])),COLUMNS($F$7:W$7))))</f>
        <v/>
      </c>
      <c r="X588" s="1069" t="str" cm="1">
        <f t="array" ref="X588">IF($D588&lt;COLUMNS($F$7:X$7),"",INDEX(TableDiv[[GASB]:[GASB]],_xlfn.AGGREGATE(15,3,(TableDiv[[Agency]:[Agency]]=$E588)/(TableDiv[[Agency]:[Agency]]=$E588)*(ROW(TableDiv[Agency])-ROW(TableDiv[[#Headers],[Agency]])),COLUMNS($F$7:X$7))))</f>
        <v/>
      </c>
      <c r="Y588" s="1069" t="str" cm="1">
        <f t="array" ref="Y588">IF($D588&lt;COLUMNS($F$7:Y$7),"",INDEX(TableDiv[[GASB]:[GASB]],_xlfn.AGGREGATE(15,3,(TableDiv[[Agency]:[Agency]]=$E588)/(TableDiv[[Agency]:[Agency]]=$E588)*(ROW(TableDiv[Agency])-ROW(TableDiv[[#Headers],[Agency]])),COLUMNS($F$7:Y$7))))</f>
        <v/>
      </c>
      <c r="Z588" s="1069" t="str" cm="1">
        <f t="array" ref="Z588">IF($D588&lt;COLUMNS($F$7:Z$7),"",INDEX(TableDiv[[GASB]:[GASB]],_xlfn.AGGREGATE(15,3,(TableDiv[[Agency]:[Agency]]=$E588)/(TableDiv[[Agency]:[Agency]]=$E588)*(ROW(TableDiv[Agency])-ROW(TableDiv[[#Headers],[Agency]])),COLUMNS($F$7:Z$7))))</f>
        <v/>
      </c>
      <c r="AA588" s="1069" t="str" cm="1">
        <f t="array" ref="AA588">IF($D588&lt;COLUMNS($F$7:AA$7),"",INDEX(TableDiv[[GASB]:[GASB]],_xlfn.AGGREGATE(15,3,(TableDiv[[Agency]:[Agency]]=$E588)/(TableDiv[[Agency]:[Agency]]=$E588)*(ROW(TableDiv[Agency])-ROW(TableDiv[[#Headers],[Agency]])),COLUMNS($F$7:AA$7))))</f>
        <v/>
      </c>
      <c r="AB588" s="1069" t="str" cm="1">
        <f t="array" ref="AB588">IF($D588&lt;COLUMNS($F$7:AB$7),"",INDEX(TableDiv[[GASB]:[GASB]],_xlfn.AGGREGATE(15,3,(TableDiv[[Agency]:[Agency]]=$E588)/(TableDiv[[Agency]:[Agency]]=$E588)*(ROW(TableDiv[Agency])-ROW(TableDiv[[#Headers],[Agency]])),COLUMNS($F$7:AB$7))))</f>
        <v/>
      </c>
      <c r="AC588" s="1069" t="str" cm="1">
        <f t="array" ref="AC588">IF($D588&lt;COLUMNS($F$7:AC$7),"",INDEX(TableDiv[[GASB]:[GASB]],_xlfn.AGGREGATE(15,3,(TableDiv[[Agency]:[Agency]]=$E588)/(TableDiv[[Agency]:[Agency]]=$E588)*(ROW(TableDiv[Agency])-ROW(TableDiv[[#Headers],[Agency]])),COLUMNS($F$7:AC$7))))</f>
        <v/>
      </c>
      <c r="AD588" s="1069" t="str" cm="1">
        <f t="array" ref="AD588">IF($D588&lt;COLUMNS($F$7:AD$7),"",INDEX(TableDiv[[GASB]:[GASB]],_xlfn.AGGREGATE(15,3,(TableDiv[[Agency]:[Agency]]=$E588)/(TableDiv[[Agency]:[Agency]]=$E588)*(ROW(TableDiv[Agency])-ROW(TableDiv[[#Headers],[Agency]])),COLUMNS($F$7:AD$7))))</f>
        <v/>
      </c>
      <c r="AE588" s="1069" t="str" cm="1">
        <f t="array" ref="AE588">IF($D588&lt;COLUMNS($F$7:AE$7),"",INDEX(TableDiv[[GASB]:[GASB]],_xlfn.AGGREGATE(15,3,(TableDiv[[Agency]:[Agency]]=$E588)/(TableDiv[[Agency]:[Agency]]=$E588)*(ROW(TableDiv[Agency])-ROW(TableDiv[[#Headers],[Agency]])),COLUMNS($F$7:AE$7))))</f>
        <v/>
      </c>
      <c r="AF588" s="1069" t="str" cm="1">
        <f t="array" ref="AF588">IF($D588&lt;COLUMNS($F$7:AF$7),"",INDEX(TableDiv[[GASB]:[GASB]],_xlfn.AGGREGATE(15,3,(TableDiv[[Agency]:[Agency]]=$E588)/(TableDiv[[Agency]:[Agency]]=$E588)*(ROW(TableDiv[Agency])-ROW(TableDiv[[#Headers],[Agency]])),COLUMNS($F$7:AF$7))))</f>
        <v/>
      </c>
      <c r="AG588" s="1069" t="str" cm="1">
        <f t="array" ref="AG588">IF($D588&lt;COLUMNS($F$7:AG$7),"",INDEX(TableDiv[[GASB]:[GASB]],_xlfn.AGGREGATE(15,3,(TableDiv[[Agency]:[Agency]]=$E588)/(TableDiv[[Agency]:[Agency]]=$E588)*(ROW(TableDiv[Agency])-ROW(TableDiv[[#Headers],[Agency]])),COLUMNS($F$7:AG$7))))</f>
        <v/>
      </c>
      <c r="AH588" s="1069" t="str" cm="1">
        <f t="array" ref="AH588">IF($D588&lt;COLUMNS($F$7:AH$7),"",INDEX(TableDiv[[GASB]:[GASB]],_xlfn.AGGREGATE(15,3,(TableDiv[[Agency]:[Agency]]=$E588)/(TableDiv[[Agency]:[Agency]]=$E588)*(ROW(TableDiv[Agency])-ROW(TableDiv[[#Headers],[Agency]])),COLUMNS($F$7:AH$7))))</f>
        <v/>
      </c>
      <c r="AI588" s="1069" t="str" cm="1">
        <f t="array" ref="AI588">IF($D588&lt;COLUMNS($F$7:AI$7),"",INDEX(TableDiv[[GASB]:[GASB]],_xlfn.AGGREGATE(15,3,(TableDiv[[Agency]:[Agency]]=$E588)/(TableDiv[[Agency]:[Agency]]=$E588)*(ROW(TableDiv[Agency])-ROW(TableDiv[[#Headers],[Agency]])),COLUMNS($F$7:AI$7))))</f>
        <v/>
      </c>
      <c r="AJ588" s="1069" t="str" cm="1">
        <f t="array" ref="AJ588">IF($D588&lt;COLUMNS($F$7:AJ$7),"",INDEX(TableDiv[[GASB]:[GASB]],_xlfn.AGGREGATE(15,3,(TableDiv[[Agency]:[Agency]]=$E588)/(TableDiv[[Agency]:[Agency]]=$E588)*(ROW(TableDiv[Agency])-ROW(TableDiv[[#Headers],[Agency]])),COLUMNS($F$7:AJ$7))))</f>
        <v/>
      </c>
      <c r="AK588" s="1069" t="str" cm="1">
        <f t="array" ref="AK588">IF($D588&lt;COLUMNS($F$7:AK$7),"",INDEX(TableDiv[[GASB]:[GASB]],_xlfn.AGGREGATE(15,3,(TableDiv[[Agency]:[Agency]]=$E588)/(TableDiv[[Agency]:[Agency]]=$E588)*(ROW(TableDiv[Agency])-ROW(TableDiv[[#Headers],[Agency]])),COLUMNS($F$7:AK$7))))</f>
        <v/>
      </c>
      <c r="AL588" s="1069" t="str" cm="1">
        <f t="array" ref="AL588">IF($D588&lt;COLUMNS($F$7:AL$7),"",INDEX(TableDiv[[GASB]:[GASB]],_xlfn.AGGREGATE(15,3,(TableDiv[[Agency]:[Agency]]=$E588)/(TableDiv[[Agency]:[Agency]]=$E588)*(ROW(TableDiv[Agency])-ROW(TableDiv[[#Headers],[Agency]])),COLUMNS($F$7:AL$7))))</f>
        <v/>
      </c>
      <c r="AM588" s="1069" t="str" cm="1">
        <f t="array" ref="AM588">IF($D588&lt;COLUMNS($F$7:AM$7),"",INDEX(TableDiv[[GASB]:[GASB]],_xlfn.AGGREGATE(15,3,(TableDiv[[Agency]:[Agency]]=$E588)/(TableDiv[[Agency]:[Agency]]=$E588)*(ROW(TableDiv[Agency])-ROW(TableDiv[[#Headers],[Agency]])),COLUMNS($F$7:AM$7))))</f>
        <v/>
      </c>
      <c r="AN588" s="1069"/>
      <c r="AO588" s="1069"/>
      <c r="AP588" s="1069"/>
      <c r="AQ588" s="1069"/>
      <c r="AR588" s="1069"/>
      <c r="AS588" s="1069"/>
    </row>
    <row r="589" spans="1:45">
      <c r="A589" s="1069"/>
      <c r="B589" s="1069"/>
      <c r="C589" s="1069"/>
      <c r="W589" s="1069" t="str" cm="1">
        <f t="array" ref="W589">IF($D589&lt;COLUMNS($F$7:W$7),"",INDEX(TableDiv[[GASB]:[GASB]],_xlfn.AGGREGATE(15,3,(TableDiv[[Agency]:[Agency]]=$E589)/(TableDiv[[Agency]:[Agency]]=$E589)*(ROW(TableDiv[Agency])-ROW(TableDiv[[#Headers],[Agency]])),COLUMNS($F$7:W$7))))</f>
        <v/>
      </c>
      <c r="X589" s="1069" t="str" cm="1">
        <f t="array" ref="X589">IF($D589&lt;COLUMNS($F$7:X$7),"",INDEX(TableDiv[[GASB]:[GASB]],_xlfn.AGGREGATE(15,3,(TableDiv[[Agency]:[Agency]]=$E589)/(TableDiv[[Agency]:[Agency]]=$E589)*(ROW(TableDiv[Agency])-ROW(TableDiv[[#Headers],[Agency]])),COLUMNS($F$7:X$7))))</f>
        <v/>
      </c>
      <c r="Y589" s="1069" t="str" cm="1">
        <f t="array" ref="Y589">IF($D589&lt;COLUMNS($F$7:Y$7),"",INDEX(TableDiv[[GASB]:[GASB]],_xlfn.AGGREGATE(15,3,(TableDiv[[Agency]:[Agency]]=$E589)/(TableDiv[[Agency]:[Agency]]=$E589)*(ROW(TableDiv[Agency])-ROW(TableDiv[[#Headers],[Agency]])),COLUMNS($F$7:Y$7))))</f>
        <v/>
      </c>
      <c r="Z589" s="1069" t="str" cm="1">
        <f t="array" ref="Z589">IF($D589&lt;COLUMNS($F$7:Z$7),"",INDEX(TableDiv[[GASB]:[GASB]],_xlfn.AGGREGATE(15,3,(TableDiv[[Agency]:[Agency]]=$E589)/(TableDiv[[Agency]:[Agency]]=$E589)*(ROW(TableDiv[Agency])-ROW(TableDiv[[#Headers],[Agency]])),COLUMNS($F$7:Z$7))))</f>
        <v/>
      </c>
      <c r="AA589" s="1069" t="str" cm="1">
        <f t="array" ref="AA589">IF($D589&lt;COLUMNS($F$7:AA$7),"",INDEX(TableDiv[[GASB]:[GASB]],_xlfn.AGGREGATE(15,3,(TableDiv[[Agency]:[Agency]]=$E589)/(TableDiv[[Agency]:[Agency]]=$E589)*(ROW(TableDiv[Agency])-ROW(TableDiv[[#Headers],[Agency]])),COLUMNS($F$7:AA$7))))</f>
        <v/>
      </c>
      <c r="AB589" s="1069" t="str" cm="1">
        <f t="array" ref="AB589">IF($D589&lt;COLUMNS($F$7:AB$7),"",INDEX(TableDiv[[GASB]:[GASB]],_xlfn.AGGREGATE(15,3,(TableDiv[[Agency]:[Agency]]=$E589)/(TableDiv[[Agency]:[Agency]]=$E589)*(ROW(TableDiv[Agency])-ROW(TableDiv[[#Headers],[Agency]])),COLUMNS($F$7:AB$7))))</f>
        <v/>
      </c>
      <c r="AC589" s="1069" t="str" cm="1">
        <f t="array" ref="AC589">IF($D589&lt;COLUMNS($F$7:AC$7),"",INDEX(TableDiv[[GASB]:[GASB]],_xlfn.AGGREGATE(15,3,(TableDiv[[Agency]:[Agency]]=$E589)/(TableDiv[[Agency]:[Agency]]=$E589)*(ROW(TableDiv[Agency])-ROW(TableDiv[[#Headers],[Agency]])),COLUMNS($F$7:AC$7))))</f>
        <v/>
      </c>
      <c r="AD589" s="1069" t="str" cm="1">
        <f t="array" ref="AD589">IF($D589&lt;COLUMNS($F$7:AD$7),"",INDEX(TableDiv[[GASB]:[GASB]],_xlfn.AGGREGATE(15,3,(TableDiv[[Agency]:[Agency]]=$E589)/(TableDiv[[Agency]:[Agency]]=$E589)*(ROW(TableDiv[Agency])-ROW(TableDiv[[#Headers],[Agency]])),COLUMNS($F$7:AD$7))))</f>
        <v/>
      </c>
      <c r="AE589" s="1069" t="str" cm="1">
        <f t="array" ref="AE589">IF($D589&lt;COLUMNS($F$7:AE$7),"",INDEX(TableDiv[[GASB]:[GASB]],_xlfn.AGGREGATE(15,3,(TableDiv[[Agency]:[Agency]]=$E589)/(TableDiv[[Agency]:[Agency]]=$E589)*(ROW(TableDiv[Agency])-ROW(TableDiv[[#Headers],[Agency]])),COLUMNS($F$7:AE$7))))</f>
        <v/>
      </c>
      <c r="AF589" s="1069" t="str" cm="1">
        <f t="array" ref="AF589">IF($D589&lt;COLUMNS($F$7:AF$7),"",INDEX(TableDiv[[GASB]:[GASB]],_xlfn.AGGREGATE(15,3,(TableDiv[[Agency]:[Agency]]=$E589)/(TableDiv[[Agency]:[Agency]]=$E589)*(ROW(TableDiv[Agency])-ROW(TableDiv[[#Headers],[Agency]])),COLUMNS($F$7:AF$7))))</f>
        <v/>
      </c>
      <c r="AG589" s="1069" t="str" cm="1">
        <f t="array" ref="AG589">IF($D589&lt;COLUMNS($F$7:AG$7),"",INDEX(TableDiv[[GASB]:[GASB]],_xlfn.AGGREGATE(15,3,(TableDiv[[Agency]:[Agency]]=$E589)/(TableDiv[[Agency]:[Agency]]=$E589)*(ROW(TableDiv[Agency])-ROW(TableDiv[[#Headers],[Agency]])),COLUMNS($F$7:AG$7))))</f>
        <v/>
      </c>
      <c r="AH589" s="1069" t="str" cm="1">
        <f t="array" ref="AH589">IF($D589&lt;COLUMNS($F$7:AH$7),"",INDEX(TableDiv[[GASB]:[GASB]],_xlfn.AGGREGATE(15,3,(TableDiv[[Agency]:[Agency]]=$E589)/(TableDiv[[Agency]:[Agency]]=$E589)*(ROW(TableDiv[Agency])-ROW(TableDiv[[#Headers],[Agency]])),COLUMNS($F$7:AH$7))))</f>
        <v/>
      </c>
      <c r="AI589" s="1069" t="str" cm="1">
        <f t="array" ref="AI589">IF($D589&lt;COLUMNS($F$7:AI$7),"",INDEX(TableDiv[[GASB]:[GASB]],_xlfn.AGGREGATE(15,3,(TableDiv[[Agency]:[Agency]]=$E589)/(TableDiv[[Agency]:[Agency]]=$E589)*(ROW(TableDiv[Agency])-ROW(TableDiv[[#Headers],[Agency]])),COLUMNS($F$7:AI$7))))</f>
        <v/>
      </c>
      <c r="AJ589" s="1069" t="str" cm="1">
        <f t="array" ref="AJ589">IF($D589&lt;COLUMNS($F$7:AJ$7),"",INDEX(TableDiv[[GASB]:[GASB]],_xlfn.AGGREGATE(15,3,(TableDiv[[Agency]:[Agency]]=$E589)/(TableDiv[[Agency]:[Agency]]=$E589)*(ROW(TableDiv[Agency])-ROW(TableDiv[[#Headers],[Agency]])),COLUMNS($F$7:AJ$7))))</f>
        <v/>
      </c>
      <c r="AK589" s="1069" t="str" cm="1">
        <f t="array" ref="AK589">IF($D589&lt;COLUMNS($F$7:AK$7),"",INDEX(TableDiv[[GASB]:[GASB]],_xlfn.AGGREGATE(15,3,(TableDiv[[Agency]:[Agency]]=$E589)/(TableDiv[[Agency]:[Agency]]=$E589)*(ROW(TableDiv[Agency])-ROW(TableDiv[[#Headers],[Agency]])),COLUMNS($F$7:AK$7))))</f>
        <v/>
      </c>
      <c r="AL589" s="1069" t="str" cm="1">
        <f t="array" ref="AL589">IF($D589&lt;COLUMNS($F$7:AL$7),"",INDEX(TableDiv[[GASB]:[GASB]],_xlfn.AGGREGATE(15,3,(TableDiv[[Agency]:[Agency]]=$E589)/(TableDiv[[Agency]:[Agency]]=$E589)*(ROW(TableDiv[Agency])-ROW(TableDiv[[#Headers],[Agency]])),COLUMNS($F$7:AL$7))))</f>
        <v/>
      </c>
      <c r="AM589" s="1069" t="str" cm="1">
        <f t="array" ref="AM589">IF($D589&lt;COLUMNS($F$7:AM$7),"",INDEX(TableDiv[[GASB]:[GASB]],_xlfn.AGGREGATE(15,3,(TableDiv[[Agency]:[Agency]]=$E589)/(TableDiv[[Agency]:[Agency]]=$E589)*(ROW(TableDiv[Agency])-ROW(TableDiv[[#Headers],[Agency]])),COLUMNS($F$7:AM$7))))</f>
        <v/>
      </c>
      <c r="AN589" s="1069"/>
      <c r="AO589" s="1069"/>
      <c r="AP589" s="1069"/>
      <c r="AQ589" s="1069"/>
      <c r="AR589" s="1069"/>
      <c r="AS589" s="1069"/>
    </row>
    <row r="590" spans="1:45">
      <c r="A590" s="1069"/>
      <c r="B590" s="1069"/>
      <c r="C590" s="1069"/>
      <c r="W590" s="1069" t="str" cm="1">
        <f t="array" ref="W590">IF($D590&lt;COLUMNS($F$7:W$7),"",INDEX(TableDiv[[GASB]:[GASB]],_xlfn.AGGREGATE(15,3,(TableDiv[[Agency]:[Agency]]=$E590)/(TableDiv[[Agency]:[Agency]]=$E590)*(ROW(TableDiv[Agency])-ROW(TableDiv[[#Headers],[Agency]])),COLUMNS($F$7:W$7))))</f>
        <v/>
      </c>
      <c r="X590" s="1069" t="str" cm="1">
        <f t="array" ref="X590">IF($D590&lt;COLUMNS($F$7:X$7),"",INDEX(TableDiv[[GASB]:[GASB]],_xlfn.AGGREGATE(15,3,(TableDiv[[Agency]:[Agency]]=$E590)/(TableDiv[[Agency]:[Agency]]=$E590)*(ROW(TableDiv[Agency])-ROW(TableDiv[[#Headers],[Agency]])),COLUMNS($F$7:X$7))))</f>
        <v/>
      </c>
      <c r="Y590" s="1069" t="str" cm="1">
        <f t="array" ref="Y590">IF($D590&lt;COLUMNS($F$7:Y$7),"",INDEX(TableDiv[[GASB]:[GASB]],_xlfn.AGGREGATE(15,3,(TableDiv[[Agency]:[Agency]]=$E590)/(TableDiv[[Agency]:[Agency]]=$E590)*(ROW(TableDiv[Agency])-ROW(TableDiv[[#Headers],[Agency]])),COLUMNS($F$7:Y$7))))</f>
        <v/>
      </c>
      <c r="Z590" s="1069" t="str" cm="1">
        <f t="array" ref="Z590">IF($D590&lt;COLUMNS($F$7:Z$7),"",INDEX(TableDiv[[GASB]:[GASB]],_xlfn.AGGREGATE(15,3,(TableDiv[[Agency]:[Agency]]=$E590)/(TableDiv[[Agency]:[Agency]]=$E590)*(ROW(TableDiv[Agency])-ROW(TableDiv[[#Headers],[Agency]])),COLUMNS($F$7:Z$7))))</f>
        <v/>
      </c>
      <c r="AA590" s="1069" t="str" cm="1">
        <f t="array" ref="AA590">IF($D590&lt;COLUMNS($F$7:AA$7),"",INDEX(TableDiv[[GASB]:[GASB]],_xlfn.AGGREGATE(15,3,(TableDiv[[Agency]:[Agency]]=$E590)/(TableDiv[[Agency]:[Agency]]=$E590)*(ROW(TableDiv[Agency])-ROW(TableDiv[[#Headers],[Agency]])),COLUMNS($F$7:AA$7))))</f>
        <v/>
      </c>
      <c r="AB590" s="1069" t="str" cm="1">
        <f t="array" ref="AB590">IF($D590&lt;COLUMNS($F$7:AB$7),"",INDEX(TableDiv[[GASB]:[GASB]],_xlfn.AGGREGATE(15,3,(TableDiv[[Agency]:[Agency]]=$E590)/(TableDiv[[Agency]:[Agency]]=$E590)*(ROW(TableDiv[Agency])-ROW(TableDiv[[#Headers],[Agency]])),COLUMNS($F$7:AB$7))))</f>
        <v/>
      </c>
      <c r="AC590" s="1069" t="str" cm="1">
        <f t="array" ref="AC590">IF($D590&lt;COLUMNS($F$7:AC$7),"",INDEX(TableDiv[[GASB]:[GASB]],_xlfn.AGGREGATE(15,3,(TableDiv[[Agency]:[Agency]]=$E590)/(TableDiv[[Agency]:[Agency]]=$E590)*(ROW(TableDiv[Agency])-ROW(TableDiv[[#Headers],[Agency]])),COLUMNS($F$7:AC$7))))</f>
        <v/>
      </c>
      <c r="AD590" s="1069" t="str" cm="1">
        <f t="array" ref="AD590">IF($D590&lt;COLUMNS($F$7:AD$7),"",INDEX(TableDiv[[GASB]:[GASB]],_xlfn.AGGREGATE(15,3,(TableDiv[[Agency]:[Agency]]=$E590)/(TableDiv[[Agency]:[Agency]]=$E590)*(ROW(TableDiv[Agency])-ROW(TableDiv[[#Headers],[Agency]])),COLUMNS($F$7:AD$7))))</f>
        <v/>
      </c>
      <c r="AE590" s="1069" t="str" cm="1">
        <f t="array" ref="AE590">IF($D590&lt;COLUMNS($F$7:AE$7),"",INDEX(TableDiv[[GASB]:[GASB]],_xlfn.AGGREGATE(15,3,(TableDiv[[Agency]:[Agency]]=$E590)/(TableDiv[[Agency]:[Agency]]=$E590)*(ROW(TableDiv[Agency])-ROW(TableDiv[[#Headers],[Agency]])),COLUMNS($F$7:AE$7))))</f>
        <v/>
      </c>
      <c r="AF590" s="1069" t="str" cm="1">
        <f t="array" ref="AF590">IF($D590&lt;COLUMNS($F$7:AF$7),"",INDEX(TableDiv[[GASB]:[GASB]],_xlfn.AGGREGATE(15,3,(TableDiv[[Agency]:[Agency]]=$E590)/(TableDiv[[Agency]:[Agency]]=$E590)*(ROW(TableDiv[Agency])-ROW(TableDiv[[#Headers],[Agency]])),COLUMNS($F$7:AF$7))))</f>
        <v/>
      </c>
      <c r="AG590" s="1069" t="str" cm="1">
        <f t="array" ref="AG590">IF($D590&lt;COLUMNS($F$7:AG$7),"",INDEX(TableDiv[[GASB]:[GASB]],_xlfn.AGGREGATE(15,3,(TableDiv[[Agency]:[Agency]]=$E590)/(TableDiv[[Agency]:[Agency]]=$E590)*(ROW(TableDiv[Agency])-ROW(TableDiv[[#Headers],[Agency]])),COLUMNS($F$7:AG$7))))</f>
        <v/>
      </c>
      <c r="AH590" s="1069" t="str" cm="1">
        <f t="array" ref="AH590">IF($D590&lt;COLUMNS($F$7:AH$7),"",INDEX(TableDiv[[GASB]:[GASB]],_xlfn.AGGREGATE(15,3,(TableDiv[[Agency]:[Agency]]=$E590)/(TableDiv[[Agency]:[Agency]]=$E590)*(ROW(TableDiv[Agency])-ROW(TableDiv[[#Headers],[Agency]])),COLUMNS($F$7:AH$7))))</f>
        <v/>
      </c>
      <c r="AI590" s="1069" t="str" cm="1">
        <f t="array" ref="AI590">IF($D590&lt;COLUMNS($F$7:AI$7),"",INDEX(TableDiv[[GASB]:[GASB]],_xlfn.AGGREGATE(15,3,(TableDiv[[Agency]:[Agency]]=$E590)/(TableDiv[[Agency]:[Agency]]=$E590)*(ROW(TableDiv[Agency])-ROW(TableDiv[[#Headers],[Agency]])),COLUMNS($F$7:AI$7))))</f>
        <v/>
      </c>
      <c r="AJ590" s="1069" t="str" cm="1">
        <f t="array" ref="AJ590">IF($D590&lt;COLUMNS($F$7:AJ$7),"",INDEX(TableDiv[[GASB]:[GASB]],_xlfn.AGGREGATE(15,3,(TableDiv[[Agency]:[Agency]]=$E590)/(TableDiv[[Agency]:[Agency]]=$E590)*(ROW(TableDiv[Agency])-ROW(TableDiv[[#Headers],[Agency]])),COLUMNS($F$7:AJ$7))))</f>
        <v/>
      </c>
      <c r="AK590" s="1069" t="str" cm="1">
        <f t="array" ref="AK590">IF($D590&lt;COLUMNS($F$7:AK$7),"",INDEX(TableDiv[[GASB]:[GASB]],_xlfn.AGGREGATE(15,3,(TableDiv[[Agency]:[Agency]]=$E590)/(TableDiv[[Agency]:[Agency]]=$E590)*(ROW(TableDiv[Agency])-ROW(TableDiv[[#Headers],[Agency]])),COLUMNS($F$7:AK$7))))</f>
        <v/>
      </c>
      <c r="AL590" s="1069" t="str" cm="1">
        <f t="array" ref="AL590">IF($D590&lt;COLUMNS($F$7:AL$7),"",INDEX(TableDiv[[GASB]:[GASB]],_xlfn.AGGREGATE(15,3,(TableDiv[[Agency]:[Agency]]=$E590)/(TableDiv[[Agency]:[Agency]]=$E590)*(ROW(TableDiv[Agency])-ROW(TableDiv[[#Headers],[Agency]])),COLUMNS($F$7:AL$7))))</f>
        <v/>
      </c>
      <c r="AM590" s="1069" t="str" cm="1">
        <f t="array" ref="AM590">IF($D590&lt;COLUMNS($F$7:AM$7),"",INDEX(TableDiv[[GASB]:[GASB]],_xlfn.AGGREGATE(15,3,(TableDiv[[Agency]:[Agency]]=$E590)/(TableDiv[[Agency]:[Agency]]=$E590)*(ROW(TableDiv[Agency])-ROW(TableDiv[[#Headers],[Agency]])),COLUMNS($F$7:AM$7))))</f>
        <v/>
      </c>
      <c r="AN590" s="1069"/>
      <c r="AO590" s="1069"/>
      <c r="AP590" s="1069"/>
      <c r="AQ590" s="1069"/>
      <c r="AR590" s="1069"/>
      <c r="AS590" s="1069"/>
    </row>
    <row r="591" spans="1:45">
      <c r="A591" s="1069"/>
      <c r="B591" s="1069"/>
      <c r="C591" s="1069"/>
      <c r="W591" s="1069" t="str" cm="1">
        <f t="array" ref="W591">IF($D591&lt;COLUMNS($F$7:W$7),"",INDEX(TableDiv[[GASB]:[GASB]],_xlfn.AGGREGATE(15,3,(TableDiv[[Agency]:[Agency]]=$E591)/(TableDiv[[Agency]:[Agency]]=$E591)*(ROW(TableDiv[Agency])-ROW(TableDiv[[#Headers],[Agency]])),COLUMNS($F$7:W$7))))</f>
        <v/>
      </c>
      <c r="X591" s="1069" t="str" cm="1">
        <f t="array" ref="X591">IF($D591&lt;COLUMNS($F$7:X$7),"",INDEX(TableDiv[[GASB]:[GASB]],_xlfn.AGGREGATE(15,3,(TableDiv[[Agency]:[Agency]]=$E591)/(TableDiv[[Agency]:[Agency]]=$E591)*(ROW(TableDiv[Agency])-ROW(TableDiv[[#Headers],[Agency]])),COLUMNS($F$7:X$7))))</f>
        <v/>
      </c>
      <c r="Y591" s="1069" t="str" cm="1">
        <f t="array" ref="Y591">IF($D591&lt;COLUMNS($F$7:Y$7),"",INDEX(TableDiv[[GASB]:[GASB]],_xlfn.AGGREGATE(15,3,(TableDiv[[Agency]:[Agency]]=$E591)/(TableDiv[[Agency]:[Agency]]=$E591)*(ROW(TableDiv[Agency])-ROW(TableDiv[[#Headers],[Agency]])),COLUMNS($F$7:Y$7))))</f>
        <v/>
      </c>
      <c r="Z591" s="1069" t="str" cm="1">
        <f t="array" ref="Z591">IF($D591&lt;COLUMNS($F$7:Z$7),"",INDEX(TableDiv[[GASB]:[GASB]],_xlfn.AGGREGATE(15,3,(TableDiv[[Agency]:[Agency]]=$E591)/(TableDiv[[Agency]:[Agency]]=$E591)*(ROW(TableDiv[Agency])-ROW(TableDiv[[#Headers],[Agency]])),COLUMNS($F$7:Z$7))))</f>
        <v/>
      </c>
      <c r="AA591" s="1069" t="str" cm="1">
        <f t="array" ref="AA591">IF($D591&lt;COLUMNS($F$7:AA$7),"",INDEX(TableDiv[[GASB]:[GASB]],_xlfn.AGGREGATE(15,3,(TableDiv[[Agency]:[Agency]]=$E591)/(TableDiv[[Agency]:[Agency]]=$E591)*(ROW(TableDiv[Agency])-ROW(TableDiv[[#Headers],[Agency]])),COLUMNS($F$7:AA$7))))</f>
        <v/>
      </c>
      <c r="AB591" s="1069" t="str" cm="1">
        <f t="array" ref="AB591">IF($D591&lt;COLUMNS($F$7:AB$7),"",INDEX(TableDiv[[GASB]:[GASB]],_xlfn.AGGREGATE(15,3,(TableDiv[[Agency]:[Agency]]=$E591)/(TableDiv[[Agency]:[Agency]]=$E591)*(ROW(TableDiv[Agency])-ROW(TableDiv[[#Headers],[Agency]])),COLUMNS($F$7:AB$7))))</f>
        <v/>
      </c>
      <c r="AC591" s="1069" t="str" cm="1">
        <f t="array" ref="AC591">IF($D591&lt;COLUMNS($F$7:AC$7),"",INDEX(TableDiv[[GASB]:[GASB]],_xlfn.AGGREGATE(15,3,(TableDiv[[Agency]:[Agency]]=$E591)/(TableDiv[[Agency]:[Agency]]=$E591)*(ROW(TableDiv[Agency])-ROW(TableDiv[[#Headers],[Agency]])),COLUMNS($F$7:AC$7))))</f>
        <v/>
      </c>
      <c r="AD591" s="1069" t="str" cm="1">
        <f t="array" ref="AD591">IF($D591&lt;COLUMNS($F$7:AD$7),"",INDEX(TableDiv[[GASB]:[GASB]],_xlfn.AGGREGATE(15,3,(TableDiv[[Agency]:[Agency]]=$E591)/(TableDiv[[Agency]:[Agency]]=$E591)*(ROW(TableDiv[Agency])-ROW(TableDiv[[#Headers],[Agency]])),COLUMNS($F$7:AD$7))))</f>
        <v/>
      </c>
      <c r="AE591" s="1069" t="str" cm="1">
        <f t="array" ref="AE591">IF($D591&lt;COLUMNS($F$7:AE$7),"",INDEX(TableDiv[[GASB]:[GASB]],_xlfn.AGGREGATE(15,3,(TableDiv[[Agency]:[Agency]]=$E591)/(TableDiv[[Agency]:[Agency]]=$E591)*(ROW(TableDiv[Agency])-ROW(TableDiv[[#Headers],[Agency]])),COLUMNS($F$7:AE$7))))</f>
        <v/>
      </c>
      <c r="AF591" s="1069" t="str" cm="1">
        <f t="array" ref="AF591">IF($D591&lt;COLUMNS($F$7:AF$7),"",INDEX(TableDiv[[GASB]:[GASB]],_xlfn.AGGREGATE(15,3,(TableDiv[[Agency]:[Agency]]=$E591)/(TableDiv[[Agency]:[Agency]]=$E591)*(ROW(TableDiv[Agency])-ROW(TableDiv[[#Headers],[Agency]])),COLUMNS($F$7:AF$7))))</f>
        <v/>
      </c>
      <c r="AG591" s="1069" t="str" cm="1">
        <f t="array" ref="AG591">IF($D591&lt;COLUMNS($F$7:AG$7),"",INDEX(TableDiv[[GASB]:[GASB]],_xlfn.AGGREGATE(15,3,(TableDiv[[Agency]:[Agency]]=$E591)/(TableDiv[[Agency]:[Agency]]=$E591)*(ROW(TableDiv[Agency])-ROW(TableDiv[[#Headers],[Agency]])),COLUMNS($F$7:AG$7))))</f>
        <v/>
      </c>
      <c r="AH591" s="1069" t="str" cm="1">
        <f t="array" ref="AH591">IF($D591&lt;COLUMNS($F$7:AH$7),"",INDEX(TableDiv[[GASB]:[GASB]],_xlfn.AGGREGATE(15,3,(TableDiv[[Agency]:[Agency]]=$E591)/(TableDiv[[Agency]:[Agency]]=$E591)*(ROW(TableDiv[Agency])-ROW(TableDiv[[#Headers],[Agency]])),COLUMNS($F$7:AH$7))))</f>
        <v/>
      </c>
      <c r="AI591" s="1069" t="str" cm="1">
        <f t="array" ref="AI591">IF($D591&lt;COLUMNS($F$7:AI$7),"",INDEX(TableDiv[[GASB]:[GASB]],_xlfn.AGGREGATE(15,3,(TableDiv[[Agency]:[Agency]]=$E591)/(TableDiv[[Agency]:[Agency]]=$E591)*(ROW(TableDiv[Agency])-ROW(TableDiv[[#Headers],[Agency]])),COLUMNS($F$7:AI$7))))</f>
        <v/>
      </c>
      <c r="AJ591" s="1069" t="str" cm="1">
        <f t="array" ref="AJ591">IF($D591&lt;COLUMNS($F$7:AJ$7),"",INDEX(TableDiv[[GASB]:[GASB]],_xlfn.AGGREGATE(15,3,(TableDiv[[Agency]:[Agency]]=$E591)/(TableDiv[[Agency]:[Agency]]=$E591)*(ROW(TableDiv[Agency])-ROW(TableDiv[[#Headers],[Agency]])),COLUMNS($F$7:AJ$7))))</f>
        <v/>
      </c>
      <c r="AK591" s="1069" t="str" cm="1">
        <f t="array" ref="AK591">IF($D591&lt;COLUMNS($F$7:AK$7),"",INDEX(TableDiv[[GASB]:[GASB]],_xlfn.AGGREGATE(15,3,(TableDiv[[Agency]:[Agency]]=$E591)/(TableDiv[[Agency]:[Agency]]=$E591)*(ROW(TableDiv[Agency])-ROW(TableDiv[[#Headers],[Agency]])),COLUMNS($F$7:AK$7))))</f>
        <v/>
      </c>
      <c r="AL591" s="1069" t="str" cm="1">
        <f t="array" ref="AL591">IF($D591&lt;COLUMNS($F$7:AL$7),"",INDEX(TableDiv[[GASB]:[GASB]],_xlfn.AGGREGATE(15,3,(TableDiv[[Agency]:[Agency]]=$E591)/(TableDiv[[Agency]:[Agency]]=$E591)*(ROW(TableDiv[Agency])-ROW(TableDiv[[#Headers],[Agency]])),COLUMNS($F$7:AL$7))))</f>
        <v/>
      </c>
      <c r="AM591" s="1069" t="str" cm="1">
        <f t="array" ref="AM591">IF($D591&lt;COLUMNS($F$7:AM$7),"",INDEX(TableDiv[[GASB]:[GASB]],_xlfn.AGGREGATE(15,3,(TableDiv[[Agency]:[Agency]]=$E591)/(TableDiv[[Agency]:[Agency]]=$E591)*(ROW(TableDiv[Agency])-ROW(TableDiv[[#Headers],[Agency]])),COLUMNS($F$7:AM$7))))</f>
        <v/>
      </c>
      <c r="AN591" s="1069"/>
      <c r="AO591" s="1069"/>
      <c r="AP591" s="1069"/>
      <c r="AQ591" s="1069"/>
      <c r="AR591" s="1069"/>
      <c r="AS591" s="1069"/>
    </row>
    <row r="592" spans="1:45">
      <c r="A592" s="1069"/>
      <c r="B592" s="1069"/>
      <c r="C592" s="1069"/>
      <c r="W592" s="1069" t="str" cm="1">
        <f t="array" ref="W592">IF($D592&lt;COLUMNS($F$7:W$7),"",INDEX(TableDiv[[GASB]:[GASB]],_xlfn.AGGREGATE(15,3,(TableDiv[[Agency]:[Agency]]=$E592)/(TableDiv[[Agency]:[Agency]]=$E592)*(ROW(TableDiv[Agency])-ROW(TableDiv[[#Headers],[Agency]])),COLUMNS($F$7:W$7))))</f>
        <v/>
      </c>
      <c r="X592" s="1069" t="str" cm="1">
        <f t="array" ref="X592">IF($D592&lt;COLUMNS($F$7:X$7),"",INDEX(TableDiv[[GASB]:[GASB]],_xlfn.AGGREGATE(15,3,(TableDiv[[Agency]:[Agency]]=$E592)/(TableDiv[[Agency]:[Agency]]=$E592)*(ROW(TableDiv[Agency])-ROW(TableDiv[[#Headers],[Agency]])),COLUMNS($F$7:X$7))))</f>
        <v/>
      </c>
      <c r="Y592" s="1069" t="str" cm="1">
        <f t="array" ref="Y592">IF($D592&lt;COLUMNS($F$7:Y$7),"",INDEX(TableDiv[[GASB]:[GASB]],_xlfn.AGGREGATE(15,3,(TableDiv[[Agency]:[Agency]]=$E592)/(TableDiv[[Agency]:[Agency]]=$E592)*(ROW(TableDiv[Agency])-ROW(TableDiv[[#Headers],[Agency]])),COLUMNS($F$7:Y$7))))</f>
        <v/>
      </c>
      <c r="Z592" s="1069" t="str" cm="1">
        <f t="array" ref="Z592">IF($D592&lt;COLUMNS($F$7:Z$7),"",INDEX(TableDiv[[GASB]:[GASB]],_xlfn.AGGREGATE(15,3,(TableDiv[[Agency]:[Agency]]=$E592)/(TableDiv[[Agency]:[Agency]]=$E592)*(ROW(TableDiv[Agency])-ROW(TableDiv[[#Headers],[Agency]])),COLUMNS($F$7:Z$7))))</f>
        <v/>
      </c>
      <c r="AA592" s="1069" t="str" cm="1">
        <f t="array" ref="AA592">IF($D592&lt;COLUMNS($F$7:AA$7),"",INDEX(TableDiv[[GASB]:[GASB]],_xlfn.AGGREGATE(15,3,(TableDiv[[Agency]:[Agency]]=$E592)/(TableDiv[[Agency]:[Agency]]=$E592)*(ROW(TableDiv[Agency])-ROW(TableDiv[[#Headers],[Agency]])),COLUMNS($F$7:AA$7))))</f>
        <v/>
      </c>
      <c r="AB592" s="1069" t="str" cm="1">
        <f t="array" ref="AB592">IF($D592&lt;COLUMNS($F$7:AB$7),"",INDEX(TableDiv[[GASB]:[GASB]],_xlfn.AGGREGATE(15,3,(TableDiv[[Agency]:[Agency]]=$E592)/(TableDiv[[Agency]:[Agency]]=$E592)*(ROW(TableDiv[Agency])-ROW(TableDiv[[#Headers],[Agency]])),COLUMNS($F$7:AB$7))))</f>
        <v/>
      </c>
      <c r="AC592" s="1069" t="str" cm="1">
        <f t="array" ref="AC592">IF($D592&lt;COLUMNS($F$7:AC$7),"",INDEX(TableDiv[[GASB]:[GASB]],_xlfn.AGGREGATE(15,3,(TableDiv[[Agency]:[Agency]]=$E592)/(TableDiv[[Agency]:[Agency]]=$E592)*(ROW(TableDiv[Agency])-ROW(TableDiv[[#Headers],[Agency]])),COLUMNS($F$7:AC$7))))</f>
        <v/>
      </c>
      <c r="AD592" s="1069" t="str" cm="1">
        <f t="array" ref="AD592">IF($D592&lt;COLUMNS($F$7:AD$7),"",INDEX(TableDiv[[GASB]:[GASB]],_xlfn.AGGREGATE(15,3,(TableDiv[[Agency]:[Agency]]=$E592)/(TableDiv[[Agency]:[Agency]]=$E592)*(ROW(TableDiv[Agency])-ROW(TableDiv[[#Headers],[Agency]])),COLUMNS($F$7:AD$7))))</f>
        <v/>
      </c>
      <c r="AE592" s="1069" t="str" cm="1">
        <f t="array" ref="AE592">IF($D592&lt;COLUMNS($F$7:AE$7),"",INDEX(TableDiv[[GASB]:[GASB]],_xlfn.AGGREGATE(15,3,(TableDiv[[Agency]:[Agency]]=$E592)/(TableDiv[[Agency]:[Agency]]=$E592)*(ROW(TableDiv[Agency])-ROW(TableDiv[[#Headers],[Agency]])),COLUMNS($F$7:AE$7))))</f>
        <v/>
      </c>
      <c r="AF592" s="1069" t="str" cm="1">
        <f t="array" ref="AF592">IF($D592&lt;COLUMNS($F$7:AF$7),"",INDEX(TableDiv[[GASB]:[GASB]],_xlfn.AGGREGATE(15,3,(TableDiv[[Agency]:[Agency]]=$E592)/(TableDiv[[Agency]:[Agency]]=$E592)*(ROW(TableDiv[Agency])-ROW(TableDiv[[#Headers],[Agency]])),COLUMNS($F$7:AF$7))))</f>
        <v/>
      </c>
      <c r="AG592" s="1069" t="str" cm="1">
        <f t="array" ref="AG592">IF($D592&lt;COLUMNS($F$7:AG$7),"",INDEX(TableDiv[[GASB]:[GASB]],_xlfn.AGGREGATE(15,3,(TableDiv[[Agency]:[Agency]]=$E592)/(TableDiv[[Agency]:[Agency]]=$E592)*(ROW(TableDiv[Agency])-ROW(TableDiv[[#Headers],[Agency]])),COLUMNS($F$7:AG$7))))</f>
        <v/>
      </c>
      <c r="AH592" s="1069" t="str" cm="1">
        <f t="array" ref="AH592">IF($D592&lt;COLUMNS($F$7:AH$7),"",INDEX(TableDiv[[GASB]:[GASB]],_xlfn.AGGREGATE(15,3,(TableDiv[[Agency]:[Agency]]=$E592)/(TableDiv[[Agency]:[Agency]]=$E592)*(ROW(TableDiv[Agency])-ROW(TableDiv[[#Headers],[Agency]])),COLUMNS($F$7:AH$7))))</f>
        <v/>
      </c>
      <c r="AI592" s="1069" t="str" cm="1">
        <f t="array" ref="AI592">IF($D592&lt;COLUMNS($F$7:AI$7),"",INDEX(TableDiv[[GASB]:[GASB]],_xlfn.AGGREGATE(15,3,(TableDiv[[Agency]:[Agency]]=$E592)/(TableDiv[[Agency]:[Agency]]=$E592)*(ROW(TableDiv[Agency])-ROW(TableDiv[[#Headers],[Agency]])),COLUMNS($F$7:AI$7))))</f>
        <v/>
      </c>
      <c r="AJ592" s="1069" t="str" cm="1">
        <f t="array" ref="AJ592">IF($D592&lt;COLUMNS($F$7:AJ$7),"",INDEX(TableDiv[[GASB]:[GASB]],_xlfn.AGGREGATE(15,3,(TableDiv[[Agency]:[Agency]]=$E592)/(TableDiv[[Agency]:[Agency]]=$E592)*(ROW(TableDiv[Agency])-ROW(TableDiv[[#Headers],[Agency]])),COLUMNS($F$7:AJ$7))))</f>
        <v/>
      </c>
      <c r="AK592" s="1069" t="str" cm="1">
        <f t="array" ref="AK592">IF($D592&lt;COLUMNS($F$7:AK$7),"",INDEX(TableDiv[[GASB]:[GASB]],_xlfn.AGGREGATE(15,3,(TableDiv[[Agency]:[Agency]]=$E592)/(TableDiv[[Agency]:[Agency]]=$E592)*(ROW(TableDiv[Agency])-ROW(TableDiv[[#Headers],[Agency]])),COLUMNS($F$7:AK$7))))</f>
        <v/>
      </c>
      <c r="AL592" s="1069" t="str" cm="1">
        <f t="array" ref="AL592">IF($D592&lt;COLUMNS($F$7:AL$7),"",INDEX(TableDiv[[GASB]:[GASB]],_xlfn.AGGREGATE(15,3,(TableDiv[[Agency]:[Agency]]=$E592)/(TableDiv[[Agency]:[Agency]]=$E592)*(ROW(TableDiv[Agency])-ROW(TableDiv[[#Headers],[Agency]])),COLUMNS($F$7:AL$7))))</f>
        <v/>
      </c>
      <c r="AM592" s="1069" t="str" cm="1">
        <f t="array" ref="AM592">IF($D592&lt;COLUMNS($F$7:AM$7),"",INDEX(TableDiv[[GASB]:[GASB]],_xlfn.AGGREGATE(15,3,(TableDiv[[Agency]:[Agency]]=$E592)/(TableDiv[[Agency]:[Agency]]=$E592)*(ROW(TableDiv[Agency])-ROW(TableDiv[[#Headers],[Agency]])),COLUMNS($F$7:AM$7))))</f>
        <v/>
      </c>
      <c r="AN592" s="1069"/>
      <c r="AO592" s="1069"/>
      <c r="AP592" s="1069"/>
      <c r="AQ592" s="1069"/>
      <c r="AR592" s="1069"/>
      <c r="AS592" s="1069"/>
    </row>
    <row r="593" spans="1:45">
      <c r="A593" s="1069"/>
      <c r="B593" s="1069"/>
      <c r="C593" s="1069"/>
      <c r="W593" s="1069" t="str" cm="1">
        <f t="array" ref="W593">IF($D593&lt;COLUMNS($F$7:W$7),"",INDEX(TableDiv[[GASB]:[GASB]],_xlfn.AGGREGATE(15,3,(TableDiv[[Agency]:[Agency]]=$E593)/(TableDiv[[Agency]:[Agency]]=$E593)*(ROW(TableDiv[Agency])-ROW(TableDiv[[#Headers],[Agency]])),COLUMNS($F$7:W$7))))</f>
        <v/>
      </c>
      <c r="X593" s="1069" t="str" cm="1">
        <f t="array" ref="X593">IF($D593&lt;COLUMNS($F$7:X$7),"",INDEX(TableDiv[[GASB]:[GASB]],_xlfn.AGGREGATE(15,3,(TableDiv[[Agency]:[Agency]]=$E593)/(TableDiv[[Agency]:[Agency]]=$E593)*(ROW(TableDiv[Agency])-ROW(TableDiv[[#Headers],[Agency]])),COLUMNS($F$7:X$7))))</f>
        <v/>
      </c>
      <c r="Y593" s="1069" t="str" cm="1">
        <f t="array" ref="Y593">IF($D593&lt;COLUMNS($F$7:Y$7),"",INDEX(TableDiv[[GASB]:[GASB]],_xlfn.AGGREGATE(15,3,(TableDiv[[Agency]:[Agency]]=$E593)/(TableDiv[[Agency]:[Agency]]=$E593)*(ROW(TableDiv[Agency])-ROW(TableDiv[[#Headers],[Agency]])),COLUMNS($F$7:Y$7))))</f>
        <v/>
      </c>
      <c r="Z593" s="1069" t="str" cm="1">
        <f t="array" ref="Z593">IF($D593&lt;COLUMNS($F$7:Z$7),"",INDEX(TableDiv[[GASB]:[GASB]],_xlfn.AGGREGATE(15,3,(TableDiv[[Agency]:[Agency]]=$E593)/(TableDiv[[Agency]:[Agency]]=$E593)*(ROW(TableDiv[Agency])-ROW(TableDiv[[#Headers],[Agency]])),COLUMNS($F$7:Z$7))))</f>
        <v/>
      </c>
      <c r="AA593" s="1069" t="str" cm="1">
        <f t="array" ref="AA593">IF($D593&lt;COLUMNS($F$7:AA$7),"",INDEX(TableDiv[[GASB]:[GASB]],_xlfn.AGGREGATE(15,3,(TableDiv[[Agency]:[Agency]]=$E593)/(TableDiv[[Agency]:[Agency]]=$E593)*(ROW(TableDiv[Agency])-ROW(TableDiv[[#Headers],[Agency]])),COLUMNS($F$7:AA$7))))</f>
        <v/>
      </c>
      <c r="AB593" s="1069" t="str" cm="1">
        <f t="array" ref="AB593">IF($D593&lt;COLUMNS($F$7:AB$7),"",INDEX(TableDiv[[GASB]:[GASB]],_xlfn.AGGREGATE(15,3,(TableDiv[[Agency]:[Agency]]=$E593)/(TableDiv[[Agency]:[Agency]]=$E593)*(ROW(TableDiv[Agency])-ROW(TableDiv[[#Headers],[Agency]])),COLUMNS($F$7:AB$7))))</f>
        <v/>
      </c>
      <c r="AC593" s="1069" t="str" cm="1">
        <f t="array" ref="AC593">IF($D593&lt;COLUMNS($F$7:AC$7),"",INDEX(TableDiv[[GASB]:[GASB]],_xlfn.AGGREGATE(15,3,(TableDiv[[Agency]:[Agency]]=$E593)/(TableDiv[[Agency]:[Agency]]=$E593)*(ROW(TableDiv[Agency])-ROW(TableDiv[[#Headers],[Agency]])),COLUMNS($F$7:AC$7))))</f>
        <v/>
      </c>
      <c r="AD593" s="1069" t="str" cm="1">
        <f t="array" ref="AD593">IF($D593&lt;COLUMNS($F$7:AD$7),"",INDEX(TableDiv[[GASB]:[GASB]],_xlfn.AGGREGATE(15,3,(TableDiv[[Agency]:[Agency]]=$E593)/(TableDiv[[Agency]:[Agency]]=$E593)*(ROW(TableDiv[Agency])-ROW(TableDiv[[#Headers],[Agency]])),COLUMNS($F$7:AD$7))))</f>
        <v/>
      </c>
      <c r="AE593" s="1069" t="str" cm="1">
        <f t="array" ref="AE593">IF($D593&lt;COLUMNS($F$7:AE$7),"",INDEX(TableDiv[[GASB]:[GASB]],_xlfn.AGGREGATE(15,3,(TableDiv[[Agency]:[Agency]]=$E593)/(TableDiv[[Agency]:[Agency]]=$E593)*(ROW(TableDiv[Agency])-ROW(TableDiv[[#Headers],[Agency]])),COLUMNS($F$7:AE$7))))</f>
        <v/>
      </c>
      <c r="AF593" s="1069" t="str" cm="1">
        <f t="array" ref="AF593">IF($D593&lt;COLUMNS($F$7:AF$7),"",INDEX(TableDiv[[GASB]:[GASB]],_xlfn.AGGREGATE(15,3,(TableDiv[[Agency]:[Agency]]=$E593)/(TableDiv[[Agency]:[Agency]]=$E593)*(ROW(TableDiv[Agency])-ROW(TableDiv[[#Headers],[Agency]])),COLUMNS($F$7:AF$7))))</f>
        <v/>
      </c>
      <c r="AG593" s="1069" t="str" cm="1">
        <f t="array" ref="AG593">IF($D593&lt;COLUMNS($F$7:AG$7),"",INDEX(TableDiv[[GASB]:[GASB]],_xlfn.AGGREGATE(15,3,(TableDiv[[Agency]:[Agency]]=$E593)/(TableDiv[[Agency]:[Agency]]=$E593)*(ROW(TableDiv[Agency])-ROW(TableDiv[[#Headers],[Agency]])),COLUMNS($F$7:AG$7))))</f>
        <v/>
      </c>
      <c r="AH593" s="1069" t="str" cm="1">
        <f t="array" ref="AH593">IF($D593&lt;COLUMNS($F$7:AH$7),"",INDEX(TableDiv[[GASB]:[GASB]],_xlfn.AGGREGATE(15,3,(TableDiv[[Agency]:[Agency]]=$E593)/(TableDiv[[Agency]:[Agency]]=$E593)*(ROW(TableDiv[Agency])-ROW(TableDiv[[#Headers],[Agency]])),COLUMNS($F$7:AH$7))))</f>
        <v/>
      </c>
      <c r="AI593" s="1069" t="str" cm="1">
        <f t="array" ref="AI593">IF($D593&lt;COLUMNS($F$7:AI$7),"",INDEX(TableDiv[[GASB]:[GASB]],_xlfn.AGGREGATE(15,3,(TableDiv[[Agency]:[Agency]]=$E593)/(TableDiv[[Agency]:[Agency]]=$E593)*(ROW(TableDiv[Agency])-ROW(TableDiv[[#Headers],[Agency]])),COLUMNS($F$7:AI$7))))</f>
        <v/>
      </c>
      <c r="AJ593" s="1069" t="str" cm="1">
        <f t="array" ref="AJ593">IF($D593&lt;COLUMNS($F$7:AJ$7),"",INDEX(TableDiv[[GASB]:[GASB]],_xlfn.AGGREGATE(15,3,(TableDiv[[Agency]:[Agency]]=$E593)/(TableDiv[[Agency]:[Agency]]=$E593)*(ROW(TableDiv[Agency])-ROW(TableDiv[[#Headers],[Agency]])),COLUMNS($F$7:AJ$7))))</f>
        <v/>
      </c>
      <c r="AK593" s="1069" t="str" cm="1">
        <f t="array" ref="AK593">IF($D593&lt;COLUMNS($F$7:AK$7),"",INDEX(TableDiv[[GASB]:[GASB]],_xlfn.AGGREGATE(15,3,(TableDiv[[Agency]:[Agency]]=$E593)/(TableDiv[[Agency]:[Agency]]=$E593)*(ROW(TableDiv[Agency])-ROW(TableDiv[[#Headers],[Agency]])),COLUMNS($F$7:AK$7))))</f>
        <v/>
      </c>
      <c r="AL593" s="1069" t="str" cm="1">
        <f t="array" ref="AL593">IF($D593&lt;COLUMNS($F$7:AL$7),"",INDEX(TableDiv[[GASB]:[GASB]],_xlfn.AGGREGATE(15,3,(TableDiv[[Agency]:[Agency]]=$E593)/(TableDiv[[Agency]:[Agency]]=$E593)*(ROW(TableDiv[Agency])-ROW(TableDiv[[#Headers],[Agency]])),COLUMNS($F$7:AL$7))))</f>
        <v/>
      </c>
      <c r="AM593" s="1069" t="str" cm="1">
        <f t="array" ref="AM593">IF($D593&lt;COLUMNS($F$7:AM$7),"",INDEX(TableDiv[[GASB]:[GASB]],_xlfn.AGGREGATE(15,3,(TableDiv[[Agency]:[Agency]]=$E593)/(TableDiv[[Agency]:[Agency]]=$E593)*(ROW(TableDiv[Agency])-ROW(TableDiv[[#Headers],[Agency]])),COLUMNS($F$7:AM$7))))</f>
        <v/>
      </c>
      <c r="AN593" s="1069"/>
      <c r="AO593" s="1069"/>
      <c r="AP593" s="1069"/>
      <c r="AQ593" s="1069"/>
      <c r="AR593" s="1069"/>
      <c r="AS593" s="1069"/>
    </row>
    <row r="594" spans="1:45">
      <c r="A594" s="1069"/>
      <c r="B594" s="1069"/>
      <c r="C594" s="1069"/>
      <c r="W594" s="1069" t="str" cm="1">
        <f t="array" ref="W594">IF($D594&lt;COLUMNS($F$7:W$7),"",INDEX(TableDiv[[GASB]:[GASB]],_xlfn.AGGREGATE(15,3,(TableDiv[[Agency]:[Agency]]=$E594)/(TableDiv[[Agency]:[Agency]]=$E594)*(ROW(TableDiv[Agency])-ROW(TableDiv[[#Headers],[Agency]])),COLUMNS($F$7:W$7))))</f>
        <v/>
      </c>
      <c r="X594" s="1069" t="str" cm="1">
        <f t="array" ref="X594">IF($D594&lt;COLUMNS($F$7:X$7),"",INDEX(TableDiv[[GASB]:[GASB]],_xlfn.AGGREGATE(15,3,(TableDiv[[Agency]:[Agency]]=$E594)/(TableDiv[[Agency]:[Agency]]=$E594)*(ROW(TableDiv[Agency])-ROW(TableDiv[[#Headers],[Agency]])),COLUMNS($F$7:X$7))))</f>
        <v/>
      </c>
      <c r="Y594" s="1069" t="str" cm="1">
        <f t="array" ref="Y594">IF($D594&lt;COLUMNS($F$7:Y$7),"",INDEX(TableDiv[[GASB]:[GASB]],_xlfn.AGGREGATE(15,3,(TableDiv[[Agency]:[Agency]]=$E594)/(TableDiv[[Agency]:[Agency]]=$E594)*(ROW(TableDiv[Agency])-ROW(TableDiv[[#Headers],[Agency]])),COLUMNS($F$7:Y$7))))</f>
        <v/>
      </c>
      <c r="Z594" s="1069" t="str" cm="1">
        <f t="array" ref="Z594">IF($D594&lt;COLUMNS($F$7:Z$7),"",INDEX(TableDiv[[GASB]:[GASB]],_xlfn.AGGREGATE(15,3,(TableDiv[[Agency]:[Agency]]=$E594)/(TableDiv[[Agency]:[Agency]]=$E594)*(ROW(TableDiv[Agency])-ROW(TableDiv[[#Headers],[Agency]])),COLUMNS($F$7:Z$7))))</f>
        <v/>
      </c>
      <c r="AA594" s="1069" t="str" cm="1">
        <f t="array" ref="AA594">IF($D594&lt;COLUMNS($F$7:AA$7),"",INDEX(TableDiv[[GASB]:[GASB]],_xlfn.AGGREGATE(15,3,(TableDiv[[Agency]:[Agency]]=$E594)/(TableDiv[[Agency]:[Agency]]=$E594)*(ROW(TableDiv[Agency])-ROW(TableDiv[[#Headers],[Agency]])),COLUMNS($F$7:AA$7))))</f>
        <v/>
      </c>
      <c r="AB594" s="1069" t="str" cm="1">
        <f t="array" ref="AB594">IF($D594&lt;COLUMNS($F$7:AB$7),"",INDEX(TableDiv[[GASB]:[GASB]],_xlfn.AGGREGATE(15,3,(TableDiv[[Agency]:[Agency]]=$E594)/(TableDiv[[Agency]:[Agency]]=$E594)*(ROW(TableDiv[Agency])-ROW(TableDiv[[#Headers],[Agency]])),COLUMNS($F$7:AB$7))))</f>
        <v/>
      </c>
      <c r="AC594" s="1069" t="str" cm="1">
        <f t="array" ref="AC594">IF($D594&lt;COLUMNS($F$7:AC$7),"",INDEX(TableDiv[[GASB]:[GASB]],_xlfn.AGGREGATE(15,3,(TableDiv[[Agency]:[Agency]]=$E594)/(TableDiv[[Agency]:[Agency]]=$E594)*(ROW(TableDiv[Agency])-ROW(TableDiv[[#Headers],[Agency]])),COLUMNS($F$7:AC$7))))</f>
        <v/>
      </c>
      <c r="AD594" s="1069" t="str" cm="1">
        <f t="array" ref="AD594">IF($D594&lt;COLUMNS($F$7:AD$7),"",INDEX(TableDiv[[GASB]:[GASB]],_xlfn.AGGREGATE(15,3,(TableDiv[[Agency]:[Agency]]=$E594)/(TableDiv[[Agency]:[Agency]]=$E594)*(ROW(TableDiv[Agency])-ROW(TableDiv[[#Headers],[Agency]])),COLUMNS($F$7:AD$7))))</f>
        <v/>
      </c>
      <c r="AE594" s="1069" t="str" cm="1">
        <f t="array" ref="AE594">IF($D594&lt;COLUMNS($F$7:AE$7),"",INDEX(TableDiv[[GASB]:[GASB]],_xlfn.AGGREGATE(15,3,(TableDiv[[Agency]:[Agency]]=$E594)/(TableDiv[[Agency]:[Agency]]=$E594)*(ROW(TableDiv[Agency])-ROW(TableDiv[[#Headers],[Agency]])),COLUMNS($F$7:AE$7))))</f>
        <v/>
      </c>
      <c r="AF594" s="1069" t="str" cm="1">
        <f t="array" ref="AF594">IF($D594&lt;COLUMNS($F$7:AF$7),"",INDEX(TableDiv[[GASB]:[GASB]],_xlfn.AGGREGATE(15,3,(TableDiv[[Agency]:[Agency]]=$E594)/(TableDiv[[Agency]:[Agency]]=$E594)*(ROW(TableDiv[Agency])-ROW(TableDiv[[#Headers],[Agency]])),COLUMNS($F$7:AF$7))))</f>
        <v/>
      </c>
      <c r="AG594" s="1069" t="str" cm="1">
        <f t="array" ref="AG594">IF($D594&lt;COLUMNS($F$7:AG$7),"",INDEX(TableDiv[[GASB]:[GASB]],_xlfn.AGGREGATE(15,3,(TableDiv[[Agency]:[Agency]]=$E594)/(TableDiv[[Agency]:[Agency]]=$E594)*(ROW(TableDiv[Agency])-ROW(TableDiv[[#Headers],[Agency]])),COLUMNS($F$7:AG$7))))</f>
        <v/>
      </c>
      <c r="AH594" s="1069" t="str" cm="1">
        <f t="array" ref="AH594">IF($D594&lt;COLUMNS($F$7:AH$7),"",INDEX(TableDiv[[GASB]:[GASB]],_xlfn.AGGREGATE(15,3,(TableDiv[[Agency]:[Agency]]=$E594)/(TableDiv[[Agency]:[Agency]]=$E594)*(ROW(TableDiv[Agency])-ROW(TableDiv[[#Headers],[Agency]])),COLUMNS($F$7:AH$7))))</f>
        <v/>
      </c>
      <c r="AI594" s="1069" t="str" cm="1">
        <f t="array" ref="AI594">IF($D594&lt;COLUMNS($F$7:AI$7),"",INDEX(TableDiv[[GASB]:[GASB]],_xlfn.AGGREGATE(15,3,(TableDiv[[Agency]:[Agency]]=$E594)/(TableDiv[[Agency]:[Agency]]=$E594)*(ROW(TableDiv[Agency])-ROW(TableDiv[[#Headers],[Agency]])),COLUMNS($F$7:AI$7))))</f>
        <v/>
      </c>
      <c r="AJ594" s="1069" t="str" cm="1">
        <f t="array" ref="AJ594">IF($D594&lt;COLUMNS($F$7:AJ$7),"",INDEX(TableDiv[[GASB]:[GASB]],_xlfn.AGGREGATE(15,3,(TableDiv[[Agency]:[Agency]]=$E594)/(TableDiv[[Agency]:[Agency]]=$E594)*(ROW(TableDiv[Agency])-ROW(TableDiv[[#Headers],[Agency]])),COLUMNS($F$7:AJ$7))))</f>
        <v/>
      </c>
      <c r="AK594" s="1069" t="str" cm="1">
        <f t="array" ref="AK594">IF($D594&lt;COLUMNS($F$7:AK$7),"",INDEX(TableDiv[[GASB]:[GASB]],_xlfn.AGGREGATE(15,3,(TableDiv[[Agency]:[Agency]]=$E594)/(TableDiv[[Agency]:[Agency]]=$E594)*(ROW(TableDiv[Agency])-ROW(TableDiv[[#Headers],[Agency]])),COLUMNS($F$7:AK$7))))</f>
        <v/>
      </c>
      <c r="AL594" s="1069" t="str" cm="1">
        <f t="array" ref="AL594">IF($D594&lt;COLUMNS($F$7:AL$7),"",INDEX(TableDiv[[GASB]:[GASB]],_xlfn.AGGREGATE(15,3,(TableDiv[[Agency]:[Agency]]=$E594)/(TableDiv[[Agency]:[Agency]]=$E594)*(ROW(TableDiv[Agency])-ROW(TableDiv[[#Headers],[Agency]])),COLUMNS($F$7:AL$7))))</f>
        <v/>
      </c>
      <c r="AM594" s="1069" t="str" cm="1">
        <f t="array" ref="AM594">IF($D594&lt;COLUMNS($F$7:AM$7),"",INDEX(TableDiv[[GASB]:[GASB]],_xlfn.AGGREGATE(15,3,(TableDiv[[Agency]:[Agency]]=$E594)/(TableDiv[[Agency]:[Agency]]=$E594)*(ROW(TableDiv[Agency])-ROW(TableDiv[[#Headers],[Agency]])),COLUMNS($F$7:AM$7))))</f>
        <v/>
      </c>
      <c r="AN594" s="1069"/>
      <c r="AO594" s="1069"/>
      <c r="AP594" s="1069"/>
      <c r="AQ594" s="1069"/>
      <c r="AR594" s="1069"/>
      <c r="AS594" s="1069"/>
    </row>
    <row r="595" spans="1:45">
      <c r="A595" s="1069"/>
      <c r="B595" s="1069"/>
      <c r="C595" s="1069"/>
      <c r="W595" s="1069" t="str" cm="1">
        <f t="array" ref="W595">IF($D595&lt;COLUMNS($F$7:W$7),"",INDEX(TableDiv[[GASB]:[GASB]],_xlfn.AGGREGATE(15,3,(TableDiv[[Agency]:[Agency]]=$E595)/(TableDiv[[Agency]:[Agency]]=$E595)*(ROW(TableDiv[Agency])-ROW(TableDiv[[#Headers],[Agency]])),COLUMNS($F$7:W$7))))</f>
        <v/>
      </c>
      <c r="X595" s="1069" t="str" cm="1">
        <f t="array" ref="X595">IF($D595&lt;COLUMNS($F$7:X$7),"",INDEX(TableDiv[[GASB]:[GASB]],_xlfn.AGGREGATE(15,3,(TableDiv[[Agency]:[Agency]]=$E595)/(TableDiv[[Agency]:[Agency]]=$E595)*(ROW(TableDiv[Agency])-ROW(TableDiv[[#Headers],[Agency]])),COLUMNS($F$7:X$7))))</f>
        <v/>
      </c>
      <c r="Y595" s="1069" t="str" cm="1">
        <f t="array" ref="Y595">IF($D595&lt;COLUMNS($F$7:Y$7),"",INDEX(TableDiv[[GASB]:[GASB]],_xlfn.AGGREGATE(15,3,(TableDiv[[Agency]:[Agency]]=$E595)/(TableDiv[[Agency]:[Agency]]=$E595)*(ROW(TableDiv[Agency])-ROW(TableDiv[[#Headers],[Agency]])),COLUMNS($F$7:Y$7))))</f>
        <v/>
      </c>
      <c r="Z595" s="1069" t="str" cm="1">
        <f t="array" ref="Z595">IF($D595&lt;COLUMNS($F$7:Z$7),"",INDEX(TableDiv[[GASB]:[GASB]],_xlfn.AGGREGATE(15,3,(TableDiv[[Agency]:[Agency]]=$E595)/(TableDiv[[Agency]:[Agency]]=$E595)*(ROW(TableDiv[Agency])-ROW(TableDiv[[#Headers],[Agency]])),COLUMNS($F$7:Z$7))))</f>
        <v/>
      </c>
      <c r="AA595" s="1069" t="str" cm="1">
        <f t="array" ref="AA595">IF($D595&lt;COLUMNS($F$7:AA$7),"",INDEX(TableDiv[[GASB]:[GASB]],_xlfn.AGGREGATE(15,3,(TableDiv[[Agency]:[Agency]]=$E595)/(TableDiv[[Agency]:[Agency]]=$E595)*(ROW(TableDiv[Agency])-ROW(TableDiv[[#Headers],[Agency]])),COLUMNS($F$7:AA$7))))</f>
        <v/>
      </c>
      <c r="AB595" s="1069" t="str" cm="1">
        <f t="array" ref="AB595">IF($D595&lt;COLUMNS($F$7:AB$7),"",INDEX(TableDiv[[GASB]:[GASB]],_xlfn.AGGREGATE(15,3,(TableDiv[[Agency]:[Agency]]=$E595)/(TableDiv[[Agency]:[Agency]]=$E595)*(ROW(TableDiv[Agency])-ROW(TableDiv[[#Headers],[Agency]])),COLUMNS($F$7:AB$7))))</f>
        <v/>
      </c>
      <c r="AC595" s="1069" t="str" cm="1">
        <f t="array" ref="AC595">IF($D595&lt;COLUMNS($F$7:AC$7),"",INDEX(TableDiv[[GASB]:[GASB]],_xlfn.AGGREGATE(15,3,(TableDiv[[Agency]:[Agency]]=$E595)/(TableDiv[[Agency]:[Agency]]=$E595)*(ROW(TableDiv[Agency])-ROW(TableDiv[[#Headers],[Agency]])),COLUMNS($F$7:AC$7))))</f>
        <v/>
      </c>
      <c r="AD595" s="1069" t="str" cm="1">
        <f t="array" ref="AD595">IF($D595&lt;COLUMNS($F$7:AD$7),"",INDEX(TableDiv[[GASB]:[GASB]],_xlfn.AGGREGATE(15,3,(TableDiv[[Agency]:[Agency]]=$E595)/(TableDiv[[Agency]:[Agency]]=$E595)*(ROW(TableDiv[Agency])-ROW(TableDiv[[#Headers],[Agency]])),COLUMNS($F$7:AD$7))))</f>
        <v/>
      </c>
      <c r="AE595" s="1069" t="str" cm="1">
        <f t="array" ref="AE595">IF($D595&lt;COLUMNS($F$7:AE$7),"",INDEX(TableDiv[[GASB]:[GASB]],_xlfn.AGGREGATE(15,3,(TableDiv[[Agency]:[Agency]]=$E595)/(TableDiv[[Agency]:[Agency]]=$E595)*(ROW(TableDiv[Agency])-ROW(TableDiv[[#Headers],[Agency]])),COLUMNS($F$7:AE$7))))</f>
        <v/>
      </c>
      <c r="AF595" s="1069" t="str" cm="1">
        <f t="array" ref="AF595">IF($D595&lt;COLUMNS($F$7:AF$7),"",INDEX(TableDiv[[GASB]:[GASB]],_xlfn.AGGREGATE(15,3,(TableDiv[[Agency]:[Agency]]=$E595)/(TableDiv[[Agency]:[Agency]]=$E595)*(ROW(TableDiv[Agency])-ROW(TableDiv[[#Headers],[Agency]])),COLUMNS($F$7:AF$7))))</f>
        <v/>
      </c>
      <c r="AG595" s="1069" t="str" cm="1">
        <f t="array" ref="AG595">IF($D595&lt;COLUMNS($F$7:AG$7),"",INDEX(TableDiv[[GASB]:[GASB]],_xlfn.AGGREGATE(15,3,(TableDiv[[Agency]:[Agency]]=$E595)/(TableDiv[[Agency]:[Agency]]=$E595)*(ROW(TableDiv[Agency])-ROW(TableDiv[[#Headers],[Agency]])),COLUMNS($F$7:AG$7))))</f>
        <v/>
      </c>
      <c r="AH595" s="1069" t="str" cm="1">
        <f t="array" ref="AH595">IF($D595&lt;COLUMNS($F$7:AH$7),"",INDEX(TableDiv[[GASB]:[GASB]],_xlfn.AGGREGATE(15,3,(TableDiv[[Agency]:[Agency]]=$E595)/(TableDiv[[Agency]:[Agency]]=$E595)*(ROW(TableDiv[Agency])-ROW(TableDiv[[#Headers],[Agency]])),COLUMNS($F$7:AH$7))))</f>
        <v/>
      </c>
      <c r="AI595" s="1069" t="str" cm="1">
        <f t="array" ref="AI595">IF($D595&lt;COLUMNS($F$7:AI$7),"",INDEX(TableDiv[[GASB]:[GASB]],_xlfn.AGGREGATE(15,3,(TableDiv[[Agency]:[Agency]]=$E595)/(TableDiv[[Agency]:[Agency]]=$E595)*(ROW(TableDiv[Agency])-ROW(TableDiv[[#Headers],[Agency]])),COLUMNS($F$7:AI$7))))</f>
        <v/>
      </c>
      <c r="AJ595" s="1069" t="str" cm="1">
        <f t="array" ref="AJ595">IF($D595&lt;COLUMNS($F$7:AJ$7),"",INDEX(TableDiv[[GASB]:[GASB]],_xlfn.AGGREGATE(15,3,(TableDiv[[Agency]:[Agency]]=$E595)/(TableDiv[[Agency]:[Agency]]=$E595)*(ROW(TableDiv[Agency])-ROW(TableDiv[[#Headers],[Agency]])),COLUMNS($F$7:AJ$7))))</f>
        <v/>
      </c>
      <c r="AK595" s="1069" t="str" cm="1">
        <f t="array" ref="AK595">IF($D595&lt;COLUMNS($F$7:AK$7),"",INDEX(TableDiv[[GASB]:[GASB]],_xlfn.AGGREGATE(15,3,(TableDiv[[Agency]:[Agency]]=$E595)/(TableDiv[[Agency]:[Agency]]=$E595)*(ROW(TableDiv[Agency])-ROW(TableDiv[[#Headers],[Agency]])),COLUMNS($F$7:AK$7))))</f>
        <v/>
      </c>
      <c r="AL595" s="1069" t="str" cm="1">
        <f t="array" ref="AL595">IF($D595&lt;COLUMNS($F$7:AL$7),"",INDEX(TableDiv[[GASB]:[GASB]],_xlfn.AGGREGATE(15,3,(TableDiv[[Agency]:[Agency]]=$E595)/(TableDiv[[Agency]:[Agency]]=$E595)*(ROW(TableDiv[Agency])-ROW(TableDiv[[#Headers],[Agency]])),COLUMNS($F$7:AL$7))))</f>
        <v/>
      </c>
      <c r="AM595" s="1069" t="str" cm="1">
        <f t="array" ref="AM595">IF($D595&lt;COLUMNS($F$7:AM$7),"",INDEX(TableDiv[[GASB]:[GASB]],_xlfn.AGGREGATE(15,3,(TableDiv[[Agency]:[Agency]]=$E595)/(TableDiv[[Agency]:[Agency]]=$E595)*(ROW(TableDiv[Agency])-ROW(TableDiv[[#Headers],[Agency]])),COLUMNS($F$7:AM$7))))</f>
        <v/>
      </c>
      <c r="AN595" s="1069"/>
      <c r="AO595" s="1069"/>
      <c r="AP595" s="1069"/>
      <c r="AQ595" s="1069"/>
      <c r="AR595" s="1069"/>
      <c r="AS595" s="1069"/>
    </row>
    <row r="596" spans="1:45">
      <c r="A596" s="1069"/>
      <c r="B596" s="1069"/>
      <c r="C596" s="1069"/>
      <c r="W596" s="1069" t="str" cm="1">
        <f t="array" ref="W596">IF($D596&lt;COLUMNS($F$7:W$7),"",INDEX(TableDiv[[GASB]:[GASB]],_xlfn.AGGREGATE(15,3,(TableDiv[[Agency]:[Agency]]=$E596)/(TableDiv[[Agency]:[Agency]]=$E596)*(ROW(TableDiv[Agency])-ROW(TableDiv[[#Headers],[Agency]])),COLUMNS($F$7:W$7))))</f>
        <v/>
      </c>
      <c r="X596" s="1069" t="str" cm="1">
        <f t="array" ref="X596">IF($D596&lt;COLUMNS($F$7:X$7),"",INDEX(TableDiv[[GASB]:[GASB]],_xlfn.AGGREGATE(15,3,(TableDiv[[Agency]:[Agency]]=$E596)/(TableDiv[[Agency]:[Agency]]=$E596)*(ROW(TableDiv[Agency])-ROW(TableDiv[[#Headers],[Agency]])),COLUMNS($F$7:X$7))))</f>
        <v/>
      </c>
      <c r="Y596" s="1069" t="str" cm="1">
        <f t="array" ref="Y596">IF($D596&lt;COLUMNS($F$7:Y$7),"",INDEX(TableDiv[[GASB]:[GASB]],_xlfn.AGGREGATE(15,3,(TableDiv[[Agency]:[Agency]]=$E596)/(TableDiv[[Agency]:[Agency]]=$E596)*(ROW(TableDiv[Agency])-ROW(TableDiv[[#Headers],[Agency]])),COLUMNS($F$7:Y$7))))</f>
        <v/>
      </c>
      <c r="Z596" s="1069" t="str" cm="1">
        <f t="array" ref="Z596">IF($D596&lt;COLUMNS($F$7:Z$7),"",INDEX(TableDiv[[GASB]:[GASB]],_xlfn.AGGREGATE(15,3,(TableDiv[[Agency]:[Agency]]=$E596)/(TableDiv[[Agency]:[Agency]]=$E596)*(ROW(TableDiv[Agency])-ROW(TableDiv[[#Headers],[Agency]])),COLUMNS($F$7:Z$7))))</f>
        <v/>
      </c>
      <c r="AA596" s="1069" t="str" cm="1">
        <f t="array" ref="AA596">IF($D596&lt;COLUMNS($F$7:AA$7),"",INDEX(TableDiv[[GASB]:[GASB]],_xlfn.AGGREGATE(15,3,(TableDiv[[Agency]:[Agency]]=$E596)/(TableDiv[[Agency]:[Agency]]=$E596)*(ROW(TableDiv[Agency])-ROW(TableDiv[[#Headers],[Agency]])),COLUMNS($F$7:AA$7))))</f>
        <v/>
      </c>
      <c r="AB596" s="1069" t="str" cm="1">
        <f t="array" ref="AB596">IF($D596&lt;COLUMNS($F$7:AB$7),"",INDEX(TableDiv[[GASB]:[GASB]],_xlfn.AGGREGATE(15,3,(TableDiv[[Agency]:[Agency]]=$E596)/(TableDiv[[Agency]:[Agency]]=$E596)*(ROW(TableDiv[Agency])-ROW(TableDiv[[#Headers],[Agency]])),COLUMNS($F$7:AB$7))))</f>
        <v/>
      </c>
      <c r="AC596" s="1069" t="str" cm="1">
        <f t="array" ref="AC596">IF($D596&lt;COLUMNS($F$7:AC$7),"",INDEX(TableDiv[[GASB]:[GASB]],_xlfn.AGGREGATE(15,3,(TableDiv[[Agency]:[Agency]]=$E596)/(TableDiv[[Agency]:[Agency]]=$E596)*(ROW(TableDiv[Agency])-ROW(TableDiv[[#Headers],[Agency]])),COLUMNS($F$7:AC$7))))</f>
        <v/>
      </c>
      <c r="AD596" s="1069" t="str" cm="1">
        <f t="array" ref="AD596">IF($D596&lt;COLUMNS($F$7:AD$7),"",INDEX(TableDiv[[GASB]:[GASB]],_xlfn.AGGREGATE(15,3,(TableDiv[[Agency]:[Agency]]=$E596)/(TableDiv[[Agency]:[Agency]]=$E596)*(ROW(TableDiv[Agency])-ROW(TableDiv[[#Headers],[Agency]])),COLUMNS($F$7:AD$7))))</f>
        <v/>
      </c>
      <c r="AE596" s="1069" t="str" cm="1">
        <f t="array" ref="AE596">IF($D596&lt;COLUMNS($F$7:AE$7),"",INDEX(TableDiv[[GASB]:[GASB]],_xlfn.AGGREGATE(15,3,(TableDiv[[Agency]:[Agency]]=$E596)/(TableDiv[[Agency]:[Agency]]=$E596)*(ROW(TableDiv[Agency])-ROW(TableDiv[[#Headers],[Agency]])),COLUMNS($F$7:AE$7))))</f>
        <v/>
      </c>
      <c r="AF596" s="1069" t="str" cm="1">
        <f t="array" ref="AF596">IF($D596&lt;COLUMNS($F$7:AF$7),"",INDEX(TableDiv[[GASB]:[GASB]],_xlfn.AGGREGATE(15,3,(TableDiv[[Agency]:[Agency]]=$E596)/(TableDiv[[Agency]:[Agency]]=$E596)*(ROW(TableDiv[Agency])-ROW(TableDiv[[#Headers],[Agency]])),COLUMNS($F$7:AF$7))))</f>
        <v/>
      </c>
      <c r="AG596" s="1069" t="str" cm="1">
        <f t="array" ref="AG596">IF($D596&lt;COLUMNS($F$7:AG$7),"",INDEX(TableDiv[[GASB]:[GASB]],_xlfn.AGGREGATE(15,3,(TableDiv[[Agency]:[Agency]]=$E596)/(TableDiv[[Agency]:[Agency]]=$E596)*(ROW(TableDiv[Agency])-ROW(TableDiv[[#Headers],[Agency]])),COLUMNS($F$7:AG$7))))</f>
        <v/>
      </c>
      <c r="AH596" s="1069" t="str" cm="1">
        <f t="array" ref="AH596">IF($D596&lt;COLUMNS($F$7:AH$7),"",INDEX(TableDiv[[GASB]:[GASB]],_xlfn.AGGREGATE(15,3,(TableDiv[[Agency]:[Agency]]=$E596)/(TableDiv[[Agency]:[Agency]]=$E596)*(ROW(TableDiv[Agency])-ROW(TableDiv[[#Headers],[Agency]])),COLUMNS($F$7:AH$7))))</f>
        <v/>
      </c>
      <c r="AI596" s="1069" t="str" cm="1">
        <f t="array" ref="AI596">IF($D596&lt;COLUMNS($F$7:AI$7),"",INDEX(TableDiv[[GASB]:[GASB]],_xlfn.AGGREGATE(15,3,(TableDiv[[Agency]:[Agency]]=$E596)/(TableDiv[[Agency]:[Agency]]=$E596)*(ROW(TableDiv[Agency])-ROW(TableDiv[[#Headers],[Agency]])),COLUMNS($F$7:AI$7))))</f>
        <v/>
      </c>
      <c r="AJ596" s="1069" t="str" cm="1">
        <f t="array" ref="AJ596">IF($D596&lt;COLUMNS($F$7:AJ$7),"",INDEX(TableDiv[[GASB]:[GASB]],_xlfn.AGGREGATE(15,3,(TableDiv[[Agency]:[Agency]]=$E596)/(TableDiv[[Agency]:[Agency]]=$E596)*(ROW(TableDiv[Agency])-ROW(TableDiv[[#Headers],[Agency]])),COLUMNS($F$7:AJ$7))))</f>
        <v/>
      </c>
      <c r="AK596" s="1069" t="str" cm="1">
        <f t="array" ref="AK596">IF($D596&lt;COLUMNS($F$7:AK$7),"",INDEX(TableDiv[[GASB]:[GASB]],_xlfn.AGGREGATE(15,3,(TableDiv[[Agency]:[Agency]]=$E596)/(TableDiv[[Agency]:[Agency]]=$E596)*(ROW(TableDiv[Agency])-ROW(TableDiv[[#Headers],[Agency]])),COLUMNS($F$7:AK$7))))</f>
        <v/>
      </c>
      <c r="AL596" s="1069" t="str" cm="1">
        <f t="array" ref="AL596">IF($D596&lt;COLUMNS($F$7:AL$7),"",INDEX(TableDiv[[GASB]:[GASB]],_xlfn.AGGREGATE(15,3,(TableDiv[[Agency]:[Agency]]=$E596)/(TableDiv[[Agency]:[Agency]]=$E596)*(ROW(TableDiv[Agency])-ROW(TableDiv[[#Headers],[Agency]])),COLUMNS($F$7:AL$7))))</f>
        <v/>
      </c>
      <c r="AM596" s="1069" t="str" cm="1">
        <f t="array" ref="AM596">IF($D596&lt;COLUMNS($F$7:AM$7),"",INDEX(TableDiv[[GASB]:[GASB]],_xlfn.AGGREGATE(15,3,(TableDiv[[Agency]:[Agency]]=$E596)/(TableDiv[[Agency]:[Agency]]=$E596)*(ROW(TableDiv[Agency])-ROW(TableDiv[[#Headers],[Agency]])),COLUMNS($F$7:AM$7))))</f>
        <v/>
      </c>
      <c r="AN596" s="1069"/>
      <c r="AO596" s="1069"/>
      <c r="AP596" s="1069"/>
      <c r="AQ596" s="1069"/>
      <c r="AR596" s="1069"/>
      <c r="AS596" s="1069"/>
    </row>
    <row r="597" spans="1:45">
      <c r="A597" s="1069"/>
      <c r="B597" s="1069"/>
      <c r="C597" s="1069"/>
      <c r="W597" s="1069" t="str" cm="1">
        <f t="array" ref="W597">IF($D597&lt;COLUMNS($F$7:W$7),"",INDEX(TableDiv[[GASB]:[GASB]],_xlfn.AGGREGATE(15,3,(TableDiv[[Agency]:[Agency]]=$E597)/(TableDiv[[Agency]:[Agency]]=$E597)*(ROW(TableDiv[Agency])-ROW(TableDiv[[#Headers],[Agency]])),COLUMNS($F$7:W$7))))</f>
        <v/>
      </c>
      <c r="X597" s="1069" t="str" cm="1">
        <f t="array" ref="X597">IF($D597&lt;COLUMNS($F$7:X$7),"",INDEX(TableDiv[[GASB]:[GASB]],_xlfn.AGGREGATE(15,3,(TableDiv[[Agency]:[Agency]]=$E597)/(TableDiv[[Agency]:[Agency]]=$E597)*(ROW(TableDiv[Agency])-ROW(TableDiv[[#Headers],[Agency]])),COLUMNS($F$7:X$7))))</f>
        <v/>
      </c>
      <c r="Y597" s="1069" t="str" cm="1">
        <f t="array" ref="Y597">IF($D597&lt;COLUMNS($F$7:Y$7),"",INDEX(TableDiv[[GASB]:[GASB]],_xlfn.AGGREGATE(15,3,(TableDiv[[Agency]:[Agency]]=$E597)/(TableDiv[[Agency]:[Agency]]=$E597)*(ROW(TableDiv[Agency])-ROW(TableDiv[[#Headers],[Agency]])),COLUMNS($F$7:Y$7))))</f>
        <v/>
      </c>
      <c r="Z597" s="1069" t="str" cm="1">
        <f t="array" ref="Z597">IF($D597&lt;COLUMNS($F$7:Z$7),"",INDEX(TableDiv[[GASB]:[GASB]],_xlfn.AGGREGATE(15,3,(TableDiv[[Agency]:[Agency]]=$E597)/(TableDiv[[Agency]:[Agency]]=$E597)*(ROW(TableDiv[Agency])-ROW(TableDiv[[#Headers],[Agency]])),COLUMNS($F$7:Z$7))))</f>
        <v/>
      </c>
      <c r="AA597" s="1069" t="str" cm="1">
        <f t="array" ref="AA597">IF($D597&lt;COLUMNS($F$7:AA$7),"",INDEX(TableDiv[[GASB]:[GASB]],_xlfn.AGGREGATE(15,3,(TableDiv[[Agency]:[Agency]]=$E597)/(TableDiv[[Agency]:[Agency]]=$E597)*(ROW(TableDiv[Agency])-ROW(TableDiv[[#Headers],[Agency]])),COLUMNS($F$7:AA$7))))</f>
        <v/>
      </c>
      <c r="AB597" s="1069" t="str" cm="1">
        <f t="array" ref="AB597">IF($D597&lt;COLUMNS($F$7:AB$7),"",INDEX(TableDiv[[GASB]:[GASB]],_xlfn.AGGREGATE(15,3,(TableDiv[[Agency]:[Agency]]=$E597)/(TableDiv[[Agency]:[Agency]]=$E597)*(ROW(TableDiv[Agency])-ROW(TableDiv[[#Headers],[Agency]])),COLUMNS($F$7:AB$7))))</f>
        <v/>
      </c>
      <c r="AC597" s="1069" t="str" cm="1">
        <f t="array" ref="AC597">IF($D597&lt;COLUMNS($F$7:AC$7),"",INDEX(TableDiv[[GASB]:[GASB]],_xlfn.AGGREGATE(15,3,(TableDiv[[Agency]:[Agency]]=$E597)/(TableDiv[[Agency]:[Agency]]=$E597)*(ROW(TableDiv[Agency])-ROW(TableDiv[[#Headers],[Agency]])),COLUMNS($F$7:AC$7))))</f>
        <v/>
      </c>
      <c r="AD597" s="1069" t="str" cm="1">
        <f t="array" ref="AD597">IF($D597&lt;COLUMNS($F$7:AD$7),"",INDEX(TableDiv[[GASB]:[GASB]],_xlfn.AGGREGATE(15,3,(TableDiv[[Agency]:[Agency]]=$E597)/(TableDiv[[Agency]:[Agency]]=$E597)*(ROW(TableDiv[Agency])-ROW(TableDiv[[#Headers],[Agency]])),COLUMNS($F$7:AD$7))))</f>
        <v/>
      </c>
      <c r="AE597" s="1069" t="str" cm="1">
        <f t="array" ref="AE597">IF($D597&lt;COLUMNS($F$7:AE$7),"",INDEX(TableDiv[[GASB]:[GASB]],_xlfn.AGGREGATE(15,3,(TableDiv[[Agency]:[Agency]]=$E597)/(TableDiv[[Agency]:[Agency]]=$E597)*(ROW(TableDiv[Agency])-ROW(TableDiv[[#Headers],[Agency]])),COLUMNS($F$7:AE$7))))</f>
        <v/>
      </c>
      <c r="AF597" s="1069" t="str" cm="1">
        <f t="array" ref="AF597">IF($D597&lt;COLUMNS($F$7:AF$7),"",INDEX(TableDiv[[GASB]:[GASB]],_xlfn.AGGREGATE(15,3,(TableDiv[[Agency]:[Agency]]=$E597)/(TableDiv[[Agency]:[Agency]]=$E597)*(ROW(TableDiv[Agency])-ROW(TableDiv[[#Headers],[Agency]])),COLUMNS($F$7:AF$7))))</f>
        <v/>
      </c>
      <c r="AG597" s="1069" t="str" cm="1">
        <f t="array" ref="AG597">IF($D597&lt;COLUMNS($F$7:AG$7),"",INDEX(TableDiv[[GASB]:[GASB]],_xlfn.AGGREGATE(15,3,(TableDiv[[Agency]:[Agency]]=$E597)/(TableDiv[[Agency]:[Agency]]=$E597)*(ROW(TableDiv[Agency])-ROW(TableDiv[[#Headers],[Agency]])),COLUMNS($F$7:AG$7))))</f>
        <v/>
      </c>
      <c r="AH597" s="1069" t="str" cm="1">
        <f t="array" ref="AH597">IF($D597&lt;COLUMNS($F$7:AH$7),"",INDEX(TableDiv[[GASB]:[GASB]],_xlfn.AGGREGATE(15,3,(TableDiv[[Agency]:[Agency]]=$E597)/(TableDiv[[Agency]:[Agency]]=$E597)*(ROW(TableDiv[Agency])-ROW(TableDiv[[#Headers],[Agency]])),COLUMNS($F$7:AH$7))))</f>
        <v/>
      </c>
      <c r="AI597" s="1069" t="str" cm="1">
        <f t="array" ref="AI597">IF($D597&lt;COLUMNS($F$7:AI$7),"",INDEX(TableDiv[[GASB]:[GASB]],_xlfn.AGGREGATE(15,3,(TableDiv[[Agency]:[Agency]]=$E597)/(TableDiv[[Agency]:[Agency]]=$E597)*(ROW(TableDiv[Agency])-ROW(TableDiv[[#Headers],[Agency]])),COLUMNS($F$7:AI$7))))</f>
        <v/>
      </c>
      <c r="AJ597" s="1069" t="str" cm="1">
        <f t="array" ref="AJ597">IF($D597&lt;COLUMNS($F$7:AJ$7),"",INDEX(TableDiv[[GASB]:[GASB]],_xlfn.AGGREGATE(15,3,(TableDiv[[Agency]:[Agency]]=$E597)/(TableDiv[[Agency]:[Agency]]=$E597)*(ROW(TableDiv[Agency])-ROW(TableDiv[[#Headers],[Agency]])),COLUMNS($F$7:AJ$7))))</f>
        <v/>
      </c>
      <c r="AK597" s="1069" t="str" cm="1">
        <f t="array" ref="AK597">IF($D597&lt;COLUMNS($F$7:AK$7),"",INDEX(TableDiv[[GASB]:[GASB]],_xlfn.AGGREGATE(15,3,(TableDiv[[Agency]:[Agency]]=$E597)/(TableDiv[[Agency]:[Agency]]=$E597)*(ROW(TableDiv[Agency])-ROW(TableDiv[[#Headers],[Agency]])),COLUMNS($F$7:AK$7))))</f>
        <v/>
      </c>
      <c r="AL597" s="1069" t="str" cm="1">
        <f t="array" ref="AL597">IF($D597&lt;COLUMNS($F$7:AL$7),"",INDEX(TableDiv[[GASB]:[GASB]],_xlfn.AGGREGATE(15,3,(TableDiv[[Agency]:[Agency]]=$E597)/(TableDiv[[Agency]:[Agency]]=$E597)*(ROW(TableDiv[Agency])-ROW(TableDiv[[#Headers],[Agency]])),COLUMNS($F$7:AL$7))))</f>
        <v/>
      </c>
      <c r="AM597" s="1069" t="str" cm="1">
        <f t="array" ref="AM597">IF($D597&lt;COLUMNS($F$7:AM$7),"",INDEX(TableDiv[[GASB]:[GASB]],_xlfn.AGGREGATE(15,3,(TableDiv[[Agency]:[Agency]]=$E597)/(TableDiv[[Agency]:[Agency]]=$E597)*(ROW(TableDiv[Agency])-ROW(TableDiv[[#Headers],[Agency]])),COLUMNS($F$7:AM$7))))</f>
        <v/>
      </c>
      <c r="AN597" s="1069"/>
      <c r="AO597" s="1069"/>
      <c r="AP597" s="1069"/>
      <c r="AQ597" s="1069"/>
      <c r="AR597" s="1069"/>
      <c r="AS597" s="1069"/>
    </row>
    <row r="598" spans="1:45">
      <c r="A598" s="1069"/>
      <c r="B598" s="1069"/>
      <c r="C598" s="1069"/>
      <c r="W598" s="1069" t="str" cm="1">
        <f t="array" ref="W598">IF($D598&lt;COLUMNS($F$7:W$7),"",INDEX(TableDiv[[GASB]:[GASB]],_xlfn.AGGREGATE(15,3,(TableDiv[[Agency]:[Agency]]=$E598)/(TableDiv[[Agency]:[Agency]]=$E598)*(ROW(TableDiv[Agency])-ROW(TableDiv[[#Headers],[Agency]])),COLUMNS($F$7:W$7))))</f>
        <v/>
      </c>
      <c r="X598" s="1069" t="str" cm="1">
        <f t="array" ref="X598">IF($D598&lt;COLUMNS($F$7:X$7),"",INDEX(TableDiv[[GASB]:[GASB]],_xlfn.AGGREGATE(15,3,(TableDiv[[Agency]:[Agency]]=$E598)/(TableDiv[[Agency]:[Agency]]=$E598)*(ROW(TableDiv[Agency])-ROW(TableDiv[[#Headers],[Agency]])),COLUMNS($F$7:X$7))))</f>
        <v/>
      </c>
      <c r="Y598" s="1069" t="str" cm="1">
        <f t="array" ref="Y598">IF($D598&lt;COLUMNS($F$7:Y$7),"",INDEX(TableDiv[[GASB]:[GASB]],_xlfn.AGGREGATE(15,3,(TableDiv[[Agency]:[Agency]]=$E598)/(TableDiv[[Agency]:[Agency]]=$E598)*(ROW(TableDiv[Agency])-ROW(TableDiv[[#Headers],[Agency]])),COLUMNS($F$7:Y$7))))</f>
        <v/>
      </c>
      <c r="Z598" s="1069" t="str" cm="1">
        <f t="array" ref="Z598">IF($D598&lt;COLUMNS($F$7:Z$7),"",INDEX(TableDiv[[GASB]:[GASB]],_xlfn.AGGREGATE(15,3,(TableDiv[[Agency]:[Agency]]=$E598)/(TableDiv[[Agency]:[Agency]]=$E598)*(ROW(TableDiv[Agency])-ROW(TableDiv[[#Headers],[Agency]])),COLUMNS($F$7:Z$7))))</f>
        <v/>
      </c>
      <c r="AA598" s="1069" t="str" cm="1">
        <f t="array" ref="AA598">IF($D598&lt;COLUMNS($F$7:AA$7),"",INDEX(TableDiv[[GASB]:[GASB]],_xlfn.AGGREGATE(15,3,(TableDiv[[Agency]:[Agency]]=$E598)/(TableDiv[[Agency]:[Agency]]=$E598)*(ROW(TableDiv[Agency])-ROW(TableDiv[[#Headers],[Agency]])),COLUMNS($F$7:AA$7))))</f>
        <v/>
      </c>
      <c r="AB598" s="1069" t="str" cm="1">
        <f t="array" ref="AB598">IF($D598&lt;COLUMNS($F$7:AB$7),"",INDEX(TableDiv[[GASB]:[GASB]],_xlfn.AGGREGATE(15,3,(TableDiv[[Agency]:[Agency]]=$E598)/(TableDiv[[Agency]:[Agency]]=$E598)*(ROW(TableDiv[Agency])-ROW(TableDiv[[#Headers],[Agency]])),COLUMNS($F$7:AB$7))))</f>
        <v/>
      </c>
      <c r="AC598" s="1069" t="str" cm="1">
        <f t="array" ref="AC598">IF($D598&lt;COLUMNS($F$7:AC$7),"",INDEX(TableDiv[[GASB]:[GASB]],_xlfn.AGGREGATE(15,3,(TableDiv[[Agency]:[Agency]]=$E598)/(TableDiv[[Agency]:[Agency]]=$E598)*(ROW(TableDiv[Agency])-ROW(TableDiv[[#Headers],[Agency]])),COLUMNS($F$7:AC$7))))</f>
        <v/>
      </c>
      <c r="AD598" s="1069" t="str" cm="1">
        <f t="array" ref="AD598">IF($D598&lt;COLUMNS($F$7:AD$7),"",INDEX(TableDiv[[GASB]:[GASB]],_xlfn.AGGREGATE(15,3,(TableDiv[[Agency]:[Agency]]=$E598)/(TableDiv[[Agency]:[Agency]]=$E598)*(ROW(TableDiv[Agency])-ROW(TableDiv[[#Headers],[Agency]])),COLUMNS($F$7:AD$7))))</f>
        <v/>
      </c>
      <c r="AE598" s="1069" t="str" cm="1">
        <f t="array" ref="AE598">IF($D598&lt;COLUMNS($F$7:AE$7),"",INDEX(TableDiv[[GASB]:[GASB]],_xlfn.AGGREGATE(15,3,(TableDiv[[Agency]:[Agency]]=$E598)/(TableDiv[[Agency]:[Agency]]=$E598)*(ROW(TableDiv[Agency])-ROW(TableDiv[[#Headers],[Agency]])),COLUMNS($F$7:AE$7))))</f>
        <v/>
      </c>
      <c r="AF598" s="1069" t="str" cm="1">
        <f t="array" ref="AF598">IF($D598&lt;COLUMNS($F$7:AF$7),"",INDEX(TableDiv[[GASB]:[GASB]],_xlfn.AGGREGATE(15,3,(TableDiv[[Agency]:[Agency]]=$E598)/(TableDiv[[Agency]:[Agency]]=$E598)*(ROW(TableDiv[Agency])-ROW(TableDiv[[#Headers],[Agency]])),COLUMNS($F$7:AF$7))))</f>
        <v/>
      </c>
      <c r="AG598" s="1069" t="str" cm="1">
        <f t="array" ref="AG598">IF($D598&lt;COLUMNS($F$7:AG$7),"",INDEX(TableDiv[[GASB]:[GASB]],_xlfn.AGGREGATE(15,3,(TableDiv[[Agency]:[Agency]]=$E598)/(TableDiv[[Agency]:[Agency]]=$E598)*(ROW(TableDiv[Agency])-ROW(TableDiv[[#Headers],[Agency]])),COLUMNS($F$7:AG$7))))</f>
        <v/>
      </c>
      <c r="AH598" s="1069" t="str" cm="1">
        <f t="array" ref="AH598">IF($D598&lt;COLUMNS($F$7:AH$7),"",INDEX(TableDiv[[GASB]:[GASB]],_xlfn.AGGREGATE(15,3,(TableDiv[[Agency]:[Agency]]=$E598)/(TableDiv[[Agency]:[Agency]]=$E598)*(ROW(TableDiv[Agency])-ROW(TableDiv[[#Headers],[Agency]])),COLUMNS($F$7:AH$7))))</f>
        <v/>
      </c>
      <c r="AI598" s="1069" t="str" cm="1">
        <f t="array" ref="AI598">IF($D598&lt;COLUMNS($F$7:AI$7),"",INDEX(TableDiv[[GASB]:[GASB]],_xlfn.AGGREGATE(15,3,(TableDiv[[Agency]:[Agency]]=$E598)/(TableDiv[[Agency]:[Agency]]=$E598)*(ROW(TableDiv[Agency])-ROW(TableDiv[[#Headers],[Agency]])),COLUMNS($F$7:AI$7))))</f>
        <v/>
      </c>
      <c r="AJ598" s="1069" t="str" cm="1">
        <f t="array" ref="AJ598">IF($D598&lt;COLUMNS($F$7:AJ$7),"",INDEX(TableDiv[[GASB]:[GASB]],_xlfn.AGGREGATE(15,3,(TableDiv[[Agency]:[Agency]]=$E598)/(TableDiv[[Agency]:[Agency]]=$E598)*(ROW(TableDiv[Agency])-ROW(TableDiv[[#Headers],[Agency]])),COLUMNS($F$7:AJ$7))))</f>
        <v/>
      </c>
      <c r="AK598" s="1069" t="str" cm="1">
        <f t="array" ref="AK598">IF($D598&lt;COLUMNS($F$7:AK$7),"",INDEX(TableDiv[[GASB]:[GASB]],_xlfn.AGGREGATE(15,3,(TableDiv[[Agency]:[Agency]]=$E598)/(TableDiv[[Agency]:[Agency]]=$E598)*(ROW(TableDiv[Agency])-ROW(TableDiv[[#Headers],[Agency]])),COLUMNS($F$7:AK$7))))</f>
        <v/>
      </c>
      <c r="AL598" s="1069" t="str" cm="1">
        <f t="array" ref="AL598">IF($D598&lt;COLUMNS($F$7:AL$7),"",INDEX(TableDiv[[GASB]:[GASB]],_xlfn.AGGREGATE(15,3,(TableDiv[[Agency]:[Agency]]=$E598)/(TableDiv[[Agency]:[Agency]]=$E598)*(ROW(TableDiv[Agency])-ROW(TableDiv[[#Headers],[Agency]])),COLUMNS($F$7:AL$7))))</f>
        <v/>
      </c>
      <c r="AM598" s="1069" t="str" cm="1">
        <f t="array" ref="AM598">IF($D598&lt;COLUMNS($F$7:AM$7),"",INDEX(TableDiv[[GASB]:[GASB]],_xlfn.AGGREGATE(15,3,(TableDiv[[Agency]:[Agency]]=$E598)/(TableDiv[[Agency]:[Agency]]=$E598)*(ROW(TableDiv[Agency])-ROW(TableDiv[[#Headers],[Agency]])),COLUMNS($F$7:AM$7))))</f>
        <v/>
      </c>
      <c r="AN598" s="1069"/>
      <c r="AO598" s="1069"/>
      <c r="AP598" s="1069"/>
      <c r="AQ598" s="1069"/>
      <c r="AR598" s="1069"/>
      <c r="AS598" s="1069"/>
    </row>
    <row r="599" spans="1:45">
      <c r="A599" s="1069"/>
      <c r="B599" s="1069"/>
      <c r="C599" s="1069"/>
      <c r="W599" s="1069" t="str" cm="1">
        <f t="array" ref="W599">IF($D599&lt;COLUMNS($F$7:W$7),"",INDEX(TableDiv[[GASB]:[GASB]],_xlfn.AGGREGATE(15,3,(TableDiv[[Agency]:[Agency]]=$E599)/(TableDiv[[Agency]:[Agency]]=$E599)*(ROW(TableDiv[Agency])-ROW(TableDiv[[#Headers],[Agency]])),COLUMNS($F$7:W$7))))</f>
        <v/>
      </c>
      <c r="X599" s="1069" t="str" cm="1">
        <f t="array" ref="X599">IF($D599&lt;COLUMNS($F$7:X$7),"",INDEX(TableDiv[[GASB]:[GASB]],_xlfn.AGGREGATE(15,3,(TableDiv[[Agency]:[Agency]]=$E599)/(TableDiv[[Agency]:[Agency]]=$E599)*(ROW(TableDiv[Agency])-ROW(TableDiv[[#Headers],[Agency]])),COLUMNS($F$7:X$7))))</f>
        <v/>
      </c>
      <c r="Y599" s="1069" t="str" cm="1">
        <f t="array" ref="Y599">IF($D599&lt;COLUMNS($F$7:Y$7),"",INDEX(TableDiv[[GASB]:[GASB]],_xlfn.AGGREGATE(15,3,(TableDiv[[Agency]:[Agency]]=$E599)/(TableDiv[[Agency]:[Agency]]=$E599)*(ROW(TableDiv[Agency])-ROW(TableDiv[[#Headers],[Agency]])),COLUMNS($F$7:Y$7))))</f>
        <v/>
      </c>
      <c r="Z599" s="1069" t="str" cm="1">
        <f t="array" ref="Z599">IF($D599&lt;COLUMNS($F$7:Z$7),"",INDEX(TableDiv[[GASB]:[GASB]],_xlfn.AGGREGATE(15,3,(TableDiv[[Agency]:[Agency]]=$E599)/(TableDiv[[Agency]:[Agency]]=$E599)*(ROW(TableDiv[Agency])-ROW(TableDiv[[#Headers],[Agency]])),COLUMNS($F$7:Z$7))))</f>
        <v/>
      </c>
      <c r="AA599" s="1069" t="str" cm="1">
        <f t="array" ref="AA599">IF($D599&lt;COLUMNS($F$7:AA$7),"",INDEX(TableDiv[[GASB]:[GASB]],_xlfn.AGGREGATE(15,3,(TableDiv[[Agency]:[Agency]]=$E599)/(TableDiv[[Agency]:[Agency]]=$E599)*(ROW(TableDiv[Agency])-ROW(TableDiv[[#Headers],[Agency]])),COLUMNS($F$7:AA$7))))</f>
        <v/>
      </c>
      <c r="AB599" s="1069" t="str" cm="1">
        <f t="array" ref="AB599">IF($D599&lt;COLUMNS($F$7:AB$7),"",INDEX(TableDiv[[GASB]:[GASB]],_xlfn.AGGREGATE(15,3,(TableDiv[[Agency]:[Agency]]=$E599)/(TableDiv[[Agency]:[Agency]]=$E599)*(ROW(TableDiv[Agency])-ROW(TableDiv[[#Headers],[Agency]])),COLUMNS($F$7:AB$7))))</f>
        <v/>
      </c>
      <c r="AC599" s="1069" t="str" cm="1">
        <f t="array" ref="AC599">IF($D599&lt;COLUMNS($F$7:AC$7),"",INDEX(TableDiv[[GASB]:[GASB]],_xlfn.AGGREGATE(15,3,(TableDiv[[Agency]:[Agency]]=$E599)/(TableDiv[[Agency]:[Agency]]=$E599)*(ROW(TableDiv[Agency])-ROW(TableDiv[[#Headers],[Agency]])),COLUMNS($F$7:AC$7))))</f>
        <v/>
      </c>
      <c r="AD599" s="1069" t="str" cm="1">
        <f t="array" ref="AD599">IF($D599&lt;COLUMNS($F$7:AD$7),"",INDEX(TableDiv[[GASB]:[GASB]],_xlfn.AGGREGATE(15,3,(TableDiv[[Agency]:[Agency]]=$E599)/(TableDiv[[Agency]:[Agency]]=$E599)*(ROW(TableDiv[Agency])-ROW(TableDiv[[#Headers],[Agency]])),COLUMNS($F$7:AD$7))))</f>
        <v/>
      </c>
      <c r="AE599" s="1069" t="str" cm="1">
        <f t="array" ref="AE599">IF($D599&lt;COLUMNS($F$7:AE$7),"",INDEX(TableDiv[[GASB]:[GASB]],_xlfn.AGGREGATE(15,3,(TableDiv[[Agency]:[Agency]]=$E599)/(TableDiv[[Agency]:[Agency]]=$E599)*(ROW(TableDiv[Agency])-ROW(TableDiv[[#Headers],[Agency]])),COLUMNS($F$7:AE$7))))</f>
        <v/>
      </c>
      <c r="AF599" s="1069" t="str" cm="1">
        <f t="array" ref="AF599">IF($D599&lt;COLUMNS($F$7:AF$7),"",INDEX(TableDiv[[GASB]:[GASB]],_xlfn.AGGREGATE(15,3,(TableDiv[[Agency]:[Agency]]=$E599)/(TableDiv[[Agency]:[Agency]]=$E599)*(ROW(TableDiv[Agency])-ROW(TableDiv[[#Headers],[Agency]])),COLUMNS($F$7:AF$7))))</f>
        <v/>
      </c>
      <c r="AG599" s="1069" t="str" cm="1">
        <f t="array" ref="AG599">IF($D599&lt;COLUMNS($F$7:AG$7),"",INDEX(TableDiv[[GASB]:[GASB]],_xlfn.AGGREGATE(15,3,(TableDiv[[Agency]:[Agency]]=$E599)/(TableDiv[[Agency]:[Agency]]=$E599)*(ROW(TableDiv[Agency])-ROW(TableDiv[[#Headers],[Agency]])),COLUMNS($F$7:AG$7))))</f>
        <v/>
      </c>
      <c r="AH599" s="1069" t="str" cm="1">
        <f t="array" ref="AH599">IF($D599&lt;COLUMNS($F$7:AH$7),"",INDEX(TableDiv[[GASB]:[GASB]],_xlfn.AGGREGATE(15,3,(TableDiv[[Agency]:[Agency]]=$E599)/(TableDiv[[Agency]:[Agency]]=$E599)*(ROW(TableDiv[Agency])-ROW(TableDiv[[#Headers],[Agency]])),COLUMNS($F$7:AH$7))))</f>
        <v/>
      </c>
      <c r="AI599" s="1069" t="str" cm="1">
        <f t="array" ref="AI599">IF($D599&lt;COLUMNS($F$7:AI$7),"",INDEX(TableDiv[[GASB]:[GASB]],_xlfn.AGGREGATE(15,3,(TableDiv[[Agency]:[Agency]]=$E599)/(TableDiv[[Agency]:[Agency]]=$E599)*(ROW(TableDiv[Agency])-ROW(TableDiv[[#Headers],[Agency]])),COLUMNS($F$7:AI$7))))</f>
        <v/>
      </c>
      <c r="AJ599" s="1069" t="str" cm="1">
        <f t="array" ref="AJ599">IF($D599&lt;COLUMNS($F$7:AJ$7),"",INDEX(TableDiv[[GASB]:[GASB]],_xlfn.AGGREGATE(15,3,(TableDiv[[Agency]:[Agency]]=$E599)/(TableDiv[[Agency]:[Agency]]=$E599)*(ROW(TableDiv[Agency])-ROW(TableDiv[[#Headers],[Agency]])),COLUMNS($F$7:AJ$7))))</f>
        <v/>
      </c>
      <c r="AK599" s="1069" t="str" cm="1">
        <f t="array" ref="AK599">IF($D599&lt;COLUMNS($F$7:AK$7),"",INDEX(TableDiv[[GASB]:[GASB]],_xlfn.AGGREGATE(15,3,(TableDiv[[Agency]:[Agency]]=$E599)/(TableDiv[[Agency]:[Agency]]=$E599)*(ROW(TableDiv[Agency])-ROW(TableDiv[[#Headers],[Agency]])),COLUMNS($F$7:AK$7))))</f>
        <v/>
      </c>
      <c r="AL599" s="1069" t="str" cm="1">
        <f t="array" ref="AL599">IF($D599&lt;COLUMNS($F$7:AL$7),"",INDEX(TableDiv[[GASB]:[GASB]],_xlfn.AGGREGATE(15,3,(TableDiv[[Agency]:[Agency]]=$E599)/(TableDiv[[Agency]:[Agency]]=$E599)*(ROW(TableDiv[Agency])-ROW(TableDiv[[#Headers],[Agency]])),COLUMNS($F$7:AL$7))))</f>
        <v/>
      </c>
      <c r="AM599" s="1069" t="str" cm="1">
        <f t="array" ref="AM599">IF($D599&lt;COLUMNS($F$7:AM$7),"",INDEX(TableDiv[[GASB]:[GASB]],_xlfn.AGGREGATE(15,3,(TableDiv[[Agency]:[Agency]]=$E599)/(TableDiv[[Agency]:[Agency]]=$E599)*(ROW(TableDiv[Agency])-ROW(TableDiv[[#Headers],[Agency]])),COLUMNS($F$7:AM$7))))</f>
        <v/>
      </c>
      <c r="AN599" s="1069"/>
      <c r="AO599" s="1069"/>
      <c r="AP599" s="1069"/>
      <c r="AQ599" s="1069"/>
      <c r="AR599" s="1069"/>
      <c r="AS599" s="1069"/>
    </row>
    <row r="600" spans="1:45">
      <c r="A600" s="1069"/>
      <c r="B600" s="1069"/>
      <c r="C600" s="1069"/>
      <c r="W600" s="1069" t="str" cm="1">
        <f t="array" ref="W600">IF($D600&lt;COLUMNS($F$7:W$7),"",INDEX(TableDiv[[GASB]:[GASB]],_xlfn.AGGREGATE(15,3,(TableDiv[[Agency]:[Agency]]=$E600)/(TableDiv[[Agency]:[Agency]]=$E600)*(ROW(TableDiv[Agency])-ROW(TableDiv[[#Headers],[Agency]])),COLUMNS($F$7:W$7))))</f>
        <v/>
      </c>
      <c r="X600" s="1069" t="str" cm="1">
        <f t="array" ref="X600">IF($D600&lt;COLUMNS($F$7:X$7),"",INDEX(TableDiv[[GASB]:[GASB]],_xlfn.AGGREGATE(15,3,(TableDiv[[Agency]:[Agency]]=$E600)/(TableDiv[[Agency]:[Agency]]=$E600)*(ROW(TableDiv[Agency])-ROW(TableDiv[[#Headers],[Agency]])),COLUMNS($F$7:X$7))))</f>
        <v/>
      </c>
      <c r="Y600" s="1069" t="str" cm="1">
        <f t="array" ref="Y600">IF($D600&lt;COLUMNS($F$7:Y$7),"",INDEX(TableDiv[[GASB]:[GASB]],_xlfn.AGGREGATE(15,3,(TableDiv[[Agency]:[Agency]]=$E600)/(TableDiv[[Agency]:[Agency]]=$E600)*(ROW(TableDiv[Agency])-ROW(TableDiv[[#Headers],[Agency]])),COLUMNS($F$7:Y$7))))</f>
        <v/>
      </c>
      <c r="Z600" s="1069" t="str" cm="1">
        <f t="array" ref="Z600">IF($D600&lt;COLUMNS($F$7:Z$7),"",INDEX(TableDiv[[GASB]:[GASB]],_xlfn.AGGREGATE(15,3,(TableDiv[[Agency]:[Agency]]=$E600)/(TableDiv[[Agency]:[Agency]]=$E600)*(ROW(TableDiv[Agency])-ROW(TableDiv[[#Headers],[Agency]])),COLUMNS($F$7:Z$7))))</f>
        <v/>
      </c>
      <c r="AA600" s="1069" t="str" cm="1">
        <f t="array" ref="AA600">IF($D600&lt;COLUMNS($F$7:AA$7),"",INDEX(TableDiv[[GASB]:[GASB]],_xlfn.AGGREGATE(15,3,(TableDiv[[Agency]:[Agency]]=$E600)/(TableDiv[[Agency]:[Agency]]=$E600)*(ROW(TableDiv[Agency])-ROW(TableDiv[[#Headers],[Agency]])),COLUMNS($F$7:AA$7))))</f>
        <v/>
      </c>
      <c r="AB600" s="1069" t="str" cm="1">
        <f t="array" ref="AB600">IF($D600&lt;COLUMNS($F$7:AB$7),"",INDEX(TableDiv[[GASB]:[GASB]],_xlfn.AGGREGATE(15,3,(TableDiv[[Agency]:[Agency]]=$E600)/(TableDiv[[Agency]:[Agency]]=$E600)*(ROW(TableDiv[Agency])-ROW(TableDiv[[#Headers],[Agency]])),COLUMNS($F$7:AB$7))))</f>
        <v/>
      </c>
      <c r="AC600" s="1069" t="str" cm="1">
        <f t="array" ref="AC600">IF($D600&lt;COLUMNS($F$7:AC$7),"",INDEX(TableDiv[[GASB]:[GASB]],_xlfn.AGGREGATE(15,3,(TableDiv[[Agency]:[Agency]]=$E600)/(TableDiv[[Agency]:[Agency]]=$E600)*(ROW(TableDiv[Agency])-ROW(TableDiv[[#Headers],[Agency]])),COLUMNS($F$7:AC$7))))</f>
        <v/>
      </c>
      <c r="AD600" s="1069" t="str" cm="1">
        <f t="array" ref="AD600">IF($D600&lt;COLUMNS($F$7:AD$7),"",INDEX(TableDiv[[GASB]:[GASB]],_xlfn.AGGREGATE(15,3,(TableDiv[[Agency]:[Agency]]=$E600)/(TableDiv[[Agency]:[Agency]]=$E600)*(ROW(TableDiv[Agency])-ROW(TableDiv[[#Headers],[Agency]])),COLUMNS($F$7:AD$7))))</f>
        <v/>
      </c>
      <c r="AE600" s="1069" t="str" cm="1">
        <f t="array" ref="AE600">IF($D600&lt;COLUMNS($F$7:AE$7),"",INDEX(TableDiv[[GASB]:[GASB]],_xlfn.AGGREGATE(15,3,(TableDiv[[Agency]:[Agency]]=$E600)/(TableDiv[[Agency]:[Agency]]=$E600)*(ROW(TableDiv[Agency])-ROW(TableDiv[[#Headers],[Agency]])),COLUMNS($F$7:AE$7))))</f>
        <v/>
      </c>
      <c r="AF600" s="1069" t="str" cm="1">
        <f t="array" ref="AF600">IF($D600&lt;COLUMNS($F$7:AF$7),"",INDEX(TableDiv[[GASB]:[GASB]],_xlfn.AGGREGATE(15,3,(TableDiv[[Agency]:[Agency]]=$E600)/(TableDiv[[Agency]:[Agency]]=$E600)*(ROW(TableDiv[Agency])-ROW(TableDiv[[#Headers],[Agency]])),COLUMNS($F$7:AF$7))))</f>
        <v/>
      </c>
      <c r="AG600" s="1069" t="str" cm="1">
        <f t="array" ref="AG600">IF($D600&lt;COLUMNS($F$7:AG$7),"",INDEX(TableDiv[[GASB]:[GASB]],_xlfn.AGGREGATE(15,3,(TableDiv[[Agency]:[Agency]]=$E600)/(TableDiv[[Agency]:[Agency]]=$E600)*(ROW(TableDiv[Agency])-ROW(TableDiv[[#Headers],[Agency]])),COLUMNS($F$7:AG$7))))</f>
        <v/>
      </c>
      <c r="AH600" s="1069" t="str" cm="1">
        <f t="array" ref="AH600">IF($D600&lt;COLUMNS($F$7:AH$7),"",INDEX(TableDiv[[GASB]:[GASB]],_xlfn.AGGREGATE(15,3,(TableDiv[[Agency]:[Agency]]=$E600)/(TableDiv[[Agency]:[Agency]]=$E600)*(ROW(TableDiv[Agency])-ROW(TableDiv[[#Headers],[Agency]])),COLUMNS($F$7:AH$7))))</f>
        <v/>
      </c>
      <c r="AI600" s="1069" t="str" cm="1">
        <f t="array" ref="AI600">IF($D600&lt;COLUMNS($F$7:AI$7),"",INDEX(TableDiv[[GASB]:[GASB]],_xlfn.AGGREGATE(15,3,(TableDiv[[Agency]:[Agency]]=$E600)/(TableDiv[[Agency]:[Agency]]=$E600)*(ROW(TableDiv[Agency])-ROW(TableDiv[[#Headers],[Agency]])),COLUMNS($F$7:AI$7))))</f>
        <v/>
      </c>
      <c r="AJ600" s="1069" t="str" cm="1">
        <f t="array" ref="AJ600">IF($D600&lt;COLUMNS($F$7:AJ$7),"",INDEX(TableDiv[[GASB]:[GASB]],_xlfn.AGGREGATE(15,3,(TableDiv[[Agency]:[Agency]]=$E600)/(TableDiv[[Agency]:[Agency]]=$E600)*(ROW(TableDiv[Agency])-ROW(TableDiv[[#Headers],[Agency]])),COLUMNS($F$7:AJ$7))))</f>
        <v/>
      </c>
      <c r="AK600" s="1069" t="str" cm="1">
        <f t="array" ref="AK600">IF($D600&lt;COLUMNS($F$7:AK$7),"",INDEX(TableDiv[[GASB]:[GASB]],_xlfn.AGGREGATE(15,3,(TableDiv[[Agency]:[Agency]]=$E600)/(TableDiv[[Agency]:[Agency]]=$E600)*(ROW(TableDiv[Agency])-ROW(TableDiv[[#Headers],[Agency]])),COLUMNS($F$7:AK$7))))</f>
        <v/>
      </c>
      <c r="AL600" s="1069" t="str" cm="1">
        <f t="array" ref="AL600">IF($D600&lt;COLUMNS($F$7:AL$7),"",INDEX(TableDiv[[GASB]:[GASB]],_xlfn.AGGREGATE(15,3,(TableDiv[[Agency]:[Agency]]=$E600)/(TableDiv[[Agency]:[Agency]]=$E600)*(ROW(TableDiv[Agency])-ROW(TableDiv[[#Headers],[Agency]])),COLUMNS($F$7:AL$7))))</f>
        <v/>
      </c>
      <c r="AM600" s="1069" t="str" cm="1">
        <f t="array" ref="AM600">IF($D600&lt;COLUMNS($F$7:AM$7),"",INDEX(TableDiv[[GASB]:[GASB]],_xlfn.AGGREGATE(15,3,(TableDiv[[Agency]:[Agency]]=$E600)/(TableDiv[[Agency]:[Agency]]=$E600)*(ROW(TableDiv[Agency])-ROW(TableDiv[[#Headers],[Agency]])),COLUMNS($F$7:AM$7))))</f>
        <v/>
      </c>
      <c r="AN600" s="1069"/>
      <c r="AO600" s="1069"/>
      <c r="AP600" s="1069"/>
      <c r="AQ600" s="1069"/>
      <c r="AR600" s="1069"/>
      <c r="AS600" s="1069"/>
    </row>
    <row r="601" spans="1:45">
      <c r="A601" s="1069"/>
      <c r="B601" s="1069"/>
      <c r="C601" s="1069"/>
      <c r="W601" s="1069" t="str" cm="1">
        <f t="array" ref="W601">IF($D601&lt;COLUMNS($F$7:W$7),"",INDEX(TableDiv[[GASB]:[GASB]],_xlfn.AGGREGATE(15,3,(TableDiv[[Agency]:[Agency]]=$E601)/(TableDiv[[Agency]:[Agency]]=$E601)*(ROW(TableDiv[Agency])-ROW(TableDiv[[#Headers],[Agency]])),COLUMNS($F$7:W$7))))</f>
        <v/>
      </c>
      <c r="X601" s="1069" t="str" cm="1">
        <f t="array" ref="X601">IF($D601&lt;COLUMNS($F$7:X$7),"",INDEX(TableDiv[[GASB]:[GASB]],_xlfn.AGGREGATE(15,3,(TableDiv[[Agency]:[Agency]]=$E601)/(TableDiv[[Agency]:[Agency]]=$E601)*(ROW(TableDiv[Agency])-ROW(TableDiv[[#Headers],[Agency]])),COLUMNS($F$7:X$7))))</f>
        <v/>
      </c>
      <c r="Y601" s="1069" t="str" cm="1">
        <f t="array" ref="Y601">IF($D601&lt;COLUMNS($F$7:Y$7),"",INDEX(TableDiv[[GASB]:[GASB]],_xlfn.AGGREGATE(15,3,(TableDiv[[Agency]:[Agency]]=$E601)/(TableDiv[[Agency]:[Agency]]=$E601)*(ROW(TableDiv[Agency])-ROW(TableDiv[[#Headers],[Agency]])),COLUMNS($F$7:Y$7))))</f>
        <v/>
      </c>
      <c r="Z601" s="1069" t="str" cm="1">
        <f t="array" ref="Z601">IF($D601&lt;COLUMNS($F$7:Z$7),"",INDEX(TableDiv[[GASB]:[GASB]],_xlfn.AGGREGATE(15,3,(TableDiv[[Agency]:[Agency]]=$E601)/(TableDiv[[Agency]:[Agency]]=$E601)*(ROW(TableDiv[Agency])-ROW(TableDiv[[#Headers],[Agency]])),COLUMNS($F$7:Z$7))))</f>
        <v/>
      </c>
      <c r="AA601" s="1069" t="str" cm="1">
        <f t="array" ref="AA601">IF($D601&lt;COLUMNS($F$7:AA$7),"",INDEX(TableDiv[[GASB]:[GASB]],_xlfn.AGGREGATE(15,3,(TableDiv[[Agency]:[Agency]]=$E601)/(TableDiv[[Agency]:[Agency]]=$E601)*(ROW(TableDiv[Agency])-ROW(TableDiv[[#Headers],[Agency]])),COLUMNS($F$7:AA$7))))</f>
        <v/>
      </c>
      <c r="AB601" s="1069" t="str" cm="1">
        <f t="array" ref="AB601">IF($D601&lt;COLUMNS($F$7:AB$7),"",INDEX(TableDiv[[GASB]:[GASB]],_xlfn.AGGREGATE(15,3,(TableDiv[[Agency]:[Agency]]=$E601)/(TableDiv[[Agency]:[Agency]]=$E601)*(ROW(TableDiv[Agency])-ROW(TableDiv[[#Headers],[Agency]])),COLUMNS($F$7:AB$7))))</f>
        <v/>
      </c>
      <c r="AC601" s="1069" t="str" cm="1">
        <f t="array" ref="AC601">IF($D601&lt;COLUMNS($F$7:AC$7),"",INDEX(TableDiv[[GASB]:[GASB]],_xlfn.AGGREGATE(15,3,(TableDiv[[Agency]:[Agency]]=$E601)/(TableDiv[[Agency]:[Agency]]=$E601)*(ROW(TableDiv[Agency])-ROW(TableDiv[[#Headers],[Agency]])),COLUMNS($F$7:AC$7))))</f>
        <v/>
      </c>
      <c r="AD601" s="1069" t="str" cm="1">
        <f t="array" ref="AD601">IF($D601&lt;COLUMNS($F$7:AD$7),"",INDEX(TableDiv[[GASB]:[GASB]],_xlfn.AGGREGATE(15,3,(TableDiv[[Agency]:[Agency]]=$E601)/(TableDiv[[Agency]:[Agency]]=$E601)*(ROW(TableDiv[Agency])-ROW(TableDiv[[#Headers],[Agency]])),COLUMNS($F$7:AD$7))))</f>
        <v/>
      </c>
      <c r="AE601" s="1069" t="str" cm="1">
        <f t="array" ref="AE601">IF($D601&lt;COLUMNS($F$7:AE$7),"",INDEX(TableDiv[[GASB]:[GASB]],_xlfn.AGGREGATE(15,3,(TableDiv[[Agency]:[Agency]]=$E601)/(TableDiv[[Agency]:[Agency]]=$E601)*(ROW(TableDiv[Agency])-ROW(TableDiv[[#Headers],[Agency]])),COLUMNS($F$7:AE$7))))</f>
        <v/>
      </c>
      <c r="AF601" s="1069" t="str" cm="1">
        <f t="array" ref="AF601">IF($D601&lt;COLUMNS($F$7:AF$7),"",INDEX(TableDiv[[GASB]:[GASB]],_xlfn.AGGREGATE(15,3,(TableDiv[[Agency]:[Agency]]=$E601)/(TableDiv[[Agency]:[Agency]]=$E601)*(ROW(TableDiv[Agency])-ROW(TableDiv[[#Headers],[Agency]])),COLUMNS($F$7:AF$7))))</f>
        <v/>
      </c>
      <c r="AG601" s="1069" t="str" cm="1">
        <f t="array" ref="AG601">IF($D601&lt;COLUMNS($F$7:AG$7),"",INDEX(TableDiv[[GASB]:[GASB]],_xlfn.AGGREGATE(15,3,(TableDiv[[Agency]:[Agency]]=$E601)/(TableDiv[[Agency]:[Agency]]=$E601)*(ROW(TableDiv[Agency])-ROW(TableDiv[[#Headers],[Agency]])),COLUMNS($F$7:AG$7))))</f>
        <v/>
      </c>
      <c r="AH601" s="1069" t="str" cm="1">
        <f t="array" ref="AH601">IF($D601&lt;COLUMNS($F$7:AH$7),"",INDEX(TableDiv[[GASB]:[GASB]],_xlfn.AGGREGATE(15,3,(TableDiv[[Agency]:[Agency]]=$E601)/(TableDiv[[Agency]:[Agency]]=$E601)*(ROW(TableDiv[Agency])-ROW(TableDiv[[#Headers],[Agency]])),COLUMNS($F$7:AH$7))))</f>
        <v/>
      </c>
      <c r="AI601" s="1069" t="str" cm="1">
        <f t="array" ref="AI601">IF($D601&lt;COLUMNS($F$7:AI$7),"",INDEX(TableDiv[[GASB]:[GASB]],_xlfn.AGGREGATE(15,3,(TableDiv[[Agency]:[Agency]]=$E601)/(TableDiv[[Agency]:[Agency]]=$E601)*(ROW(TableDiv[Agency])-ROW(TableDiv[[#Headers],[Agency]])),COLUMNS($F$7:AI$7))))</f>
        <v/>
      </c>
      <c r="AJ601" s="1069" t="str" cm="1">
        <f t="array" ref="AJ601">IF($D601&lt;COLUMNS($F$7:AJ$7),"",INDEX(TableDiv[[GASB]:[GASB]],_xlfn.AGGREGATE(15,3,(TableDiv[[Agency]:[Agency]]=$E601)/(TableDiv[[Agency]:[Agency]]=$E601)*(ROW(TableDiv[Agency])-ROW(TableDiv[[#Headers],[Agency]])),COLUMNS($F$7:AJ$7))))</f>
        <v/>
      </c>
      <c r="AK601" s="1069" t="str" cm="1">
        <f t="array" ref="AK601">IF($D601&lt;COLUMNS($F$7:AK$7),"",INDEX(TableDiv[[GASB]:[GASB]],_xlfn.AGGREGATE(15,3,(TableDiv[[Agency]:[Agency]]=$E601)/(TableDiv[[Agency]:[Agency]]=$E601)*(ROW(TableDiv[Agency])-ROW(TableDiv[[#Headers],[Agency]])),COLUMNS($F$7:AK$7))))</f>
        <v/>
      </c>
      <c r="AL601" s="1069" t="str" cm="1">
        <f t="array" ref="AL601">IF($D601&lt;COLUMNS($F$7:AL$7),"",INDEX(TableDiv[[GASB]:[GASB]],_xlfn.AGGREGATE(15,3,(TableDiv[[Agency]:[Agency]]=$E601)/(TableDiv[[Agency]:[Agency]]=$E601)*(ROW(TableDiv[Agency])-ROW(TableDiv[[#Headers],[Agency]])),COLUMNS($F$7:AL$7))))</f>
        <v/>
      </c>
      <c r="AM601" s="1069" t="str" cm="1">
        <f t="array" ref="AM601">IF($D601&lt;COLUMNS($F$7:AM$7),"",INDEX(TableDiv[[GASB]:[GASB]],_xlfn.AGGREGATE(15,3,(TableDiv[[Agency]:[Agency]]=$E601)/(TableDiv[[Agency]:[Agency]]=$E601)*(ROW(TableDiv[Agency])-ROW(TableDiv[[#Headers],[Agency]])),COLUMNS($F$7:AM$7))))</f>
        <v/>
      </c>
      <c r="AN601" s="1069"/>
      <c r="AO601" s="1069"/>
      <c r="AP601" s="1069"/>
      <c r="AQ601" s="1069"/>
      <c r="AR601" s="1069"/>
      <c r="AS601" s="1069"/>
    </row>
    <row r="602" spans="1:45">
      <c r="A602" s="1069"/>
      <c r="B602" s="1069"/>
      <c r="C602" s="1069"/>
      <c r="W602" s="1069" t="str" cm="1">
        <f t="array" ref="W602">IF($D602&lt;COLUMNS($F$7:W$7),"",INDEX(TableDiv[[GASB]:[GASB]],_xlfn.AGGREGATE(15,3,(TableDiv[[Agency]:[Agency]]=$E602)/(TableDiv[[Agency]:[Agency]]=$E602)*(ROW(TableDiv[Agency])-ROW(TableDiv[[#Headers],[Agency]])),COLUMNS($F$7:W$7))))</f>
        <v/>
      </c>
      <c r="X602" s="1069" t="str" cm="1">
        <f t="array" ref="X602">IF($D602&lt;COLUMNS($F$7:X$7),"",INDEX(TableDiv[[GASB]:[GASB]],_xlfn.AGGREGATE(15,3,(TableDiv[[Agency]:[Agency]]=$E602)/(TableDiv[[Agency]:[Agency]]=$E602)*(ROW(TableDiv[Agency])-ROW(TableDiv[[#Headers],[Agency]])),COLUMNS($F$7:X$7))))</f>
        <v/>
      </c>
      <c r="Y602" s="1069" t="str" cm="1">
        <f t="array" ref="Y602">IF($D602&lt;COLUMNS($F$7:Y$7),"",INDEX(TableDiv[[GASB]:[GASB]],_xlfn.AGGREGATE(15,3,(TableDiv[[Agency]:[Agency]]=$E602)/(TableDiv[[Agency]:[Agency]]=$E602)*(ROW(TableDiv[Agency])-ROW(TableDiv[[#Headers],[Agency]])),COLUMNS($F$7:Y$7))))</f>
        <v/>
      </c>
      <c r="Z602" s="1069" t="str" cm="1">
        <f t="array" ref="Z602">IF($D602&lt;COLUMNS($F$7:Z$7),"",INDEX(TableDiv[[GASB]:[GASB]],_xlfn.AGGREGATE(15,3,(TableDiv[[Agency]:[Agency]]=$E602)/(TableDiv[[Agency]:[Agency]]=$E602)*(ROW(TableDiv[Agency])-ROW(TableDiv[[#Headers],[Agency]])),COLUMNS($F$7:Z$7))))</f>
        <v/>
      </c>
      <c r="AA602" s="1069" t="str" cm="1">
        <f t="array" ref="AA602">IF($D602&lt;COLUMNS($F$7:AA$7),"",INDEX(TableDiv[[GASB]:[GASB]],_xlfn.AGGREGATE(15,3,(TableDiv[[Agency]:[Agency]]=$E602)/(TableDiv[[Agency]:[Agency]]=$E602)*(ROW(TableDiv[Agency])-ROW(TableDiv[[#Headers],[Agency]])),COLUMNS($F$7:AA$7))))</f>
        <v/>
      </c>
      <c r="AB602" s="1069" t="str" cm="1">
        <f t="array" ref="AB602">IF($D602&lt;COLUMNS($F$7:AB$7),"",INDEX(TableDiv[[GASB]:[GASB]],_xlfn.AGGREGATE(15,3,(TableDiv[[Agency]:[Agency]]=$E602)/(TableDiv[[Agency]:[Agency]]=$E602)*(ROW(TableDiv[Agency])-ROW(TableDiv[[#Headers],[Agency]])),COLUMNS($F$7:AB$7))))</f>
        <v/>
      </c>
      <c r="AC602" s="1069" t="str" cm="1">
        <f t="array" ref="AC602">IF($D602&lt;COLUMNS($F$7:AC$7),"",INDEX(TableDiv[[GASB]:[GASB]],_xlfn.AGGREGATE(15,3,(TableDiv[[Agency]:[Agency]]=$E602)/(TableDiv[[Agency]:[Agency]]=$E602)*(ROW(TableDiv[Agency])-ROW(TableDiv[[#Headers],[Agency]])),COLUMNS($F$7:AC$7))))</f>
        <v/>
      </c>
      <c r="AD602" s="1069" t="str" cm="1">
        <f t="array" ref="AD602">IF($D602&lt;COLUMNS($F$7:AD$7),"",INDEX(TableDiv[[GASB]:[GASB]],_xlfn.AGGREGATE(15,3,(TableDiv[[Agency]:[Agency]]=$E602)/(TableDiv[[Agency]:[Agency]]=$E602)*(ROW(TableDiv[Agency])-ROW(TableDiv[[#Headers],[Agency]])),COLUMNS($F$7:AD$7))))</f>
        <v/>
      </c>
      <c r="AE602" s="1069" t="str" cm="1">
        <f t="array" ref="AE602">IF($D602&lt;COLUMNS($F$7:AE$7),"",INDEX(TableDiv[[GASB]:[GASB]],_xlfn.AGGREGATE(15,3,(TableDiv[[Agency]:[Agency]]=$E602)/(TableDiv[[Agency]:[Agency]]=$E602)*(ROW(TableDiv[Agency])-ROW(TableDiv[[#Headers],[Agency]])),COLUMNS($F$7:AE$7))))</f>
        <v/>
      </c>
      <c r="AF602" s="1069" t="str" cm="1">
        <f t="array" ref="AF602">IF($D602&lt;COLUMNS($F$7:AF$7),"",INDEX(TableDiv[[GASB]:[GASB]],_xlfn.AGGREGATE(15,3,(TableDiv[[Agency]:[Agency]]=$E602)/(TableDiv[[Agency]:[Agency]]=$E602)*(ROW(TableDiv[Agency])-ROW(TableDiv[[#Headers],[Agency]])),COLUMNS($F$7:AF$7))))</f>
        <v/>
      </c>
      <c r="AG602" s="1069" t="str" cm="1">
        <f t="array" ref="AG602">IF($D602&lt;COLUMNS($F$7:AG$7),"",INDEX(TableDiv[[GASB]:[GASB]],_xlfn.AGGREGATE(15,3,(TableDiv[[Agency]:[Agency]]=$E602)/(TableDiv[[Agency]:[Agency]]=$E602)*(ROW(TableDiv[Agency])-ROW(TableDiv[[#Headers],[Agency]])),COLUMNS($F$7:AG$7))))</f>
        <v/>
      </c>
      <c r="AH602" s="1069" t="str" cm="1">
        <f t="array" ref="AH602">IF($D602&lt;COLUMNS($F$7:AH$7),"",INDEX(TableDiv[[GASB]:[GASB]],_xlfn.AGGREGATE(15,3,(TableDiv[[Agency]:[Agency]]=$E602)/(TableDiv[[Agency]:[Agency]]=$E602)*(ROW(TableDiv[Agency])-ROW(TableDiv[[#Headers],[Agency]])),COLUMNS($F$7:AH$7))))</f>
        <v/>
      </c>
      <c r="AI602" s="1069" t="str" cm="1">
        <f t="array" ref="AI602">IF($D602&lt;COLUMNS($F$7:AI$7),"",INDEX(TableDiv[[GASB]:[GASB]],_xlfn.AGGREGATE(15,3,(TableDiv[[Agency]:[Agency]]=$E602)/(TableDiv[[Agency]:[Agency]]=$E602)*(ROW(TableDiv[Agency])-ROW(TableDiv[[#Headers],[Agency]])),COLUMNS($F$7:AI$7))))</f>
        <v/>
      </c>
      <c r="AJ602" s="1069" t="str" cm="1">
        <f t="array" ref="AJ602">IF($D602&lt;COLUMNS($F$7:AJ$7),"",INDEX(TableDiv[[GASB]:[GASB]],_xlfn.AGGREGATE(15,3,(TableDiv[[Agency]:[Agency]]=$E602)/(TableDiv[[Agency]:[Agency]]=$E602)*(ROW(TableDiv[Agency])-ROW(TableDiv[[#Headers],[Agency]])),COLUMNS($F$7:AJ$7))))</f>
        <v/>
      </c>
      <c r="AK602" s="1069" t="str" cm="1">
        <f t="array" ref="AK602">IF($D602&lt;COLUMNS($F$7:AK$7),"",INDEX(TableDiv[[GASB]:[GASB]],_xlfn.AGGREGATE(15,3,(TableDiv[[Agency]:[Agency]]=$E602)/(TableDiv[[Agency]:[Agency]]=$E602)*(ROW(TableDiv[Agency])-ROW(TableDiv[[#Headers],[Agency]])),COLUMNS($F$7:AK$7))))</f>
        <v/>
      </c>
      <c r="AL602" s="1069" t="str" cm="1">
        <f t="array" ref="AL602">IF($D602&lt;COLUMNS($F$7:AL$7),"",INDEX(TableDiv[[GASB]:[GASB]],_xlfn.AGGREGATE(15,3,(TableDiv[[Agency]:[Agency]]=$E602)/(TableDiv[[Agency]:[Agency]]=$E602)*(ROW(TableDiv[Agency])-ROW(TableDiv[[#Headers],[Agency]])),COLUMNS($F$7:AL$7))))</f>
        <v/>
      </c>
      <c r="AM602" s="1069" t="str" cm="1">
        <f t="array" ref="AM602">IF($D602&lt;COLUMNS($F$7:AM$7),"",INDEX(TableDiv[[GASB]:[GASB]],_xlfn.AGGREGATE(15,3,(TableDiv[[Agency]:[Agency]]=$E602)/(TableDiv[[Agency]:[Agency]]=$E602)*(ROW(TableDiv[Agency])-ROW(TableDiv[[#Headers],[Agency]])),COLUMNS($F$7:AM$7))))</f>
        <v/>
      </c>
      <c r="AN602" s="1069"/>
      <c r="AO602" s="1069"/>
      <c r="AP602" s="1069"/>
      <c r="AQ602" s="1069"/>
      <c r="AR602" s="1069"/>
      <c r="AS602" s="1069"/>
    </row>
    <row r="603" spans="1:45">
      <c r="A603" s="1069"/>
      <c r="B603" s="1069"/>
      <c r="C603" s="1069"/>
      <c r="W603" s="1069" t="str" cm="1">
        <f t="array" ref="W603">IF($D603&lt;COLUMNS($F$7:W$7),"",INDEX(TableDiv[[GASB]:[GASB]],_xlfn.AGGREGATE(15,3,(TableDiv[[Agency]:[Agency]]=$E603)/(TableDiv[[Agency]:[Agency]]=$E603)*(ROW(TableDiv[Agency])-ROW(TableDiv[[#Headers],[Agency]])),COLUMNS($F$7:W$7))))</f>
        <v/>
      </c>
      <c r="X603" s="1069" t="str" cm="1">
        <f t="array" ref="X603">IF($D603&lt;COLUMNS($F$7:X$7),"",INDEX(TableDiv[[GASB]:[GASB]],_xlfn.AGGREGATE(15,3,(TableDiv[[Agency]:[Agency]]=$E603)/(TableDiv[[Agency]:[Agency]]=$E603)*(ROW(TableDiv[Agency])-ROW(TableDiv[[#Headers],[Agency]])),COLUMNS($F$7:X$7))))</f>
        <v/>
      </c>
      <c r="Y603" s="1069" t="str" cm="1">
        <f t="array" ref="Y603">IF($D603&lt;COLUMNS($F$7:Y$7),"",INDEX(TableDiv[[GASB]:[GASB]],_xlfn.AGGREGATE(15,3,(TableDiv[[Agency]:[Agency]]=$E603)/(TableDiv[[Agency]:[Agency]]=$E603)*(ROW(TableDiv[Agency])-ROW(TableDiv[[#Headers],[Agency]])),COLUMNS($F$7:Y$7))))</f>
        <v/>
      </c>
      <c r="Z603" s="1069" t="str" cm="1">
        <f t="array" ref="Z603">IF($D603&lt;COLUMNS($F$7:Z$7),"",INDEX(TableDiv[[GASB]:[GASB]],_xlfn.AGGREGATE(15,3,(TableDiv[[Agency]:[Agency]]=$E603)/(TableDiv[[Agency]:[Agency]]=$E603)*(ROW(TableDiv[Agency])-ROW(TableDiv[[#Headers],[Agency]])),COLUMNS($F$7:Z$7))))</f>
        <v/>
      </c>
      <c r="AA603" s="1069" t="str" cm="1">
        <f t="array" ref="AA603">IF($D603&lt;COLUMNS($F$7:AA$7),"",INDEX(TableDiv[[GASB]:[GASB]],_xlfn.AGGREGATE(15,3,(TableDiv[[Agency]:[Agency]]=$E603)/(TableDiv[[Agency]:[Agency]]=$E603)*(ROW(TableDiv[Agency])-ROW(TableDiv[[#Headers],[Agency]])),COLUMNS($F$7:AA$7))))</f>
        <v/>
      </c>
      <c r="AB603" s="1069" t="str" cm="1">
        <f t="array" ref="AB603">IF($D603&lt;COLUMNS($F$7:AB$7),"",INDEX(TableDiv[[GASB]:[GASB]],_xlfn.AGGREGATE(15,3,(TableDiv[[Agency]:[Agency]]=$E603)/(TableDiv[[Agency]:[Agency]]=$E603)*(ROW(TableDiv[Agency])-ROW(TableDiv[[#Headers],[Agency]])),COLUMNS($F$7:AB$7))))</f>
        <v/>
      </c>
      <c r="AC603" s="1069" t="str" cm="1">
        <f t="array" ref="AC603">IF($D603&lt;COLUMNS($F$7:AC$7),"",INDEX(TableDiv[[GASB]:[GASB]],_xlfn.AGGREGATE(15,3,(TableDiv[[Agency]:[Agency]]=$E603)/(TableDiv[[Agency]:[Agency]]=$E603)*(ROW(TableDiv[Agency])-ROW(TableDiv[[#Headers],[Agency]])),COLUMNS($F$7:AC$7))))</f>
        <v/>
      </c>
      <c r="AD603" s="1069" t="str" cm="1">
        <f t="array" ref="AD603">IF($D603&lt;COLUMNS($F$7:AD$7),"",INDEX(TableDiv[[GASB]:[GASB]],_xlfn.AGGREGATE(15,3,(TableDiv[[Agency]:[Agency]]=$E603)/(TableDiv[[Agency]:[Agency]]=$E603)*(ROW(TableDiv[Agency])-ROW(TableDiv[[#Headers],[Agency]])),COLUMNS($F$7:AD$7))))</f>
        <v/>
      </c>
      <c r="AE603" s="1069" t="str" cm="1">
        <f t="array" ref="AE603">IF($D603&lt;COLUMNS($F$7:AE$7),"",INDEX(TableDiv[[GASB]:[GASB]],_xlfn.AGGREGATE(15,3,(TableDiv[[Agency]:[Agency]]=$E603)/(TableDiv[[Agency]:[Agency]]=$E603)*(ROW(TableDiv[Agency])-ROW(TableDiv[[#Headers],[Agency]])),COLUMNS($F$7:AE$7))))</f>
        <v/>
      </c>
      <c r="AF603" s="1069" t="str" cm="1">
        <f t="array" ref="AF603">IF($D603&lt;COLUMNS($F$7:AF$7),"",INDEX(TableDiv[[GASB]:[GASB]],_xlfn.AGGREGATE(15,3,(TableDiv[[Agency]:[Agency]]=$E603)/(TableDiv[[Agency]:[Agency]]=$E603)*(ROW(TableDiv[Agency])-ROW(TableDiv[[#Headers],[Agency]])),COLUMNS($F$7:AF$7))))</f>
        <v/>
      </c>
      <c r="AG603" s="1069" t="str" cm="1">
        <f t="array" ref="AG603">IF($D603&lt;COLUMNS($F$7:AG$7),"",INDEX(TableDiv[[GASB]:[GASB]],_xlfn.AGGREGATE(15,3,(TableDiv[[Agency]:[Agency]]=$E603)/(TableDiv[[Agency]:[Agency]]=$E603)*(ROW(TableDiv[Agency])-ROW(TableDiv[[#Headers],[Agency]])),COLUMNS($F$7:AG$7))))</f>
        <v/>
      </c>
      <c r="AH603" s="1069" t="str" cm="1">
        <f t="array" ref="AH603">IF($D603&lt;COLUMNS($F$7:AH$7),"",INDEX(TableDiv[[GASB]:[GASB]],_xlfn.AGGREGATE(15,3,(TableDiv[[Agency]:[Agency]]=$E603)/(TableDiv[[Agency]:[Agency]]=$E603)*(ROW(TableDiv[Agency])-ROW(TableDiv[[#Headers],[Agency]])),COLUMNS($F$7:AH$7))))</f>
        <v/>
      </c>
      <c r="AI603" s="1069" t="str" cm="1">
        <f t="array" ref="AI603">IF($D603&lt;COLUMNS($F$7:AI$7),"",INDEX(TableDiv[[GASB]:[GASB]],_xlfn.AGGREGATE(15,3,(TableDiv[[Agency]:[Agency]]=$E603)/(TableDiv[[Agency]:[Agency]]=$E603)*(ROW(TableDiv[Agency])-ROW(TableDiv[[#Headers],[Agency]])),COLUMNS($F$7:AI$7))))</f>
        <v/>
      </c>
      <c r="AJ603" s="1069" t="str" cm="1">
        <f t="array" ref="AJ603">IF($D603&lt;COLUMNS($F$7:AJ$7),"",INDEX(TableDiv[[GASB]:[GASB]],_xlfn.AGGREGATE(15,3,(TableDiv[[Agency]:[Agency]]=$E603)/(TableDiv[[Agency]:[Agency]]=$E603)*(ROW(TableDiv[Agency])-ROW(TableDiv[[#Headers],[Agency]])),COLUMNS($F$7:AJ$7))))</f>
        <v/>
      </c>
      <c r="AK603" s="1069" t="str" cm="1">
        <f t="array" ref="AK603">IF($D603&lt;COLUMNS($F$7:AK$7),"",INDEX(TableDiv[[GASB]:[GASB]],_xlfn.AGGREGATE(15,3,(TableDiv[[Agency]:[Agency]]=$E603)/(TableDiv[[Agency]:[Agency]]=$E603)*(ROW(TableDiv[Agency])-ROW(TableDiv[[#Headers],[Agency]])),COLUMNS($F$7:AK$7))))</f>
        <v/>
      </c>
      <c r="AL603" s="1069" t="str" cm="1">
        <f t="array" ref="AL603">IF($D603&lt;COLUMNS($F$7:AL$7),"",INDEX(TableDiv[[GASB]:[GASB]],_xlfn.AGGREGATE(15,3,(TableDiv[[Agency]:[Agency]]=$E603)/(TableDiv[[Agency]:[Agency]]=$E603)*(ROW(TableDiv[Agency])-ROW(TableDiv[[#Headers],[Agency]])),COLUMNS($F$7:AL$7))))</f>
        <v/>
      </c>
      <c r="AM603" s="1069" t="str" cm="1">
        <f t="array" ref="AM603">IF($D603&lt;COLUMNS($F$7:AM$7),"",INDEX(TableDiv[[GASB]:[GASB]],_xlfn.AGGREGATE(15,3,(TableDiv[[Agency]:[Agency]]=$E603)/(TableDiv[[Agency]:[Agency]]=$E603)*(ROW(TableDiv[Agency])-ROW(TableDiv[[#Headers],[Agency]])),COLUMNS($F$7:AM$7))))</f>
        <v/>
      </c>
      <c r="AN603" s="1069"/>
      <c r="AO603" s="1069"/>
      <c r="AP603" s="1069"/>
      <c r="AQ603" s="1069"/>
      <c r="AR603" s="1069"/>
      <c r="AS603" s="1069"/>
    </row>
    <row r="604" spans="1:45">
      <c r="A604" s="1069"/>
      <c r="B604" s="1069"/>
      <c r="C604" s="1069"/>
      <c r="W604" s="1069" t="str" cm="1">
        <f t="array" ref="W604">IF($D604&lt;COLUMNS($F$7:W$7),"",INDEX(TableDiv[[GASB]:[GASB]],_xlfn.AGGREGATE(15,3,(TableDiv[[Agency]:[Agency]]=$E604)/(TableDiv[[Agency]:[Agency]]=$E604)*(ROW(TableDiv[Agency])-ROW(TableDiv[[#Headers],[Agency]])),COLUMNS($F$7:W$7))))</f>
        <v/>
      </c>
      <c r="X604" s="1069" t="str" cm="1">
        <f t="array" ref="X604">IF($D604&lt;COLUMNS($F$7:X$7),"",INDEX(TableDiv[[GASB]:[GASB]],_xlfn.AGGREGATE(15,3,(TableDiv[[Agency]:[Agency]]=$E604)/(TableDiv[[Agency]:[Agency]]=$E604)*(ROW(TableDiv[Agency])-ROW(TableDiv[[#Headers],[Agency]])),COLUMNS($F$7:X$7))))</f>
        <v/>
      </c>
      <c r="Y604" s="1069" t="str" cm="1">
        <f t="array" ref="Y604">IF($D604&lt;COLUMNS($F$7:Y$7),"",INDEX(TableDiv[[GASB]:[GASB]],_xlfn.AGGREGATE(15,3,(TableDiv[[Agency]:[Agency]]=$E604)/(TableDiv[[Agency]:[Agency]]=$E604)*(ROW(TableDiv[Agency])-ROW(TableDiv[[#Headers],[Agency]])),COLUMNS($F$7:Y$7))))</f>
        <v/>
      </c>
      <c r="Z604" s="1069" t="str" cm="1">
        <f t="array" ref="Z604">IF($D604&lt;COLUMNS($F$7:Z$7),"",INDEX(TableDiv[[GASB]:[GASB]],_xlfn.AGGREGATE(15,3,(TableDiv[[Agency]:[Agency]]=$E604)/(TableDiv[[Agency]:[Agency]]=$E604)*(ROW(TableDiv[Agency])-ROW(TableDiv[[#Headers],[Agency]])),COLUMNS($F$7:Z$7))))</f>
        <v/>
      </c>
      <c r="AA604" s="1069" t="str" cm="1">
        <f t="array" ref="AA604">IF($D604&lt;COLUMNS($F$7:AA$7),"",INDEX(TableDiv[[GASB]:[GASB]],_xlfn.AGGREGATE(15,3,(TableDiv[[Agency]:[Agency]]=$E604)/(TableDiv[[Agency]:[Agency]]=$E604)*(ROW(TableDiv[Agency])-ROW(TableDiv[[#Headers],[Agency]])),COLUMNS($F$7:AA$7))))</f>
        <v/>
      </c>
      <c r="AB604" s="1069" t="str" cm="1">
        <f t="array" ref="AB604">IF($D604&lt;COLUMNS($F$7:AB$7),"",INDEX(TableDiv[[GASB]:[GASB]],_xlfn.AGGREGATE(15,3,(TableDiv[[Agency]:[Agency]]=$E604)/(TableDiv[[Agency]:[Agency]]=$E604)*(ROW(TableDiv[Agency])-ROW(TableDiv[[#Headers],[Agency]])),COLUMNS($F$7:AB$7))))</f>
        <v/>
      </c>
      <c r="AC604" s="1069" t="str" cm="1">
        <f t="array" ref="AC604">IF($D604&lt;COLUMNS($F$7:AC$7),"",INDEX(TableDiv[[GASB]:[GASB]],_xlfn.AGGREGATE(15,3,(TableDiv[[Agency]:[Agency]]=$E604)/(TableDiv[[Agency]:[Agency]]=$E604)*(ROW(TableDiv[Agency])-ROW(TableDiv[[#Headers],[Agency]])),COLUMNS($F$7:AC$7))))</f>
        <v/>
      </c>
      <c r="AD604" s="1069" t="str" cm="1">
        <f t="array" ref="AD604">IF($D604&lt;COLUMNS($F$7:AD$7),"",INDEX(TableDiv[[GASB]:[GASB]],_xlfn.AGGREGATE(15,3,(TableDiv[[Agency]:[Agency]]=$E604)/(TableDiv[[Agency]:[Agency]]=$E604)*(ROW(TableDiv[Agency])-ROW(TableDiv[[#Headers],[Agency]])),COLUMNS($F$7:AD$7))))</f>
        <v/>
      </c>
      <c r="AE604" s="1069" t="str" cm="1">
        <f t="array" ref="AE604">IF($D604&lt;COLUMNS($F$7:AE$7),"",INDEX(TableDiv[[GASB]:[GASB]],_xlfn.AGGREGATE(15,3,(TableDiv[[Agency]:[Agency]]=$E604)/(TableDiv[[Agency]:[Agency]]=$E604)*(ROW(TableDiv[Agency])-ROW(TableDiv[[#Headers],[Agency]])),COLUMNS($F$7:AE$7))))</f>
        <v/>
      </c>
      <c r="AF604" s="1069" t="str" cm="1">
        <f t="array" ref="AF604">IF($D604&lt;COLUMNS($F$7:AF$7),"",INDEX(TableDiv[[GASB]:[GASB]],_xlfn.AGGREGATE(15,3,(TableDiv[[Agency]:[Agency]]=$E604)/(TableDiv[[Agency]:[Agency]]=$E604)*(ROW(TableDiv[Agency])-ROW(TableDiv[[#Headers],[Agency]])),COLUMNS($F$7:AF$7))))</f>
        <v/>
      </c>
      <c r="AG604" s="1069" t="str" cm="1">
        <f t="array" ref="AG604">IF($D604&lt;COLUMNS($F$7:AG$7),"",INDEX(TableDiv[[GASB]:[GASB]],_xlfn.AGGREGATE(15,3,(TableDiv[[Agency]:[Agency]]=$E604)/(TableDiv[[Agency]:[Agency]]=$E604)*(ROW(TableDiv[Agency])-ROW(TableDiv[[#Headers],[Agency]])),COLUMNS($F$7:AG$7))))</f>
        <v/>
      </c>
      <c r="AH604" s="1069" t="str" cm="1">
        <f t="array" ref="AH604">IF($D604&lt;COLUMNS($F$7:AH$7),"",INDEX(TableDiv[[GASB]:[GASB]],_xlfn.AGGREGATE(15,3,(TableDiv[[Agency]:[Agency]]=$E604)/(TableDiv[[Agency]:[Agency]]=$E604)*(ROW(TableDiv[Agency])-ROW(TableDiv[[#Headers],[Agency]])),COLUMNS($F$7:AH$7))))</f>
        <v/>
      </c>
      <c r="AI604" s="1069" t="str" cm="1">
        <f t="array" ref="AI604">IF($D604&lt;COLUMNS($F$7:AI$7),"",INDEX(TableDiv[[GASB]:[GASB]],_xlfn.AGGREGATE(15,3,(TableDiv[[Agency]:[Agency]]=$E604)/(TableDiv[[Agency]:[Agency]]=$E604)*(ROW(TableDiv[Agency])-ROW(TableDiv[[#Headers],[Agency]])),COLUMNS($F$7:AI$7))))</f>
        <v/>
      </c>
      <c r="AJ604" s="1069" t="str" cm="1">
        <f t="array" ref="AJ604">IF($D604&lt;COLUMNS($F$7:AJ$7),"",INDEX(TableDiv[[GASB]:[GASB]],_xlfn.AGGREGATE(15,3,(TableDiv[[Agency]:[Agency]]=$E604)/(TableDiv[[Agency]:[Agency]]=$E604)*(ROW(TableDiv[Agency])-ROW(TableDiv[[#Headers],[Agency]])),COLUMNS($F$7:AJ$7))))</f>
        <v/>
      </c>
      <c r="AK604" s="1069" t="str" cm="1">
        <f t="array" ref="AK604">IF($D604&lt;COLUMNS($F$7:AK$7),"",INDEX(TableDiv[[GASB]:[GASB]],_xlfn.AGGREGATE(15,3,(TableDiv[[Agency]:[Agency]]=$E604)/(TableDiv[[Agency]:[Agency]]=$E604)*(ROW(TableDiv[Agency])-ROW(TableDiv[[#Headers],[Agency]])),COLUMNS($F$7:AK$7))))</f>
        <v/>
      </c>
      <c r="AL604" s="1069" t="str" cm="1">
        <f t="array" ref="AL604">IF($D604&lt;COLUMNS($F$7:AL$7),"",INDEX(TableDiv[[GASB]:[GASB]],_xlfn.AGGREGATE(15,3,(TableDiv[[Agency]:[Agency]]=$E604)/(TableDiv[[Agency]:[Agency]]=$E604)*(ROW(TableDiv[Agency])-ROW(TableDiv[[#Headers],[Agency]])),COLUMNS($F$7:AL$7))))</f>
        <v/>
      </c>
      <c r="AM604" s="1069" t="str" cm="1">
        <f t="array" ref="AM604">IF($D604&lt;COLUMNS($F$7:AM$7),"",INDEX(TableDiv[[GASB]:[GASB]],_xlfn.AGGREGATE(15,3,(TableDiv[[Agency]:[Agency]]=$E604)/(TableDiv[[Agency]:[Agency]]=$E604)*(ROW(TableDiv[Agency])-ROW(TableDiv[[#Headers],[Agency]])),COLUMNS($F$7:AM$7))))</f>
        <v/>
      </c>
      <c r="AN604" s="1069"/>
      <c r="AO604" s="1069"/>
      <c r="AP604" s="1069"/>
      <c r="AQ604" s="1069"/>
      <c r="AR604" s="1069"/>
      <c r="AS604" s="1069"/>
    </row>
    <row r="605" spans="1:45">
      <c r="A605" s="1069"/>
      <c r="B605" s="1069"/>
      <c r="C605" s="1069"/>
      <c r="W605" s="1069" t="str" cm="1">
        <f t="array" ref="W605">IF($D605&lt;COLUMNS($F$7:W$7),"",INDEX(TableDiv[[GASB]:[GASB]],_xlfn.AGGREGATE(15,3,(TableDiv[[Agency]:[Agency]]=$E605)/(TableDiv[[Agency]:[Agency]]=$E605)*(ROW(TableDiv[Agency])-ROW(TableDiv[[#Headers],[Agency]])),COLUMNS($F$7:W$7))))</f>
        <v/>
      </c>
      <c r="X605" s="1069" t="str" cm="1">
        <f t="array" ref="X605">IF($D605&lt;COLUMNS($F$7:X$7),"",INDEX(TableDiv[[GASB]:[GASB]],_xlfn.AGGREGATE(15,3,(TableDiv[[Agency]:[Agency]]=$E605)/(TableDiv[[Agency]:[Agency]]=$E605)*(ROW(TableDiv[Agency])-ROW(TableDiv[[#Headers],[Agency]])),COLUMNS($F$7:X$7))))</f>
        <v/>
      </c>
      <c r="Y605" s="1069" t="str" cm="1">
        <f t="array" ref="Y605">IF($D605&lt;COLUMNS($F$7:Y$7),"",INDEX(TableDiv[[GASB]:[GASB]],_xlfn.AGGREGATE(15,3,(TableDiv[[Agency]:[Agency]]=$E605)/(TableDiv[[Agency]:[Agency]]=$E605)*(ROW(TableDiv[Agency])-ROW(TableDiv[[#Headers],[Agency]])),COLUMNS($F$7:Y$7))))</f>
        <v/>
      </c>
      <c r="Z605" s="1069" t="str" cm="1">
        <f t="array" ref="Z605">IF($D605&lt;COLUMNS($F$7:Z$7),"",INDEX(TableDiv[[GASB]:[GASB]],_xlfn.AGGREGATE(15,3,(TableDiv[[Agency]:[Agency]]=$E605)/(TableDiv[[Agency]:[Agency]]=$E605)*(ROW(TableDiv[Agency])-ROW(TableDiv[[#Headers],[Agency]])),COLUMNS($F$7:Z$7))))</f>
        <v/>
      </c>
      <c r="AA605" s="1069" t="str" cm="1">
        <f t="array" ref="AA605">IF($D605&lt;COLUMNS($F$7:AA$7),"",INDEX(TableDiv[[GASB]:[GASB]],_xlfn.AGGREGATE(15,3,(TableDiv[[Agency]:[Agency]]=$E605)/(TableDiv[[Agency]:[Agency]]=$E605)*(ROW(TableDiv[Agency])-ROW(TableDiv[[#Headers],[Agency]])),COLUMNS($F$7:AA$7))))</f>
        <v/>
      </c>
      <c r="AB605" s="1069" t="str" cm="1">
        <f t="array" ref="AB605">IF($D605&lt;COLUMNS($F$7:AB$7),"",INDEX(TableDiv[[GASB]:[GASB]],_xlfn.AGGREGATE(15,3,(TableDiv[[Agency]:[Agency]]=$E605)/(TableDiv[[Agency]:[Agency]]=$E605)*(ROW(TableDiv[Agency])-ROW(TableDiv[[#Headers],[Agency]])),COLUMNS($F$7:AB$7))))</f>
        <v/>
      </c>
      <c r="AC605" s="1069" t="str" cm="1">
        <f t="array" ref="AC605">IF($D605&lt;COLUMNS($F$7:AC$7),"",INDEX(TableDiv[[GASB]:[GASB]],_xlfn.AGGREGATE(15,3,(TableDiv[[Agency]:[Agency]]=$E605)/(TableDiv[[Agency]:[Agency]]=$E605)*(ROW(TableDiv[Agency])-ROW(TableDiv[[#Headers],[Agency]])),COLUMNS($F$7:AC$7))))</f>
        <v/>
      </c>
      <c r="AD605" s="1069" t="str" cm="1">
        <f t="array" ref="AD605">IF($D605&lt;COLUMNS($F$7:AD$7),"",INDEX(TableDiv[[GASB]:[GASB]],_xlfn.AGGREGATE(15,3,(TableDiv[[Agency]:[Agency]]=$E605)/(TableDiv[[Agency]:[Agency]]=$E605)*(ROW(TableDiv[Agency])-ROW(TableDiv[[#Headers],[Agency]])),COLUMNS($F$7:AD$7))))</f>
        <v/>
      </c>
      <c r="AE605" s="1069" t="str" cm="1">
        <f t="array" ref="AE605">IF($D605&lt;COLUMNS($F$7:AE$7),"",INDEX(TableDiv[[GASB]:[GASB]],_xlfn.AGGREGATE(15,3,(TableDiv[[Agency]:[Agency]]=$E605)/(TableDiv[[Agency]:[Agency]]=$E605)*(ROW(TableDiv[Agency])-ROW(TableDiv[[#Headers],[Agency]])),COLUMNS($F$7:AE$7))))</f>
        <v/>
      </c>
      <c r="AF605" s="1069" t="str" cm="1">
        <f t="array" ref="AF605">IF($D605&lt;COLUMNS($F$7:AF$7),"",INDEX(TableDiv[[GASB]:[GASB]],_xlfn.AGGREGATE(15,3,(TableDiv[[Agency]:[Agency]]=$E605)/(TableDiv[[Agency]:[Agency]]=$E605)*(ROW(TableDiv[Agency])-ROW(TableDiv[[#Headers],[Agency]])),COLUMNS($F$7:AF$7))))</f>
        <v/>
      </c>
      <c r="AG605" s="1069" t="str" cm="1">
        <f t="array" ref="AG605">IF($D605&lt;COLUMNS($F$7:AG$7),"",INDEX(TableDiv[[GASB]:[GASB]],_xlfn.AGGREGATE(15,3,(TableDiv[[Agency]:[Agency]]=$E605)/(TableDiv[[Agency]:[Agency]]=$E605)*(ROW(TableDiv[Agency])-ROW(TableDiv[[#Headers],[Agency]])),COLUMNS($F$7:AG$7))))</f>
        <v/>
      </c>
      <c r="AH605" s="1069" t="str" cm="1">
        <f t="array" ref="AH605">IF($D605&lt;COLUMNS($F$7:AH$7),"",INDEX(TableDiv[[GASB]:[GASB]],_xlfn.AGGREGATE(15,3,(TableDiv[[Agency]:[Agency]]=$E605)/(TableDiv[[Agency]:[Agency]]=$E605)*(ROW(TableDiv[Agency])-ROW(TableDiv[[#Headers],[Agency]])),COLUMNS($F$7:AH$7))))</f>
        <v/>
      </c>
      <c r="AI605" s="1069" t="str" cm="1">
        <f t="array" ref="AI605">IF($D605&lt;COLUMNS($F$7:AI$7),"",INDEX(TableDiv[[GASB]:[GASB]],_xlfn.AGGREGATE(15,3,(TableDiv[[Agency]:[Agency]]=$E605)/(TableDiv[[Agency]:[Agency]]=$E605)*(ROW(TableDiv[Agency])-ROW(TableDiv[[#Headers],[Agency]])),COLUMNS($F$7:AI$7))))</f>
        <v/>
      </c>
      <c r="AJ605" s="1069" t="str" cm="1">
        <f t="array" ref="AJ605">IF($D605&lt;COLUMNS($F$7:AJ$7),"",INDEX(TableDiv[[GASB]:[GASB]],_xlfn.AGGREGATE(15,3,(TableDiv[[Agency]:[Agency]]=$E605)/(TableDiv[[Agency]:[Agency]]=$E605)*(ROW(TableDiv[Agency])-ROW(TableDiv[[#Headers],[Agency]])),COLUMNS($F$7:AJ$7))))</f>
        <v/>
      </c>
      <c r="AK605" s="1069" t="str" cm="1">
        <f t="array" ref="AK605">IF($D605&lt;COLUMNS($F$7:AK$7),"",INDEX(TableDiv[[GASB]:[GASB]],_xlfn.AGGREGATE(15,3,(TableDiv[[Agency]:[Agency]]=$E605)/(TableDiv[[Agency]:[Agency]]=$E605)*(ROW(TableDiv[Agency])-ROW(TableDiv[[#Headers],[Agency]])),COLUMNS($F$7:AK$7))))</f>
        <v/>
      </c>
      <c r="AL605" s="1069" t="str" cm="1">
        <f t="array" ref="AL605">IF($D605&lt;COLUMNS($F$7:AL$7),"",INDEX(TableDiv[[GASB]:[GASB]],_xlfn.AGGREGATE(15,3,(TableDiv[[Agency]:[Agency]]=$E605)/(TableDiv[[Agency]:[Agency]]=$E605)*(ROW(TableDiv[Agency])-ROW(TableDiv[[#Headers],[Agency]])),COLUMNS($F$7:AL$7))))</f>
        <v/>
      </c>
      <c r="AM605" s="1069" t="str" cm="1">
        <f t="array" ref="AM605">IF($D605&lt;COLUMNS($F$7:AM$7),"",INDEX(TableDiv[[GASB]:[GASB]],_xlfn.AGGREGATE(15,3,(TableDiv[[Agency]:[Agency]]=$E605)/(TableDiv[[Agency]:[Agency]]=$E605)*(ROW(TableDiv[Agency])-ROW(TableDiv[[#Headers],[Agency]])),COLUMNS($F$7:AM$7))))</f>
        <v/>
      </c>
      <c r="AN605" s="1069"/>
      <c r="AO605" s="1069"/>
      <c r="AP605" s="1069"/>
      <c r="AQ605" s="1069"/>
      <c r="AR605" s="1069"/>
      <c r="AS605" s="1069"/>
    </row>
    <row r="606" spans="1:45">
      <c r="A606" s="1069"/>
      <c r="B606" s="1069"/>
      <c r="C606" s="1069"/>
      <c r="W606" s="1069" t="str" cm="1">
        <f t="array" ref="W606">IF($D606&lt;COLUMNS($F$7:W$7),"",INDEX(TableDiv[[GASB]:[GASB]],_xlfn.AGGREGATE(15,3,(TableDiv[[Agency]:[Agency]]=$E606)/(TableDiv[[Agency]:[Agency]]=$E606)*(ROW(TableDiv[Agency])-ROW(TableDiv[[#Headers],[Agency]])),COLUMNS($F$7:W$7))))</f>
        <v/>
      </c>
      <c r="X606" s="1069" t="str" cm="1">
        <f t="array" ref="X606">IF($D606&lt;COLUMNS($F$7:X$7),"",INDEX(TableDiv[[GASB]:[GASB]],_xlfn.AGGREGATE(15,3,(TableDiv[[Agency]:[Agency]]=$E606)/(TableDiv[[Agency]:[Agency]]=$E606)*(ROW(TableDiv[Agency])-ROW(TableDiv[[#Headers],[Agency]])),COLUMNS($F$7:X$7))))</f>
        <v/>
      </c>
      <c r="Y606" s="1069" t="str" cm="1">
        <f t="array" ref="Y606">IF($D606&lt;COLUMNS($F$7:Y$7),"",INDEX(TableDiv[[GASB]:[GASB]],_xlfn.AGGREGATE(15,3,(TableDiv[[Agency]:[Agency]]=$E606)/(TableDiv[[Agency]:[Agency]]=$E606)*(ROW(TableDiv[Agency])-ROW(TableDiv[[#Headers],[Agency]])),COLUMNS($F$7:Y$7))))</f>
        <v/>
      </c>
      <c r="Z606" s="1069" t="str" cm="1">
        <f t="array" ref="Z606">IF($D606&lt;COLUMNS($F$7:Z$7),"",INDEX(TableDiv[[GASB]:[GASB]],_xlfn.AGGREGATE(15,3,(TableDiv[[Agency]:[Agency]]=$E606)/(TableDiv[[Agency]:[Agency]]=$E606)*(ROW(TableDiv[Agency])-ROW(TableDiv[[#Headers],[Agency]])),COLUMNS($F$7:Z$7))))</f>
        <v/>
      </c>
      <c r="AA606" s="1069" t="str" cm="1">
        <f t="array" ref="AA606">IF($D606&lt;COLUMNS($F$7:AA$7),"",INDEX(TableDiv[[GASB]:[GASB]],_xlfn.AGGREGATE(15,3,(TableDiv[[Agency]:[Agency]]=$E606)/(TableDiv[[Agency]:[Agency]]=$E606)*(ROW(TableDiv[Agency])-ROW(TableDiv[[#Headers],[Agency]])),COLUMNS($F$7:AA$7))))</f>
        <v/>
      </c>
      <c r="AB606" s="1069" t="str" cm="1">
        <f t="array" ref="AB606">IF($D606&lt;COLUMNS($F$7:AB$7),"",INDEX(TableDiv[[GASB]:[GASB]],_xlfn.AGGREGATE(15,3,(TableDiv[[Agency]:[Agency]]=$E606)/(TableDiv[[Agency]:[Agency]]=$E606)*(ROW(TableDiv[Agency])-ROW(TableDiv[[#Headers],[Agency]])),COLUMNS($F$7:AB$7))))</f>
        <v/>
      </c>
      <c r="AC606" s="1069" t="str" cm="1">
        <f t="array" ref="AC606">IF($D606&lt;COLUMNS($F$7:AC$7),"",INDEX(TableDiv[[GASB]:[GASB]],_xlfn.AGGREGATE(15,3,(TableDiv[[Agency]:[Agency]]=$E606)/(TableDiv[[Agency]:[Agency]]=$E606)*(ROW(TableDiv[Agency])-ROW(TableDiv[[#Headers],[Agency]])),COLUMNS($F$7:AC$7))))</f>
        <v/>
      </c>
      <c r="AD606" s="1069" t="str" cm="1">
        <f t="array" ref="AD606">IF($D606&lt;COLUMNS($F$7:AD$7),"",INDEX(TableDiv[[GASB]:[GASB]],_xlfn.AGGREGATE(15,3,(TableDiv[[Agency]:[Agency]]=$E606)/(TableDiv[[Agency]:[Agency]]=$E606)*(ROW(TableDiv[Agency])-ROW(TableDiv[[#Headers],[Agency]])),COLUMNS($F$7:AD$7))))</f>
        <v/>
      </c>
      <c r="AE606" s="1069" t="str" cm="1">
        <f t="array" ref="AE606">IF($D606&lt;COLUMNS($F$7:AE$7),"",INDEX(TableDiv[[GASB]:[GASB]],_xlfn.AGGREGATE(15,3,(TableDiv[[Agency]:[Agency]]=$E606)/(TableDiv[[Agency]:[Agency]]=$E606)*(ROW(TableDiv[Agency])-ROW(TableDiv[[#Headers],[Agency]])),COLUMNS($F$7:AE$7))))</f>
        <v/>
      </c>
      <c r="AF606" s="1069" t="str" cm="1">
        <f t="array" ref="AF606">IF($D606&lt;COLUMNS($F$7:AF$7),"",INDEX(TableDiv[[GASB]:[GASB]],_xlfn.AGGREGATE(15,3,(TableDiv[[Agency]:[Agency]]=$E606)/(TableDiv[[Agency]:[Agency]]=$E606)*(ROW(TableDiv[Agency])-ROW(TableDiv[[#Headers],[Agency]])),COLUMNS($F$7:AF$7))))</f>
        <v/>
      </c>
      <c r="AG606" s="1069" t="str" cm="1">
        <f t="array" ref="AG606">IF($D606&lt;COLUMNS($F$7:AG$7),"",INDEX(TableDiv[[GASB]:[GASB]],_xlfn.AGGREGATE(15,3,(TableDiv[[Agency]:[Agency]]=$E606)/(TableDiv[[Agency]:[Agency]]=$E606)*(ROW(TableDiv[Agency])-ROW(TableDiv[[#Headers],[Agency]])),COLUMNS($F$7:AG$7))))</f>
        <v/>
      </c>
      <c r="AH606" s="1069" t="str" cm="1">
        <f t="array" ref="AH606">IF($D606&lt;COLUMNS($F$7:AH$7),"",INDEX(TableDiv[[GASB]:[GASB]],_xlfn.AGGREGATE(15,3,(TableDiv[[Agency]:[Agency]]=$E606)/(TableDiv[[Agency]:[Agency]]=$E606)*(ROW(TableDiv[Agency])-ROW(TableDiv[[#Headers],[Agency]])),COLUMNS($F$7:AH$7))))</f>
        <v/>
      </c>
      <c r="AI606" s="1069" t="str" cm="1">
        <f t="array" ref="AI606">IF($D606&lt;COLUMNS($F$7:AI$7),"",INDEX(TableDiv[[GASB]:[GASB]],_xlfn.AGGREGATE(15,3,(TableDiv[[Agency]:[Agency]]=$E606)/(TableDiv[[Agency]:[Agency]]=$E606)*(ROW(TableDiv[Agency])-ROW(TableDiv[[#Headers],[Agency]])),COLUMNS($F$7:AI$7))))</f>
        <v/>
      </c>
      <c r="AJ606" s="1069" t="str" cm="1">
        <f t="array" ref="AJ606">IF($D606&lt;COLUMNS($F$7:AJ$7),"",INDEX(TableDiv[[GASB]:[GASB]],_xlfn.AGGREGATE(15,3,(TableDiv[[Agency]:[Agency]]=$E606)/(TableDiv[[Agency]:[Agency]]=$E606)*(ROW(TableDiv[Agency])-ROW(TableDiv[[#Headers],[Agency]])),COLUMNS($F$7:AJ$7))))</f>
        <v/>
      </c>
      <c r="AK606" s="1069" t="str" cm="1">
        <f t="array" ref="AK606">IF($D606&lt;COLUMNS($F$7:AK$7),"",INDEX(TableDiv[[GASB]:[GASB]],_xlfn.AGGREGATE(15,3,(TableDiv[[Agency]:[Agency]]=$E606)/(TableDiv[[Agency]:[Agency]]=$E606)*(ROW(TableDiv[Agency])-ROW(TableDiv[[#Headers],[Agency]])),COLUMNS($F$7:AK$7))))</f>
        <v/>
      </c>
      <c r="AL606" s="1069" t="str" cm="1">
        <f t="array" ref="AL606">IF($D606&lt;COLUMNS($F$7:AL$7),"",INDEX(TableDiv[[GASB]:[GASB]],_xlfn.AGGREGATE(15,3,(TableDiv[[Agency]:[Agency]]=$E606)/(TableDiv[[Agency]:[Agency]]=$E606)*(ROW(TableDiv[Agency])-ROW(TableDiv[[#Headers],[Agency]])),COLUMNS($F$7:AL$7))))</f>
        <v/>
      </c>
      <c r="AM606" s="1069" t="str" cm="1">
        <f t="array" ref="AM606">IF($D606&lt;COLUMNS($F$7:AM$7),"",INDEX(TableDiv[[GASB]:[GASB]],_xlfn.AGGREGATE(15,3,(TableDiv[[Agency]:[Agency]]=$E606)/(TableDiv[[Agency]:[Agency]]=$E606)*(ROW(TableDiv[Agency])-ROW(TableDiv[[#Headers],[Agency]])),COLUMNS($F$7:AM$7))))</f>
        <v/>
      </c>
      <c r="AN606" s="1069"/>
      <c r="AO606" s="1069"/>
      <c r="AP606" s="1069"/>
      <c r="AQ606" s="1069"/>
      <c r="AR606" s="1069"/>
      <c r="AS606" s="1069"/>
    </row>
    <row r="607" spans="1:45">
      <c r="A607" s="1069"/>
      <c r="B607" s="1069"/>
      <c r="C607" s="1069"/>
      <c r="W607" s="1069" t="str" cm="1">
        <f t="array" ref="W607">IF($D607&lt;COLUMNS($F$7:W$7),"",INDEX(TableDiv[[GASB]:[GASB]],_xlfn.AGGREGATE(15,3,(TableDiv[[Agency]:[Agency]]=$E607)/(TableDiv[[Agency]:[Agency]]=$E607)*(ROW(TableDiv[Agency])-ROW(TableDiv[[#Headers],[Agency]])),COLUMNS($F$7:W$7))))</f>
        <v/>
      </c>
      <c r="X607" s="1069" t="str" cm="1">
        <f t="array" ref="X607">IF($D607&lt;COLUMNS($F$7:X$7),"",INDEX(TableDiv[[GASB]:[GASB]],_xlfn.AGGREGATE(15,3,(TableDiv[[Agency]:[Agency]]=$E607)/(TableDiv[[Agency]:[Agency]]=$E607)*(ROW(TableDiv[Agency])-ROW(TableDiv[[#Headers],[Agency]])),COLUMNS($F$7:X$7))))</f>
        <v/>
      </c>
      <c r="Y607" s="1069" t="str" cm="1">
        <f t="array" ref="Y607">IF($D607&lt;COLUMNS($F$7:Y$7),"",INDEX(TableDiv[[GASB]:[GASB]],_xlfn.AGGREGATE(15,3,(TableDiv[[Agency]:[Agency]]=$E607)/(TableDiv[[Agency]:[Agency]]=$E607)*(ROW(TableDiv[Agency])-ROW(TableDiv[[#Headers],[Agency]])),COLUMNS($F$7:Y$7))))</f>
        <v/>
      </c>
      <c r="Z607" s="1069" t="str" cm="1">
        <f t="array" ref="Z607">IF($D607&lt;COLUMNS($F$7:Z$7),"",INDEX(TableDiv[[GASB]:[GASB]],_xlfn.AGGREGATE(15,3,(TableDiv[[Agency]:[Agency]]=$E607)/(TableDiv[[Agency]:[Agency]]=$E607)*(ROW(TableDiv[Agency])-ROW(TableDiv[[#Headers],[Agency]])),COLUMNS($F$7:Z$7))))</f>
        <v/>
      </c>
      <c r="AA607" s="1069" t="str" cm="1">
        <f t="array" ref="AA607">IF($D607&lt;COLUMNS($F$7:AA$7),"",INDEX(TableDiv[[GASB]:[GASB]],_xlfn.AGGREGATE(15,3,(TableDiv[[Agency]:[Agency]]=$E607)/(TableDiv[[Agency]:[Agency]]=$E607)*(ROW(TableDiv[Agency])-ROW(TableDiv[[#Headers],[Agency]])),COLUMNS($F$7:AA$7))))</f>
        <v/>
      </c>
      <c r="AB607" s="1069" t="str" cm="1">
        <f t="array" ref="AB607">IF($D607&lt;COLUMNS($F$7:AB$7),"",INDEX(TableDiv[[GASB]:[GASB]],_xlfn.AGGREGATE(15,3,(TableDiv[[Agency]:[Agency]]=$E607)/(TableDiv[[Agency]:[Agency]]=$E607)*(ROW(TableDiv[Agency])-ROW(TableDiv[[#Headers],[Agency]])),COLUMNS($F$7:AB$7))))</f>
        <v/>
      </c>
      <c r="AC607" s="1069" t="str" cm="1">
        <f t="array" ref="AC607">IF($D607&lt;COLUMNS($F$7:AC$7),"",INDEX(TableDiv[[GASB]:[GASB]],_xlfn.AGGREGATE(15,3,(TableDiv[[Agency]:[Agency]]=$E607)/(TableDiv[[Agency]:[Agency]]=$E607)*(ROW(TableDiv[Agency])-ROW(TableDiv[[#Headers],[Agency]])),COLUMNS($F$7:AC$7))))</f>
        <v/>
      </c>
      <c r="AD607" s="1069" t="str" cm="1">
        <f t="array" ref="AD607">IF($D607&lt;COLUMNS($F$7:AD$7),"",INDEX(TableDiv[[GASB]:[GASB]],_xlfn.AGGREGATE(15,3,(TableDiv[[Agency]:[Agency]]=$E607)/(TableDiv[[Agency]:[Agency]]=$E607)*(ROW(TableDiv[Agency])-ROW(TableDiv[[#Headers],[Agency]])),COLUMNS($F$7:AD$7))))</f>
        <v/>
      </c>
      <c r="AE607" s="1069" t="str" cm="1">
        <f t="array" ref="AE607">IF($D607&lt;COLUMNS($F$7:AE$7),"",INDEX(TableDiv[[GASB]:[GASB]],_xlfn.AGGREGATE(15,3,(TableDiv[[Agency]:[Agency]]=$E607)/(TableDiv[[Agency]:[Agency]]=$E607)*(ROW(TableDiv[Agency])-ROW(TableDiv[[#Headers],[Agency]])),COLUMNS($F$7:AE$7))))</f>
        <v/>
      </c>
      <c r="AF607" s="1069" t="str" cm="1">
        <f t="array" ref="AF607">IF($D607&lt;COLUMNS($F$7:AF$7),"",INDEX(TableDiv[[GASB]:[GASB]],_xlfn.AGGREGATE(15,3,(TableDiv[[Agency]:[Agency]]=$E607)/(TableDiv[[Agency]:[Agency]]=$E607)*(ROW(TableDiv[Agency])-ROW(TableDiv[[#Headers],[Agency]])),COLUMNS($F$7:AF$7))))</f>
        <v/>
      </c>
      <c r="AG607" s="1069" t="str" cm="1">
        <f t="array" ref="AG607">IF($D607&lt;COLUMNS($F$7:AG$7),"",INDEX(TableDiv[[GASB]:[GASB]],_xlfn.AGGREGATE(15,3,(TableDiv[[Agency]:[Agency]]=$E607)/(TableDiv[[Agency]:[Agency]]=$E607)*(ROW(TableDiv[Agency])-ROW(TableDiv[[#Headers],[Agency]])),COLUMNS($F$7:AG$7))))</f>
        <v/>
      </c>
      <c r="AH607" s="1069" t="str" cm="1">
        <f t="array" ref="AH607">IF($D607&lt;COLUMNS($F$7:AH$7),"",INDEX(TableDiv[[GASB]:[GASB]],_xlfn.AGGREGATE(15,3,(TableDiv[[Agency]:[Agency]]=$E607)/(TableDiv[[Agency]:[Agency]]=$E607)*(ROW(TableDiv[Agency])-ROW(TableDiv[[#Headers],[Agency]])),COLUMNS($F$7:AH$7))))</f>
        <v/>
      </c>
      <c r="AI607" s="1069" t="str" cm="1">
        <f t="array" ref="AI607">IF($D607&lt;COLUMNS($F$7:AI$7),"",INDEX(TableDiv[[GASB]:[GASB]],_xlfn.AGGREGATE(15,3,(TableDiv[[Agency]:[Agency]]=$E607)/(TableDiv[[Agency]:[Agency]]=$E607)*(ROW(TableDiv[Agency])-ROW(TableDiv[[#Headers],[Agency]])),COLUMNS($F$7:AI$7))))</f>
        <v/>
      </c>
      <c r="AJ607" s="1069" t="str" cm="1">
        <f t="array" ref="AJ607">IF($D607&lt;COLUMNS($F$7:AJ$7),"",INDEX(TableDiv[[GASB]:[GASB]],_xlfn.AGGREGATE(15,3,(TableDiv[[Agency]:[Agency]]=$E607)/(TableDiv[[Agency]:[Agency]]=$E607)*(ROW(TableDiv[Agency])-ROW(TableDiv[[#Headers],[Agency]])),COLUMNS($F$7:AJ$7))))</f>
        <v/>
      </c>
      <c r="AK607" s="1069" t="str" cm="1">
        <f t="array" ref="AK607">IF($D607&lt;COLUMNS($F$7:AK$7),"",INDEX(TableDiv[[GASB]:[GASB]],_xlfn.AGGREGATE(15,3,(TableDiv[[Agency]:[Agency]]=$E607)/(TableDiv[[Agency]:[Agency]]=$E607)*(ROW(TableDiv[Agency])-ROW(TableDiv[[#Headers],[Agency]])),COLUMNS($F$7:AK$7))))</f>
        <v/>
      </c>
      <c r="AL607" s="1069" t="str" cm="1">
        <f t="array" ref="AL607">IF($D607&lt;COLUMNS($F$7:AL$7),"",INDEX(TableDiv[[GASB]:[GASB]],_xlfn.AGGREGATE(15,3,(TableDiv[[Agency]:[Agency]]=$E607)/(TableDiv[[Agency]:[Agency]]=$E607)*(ROW(TableDiv[Agency])-ROW(TableDiv[[#Headers],[Agency]])),COLUMNS($F$7:AL$7))))</f>
        <v/>
      </c>
      <c r="AM607" s="1069" t="str" cm="1">
        <f t="array" ref="AM607">IF($D607&lt;COLUMNS($F$7:AM$7),"",INDEX(TableDiv[[GASB]:[GASB]],_xlfn.AGGREGATE(15,3,(TableDiv[[Agency]:[Agency]]=$E607)/(TableDiv[[Agency]:[Agency]]=$E607)*(ROW(TableDiv[Agency])-ROW(TableDiv[[#Headers],[Agency]])),COLUMNS($F$7:AM$7))))</f>
        <v/>
      </c>
      <c r="AN607" s="1069"/>
      <c r="AO607" s="1069"/>
      <c r="AP607" s="1069"/>
      <c r="AQ607" s="1069"/>
      <c r="AR607" s="1069"/>
      <c r="AS607" s="1069"/>
    </row>
    <row r="608" spans="1:45">
      <c r="A608" s="1069"/>
      <c r="B608" s="1069"/>
      <c r="C608" s="1069"/>
      <c r="W608" s="1069" t="str" cm="1">
        <f t="array" ref="W608">IF($D608&lt;COLUMNS($F$7:W$7),"",INDEX(TableDiv[[GASB]:[GASB]],_xlfn.AGGREGATE(15,3,(TableDiv[[Agency]:[Agency]]=$E608)/(TableDiv[[Agency]:[Agency]]=$E608)*(ROW(TableDiv[Agency])-ROW(TableDiv[[#Headers],[Agency]])),COLUMNS($F$7:W$7))))</f>
        <v/>
      </c>
      <c r="X608" s="1069" t="str" cm="1">
        <f t="array" ref="X608">IF($D608&lt;COLUMNS($F$7:X$7),"",INDEX(TableDiv[[GASB]:[GASB]],_xlfn.AGGREGATE(15,3,(TableDiv[[Agency]:[Agency]]=$E608)/(TableDiv[[Agency]:[Agency]]=$E608)*(ROW(TableDiv[Agency])-ROW(TableDiv[[#Headers],[Agency]])),COLUMNS($F$7:X$7))))</f>
        <v/>
      </c>
      <c r="Y608" s="1069" t="str" cm="1">
        <f t="array" ref="Y608">IF($D608&lt;COLUMNS($F$7:Y$7),"",INDEX(TableDiv[[GASB]:[GASB]],_xlfn.AGGREGATE(15,3,(TableDiv[[Agency]:[Agency]]=$E608)/(TableDiv[[Agency]:[Agency]]=$E608)*(ROW(TableDiv[Agency])-ROW(TableDiv[[#Headers],[Agency]])),COLUMNS($F$7:Y$7))))</f>
        <v/>
      </c>
      <c r="Z608" s="1069" t="str" cm="1">
        <f t="array" ref="Z608">IF($D608&lt;COLUMNS($F$7:Z$7),"",INDEX(TableDiv[[GASB]:[GASB]],_xlfn.AGGREGATE(15,3,(TableDiv[[Agency]:[Agency]]=$E608)/(TableDiv[[Agency]:[Agency]]=$E608)*(ROW(TableDiv[Agency])-ROW(TableDiv[[#Headers],[Agency]])),COLUMNS($F$7:Z$7))))</f>
        <v/>
      </c>
      <c r="AA608" s="1069" t="str" cm="1">
        <f t="array" ref="AA608">IF($D608&lt;COLUMNS($F$7:AA$7),"",INDEX(TableDiv[[GASB]:[GASB]],_xlfn.AGGREGATE(15,3,(TableDiv[[Agency]:[Agency]]=$E608)/(TableDiv[[Agency]:[Agency]]=$E608)*(ROW(TableDiv[Agency])-ROW(TableDiv[[#Headers],[Agency]])),COLUMNS($F$7:AA$7))))</f>
        <v/>
      </c>
      <c r="AB608" s="1069" t="str" cm="1">
        <f t="array" ref="AB608">IF($D608&lt;COLUMNS($F$7:AB$7),"",INDEX(TableDiv[[GASB]:[GASB]],_xlfn.AGGREGATE(15,3,(TableDiv[[Agency]:[Agency]]=$E608)/(TableDiv[[Agency]:[Agency]]=$E608)*(ROW(TableDiv[Agency])-ROW(TableDiv[[#Headers],[Agency]])),COLUMNS($F$7:AB$7))))</f>
        <v/>
      </c>
      <c r="AC608" s="1069" t="str" cm="1">
        <f t="array" ref="AC608">IF($D608&lt;COLUMNS($F$7:AC$7),"",INDEX(TableDiv[[GASB]:[GASB]],_xlfn.AGGREGATE(15,3,(TableDiv[[Agency]:[Agency]]=$E608)/(TableDiv[[Agency]:[Agency]]=$E608)*(ROW(TableDiv[Agency])-ROW(TableDiv[[#Headers],[Agency]])),COLUMNS($F$7:AC$7))))</f>
        <v/>
      </c>
      <c r="AD608" s="1069" t="str" cm="1">
        <f t="array" ref="AD608">IF($D608&lt;COLUMNS($F$7:AD$7),"",INDEX(TableDiv[[GASB]:[GASB]],_xlfn.AGGREGATE(15,3,(TableDiv[[Agency]:[Agency]]=$E608)/(TableDiv[[Agency]:[Agency]]=$E608)*(ROW(TableDiv[Agency])-ROW(TableDiv[[#Headers],[Agency]])),COLUMNS($F$7:AD$7))))</f>
        <v/>
      </c>
      <c r="AE608" s="1069" t="str" cm="1">
        <f t="array" ref="AE608">IF($D608&lt;COLUMNS($F$7:AE$7),"",INDEX(TableDiv[[GASB]:[GASB]],_xlfn.AGGREGATE(15,3,(TableDiv[[Agency]:[Agency]]=$E608)/(TableDiv[[Agency]:[Agency]]=$E608)*(ROW(TableDiv[Agency])-ROW(TableDiv[[#Headers],[Agency]])),COLUMNS($F$7:AE$7))))</f>
        <v/>
      </c>
      <c r="AF608" s="1069" t="str" cm="1">
        <f t="array" ref="AF608">IF($D608&lt;COLUMNS($F$7:AF$7),"",INDEX(TableDiv[[GASB]:[GASB]],_xlfn.AGGREGATE(15,3,(TableDiv[[Agency]:[Agency]]=$E608)/(TableDiv[[Agency]:[Agency]]=$E608)*(ROW(TableDiv[Agency])-ROW(TableDiv[[#Headers],[Agency]])),COLUMNS($F$7:AF$7))))</f>
        <v/>
      </c>
      <c r="AG608" s="1069" t="str" cm="1">
        <f t="array" ref="AG608">IF($D608&lt;COLUMNS($F$7:AG$7),"",INDEX(TableDiv[[GASB]:[GASB]],_xlfn.AGGREGATE(15,3,(TableDiv[[Agency]:[Agency]]=$E608)/(TableDiv[[Agency]:[Agency]]=$E608)*(ROW(TableDiv[Agency])-ROW(TableDiv[[#Headers],[Agency]])),COLUMNS($F$7:AG$7))))</f>
        <v/>
      </c>
      <c r="AH608" s="1069" t="str" cm="1">
        <f t="array" ref="AH608">IF($D608&lt;COLUMNS($F$7:AH$7),"",INDEX(TableDiv[[GASB]:[GASB]],_xlfn.AGGREGATE(15,3,(TableDiv[[Agency]:[Agency]]=$E608)/(TableDiv[[Agency]:[Agency]]=$E608)*(ROW(TableDiv[Agency])-ROW(TableDiv[[#Headers],[Agency]])),COLUMNS($F$7:AH$7))))</f>
        <v/>
      </c>
      <c r="AI608" s="1069" t="str" cm="1">
        <f t="array" ref="AI608">IF($D608&lt;COLUMNS($F$7:AI$7),"",INDEX(TableDiv[[GASB]:[GASB]],_xlfn.AGGREGATE(15,3,(TableDiv[[Agency]:[Agency]]=$E608)/(TableDiv[[Agency]:[Agency]]=$E608)*(ROW(TableDiv[Agency])-ROW(TableDiv[[#Headers],[Agency]])),COLUMNS($F$7:AI$7))))</f>
        <v/>
      </c>
      <c r="AJ608" s="1069" t="str" cm="1">
        <f t="array" ref="AJ608">IF($D608&lt;COLUMNS($F$7:AJ$7),"",INDEX(TableDiv[[GASB]:[GASB]],_xlfn.AGGREGATE(15,3,(TableDiv[[Agency]:[Agency]]=$E608)/(TableDiv[[Agency]:[Agency]]=$E608)*(ROW(TableDiv[Agency])-ROW(TableDiv[[#Headers],[Agency]])),COLUMNS($F$7:AJ$7))))</f>
        <v/>
      </c>
      <c r="AK608" s="1069" t="str" cm="1">
        <f t="array" ref="AK608">IF($D608&lt;COLUMNS($F$7:AK$7),"",INDEX(TableDiv[[GASB]:[GASB]],_xlfn.AGGREGATE(15,3,(TableDiv[[Agency]:[Agency]]=$E608)/(TableDiv[[Agency]:[Agency]]=$E608)*(ROW(TableDiv[Agency])-ROW(TableDiv[[#Headers],[Agency]])),COLUMNS($F$7:AK$7))))</f>
        <v/>
      </c>
      <c r="AL608" s="1069" t="str" cm="1">
        <f t="array" ref="AL608">IF($D608&lt;COLUMNS($F$7:AL$7),"",INDEX(TableDiv[[GASB]:[GASB]],_xlfn.AGGREGATE(15,3,(TableDiv[[Agency]:[Agency]]=$E608)/(TableDiv[[Agency]:[Agency]]=$E608)*(ROW(TableDiv[Agency])-ROW(TableDiv[[#Headers],[Agency]])),COLUMNS($F$7:AL$7))))</f>
        <v/>
      </c>
      <c r="AM608" s="1069" t="str" cm="1">
        <f t="array" ref="AM608">IF($D608&lt;COLUMNS($F$7:AM$7),"",INDEX(TableDiv[[GASB]:[GASB]],_xlfn.AGGREGATE(15,3,(TableDiv[[Agency]:[Agency]]=$E608)/(TableDiv[[Agency]:[Agency]]=$E608)*(ROW(TableDiv[Agency])-ROW(TableDiv[[#Headers],[Agency]])),COLUMNS($F$7:AM$7))))</f>
        <v/>
      </c>
      <c r="AN608" s="1069"/>
      <c r="AO608" s="1069"/>
      <c r="AP608" s="1069"/>
      <c r="AQ608" s="1069"/>
      <c r="AR608" s="1069"/>
      <c r="AS608" s="1069"/>
    </row>
    <row r="609" spans="1:45">
      <c r="A609" s="1069"/>
      <c r="B609" s="1069"/>
      <c r="C609" s="1069"/>
      <c r="W609" s="1069" t="str" cm="1">
        <f t="array" ref="W609">IF($D609&lt;COLUMNS($F$7:W$7),"",INDEX(TableDiv[[GASB]:[GASB]],_xlfn.AGGREGATE(15,3,(TableDiv[[Agency]:[Agency]]=$E609)/(TableDiv[[Agency]:[Agency]]=$E609)*(ROW(TableDiv[Agency])-ROW(TableDiv[[#Headers],[Agency]])),COLUMNS($F$7:W$7))))</f>
        <v/>
      </c>
      <c r="X609" s="1069" t="str" cm="1">
        <f t="array" ref="X609">IF($D609&lt;COLUMNS($F$7:X$7),"",INDEX(TableDiv[[GASB]:[GASB]],_xlfn.AGGREGATE(15,3,(TableDiv[[Agency]:[Agency]]=$E609)/(TableDiv[[Agency]:[Agency]]=$E609)*(ROW(TableDiv[Agency])-ROW(TableDiv[[#Headers],[Agency]])),COLUMNS($F$7:X$7))))</f>
        <v/>
      </c>
      <c r="Y609" s="1069" t="str" cm="1">
        <f t="array" ref="Y609">IF($D609&lt;COLUMNS($F$7:Y$7),"",INDEX(TableDiv[[GASB]:[GASB]],_xlfn.AGGREGATE(15,3,(TableDiv[[Agency]:[Agency]]=$E609)/(TableDiv[[Agency]:[Agency]]=$E609)*(ROW(TableDiv[Agency])-ROW(TableDiv[[#Headers],[Agency]])),COLUMNS($F$7:Y$7))))</f>
        <v/>
      </c>
      <c r="Z609" s="1069" t="str" cm="1">
        <f t="array" ref="Z609">IF($D609&lt;COLUMNS($F$7:Z$7),"",INDEX(TableDiv[[GASB]:[GASB]],_xlfn.AGGREGATE(15,3,(TableDiv[[Agency]:[Agency]]=$E609)/(TableDiv[[Agency]:[Agency]]=$E609)*(ROW(TableDiv[Agency])-ROW(TableDiv[[#Headers],[Agency]])),COLUMNS($F$7:Z$7))))</f>
        <v/>
      </c>
      <c r="AA609" s="1069" t="str" cm="1">
        <f t="array" ref="AA609">IF($D609&lt;COLUMNS($F$7:AA$7),"",INDEX(TableDiv[[GASB]:[GASB]],_xlfn.AGGREGATE(15,3,(TableDiv[[Agency]:[Agency]]=$E609)/(TableDiv[[Agency]:[Agency]]=$E609)*(ROW(TableDiv[Agency])-ROW(TableDiv[[#Headers],[Agency]])),COLUMNS($F$7:AA$7))))</f>
        <v/>
      </c>
      <c r="AB609" s="1069" t="str" cm="1">
        <f t="array" ref="AB609">IF($D609&lt;COLUMNS($F$7:AB$7),"",INDEX(TableDiv[[GASB]:[GASB]],_xlfn.AGGREGATE(15,3,(TableDiv[[Agency]:[Agency]]=$E609)/(TableDiv[[Agency]:[Agency]]=$E609)*(ROW(TableDiv[Agency])-ROW(TableDiv[[#Headers],[Agency]])),COLUMNS($F$7:AB$7))))</f>
        <v/>
      </c>
      <c r="AC609" s="1069" t="str" cm="1">
        <f t="array" ref="AC609">IF($D609&lt;COLUMNS($F$7:AC$7),"",INDEX(TableDiv[[GASB]:[GASB]],_xlfn.AGGREGATE(15,3,(TableDiv[[Agency]:[Agency]]=$E609)/(TableDiv[[Agency]:[Agency]]=$E609)*(ROW(TableDiv[Agency])-ROW(TableDiv[[#Headers],[Agency]])),COLUMNS($F$7:AC$7))))</f>
        <v/>
      </c>
      <c r="AD609" s="1069" t="str" cm="1">
        <f t="array" ref="AD609">IF($D609&lt;COLUMNS($F$7:AD$7),"",INDEX(TableDiv[[GASB]:[GASB]],_xlfn.AGGREGATE(15,3,(TableDiv[[Agency]:[Agency]]=$E609)/(TableDiv[[Agency]:[Agency]]=$E609)*(ROW(TableDiv[Agency])-ROW(TableDiv[[#Headers],[Agency]])),COLUMNS($F$7:AD$7))))</f>
        <v/>
      </c>
      <c r="AE609" s="1069" t="str" cm="1">
        <f t="array" ref="AE609">IF($D609&lt;COLUMNS($F$7:AE$7),"",INDEX(TableDiv[[GASB]:[GASB]],_xlfn.AGGREGATE(15,3,(TableDiv[[Agency]:[Agency]]=$E609)/(TableDiv[[Agency]:[Agency]]=$E609)*(ROW(TableDiv[Agency])-ROW(TableDiv[[#Headers],[Agency]])),COLUMNS($F$7:AE$7))))</f>
        <v/>
      </c>
      <c r="AF609" s="1069" t="str" cm="1">
        <f t="array" ref="AF609">IF($D609&lt;COLUMNS($F$7:AF$7),"",INDEX(TableDiv[[GASB]:[GASB]],_xlfn.AGGREGATE(15,3,(TableDiv[[Agency]:[Agency]]=$E609)/(TableDiv[[Agency]:[Agency]]=$E609)*(ROW(TableDiv[Agency])-ROW(TableDiv[[#Headers],[Agency]])),COLUMNS($F$7:AF$7))))</f>
        <v/>
      </c>
      <c r="AG609" s="1069" t="str" cm="1">
        <f t="array" ref="AG609">IF($D609&lt;COLUMNS($F$7:AG$7),"",INDEX(TableDiv[[GASB]:[GASB]],_xlfn.AGGREGATE(15,3,(TableDiv[[Agency]:[Agency]]=$E609)/(TableDiv[[Agency]:[Agency]]=$E609)*(ROW(TableDiv[Agency])-ROW(TableDiv[[#Headers],[Agency]])),COLUMNS($F$7:AG$7))))</f>
        <v/>
      </c>
      <c r="AH609" s="1069" t="str" cm="1">
        <f t="array" ref="AH609">IF($D609&lt;COLUMNS($F$7:AH$7),"",INDEX(TableDiv[[GASB]:[GASB]],_xlfn.AGGREGATE(15,3,(TableDiv[[Agency]:[Agency]]=$E609)/(TableDiv[[Agency]:[Agency]]=$E609)*(ROW(TableDiv[Agency])-ROW(TableDiv[[#Headers],[Agency]])),COLUMNS($F$7:AH$7))))</f>
        <v/>
      </c>
      <c r="AI609" s="1069" t="str" cm="1">
        <f t="array" ref="AI609">IF($D609&lt;COLUMNS($F$7:AI$7),"",INDEX(TableDiv[[GASB]:[GASB]],_xlfn.AGGREGATE(15,3,(TableDiv[[Agency]:[Agency]]=$E609)/(TableDiv[[Agency]:[Agency]]=$E609)*(ROW(TableDiv[Agency])-ROW(TableDiv[[#Headers],[Agency]])),COLUMNS($F$7:AI$7))))</f>
        <v/>
      </c>
      <c r="AJ609" s="1069" t="str" cm="1">
        <f t="array" ref="AJ609">IF($D609&lt;COLUMNS($F$7:AJ$7),"",INDEX(TableDiv[[GASB]:[GASB]],_xlfn.AGGREGATE(15,3,(TableDiv[[Agency]:[Agency]]=$E609)/(TableDiv[[Agency]:[Agency]]=$E609)*(ROW(TableDiv[Agency])-ROW(TableDiv[[#Headers],[Agency]])),COLUMNS($F$7:AJ$7))))</f>
        <v/>
      </c>
      <c r="AK609" s="1069" t="str" cm="1">
        <f t="array" ref="AK609">IF($D609&lt;COLUMNS($F$7:AK$7),"",INDEX(TableDiv[[GASB]:[GASB]],_xlfn.AGGREGATE(15,3,(TableDiv[[Agency]:[Agency]]=$E609)/(TableDiv[[Agency]:[Agency]]=$E609)*(ROW(TableDiv[Agency])-ROW(TableDiv[[#Headers],[Agency]])),COLUMNS($F$7:AK$7))))</f>
        <v/>
      </c>
      <c r="AL609" s="1069" t="str" cm="1">
        <f t="array" ref="AL609">IF($D609&lt;COLUMNS($F$7:AL$7),"",INDEX(TableDiv[[GASB]:[GASB]],_xlfn.AGGREGATE(15,3,(TableDiv[[Agency]:[Agency]]=$E609)/(TableDiv[[Agency]:[Agency]]=$E609)*(ROW(TableDiv[Agency])-ROW(TableDiv[[#Headers],[Agency]])),COLUMNS($F$7:AL$7))))</f>
        <v/>
      </c>
      <c r="AM609" s="1069" t="str" cm="1">
        <f t="array" ref="AM609">IF($D609&lt;COLUMNS($F$7:AM$7),"",INDEX(TableDiv[[GASB]:[GASB]],_xlfn.AGGREGATE(15,3,(TableDiv[[Agency]:[Agency]]=$E609)/(TableDiv[[Agency]:[Agency]]=$E609)*(ROW(TableDiv[Agency])-ROW(TableDiv[[#Headers],[Agency]])),COLUMNS($F$7:AM$7))))</f>
        <v/>
      </c>
      <c r="AN609" s="1069"/>
      <c r="AO609" s="1069"/>
      <c r="AP609" s="1069"/>
      <c r="AQ609" s="1069"/>
      <c r="AR609" s="1069"/>
      <c r="AS609" s="1069"/>
    </row>
    <row r="610" spans="1:45">
      <c r="A610" s="1069"/>
      <c r="B610" s="1069"/>
      <c r="C610" s="1069"/>
      <c r="W610" s="1069" t="str" cm="1">
        <f t="array" ref="W610">IF($D610&lt;COLUMNS($F$7:W$7),"",INDEX(TableDiv[[GASB]:[GASB]],_xlfn.AGGREGATE(15,3,(TableDiv[[Agency]:[Agency]]=$E610)/(TableDiv[[Agency]:[Agency]]=$E610)*(ROW(TableDiv[Agency])-ROW(TableDiv[[#Headers],[Agency]])),COLUMNS($F$7:W$7))))</f>
        <v/>
      </c>
      <c r="X610" s="1069" t="str" cm="1">
        <f t="array" ref="X610">IF($D610&lt;COLUMNS($F$7:X$7),"",INDEX(TableDiv[[GASB]:[GASB]],_xlfn.AGGREGATE(15,3,(TableDiv[[Agency]:[Agency]]=$E610)/(TableDiv[[Agency]:[Agency]]=$E610)*(ROW(TableDiv[Agency])-ROW(TableDiv[[#Headers],[Agency]])),COLUMNS($F$7:X$7))))</f>
        <v/>
      </c>
      <c r="Y610" s="1069" t="str" cm="1">
        <f t="array" ref="Y610">IF($D610&lt;COLUMNS($F$7:Y$7),"",INDEX(TableDiv[[GASB]:[GASB]],_xlfn.AGGREGATE(15,3,(TableDiv[[Agency]:[Agency]]=$E610)/(TableDiv[[Agency]:[Agency]]=$E610)*(ROW(TableDiv[Agency])-ROW(TableDiv[[#Headers],[Agency]])),COLUMNS($F$7:Y$7))))</f>
        <v/>
      </c>
      <c r="Z610" s="1069" t="str" cm="1">
        <f t="array" ref="Z610">IF($D610&lt;COLUMNS($F$7:Z$7),"",INDEX(TableDiv[[GASB]:[GASB]],_xlfn.AGGREGATE(15,3,(TableDiv[[Agency]:[Agency]]=$E610)/(TableDiv[[Agency]:[Agency]]=$E610)*(ROW(TableDiv[Agency])-ROW(TableDiv[[#Headers],[Agency]])),COLUMNS($F$7:Z$7))))</f>
        <v/>
      </c>
      <c r="AA610" s="1069" t="str" cm="1">
        <f t="array" ref="AA610">IF($D610&lt;COLUMNS($F$7:AA$7),"",INDEX(TableDiv[[GASB]:[GASB]],_xlfn.AGGREGATE(15,3,(TableDiv[[Agency]:[Agency]]=$E610)/(TableDiv[[Agency]:[Agency]]=$E610)*(ROW(TableDiv[Agency])-ROW(TableDiv[[#Headers],[Agency]])),COLUMNS($F$7:AA$7))))</f>
        <v/>
      </c>
      <c r="AB610" s="1069" t="str" cm="1">
        <f t="array" ref="AB610">IF($D610&lt;COLUMNS($F$7:AB$7),"",INDEX(TableDiv[[GASB]:[GASB]],_xlfn.AGGREGATE(15,3,(TableDiv[[Agency]:[Agency]]=$E610)/(TableDiv[[Agency]:[Agency]]=$E610)*(ROW(TableDiv[Agency])-ROW(TableDiv[[#Headers],[Agency]])),COLUMNS($F$7:AB$7))))</f>
        <v/>
      </c>
      <c r="AC610" s="1069" t="str" cm="1">
        <f t="array" ref="AC610">IF($D610&lt;COLUMNS($F$7:AC$7),"",INDEX(TableDiv[[GASB]:[GASB]],_xlfn.AGGREGATE(15,3,(TableDiv[[Agency]:[Agency]]=$E610)/(TableDiv[[Agency]:[Agency]]=$E610)*(ROW(TableDiv[Agency])-ROW(TableDiv[[#Headers],[Agency]])),COLUMNS($F$7:AC$7))))</f>
        <v/>
      </c>
      <c r="AD610" s="1069" t="str" cm="1">
        <f t="array" ref="AD610">IF($D610&lt;COLUMNS($F$7:AD$7),"",INDEX(TableDiv[[GASB]:[GASB]],_xlfn.AGGREGATE(15,3,(TableDiv[[Agency]:[Agency]]=$E610)/(TableDiv[[Agency]:[Agency]]=$E610)*(ROW(TableDiv[Agency])-ROW(TableDiv[[#Headers],[Agency]])),COLUMNS($F$7:AD$7))))</f>
        <v/>
      </c>
      <c r="AE610" s="1069" t="str" cm="1">
        <f t="array" ref="AE610">IF($D610&lt;COLUMNS($F$7:AE$7),"",INDEX(TableDiv[[GASB]:[GASB]],_xlfn.AGGREGATE(15,3,(TableDiv[[Agency]:[Agency]]=$E610)/(TableDiv[[Agency]:[Agency]]=$E610)*(ROW(TableDiv[Agency])-ROW(TableDiv[[#Headers],[Agency]])),COLUMNS($F$7:AE$7))))</f>
        <v/>
      </c>
      <c r="AF610" s="1069" t="str" cm="1">
        <f t="array" ref="AF610">IF($D610&lt;COLUMNS($F$7:AF$7),"",INDEX(TableDiv[[GASB]:[GASB]],_xlfn.AGGREGATE(15,3,(TableDiv[[Agency]:[Agency]]=$E610)/(TableDiv[[Agency]:[Agency]]=$E610)*(ROW(TableDiv[Agency])-ROW(TableDiv[[#Headers],[Agency]])),COLUMNS($F$7:AF$7))))</f>
        <v/>
      </c>
      <c r="AG610" s="1069" t="str" cm="1">
        <f t="array" ref="AG610">IF($D610&lt;COLUMNS($F$7:AG$7),"",INDEX(TableDiv[[GASB]:[GASB]],_xlfn.AGGREGATE(15,3,(TableDiv[[Agency]:[Agency]]=$E610)/(TableDiv[[Agency]:[Agency]]=$E610)*(ROW(TableDiv[Agency])-ROW(TableDiv[[#Headers],[Agency]])),COLUMNS($F$7:AG$7))))</f>
        <v/>
      </c>
      <c r="AH610" s="1069" t="str" cm="1">
        <f t="array" ref="AH610">IF($D610&lt;COLUMNS($F$7:AH$7),"",INDEX(TableDiv[[GASB]:[GASB]],_xlfn.AGGREGATE(15,3,(TableDiv[[Agency]:[Agency]]=$E610)/(TableDiv[[Agency]:[Agency]]=$E610)*(ROW(TableDiv[Agency])-ROW(TableDiv[[#Headers],[Agency]])),COLUMNS($F$7:AH$7))))</f>
        <v/>
      </c>
      <c r="AI610" s="1069" t="str" cm="1">
        <f t="array" ref="AI610">IF($D610&lt;COLUMNS($F$7:AI$7),"",INDEX(TableDiv[[GASB]:[GASB]],_xlfn.AGGREGATE(15,3,(TableDiv[[Agency]:[Agency]]=$E610)/(TableDiv[[Agency]:[Agency]]=$E610)*(ROW(TableDiv[Agency])-ROW(TableDiv[[#Headers],[Agency]])),COLUMNS($F$7:AI$7))))</f>
        <v/>
      </c>
      <c r="AJ610" s="1069" t="str" cm="1">
        <f t="array" ref="AJ610">IF($D610&lt;COLUMNS($F$7:AJ$7),"",INDEX(TableDiv[[GASB]:[GASB]],_xlfn.AGGREGATE(15,3,(TableDiv[[Agency]:[Agency]]=$E610)/(TableDiv[[Agency]:[Agency]]=$E610)*(ROW(TableDiv[Agency])-ROW(TableDiv[[#Headers],[Agency]])),COLUMNS($F$7:AJ$7))))</f>
        <v/>
      </c>
      <c r="AK610" s="1069" t="str" cm="1">
        <f t="array" ref="AK610">IF($D610&lt;COLUMNS($F$7:AK$7),"",INDEX(TableDiv[[GASB]:[GASB]],_xlfn.AGGREGATE(15,3,(TableDiv[[Agency]:[Agency]]=$E610)/(TableDiv[[Agency]:[Agency]]=$E610)*(ROW(TableDiv[Agency])-ROW(TableDiv[[#Headers],[Agency]])),COLUMNS($F$7:AK$7))))</f>
        <v/>
      </c>
      <c r="AL610" s="1069" t="str" cm="1">
        <f t="array" ref="AL610">IF($D610&lt;COLUMNS($F$7:AL$7),"",INDEX(TableDiv[[GASB]:[GASB]],_xlfn.AGGREGATE(15,3,(TableDiv[[Agency]:[Agency]]=$E610)/(TableDiv[[Agency]:[Agency]]=$E610)*(ROW(TableDiv[Agency])-ROW(TableDiv[[#Headers],[Agency]])),COLUMNS($F$7:AL$7))))</f>
        <v/>
      </c>
      <c r="AM610" s="1069" t="str" cm="1">
        <f t="array" ref="AM610">IF($D610&lt;COLUMNS($F$7:AM$7),"",INDEX(TableDiv[[GASB]:[GASB]],_xlfn.AGGREGATE(15,3,(TableDiv[[Agency]:[Agency]]=$E610)/(TableDiv[[Agency]:[Agency]]=$E610)*(ROW(TableDiv[Agency])-ROW(TableDiv[[#Headers],[Agency]])),COLUMNS($F$7:AM$7))))</f>
        <v/>
      </c>
      <c r="AN610" s="1069"/>
      <c r="AO610" s="1069"/>
      <c r="AP610" s="1069"/>
      <c r="AQ610" s="1069"/>
      <c r="AR610" s="1069"/>
      <c r="AS610" s="1069"/>
    </row>
    <row r="611" spans="1:45">
      <c r="A611" s="1069"/>
      <c r="B611" s="1069"/>
      <c r="C611" s="1069"/>
      <c r="W611" s="1069" t="str" cm="1">
        <f t="array" ref="W611">IF($D611&lt;COLUMNS($F$7:W$7),"",INDEX(TableDiv[[GASB]:[GASB]],_xlfn.AGGREGATE(15,3,(TableDiv[[Agency]:[Agency]]=$E611)/(TableDiv[[Agency]:[Agency]]=$E611)*(ROW(TableDiv[Agency])-ROW(TableDiv[[#Headers],[Agency]])),COLUMNS($F$7:W$7))))</f>
        <v/>
      </c>
      <c r="X611" s="1069" t="str" cm="1">
        <f t="array" ref="X611">IF($D611&lt;COLUMNS($F$7:X$7),"",INDEX(TableDiv[[GASB]:[GASB]],_xlfn.AGGREGATE(15,3,(TableDiv[[Agency]:[Agency]]=$E611)/(TableDiv[[Agency]:[Agency]]=$E611)*(ROW(TableDiv[Agency])-ROW(TableDiv[[#Headers],[Agency]])),COLUMNS($F$7:X$7))))</f>
        <v/>
      </c>
      <c r="Y611" s="1069" t="str" cm="1">
        <f t="array" ref="Y611">IF($D611&lt;COLUMNS($F$7:Y$7),"",INDEX(TableDiv[[GASB]:[GASB]],_xlfn.AGGREGATE(15,3,(TableDiv[[Agency]:[Agency]]=$E611)/(TableDiv[[Agency]:[Agency]]=$E611)*(ROW(TableDiv[Agency])-ROW(TableDiv[[#Headers],[Agency]])),COLUMNS($F$7:Y$7))))</f>
        <v/>
      </c>
      <c r="Z611" s="1069" t="str" cm="1">
        <f t="array" ref="Z611">IF($D611&lt;COLUMNS($F$7:Z$7),"",INDEX(TableDiv[[GASB]:[GASB]],_xlfn.AGGREGATE(15,3,(TableDiv[[Agency]:[Agency]]=$E611)/(TableDiv[[Agency]:[Agency]]=$E611)*(ROW(TableDiv[Agency])-ROW(TableDiv[[#Headers],[Agency]])),COLUMNS($F$7:Z$7))))</f>
        <v/>
      </c>
      <c r="AA611" s="1069" t="str" cm="1">
        <f t="array" ref="AA611">IF($D611&lt;COLUMNS($F$7:AA$7),"",INDEX(TableDiv[[GASB]:[GASB]],_xlfn.AGGREGATE(15,3,(TableDiv[[Agency]:[Agency]]=$E611)/(TableDiv[[Agency]:[Agency]]=$E611)*(ROW(TableDiv[Agency])-ROW(TableDiv[[#Headers],[Agency]])),COLUMNS($F$7:AA$7))))</f>
        <v/>
      </c>
      <c r="AB611" s="1069" t="str" cm="1">
        <f t="array" ref="AB611">IF($D611&lt;COLUMNS($F$7:AB$7),"",INDEX(TableDiv[[GASB]:[GASB]],_xlfn.AGGREGATE(15,3,(TableDiv[[Agency]:[Agency]]=$E611)/(TableDiv[[Agency]:[Agency]]=$E611)*(ROW(TableDiv[Agency])-ROW(TableDiv[[#Headers],[Agency]])),COLUMNS($F$7:AB$7))))</f>
        <v/>
      </c>
      <c r="AC611" s="1069" t="str" cm="1">
        <f t="array" ref="AC611">IF($D611&lt;COLUMNS($F$7:AC$7),"",INDEX(TableDiv[[GASB]:[GASB]],_xlfn.AGGREGATE(15,3,(TableDiv[[Agency]:[Agency]]=$E611)/(TableDiv[[Agency]:[Agency]]=$E611)*(ROW(TableDiv[Agency])-ROW(TableDiv[[#Headers],[Agency]])),COLUMNS($F$7:AC$7))))</f>
        <v/>
      </c>
      <c r="AD611" s="1069" t="str" cm="1">
        <f t="array" ref="AD611">IF($D611&lt;COLUMNS($F$7:AD$7),"",INDEX(TableDiv[[GASB]:[GASB]],_xlfn.AGGREGATE(15,3,(TableDiv[[Agency]:[Agency]]=$E611)/(TableDiv[[Agency]:[Agency]]=$E611)*(ROW(TableDiv[Agency])-ROW(TableDiv[[#Headers],[Agency]])),COLUMNS($F$7:AD$7))))</f>
        <v/>
      </c>
      <c r="AE611" s="1069" t="str" cm="1">
        <f t="array" ref="AE611">IF($D611&lt;COLUMNS($F$7:AE$7),"",INDEX(TableDiv[[GASB]:[GASB]],_xlfn.AGGREGATE(15,3,(TableDiv[[Agency]:[Agency]]=$E611)/(TableDiv[[Agency]:[Agency]]=$E611)*(ROW(TableDiv[Agency])-ROW(TableDiv[[#Headers],[Agency]])),COLUMNS($F$7:AE$7))))</f>
        <v/>
      </c>
      <c r="AF611" s="1069" t="str" cm="1">
        <f t="array" ref="AF611">IF($D611&lt;COLUMNS($F$7:AF$7),"",INDEX(TableDiv[[GASB]:[GASB]],_xlfn.AGGREGATE(15,3,(TableDiv[[Agency]:[Agency]]=$E611)/(TableDiv[[Agency]:[Agency]]=$E611)*(ROW(TableDiv[Agency])-ROW(TableDiv[[#Headers],[Agency]])),COLUMNS($F$7:AF$7))))</f>
        <v/>
      </c>
      <c r="AG611" s="1069" t="str" cm="1">
        <f t="array" ref="AG611">IF($D611&lt;COLUMNS($F$7:AG$7),"",INDEX(TableDiv[[GASB]:[GASB]],_xlfn.AGGREGATE(15,3,(TableDiv[[Agency]:[Agency]]=$E611)/(TableDiv[[Agency]:[Agency]]=$E611)*(ROW(TableDiv[Agency])-ROW(TableDiv[[#Headers],[Agency]])),COLUMNS($F$7:AG$7))))</f>
        <v/>
      </c>
      <c r="AH611" s="1069" t="str" cm="1">
        <f t="array" ref="AH611">IF($D611&lt;COLUMNS($F$7:AH$7),"",INDEX(TableDiv[[GASB]:[GASB]],_xlfn.AGGREGATE(15,3,(TableDiv[[Agency]:[Agency]]=$E611)/(TableDiv[[Agency]:[Agency]]=$E611)*(ROW(TableDiv[Agency])-ROW(TableDiv[[#Headers],[Agency]])),COLUMNS($F$7:AH$7))))</f>
        <v/>
      </c>
      <c r="AI611" s="1069" t="str" cm="1">
        <f t="array" ref="AI611">IF($D611&lt;COLUMNS($F$7:AI$7),"",INDEX(TableDiv[[GASB]:[GASB]],_xlfn.AGGREGATE(15,3,(TableDiv[[Agency]:[Agency]]=$E611)/(TableDiv[[Agency]:[Agency]]=$E611)*(ROW(TableDiv[Agency])-ROW(TableDiv[[#Headers],[Agency]])),COLUMNS($F$7:AI$7))))</f>
        <v/>
      </c>
      <c r="AJ611" s="1069" t="str" cm="1">
        <f t="array" ref="AJ611">IF($D611&lt;COLUMNS($F$7:AJ$7),"",INDEX(TableDiv[[GASB]:[GASB]],_xlfn.AGGREGATE(15,3,(TableDiv[[Agency]:[Agency]]=$E611)/(TableDiv[[Agency]:[Agency]]=$E611)*(ROW(TableDiv[Agency])-ROW(TableDiv[[#Headers],[Agency]])),COLUMNS($F$7:AJ$7))))</f>
        <v/>
      </c>
      <c r="AK611" s="1069" t="str" cm="1">
        <f t="array" ref="AK611">IF($D611&lt;COLUMNS($F$7:AK$7),"",INDEX(TableDiv[[GASB]:[GASB]],_xlfn.AGGREGATE(15,3,(TableDiv[[Agency]:[Agency]]=$E611)/(TableDiv[[Agency]:[Agency]]=$E611)*(ROW(TableDiv[Agency])-ROW(TableDiv[[#Headers],[Agency]])),COLUMNS($F$7:AK$7))))</f>
        <v/>
      </c>
      <c r="AL611" s="1069" t="str" cm="1">
        <f t="array" ref="AL611">IF($D611&lt;COLUMNS($F$7:AL$7),"",INDEX(TableDiv[[GASB]:[GASB]],_xlfn.AGGREGATE(15,3,(TableDiv[[Agency]:[Agency]]=$E611)/(TableDiv[[Agency]:[Agency]]=$E611)*(ROW(TableDiv[Agency])-ROW(TableDiv[[#Headers],[Agency]])),COLUMNS($F$7:AL$7))))</f>
        <v/>
      </c>
      <c r="AM611" s="1069" t="str" cm="1">
        <f t="array" ref="AM611">IF($D611&lt;COLUMNS($F$7:AM$7),"",INDEX(TableDiv[[GASB]:[GASB]],_xlfn.AGGREGATE(15,3,(TableDiv[[Agency]:[Agency]]=$E611)/(TableDiv[[Agency]:[Agency]]=$E611)*(ROW(TableDiv[Agency])-ROW(TableDiv[[#Headers],[Agency]])),COLUMNS($F$7:AM$7))))</f>
        <v/>
      </c>
      <c r="AN611" s="1069"/>
      <c r="AO611" s="1069"/>
      <c r="AP611" s="1069"/>
      <c r="AQ611" s="1069"/>
      <c r="AR611" s="1069"/>
      <c r="AS611" s="1069"/>
    </row>
    <row r="612" spans="1:45">
      <c r="A612" s="1069"/>
      <c r="B612" s="1069"/>
      <c r="C612" s="1069"/>
      <c r="W612" s="1069" t="str" cm="1">
        <f t="array" ref="W612">IF($D612&lt;COLUMNS($F$7:W$7),"",INDEX(TableDiv[[GASB]:[GASB]],_xlfn.AGGREGATE(15,3,(TableDiv[[Agency]:[Agency]]=$E612)/(TableDiv[[Agency]:[Agency]]=$E612)*(ROW(TableDiv[Agency])-ROW(TableDiv[[#Headers],[Agency]])),COLUMNS($F$7:W$7))))</f>
        <v/>
      </c>
      <c r="X612" s="1069" t="str" cm="1">
        <f t="array" ref="X612">IF($D612&lt;COLUMNS($F$7:X$7),"",INDEX(TableDiv[[GASB]:[GASB]],_xlfn.AGGREGATE(15,3,(TableDiv[[Agency]:[Agency]]=$E612)/(TableDiv[[Agency]:[Agency]]=$E612)*(ROW(TableDiv[Agency])-ROW(TableDiv[[#Headers],[Agency]])),COLUMNS($F$7:X$7))))</f>
        <v/>
      </c>
      <c r="Y612" s="1069" t="str" cm="1">
        <f t="array" ref="Y612">IF($D612&lt;COLUMNS($F$7:Y$7),"",INDEX(TableDiv[[GASB]:[GASB]],_xlfn.AGGREGATE(15,3,(TableDiv[[Agency]:[Agency]]=$E612)/(TableDiv[[Agency]:[Agency]]=$E612)*(ROW(TableDiv[Agency])-ROW(TableDiv[[#Headers],[Agency]])),COLUMNS($F$7:Y$7))))</f>
        <v/>
      </c>
      <c r="Z612" s="1069" t="str" cm="1">
        <f t="array" ref="Z612">IF($D612&lt;COLUMNS($F$7:Z$7),"",INDEX(TableDiv[[GASB]:[GASB]],_xlfn.AGGREGATE(15,3,(TableDiv[[Agency]:[Agency]]=$E612)/(TableDiv[[Agency]:[Agency]]=$E612)*(ROW(TableDiv[Agency])-ROW(TableDiv[[#Headers],[Agency]])),COLUMNS($F$7:Z$7))))</f>
        <v/>
      </c>
      <c r="AA612" s="1069" t="str" cm="1">
        <f t="array" ref="AA612">IF($D612&lt;COLUMNS($F$7:AA$7),"",INDEX(TableDiv[[GASB]:[GASB]],_xlfn.AGGREGATE(15,3,(TableDiv[[Agency]:[Agency]]=$E612)/(TableDiv[[Agency]:[Agency]]=$E612)*(ROW(TableDiv[Agency])-ROW(TableDiv[[#Headers],[Agency]])),COLUMNS($F$7:AA$7))))</f>
        <v/>
      </c>
      <c r="AB612" s="1069" t="str" cm="1">
        <f t="array" ref="AB612">IF($D612&lt;COLUMNS($F$7:AB$7),"",INDEX(TableDiv[[GASB]:[GASB]],_xlfn.AGGREGATE(15,3,(TableDiv[[Agency]:[Agency]]=$E612)/(TableDiv[[Agency]:[Agency]]=$E612)*(ROW(TableDiv[Agency])-ROW(TableDiv[[#Headers],[Agency]])),COLUMNS($F$7:AB$7))))</f>
        <v/>
      </c>
      <c r="AC612" s="1069" t="str" cm="1">
        <f t="array" ref="AC612">IF($D612&lt;COLUMNS($F$7:AC$7),"",INDEX(TableDiv[[GASB]:[GASB]],_xlfn.AGGREGATE(15,3,(TableDiv[[Agency]:[Agency]]=$E612)/(TableDiv[[Agency]:[Agency]]=$E612)*(ROW(TableDiv[Agency])-ROW(TableDiv[[#Headers],[Agency]])),COLUMNS($F$7:AC$7))))</f>
        <v/>
      </c>
      <c r="AD612" s="1069" t="str" cm="1">
        <f t="array" ref="AD612">IF($D612&lt;COLUMNS($F$7:AD$7),"",INDEX(TableDiv[[GASB]:[GASB]],_xlfn.AGGREGATE(15,3,(TableDiv[[Agency]:[Agency]]=$E612)/(TableDiv[[Agency]:[Agency]]=$E612)*(ROW(TableDiv[Agency])-ROW(TableDiv[[#Headers],[Agency]])),COLUMNS($F$7:AD$7))))</f>
        <v/>
      </c>
      <c r="AE612" s="1069" t="str" cm="1">
        <f t="array" ref="AE612">IF($D612&lt;COLUMNS($F$7:AE$7),"",INDEX(TableDiv[[GASB]:[GASB]],_xlfn.AGGREGATE(15,3,(TableDiv[[Agency]:[Agency]]=$E612)/(TableDiv[[Agency]:[Agency]]=$E612)*(ROW(TableDiv[Agency])-ROW(TableDiv[[#Headers],[Agency]])),COLUMNS($F$7:AE$7))))</f>
        <v/>
      </c>
      <c r="AF612" s="1069" t="str" cm="1">
        <f t="array" ref="AF612">IF($D612&lt;COLUMNS($F$7:AF$7),"",INDEX(TableDiv[[GASB]:[GASB]],_xlfn.AGGREGATE(15,3,(TableDiv[[Agency]:[Agency]]=$E612)/(TableDiv[[Agency]:[Agency]]=$E612)*(ROW(TableDiv[Agency])-ROW(TableDiv[[#Headers],[Agency]])),COLUMNS($F$7:AF$7))))</f>
        <v/>
      </c>
      <c r="AG612" s="1069" t="str" cm="1">
        <f t="array" ref="AG612">IF($D612&lt;COLUMNS($F$7:AG$7),"",INDEX(TableDiv[[GASB]:[GASB]],_xlfn.AGGREGATE(15,3,(TableDiv[[Agency]:[Agency]]=$E612)/(TableDiv[[Agency]:[Agency]]=$E612)*(ROW(TableDiv[Agency])-ROW(TableDiv[[#Headers],[Agency]])),COLUMNS($F$7:AG$7))))</f>
        <v/>
      </c>
      <c r="AH612" s="1069" t="str" cm="1">
        <f t="array" ref="AH612">IF($D612&lt;COLUMNS($F$7:AH$7),"",INDEX(TableDiv[[GASB]:[GASB]],_xlfn.AGGREGATE(15,3,(TableDiv[[Agency]:[Agency]]=$E612)/(TableDiv[[Agency]:[Agency]]=$E612)*(ROW(TableDiv[Agency])-ROW(TableDiv[[#Headers],[Agency]])),COLUMNS($F$7:AH$7))))</f>
        <v/>
      </c>
      <c r="AI612" s="1069" t="str" cm="1">
        <f t="array" ref="AI612">IF($D612&lt;COLUMNS($F$7:AI$7),"",INDEX(TableDiv[[GASB]:[GASB]],_xlfn.AGGREGATE(15,3,(TableDiv[[Agency]:[Agency]]=$E612)/(TableDiv[[Agency]:[Agency]]=$E612)*(ROW(TableDiv[Agency])-ROW(TableDiv[[#Headers],[Agency]])),COLUMNS($F$7:AI$7))))</f>
        <v/>
      </c>
      <c r="AJ612" s="1069" t="str" cm="1">
        <f t="array" ref="AJ612">IF($D612&lt;COLUMNS($F$7:AJ$7),"",INDEX(TableDiv[[GASB]:[GASB]],_xlfn.AGGREGATE(15,3,(TableDiv[[Agency]:[Agency]]=$E612)/(TableDiv[[Agency]:[Agency]]=$E612)*(ROW(TableDiv[Agency])-ROW(TableDiv[[#Headers],[Agency]])),COLUMNS($F$7:AJ$7))))</f>
        <v/>
      </c>
      <c r="AK612" s="1069" t="str" cm="1">
        <f t="array" ref="AK612">IF($D612&lt;COLUMNS($F$7:AK$7),"",INDEX(TableDiv[[GASB]:[GASB]],_xlfn.AGGREGATE(15,3,(TableDiv[[Agency]:[Agency]]=$E612)/(TableDiv[[Agency]:[Agency]]=$E612)*(ROW(TableDiv[Agency])-ROW(TableDiv[[#Headers],[Agency]])),COLUMNS($F$7:AK$7))))</f>
        <v/>
      </c>
      <c r="AL612" s="1069" t="str" cm="1">
        <f t="array" ref="AL612">IF($D612&lt;COLUMNS($F$7:AL$7),"",INDEX(TableDiv[[GASB]:[GASB]],_xlfn.AGGREGATE(15,3,(TableDiv[[Agency]:[Agency]]=$E612)/(TableDiv[[Agency]:[Agency]]=$E612)*(ROW(TableDiv[Agency])-ROW(TableDiv[[#Headers],[Agency]])),COLUMNS($F$7:AL$7))))</f>
        <v/>
      </c>
      <c r="AM612" s="1069" t="str" cm="1">
        <f t="array" ref="AM612">IF($D612&lt;COLUMNS($F$7:AM$7),"",INDEX(TableDiv[[GASB]:[GASB]],_xlfn.AGGREGATE(15,3,(TableDiv[[Agency]:[Agency]]=$E612)/(TableDiv[[Agency]:[Agency]]=$E612)*(ROW(TableDiv[Agency])-ROW(TableDiv[[#Headers],[Agency]])),COLUMNS($F$7:AM$7))))</f>
        <v/>
      </c>
      <c r="AN612" s="1069"/>
      <c r="AO612" s="1069"/>
      <c r="AP612" s="1069"/>
      <c r="AQ612" s="1069"/>
      <c r="AR612" s="1069"/>
      <c r="AS612" s="1069"/>
    </row>
    <row r="613" spans="1:45">
      <c r="A613" s="1069"/>
      <c r="B613" s="1069"/>
      <c r="C613" s="1069"/>
      <c r="W613" s="1069" t="str" cm="1">
        <f t="array" ref="W613">IF($D613&lt;COLUMNS($F$7:W$7),"",INDEX(TableDiv[[GASB]:[GASB]],_xlfn.AGGREGATE(15,3,(TableDiv[[Agency]:[Agency]]=$E613)/(TableDiv[[Agency]:[Agency]]=$E613)*(ROW(TableDiv[Agency])-ROW(TableDiv[[#Headers],[Agency]])),COLUMNS($F$7:W$7))))</f>
        <v/>
      </c>
      <c r="X613" s="1069" t="str" cm="1">
        <f t="array" ref="X613">IF($D613&lt;COLUMNS($F$7:X$7),"",INDEX(TableDiv[[GASB]:[GASB]],_xlfn.AGGREGATE(15,3,(TableDiv[[Agency]:[Agency]]=$E613)/(TableDiv[[Agency]:[Agency]]=$E613)*(ROW(TableDiv[Agency])-ROW(TableDiv[[#Headers],[Agency]])),COLUMNS($F$7:X$7))))</f>
        <v/>
      </c>
      <c r="Y613" s="1069" t="str" cm="1">
        <f t="array" ref="Y613">IF($D613&lt;COLUMNS($F$7:Y$7),"",INDEX(TableDiv[[GASB]:[GASB]],_xlfn.AGGREGATE(15,3,(TableDiv[[Agency]:[Agency]]=$E613)/(TableDiv[[Agency]:[Agency]]=$E613)*(ROW(TableDiv[Agency])-ROW(TableDiv[[#Headers],[Agency]])),COLUMNS($F$7:Y$7))))</f>
        <v/>
      </c>
      <c r="Z613" s="1069" t="str" cm="1">
        <f t="array" ref="Z613">IF($D613&lt;COLUMNS($F$7:Z$7),"",INDEX(TableDiv[[GASB]:[GASB]],_xlfn.AGGREGATE(15,3,(TableDiv[[Agency]:[Agency]]=$E613)/(TableDiv[[Agency]:[Agency]]=$E613)*(ROW(TableDiv[Agency])-ROW(TableDiv[[#Headers],[Agency]])),COLUMNS($F$7:Z$7))))</f>
        <v/>
      </c>
      <c r="AA613" s="1069" t="str" cm="1">
        <f t="array" ref="AA613">IF($D613&lt;COLUMNS($F$7:AA$7),"",INDEX(TableDiv[[GASB]:[GASB]],_xlfn.AGGREGATE(15,3,(TableDiv[[Agency]:[Agency]]=$E613)/(TableDiv[[Agency]:[Agency]]=$E613)*(ROW(TableDiv[Agency])-ROW(TableDiv[[#Headers],[Agency]])),COLUMNS($F$7:AA$7))))</f>
        <v/>
      </c>
      <c r="AB613" s="1069" t="str" cm="1">
        <f t="array" ref="AB613">IF($D613&lt;COLUMNS($F$7:AB$7),"",INDEX(TableDiv[[GASB]:[GASB]],_xlfn.AGGREGATE(15,3,(TableDiv[[Agency]:[Agency]]=$E613)/(TableDiv[[Agency]:[Agency]]=$E613)*(ROW(TableDiv[Agency])-ROW(TableDiv[[#Headers],[Agency]])),COLUMNS($F$7:AB$7))))</f>
        <v/>
      </c>
      <c r="AC613" s="1069" t="str" cm="1">
        <f t="array" ref="AC613">IF($D613&lt;COLUMNS($F$7:AC$7),"",INDEX(TableDiv[[GASB]:[GASB]],_xlfn.AGGREGATE(15,3,(TableDiv[[Agency]:[Agency]]=$E613)/(TableDiv[[Agency]:[Agency]]=$E613)*(ROW(TableDiv[Agency])-ROW(TableDiv[[#Headers],[Agency]])),COLUMNS($F$7:AC$7))))</f>
        <v/>
      </c>
      <c r="AD613" s="1069" t="str" cm="1">
        <f t="array" ref="AD613">IF($D613&lt;COLUMNS($F$7:AD$7),"",INDEX(TableDiv[[GASB]:[GASB]],_xlfn.AGGREGATE(15,3,(TableDiv[[Agency]:[Agency]]=$E613)/(TableDiv[[Agency]:[Agency]]=$E613)*(ROW(TableDiv[Agency])-ROW(TableDiv[[#Headers],[Agency]])),COLUMNS($F$7:AD$7))))</f>
        <v/>
      </c>
      <c r="AE613" s="1069" t="str" cm="1">
        <f t="array" ref="AE613">IF($D613&lt;COLUMNS($F$7:AE$7),"",INDEX(TableDiv[[GASB]:[GASB]],_xlfn.AGGREGATE(15,3,(TableDiv[[Agency]:[Agency]]=$E613)/(TableDiv[[Agency]:[Agency]]=$E613)*(ROW(TableDiv[Agency])-ROW(TableDiv[[#Headers],[Agency]])),COLUMNS($F$7:AE$7))))</f>
        <v/>
      </c>
      <c r="AF613" s="1069" t="str" cm="1">
        <f t="array" ref="AF613">IF($D613&lt;COLUMNS($F$7:AF$7),"",INDEX(TableDiv[[GASB]:[GASB]],_xlfn.AGGREGATE(15,3,(TableDiv[[Agency]:[Agency]]=$E613)/(TableDiv[[Agency]:[Agency]]=$E613)*(ROW(TableDiv[Agency])-ROW(TableDiv[[#Headers],[Agency]])),COLUMNS($F$7:AF$7))))</f>
        <v/>
      </c>
      <c r="AG613" s="1069" t="str" cm="1">
        <f t="array" ref="AG613">IF($D613&lt;COLUMNS($F$7:AG$7),"",INDEX(TableDiv[[GASB]:[GASB]],_xlfn.AGGREGATE(15,3,(TableDiv[[Agency]:[Agency]]=$E613)/(TableDiv[[Agency]:[Agency]]=$E613)*(ROW(TableDiv[Agency])-ROW(TableDiv[[#Headers],[Agency]])),COLUMNS($F$7:AG$7))))</f>
        <v/>
      </c>
      <c r="AH613" s="1069" t="str" cm="1">
        <f t="array" ref="AH613">IF($D613&lt;COLUMNS($F$7:AH$7),"",INDEX(TableDiv[[GASB]:[GASB]],_xlfn.AGGREGATE(15,3,(TableDiv[[Agency]:[Agency]]=$E613)/(TableDiv[[Agency]:[Agency]]=$E613)*(ROW(TableDiv[Agency])-ROW(TableDiv[[#Headers],[Agency]])),COLUMNS($F$7:AH$7))))</f>
        <v/>
      </c>
      <c r="AI613" s="1069" t="str" cm="1">
        <f t="array" ref="AI613">IF($D613&lt;COLUMNS($F$7:AI$7),"",INDEX(TableDiv[[GASB]:[GASB]],_xlfn.AGGREGATE(15,3,(TableDiv[[Agency]:[Agency]]=$E613)/(TableDiv[[Agency]:[Agency]]=$E613)*(ROW(TableDiv[Agency])-ROW(TableDiv[[#Headers],[Agency]])),COLUMNS($F$7:AI$7))))</f>
        <v/>
      </c>
      <c r="AJ613" s="1069" t="str" cm="1">
        <f t="array" ref="AJ613">IF($D613&lt;COLUMNS($F$7:AJ$7),"",INDEX(TableDiv[[GASB]:[GASB]],_xlfn.AGGREGATE(15,3,(TableDiv[[Agency]:[Agency]]=$E613)/(TableDiv[[Agency]:[Agency]]=$E613)*(ROW(TableDiv[Agency])-ROW(TableDiv[[#Headers],[Agency]])),COLUMNS($F$7:AJ$7))))</f>
        <v/>
      </c>
      <c r="AK613" s="1069" t="str" cm="1">
        <f t="array" ref="AK613">IF($D613&lt;COLUMNS($F$7:AK$7),"",INDEX(TableDiv[[GASB]:[GASB]],_xlfn.AGGREGATE(15,3,(TableDiv[[Agency]:[Agency]]=$E613)/(TableDiv[[Agency]:[Agency]]=$E613)*(ROW(TableDiv[Agency])-ROW(TableDiv[[#Headers],[Agency]])),COLUMNS($F$7:AK$7))))</f>
        <v/>
      </c>
      <c r="AL613" s="1069" t="str" cm="1">
        <f t="array" ref="AL613">IF($D613&lt;COLUMNS($F$7:AL$7),"",INDEX(TableDiv[[GASB]:[GASB]],_xlfn.AGGREGATE(15,3,(TableDiv[[Agency]:[Agency]]=$E613)/(TableDiv[[Agency]:[Agency]]=$E613)*(ROW(TableDiv[Agency])-ROW(TableDiv[[#Headers],[Agency]])),COLUMNS($F$7:AL$7))))</f>
        <v/>
      </c>
      <c r="AM613" s="1069" t="str" cm="1">
        <f t="array" ref="AM613">IF($D613&lt;COLUMNS($F$7:AM$7),"",INDEX(TableDiv[[GASB]:[GASB]],_xlfn.AGGREGATE(15,3,(TableDiv[[Agency]:[Agency]]=$E613)/(TableDiv[[Agency]:[Agency]]=$E613)*(ROW(TableDiv[Agency])-ROW(TableDiv[[#Headers],[Agency]])),COLUMNS($F$7:AM$7))))</f>
        <v/>
      </c>
      <c r="AN613" s="1069"/>
      <c r="AO613" s="1069"/>
      <c r="AP613" s="1069"/>
      <c r="AQ613" s="1069"/>
      <c r="AR613" s="1069"/>
      <c r="AS613" s="1069"/>
    </row>
    <row r="614" spans="1:45">
      <c r="A614" s="1069"/>
      <c r="B614" s="1069"/>
      <c r="C614" s="1069"/>
      <c r="W614" s="1069" t="str" cm="1">
        <f t="array" ref="W614">IF($D614&lt;COLUMNS($F$7:W$7),"",INDEX(TableDiv[[GASB]:[GASB]],_xlfn.AGGREGATE(15,3,(TableDiv[[Agency]:[Agency]]=$E614)/(TableDiv[[Agency]:[Agency]]=$E614)*(ROW(TableDiv[Agency])-ROW(TableDiv[[#Headers],[Agency]])),COLUMNS($F$7:W$7))))</f>
        <v/>
      </c>
      <c r="X614" s="1069" t="str" cm="1">
        <f t="array" ref="X614">IF($D614&lt;COLUMNS($F$7:X$7),"",INDEX(TableDiv[[GASB]:[GASB]],_xlfn.AGGREGATE(15,3,(TableDiv[[Agency]:[Agency]]=$E614)/(TableDiv[[Agency]:[Agency]]=$E614)*(ROW(TableDiv[Agency])-ROW(TableDiv[[#Headers],[Agency]])),COLUMNS($F$7:X$7))))</f>
        <v/>
      </c>
      <c r="Y614" s="1069" t="str" cm="1">
        <f t="array" ref="Y614">IF($D614&lt;COLUMNS($F$7:Y$7),"",INDEX(TableDiv[[GASB]:[GASB]],_xlfn.AGGREGATE(15,3,(TableDiv[[Agency]:[Agency]]=$E614)/(TableDiv[[Agency]:[Agency]]=$E614)*(ROW(TableDiv[Agency])-ROW(TableDiv[[#Headers],[Agency]])),COLUMNS($F$7:Y$7))))</f>
        <v/>
      </c>
      <c r="Z614" s="1069" t="str" cm="1">
        <f t="array" ref="Z614">IF($D614&lt;COLUMNS($F$7:Z$7),"",INDEX(TableDiv[[GASB]:[GASB]],_xlfn.AGGREGATE(15,3,(TableDiv[[Agency]:[Agency]]=$E614)/(TableDiv[[Agency]:[Agency]]=$E614)*(ROW(TableDiv[Agency])-ROW(TableDiv[[#Headers],[Agency]])),COLUMNS($F$7:Z$7))))</f>
        <v/>
      </c>
      <c r="AA614" s="1069" t="str" cm="1">
        <f t="array" ref="AA614">IF($D614&lt;COLUMNS($F$7:AA$7),"",INDEX(TableDiv[[GASB]:[GASB]],_xlfn.AGGREGATE(15,3,(TableDiv[[Agency]:[Agency]]=$E614)/(TableDiv[[Agency]:[Agency]]=$E614)*(ROW(TableDiv[Agency])-ROW(TableDiv[[#Headers],[Agency]])),COLUMNS($F$7:AA$7))))</f>
        <v/>
      </c>
      <c r="AB614" s="1069" t="str" cm="1">
        <f t="array" ref="AB614">IF($D614&lt;COLUMNS($F$7:AB$7),"",INDEX(TableDiv[[GASB]:[GASB]],_xlfn.AGGREGATE(15,3,(TableDiv[[Agency]:[Agency]]=$E614)/(TableDiv[[Agency]:[Agency]]=$E614)*(ROW(TableDiv[Agency])-ROW(TableDiv[[#Headers],[Agency]])),COLUMNS($F$7:AB$7))))</f>
        <v/>
      </c>
      <c r="AC614" s="1069" t="str" cm="1">
        <f t="array" ref="AC614">IF($D614&lt;COLUMNS($F$7:AC$7),"",INDEX(TableDiv[[GASB]:[GASB]],_xlfn.AGGREGATE(15,3,(TableDiv[[Agency]:[Agency]]=$E614)/(TableDiv[[Agency]:[Agency]]=$E614)*(ROW(TableDiv[Agency])-ROW(TableDiv[[#Headers],[Agency]])),COLUMNS($F$7:AC$7))))</f>
        <v/>
      </c>
      <c r="AD614" s="1069" t="str" cm="1">
        <f t="array" ref="AD614">IF($D614&lt;COLUMNS($F$7:AD$7),"",INDEX(TableDiv[[GASB]:[GASB]],_xlfn.AGGREGATE(15,3,(TableDiv[[Agency]:[Agency]]=$E614)/(TableDiv[[Agency]:[Agency]]=$E614)*(ROW(TableDiv[Agency])-ROW(TableDiv[[#Headers],[Agency]])),COLUMNS($F$7:AD$7))))</f>
        <v/>
      </c>
      <c r="AE614" s="1069" t="str" cm="1">
        <f t="array" ref="AE614">IF($D614&lt;COLUMNS($F$7:AE$7),"",INDEX(TableDiv[[GASB]:[GASB]],_xlfn.AGGREGATE(15,3,(TableDiv[[Agency]:[Agency]]=$E614)/(TableDiv[[Agency]:[Agency]]=$E614)*(ROW(TableDiv[Agency])-ROW(TableDiv[[#Headers],[Agency]])),COLUMNS($F$7:AE$7))))</f>
        <v/>
      </c>
      <c r="AF614" s="1069" t="str" cm="1">
        <f t="array" ref="AF614">IF($D614&lt;COLUMNS($F$7:AF$7),"",INDEX(TableDiv[[GASB]:[GASB]],_xlfn.AGGREGATE(15,3,(TableDiv[[Agency]:[Agency]]=$E614)/(TableDiv[[Agency]:[Agency]]=$E614)*(ROW(TableDiv[Agency])-ROW(TableDiv[[#Headers],[Agency]])),COLUMNS($F$7:AF$7))))</f>
        <v/>
      </c>
      <c r="AG614" s="1069" t="str" cm="1">
        <f t="array" ref="AG614">IF($D614&lt;COLUMNS($F$7:AG$7),"",INDEX(TableDiv[[GASB]:[GASB]],_xlfn.AGGREGATE(15,3,(TableDiv[[Agency]:[Agency]]=$E614)/(TableDiv[[Agency]:[Agency]]=$E614)*(ROW(TableDiv[Agency])-ROW(TableDiv[[#Headers],[Agency]])),COLUMNS($F$7:AG$7))))</f>
        <v/>
      </c>
      <c r="AH614" s="1069" t="str" cm="1">
        <f t="array" ref="AH614">IF($D614&lt;COLUMNS($F$7:AH$7),"",INDEX(TableDiv[[GASB]:[GASB]],_xlfn.AGGREGATE(15,3,(TableDiv[[Agency]:[Agency]]=$E614)/(TableDiv[[Agency]:[Agency]]=$E614)*(ROW(TableDiv[Agency])-ROW(TableDiv[[#Headers],[Agency]])),COLUMNS($F$7:AH$7))))</f>
        <v/>
      </c>
      <c r="AI614" s="1069" t="str" cm="1">
        <f t="array" ref="AI614">IF($D614&lt;COLUMNS($F$7:AI$7),"",INDEX(TableDiv[[GASB]:[GASB]],_xlfn.AGGREGATE(15,3,(TableDiv[[Agency]:[Agency]]=$E614)/(TableDiv[[Agency]:[Agency]]=$E614)*(ROW(TableDiv[Agency])-ROW(TableDiv[[#Headers],[Agency]])),COLUMNS($F$7:AI$7))))</f>
        <v/>
      </c>
      <c r="AJ614" s="1069" t="str" cm="1">
        <f t="array" ref="AJ614">IF($D614&lt;COLUMNS($F$7:AJ$7),"",INDEX(TableDiv[[GASB]:[GASB]],_xlfn.AGGREGATE(15,3,(TableDiv[[Agency]:[Agency]]=$E614)/(TableDiv[[Agency]:[Agency]]=$E614)*(ROW(TableDiv[Agency])-ROW(TableDiv[[#Headers],[Agency]])),COLUMNS($F$7:AJ$7))))</f>
        <v/>
      </c>
      <c r="AK614" s="1069" t="str" cm="1">
        <f t="array" ref="AK614">IF($D614&lt;COLUMNS($F$7:AK$7),"",INDEX(TableDiv[[GASB]:[GASB]],_xlfn.AGGREGATE(15,3,(TableDiv[[Agency]:[Agency]]=$E614)/(TableDiv[[Agency]:[Agency]]=$E614)*(ROW(TableDiv[Agency])-ROW(TableDiv[[#Headers],[Agency]])),COLUMNS($F$7:AK$7))))</f>
        <v/>
      </c>
      <c r="AL614" s="1069" t="str" cm="1">
        <f t="array" ref="AL614">IF($D614&lt;COLUMNS($F$7:AL$7),"",INDEX(TableDiv[[GASB]:[GASB]],_xlfn.AGGREGATE(15,3,(TableDiv[[Agency]:[Agency]]=$E614)/(TableDiv[[Agency]:[Agency]]=$E614)*(ROW(TableDiv[Agency])-ROW(TableDiv[[#Headers],[Agency]])),COLUMNS($F$7:AL$7))))</f>
        <v/>
      </c>
      <c r="AM614" s="1069" t="str" cm="1">
        <f t="array" ref="AM614">IF($D614&lt;COLUMNS($F$7:AM$7),"",INDEX(TableDiv[[GASB]:[GASB]],_xlfn.AGGREGATE(15,3,(TableDiv[[Agency]:[Agency]]=$E614)/(TableDiv[[Agency]:[Agency]]=$E614)*(ROW(TableDiv[Agency])-ROW(TableDiv[[#Headers],[Agency]])),COLUMNS($F$7:AM$7))))</f>
        <v/>
      </c>
      <c r="AN614" s="1069"/>
      <c r="AO614" s="1069"/>
      <c r="AP614" s="1069"/>
      <c r="AQ614" s="1069"/>
      <c r="AR614" s="1069"/>
      <c r="AS614" s="1069"/>
    </row>
    <row r="615" spans="1:45">
      <c r="A615" s="1069"/>
      <c r="B615" s="1069"/>
      <c r="C615" s="1069"/>
      <c r="W615" s="1069" t="str" cm="1">
        <f t="array" ref="W615">IF($D615&lt;COLUMNS($F$7:W$7),"",INDEX(TableDiv[[GASB]:[GASB]],_xlfn.AGGREGATE(15,3,(TableDiv[[Agency]:[Agency]]=$E615)/(TableDiv[[Agency]:[Agency]]=$E615)*(ROW(TableDiv[Agency])-ROW(TableDiv[[#Headers],[Agency]])),COLUMNS($F$7:W$7))))</f>
        <v/>
      </c>
      <c r="X615" s="1069" t="str" cm="1">
        <f t="array" ref="X615">IF($D615&lt;COLUMNS($F$7:X$7),"",INDEX(TableDiv[[GASB]:[GASB]],_xlfn.AGGREGATE(15,3,(TableDiv[[Agency]:[Agency]]=$E615)/(TableDiv[[Agency]:[Agency]]=$E615)*(ROW(TableDiv[Agency])-ROW(TableDiv[[#Headers],[Agency]])),COLUMNS($F$7:X$7))))</f>
        <v/>
      </c>
      <c r="Y615" s="1069" t="str" cm="1">
        <f t="array" ref="Y615">IF($D615&lt;COLUMNS($F$7:Y$7),"",INDEX(TableDiv[[GASB]:[GASB]],_xlfn.AGGREGATE(15,3,(TableDiv[[Agency]:[Agency]]=$E615)/(TableDiv[[Agency]:[Agency]]=$E615)*(ROW(TableDiv[Agency])-ROW(TableDiv[[#Headers],[Agency]])),COLUMNS($F$7:Y$7))))</f>
        <v/>
      </c>
      <c r="Z615" s="1069" t="str" cm="1">
        <f t="array" ref="Z615">IF($D615&lt;COLUMNS($F$7:Z$7),"",INDEX(TableDiv[[GASB]:[GASB]],_xlfn.AGGREGATE(15,3,(TableDiv[[Agency]:[Agency]]=$E615)/(TableDiv[[Agency]:[Agency]]=$E615)*(ROW(TableDiv[Agency])-ROW(TableDiv[[#Headers],[Agency]])),COLUMNS($F$7:Z$7))))</f>
        <v/>
      </c>
      <c r="AA615" s="1069" t="str" cm="1">
        <f t="array" ref="AA615">IF($D615&lt;COLUMNS($F$7:AA$7),"",INDEX(TableDiv[[GASB]:[GASB]],_xlfn.AGGREGATE(15,3,(TableDiv[[Agency]:[Agency]]=$E615)/(TableDiv[[Agency]:[Agency]]=$E615)*(ROW(TableDiv[Agency])-ROW(TableDiv[[#Headers],[Agency]])),COLUMNS($F$7:AA$7))))</f>
        <v/>
      </c>
      <c r="AB615" s="1069" t="str" cm="1">
        <f t="array" ref="AB615">IF($D615&lt;COLUMNS($F$7:AB$7),"",INDEX(TableDiv[[GASB]:[GASB]],_xlfn.AGGREGATE(15,3,(TableDiv[[Agency]:[Agency]]=$E615)/(TableDiv[[Agency]:[Agency]]=$E615)*(ROW(TableDiv[Agency])-ROW(TableDiv[[#Headers],[Agency]])),COLUMNS($F$7:AB$7))))</f>
        <v/>
      </c>
      <c r="AC615" s="1069" t="str" cm="1">
        <f t="array" ref="AC615">IF($D615&lt;COLUMNS($F$7:AC$7),"",INDEX(TableDiv[[GASB]:[GASB]],_xlfn.AGGREGATE(15,3,(TableDiv[[Agency]:[Agency]]=$E615)/(TableDiv[[Agency]:[Agency]]=$E615)*(ROW(TableDiv[Agency])-ROW(TableDiv[[#Headers],[Agency]])),COLUMNS($F$7:AC$7))))</f>
        <v/>
      </c>
      <c r="AD615" s="1069" t="str" cm="1">
        <f t="array" ref="AD615">IF($D615&lt;COLUMNS($F$7:AD$7),"",INDEX(TableDiv[[GASB]:[GASB]],_xlfn.AGGREGATE(15,3,(TableDiv[[Agency]:[Agency]]=$E615)/(TableDiv[[Agency]:[Agency]]=$E615)*(ROW(TableDiv[Agency])-ROW(TableDiv[[#Headers],[Agency]])),COLUMNS($F$7:AD$7))))</f>
        <v/>
      </c>
      <c r="AE615" s="1069" t="str" cm="1">
        <f t="array" ref="AE615">IF($D615&lt;COLUMNS($F$7:AE$7),"",INDEX(TableDiv[[GASB]:[GASB]],_xlfn.AGGREGATE(15,3,(TableDiv[[Agency]:[Agency]]=$E615)/(TableDiv[[Agency]:[Agency]]=$E615)*(ROW(TableDiv[Agency])-ROW(TableDiv[[#Headers],[Agency]])),COLUMNS($F$7:AE$7))))</f>
        <v/>
      </c>
      <c r="AF615" s="1069" t="str" cm="1">
        <f t="array" ref="AF615">IF($D615&lt;COLUMNS($F$7:AF$7),"",INDEX(TableDiv[[GASB]:[GASB]],_xlfn.AGGREGATE(15,3,(TableDiv[[Agency]:[Agency]]=$E615)/(TableDiv[[Agency]:[Agency]]=$E615)*(ROW(TableDiv[Agency])-ROW(TableDiv[[#Headers],[Agency]])),COLUMNS($F$7:AF$7))))</f>
        <v/>
      </c>
      <c r="AG615" s="1069" t="str" cm="1">
        <f t="array" ref="AG615">IF($D615&lt;COLUMNS($F$7:AG$7),"",INDEX(TableDiv[[GASB]:[GASB]],_xlfn.AGGREGATE(15,3,(TableDiv[[Agency]:[Agency]]=$E615)/(TableDiv[[Agency]:[Agency]]=$E615)*(ROW(TableDiv[Agency])-ROW(TableDiv[[#Headers],[Agency]])),COLUMNS($F$7:AG$7))))</f>
        <v/>
      </c>
      <c r="AH615" s="1069" t="str" cm="1">
        <f t="array" ref="AH615">IF($D615&lt;COLUMNS($F$7:AH$7),"",INDEX(TableDiv[[GASB]:[GASB]],_xlfn.AGGREGATE(15,3,(TableDiv[[Agency]:[Agency]]=$E615)/(TableDiv[[Agency]:[Agency]]=$E615)*(ROW(TableDiv[Agency])-ROW(TableDiv[[#Headers],[Agency]])),COLUMNS($F$7:AH$7))))</f>
        <v/>
      </c>
      <c r="AI615" s="1069" t="str" cm="1">
        <f t="array" ref="AI615">IF($D615&lt;COLUMNS($F$7:AI$7),"",INDEX(TableDiv[[GASB]:[GASB]],_xlfn.AGGREGATE(15,3,(TableDiv[[Agency]:[Agency]]=$E615)/(TableDiv[[Agency]:[Agency]]=$E615)*(ROW(TableDiv[Agency])-ROW(TableDiv[[#Headers],[Agency]])),COLUMNS($F$7:AI$7))))</f>
        <v/>
      </c>
      <c r="AJ615" s="1069" t="str" cm="1">
        <f t="array" ref="AJ615">IF($D615&lt;COLUMNS($F$7:AJ$7),"",INDEX(TableDiv[[GASB]:[GASB]],_xlfn.AGGREGATE(15,3,(TableDiv[[Agency]:[Agency]]=$E615)/(TableDiv[[Agency]:[Agency]]=$E615)*(ROW(TableDiv[Agency])-ROW(TableDiv[[#Headers],[Agency]])),COLUMNS($F$7:AJ$7))))</f>
        <v/>
      </c>
      <c r="AK615" s="1069" t="str" cm="1">
        <f t="array" ref="AK615">IF($D615&lt;COLUMNS($F$7:AK$7),"",INDEX(TableDiv[[GASB]:[GASB]],_xlfn.AGGREGATE(15,3,(TableDiv[[Agency]:[Agency]]=$E615)/(TableDiv[[Agency]:[Agency]]=$E615)*(ROW(TableDiv[Agency])-ROW(TableDiv[[#Headers],[Agency]])),COLUMNS($F$7:AK$7))))</f>
        <v/>
      </c>
      <c r="AL615" s="1069" t="str" cm="1">
        <f t="array" ref="AL615">IF($D615&lt;COLUMNS($F$7:AL$7),"",INDEX(TableDiv[[GASB]:[GASB]],_xlfn.AGGREGATE(15,3,(TableDiv[[Agency]:[Agency]]=$E615)/(TableDiv[[Agency]:[Agency]]=$E615)*(ROW(TableDiv[Agency])-ROW(TableDiv[[#Headers],[Agency]])),COLUMNS($F$7:AL$7))))</f>
        <v/>
      </c>
      <c r="AM615" s="1069" t="str" cm="1">
        <f t="array" ref="AM615">IF($D615&lt;COLUMNS($F$7:AM$7),"",INDEX(TableDiv[[GASB]:[GASB]],_xlfn.AGGREGATE(15,3,(TableDiv[[Agency]:[Agency]]=$E615)/(TableDiv[[Agency]:[Agency]]=$E615)*(ROW(TableDiv[Agency])-ROW(TableDiv[[#Headers],[Agency]])),COLUMNS($F$7:AM$7))))</f>
        <v/>
      </c>
      <c r="AN615" s="1069"/>
      <c r="AO615" s="1069"/>
      <c r="AP615" s="1069"/>
      <c r="AQ615" s="1069"/>
      <c r="AR615" s="1069"/>
      <c r="AS615" s="1069"/>
    </row>
    <row r="616" spans="1:45">
      <c r="A616" s="1069"/>
      <c r="B616" s="1069"/>
      <c r="C616" s="1069"/>
      <c r="W616" s="1069" t="str" cm="1">
        <f t="array" ref="W616">IF($D616&lt;COLUMNS($F$7:W$7),"",INDEX(TableDiv[[GASB]:[GASB]],_xlfn.AGGREGATE(15,3,(TableDiv[[Agency]:[Agency]]=$E616)/(TableDiv[[Agency]:[Agency]]=$E616)*(ROW(TableDiv[Agency])-ROW(TableDiv[[#Headers],[Agency]])),COLUMNS($F$7:W$7))))</f>
        <v/>
      </c>
      <c r="X616" s="1069" t="str" cm="1">
        <f t="array" ref="X616">IF($D616&lt;COLUMNS($F$7:X$7),"",INDEX(TableDiv[[GASB]:[GASB]],_xlfn.AGGREGATE(15,3,(TableDiv[[Agency]:[Agency]]=$E616)/(TableDiv[[Agency]:[Agency]]=$E616)*(ROW(TableDiv[Agency])-ROW(TableDiv[[#Headers],[Agency]])),COLUMNS($F$7:X$7))))</f>
        <v/>
      </c>
      <c r="Y616" s="1069" t="str" cm="1">
        <f t="array" ref="Y616">IF($D616&lt;COLUMNS($F$7:Y$7),"",INDEX(TableDiv[[GASB]:[GASB]],_xlfn.AGGREGATE(15,3,(TableDiv[[Agency]:[Agency]]=$E616)/(TableDiv[[Agency]:[Agency]]=$E616)*(ROW(TableDiv[Agency])-ROW(TableDiv[[#Headers],[Agency]])),COLUMNS($F$7:Y$7))))</f>
        <v/>
      </c>
      <c r="Z616" s="1069" t="str" cm="1">
        <f t="array" ref="Z616">IF($D616&lt;COLUMNS($F$7:Z$7),"",INDEX(TableDiv[[GASB]:[GASB]],_xlfn.AGGREGATE(15,3,(TableDiv[[Agency]:[Agency]]=$E616)/(TableDiv[[Agency]:[Agency]]=$E616)*(ROW(TableDiv[Agency])-ROW(TableDiv[[#Headers],[Agency]])),COLUMNS($F$7:Z$7))))</f>
        <v/>
      </c>
      <c r="AA616" s="1069" t="str" cm="1">
        <f t="array" ref="AA616">IF($D616&lt;COLUMNS($F$7:AA$7),"",INDEX(TableDiv[[GASB]:[GASB]],_xlfn.AGGREGATE(15,3,(TableDiv[[Agency]:[Agency]]=$E616)/(TableDiv[[Agency]:[Agency]]=$E616)*(ROW(TableDiv[Agency])-ROW(TableDiv[[#Headers],[Agency]])),COLUMNS($F$7:AA$7))))</f>
        <v/>
      </c>
      <c r="AB616" s="1069" t="str" cm="1">
        <f t="array" ref="AB616">IF($D616&lt;COLUMNS($F$7:AB$7),"",INDEX(TableDiv[[GASB]:[GASB]],_xlfn.AGGREGATE(15,3,(TableDiv[[Agency]:[Agency]]=$E616)/(TableDiv[[Agency]:[Agency]]=$E616)*(ROW(TableDiv[Agency])-ROW(TableDiv[[#Headers],[Agency]])),COLUMNS($F$7:AB$7))))</f>
        <v/>
      </c>
      <c r="AC616" s="1069" t="str" cm="1">
        <f t="array" ref="AC616">IF($D616&lt;COLUMNS($F$7:AC$7),"",INDEX(TableDiv[[GASB]:[GASB]],_xlfn.AGGREGATE(15,3,(TableDiv[[Agency]:[Agency]]=$E616)/(TableDiv[[Agency]:[Agency]]=$E616)*(ROW(TableDiv[Agency])-ROW(TableDiv[[#Headers],[Agency]])),COLUMNS($F$7:AC$7))))</f>
        <v/>
      </c>
      <c r="AD616" s="1069" t="str" cm="1">
        <f t="array" ref="AD616">IF($D616&lt;COLUMNS($F$7:AD$7),"",INDEX(TableDiv[[GASB]:[GASB]],_xlfn.AGGREGATE(15,3,(TableDiv[[Agency]:[Agency]]=$E616)/(TableDiv[[Agency]:[Agency]]=$E616)*(ROW(TableDiv[Agency])-ROW(TableDiv[[#Headers],[Agency]])),COLUMNS($F$7:AD$7))))</f>
        <v/>
      </c>
      <c r="AE616" s="1069" t="str" cm="1">
        <f t="array" ref="AE616">IF($D616&lt;COLUMNS($F$7:AE$7),"",INDEX(TableDiv[[GASB]:[GASB]],_xlfn.AGGREGATE(15,3,(TableDiv[[Agency]:[Agency]]=$E616)/(TableDiv[[Agency]:[Agency]]=$E616)*(ROW(TableDiv[Agency])-ROW(TableDiv[[#Headers],[Agency]])),COLUMNS($F$7:AE$7))))</f>
        <v/>
      </c>
      <c r="AF616" s="1069" t="str" cm="1">
        <f t="array" ref="AF616">IF($D616&lt;COLUMNS($F$7:AF$7),"",INDEX(TableDiv[[GASB]:[GASB]],_xlfn.AGGREGATE(15,3,(TableDiv[[Agency]:[Agency]]=$E616)/(TableDiv[[Agency]:[Agency]]=$E616)*(ROW(TableDiv[Agency])-ROW(TableDiv[[#Headers],[Agency]])),COLUMNS($F$7:AF$7))))</f>
        <v/>
      </c>
      <c r="AG616" s="1069" t="str" cm="1">
        <f t="array" ref="AG616">IF($D616&lt;COLUMNS($F$7:AG$7),"",INDEX(TableDiv[[GASB]:[GASB]],_xlfn.AGGREGATE(15,3,(TableDiv[[Agency]:[Agency]]=$E616)/(TableDiv[[Agency]:[Agency]]=$E616)*(ROW(TableDiv[Agency])-ROW(TableDiv[[#Headers],[Agency]])),COLUMNS($F$7:AG$7))))</f>
        <v/>
      </c>
      <c r="AH616" s="1069" t="str" cm="1">
        <f t="array" ref="AH616">IF($D616&lt;COLUMNS($F$7:AH$7),"",INDEX(TableDiv[[GASB]:[GASB]],_xlfn.AGGREGATE(15,3,(TableDiv[[Agency]:[Agency]]=$E616)/(TableDiv[[Agency]:[Agency]]=$E616)*(ROW(TableDiv[Agency])-ROW(TableDiv[[#Headers],[Agency]])),COLUMNS($F$7:AH$7))))</f>
        <v/>
      </c>
      <c r="AI616" s="1069" t="str" cm="1">
        <f t="array" ref="AI616">IF($D616&lt;COLUMNS($F$7:AI$7),"",INDEX(TableDiv[[GASB]:[GASB]],_xlfn.AGGREGATE(15,3,(TableDiv[[Agency]:[Agency]]=$E616)/(TableDiv[[Agency]:[Agency]]=$E616)*(ROW(TableDiv[Agency])-ROW(TableDiv[[#Headers],[Agency]])),COLUMNS($F$7:AI$7))))</f>
        <v/>
      </c>
      <c r="AJ616" s="1069" t="str" cm="1">
        <f t="array" ref="AJ616">IF($D616&lt;COLUMNS($F$7:AJ$7),"",INDEX(TableDiv[[GASB]:[GASB]],_xlfn.AGGREGATE(15,3,(TableDiv[[Agency]:[Agency]]=$E616)/(TableDiv[[Agency]:[Agency]]=$E616)*(ROW(TableDiv[Agency])-ROW(TableDiv[[#Headers],[Agency]])),COLUMNS($F$7:AJ$7))))</f>
        <v/>
      </c>
      <c r="AK616" s="1069" t="str" cm="1">
        <f t="array" ref="AK616">IF($D616&lt;COLUMNS($F$7:AK$7),"",INDEX(TableDiv[[GASB]:[GASB]],_xlfn.AGGREGATE(15,3,(TableDiv[[Agency]:[Agency]]=$E616)/(TableDiv[[Agency]:[Agency]]=$E616)*(ROW(TableDiv[Agency])-ROW(TableDiv[[#Headers],[Agency]])),COLUMNS($F$7:AK$7))))</f>
        <v/>
      </c>
      <c r="AL616" s="1069" t="str" cm="1">
        <f t="array" ref="AL616">IF($D616&lt;COLUMNS($F$7:AL$7),"",INDEX(TableDiv[[GASB]:[GASB]],_xlfn.AGGREGATE(15,3,(TableDiv[[Agency]:[Agency]]=$E616)/(TableDiv[[Agency]:[Agency]]=$E616)*(ROW(TableDiv[Agency])-ROW(TableDiv[[#Headers],[Agency]])),COLUMNS($F$7:AL$7))))</f>
        <v/>
      </c>
      <c r="AM616" s="1069" t="str" cm="1">
        <f t="array" ref="AM616">IF($D616&lt;COLUMNS($F$7:AM$7),"",INDEX(TableDiv[[GASB]:[GASB]],_xlfn.AGGREGATE(15,3,(TableDiv[[Agency]:[Agency]]=$E616)/(TableDiv[[Agency]:[Agency]]=$E616)*(ROW(TableDiv[Agency])-ROW(TableDiv[[#Headers],[Agency]])),COLUMNS($F$7:AM$7))))</f>
        <v/>
      </c>
      <c r="AN616" s="1069"/>
      <c r="AO616" s="1069"/>
      <c r="AP616" s="1069"/>
      <c r="AQ616" s="1069"/>
      <c r="AR616" s="1069"/>
      <c r="AS616" s="1069"/>
    </row>
    <row r="617" spans="1:45">
      <c r="A617" s="1069"/>
      <c r="B617" s="1069"/>
      <c r="C617" s="1069"/>
      <c r="W617" s="1069" t="str" cm="1">
        <f t="array" ref="W617">IF($D617&lt;COLUMNS($F$7:W$7),"",INDEX(TableDiv[[GASB]:[GASB]],_xlfn.AGGREGATE(15,3,(TableDiv[[Agency]:[Agency]]=$E617)/(TableDiv[[Agency]:[Agency]]=$E617)*(ROW(TableDiv[Agency])-ROW(TableDiv[[#Headers],[Agency]])),COLUMNS($F$7:W$7))))</f>
        <v/>
      </c>
      <c r="X617" s="1069" t="str" cm="1">
        <f t="array" ref="X617">IF($D617&lt;COLUMNS($F$7:X$7),"",INDEX(TableDiv[[GASB]:[GASB]],_xlfn.AGGREGATE(15,3,(TableDiv[[Agency]:[Agency]]=$E617)/(TableDiv[[Agency]:[Agency]]=$E617)*(ROW(TableDiv[Agency])-ROW(TableDiv[[#Headers],[Agency]])),COLUMNS($F$7:X$7))))</f>
        <v/>
      </c>
      <c r="Y617" s="1069" t="str" cm="1">
        <f t="array" ref="Y617">IF($D617&lt;COLUMNS($F$7:Y$7),"",INDEX(TableDiv[[GASB]:[GASB]],_xlfn.AGGREGATE(15,3,(TableDiv[[Agency]:[Agency]]=$E617)/(TableDiv[[Agency]:[Agency]]=$E617)*(ROW(TableDiv[Agency])-ROW(TableDiv[[#Headers],[Agency]])),COLUMNS($F$7:Y$7))))</f>
        <v/>
      </c>
      <c r="Z617" s="1069" t="str" cm="1">
        <f t="array" ref="Z617">IF($D617&lt;COLUMNS($F$7:Z$7),"",INDEX(TableDiv[[GASB]:[GASB]],_xlfn.AGGREGATE(15,3,(TableDiv[[Agency]:[Agency]]=$E617)/(TableDiv[[Agency]:[Agency]]=$E617)*(ROW(TableDiv[Agency])-ROW(TableDiv[[#Headers],[Agency]])),COLUMNS($F$7:Z$7))))</f>
        <v/>
      </c>
      <c r="AA617" s="1069" t="str" cm="1">
        <f t="array" ref="AA617">IF($D617&lt;COLUMNS($F$7:AA$7),"",INDEX(TableDiv[[GASB]:[GASB]],_xlfn.AGGREGATE(15,3,(TableDiv[[Agency]:[Agency]]=$E617)/(TableDiv[[Agency]:[Agency]]=$E617)*(ROW(TableDiv[Agency])-ROW(TableDiv[[#Headers],[Agency]])),COLUMNS($F$7:AA$7))))</f>
        <v/>
      </c>
      <c r="AB617" s="1069" t="str" cm="1">
        <f t="array" ref="AB617">IF($D617&lt;COLUMNS($F$7:AB$7),"",INDEX(TableDiv[[GASB]:[GASB]],_xlfn.AGGREGATE(15,3,(TableDiv[[Agency]:[Agency]]=$E617)/(TableDiv[[Agency]:[Agency]]=$E617)*(ROW(TableDiv[Agency])-ROW(TableDiv[[#Headers],[Agency]])),COLUMNS($F$7:AB$7))))</f>
        <v/>
      </c>
      <c r="AC617" s="1069" t="str" cm="1">
        <f t="array" ref="AC617">IF($D617&lt;COLUMNS($F$7:AC$7),"",INDEX(TableDiv[[GASB]:[GASB]],_xlfn.AGGREGATE(15,3,(TableDiv[[Agency]:[Agency]]=$E617)/(TableDiv[[Agency]:[Agency]]=$E617)*(ROW(TableDiv[Agency])-ROW(TableDiv[[#Headers],[Agency]])),COLUMNS($F$7:AC$7))))</f>
        <v/>
      </c>
      <c r="AD617" s="1069" t="str" cm="1">
        <f t="array" ref="AD617">IF($D617&lt;COLUMNS($F$7:AD$7),"",INDEX(TableDiv[[GASB]:[GASB]],_xlfn.AGGREGATE(15,3,(TableDiv[[Agency]:[Agency]]=$E617)/(TableDiv[[Agency]:[Agency]]=$E617)*(ROW(TableDiv[Agency])-ROW(TableDiv[[#Headers],[Agency]])),COLUMNS($F$7:AD$7))))</f>
        <v/>
      </c>
      <c r="AE617" s="1069" t="str" cm="1">
        <f t="array" ref="AE617">IF($D617&lt;COLUMNS($F$7:AE$7),"",INDEX(TableDiv[[GASB]:[GASB]],_xlfn.AGGREGATE(15,3,(TableDiv[[Agency]:[Agency]]=$E617)/(TableDiv[[Agency]:[Agency]]=$E617)*(ROW(TableDiv[Agency])-ROW(TableDiv[[#Headers],[Agency]])),COLUMNS($F$7:AE$7))))</f>
        <v/>
      </c>
      <c r="AF617" s="1069" t="str" cm="1">
        <f t="array" ref="AF617">IF($D617&lt;COLUMNS($F$7:AF$7),"",INDEX(TableDiv[[GASB]:[GASB]],_xlfn.AGGREGATE(15,3,(TableDiv[[Agency]:[Agency]]=$E617)/(TableDiv[[Agency]:[Agency]]=$E617)*(ROW(TableDiv[Agency])-ROW(TableDiv[[#Headers],[Agency]])),COLUMNS($F$7:AF$7))))</f>
        <v/>
      </c>
      <c r="AG617" s="1069" t="str" cm="1">
        <f t="array" ref="AG617">IF($D617&lt;COLUMNS($F$7:AG$7),"",INDEX(TableDiv[[GASB]:[GASB]],_xlfn.AGGREGATE(15,3,(TableDiv[[Agency]:[Agency]]=$E617)/(TableDiv[[Agency]:[Agency]]=$E617)*(ROW(TableDiv[Agency])-ROW(TableDiv[[#Headers],[Agency]])),COLUMNS($F$7:AG$7))))</f>
        <v/>
      </c>
      <c r="AH617" s="1069" t="str" cm="1">
        <f t="array" ref="AH617">IF($D617&lt;COLUMNS($F$7:AH$7),"",INDEX(TableDiv[[GASB]:[GASB]],_xlfn.AGGREGATE(15,3,(TableDiv[[Agency]:[Agency]]=$E617)/(TableDiv[[Agency]:[Agency]]=$E617)*(ROW(TableDiv[Agency])-ROW(TableDiv[[#Headers],[Agency]])),COLUMNS($F$7:AH$7))))</f>
        <v/>
      </c>
      <c r="AI617" s="1069" t="str" cm="1">
        <f t="array" ref="AI617">IF($D617&lt;COLUMNS($F$7:AI$7),"",INDEX(TableDiv[[GASB]:[GASB]],_xlfn.AGGREGATE(15,3,(TableDiv[[Agency]:[Agency]]=$E617)/(TableDiv[[Agency]:[Agency]]=$E617)*(ROW(TableDiv[Agency])-ROW(TableDiv[[#Headers],[Agency]])),COLUMNS($F$7:AI$7))))</f>
        <v/>
      </c>
      <c r="AJ617" s="1069" t="str" cm="1">
        <f t="array" ref="AJ617">IF($D617&lt;COLUMNS($F$7:AJ$7),"",INDEX(TableDiv[[GASB]:[GASB]],_xlfn.AGGREGATE(15,3,(TableDiv[[Agency]:[Agency]]=$E617)/(TableDiv[[Agency]:[Agency]]=$E617)*(ROW(TableDiv[Agency])-ROW(TableDiv[[#Headers],[Agency]])),COLUMNS($F$7:AJ$7))))</f>
        <v/>
      </c>
      <c r="AK617" s="1069" t="str" cm="1">
        <f t="array" ref="AK617">IF($D617&lt;COLUMNS($F$7:AK$7),"",INDEX(TableDiv[[GASB]:[GASB]],_xlfn.AGGREGATE(15,3,(TableDiv[[Agency]:[Agency]]=$E617)/(TableDiv[[Agency]:[Agency]]=$E617)*(ROW(TableDiv[Agency])-ROW(TableDiv[[#Headers],[Agency]])),COLUMNS($F$7:AK$7))))</f>
        <v/>
      </c>
      <c r="AL617" s="1069" t="str" cm="1">
        <f t="array" ref="AL617">IF($D617&lt;COLUMNS($F$7:AL$7),"",INDEX(TableDiv[[GASB]:[GASB]],_xlfn.AGGREGATE(15,3,(TableDiv[[Agency]:[Agency]]=$E617)/(TableDiv[[Agency]:[Agency]]=$E617)*(ROW(TableDiv[Agency])-ROW(TableDiv[[#Headers],[Agency]])),COLUMNS($F$7:AL$7))))</f>
        <v/>
      </c>
      <c r="AM617" s="1069" t="str" cm="1">
        <f t="array" ref="AM617">IF($D617&lt;COLUMNS($F$7:AM$7),"",INDEX(TableDiv[[GASB]:[GASB]],_xlfn.AGGREGATE(15,3,(TableDiv[[Agency]:[Agency]]=$E617)/(TableDiv[[Agency]:[Agency]]=$E617)*(ROW(TableDiv[Agency])-ROW(TableDiv[[#Headers],[Agency]])),COLUMNS($F$7:AM$7))))</f>
        <v/>
      </c>
      <c r="AN617" s="1069"/>
      <c r="AO617" s="1069"/>
      <c r="AP617" s="1069"/>
      <c r="AQ617" s="1069"/>
      <c r="AR617" s="1069"/>
      <c r="AS617" s="1069"/>
    </row>
    <row r="618" spans="1:45">
      <c r="A618" s="1069"/>
      <c r="B618" s="1069"/>
      <c r="C618" s="1069"/>
      <c r="W618" s="1069" t="str" cm="1">
        <f t="array" ref="W618">IF($D618&lt;COLUMNS($F$7:W$7),"",INDEX(TableDiv[[GASB]:[GASB]],_xlfn.AGGREGATE(15,3,(TableDiv[[Agency]:[Agency]]=$E618)/(TableDiv[[Agency]:[Agency]]=$E618)*(ROW(TableDiv[Agency])-ROW(TableDiv[[#Headers],[Agency]])),COLUMNS($F$7:W$7))))</f>
        <v/>
      </c>
      <c r="X618" s="1069" t="str" cm="1">
        <f t="array" ref="X618">IF($D618&lt;COLUMNS($F$7:X$7),"",INDEX(TableDiv[[GASB]:[GASB]],_xlfn.AGGREGATE(15,3,(TableDiv[[Agency]:[Agency]]=$E618)/(TableDiv[[Agency]:[Agency]]=$E618)*(ROW(TableDiv[Agency])-ROW(TableDiv[[#Headers],[Agency]])),COLUMNS($F$7:X$7))))</f>
        <v/>
      </c>
      <c r="Y618" s="1069" t="str" cm="1">
        <f t="array" ref="Y618">IF($D618&lt;COLUMNS($F$7:Y$7),"",INDEX(TableDiv[[GASB]:[GASB]],_xlfn.AGGREGATE(15,3,(TableDiv[[Agency]:[Agency]]=$E618)/(TableDiv[[Agency]:[Agency]]=$E618)*(ROW(TableDiv[Agency])-ROW(TableDiv[[#Headers],[Agency]])),COLUMNS($F$7:Y$7))))</f>
        <v/>
      </c>
      <c r="Z618" s="1069" t="str" cm="1">
        <f t="array" ref="Z618">IF($D618&lt;COLUMNS($F$7:Z$7),"",INDEX(TableDiv[[GASB]:[GASB]],_xlfn.AGGREGATE(15,3,(TableDiv[[Agency]:[Agency]]=$E618)/(TableDiv[[Agency]:[Agency]]=$E618)*(ROW(TableDiv[Agency])-ROW(TableDiv[[#Headers],[Agency]])),COLUMNS($F$7:Z$7))))</f>
        <v/>
      </c>
      <c r="AA618" s="1069" t="str" cm="1">
        <f t="array" ref="AA618">IF($D618&lt;COLUMNS($F$7:AA$7),"",INDEX(TableDiv[[GASB]:[GASB]],_xlfn.AGGREGATE(15,3,(TableDiv[[Agency]:[Agency]]=$E618)/(TableDiv[[Agency]:[Agency]]=$E618)*(ROW(TableDiv[Agency])-ROW(TableDiv[[#Headers],[Agency]])),COLUMNS($F$7:AA$7))))</f>
        <v/>
      </c>
      <c r="AB618" s="1069" t="str" cm="1">
        <f t="array" ref="AB618">IF($D618&lt;COLUMNS($F$7:AB$7),"",INDEX(TableDiv[[GASB]:[GASB]],_xlfn.AGGREGATE(15,3,(TableDiv[[Agency]:[Agency]]=$E618)/(TableDiv[[Agency]:[Agency]]=$E618)*(ROW(TableDiv[Agency])-ROW(TableDiv[[#Headers],[Agency]])),COLUMNS($F$7:AB$7))))</f>
        <v/>
      </c>
      <c r="AC618" s="1069" t="str" cm="1">
        <f t="array" ref="AC618">IF($D618&lt;COLUMNS($F$7:AC$7),"",INDEX(TableDiv[[GASB]:[GASB]],_xlfn.AGGREGATE(15,3,(TableDiv[[Agency]:[Agency]]=$E618)/(TableDiv[[Agency]:[Agency]]=$E618)*(ROW(TableDiv[Agency])-ROW(TableDiv[[#Headers],[Agency]])),COLUMNS($F$7:AC$7))))</f>
        <v/>
      </c>
      <c r="AD618" s="1069" t="str" cm="1">
        <f t="array" ref="AD618">IF($D618&lt;COLUMNS($F$7:AD$7),"",INDEX(TableDiv[[GASB]:[GASB]],_xlfn.AGGREGATE(15,3,(TableDiv[[Agency]:[Agency]]=$E618)/(TableDiv[[Agency]:[Agency]]=$E618)*(ROW(TableDiv[Agency])-ROW(TableDiv[[#Headers],[Agency]])),COLUMNS($F$7:AD$7))))</f>
        <v/>
      </c>
      <c r="AE618" s="1069" t="str" cm="1">
        <f t="array" ref="AE618">IF($D618&lt;COLUMNS($F$7:AE$7),"",INDEX(TableDiv[[GASB]:[GASB]],_xlfn.AGGREGATE(15,3,(TableDiv[[Agency]:[Agency]]=$E618)/(TableDiv[[Agency]:[Agency]]=$E618)*(ROW(TableDiv[Agency])-ROW(TableDiv[[#Headers],[Agency]])),COLUMNS($F$7:AE$7))))</f>
        <v/>
      </c>
      <c r="AF618" s="1069" t="str" cm="1">
        <f t="array" ref="AF618">IF($D618&lt;COLUMNS($F$7:AF$7),"",INDEX(TableDiv[[GASB]:[GASB]],_xlfn.AGGREGATE(15,3,(TableDiv[[Agency]:[Agency]]=$E618)/(TableDiv[[Agency]:[Agency]]=$E618)*(ROW(TableDiv[Agency])-ROW(TableDiv[[#Headers],[Agency]])),COLUMNS($F$7:AF$7))))</f>
        <v/>
      </c>
      <c r="AG618" s="1069" t="str" cm="1">
        <f t="array" ref="AG618">IF($D618&lt;COLUMNS($F$7:AG$7),"",INDEX(TableDiv[[GASB]:[GASB]],_xlfn.AGGREGATE(15,3,(TableDiv[[Agency]:[Agency]]=$E618)/(TableDiv[[Agency]:[Agency]]=$E618)*(ROW(TableDiv[Agency])-ROW(TableDiv[[#Headers],[Agency]])),COLUMNS($F$7:AG$7))))</f>
        <v/>
      </c>
      <c r="AH618" s="1069" t="str" cm="1">
        <f t="array" ref="AH618">IF($D618&lt;COLUMNS($F$7:AH$7),"",INDEX(TableDiv[[GASB]:[GASB]],_xlfn.AGGREGATE(15,3,(TableDiv[[Agency]:[Agency]]=$E618)/(TableDiv[[Agency]:[Agency]]=$E618)*(ROW(TableDiv[Agency])-ROW(TableDiv[[#Headers],[Agency]])),COLUMNS($F$7:AH$7))))</f>
        <v/>
      </c>
      <c r="AI618" s="1069" t="str" cm="1">
        <f t="array" ref="AI618">IF($D618&lt;COLUMNS($F$7:AI$7),"",INDEX(TableDiv[[GASB]:[GASB]],_xlfn.AGGREGATE(15,3,(TableDiv[[Agency]:[Agency]]=$E618)/(TableDiv[[Agency]:[Agency]]=$E618)*(ROW(TableDiv[Agency])-ROW(TableDiv[[#Headers],[Agency]])),COLUMNS($F$7:AI$7))))</f>
        <v/>
      </c>
      <c r="AJ618" s="1069" t="str" cm="1">
        <f t="array" ref="AJ618">IF($D618&lt;COLUMNS($F$7:AJ$7),"",INDEX(TableDiv[[GASB]:[GASB]],_xlfn.AGGREGATE(15,3,(TableDiv[[Agency]:[Agency]]=$E618)/(TableDiv[[Agency]:[Agency]]=$E618)*(ROW(TableDiv[Agency])-ROW(TableDiv[[#Headers],[Agency]])),COLUMNS($F$7:AJ$7))))</f>
        <v/>
      </c>
      <c r="AK618" s="1069" t="str" cm="1">
        <f t="array" ref="AK618">IF($D618&lt;COLUMNS($F$7:AK$7),"",INDEX(TableDiv[[GASB]:[GASB]],_xlfn.AGGREGATE(15,3,(TableDiv[[Agency]:[Agency]]=$E618)/(TableDiv[[Agency]:[Agency]]=$E618)*(ROW(TableDiv[Agency])-ROW(TableDiv[[#Headers],[Agency]])),COLUMNS($F$7:AK$7))))</f>
        <v/>
      </c>
      <c r="AL618" s="1069" t="str" cm="1">
        <f t="array" ref="AL618">IF($D618&lt;COLUMNS($F$7:AL$7),"",INDEX(TableDiv[[GASB]:[GASB]],_xlfn.AGGREGATE(15,3,(TableDiv[[Agency]:[Agency]]=$E618)/(TableDiv[[Agency]:[Agency]]=$E618)*(ROW(TableDiv[Agency])-ROW(TableDiv[[#Headers],[Agency]])),COLUMNS($F$7:AL$7))))</f>
        <v/>
      </c>
      <c r="AM618" s="1069" t="str" cm="1">
        <f t="array" ref="AM618">IF($D618&lt;COLUMNS($F$7:AM$7),"",INDEX(TableDiv[[GASB]:[GASB]],_xlfn.AGGREGATE(15,3,(TableDiv[[Agency]:[Agency]]=$E618)/(TableDiv[[Agency]:[Agency]]=$E618)*(ROW(TableDiv[Agency])-ROW(TableDiv[[#Headers],[Agency]])),COLUMNS($F$7:AM$7))))</f>
        <v/>
      </c>
      <c r="AN618" s="1069"/>
      <c r="AO618" s="1069"/>
      <c r="AP618" s="1069"/>
      <c r="AQ618" s="1069"/>
      <c r="AR618" s="1069"/>
      <c r="AS618" s="1069"/>
    </row>
    <row r="619" spans="1:45">
      <c r="A619" s="1069"/>
      <c r="B619" s="1069"/>
      <c r="C619" s="1069"/>
      <c r="W619" s="1069" t="str" cm="1">
        <f t="array" ref="W619">IF($D619&lt;COLUMNS($F$7:W$7),"",INDEX(TableDiv[[GASB]:[GASB]],_xlfn.AGGREGATE(15,3,(TableDiv[[Agency]:[Agency]]=$E619)/(TableDiv[[Agency]:[Agency]]=$E619)*(ROW(TableDiv[Agency])-ROW(TableDiv[[#Headers],[Agency]])),COLUMNS($F$7:W$7))))</f>
        <v/>
      </c>
      <c r="X619" s="1069" t="str" cm="1">
        <f t="array" ref="X619">IF($D619&lt;COLUMNS($F$7:X$7),"",INDEX(TableDiv[[GASB]:[GASB]],_xlfn.AGGREGATE(15,3,(TableDiv[[Agency]:[Agency]]=$E619)/(TableDiv[[Agency]:[Agency]]=$E619)*(ROW(TableDiv[Agency])-ROW(TableDiv[[#Headers],[Agency]])),COLUMNS($F$7:X$7))))</f>
        <v/>
      </c>
      <c r="Y619" s="1069" t="str" cm="1">
        <f t="array" ref="Y619">IF($D619&lt;COLUMNS($F$7:Y$7),"",INDEX(TableDiv[[GASB]:[GASB]],_xlfn.AGGREGATE(15,3,(TableDiv[[Agency]:[Agency]]=$E619)/(TableDiv[[Agency]:[Agency]]=$E619)*(ROW(TableDiv[Agency])-ROW(TableDiv[[#Headers],[Agency]])),COLUMNS($F$7:Y$7))))</f>
        <v/>
      </c>
      <c r="Z619" s="1069" t="str" cm="1">
        <f t="array" ref="Z619">IF($D619&lt;COLUMNS($F$7:Z$7),"",INDEX(TableDiv[[GASB]:[GASB]],_xlfn.AGGREGATE(15,3,(TableDiv[[Agency]:[Agency]]=$E619)/(TableDiv[[Agency]:[Agency]]=$E619)*(ROW(TableDiv[Agency])-ROW(TableDiv[[#Headers],[Agency]])),COLUMNS($F$7:Z$7))))</f>
        <v/>
      </c>
      <c r="AA619" s="1069" t="str" cm="1">
        <f t="array" ref="AA619">IF($D619&lt;COLUMNS($F$7:AA$7),"",INDEX(TableDiv[[GASB]:[GASB]],_xlfn.AGGREGATE(15,3,(TableDiv[[Agency]:[Agency]]=$E619)/(TableDiv[[Agency]:[Agency]]=$E619)*(ROW(TableDiv[Agency])-ROW(TableDiv[[#Headers],[Agency]])),COLUMNS($F$7:AA$7))))</f>
        <v/>
      </c>
      <c r="AB619" s="1069" t="str" cm="1">
        <f t="array" ref="AB619">IF($D619&lt;COLUMNS($F$7:AB$7),"",INDEX(TableDiv[[GASB]:[GASB]],_xlfn.AGGREGATE(15,3,(TableDiv[[Agency]:[Agency]]=$E619)/(TableDiv[[Agency]:[Agency]]=$E619)*(ROW(TableDiv[Agency])-ROW(TableDiv[[#Headers],[Agency]])),COLUMNS($F$7:AB$7))))</f>
        <v/>
      </c>
      <c r="AC619" s="1069" t="str" cm="1">
        <f t="array" ref="AC619">IF($D619&lt;COLUMNS($F$7:AC$7),"",INDEX(TableDiv[[GASB]:[GASB]],_xlfn.AGGREGATE(15,3,(TableDiv[[Agency]:[Agency]]=$E619)/(TableDiv[[Agency]:[Agency]]=$E619)*(ROW(TableDiv[Agency])-ROW(TableDiv[[#Headers],[Agency]])),COLUMNS($F$7:AC$7))))</f>
        <v/>
      </c>
      <c r="AD619" s="1069" t="str" cm="1">
        <f t="array" ref="AD619">IF($D619&lt;COLUMNS($F$7:AD$7),"",INDEX(TableDiv[[GASB]:[GASB]],_xlfn.AGGREGATE(15,3,(TableDiv[[Agency]:[Agency]]=$E619)/(TableDiv[[Agency]:[Agency]]=$E619)*(ROW(TableDiv[Agency])-ROW(TableDiv[[#Headers],[Agency]])),COLUMNS($F$7:AD$7))))</f>
        <v/>
      </c>
      <c r="AE619" s="1069" t="str" cm="1">
        <f t="array" ref="AE619">IF($D619&lt;COLUMNS($F$7:AE$7),"",INDEX(TableDiv[[GASB]:[GASB]],_xlfn.AGGREGATE(15,3,(TableDiv[[Agency]:[Agency]]=$E619)/(TableDiv[[Agency]:[Agency]]=$E619)*(ROW(TableDiv[Agency])-ROW(TableDiv[[#Headers],[Agency]])),COLUMNS($F$7:AE$7))))</f>
        <v/>
      </c>
      <c r="AF619" s="1069" t="str" cm="1">
        <f t="array" ref="AF619">IF($D619&lt;COLUMNS($F$7:AF$7),"",INDEX(TableDiv[[GASB]:[GASB]],_xlfn.AGGREGATE(15,3,(TableDiv[[Agency]:[Agency]]=$E619)/(TableDiv[[Agency]:[Agency]]=$E619)*(ROW(TableDiv[Agency])-ROW(TableDiv[[#Headers],[Agency]])),COLUMNS($F$7:AF$7))))</f>
        <v/>
      </c>
      <c r="AG619" s="1069" t="str" cm="1">
        <f t="array" ref="AG619">IF($D619&lt;COLUMNS($F$7:AG$7),"",INDEX(TableDiv[[GASB]:[GASB]],_xlfn.AGGREGATE(15,3,(TableDiv[[Agency]:[Agency]]=$E619)/(TableDiv[[Agency]:[Agency]]=$E619)*(ROW(TableDiv[Agency])-ROW(TableDiv[[#Headers],[Agency]])),COLUMNS($F$7:AG$7))))</f>
        <v/>
      </c>
      <c r="AH619" s="1069" t="str" cm="1">
        <f t="array" ref="AH619">IF($D619&lt;COLUMNS($F$7:AH$7),"",INDEX(TableDiv[[GASB]:[GASB]],_xlfn.AGGREGATE(15,3,(TableDiv[[Agency]:[Agency]]=$E619)/(TableDiv[[Agency]:[Agency]]=$E619)*(ROW(TableDiv[Agency])-ROW(TableDiv[[#Headers],[Agency]])),COLUMNS($F$7:AH$7))))</f>
        <v/>
      </c>
      <c r="AI619" s="1069" t="str" cm="1">
        <f t="array" ref="AI619">IF($D619&lt;COLUMNS($F$7:AI$7),"",INDEX(TableDiv[[GASB]:[GASB]],_xlfn.AGGREGATE(15,3,(TableDiv[[Agency]:[Agency]]=$E619)/(TableDiv[[Agency]:[Agency]]=$E619)*(ROW(TableDiv[Agency])-ROW(TableDiv[[#Headers],[Agency]])),COLUMNS($F$7:AI$7))))</f>
        <v/>
      </c>
      <c r="AJ619" s="1069" t="str" cm="1">
        <f t="array" ref="AJ619">IF($D619&lt;COLUMNS($F$7:AJ$7),"",INDEX(TableDiv[[GASB]:[GASB]],_xlfn.AGGREGATE(15,3,(TableDiv[[Agency]:[Agency]]=$E619)/(TableDiv[[Agency]:[Agency]]=$E619)*(ROW(TableDiv[Agency])-ROW(TableDiv[[#Headers],[Agency]])),COLUMNS($F$7:AJ$7))))</f>
        <v/>
      </c>
      <c r="AK619" s="1069" t="str" cm="1">
        <f t="array" ref="AK619">IF($D619&lt;COLUMNS($F$7:AK$7),"",INDEX(TableDiv[[GASB]:[GASB]],_xlfn.AGGREGATE(15,3,(TableDiv[[Agency]:[Agency]]=$E619)/(TableDiv[[Agency]:[Agency]]=$E619)*(ROW(TableDiv[Agency])-ROW(TableDiv[[#Headers],[Agency]])),COLUMNS($F$7:AK$7))))</f>
        <v/>
      </c>
      <c r="AL619" s="1069" t="str" cm="1">
        <f t="array" ref="AL619">IF($D619&lt;COLUMNS($F$7:AL$7),"",INDEX(TableDiv[[GASB]:[GASB]],_xlfn.AGGREGATE(15,3,(TableDiv[[Agency]:[Agency]]=$E619)/(TableDiv[[Agency]:[Agency]]=$E619)*(ROW(TableDiv[Agency])-ROW(TableDiv[[#Headers],[Agency]])),COLUMNS($F$7:AL$7))))</f>
        <v/>
      </c>
      <c r="AM619" s="1069" t="str" cm="1">
        <f t="array" ref="AM619">IF($D619&lt;COLUMNS($F$7:AM$7),"",INDEX(TableDiv[[GASB]:[GASB]],_xlfn.AGGREGATE(15,3,(TableDiv[[Agency]:[Agency]]=$E619)/(TableDiv[[Agency]:[Agency]]=$E619)*(ROW(TableDiv[Agency])-ROW(TableDiv[[#Headers],[Agency]])),COLUMNS($F$7:AM$7))))</f>
        <v/>
      </c>
      <c r="AN619" s="1069"/>
      <c r="AO619" s="1069"/>
      <c r="AP619" s="1069"/>
      <c r="AQ619" s="1069"/>
      <c r="AR619" s="1069"/>
      <c r="AS619" s="1069"/>
    </row>
    <row r="620" spans="1:45">
      <c r="A620" s="1069"/>
      <c r="B620" s="1069"/>
      <c r="C620" s="1069"/>
      <c r="W620" s="1069" t="str" cm="1">
        <f t="array" ref="W620">IF($D620&lt;COLUMNS($F$7:W$7),"",INDEX(TableDiv[[GASB]:[GASB]],_xlfn.AGGREGATE(15,3,(TableDiv[[Agency]:[Agency]]=$E620)/(TableDiv[[Agency]:[Agency]]=$E620)*(ROW(TableDiv[Agency])-ROW(TableDiv[[#Headers],[Agency]])),COLUMNS($F$7:W$7))))</f>
        <v/>
      </c>
      <c r="X620" s="1069" t="str" cm="1">
        <f t="array" ref="X620">IF($D620&lt;COLUMNS($F$7:X$7),"",INDEX(TableDiv[[GASB]:[GASB]],_xlfn.AGGREGATE(15,3,(TableDiv[[Agency]:[Agency]]=$E620)/(TableDiv[[Agency]:[Agency]]=$E620)*(ROW(TableDiv[Agency])-ROW(TableDiv[[#Headers],[Agency]])),COLUMNS($F$7:X$7))))</f>
        <v/>
      </c>
      <c r="Y620" s="1069" t="str" cm="1">
        <f t="array" ref="Y620">IF($D620&lt;COLUMNS($F$7:Y$7),"",INDEX(TableDiv[[GASB]:[GASB]],_xlfn.AGGREGATE(15,3,(TableDiv[[Agency]:[Agency]]=$E620)/(TableDiv[[Agency]:[Agency]]=$E620)*(ROW(TableDiv[Agency])-ROW(TableDiv[[#Headers],[Agency]])),COLUMNS($F$7:Y$7))))</f>
        <v/>
      </c>
      <c r="Z620" s="1069" t="str" cm="1">
        <f t="array" ref="Z620">IF($D620&lt;COLUMNS($F$7:Z$7),"",INDEX(TableDiv[[GASB]:[GASB]],_xlfn.AGGREGATE(15,3,(TableDiv[[Agency]:[Agency]]=$E620)/(TableDiv[[Agency]:[Agency]]=$E620)*(ROW(TableDiv[Agency])-ROW(TableDiv[[#Headers],[Agency]])),COLUMNS($F$7:Z$7))))</f>
        <v/>
      </c>
      <c r="AA620" s="1069" t="str" cm="1">
        <f t="array" ref="AA620">IF($D620&lt;COLUMNS($F$7:AA$7),"",INDEX(TableDiv[[GASB]:[GASB]],_xlfn.AGGREGATE(15,3,(TableDiv[[Agency]:[Agency]]=$E620)/(TableDiv[[Agency]:[Agency]]=$E620)*(ROW(TableDiv[Agency])-ROW(TableDiv[[#Headers],[Agency]])),COLUMNS($F$7:AA$7))))</f>
        <v/>
      </c>
      <c r="AB620" s="1069" t="str" cm="1">
        <f t="array" ref="AB620">IF($D620&lt;COLUMNS($F$7:AB$7),"",INDEX(TableDiv[[GASB]:[GASB]],_xlfn.AGGREGATE(15,3,(TableDiv[[Agency]:[Agency]]=$E620)/(TableDiv[[Agency]:[Agency]]=$E620)*(ROW(TableDiv[Agency])-ROW(TableDiv[[#Headers],[Agency]])),COLUMNS($F$7:AB$7))))</f>
        <v/>
      </c>
      <c r="AC620" s="1069" t="str" cm="1">
        <f t="array" ref="AC620">IF($D620&lt;COLUMNS($F$7:AC$7),"",INDEX(TableDiv[[GASB]:[GASB]],_xlfn.AGGREGATE(15,3,(TableDiv[[Agency]:[Agency]]=$E620)/(TableDiv[[Agency]:[Agency]]=$E620)*(ROW(TableDiv[Agency])-ROW(TableDiv[[#Headers],[Agency]])),COLUMNS($F$7:AC$7))))</f>
        <v/>
      </c>
      <c r="AD620" s="1069" t="str" cm="1">
        <f t="array" ref="AD620">IF($D620&lt;COLUMNS($F$7:AD$7),"",INDEX(TableDiv[[GASB]:[GASB]],_xlfn.AGGREGATE(15,3,(TableDiv[[Agency]:[Agency]]=$E620)/(TableDiv[[Agency]:[Agency]]=$E620)*(ROW(TableDiv[Agency])-ROW(TableDiv[[#Headers],[Agency]])),COLUMNS($F$7:AD$7))))</f>
        <v/>
      </c>
      <c r="AE620" s="1069" t="str" cm="1">
        <f t="array" ref="AE620">IF($D620&lt;COLUMNS($F$7:AE$7),"",INDEX(TableDiv[[GASB]:[GASB]],_xlfn.AGGREGATE(15,3,(TableDiv[[Agency]:[Agency]]=$E620)/(TableDiv[[Agency]:[Agency]]=$E620)*(ROW(TableDiv[Agency])-ROW(TableDiv[[#Headers],[Agency]])),COLUMNS($F$7:AE$7))))</f>
        <v/>
      </c>
      <c r="AF620" s="1069" t="str" cm="1">
        <f t="array" ref="AF620">IF($D620&lt;COLUMNS($F$7:AF$7),"",INDEX(TableDiv[[GASB]:[GASB]],_xlfn.AGGREGATE(15,3,(TableDiv[[Agency]:[Agency]]=$E620)/(TableDiv[[Agency]:[Agency]]=$E620)*(ROW(TableDiv[Agency])-ROW(TableDiv[[#Headers],[Agency]])),COLUMNS($F$7:AF$7))))</f>
        <v/>
      </c>
      <c r="AG620" s="1069" t="str" cm="1">
        <f t="array" ref="AG620">IF($D620&lt;COLUMNS($F$7:AG$7),"",INDEX(TableDiv[[GASB]:[GASB]],_xlfn.AGGREGATE(15,3,(TableDiv[[Agency]:[Agency]]=$E620)/(TableDiv[[Agency]:[Agency]]=$E620)*(ROW(TableDiv[Agency])-ROW(TableDiv[[#Headers],[Agency]])),COLUMNS($F$7:AG$7))))</f>
        <v/>
      </c>
      <c r="AH620" s="1069" t="str" cm="1">
        <f t="array" ref="AH620">IF($D620&lt;COLUMNS($F$7:AH$7),"",INDEX(TableDiv[[GASB]:[GASB]],_xlfn.AGGREGATE(15,3,(TableDiv[[Agency]:[Agency]]=$E620)/(TableDiv[[Agency]:[Agency]]=$E620)*(ROW(TableDiv[Agency])-ROW(TableDiv[[#Headers],[Agency]])),COLUMNS($F$7:AH$7))))</f>
        <v/>
      </c>
      <c r="AI620" s="1069" t="str" cm="1">
        <f t="array" ref="AI620">IF($D620&lt;COLUMNS($F$7:AI$7),"",INDEX(TableDiv[[GASB]:[GASB]],_xlfn.AGGREGATE(15,3,(TableDiv[[Agency]:[Agency]]=$E620)/(TableDiv[[Agency]:[Agency]]=$E620)*(ROW(TableDiv[Agency])-ROW(TableDiv[[#Headers],[Agency]])),COLUMNS($F$7:AI$7))))</f>
        <v/>
      </c>
      <c r="AJ620" s="1069" t="str" cm="1">
        <f t="array" ref="AJ620">IF($D620&lt;COLUMNS($F$7:AJ$7),"",INDEX(TableDiv[[GASB]:[GASB]],_xlfn.AGGREGATE(15,3,(TableDiv[[Agency]:[Agency]]=$E620)/(TableDiv[[Agency]:[Agency]]=$E620)*(ROW(TableDiv[Agency])-ROW(TableDiv[[#Headers],[Agency]])),COLUMNS($F$7:AJ$7))))</f>
        <v/>
      </c>
      <c r="AK620" s="1069" t="str" cm="1">
        <f t="array" ref="AK620">IF($D620&lt;COLUMNS($F$7:AK$7),"",INDEX(TableDiv[[GASB]:[GASB]],_xlfn.AGGREGATE(15,3,(TableDiv[[Agency]:[Agency]]=$E620)/(TableDiv[[Agency]:[Agency]]=$E620)*(ROW(TableDiv[Agency])-ROW(TableDiv[[#Headers],[Agency]])),COLUMNS($F$7:AK$7))))</f>
        <v/>
      </c>
      <c r="AL620" s="1069" t="str" cm="1">
        <f t="array" ref="AL620">IF($D620&lt;COLUMNS($F$7:AL$7),"",INDEX(TableDiv[[GASB]:[GASB]],_xlfn.AGGREGATE(15,3,(TableDiv[[Agency]:[Agency]]=$E620)/(TableDiv[[Agency]:[Agency]]=$E620)*(ROW(TableDiv[Agency])-ROW(TableDiv[[#Headers],[Agency]])),COLUMNS($F$7:AL$7))))</f>
        <v/>
      </c>
      <c r="AM620" s="1069" t="str" cm="1">
        <f t="array" ref="AM620">IF($D620&lt;COLUMNS($F$7:AM$7),"",INDEX(TableDiv[[GASB]:[GASB]],_xlfn.AGGREGATE(15,3,(TableDiv[[Agency]:[Agency]]=$E620)/(TableDiv[[Agency]:[Agency]]=$E620)*(ROW(TableDiv[Agency])-ROW(TableDiv[[#Headers],[Agency]])),COLUMNS($F$7:AM$7))))</f>
        <v/>
      </c>
      <c r="AN620" s="1069"/>
      <c r="AO620" s="1069"/>
      <c r="AP620" s="1069"/>
      <c r="AQ620" s="1069"/>
      <c r="AR620" s="1069"/>
      <c r="AS620" s="1069"/>
    </row>
    <row r="621" spans="1:45">
      <c r="A621" s="1069"/>
      <c r="B621" s="1069"/>
      <c r="C621" s="1069"/>
      <c r="W621" s="1069" t="str" cm="1">
        <f t="array" ref="W621">IF($D621&lt;COLUMNS($F$7:W$7),"",INDEX(TableDiv[[GASB]:[GASB]],_xlfn.AGGREGATE(15,3,(TableDiv[[Agency]:[Agency]]=$E621)/(TableDiv[[Agency]:[Agency]]=$E621)*(ROW(TableDiv[Agency])-ROW(TableDiv[[#Headers],[Agency]])),COLUMNS($F$7:W$7))))</f>
        <v/>
      </c>
      <c r="X621" s="1069" t="str" cm="1">
        <f t="array" ref="X621">IF($D621&lt;COLUMNS($F$7:X$7),"",INDEX(TableDiv[[GASB]:[GASB]],_xlfn.AGGREGATE(15,3,(TableDiv[[Agency]:[Agency]]=$E621)/(TableDiv[[Agency]:[Agency]]=$E621)*(ROW(TableDiv[Agency])-ROW(TableDiv[[#Headers],[Agency]])),COLUMNS($F$7:X$7))))</f>
        <v/>
      </c>
      <c r="Y621" s="1069" t="str" cm="1">
        <f t="array" ref="Y621">IF($D621&lt;COLUMNS($F$7:Y$7),"",INDEX(TableDiv[[GASB]:[GASB]],_xlfn.AGGREGATE(15,3,(TableDiv[[Agency]:[Agency]]=$E621)/(TableDiv[[Agency]:[Agency]]=$E621)*(ROW(TableDiv[Agency])-ROW(TableDiv[[#Headers],[Agency]])),COLUMNS($F$7:Y$7))))</f>
        <v/>
      </c>
      <c r="Z621" s="1069" t="str" cm="1">
        <f t="array" ref="Z621">IF($D621&lt;COLUMNS($F$7:Z$7),"",INDEX(TableDiv[[GASB]:[GASB]],_xlfn.AGGREGATE(15,3,(TableDiv[[Agency]:[Agency]]=$E621)/(TableDiv[[Agency]:[Agency]]=$E621)*(ROW(TableDiv[Agency])-ROW(TableDiv[[#Headers],[Agency]])),COLUMNS($F$7:Z$7))))</f>
        <v/>
      </c>
      <c r="AA621" s="1069" t="str" cm="1">
        <f t="array" ref="AA621">IF($D621&lt;COLUMNS($F$7:AA$7),"",INDEX(TableDiv[[GASB]:[GASB]],_xlfn.AGGREGATE(15,3,(TableDiv[[Agency]:[Agency]]=$E621)/(TableDiv[[Agency]:[Agency]]=$E621)*(ROW(TableDiv[Agency])-ROW(TableDiv[[#Headers],[Agency]])),COLUMNS($F$7:AA$7))))</f>
        <v/>
      </c>
      <c r="AB621" s="1069" t="str" cm="1">
        <f t="array" ref="AB621">IF($D621&lt;COLUMNS($F$7:AB$7),"",INDEX(TableDiv[[GASB]:[GASB]],_xlfn.AGGREGATE(15,3,(TableDiv[[Agency]:[Agency]]=$E621)/(TableDiv[[Agency]:[Agency]]=$E621)*(ROW(TableDiv[Agency])-ROW(TableDiv[[#Headers],[Agency]])),COLUMNS($F$7:AB$7))))</f>
        <v/>
      </c>
      <c r="AC621" s="1069" t="str" cm="1">
        <f t="array" ref="AC621">IF($D621&lt;COLUMNS($F$7:AC$7),"",INDEX(TableDiv[[GASB]:[GASB]],_xlfn.AGGREGATE(15,3,(TableDiv[[Agency]:[Agency]]=$E621)/(TableDiv[[Agency]:[Agency]]=$E621)*(ROW(TableDiv[Agency])-ROW(TableDiv[[#Headers],[Agency]])),COLUMNS($F$7:AC$7))))</f>
        <v/>
      </c>
      <c r="AD621" s="1069" t="str" cm="1">
        <f t="array" ref="AD621">IF($D621&lt;COLUMNS($F$7:AD$7),"",INDEX(TableDiv[[GASB]:[GASB]],_xlfn.AGGREGATE(15,3,(TableDiv[[Agency]:[Agency]]=$E621)/(TableDiv[[Agency]:[Agency]]=$E621)*(ROW(TableDiv[Agency])-ROW(TableDiv[[#Headers],[Agency]])),COLUMNS($F$7:AD$7))))</f>
        <v/>
      </c>
      <c r="AE621" s="1069" t="str" cm="1">
        <f t="array" ref="AE621">IF($D621&lt;COLUMNS($F$7:AE$7),"",INDEX(TableDiv[[GASB]:[GASB]],_xlfn.AGGREGATE(15,3,(TableDiv[[Agency]:[Agency]]=$E621)/(TableDiv[[Agency]:[Agency]]=$E621)*(ROW(TableDiv[Agency])-ROW(TableDiv[[#Headers],[Agency]])),COLUMNS($F$7:AE$7))))</f>
        <v/>
      </c>
      <c r="AF621" s="1069" t="str" cm="1">
        <f t="array" ref="AF621">IF($D621&lt;COLUMNS($F$7:AF$7),"",INDEX(TableDiv[[GASB]:[GASB]],_xlfn.AGGREGATE(15,3,(TableDiv[[Agency]:[Agency]]=$E621)/(TableDiv[[Agency]:[Agency]]=$E621)*(ROW(TableDiv[Agency])-ROW(TableDiv[[#Headers],[Agency]])),COLUMNS($F$7:AF$7))))</f>
        <v/>
      </c>
      <c r="AG621" s="1069" t="str" cm="1">
        <f t="array" ref="AG621">IF($D621&lt;COLUMNS($F$7:AG$7),"",INDEX(TableDiv[[GASB]:[GASB]],_xlfn.AGGREGATE(15,3,(TableDiv[[Agency]:[Agency]]=$E621)/(TableDiv[[Agency]:[Agency]]=$E621)*(ROW(TableDiv[Agency])-ROW(TableDiv[[#Headers],[Agency]])),COLUMNS($F$7:AG$7))))</f>
        <v/>
      </c>
      <c r="AH621" s="1069" t="str" cm="1">
        <f t="array" ref="AH621">IF($D621&lt;COLUMNS($F$7:AH$7),"",INDEX(TableDiv[[GASB]:[GASB]],_xlfn.AGGREGATE(15,3,(TableDiv[[Agency]:[Agency]]=$E621)/(TableDiv[[Agency]:[Agency]]=$E621)*(ROW(TableDiv[Agency])-ROW(TableDiv[[#Headers],[Agency]])),COLUMNS($F$7:AH$7))))</f>
        <v/>
      </c>
      <c r="AI621" s="1069" t="str" cm="1">
        <f t="array" ref="AI621">IF($D621&lt;COLUMNS($F$7:AI$7),"",INDEX(TableDiv[[GASB]:[GASB]],_xlfn.AGGREGATE(15,3,(TableDiv[[Agency]:[Agency]]=$E621)/(TableDiv[[Agency]:[Agency]]=$E621)*(ROW(TableDiv[Agency])-ROW(TableDiv[[#Headers],[Agency]])),COLUMNS($F$7:AI$7))))</f>
        <v/>
      </c>
      <c r="AJ621" s="1069" t="str" cm="1">
        <f t="array" ref="AJ621">IF($D621&lt;COLUMNS($F$7:AJ$7),"",INDEX(TableDiv[[GASB]:[GASB]],_xlfn.AGGREGATE(15,3,(TableDiv[[Agency]:[Agency]]=$E621)/(TableDiv[[Agency]:[Agency]]=$E621)*(ROW(TableDiv[Agency])-ROW(TableDiv[[#Headers],[Agency]])),COLUMNS($F$7:AJ$7))))</f>
        <v/>
      </c>
      <c r="AK621" s="1069" t="str" cm="1">
        <f t="array" ref="AK621">IF($D621&lt;COLUMNS($F$7:AK$7),"",INDEX(TableDiv[[GASB]:[GASB]],_xlfn.AGGREGATE(15,3,(TableDiv[[Agency]:[Agency]]=$E621)/(TableDiv[[Agency]:[Agency]]=$E621)*(ROW(TableDiv[Agency])-ROW(TableDiv[[#Headers],[Agency]])),COLUMNS($F$7:AK$7))))</f>
        <v/>
      </c>
      <c r="AL621" s="1069" t="str" cm="1">
        <f t="array" ref="AL621">IF($D621&lt;COLUMNS($F$7:AL$7),"",INDEX(TableDiv[[GASB]:[GASB]],_xlfn.AGGREGATE(15,3,(TableDiv[[Agency]:[Agency]]=$E621)/(TableDiv[[Agency]:[Agency]]=$E621)*(ROW(TableDiv[Agency])-ROW(TableDiv[[#Headers],[Agency]])),COLUMNS($F$7:AL$7))))</f>
        <v/>
      </c>
      <c r="AM621" s="1069" t="str" cm="1">
        <f t="array" ref="AM621">IF($D621&lt;COLUMNS($F$7:AM$7),"",INDEX(TableDiv[[GASB]:[GASB]],_xlfn.AGGREGATE(15,3,(TableDiv[[Agency]:[Agency]]=$E621)/(TableDiv[[Agency]:[Agency]]=$E621)*(ROW(TableDiv[Agency])-ROW(TableDiv[[#Headers],[Agency]])),COLUMNS($F$7:AM$7))))</f>
        <v/>
      </c>
      <c r="AN621" s="1069"/>
      <c r="AO621" s="1069"/>
      <c r="AP621" s="1069"/>
      <c r="AQ621" s="1069"/>
      <c r="AR621" s="1069"/>
      <c r="AS621" s="1069"/>
    </row>
    <row r="622" spans="1:45">
      <c r="A622" s="1069"/>
      <c r="B622" s="1069"/>
      <c r="C622" s="1069"/>
      <c r="W622" s="1069" t="str" cm="1">
        <f t="array" ref="W622">IF($D622&lt;COLUMNS($F$7:W$7),"",INDEX(TableDiv[[GASB]:[GASB]],_xlfn.AGGREGATE(15,3,(TableDiv[[Agency]:[Agency]]=$E622)/(TableDiv[[Agency]:[Agency]]=$E622)*(ROW(TableDiv[Agency])-ROW(TableDiv[[#Headers],[Agency]])),COLUMNS($F$7:W$7))))</f>
        <v/>
      </c>
      <c r="X622" s="1069" t="str" cm="1">
        <f t="array" ref="X622">IF($D622&lt;COLUMNS($F$7:X$7),"",INDEX(TableDiv[[GASB]:[GASB]],_xlfn.AGGREGATE(15,3,(TableDiv[[Agency]:[Agency]]=$E622)/(TableDiv[[Agency]:[Agency]]=$E622)*(ROW(TableDiv[Agency])-ROW(TableDiv[[#Headers],[Agency]])),COLUMNS($F$7:X$7))))</f>
        <v/>
      </c>
      <c r="Y622" s="1069" t="str" cm="1">
        <f t="array" ref="Y622">IF($D622&lt;COLUMNS($F$7:Y$7),"",INDEX(TableDiv[[GASB]:[GASB]],_xlfn.AGGREGATE(15,3,(TableDiv[[Agency]:[Agency]]=$E622)/(TableDiv[[Agency]:[Agency]]=$E622)*(ROW(TableDiv[Agency])-ROW(TableDiv[[#Headers],[Agency]])),COLUMNS($F$7:Y$7))))</f>
        <v/>
      </c>
      <c r="Z622" s="1069" t="str" cm="1">
        <f t="array" ref="Z622">IF($D622&lt;COLUMNS($F$7:Z$7),"",INDEX(TableDiv[[GASB]:[GASB]],_xlfn.AGGREGATE(15,3,(TableDiv[[Agency]:[Agency]]=$E622)/(TableDiv[[Agency]:[Agency]]=$E622)*(ROW(TableDiv[Agency])-ROW(TableDiv[[#Headers],[Agency]])),COLUMNS($F$7:Z$7))))</f>
        <v/>
      </c>
      <c r="AA622" s="1069" t="str" cm="1">
        <f t="array" ref="AA622">IF($D622&lt;COLUMNS($F$7:AA$7),"",INDEX(TableDiv[[GASB]:[GASB]],_xlfn.AGGREGATE(15,3,(TableDiv[[Agency]:[Agency]]=$E622)/(TableDiv[[Agency]:[Agency]]=$E622)*(ROW(TableDiv[Agency])-ROW(TableDiv[[#Headers],[Agency]])),COLUMNS($F$7:AA$7))))</f>
        <v/>
      </c>
      <c r="AB622" s="1069" t="str" cm="1">
        <f t="array" ref="AB622">IF($D622&lt;COLUMNS($F$7:AB$7),"",INDEX(TableDiv[[GASB]:[GASB]],_xlfn.AGGREGATE(15,3,(TableDiv[[Agency]:[Agency]]=$E622)/(TableDiv[[Agency]:[Agency]]=$E622)*(ROW(TableDiv[Agency])-ROW(TableDiv[[#Headers],[Agency]])),COLUMNS($F$7:AB$7))))</f>
        <v/>
      </c>
      <c r="AC622" s="1069" t="str" cm="1">
        <f t="array" ref="AC622">IF($D622&lt;COLUMNS($F$7:AC$7),"",INDEX(TableDiv[[GASB]:[GASB]],_xlfn.AGGREGATE(15,3,(TableDiv[[Agency]:[Agency]]=$E622)/(TableDiv[[Agency]:[Agency]]=$E622)*(ROW(TableDiv[Agency])-ROW(TableDiv[[#Headers],[Agency]])),COLUMNS($F$7:AC$7))))</f>
        <v/>
      </c>
      <c r="AD622" s="1069" t="str" cm="1">
        <f t="array" ref="AD622">IF($D622&lt;COLUMNS($F$7:AD$7),"",INDEX(TableDiv[[GASB]:[GASB]],_xlfn.AGGREGATE(15,3,(TableDiv[[Agency]:[Agency]]=$E622)/(TableDiv[[Agency]:[Agency]]=$E622)*(ROW(TableDiv[Agency])-ROW(TableDiv[[#Headers],[Agency]])),COLUMNS($F$7:AD$7))))</f>
        <v/>
      </c>
      <c r="AE622" s="1069" t="str" cm="1">
        <f t="array" ref="AE622">IF($D622&lt;COLUMNS($F$7:AE$7),"",INDEX(TableDiv[[GASB]:[GASB]],_xlfn.AGGREGATE(15,3,(TableDiv[[Agency]:[Agency]]=$E622)/(TableDiv[[Agency]:[Agency]]=$E622)*(ROW(TableDiv[Agency])-ROW(TableDiv[[#Headers],[Agency]])),COLUMNS($F$7:AE$7))))</f>
        <v/>
      </c>
      <c r="AF622" s="1069" t="str" cm="1">
        <f t="array" ref="AF622">IF($D622&lt;COLUMNS($F$7:AF$7),"",INDEX(TableDiv[[GASB]:[GASB]],_xlfn.AGGREGATE(15,3,(TableDiv[[Agency]:[Agency]]=$E622)/(TableDiv[[Agency]:[Agency]]=$E622)*(ROW(TableDiv[Agency])-ROW(TableDiv[[#Headers],[Agency]])),COLUMNS($F$7:AF$7))))</f>
        <v/>
      </c>
      <c r="AG622" s="1069" t="str" cm="1">
        <f t="array" ref="AG622">IF($D622&lt;COLUMNS($F$7:AG$7),"",INDEX(TableDiv[[GASB]:[GASB]],_xlfn.AGGREGATE(15,3,(TableDiv[[Agency]:[Agency]]=$E622)/(TableDiv[[Agency]:[Agency]]=$E622)*(ROW(TableDiv[Agency])-ROW(TableDiv[[#Headers],[Agency]])),COLUMNS($F$7:AG$7))))</f>
        <v/>
      </c>
      <c r="AH622" s="1069" t="str" cm="1">
        <f t="array" ref="AH622">IF($D622&lt;COLUMNS($F$7:AH$7),"",INDEX(TableDiv[[GASB]:[GASB]],_xlfn.AGGREGATE(15,3,(TableDiv[[Agency]:[Agency]]=$E622)/(TableDiv[[Agency]:[Agency]]=$E622)*(ROW(TableDiv[Agency])-ROW(TableDiv[[#Headers],[Agency]])),COLUMNS($F$7:AH$7))))</f>
        <v/>
      </c>
      <c r="AI622" s="1069" t="str" cm="1">
        <f t="array" ref="AI622">IF($D622&lt;COLUMNS($F$7:AI$7),"",INDEX(TableDiv[[GASB]:[GASB]],_xlfn.AGGREGATE(15,3,(TableDiv[[Agency]:[Agency]]=$E622)/(TableDiv[[Agency]:[Agency]]=$E622)*(ROW(TableDiv[Agency])-ROW(TableDiv[[#Headers],[Agency]])),COLUMNS($F$7:AI$7))))</f>
        <v/>
      </c>
      <c r="AJ622" s="1069" t="str" cm="1">
        <f t="array" ref="AJ622">IF($D622&lt;COLUMNS($F$7:AJ$7),"",INDEX(TableDiv[[GASB]:[GASB]],_xlfn.AGGREGATE(15,3,(TableDiv[[Agency]:[Agency]]=$E622)/(TableDiv[[Agency]:[Agency]]=$E622)*(ROW(TableDiv[Agency])-ROW(TableDiv[[#Headers],[Agency]])),COLUMNS($F$7:AJ$7))))</f>
        <v/>
      </c>
      <c r="AK622" s="1069" t="str" cm="1">
        <f t="array" ref="AK622">IF($D622&lt;COLUMNS($F$7:AK$7),"",INDEX(TableDiv[[GASB]:[GASB]],_xlfn.AGGREGATE(15,3,(TableDiv[[Agency]:[Agency]]=$E622)/(TableDiv[[Agency]:[Agency]]=$E622)*(ROW(TableDiv[Agency])-ROW(TableDiv[[#Headers],[Agency]])),COLUMNS($F$7:AK$7))))</f>
        <v/>
      </c>
      <c r="AL622" s="1069" t="str" cm="1">
        <f t="array" ref="AL622">IF($D622&lt;COLUMNS($F$7:AL$7),"",INDEX(TableDiv[[GASB]:[GASB]],_xlfn.AGGREGATE(15,3,(TableDiv[[Agency]:[Agency]]=$E622)/(TableDiv[[Agency]:[Agency]]=$E622)*(ROW(TableDiv[Agency])-ROW(TableDiv[[#Headers],[Agency]])),COLUMNS($F$7:AL$7))))</f>
        <v/>
      </c>
      <c r="AM622" s="1069" t="str" cm="1">
        <f t="array" ref="AM622">IF($D622&lt;COLUMNS($F$7:AM$7),"",INDEX(TableDiv[[GASB]:[GASB]],_xlfn.AGGREGATE(15,3,(TableDiv[[Agency]:[Agency]]=$E622)/(TableDiv[[Agency]:[Agency]]=$E622)*(ROW(TableDiv[Agency])-ROW(TableDiv[[#Headers],[Agency]])),COLUMNS($F$7:AM$7))))</f>
        <v/>
      </c>
      <c r="AN622" s="1069"/>
      <c r="AO622" s="1069"/>
      <c r="AP622" s="1069"/>
      <c r="AQ622" s="1069"/>
      <c r="AR622" s="1069"/>
      <c r="AS622" s="1069"/>
    </row>
    <row r="623" spans="1:45">
      <c r="A623" s="1069"/>
      <c r="B623" s="1069"/>
      <c r="C623" s="1069"/>
      <c r="W623" s="1069" t="str" cm="1">
        <f t="array" ref="W623">IF($D623&lt;COLUMNS($F$7:W$7),"",INDEX(TableDiv[[GASB]:[GASB]],_xlfn.AGGREGATE(15,3,(TableDiv[[Agency]:[Agency]]=$E623)/(TableDiv[[Agency]:[Agency]]=$E623)*(ROW(TableDiv[Agency])-ROW(TableDiv[[#Headers],[Agency]])),COLUMNS($F$7:W$7))))</f>
        <v/>
      </c>
      <c r="X623" s="1069" t="str" cm="1">
        <f t="array" ref="X623">IF($D623&lt;COLUMNS($F$7:X$7),"",INDEX(TableDiv[[GASB]:[GASB]],_xlfn.AGGREGATE(15,3,(TableDiv[[Agency]:[Agency]]=$E623)/(TableDiv[[Agency]:[Agency]]=$E623)*(ROW(TableDiv[Agency])-ROW(TableDiv[[#Headers],[Agency]])),COLUMNS($F$7:X$7))))</f>
        <v/>
      </c>
      <c r="Y623" s="1069" t="str" cm="1">
        <f t="array" ref="Y623">IF($D623&lt;COLUMNS($F$7:Y$7),"",INDEX(TableDiv[[GASB]:[GASB]],_xlfn.AGGREGATE(15,3,(TableDiv[[Agency]:[Agency]]=$E623)/(TableDiv[[Agency]:[Agency]]=$E623)*(ROW(TableDiv[Agency])-ROW(TableDiv[[#Headers],[Agency]])),COLUMNS($F$7:Y$7))))</f>
        <v/>
      </c>
      <c r="Z623" s="1069" t="str" cm="1">
        <f t="array" ref="Z623">IF($D623&lt;COLUMNS($F$7:Z$7),"",INDEX(TableDiv[[GASB]:[GASB]],_xlfn.AGGREGATE(15,3,(TableDiv[[Agency]:[Agency]]=$E623)/(TableDiv[[Agency]:[Agency]]=$E623)*(ROW(TableDiv[Agency])-ROW(TableDiv[[#Headers],[Agency]])),COLUMNS($F$7:Z$7))))</f>
        <v/>
      </c>
      <c r="AA623" s="1069" t="str" cm="1">
        <f t="array" ref="AA623">IF($D623&lt;COLUMNS($F$7:AA$7),"",INDEX(TableDiv[[GASB]:[GASB]],_xlfn.AGGREGATE(15,3,(TableDiv[[Agency]:[Agency]]=$E623)/(TableDiv[[Agency]:[Agency]]=$E623)*(ROW(TableDiv[Agency])-ROW(TableDiv[[#Headers],[Agency]])),COLUMNS($F$7:AA$7))))</f>
        <v/>
      </c>
      <c r="AB623" s="1069" t="str" cm="1">
        <f t="array" ref="AB623">IF($D623&lt;COLUMNS($F$7:AB$7),"",INDEX(TableDiv[[GASB]:[GASB]],_xlfn.AGGREGATE(15,3,(TableDiv[[Agency]:[Agency]]=$E623)/(TableDiv[[Agency]:[Agency]]=$E623)*(ROW(TableDiv[Agency])-ROW(TableDiv[[#Headers],[Agency]])),COLUMNS($F$7:AB$7))))</f>
        <v/>
      </c>
      <c r="AC623" s="1069" t="str" cm="1">
        <f t="array" ref="AC623">IF($D623&lt;COLUMNS($F$7:AC$7),"",INDEX(TableDiv[[GASB]:[GASB]],_xlfn.AGGREGATE(15,3,(TableDiv[[Agency]:[Agency]]=$E623)/(TableDiv[[Agency]:[Agency]]=$E623)*(ROW(TableDiv[Agency])-ROW(TableDiv[[#Headers],[Agency]])),COLUMNS($F$7:AC$7))))</f>
        <v/>
      </c>
      <c r="AD623" s="1069" t="str" cm="1">
        <f t="array" ref="AD623">IF($D623&lt;COLUMNS($F$7:AD$7),"",INDEX(TableDiv[[GASB]:[GASB]],_xlfn.AGGREGATE(15,3,(TableDiv[[Agency]:[Agency]]=$E623)/(TableDiv[[Agency]:[Agency]]=$E623)*(ROW(TableDiv[Agency])-ROW(TableDiv[[#Headers],[Agency]])),COLUMNS($F$7:AD$7))))</f>
        <v/>
      </c>
      <c r="AE623" s="1069" t="str" cm="1">
        <f t="array" ref="AE623">IF($D623&lt;COLUMNS($F$7:AE$7),"",INDEX(TableDiv[[GASB]:[GASB]],_xlfn.AGGREGATE(15,3,(TableDiv[[Agency]:[Agency]]=$E623)/(TableDiv[[Agency]:[Agency]]=$E623)*(ROW(TableDiv[Agency])-ROW(TableDiv[[#Headers],[Agency]])),COLUMNS($F$7:AE$7))))</f>
        <v/>
      </c>
      <c r="AF623" s="1069" t="str" cm="1">
        <f t="array" ref="AF623">IF($D623&lt;COLUMNS($F$7:AF$7),"",INDEX(TableDiv[[GASB]:[GASB]],_xlfn.AGGREGATE(15,3,(TableDiv[[Agency]:[Agency]]=$E623)/(TableDiv[[Agency]:[Agency]]=$E623)*(ROW(TableDiv[Agency])-ROW(TableDiv[[#Headers],[Agency]])),COLUMNS($F$7:AF$7))))</f>
        <v/>
      </c>
      <c r="AG623" s="1069" t="str" cm="1">
        <f t="array" ref="AG623">IF($D623&lt;COLUMNS($F$7:AG$7),"",INDEX(TableDiv[[GASB]:[GASB]],_xlfn.AGGREGATE(15,3,(TableDiv[[Agency]:[Agency]]=$E623)/(TableDiv[[Agency]:[Agency]]=$E623)*(ROW(TableDiv[Agency])-ROW(TableDiv[[#Headers],[Agency]])),COLUMNS($F$7:AG$7))))</f>
        <v/>
      </c>
      <c r="AH623" s="1069" t="str" cm="1">
        <f t="array" ref="AH623">IF($D623&lt;COLUMNS($F$7:AH$7),"",INDEX(TableDiv[[GASB]:[GASB]],_xlfn.AGGREGATE(15,3,(TableDiv[[Agency]:[Agency]]=$E623)/(TableDiv[[Agency]:[Agency]]=$E623)*(ROW(TableDiv[Agency])-ROW(TableDiv[[#Headers],[Agency]])),COLUMNS($F$7:AH$7))))</f>
        <v/>
      </c>
      <c r="AI623" s="1069" t="str" cm="1">
        <f t="array" ref="AI623">IF($D623&lt;COLUMNS($F$7:AI$7),"",INDEX(TableDiv[[GASB]:[GASB]],_xlfn.AGGREGATE(15,3,(TableDiv[[Agency]:[Agency]]=$E623)/(TableDiv[[Agency]:[Agency]]=$E623)*(ROW(TableDiv[Agency])-ROW(TableDiv[[#Headers],[Agency]])),COLUMNS($F$7:AI$7))))</f>
        <v/>
      </c>
      <c r="AJ623" s="1069" t="str" cm="1">
        <f t="array" ref="AJ623">IF($D623&lt;COLUMNS($F$7:AJ$7),"",INDEX(TableDiv[[GASB]:[GASB]],_xlfn.AGGREGATE(15,3,(TableDiv[[Agency]:[Agency]]=$E623)/(TableDiv[[Agency]:[Agency]]=$E623)*(ROW(TableDiv[Agency])-ROW(TableDiv[[#Headers],[Agency]])),COLUMNS($F$7:AJ$7))))</f>
        <v/>
      </c>
      <c r="AK623" s="1069" t="str" cm="1">
        <f t="array" ref="AK623">IF($D623&lt;COLUMNS($F$7:AK$7),"",INDEX(TableDiv[[GASB]:[GASB]],_xlfn.AGGREGATE(15,3,(TableDiv[[Agency]:[Agency]]=$E623)/(TableDiv[[Agency]:[Agency]]=$E623)*(ROW(TableDiv[Agency])-ROW(TableDiv[[#Headers],[Agency]])),COLUMNS($F$7:AK$7))))</f>
        <v/>
      </c>
      <c r="AL623" s="1069" t="str" cm="1">
        <f t="array" ref="AL623">IF($D623&lt;COLUMNS($F$7:AL$7),"",INDEX(TableDiv[[GASB]:[GASB]],_xlfn.AGGREGATE(15,3,(TableDiv[[Agency]:[Agency]]=$E623)/(TableDiv[[Agency]:[Agency]]=$E623)*(ROW(TableDiv[Agency])-ROW(TableDiv[[#Headers],[Agency]])),COLUMNS($F$7:AL$7))))</f>
        <v/>
      </c>
      <c r="AM623" s="1069" t="str" cm="1">
        <f t="array" ref="AM623">IF($D623&lt;COLUMNS($F$7:AM$7),"",INDEX(TableDiv[[GASB]:[GASB]],_xlfn.AGGREGATE(15,3,(TableDiv[[Agency]:[Agency]]=$E623)/(TableDiv[[Agency]:[Agency]]=$E623)*(ROW(TableDiv[Agency])-ROW(TableDiv[[#Headers],[Agency]])),COLUMNS($F$7:AM$7))))</f>
        <v/>
      </c>
      <c r="AN623" s="1069"/>
      <c r="AO623" s="1069"/>
      <c r="AP623" s="1069"/>
      <c r="AQ623" s="1069"/>
      <c r="AR623" s="1069"/>
      <c r="AS623" s="1069"/>
    </row>
    <row r="624" spans="1:45">
      <c r="A624" s="1069"/>
      <c r="B624" s="1069"/>
      <c r="C624" s="1069"/>
      <c r="W624" s="1069" t="str" cm="1">
        <f t="array" ref="W624">IF($D624&lt;COLUMNS($F$7:W$7),"",INDEX(TableDiv[[GASB]:[GASB]],_xlfn.AGGREGATE(15,3,(TableDiv[[Agency]:[Agency]]=$E624)/(TableDiv[[Agency]:[Agency]]=$E624)*(ROW(TableDiv[Agency])-ROW(TableDiv[[#Headers],[Agency]])),COLUMNS($F$7:W$7))))</f>
        <v/>
      </c>
      <c r="X624" s="1069" t="str" cm="1">
        <f t="array" ref="X624">IF($D624&lt;COLUMNS($F$7:X$7),"",INDEX(TableDiv[[GASB]:[GASB]],_xlfn.AGGREGATE(15,3,(TableDiv[[Agency]:[Agency]]=$E624)/(TableDiv[[Agency]:[Agency]]=$E624)*(ROW(TableDiv[Agency])-ROW(TableDiv[[#Headers],[Agency]])),COLUMNS($F$7:X$7))))</f>
        <v/>
      </c>
      <c r="Y624" s="1069" t="str" cm="1">
        <f t="array" ref="Y624">IF($D624&lt;COLUMNS($F$7:Y$7),"",INDEX(TableDiv[[GASB]:[GASB]],_xlfn.AGGREGATE(15,3,(TableDiv[[Agency]:[Agency]]=$E624)/(TableDiv[[Agency]:[Agency]]=$E624)*(ROW(TableDiv[Agency])-ROW(TableDiv[[#Headers],[Agency]])),COLUMNS($F$7:Y$7))))</f>
        <v/>
      </c>
      <c r="Z624" s="1069" t="str" cm="1">
        <f t="array" ref="Z624">IF($D624&lt;COLUMNS($F$7:Z$7),"",INDEX(TableDiv[[GASB]:[GASB]],_xlfn.AGGREGATE(15,3,(TableDiv[[Agency]:[Agency]]=$E624)/(TableDiv[[Agency]:[Agency]]=$E624)*(ROW(TableDiv[Agency])-ROW(TableDiv[[#Headers],[Agency]])),COLUMNS($F$7:Z$7))))</f>
        <v/>
      </c>
      <c r="AA624" s="1069" t="str" cm="1">
        <f t="array" ref="AA624">IF($D624&lt;COLUMNS($F$7:AA$7),"",INDEX(TableDiv[[GASB]:[GASB]],_xlfn.AGGREGATE(15,3,(TableDiv[[Agency]:[Agency]]=$E624)/(TableDiv[[Agency]:[Agency]]=$E624)*(ROW(TableDiv[Agency])-ROW(TableDiv[[#Headers],[Agency]])),COLUMNS($F$7:AA$7))))</f>
        <v/>
      </c>
      <c r="AB624" s="1069" t="str" cm="1">
        <f t="array" ref="AB624">IF($D624&lt;COLUMNS($F$7:AB$7),"",INDEX(TableDiv[[GASB]:[GASB]],_xlfn.AGGREGATE(15,3,(TableDiv[[Agency]:[Agency]]=$E624)/(TableDiv[[Agency]:[Agency]]=$E624)*(ROW(TableDiv[Agency])-ROW(TableDiv[[#Headers],[Agency]])),COLUMNS($F$7:AB$7))))</f>
        <v/>
      </c>
      <c r="AC624" s="1069" t="str" cm="1">
        <f t="array" ref="AC624">IF($D624&lt;COLUMNS($F$7:AC$7),"",INDEX(TableDiv[[GASB]:[GASB]],_xlfn.AGGREGATE(15,3,(TableDiv[[Agency]:[Agency]]=$E624)/(TableDiv[[Agency]:[Agency]]=$E624)*(ROW(TableDiv[Agency])-ROW(TableDiv[[#Headers],[Agency]])),COLUMNS($F$7:AC$7))))</f>
        <v/>
      </c>
      <c r="AD624" s="1069" t="str" cm="1">
        <f t="array" ref="AD624">IF($D624&lt;COLUMNS($F$7:AD$7),"",INDEX(TableDiv[[GASB]:[GASB]],_xlfn.AGGREGATE(15,3,(TableDiv[[Agency]:[Agency]]=$E624)/(TableDiv[[Agency]:[Agency]]=$E624)*(ROW(TableDiv[Agency])-ROW(TableDiv[[#Headers],[Agency]])),COLUMNS($F$7:AD$7))))</f>
        <v/>
      </c>
      <c r="AE624" s="1069" t="str" cm="1">
        <f t="array" ref="AE624">IF($D624&lt;COLUMNS($F$7:AE$7),"",INDEX(TableDiv[[GASB]:[GASB]],_xlfn.AGGREGATE(15,3,(TableDiv[[Agency]:[Agency]]=$E624)/(TableDiv[[Agency]:[Agency]]=$E624)*(ROW(TableDiv[Agency])-ROW(TableDiv[[#Headers],[Agency]])),COLUMNS($F$7:AE$7))))</f>
        <v/>
      </c>
      <c r="AF624" s="1069" t="str" cm="1">
        <f t="array" ref="AF624">IF($D624&lt;COLUMNS($F$7:AF$7),"",INDEX(TableDiv[[GASB]:[GASB]],_xlfn.AGGREGATE(15,3,(TableDiv[[Agency]:[Agency]]=$E624)/(TableDiv[[Agency]:[Agency]]=$E624)*(ROW(TableDiv[Agency])-ROW(TableDiv[[#Headers],[Agency]])),COLUMNS($F$7:AF$7))))</f>
        <v/>
      </c>
      <c r="AG624" s="1069" t="str" cm="1">
        <f t="array" ref="AG624">IF($D624&lt;COLUMNS($F$7:AG$7),"",INDEX(TableDiv[[GASB]:[GASB]],_xlfn.AGGREGATE(15,3,(TableDiv[[Agency]:[Agency]]=$E624)/(TableDiv[[Agency]:[Agency]]=$E624)*(ROW(TableDiv[Agency])-ROW(TableDiv[[#Headers],[Agency]])),COLUMNS($F$7:AG$7))))</f>
        <v/>
      </c>
      <c r="AH624" s="1069" t="str" cm="1">
        <f t="array" ref="AH624">IF($D624&lt;COLUMNS($F$7:AH$7),"",INDEX(TableDiv[[GASB]:[GASB]],_xlfn.AGGREGATE(15,3,(TableDiv[[Agency]:[Agency]]=$E624)/(TableDiv[[Agency]:[Agency]]=$E624)*(ROW(TableDiv[Agency])-ROW(TableDiv[[#Headers],[Agency]])),COLUMNS($F$7:AH$7))))</f>
        <v/>
      </c>
      <c r="AI624" s="1069" t="str" cm="1">
        <f t="array" ref="AI624">IF($D624&lt;COLUMNS($F$7:AI$7),"",INDEX(TableDiv[[GASB]:[GASB]],_xlfn.AGGREGATE(15,3,(TableDiv[[Agency]:[Agency]]=$E624)/(TableDiv[[Agency]:[Agency]]=$E624)*(ROW(TableDiv[Agency])-ROW(TableDiv[[#Headers],[Agency]])),COLUMNS($F$7:AI$7))))</f>
        <v/>
      </c>
      <c r="AJ624" s="1069" t="str" cm="1">
        <f t="array" ref="AJ624">IF($D624&lt;COLUMNS($F$7:AJ$7),"",INDEX(TableDiv[[GASB]:[GASB]],_xlfn.AGGREGATE(15,3,(TableDiv[[Agency]:[Agency]]=$E624)/(TableDiv[[Agency]:[Agency]]=$E624)*(ROW(TableDiv[Agency])-ROW(TableDiv[[#Headers],[Agency]])),COLUMNS($F$7:AJ$7))))</f>
        <v/>
      </c>
      <c r="AK624" s="1069" t="str" cm="1">
        <f t="array" ref="AK624">IF($D624&lt;COLUMNS($F$7:AK$7),"",INDEX(TableDiv[[GASB]:[GASB]],_xlfn.AGGREGATE(15,3,(TableDiv[[Agency]:[Agency]]=$E624)/(TableDiv[[Agency]:[Agency]]=$E624)*(ROW(TableDiv[Agency])-ROW(TableDiv[[#Headers],[Agency]])),COLUMNS($F$7:AK$7))))</f>
        <v/>
      </c>
      <c r="AL624" s="1069" t="str" cm="1">
        <f t="array" ref="AL624">IF($D624&lt;COLUMNS($F$7:AL$7),"",INDEX(TableDiv[[GASB]:[GASB]],_xlfn.AGGREGATE(15,3,(TableDiv[[Agency]:[Agency]]=$E624)/(TableDiv[[Agency]:[Agency]]=$E624)*(ROW(TableDiv[Agency])-ROW(TableDiv[[#Headers],[Agency]])),COLUMNS($F$7:AL$7))))</f>
        <v/>
      </c>
      <c r="AM624" s="1069" t="str" cm="1">
        <f t="array" ref="AM624">IF($D624&lt;COLUMNS($F$7:AM$7),"",INDEX(TableDiv[[GASB]:[GASB]],_xlfn.AGGREGATE(15,3,(TableDiv[[Agency]:[Agency]]=$E624)/(TableDiv[[Agency]:[Agency]]=$E624)*(ROW(TableDiv[Agency])-ROW(TableDiv[[#Headers],[Agency]])),COLUMNS($F$7:AM$7))))</f>
        <v/>
      </c>
      <c r="AN624" s="1069"/>
      <c r="AO624" s="1069"/>
      <c r="AP624" s="1069"/>
      <c r="AQ624" s="1069"/>
      <c r="AR624" s="1069"/>
      <c r="AS624" s="1069"/>
    </row>
    <row r="625" spans="1:45">
      <c r="A625" s="1069"/>
      <c r="B625" s="1069"/>
      <c r="C625" s="1069"/>
      <c r="W625" s="1069" t="str" cm="1">
        <f t="array" ref="W625">IF($D625&lt;COLUMNS($F$7:W$7),"",INDEX(TableDiv[[GASB]:[GASB]],_xlfn.AGGREGATE(15,3,(TableDiv[[Agency]:[Agency]]=$E625)/(TableDiv[[Agency]:[Agency]]=$E625)*(ROW(TableDiv[Agency])-ROW(TableDiv[[#Headers],[Agency]])),COLUMNS($F$7:W$7))))</f>
        <v/>
      </c>
      <c r="X625" s="1069" t="str" cm="1">
        <f t="array" ref="X625">IF($D625&lt;COLUMNS($F$7:X$7),"",INDEX(TableDiv[[GASB]:[GASB]],_xlfn.AGGREGATE(15,3,(TableDiv[[Agency]:[Agency]]=$E625)/(TableDiv[[Agency]:[Agency]]=$E625)*(ROW(TableDiv[Agency])-ROW(TableDiv[[#Headers],[Agency]])),COLUMNS($F$7:X$7))))</f>
        <v/>
      </c>
      <c r="Y625" s="1069" t="str" cm="1">
        <f t="array" ref="Y625">IF($D625&lt;COLUMNS($F$7:Y$7),"",INDEX(TableDiv[[GASB]:[GASB]],_xlfn.AGGREGATE(15,3,(TableDiv[[Agency]:[Agency]]=$E625)/(TableDiv[[Agency]:[Agency]]=$E625)*(ROW(TableDiv[Agency])-ROW(TableDiv[[#Headers],[Agency]])),COLUMNS($F$7:Y$7))))</f>
        <v/>
      </c>
      <c r="Z625" s="1069" t="str" cm="1">
        <f t="array" ref="Z625">IF($D625&lt;COLUMNS($F$7:Z$7),"",INDEX(TableDiv[[GASB]:[GASB]],_xlfn.AGGREGATE(15,3,(TableDiv[[Agency]:[Agency]]=$E625)/(TableDiv[[Agency]:[Agency]]=$E625)*(ROW(TableDiv[Agency])-ROW(TableDiv[[#Headers],[Agency]])),COLUMNS($F$7:Z$7))))</f>
        <v/>
      </c>
      <c r="AA625" s="1069" t="str" cm="1">
        <f t="array" ref="AA625">IF($D625&lt;COLUMNS($F$7:AA$7),"",INDEX(TableDiv[[GASB]:[GASB]],_xlfn.AGGREGATE(15,3,(TableDiv[[Agency]:[Agency]]=$E625)/(TableDiv[[Agency]:[Agency]]=$E625)*(ROW(TableDiv[Agency])-ROW(TableDiv[[#Headers],[Agency]])),COLUMNS($F$7:AA$7))))</f>
        <v/>
      </c>
      <c r="AB625" s="1069" t="str" cm="1">
        <f t="array" ref="AB625">IF($D625&lt;COLUMNS($F$7:AB$7),"",INDEX(TableDiv[[GASB]:[GASB]],_xlfn.AGGREGATE(15,3,(TableDiv[[Agency]:[Agency]]=$E625)/(TableDiv[[Agency]:[Agency]]=$E625)*(ROW(TableDiv[Agency])-ROW(TableDiv[[#Headers],[Agency]])),COLUMNS($F$7:AB$7))))</f>
        <v/>
      </c>
      <c r="AC625" s="1069" t="str" cm="1">
        <f t="array" ref="AC625">IF($D625&lt;COLUMNS($F$7:AC$7),"",INDEX(TableDiv[[GASB]:[GASB]],_xlfn.AGGREGATE(15,3,(TableDiv[[Agency]:[Agency]]=$E625)/(TableDiv[[Agency]:[Agency]]=$E625)*(ROW(TableDiv[Agency])-ROW(TableDiv[[#Headers],[Agency]])),COLUMNS($F$7:AC$7))))</f>
        <v/>
      </c>
      <c r="AD625" s="1069" t="str" cm="1">
        <f t="array" ref="AD625">IF($D625&lt;COLUMNS($F$7:AD$7),"",INDEX(TableDiv[[GASB]:[GASB]],_xlfn.AGGREGATE(15,3,(TableDiv[[Agency]:[Agency]]=$E625)/(TableDiv[[Agency]:[Agency]]=$E625)*(ROW(TableDiv[Agency])-ROW(TableDiv[[#Headers],[Agency]])),COLUMNS($F$7:AD$7))))</f>
        <v/>
      </c>
      <c r="AE625" s="1069" t="str" cm="1">
        <f t="array" ref="AE625">IF($D625&lt;COLUMNS($F$7:AE$7),"",INDEX(TableDiv[[GASB]:[GASB]],_xlfn.AGGREGATE(15,3,(TableDiv[[Agency]:[Agency]]=$E625)/(TableDiv[[Agency]:[Agency]]=$E625)*(ROW(TableDiv[Agency])-ROW(TableDiv[[#Headers],[Agency]])),COLUMNS($F$7:AE$7))))</f>
        <v/>
      </c>
      <c r="AF625" s="1069" t="str" cm="1">
        <f t="array" ref="AF625">IF($D625&lt;COLUMNS($F$7:AF$7),"",INDEX(TableDiv[[GASB]:[GASB]],_xlfn.AGGREGATE(15,3,(TableDiv[[Agency]:[Agency]]=$E625)/(TableDiv[[Agency]:[Agency]]=$E625)*(ROW(TableDiv[Agency])-ROW(TableDiv[[#Headers],[Agency]])),COLUMNS($F$7:AF$7))))</f>
        <v/>
      </c>
      <c r="AG625" s="1069" t="str" cm="1">
        <f t="array" ref="AG625">IF($D625&lt;COLUMNS($F$7:AG$7),"",INDEX(TableDiv[[GASB]:[GASB]],_xlfn.AGGREGATE(15,3,(TableDiv[[Agency]:[Agency]]=$E625)/(TableDiv[[Agency]:[Agency]]=$E625)*(ROW(TableDiv[Agency])-ROW(TableDiv[[#Headers],[Agency]])),COLUMNS($F$7:AG$7))))</f>
        <v/>
      </c>
      <c r="AH625" s="1069" t="str" cm="1">
        <f t="array" ref="AH625">IF($D625&lt;COLUMNS($F$7:AH$7),"",INDEX(TableDiv[[GASB]:[GASB]],_xlfn.AGGREGATE(15,3,(TableDiv[[Agency]:[Agency]]=$E625)/(TableDiv[[Agency]:[Agency]]=$E625)*(ROW(TableDiv[Agency])-ROW(TableDiv[[#Headers],[Agency]])),COLUMNS($F$7:AH$7))))</f>
        <v/>
      </c>
      <c r="AI625" s="1069" t="str" cm="1">
        <f t="array" ref="AI625">IF($D625&lt;COLUMNS($F$7:AI$7),"",INDEX(TableDiv[[GASB]:[GASB]],_xlfn.AGGREGATE(15,3,(TableDiv[[Agency]:[Agency]]=$E625)/(TableDiv[[Agency]:[Agency]]=$E625)*(ROW(TableDiv[Agency])-ROW(TableDiv[[#Headers],[Agency]])),COLUMNS($F$7:AI$7))))</f>
        <v/>
      </c>
      <c r="AJ625" s="1069" t="str" cm="1">
        <f t="array" ref="AJ625">IF($D625&lt;COLUMNS($F$7:AJ$7),"",INDEX(TableDiv[[GASB]:[GASB]],_xlfn.AGGREGATE(15,3,(TableDiv[[Agency]:[Agency]]=$E625)/(TableDiv[[Agency]:[Agency]]=$E625)*(ROW(TableDiv[Agency])-ROW(TableDiv[[#Headers],[Agency]])),COLUMNS($F$7:AJ$7))))</f>
        <v/>
      </c>
      <c r="AK625" s="1069" t="str" cm="1">
        <f t="array" ref="AK625">IF($D625&lt;COLUMNS($F$7:AK$7),"",INDEX(TableDiv[[GASB]:[GASB]],_xlfn.AGGREGATE(15,3,(TableDiv[[Agency]:[Agency]]=$E625)/(TableDiv[[Agency]:[Agency]]=$E625)*(ROW(TableDiv[Agency])-ROW(TableDiv[[#Headers],[Agency]])),COLUMNS($F$7:AK$7))))</f>
        <v/>
      </c>
      <c r="AL625" s="1069" t="str" cm="1">
        <f t="array" ref="AL625">IF($D625&lt;COLUMNS($F$7:AL$7),"",INDEX(TableDiv[[GASB]:[GASB]],_xlfn.AGGREGATE(15,3,(TableDiv[[Agency]:[Agency]]=$E625)/(TableDiv[[Agency]:[Agency]]=$E625)*(ROW(TableDiv[Agency])-ROW(TableDiv[[#Headers],[Agency]])),COLUMNS($F$7:AL$7))))</f>
        <v/>
      </c>
      <c r="AM625" s="1069" t="str" cm="1">
        <f t="array" ref="AM625">IF($D625&lt;COLUMNS($F$7:AM$7),"",INDEX(TableDiv[[GASB]:[GASB]],_xlfn.AGGREGATE(15,3,(TableDiv[[Agency]:[Agency]]=$E625)/(TableDiv[[Agency]:[Agency]]=$E625)*(ROW(TableDiv[Agency])-ROW(TableDiv[[#Headers],[Agency]])),COLUMNS($F$7:AM$7))))</f>
        <v/>
      </c>
      <c r="AN625" s="1069"/>
      <c r="AO625" s="1069"/>
      <c r="AP625" s="1069"/>
      <c r="AQ625" s="1069"/>
      <c r="AR625" s="1069"/>
      <c r="AS625" s="1069"/>
    </row>
    <row r="626" spans="1:45">
      <c r="A626" s="1069"/>
      <c r="B626" s="1069"/>
      <c r="C626" s="1069"/>
      <c r="W626" s="1069" t="str" cm="1">
        <f t="array" ref="W626">IF($D626&lt;COLUMNS($F$7:W$7),"",INDEX(TableDiv[[GASB]:[GASB]],_xlfn.AGGREGATE(15,3,(TableDiv[[Agency]:[Agency]]=$E626)/(TableDiv[[Agency]:[Agency]]=$E626)*(ROW(TableDiv[Agency])-ROW(TableDiv[[#Headers],[Agency]])),COLUMNS($F$7:W$7))))</f>
        <v/>
      </c>
      <c r="X626" s="1069" t="str" cm="1">
        <f t="array" ref="X626">IF($D626&lt;COLUMNS($F$7:X$7),"",INDEX(TableDiv[[GASB]:[GASB]],_xlfn.AGGREGATE(15,3,(TableDiv[[Agency]:[Agency]]=$E626)/(TableDiv[[Agency]:[Agency]]=$E626)*(ROW(TableDiv[Agency])-ROW(TableDiv[[#Headers],[Agency]])),COLUMNS($F$7:X$7))))</f>
        <v/>
      </c>
      <c r="Y626" s="1069" t="str" cm="1">
        <f t="array" ref="Y626">IF($D626&lt;COLUMNS($F$7:Y$7),"",INDEX(TableDiv[[GASB]:[GASB]],_xlfn.AGGREGATE(15,3,(TableDiv[[Agency]:[Agency]]=$E626)/(TableDiv[[Agency]:[Agency]]=$E626)*(ROW(TableDiv[Agency])-ROW(TableDiv[[#Headers],[Agency]])),COLUMNS($F$7:Y$7))))</f>
        <v/>
      </c>
      <c r="Z626" s="1069" t="str" cm="1">
        <f t="array" ref="Z626">IF($D626&lt;COLUMNS($F$7:Z$7),"",INDEX(TableDiv[[GASB]:[GASB]],_xlfn.AGGREGATE(15,3,(TableDiv[[Agency]:[Agency]]=$E626)/(TableDiv[[Agency]:[Agency]]=$E626)*(ROW(TableDiv[Agency])-ROW(TableDiv[[#Headers],[Agency]])),COLUMNS($F$7:Z$7))))</f>
        <v/>
      </c>
      <c r="AA626" s="1069" t="str" cm="1">
        <f t="array" ref="AA626">IF($D626&lt;COLUMNS($F$7:AA$7),"",INDEX(TableDiv[[GASB]:[GASB]],_xlfn.AGGREGATE(15,3,(TableDiv[[Agency]:[Agency]]=$E626)/(TableDiv[[Agency]:[Agency]]=$E626)*(ROW(TableDiv[Agency])-ROW(TableDiv[[#Headers],[Agency]])),COLUMNS($F$7:AA$7))))</f>
        <v/>
      </c>
      <c r="AB626" s="1069" t="str" cm="1">
        <f t="array" ref="AB626">IF($D626&lt;COLUMNS($F$7:AB$7),"",INDEX(TableDiv[[GASB]:[GASB]],_xlfn.AGGREGATE(15,3,(TableDiv[[Agency]:[Agency]]=$E626)/(TableDiv[[Agency]:[Agency]]=$E626)*(ROW(TableDiv[Agency])-ROW(TableDiv[[#Headers],[Agency]])),COLUMNS($F$7:AB$7))))</f>
        <v/>
      </c>
      <c r="AC626" s="1069" t="str" cm="1">
        <f t="array" ref="AC626">IF($D626&lt;COLUMNS($F$7:AC$7),"",INDEX(TableDiv[[GASB]:[GASB]],_xlfn.AGGREGATE(15,3,(TableDiv[[Agency]:[Agency]]=$E626)/(TableDiv[[Agency]:[Agency]]=$E626)*(ROW(TableDiv[Agency])-ROW(TableDiv[[#Headers],[Agency]])),COLUMNS($F$7:AC$7))))</f>
        <v/>
      </c>
      <c r="AD626" s="1069" t="str" cm="1">
        <f t="array" ref="AD626">IF($D626&lt;COLUMNS($F$7:AD$7),"",INDEX(TableDiv[[GASB]:[GASB]],_xlfn.AGGREGATE(15,3,(TableDiv[[Agency]:[Agency]]=$E626)/(TableDiv[[Agency]:[Agency]]=$E626)*(ROW(TableDiv[Agency])-ROW(TableDiv[[#Headers],[Agency]])),COLUMNS($F$7:AD$7))))</f>
        <v/>
      </c>
      <c r="AE626" s="1069" t="str" cm="1">
        <f t="array" ref="AE626">IF($D626&lt;COLUMNS($F$7:AE$7),"",INDEX(TableDiv[[GASB]:[GASB]],_xlfn.AGGREGATE(15,3,(TableDiv[[Agency]:[Agency]]=$E626)/(TableDiv[[Agency]:[Agency]]=$E626)*(ROW(TableDiv[Agency])-ROW(TableDiv[[#Headers],[Agency]])),COLUMNS($F$7:AE$7))))</f>
        <v/>
      </c>
      <c r="AF626" s="1069" t="str" cm="1">
        <f t="array" ref="AF626">IF($D626&lt;COLUMNS($F$7:AF$7),"",INDEX(TableDiv[[GASB]:[GASB]],_xlfn.AGGREGATE(15,3,(TableDiv[[Agency]:[Agency]]=$E626)/(TableDiv[[Agency]:[Agency]]=$E626)*(ROW(TableDiv[Agency])-ROW(TableDiv[[#Headers],[Agency]])),COLUMNS($F$7:AF$7))))</f>
        <v/>
      </c>
      <c r="AG626" s="1069" t="str" cm="1">
        <f t="array" ref="AG626">IF($D626&lt;COLUMNS($F$7:AG$7),"",INDEX(TableDiv[[GASB]:[GASB]],_xlfn.AGGREGATE(15,3,(TableDiv[[Agency]:[Agency]]=$E626)/(TableDiv[[Agency]:[Agency]]=$E626)*(ROW(TableDiv[Agency])-ROW(TableDiv[[#Headers],[Agency]])),COLUMNS($F$7:AG$7))))</f>
        <v/>
      </c>
      <c r="AH626" s="1069" t="str" cm="1">
        <f t="array" ref="AH626">IF($D626&lt;COLUMNS($F$7:AH$7),"",INDEX(TableDiv[[GASB]:[GASB]],_xlfn.AGGREGATE(15,3,(TableDiv[[Agency]:[Agency]]=$E626)/(TableDiv[[Agency]:[Agency]]=$E626)*(ROW(TableDiv[Agency])-ROW(TableDiv[[#Headers],[Agency]])),COLUMNS($F$7:AH$7))))</f>
        <v/>
      </c>
      <c r="AI626" s="1069" t="str" cm="1">
        <f t="array" ref="AI626">IF($D626&lt;COLUMNS($F$7:AI$7),"",INDEX(TableDiv[[GASB]:[GASB]],_xlfn.AGGREGATE(15,3,(TableDiv[[Agency]:[Agency]]=$E626)/(TableDiv[[Agency]:[Agency]]=$E626)*(ROW(TableDiv[Agency])-ROW(TableDiv[[#Headers],[Agency]])),COLUMNS($F$7:AI$7))))</f>
        <v/>
      </c>
      <c r="AJ626" s="1069" t="str" cm="1">
        <f t="array" ref="AJ626">IF($D626&lt;COLUMNS($F$7:AJ$7),"",INDEX(TableDiv[[GASB]:[GASB]],_xlfn.AGGREGATE(15,3,(TableDiv[[Agency]:[Agency]]=$E626)/(TableDiv[[Agency]:[Agency]]=$E626)*(ROW(TableDiv[Agency])-ROW(TableDiv[[#Headers],[Agency]])),COLUMNS($F$7:AJ$7))))</f>
        <v/>
      </c>
      <c r="AK626" s="1069" t="str" cm="1">
        <f t="array" ref="AK626">IF($D626&lt;COLUMNS($F$7:AK$7),"",INDEX(TableDiv[[GASB]:[GASB]],_xlfn.AGGREGATE(15,3,(TableDiv[[Agency]:[Agency]]=$E626)/(TableDiv[[Agency]:[Agency]]=$E626)*(ROW(TableDiv[Agency])-ROW(TableDiv[[#Headers],[Agency]])),COLUMNS($F$7:AK$7))))</f>
        <v/>
      </c>
      <c r="AL626" s="1069" t="str" cm="1">
        <f t="array" ref="AL626">IF($D626&lt;COLUMNS($F$7:AL$7),"",INDEX(TableDiv[[GASB]:[GASB]],_xlfn.AGGREGATE(15,3,(TableDiv[[Agency]:[Agency]]=$E626)/(TableDiv[[Agency]:[Agency]]=$E626)*(ROW(TableDiv[Agency])-ROW(TableDiv[[#Headers],[Agency]])),COLUMNS($F$7:AL$7))))</f>
        <v/>
      </c>
      <c r="AM626" s="1069" t="str" cm="1">
        <f t="array" ref="AM626">IF($D626&lt;COLUMNS($F$7:AM$7),"",INDEX(TableDiv[[GASB]:[GASB]],_xlfn.AGGREGATE(15,3,(TableDiv[[Agency]:[Agency]]=$E626)/(TableDiv[[Agency]:[Agency]]=$E626)*(ROW(TableDiv[Agency])-ROW(TableDiv[[#Headers],[Agency]])),COLUMNS($F$7:AM$7))))</f>
        <v/>
      </c>
      <c r="AN626" s="1069"/>
      <c r="AO626" s="1069"/>
      <c r="AP626" s="1069"/>
      <c r="AQ626" s="1069"/>
      <c r="AR626" s="1069"/>
      <c r="AS626" s="1069"/>
    </row>
    <row r="627" spans="1:45">
      <c r="A627" s="1069"/>
      <c r="B627" s="1069"/>
      <c r="C627" s="1069"/>
      <c r="W627" s="1069" t="str" cm="1">
        <f t="array" ref="W627">IF($D627&lt;COLUMNS($F$7:W$7),"",INDEX(TableDiv[[GASB]:[GASB]],_xlfn.AGGREGATE(15,3,(TableDiv[[Agency]:[Agency]]=$E627)/(TableDiv[[Agency]:[Agency]]=$E627)*(ROW(TableDiv[Agency])-ROW(TableDiv[[#Headers],[Agency]])),COLUMNS($F$7:W$7))))</f>
        <v/>
      </c>
      <c r="X627" s="1069" t="str" cm="1">
        <f t="array" ref="X627">IF($D627&lt;COLUMNS($F$7:X$7),"",INDEX(TableDiv[[GASB]:[GASB]],_xlfn.AGGREGATE(15,3,(TableDiv[[Agency]:[Agency]]=$E627)/(TableDiv[[Agency]:[Agency]]=$E627)*(ROW(TableDiv[Agency])-ROW(TableDiv[[#Headers],[Agency]])),COLUMNS($F$7:X$7))))</f>
        <v/>
      </c>
      <c r="Y627" s="1069" t="str" cm="1">
        <f t="array" ref="Y627">IF($D627&lt;COLUMNS($F$7:Y$7),"",INDEX(TableDiv[[GASB]:[GASB]],_xlfn.AGGREGATE(15,3,(TableDiv[[Agency]:[Agency]]=$E627)/(TableDiv[[Agency]:[Agency]]=$E627)*(ROW(TableDiv[Agency])-ROW(TableDiv[[#Headers],[Agency]])),COLUMNS($F$7:Y$7))))</f>
        <v/>
      </c>
      <c r="Z627" s="1069" t="str" cm="1">
        <f t="array" ref="Z627">IF($D627&lt;COLUMNS($F$7:Z$7),"",INDEX(TableDiv[[GASB]:[GASB]],_xlfn.AGGREGATE(15,3,(TableDiv[[Agency]:[Agency]]=$E627)/(TableDiv[[Agency]:[Agency]]=$E627)*(ROW(TableDiv[Agency])-ROW(TableDiv[[#Headers],[Agency]])),COLUMNS($F$7:Z$7))))</f>
        <v/>
      </c>
      <c r="AA627" s="1069" t="str" cm="1">
        <f t="array" ref="AA627">IF($D627&lt;COLUMNS($F$7:AA$7),"",INDEX(TableDiv[[GASB]:[GASB]],_xlfn.AGGREGATE(15,3,(TableDiv[[Agency]:[Agency]]=$E627)/(TableDiv[[Agency]:[Agency]]=$E627)*(ROW(TableDiv[Agency])-ROW(TableDiv[[#Headers],[Agency]])),COLUMNS($F$7:AA$7))))</f>
        <v/>
      </c>
      <c r="AB627" s="1069" t="str" cm="1">
        <f t="array" ref="AB627">IF($D627&lt;COLUMNS($F$7:AB$7),"",INDEX(TableDiv[[GASB]:[GASB]],_xlfn.AGGREGATE(15,3,(TableDiv[[Agency]:[Agency]]=$E627)/(TableDiv[[Agency]:[Agency]]=$E627)*(ROW(TableDiv[Agency])-ROW(TableDiv[[#Headers],[Agency]])),COLUMNS($F$7:AB$7))))</f>
        <v/>
      </c>
      <c r="AC627" s="1069" t="str" cm="1">
        <f t="array" ref="AC627">IF($D627&lt;COLUMNS($F$7:AC$7),"",INDEX(TableDiv[[GASB]:[GASB]],_xlfn.AGGREGATE(15,3,(TableDiv[[Agency]:[Agency]]=$E627)/(TableDiv[[Agency]:[Agency]]=$E627)*(ROW(TableDiv[Agency])-ROW(TableDiv[[#Headers],[Agency]])),COLUMNS($F$7:AC$7))))</f>
        <v/>
      </c>
      <c r="AD627" s="1069" t="str" cm="1">
        <f t="array" ref="AD627">IF($D627&lt;COLUMNS($F$7:AD$7),"",INDEX(TableDiv[[GASB]:[GASB]],_xlfn.AGGREGATE(15,3,(TableDiv[[Agency]:[Agency]]=$E627)/(TableDiv[[Agency]:[Agency]]=$E627)*(ROW(TableDiv[Agency])-ROW(TableDiv[[#Headers],[Agency]])),COLUMNS($F$7:AD$7))))</f>
        <v/>
      </c>
      <c r="AE627" s="1069" t="str" cm="1">
        <f t="array" ref="AE627">IF($D627&lt;COLUMNS($F$7:AE$7),"",INDEX(TableDiv[[GASB]:[GASB]],_xlfn.AGGREGATE(15,3,(TableDiv[[Agency]:[Agency]]=$E627)/(TableDiv[[Agency]:[Agency]]=$E627)*(ROW(TableDiv[Agency])-ROW(TableDiv[[#Headers],[Agency]])),COLUMNS($F$7:AE$7))))</f>
        <v/>
      </c>
      <c r="AF627" s="1069" t="str" cm="1">
        <f t="array" ref="AF627">IF($D627&lt;COLUMNS($F$7:AF$7),"",INDEX(TableDiv[[GASB]:[GASB]],_xlfn.AGGREGATE(15,3,(TableDiv[[Agency]:[Agency]]=$E627)/(TableDiv[[Agency]:[Agency]]=$E627)*(ROW(TableDiv[Agency])-ROW(TableDiv[[#Headers],[Agency]])),COLUMNS($F$7:AF$7))))</f>
        <v/>
      </c>
      <c r="AG627" s="1069" t="str" cm="1">
        <f t="array" ref="AG627">IF($D627&lt;COLUMNS($F$7:AG$7),"",INDEX(TableDiv[[GASB]:[GASB]],_xlfn.AGGREGATE(15,3,(TableDiv[[Agency]:[Agency]]=$E627)/(TableDiv[[Agency]:[Agency]]=$E627)*(ROW(TableDiv[Agency])-ROW(TableDiv[[#Headers],[Agency]])),COLUMNS($F$7:AG$7))))</f>
        <v/>
      </c>
      <c r="AH627" s="1069" t="str" cm="1">
        <f t="array" ref="AH627">IF($D627&lt;COLUMNS($F$7:AH$7),"",INDEX(TableDiv[[GASB]:[GASB]],_xlfn.AGGREGATE(15,3,(TableDiv[[Agency]:[Agency]]=$E627)/(TableDiv[[Agency]:[Agency]]=$E627)*(ROW(TableDiv[Agency])-ROW(TableDiv[[#Headers],[Agency]])),COLUMNS($F$7:AH$7))))</f>
        <v/>
      </c>
      <c r="AI627" s="1069" t="str" cm="1">
        <f t="array" ref="AI627">IF($D627&lt;COLUMNS($F$7:AI$7),"",INDEX(TableDiv[[GASB]:[GASB]],_xlfn.AGGREGATE(15,3,(TableDiv[[Agency]:[Agency]]=$E627)/(TableDiv[[Agency]:[Agency]]=$E627)*(ROW(TableDiv[Agency])-ROW(TableDiv[[#Headers],[Agency]])),COLUMNS($F$7:AI$7))))</f>
        <v/>
      </c>
      <c r="AJ627" s="1069" t="str" cm="1">
        <f t="array" ref="AJ627">IF($D627&lt;COLUMNS($F$7:AJ$7),"",INDEX(TableDiv[[GASB]:[GASB]],_xlfn.AGGREGATE(15,3,(TableDiv[[Agency]:[Agency]]=$E627)/(TableDiv[[Agency]:[Agency]]=$E627)*(ROW(TableDiv[Agency])-ROW(TableDiv[[#Headers],[Agency]])),COLUMNS($F$7:AJ$7))))</f>
        <v/>
      </c>
      <c r="AK627" s="1069" t="str" cm="1">
        <f t="array" ref="AK627">IF($D627&lt;COLUMNS($F$7:AK$7),"",INDEX(TableDiv[[GASB]:[GASB]],_xlfn.AGGREGATE(15,3,(TableDiv[[Agency]:[Agency]]=$E627)/(TableDiv[[Agency]:[Agency]]=$E627)*(ROW(TableDiv[Agency])-ROW(TableDiv[[#Headers],[Agency]])),COLUMNS($F$7:AK$7))))</f>
        <v/>
      </c>
      <c r="AL627" s="1069" t="str" cm="1">
        <f t="array" ref="AL627">IF($D627&lt;COLUMNS($F$7:AL$7),"",INDEX(TableDiv[[GASB]:[GASB]],_xlfn.AGGREGATE(15,3,(TableDiv[[Agency]:[Agency]]=$E627)/(TableDiv[[Agency]:[Agency]]=$E627)*(ROW(TableDiv[Agency])-ROW(TableDiv[[#Headers],[Agency]])),COLUMNS($F$7:AL$7))))</f>
        <v/>
      </c>
      <c r="AM627" s="1069" t="str" cm="1">
        <f t="array" ref="AM627">IF($D627&lt;COLUMNS($F$7:AM$7),"",INDEX(TableDiv[[GASB]:[GASB]],_xlfn.AGGREGATE(15,3,(TableDiv[[Agency]:[Agency]]=$E627)/(TableDiv[[Agency]:[Agency]]=$E627)*(ROW(TableDiv[Agency])-ROW(TableDiv[[#Headers],[Agency]])),COLUMNS($F$7:AM$7))))</f>
        <v/>
      </c>
      <c r="AN627" s="1069"/>
      <c r="AO627" s="1069"/>
      <c r="AP627" s="1069"/>
      <c r="AQ627" s="1069"/>
      <c r="AR627" s="1069"/>
      <c r="AS627" s="1069"/>
    </row>
    <row r="628" spans="1:45">
      <c r="A628" s="1069"/>
      <c r="B628" s="1069"/>
      <c r="C628" s="1069"/>
      <c r="W628" s="1069" t="str" cm="1">
        <f t="array" ref="W628">IF($D628&lt;COLUMNS($F$7:W$7),"",INDEX(TableDiv[[GASB]:[GASB]],_xlfn.AGGREGATE(15,3,(TableDiv[[Agency]:[Agency]]=$E628)/(TableDiv[[Agency]:[Agency]]=$E628)*(ROW(TableDiv[Agency])-ROW(TableDiv[[#Headers],[Agency]])),COLUMNS($F$7:W$7))))</f>
        <v/>
      </c>
      <c r="X628" s="1069" t="str" cm="1">
        <f t="array" ref="X628">IF($D628&lt;COLUMNS($F$7:X$7),"",INDEX(TableDiv[[GASB]:[GASB]],_xlfn.AGGREGATE(15,3,(TableDiv[[Agency]:[Agency]]=$E628)/(TableDiv[[Agency]:[Agency]]=$E628)*(ROW(TableDiv[Agency])-ROW(TableDiv[[#Headers],[Agency]])),COLUMNS($F$7:X$7))))</f>
        <v/>
      </c>
      <c r="Y628" s="1069" t="str" cm="1">
        <f t="array" ref="Y628">IF($D628&lt;COLUMNS($F$7:Y$7),"",INDEX(TableDiv[[GASB]:[GASB]],_xlfn.AGGREGATE(15,3,(TableDiv[[Agency]:[Agency]]=$E628)/(TableDiv[[Agency]:[Agency]]=$E628)*(ROW(TableDiv[Agency])-ROW(TableDiv[[#Headers],[Agency]])),COLUMNS($F$7:Y$7))))</f>
        <v/>
      </c>
      <c r="Z628" s="1069" t="str" cm="1">
        <f t="array" ref="Z628">IF($D628&lt;COLUMNS($F$7:Z$7),"",INDEX(TableDiv[[GASB]:[GASB]],_xlfn.AGGREGATE(15,3,(TableDiv[[Agency]:[Agency]]=$E628)/(TableDiv[[Agency]:[Agency]]=$E628)*(ROW(TableDiv[Agency])-ROW(TableDiv[[#Headers],[Agency]])),COLUMNS($F$7:Z$7))))</f>
        <v/>
      </c>
      <c r="AA628" s="1069" t="str" cm="1">
        <f t="array" ref="AA628">IF($D628&lt;COLUMNS($F$7:AA$7),"",INDEX(TableDiv[[GASB]:[GASB]],_xlfn.AGGREGATE(15,3,(TableDiv[[Agency]:[Agency]]=$E628)/(TableDiv[[Agency]:[Agency]]=$E628)*(ROW(TableDiv[Agency])-ROW(TableDiv[[#Headers],[Agency]])),COLUMNS($F$7:AA$7))))</f>
        <v/>
      </c>
      <c r="AB628" s="1069" t="str" cm="1">
        <f t="array" ref="AB628">IF($D628&lt;COLUMNS($F$7:AB$7),"",INDEX(TableDiv[[GASB]:[GASB]],_xlfn.AGGREGATE(15,3,(TableDiv[[Agency]:[Agency]]=$E628)/(TableDiv[[Agency]:[Agency]]=$E628)*(ROW(TableDiv[Agency])-ROW(TableDiv[[#Headers],[Agency]])),COLUMNS($F$7:AB$7))))</f>
        <v/>
      </c>
      <c r="AC628" s="1069" t="str" cm="1">
        <f t="array" ref="AC628">IF($D628&lt;COLUMNS($F$7:AC$7),"",INDEX(TableDiv[[GASB]:[GASB]],_xlfn.AGGREGATE(15,3,(TableDiv[[Agency]:[Agency]]=$E628)/(TableDiv[[Agency]:[Agency]]=$E628)*(ROW(TableDiv[Agency])-ROW(TableDiv[[#Headers],[Agency]])),COLUMNS($F$7:AC$7))))</f>
        <v/>
      </c>
      <c r="AD628" s="1069" t="str" cm="1">
        <f t="array" ref="AD628">IF($D628&lt;COLUMNS($F$7:AD$7),"",INDEX(TableDiv[[GASB]:[GASB]],_xlfn.AGGREGATE(15,3,(TableDiv[[Agency]:[Agency]]=$E628)/(TableDiv[[Agency]:[Agency]]=$E628)*(ROW(TableDiv[Agency])-ROW(TableDiv[[#Headers],[Agency]])),COLUMNS($F$7:AD$7))))</f>
        <v/>
      </c>
      <c r="AE628" s="1069" t="str" cm="1">
        <f t="array" ref="AE628">IF($D628&lt;COLUMNS($F$7:AE$7),"",INDEX(TableDiv[[GASB]:[GASB]],_xlfn.AGGREGATE(15,3,(TableDiv[[Agency]:[Agency]]=$E628)/(TableDiv[[Agency]:[Agency]]=$E628)*(ROW(TableDiv[Agency])-ROW(TableDiv[[#Headers],[Agency]])),COLUMNS($F$7:AE$7))))</f>
        <v/>
      </c>
      <c r="AF628" s="1069" t="str" cm="1">
        <f t="array" ref="AF628">IF($D628&lt;COLUMNS($F$7:AF$7),"",INDEX(TableDiv[[GASB]:[GASB]],_xlfn.AGGREGATE(15,3,(TableDiv[[Agency]:[Agency]]=$E628)/(TableDiv[[Agency]:[Agency]]=$E628)*(ROW(TableDiv[Agency])-ROW(TableDiv[[#Headers],[Agency]])),COLUMNS($F$7:AF$7))))</f>
        <v/>
      </c>
      <c r="AG628" s="1069" t="str" cm="1">
        <f t="array" ref="AG628">IF($D628&lt;COLUMNS($F$7:AG$7),"",INDEX(TableDiv[[GASB]:[GASB]],_xlfn.AGGREGATE(15,3,(TableDiv[[Agency]:[Agency]]=$E628)/(TableDiv[[Agency]:[Agency]]=$E628)*(ROW(TableDiv[Agency])-ROW(TableDiv[[#Headers],[Agency]])),COLUMNS($F$7:AG$7))))</f>
        <v/>
      </c>
      <c r="AH628" s="1069" t="str" cm="1">
        <f t="array" ref="AH628">IF($D628&lt;COLUMNS($F$7:AH$7),"",INDEX(TableDiv[[GASB]:[GASB]],_xlfn.AGGREGATE(15,3,(TableDiv[[Agency]:[Agency]]=$E628)/(TableDiv[[Agency]:[Agency]]=$E628)*(ROW(TableDiv[Agency])-ROW(TableDiv[[#Headers],[Agency]])),COLUMNS($F$7:AH$7))))</f>
        <v/>
      </c>
      <c r="AI628" s="1069" t="str" cm="1">
        <f t="array" ref="AI628">IF($D628&lt;COLUMNS($F$7:AI$7),"",INDEX(TableDiv[[GASB]:[GASB]],_xlfn.AGGREGATE(15,3,(TableDiv[[Agency]:[Agency]]=$E628)/(TableDiv[[Agency]:[Agency]]=$E628)*(ROW(TableDiv[Agency])-ROW(TableDiv[[#Headers],[Agency]])),COLUMNS($F$7:AI$7))))</f>
        <v/>
      </c>
      <c r="AJ628" s="1069" t="str" cm="1">
        <f t="array" ref="AJ628">IF($D628&lt;COLUMNS($F$7:AJ$7),"",INDEX(TableDiv[[GASB]:[GASB]],_xlfn.AGGREGATE(15,3,(TableDiv[[Agency]:[Agency]]=$E628)/(TableDiv[[Agency]:[Agency]]=$E628)*(ROW(TableDiv[Agency])-ROW(TableDiv[[#Headers],[Agency]])),COLUMNS($F$7:AJ$7))))</f>
        <v/>
      </c>
      <c r="AK628" s="1069" t="str" cm="1">
        <f t="array" ref="AK628">IF($D628&lt;COLUMNS($F$7:AK$7),"",INDEX(TableDiv[[GASB]:[GASB]],_xlfn.AGGREGATE(15,3,(TableDiv[[Agency]:[Agency]]=$E628)/(TableDiv[[Agency]:[Agency]]=$E628)*(ROW(TableDiv[Agency])-ROW(TableDiv[[#Headers],[Agency]])),COLUMNS($F$7:AK$7))))</f>
        <v/>
      </c>
      <c r="AL628" s="1069" t="str" cm="1">
        <f t="array" ref="AL628">IF($D628&lt;COLUMNS($F$7:AL$7),"",INDEX(TableDiv[[GASB]:[GASB]],_xlfn.AGGREGATE(15,3,(TableDiv[[Agency]:[Agency]]=$E628)/(TableDiv[[Agency]:[Agency]]=$E628)*(ROW(TableDiv[Agency])-ROW(TableDiv[[#Headers],[Agency]])),COLUMNS($F$7:AL$7))))</f>
        <v/>
      </c>
      <c r="AM628" s="1069" t="str" cm="1">
        <f t="array" ref="AM628">IF($D628&lt;COLUMNS($F$7:AM$7),"",INDEX(TableDiv[[GASB]:[GASB]],_xlfn.AGGREGATE(15,3,(TableDiv[[Agency]:[Agency]]=$E628)/(TableDiv[[Agency]:[Agency]]=$E628)*(ROW(TableDiv[Agency])-ROW(TableDiv[[#Headers],[Agency]])),COLUMNS($F$7:AM$7))))</f>
        <v/>
      </c>
      <c r="AN628" s="1069"/>
      <c r="AO628" s="1069"/>
      <c r="AP628" s="1069"/>
      <c r="AQ628" s="1069"/>
      <c r="AR628" s="1069"/>
      <c r="AS628" s="1069"/>
    </row>
    <row r="629" spans="1:45">
      <c r="A629" s="1069"/>
      <c r="B629" s="1069"/>
      <c r="C629" s="1069"/>
      <c r="W629" s="1069" t="str" cm="1">
        <f t="array" ref="W629">IF($D629&lt;COLUMNS($F$7:W$7),"",INDEX(TableDiv[[GASB]:[GASB]],_xlfn.AGGREGATE(15,3,(TableDiv[[Agency]:[Agency]]=$E629)/(TableDiv[[Agency]:[Agency]]=$E629)*(ROW(TableDiv[Agency])-ROW(TableDiv[[#Headers],[Agency]])),COLUMNS($F$7:W$7))))</f>
        <v/>
      </c>
      <c r="X629" s="1069" t="str" cm="1">
        <f t="array" ref="X629">IF($D629&lt;COLUMNS($F$7:X$7),"",INDEX(TableDiv[[GASB]:[GASB]],_xlfn.AGGREGATE(15,3,(TableDiv[[Agency]:[Agency]]=$E629)/(TableDiv[[Agency]:[Agency]]=$E629)*(ROW(TableDiv[Agency])-ROW(TableDiv[[#Headers],[Agency]])),COLUMNS($F$7:X$7))))</f>
        <v/>
      </c>
      <c r="Y629" s="1069" t="str" cm="1">
        <f t="array" ref="Y629">IF($D629&lt;COLUMNS($F$7:Y$7),"",INDEX(TableDiv[[GASB]:[GASB]],_xlfn.AGGREGATE(15,3,(TableDiv[[Agency]:[Agency]]=$E629)/(TableDiv[[Agency]:[Agency]]=$E629)*(ROW(TableDiv[Agency])-ROW(TableDiv[[#Headers],[Agency]])),COLUMNS($F$7:Y$7))))</f>
        <v/>
      </c>
      <c r="Z629" s="1069" t="str" cm="1">
        <f t="array" ref="Z629">IF($D629&lt;COLUMNS($F$7:Z$7),"",INDEX(TableDiv[[GASB]:[GASB]],_xlfn.AGGREGATE(15,3,(TableDiv[[Agency]:[Agency]]=$E629)/(TableDiv[[Agency]:[Agency]]=$E629)*(ROW(TableDiv[Agency])-ROW(TableDiv[[#Headers],[Agency]])),COLUMNS($F$7:Z$7))))</f>
        <v/>
      </c>
      <c r="AA629" s="1069" t="str" cm="1">
        <f t="array" ref="AA629">IF($D629&lt;COLUMNS($F$7:AA$7),"",INDEX(TableDiv[[GASB]:[GASB]],_xlfn.AGGREGATE(15,3,(TableDiv[[Agency]:[Agency]]=$E629)/(TableDiv[[Agency]:[Agency]]=$E629)*(ROW(TableDiv[Agency])-ROW(TableDiv[[#Headers],[Agency]])),COLUMNS($F$7:AA$7))))</f>
        <v/>
      </c>
      <c r="AB629" s="1069" t="str" cm="1">
        <f t="array" ref="AB629">IF($D629&lt;COLUMNS($F$7:AB$7),"",INDEX(TableDiv[[GASB]:[GASB]],_xlfn.AGGREGATE(15,3,(TableDiv[[Agency]:[Agency]]=$E629)/(TableDiv[[Agency]:[Agency]]=$E629)*(ROW(TableDiv[Agency])-ROW(TableDiv[[#Headers],[Agency]])),COLUMNS($F$7:AB$7))))</f>
        <v/>
      </c>
      <c r="AC629" s="1069" t="str" cm="1">
        <f t="array" ref="AC629">IF($D629&lt;COLUMNS($F$7:AC$7),"",INDEX(TableDiv[[GASB]:[GASB]],_xlfn.AGGREGATE(15,3,(TableDiv[[Agency]:[Agency]]=$E629)/(TableDiv[[Agency]:[Agency]]=$E629)*(ROW(TableDiv[Agency])-ROW(TableDiv[[#Headers],[Agency]])),COLUMNS($F$7:AC$7))))</f>
        <v/>
      </c>
      <c r="AD629" s="1069" t="str" cm="1">
        <f t="array" ref="AD629">IF($D629&lt;COLUMNS($F$7:AD$7),"",INDEX(TableDiv[[GASB]:[GASB]],_xlfn.AGGREGATE(15,3,(TableDiv[[Agency]:[Agency]]=$E629)/(TableDiv[[Agency]:[Agency]]=$E629)*(ROW(TableDiv[Agency])-ROW(TableDiv[[#Headers],[Agency]])),COLUMNS($F$7:AD$7))))</f>
        <v/>
      </c>
      <c r="AE629" s="1069" t="str" cm="1">
        <f t="array" ref="AE629">IF($D629&lt;COLUMNS($F$7:AE$7),"",INDEX(TableDiv[[GASB]:[GASB]],_xlfn.AGGREGATE(15,3,(TableDiv[[Agency]:[Agency]]=$E629)/(TableDiv[[Agency]:[Agency]]=$E629)*(ROW(TableDiv[Agency])-ROW(TableDiv[[#Headers],[Agency]])),COLUMNS($F$7:AE$7))))</f>
        <v/>
      </c>
      <c r="AF629" s="1069" t="str" cm="1">
        <f t="array" ref="AF629">IF($D629&lt;COLUMNS($F$7:AF$7),"",INDEX(TableDiv[[GASB]:[GASB]],_xlfn.AGGREGATE(15,3,(TableDiv[[Agency]:[Agency]]=$E629)/(TableDiv[[Agency]:[Agency]]=$E629)*(ROW(TableDiv[Agency])-ROW(TableDiv[[#Headers],[Agency]])),COLUMNS($F$7:AF$7))))</f>
        <v/>
      </c>
      <c r="AG629" s="1069" t="str" cm="1">
        <f t="array" ref="AG629">IF($D629&lt;COLUMNS($F$7:AG$7),"",INDEX(TableDiv[[GASB]:[GASB]],_xlfn.AGGREGATE(15,3,(TableDiv[[Agency]:[Agency]]=$E629)/(TableDiv[[Agency]:[Agency]]=$E629)*(ROW(TableDiv[Agency])-ROW(TableDiv[[#Headers],[Agency]])),COLUMNS($F$7:AG$7))))</f>
        <v/>
      </c>
      <c r="AH629" s="1069" t="str" cm="1">
        <f t="array" ref="AH629">IF($D629&lt;COLUMNS($F$7:AH$7),"",INDEX(TableDiv[[GASB]:[GASB]],_xlfn.AGGREGATE(15,3,(TableDiv[[Agency]:[Agency]]=$E629)/(TableDiv[[Agency]:[Agency]]=$E629)*(ROW(TableDiv[Agency])-ROW(TableDiv[[#Headers],[Agency]])),COLUMNS($F$7:AH$7))))</f>
        <v/>
      </c>
      <c r="AI629" s="1069" t="str" cm="1">
        <f t="array" ref="AI629">IF($D629&lt;COLUMNS($F$7:AI$7),"",INDEX(TableDiv[[GASB]:[GASB]],_xlfn.AGGREGATE(15,3,(TableDiv[[Agency]:[Agency]]=$E629)/(TableDiv[[Agency]:[Agency]]=$E629)*(ROW(TableDiv[Agency])-ROW(TableDiv[[#Headers],[Agency]])),COLUMNS($F$7:AI$7))))</f>
        <v/>
      </c>
      <c r="AJ629" s="1069" t="str" cm="1">
        <f t="array" ref="AJ629">IF($D629&lt;COLUMNS($F$7:AJ$7),"",INDEX(TableDiv[[GASB]:[GASB]],_xlfn.AGGREGATE(15,3,(TableDiv[[Agency]:[Agency]]=$E629)/(TableDiv[[Agency]:[Agency]]=$E629)*(ROW(TableDiv[Agency])-ROW(TableDiv[[#Headers],[Agency]])),COLUMNS($F$7:AJ$7))))</f>
        <v/>
      </c>
      <c r="AK629" s="1069" t="str" cm="1">
        <f t="array" ref="AK629">IF($D629&lt;COLUMNS($F$7:AK$7),"",INDEX(TableDiv[[GASB]:[GASB]],_xlfn.AGGREGATE(15,3,(TableDiv[[Agency]:[Agency]]=$E629)/(TableDiv[[Agency]:[Agency]]=$E629)*(ROW(TableDiv[Agency])-ROW(TableDiv[[#Headers],[Agency]])),COLUMNS($F$7:AK$7))))</f>
        <v/>
      </c>
      <c r="AL629" s="1069" t="str" cm="1">
        <f t="array" ref="AL629">IF($D629&lt;COLUMNS($F$7:AL$7),"",INDEX(TableDiv[[GASB]:[GASB]],_xlfn.AGGREGATE(15,3,(TableDiv[[Agency]:[Agency]]=$E629)/(TableDiv[[Agency]:[Agency]]=$E629)*(ROW(TableDiv[Agency])-ROW(TableDiv[[#Headers],[Agency]])),COLUMNS($F$7:AL$7))))</f>
        <v/>
      </c>
      <c r="AM629" s="1069" t="str" cm="1">
        <f t="array" ref="AM629">IF($D629&lt;COLUMNS($F$7:AM$7),"",INDEX(TableDiv[[GASB]:[GASB]],_xlfn.AGGREGATE(15,3,(TableDiv[[Agency]:[Agency]]=$E629)/(TableDiv[[Agency]:[Agency]]=$E629)*(ROW(TableDiv[Agency])-ROW(TableDiv[[#Headers],[Agency]])),COLUMNS($F$7:AM$7))))</f>
        <v/>
      </c>
      <c r="AN629" s="1069"/>
      <c r="AO629" s="1069"/>
      <c r="AP629" s="1069"/>
      <c r="AQ629" s="1069"/>
      <c r="AR629" s="1069"/>
      <c r="AS629" s="1069"/>
    </row>
    <row r="630" spans="1:45">
      <c r="A630" s="1069"/>
      <c r="B630" s="1069"/>
      <c r="C630" s="1069"/>
      <c r="W630" s="1069" t="str" cm="1">
        <f t="array" ref="W630">IF($D630&lt;COLUMNS($F$7:W$7),"",INDEX(TableDiv[[GASB]:[GASB]],_xlfn.AGGREGATE(15,3,(TableDiv[[Agency]:[Agency]]=$E630)/(TableDiv[[Agency]:[Agency]]=$E630)*(ROW(TableDiv[Agency])-ROW(TableDiv[[#Headers],[Agency]])),COLUMNS($F$7:W$7))))</f>
        <v/>
      </c>
      <c r="X630" s="1069" t="str" cm="1">
        <f t="array" ref="X630">IF($D630&lt;COLUMNS($F$7:X$7),"",INDEX(TableDiv[[GASB]:[GASB]],_xlfn.AGGREGATE(15,3,(TableDiv[[Agency]:[Agency]]=$E630)/(TableDiv[[Agency]:[Agency]]=$E630)*(ROW(TableDiv[Agency])-ROW(TableDiv[[#Headers],[Agency]])),COLUMNS($F$7:X$7))))</f>
        <v/>
      </c>
      <c r="Y630" s="1069" t="str" cm="1">
        <f t="array" ref="Y630">IF($D630&lt;COLUMNS($F$7:Y$7),"",INDEX(TableDiv[[GASB]:[GASB]],_xlfn.AGGREGATE(15,3,(TableDiv[[Agency]:[Agency]]=$E630)/(TableDiv[[Agency]:[Agency]]=$E630)*(ROW(TableDiv[Agency])-ROW(TableDiv[[#Headers],[Agency]])),COLUMNS($F$7:Y$7))))</f>
        <v/>
      </c>
      <c r="Z630" s="1069" t="str" cm="1">
        <f t="array" ref="Z630">IF($D630&lt;COLUMNS($F$7:Z$7),"",INDEX(TableDiv[[GASB]:[GASB]],_xlfn.AGGREGATE(15,3,(TableDiv[[Agency]:[Agency]]=$E630)/(TableDiv[[Agency]:[Agency]]=$E630)*(ROW(TableDiv[Agency])-ROW(TableDiv[[#Headers],[Agency]])),COLUMNS($F$7:Z$7))))</f>
        <v/>
      </c>
      <c r="AA630" s="1069" t="str" cm="1">
        <f t="array" ref="AA630">IF($D630&lt;COLUMNS($F$7:AA$7),"",INDEX(TableDiv[[GASB]:[GASB]],_xlfn.AGGREGATE(15,3,(TableDiv[[Agency]:[Agency]]=$E630)/(TableDiv[[Agency]:[Agency]]=$E630)*(ROW(TableDiv[Agency])-ROW(TableDiv[[#Headers],[Agency]])),COLUMNS($F$7:AA$7))))</f>
        <v/>
      </c>
      <c r="AB630" s="1069" t="str" cm="1">
        <f t="array" ref="AB630">IF($D630&lt;COLUMNS($F$7:AB$7),"",INDEX(TableDiv[[GASB]:[GASB]],_xlfn.AGGREGATE(15,3,(TableDiv[[Agency]:[Agency]]=$E630)/(TableDiv[[Agency]:[Agency]]=$E630)*(ROW(TableDiv[Agency])-ROW(TableDiv[[#Headers],[Agency]])),COLUMNS($F$7:AB$7))))</f>
        <v/>
      </c>
      <c r="AC630" s="1069" t="str" cm="1">
        <f t="array" ref="AC630">IF($D630&lt;COLUMNS($F$7:AC$7),"",INDEX(TableDiv[[GASB]:[GASB]],_xlfn.AGGREGATE(15,3,(TableDiv[[Agency]:[Agency]]=$E630)/(TableDiv[[Agency]:[Agency]]=$E630)*(ROW(TableDiv[Agency])-ROW(TableDiv[[#Headers],[Agency]])),COLUMNS($F$7:AC$7))))</f>
        <v/>
      </c>
      <c r="AD630" s="1069" t="str" cm="1">
        <f t="array" ref="AD630">IF($D630&lt;COLUMNS($F$7:AD$7),"",INDEX(TableDiv[[GASB]:[GASB]],_xlfn.AGGREGATE(15,3,(TableDiv[[Agency]:[Agency]]=$E630)/(TableDiv[[Agency]:[Agency]]=$E630)*(ROW(TableDiv[Agency])-ROW(TableDiv[[#Headers],[Agency]])),COLUMNS($F$7:AD$7))))</f>
        <v/>
      </c>
      <c r="AE630" s="1069" t="str" cm="1">
        <f t="array" ref="AE630">IF($D630&lt;COLUMNS($F$7:AE$7),"",INDEX(TableDiv[[GASB]:[GASB]],_xlfn.AGGREGATE(15,3,(TableDiv[[Agency]:[Agency]]=$E630)/(TableDiv[[Agency]:[Agency]]=$E630)*(ROW(TableDiv[Agency])-ROW(TableDiv[[#Headers],[Agency]])),COLUMNS($F$7:AE$7))))</f>
        <v/>
      </c>
      <c r="AF630" s="1069" t="str" cm="1">
        <f t="array" ref="AF630">IF($D630&lt;COLUMNS($F$7:AF$7),"",INDEX(TableDiv[[GASB]:[GASB]],_xlfn.AGGREGATE(15,3,(TableDiv[[Agency]:[Agency]]=$E630)/(TableDiv[[Agency]:[Agency]]=$E630)*(ROW(TableDiv[Agency])-ROW(TableDiv[[#Headers],[Agency]])),COLUMNS($F$7:AF$7))))</f>
        <v/>
      </c>
      <c r="AG630" s="1069" t="str" cm="1">
        <f t="array" ref="AG630">IF($D630&lt;COLUMNS($F$7:AG$7),"",INDEX(TableDiv[[GASB]:[GASB]],_xlfn.AGGREGATE(15,3,(TableDiv[[Agency]:[Agency]]=$E630)/(TableDiv[[Agency]:[Agency]]=$E630)*(ROW(TableDiv[Agency])-ROW(TableDiv[[#Headers],[Agency]])),COLUMNS($F$7:AG$7))))</f>
        <v/>
      </c>
      <c r="AH630" s="1069" t="str" cm="1">
        <f t="array" ref="AH630">IF($D630&lt;COLUMNS($F$7:AH$7),"",INDEX(TableDiv[[GASB]:[GASB]],_xlfn.AGGREGATE(15,3,(TableDiv[[Agency]:[Agency]]=$E630)/(TableDiv[[Agency]:[Agency]]=$E630)*(ROW(TableDiv[Agency])-ROW(TableDiv[[#Headers],[Agency]])),COLUMNS($F$7:AH$7))))</f>
        <v/>
      </c>
      <c r="AI630" s="1069" t="str" cm="1">
        <f t="array" ref="AI630">IF($D630&lt;COLUMNS($F$7:AI$7),"",INDEX(TableDiv[[GASB]:[GASB]],_xlfn.AGGREGATE(15,3,(TableDiv[[Agency]:[Agency]]=$E630)/(TableDiv[[Agency]:[Agency]]=$E630)*(ROW(TableDiv[Agency])-ROW(TableDiv[[#Headers],[Agency]])),COLUMNS($F$7:AI$7))))</f>
        <v/>
      </c>
      <c r="AJ630" s="1069" t="str" cm="1">
        <f t="array" ref="AJ630">IF($D630&lt;COLUMNS($F$7:AJ$7),"",INDEX(TableDiv[[GASB]:[GASB]],_xlfn.AGGREGATE(15,3,(TableDiv[[Agency]:[Agency]]=$E630)/(TableDiv[[Agency]:[Agency]]=$E630)*(ROW(TableDiv[Agency])-ROW(TableDiv[[#Headers],[Agency]])),COLUMNS($F$7:AJ$7))))</f>
        <v/>
      </c>
      <c r="AK630" s="1069" t="str" cm="1">
        <f t="array" ref="AK630">IF($D630&lt;COLUMNS($F$7:AK$7),"",INDEX(TableDiv[[GASB]:[GASB]],_xlfn.AGGREGATE(15,3,(TableDiv[[Agency]:[Agency]]=$E630)/(TableDiv[[Agency]:[Agency]]=$E630)*(ROW(TableDiv[Agency])-ROW(TableDiv[[#Headers],[Agency]])),COLUMNS($F$7:AK$7))))</f>
        <v/>
      </c>
      <c r="AL630" s="1069" t="str" cm="1">
        <f t="array" ref="AL630">IF($D630&lt;COLUMNS($F$7:AL$7),"",INDEX(TableDiv[[GASB]:[GASB]],_xlfn.AGGREGATE(15,3,(TableDiv[[Agency]:[Agency]]=$E630)/(TableDiv[[Agency]:[Agency]]=$E630)*(ROW(TableDiv[Agency])-ROW(TableDiv[[#Headers],[Agency]])),COLUMNS($F$7:AL$7))))</f>
        <v/>
      </c>
      <c r="AM630" s="1069" t="str" cm="1">
        <f t="array" ref="AM630">IF($D630&lt;COLUMNS($F$7:AM$7),"",INDEX(TableDiv[[GASB]:[GASB]],_xlfn.AGGREGATE(15,3,(TableDiv[[Agency]:[Agency]]=$E630)/(TableDiv[[Agency]:[Agency]]=$E630)*(ROW(TableDiv[Agency])-ROW(TableDiv[[#Headers],[Agency]])),COLUMNS($F$7:AM$7))))</f>
        <v/>
      </c>
      <c r="AN630" s="1069"/>
      <c r="AO630" s="1069"/>
      <c r="AP630" s="1069"/>
      <c r="AQ630" s="1069"/>
      <c r="AR630" s="1069"/>
      <c r="AS630" s="1069"/>
    </row>
    <row r="631" spans="1:45">
      <c r="A631" s="1069"/>
      <c r="B631" s="1069"/>
      <c r="C631" s="1069"/>
      <c r="W631" s="1069" t="str" cm="1">
        <f t="array" ref="W631">IF($D631&lt;COLUMNS($F$7:W$7),"",INDEX(TableDiv[[GASB]:[GASB]],_xlfn.AGGREGATE(15,3,(TableDiv[[Agency]:[Agency]]=$E631)/(TableDiv[[Agency]:[Agency]]=$E631)*(ROW(TableDiv[Agency])-ROW(TableDiv[[#Headers],[Agency]])),COLUMNS($F$7:W$7))))</f>
        <v/>
      </c>
      <c r="X631" s="1069" t="str" cm="1">
        <f t="array" ref="X631">IF($D631&lt;COLUMNS($F$7:X$7),"",INDEX(TableDiv[[GASB]:[GASB]],_xlfn.AGGREGATE(15,3,(TableDiv[[Agency]:[Agency]]=$E631)/(TableDiv[[Agency]:[Agency]]=$E631)*(ROW(TableDiv[Agency])-ROW(TableDiv[[#Headers],[Agency]])),COLUMNS($F$7:X$7))))</f>
        <v/>
      </c>
      <c r="Y631" s="1069" t="str" cm="1">
        <f t="array" ref="Y631">IF($D631&lt;COLUMNS($F$7:Y$7),"",INDEX(TableDiv[[GASB]:[GASB]],_xlfn.AGGREGATE(15,3,(TableDiv[[Agency]:[Agency]]=$E631)/(TableDiv[[Agency]:[Agency]]=$E631)*(ROW(TableDiv[Agency])-ROW(TableDiv[[#Headers],[Agency]])),COLUMNS($F$7:Y$7))))</f>
        <v/>
      </c>
      <c r="Z631" s="1069" t="str" cm="1">
        <f t="array" ref="Z631">IF($D631&lt;COLUMNS($F$7:Z$7),"",INDEX(TableDiv[[GASB]:[GASB]],_xlfn.AGGREGATE(15,3,(TableDiv[[Agency]:[Agency]]=$E631)/(TableDiv[[Agency]:[Agency]]=$E631)*(ROW(TableDiv[Agency])-ROW(TableDiv[[#Headers],[Agency]])),COLUMNS($F$7:Z$7))))</f>
        <v/>
      </c>
      <c r="AA631" s="1069" t="str" cm="1">
        <f t="array" ref="AA631">IF($D631&lt;COLUMNS($F$7:AA$7),"",INDEX(TableDiv[[GASB]:[GASB]],_xlfn.AGGREGATE(15,3,(TableDiv[[Agency]:[Agency]]=$E631)/(TableDiv[[Agency]:[Agency]]=$E631)*(ROW(TableDiv[Agency])-ROW(TableDiv[[#Headers],[Agency]])),COLUMNS($F$7:AA$7))))</f>
        <v/>
      </c>
      <c r="AB631" s="1069" t="str" cm="1">
        <f t="array" ref="AB631">IF($D631&lt;COLUMNS($F$7:AB$7),"",INDEX(TableDiv[[GASB]:[GASB]],_xlfn.AGGREGATE(15,3,(TableDiv[[Agency]:[Agency]]=$E631)/(TableDiv[[Agency]:[Agency]]=$E631)*(ROW(TableDiv[Agency])-ROW(TableDiv[[#Headers],[Agency]])),COLUMNS($F$7:AB$7))))</f>
        <v/>
      </c>
      <c r="AC631" s="1069" t="str" cm="1">
        <f t="array" ref="AC631">IF($D631&lt;COLUMNS($F$7:AC$7),"",INDEX(TableDiv[[GASB]:[GASB]],_xlfn.AGGREGATE(15,3,(TableDiv[[Agency]:[Agency]]=$E631)/(TableDiv[[Agency]:[Agency]]=$E631)*(ROW(TableDiv[Agency])-ROW(TableDiv[[#Headers],[Agency]])),COLUMNS($F$7:AC$7))))</f>
        <v/>
      </c>
      <c r="AD631" s="1069" t="str" cm="1">
        <f t="array" ref="AD631">IF($D631&lt;COLUMNS($F$7:AD$7),"",INDEX(TableDiv[[GASB]:[GASB]],_xlfn.AGGREGATE(15,3,(TableDiv[[Agency]:[Agency]]=$E631)/(TableDiv[[Agency]:[Agency]]=$E631)*(ROW(TableDiv[Agency])-ROW(TableDiv[[#Headers],[Agency]])),COLUMNS($F$7:AD$7))))</f>
        <v/>
      </c>
      <c r="AE631" s="1069" t="str" cm="1">
        <f t="array" ref="AE631">IF($D631&lt;COLUMNS($F$7:AE$7),"",INDEX(TableDiv[[GASB]:[GASB]],_xlfn.AGGREGATE(15,3,(TableDiv[[Agency]:[Agency]]=$E631)/(TableDiv[[Agency]:[Agency]]=$E631)*(ROW(TableDiv[Agency])-ROW(TableDiv[[#Headers],[Agency]])),COLUMNS($F$7:AE$7))))</f>
        <v/>
      </c>
      <c r="AF631" s="1069" t="str" cm="1">
        <f t="array" ref="AF631">IF($D631&lt;COLUMNS($F$7:AF$7),"",INDEX(TableDiv[[GASB]:[GASB]],_xlfn.AGGREGATE(15,3,(TableDiv[[Agency]:[Agency]]=$E631)/(TableDiv[[Agency]:[Agency]]=$E631)*(ROW(TableDiv[Agency])-ROW(TableDiv[[#Headers],[Agency]])),COLUMNS($F$7:AF$7))))</f>
        <v/>
      </c>
      <c r="AG631" s="1069" t="str" cm="1">
        <f t="array" ref="AG631">IF($D631&lt;COLUMNS($F$7:AG$7),"",INDEX(TableDiv[[GASB]:[GASB]],_xlfn.AGGREGATE(15,3,(TableDiv[[Agency]:[Agency]]=$E631)/(TableDiv[[Agency]:[Agency]]=$E631)*(ROW(TableDiv[Agency])-ROW(TableDiv[[#Headers],[Agency]])),COLUMNS($F$7:AG$7))))</f>
        <v/>
      </c>
      <c r="AH631" s="1069" t="str" cm="1">
        <f t="array" ref="AH631">IF($D631&lt;COLUMNS($F$7:AH$7),"",INDEX(TableDiv[[GASB]:[GASB]],_xlfn.AGGREGATE(15,3,(TableDiv[[Agency]:[Agency]]=$E631)/(TableDiv[[Agency]:[Agency]]=$E631)*(ROW(TableDiv[Agency])-ROW(TableDiv[[#Headers],[Agency]])),COLUMNS($F$7:AH$7))))</f>
        <v/>
      </c>
      <c r="AI631" s="1069" t="str" cm="1">
        <f t="array" ref="AI631">IF($D631&lt;COLUMNS($F$7:AI$7),"",INDEX(TableDiv[[GASB]:[GASB]],_xlfn.AGGREGATE(15,3,(TableDiv[[Agency]:[Agency]]=$E631)/(TableDiv[[Agency]:[Agency]]=$E631)*(ROW(TableDiv[Agency])-ROW(TableDiv[[#Headers],[Agency]])),COLUMNS($F$7:AI$7))))</f>
        <v/>
      </c>
      <c r="AJ631" s="1069" t="str" cm="1">
        <f t="array" ref="AJ631">IF($D631&lt;COLUMNS($F$7:AJ$7),"",INDEX(TableDiv[[GASB]:[GASB]],_xlfn.AGGREGATE(15,3,(TableDiv[[Agency]:[Agency]]=$E631)/(TableDiv[[Agency]:[Agency]]=$E631)*(ROW(TableDiv[Agency])-ROW(TableDiv[[#Headers],[Agency]])),COLUMNS($F$7:AJ$7))))</f>
        <v/>
      </c>
      <c r="AK631" s="1069" t="str" cm="1">
        <f t="array" ref="AK631">IF($D631&lt;COLUMNS($F$7:AK$7),"",INDEX(TableDiv[[GASB]:[GASB]],_xlfn.AGGREGATE(15,3,(TableDiv[[Agency]:[Agency]]=$E631)/(TableDiv[[Agency]:[Agency]]=$E631)*(ROW(TableDiv[Agency])-ROW(TableDiv[[#Headers],[Agency]])),COLUMNS($F$7:AK$7))))</f>
        <v/>
      </c>
      <c r="AL631" s="1069" t="str" cm="1">
        <f t="array" ref="AL631">IF($D631&lt;COLUMNS($F$7:AL$7),"",INDEX(TableDiv[[GASB]:[GASB]],_xlfn.AGGREGATE(15,3,(TableDiv[[Agency]:[Agency]]=$E631)/(TableDiv[[Agency]:[Agency]]=$E631)*(ROW(TableDiv[Agency])-ROW(TableDiv[[#Headers],[Agency]])),COLUMNS($F$7:AL$7))))</f>
        <v/>
      </c>
      <c r="AM631" s="1069" t="str" cm="1">
        <f t="array" ref="AM631">IF($D631&lt;COLUMNS($F$7:AM$7),"",INDEX(TableDiv[[GASB]:[GASB]],_xlfn.AGGREGATE(15,3,(TableDiv[[Agency]:[Agency]]=$E631)/(TableDiv[[Agency]:[Agency]]=$E631)*(ROW(TableDiv[Agency])-ROW(TableDiv[[#Headers],[Agency]])),COLUMNS($F$7:AM$7))))</f>
        <v/>
      </c>
      <c r="AN631" s="1069"/>
      <c r="AO631" s="1069"/>
      <c r="AP631" s="1069"/>
      <c r="AQ631" s="1069"/>
      <c r="AR631" s="1069"/>
      <c r="AS631" s="1069"/>
    </row>
    <row r="632" spans="1:45">
      <c r="A632" s="1069"/>
      <c r="B632" s="1069"/>
      <c r="C632" s="1069"/>
      <c r="W632" s="1069" t="str" cm="1">
        <f t="array" ref="W632">IF($D632&lt;COLUMNS($F$7:W$7),"",INDEX(TableDiv[[GASB]:[GASB]],_xlfn.AGGREGATE(15,3,(TableDiv[[Agency]:[Agency]]=$E632)/(TableDiv[[Agency]:[Agency]]=$E632)*(ROW(TableDiv[Agency])-ROW(TableDiv[[#Headers],[Agency]])),COLUMNS($F$7:W$7))))</f>
        <v/>
      </c>
      <c r="X632" s="1069" t="str" cm="1">
        <f t="array" ref="X632">IF($D632&lt;COLUMNS($F$7:X$7),"",INDEX(TableDiv[[GASB]:[GASB]],_xlfn.AGGREGATE(15,3,(TableDiv[[Agency]:[Agency]]=$E632)/(TableDiv[[Agency]:[Agency]]=$E632)*(ROW(TableDiv[Agency])-ROW(TableDiv[[#Headers],[Agency]])),COLUMNS($F$7:X$7))))</f>
        <v/>
      </c>
      <c r="Y632" s="1069" t="str" cm="1">
        <f t="array" ref="Y632">IF($D632&lt;COLUMNS($F$7:Y$7),"",INDEX(TableDiv[[GASB]:[GASB]],_xlfn.AGGREGATE(15,3,(TableDiv[[Agency]:[Agency]]=$E632)/(TableDiv[[Agency]:[Agency]]=$E632)*(ROW(TableDiv[Agency])-ROW(TableDiv[[#Headers],[Agency]])),COLUMNS($F$7:Y$7))))</f>
        <v/>
      </c>
      <c r="Z632" s="1069" t="str" cm="1">
        <f t="array" ref="Z632">IF($D632&lt;COLUMNS($F$7:Z$7),"",INDEX(TableDiv[[GASB]:[GASB]],_xlfn.AGGREGATE(15,3,(TableDiv[[Agency]:[Agency]]=$E632)/(TableDiv[[Agency]:[Agency]]=$E632)*(ROW(TableDiv[Agency])-ROW(TableDiv[[#Headers],[Agency]])),COLUMNS($F$7:Z$7))))</f>
        <v/>
      </c>
      <c r="AA632" s="1069" t="str" cm="1">
        <f t="array" ref="AA632">IF($D632&lt;COLUMNS($F$7:AA$7),"",INDEX(TableDiv[[GASB]:[GASB]],_xlfn.AGGREGATE(15,3,(TableDiv[[Agency]:[Agency]]=$E632)/(TableDiv[[Agency]:[Agency]]=$E632)*(ROW(TableDiv[Agency])-ROW(TableDiv[[#Headers],[Agency]])),COLUMNS($F$7:AA$7))))</f>
        <v/>
      </c>
      <c r="AB632" s="1069" t="str" cm="1">
        <f t="array" ref="AB632">IF($D632&lt;COLUMNS($F$7:AB$7),"",INDEX(TableDiv[[GASB]:[GASB]],_xlfn.AGGREGATE(15,3,(TableDiv[[Agency]:[Agency]]=$E632)/(TableDiv[[Agency]:[Agency]]=$E632)*(ROW(TableDiv[Agency])-ROW(TableDiv[[#Headers],[Agency]])),COLUMNS($F$7:AB$7))))</f>
        <v/>
      </c>
      <c r="AC632" s="1069" t="str" cm="1">
        <f t="array" ref="AC632">IF($D632&lt;COLUMNS($F$7:AC$7),"",INDEX(TableDiv[[GASB]:[GASB]],_xlfn.AGGREGATE(15,3,(TableDiv[[Agency]:[Agency]]=$E632)/(TableDiv[[Agency]:[Agency]]=$E632)*(ROW(TableDiv[Agency])-ROW(TableDiv[[#Headers],[Agency]])),COLUMNS($F$7:AC$7))))</f>
        <v/>
      </c>
      <c r="AD632" s="1069" t="str" cm="1">
        <f t="array" ref="AD632">IF($D632&lt;COLUMNS($F$7:AD$7),"",INDEX(TableDiv[[GASB]:[GASB]],_xlfn.AGGREGATE(15,3,(TableDiv[[Agency]:[Agency]]=$E632)/(TableDiv[[Agency]:[Agency]]=$E632)*(ROW(TableDiv[Agency])-ROW(TableDiv[[#Headers],[Agency]])),COLUMNS($F$7:AD$7))))</f>
        <v/>
      </c>
      <c r="AE632" s="1069" t="str" cm="1">
        <f t="array" ref="AE632">IF($D632&lt;COLUMNS($F$7:AE$7),"",INDEX(TableDiv[[GASB]:[GASB]],_xlfn.AGGREGATE(15,3,(TableDiv[[Agency]:[Agency]]=$E632)/(TableDiv[[Agency]:[Agency]]=$E632)*(ROW(TableDiv[Agency])-ROW(TableDiv[[#Headers],[Agency]])),COLUMNS($F$7:AE$7))))</f>
        <v/>
      </c>
      <c r="AF632" s="1069" t="str" cm="1">
        <f t="array" ref="AF632">IF($D632&lt;COLUMNS($F$7:AF$7),"",INDEX(TableDiv[[GASB]:[GASB]],_xlfn.AGGREGATE(15,3,(TableDiv[[Agency]:[Agency]]=$E632)/(TableDiv[[Agency]:[Agency]]=$E632)*(ROW(TableDiv[Agency])-ROW(TableDiv[[#Headers],[Agency]])),COLUMNS($F$7:AF$7))))</f>
        <v/>
      </c>
      <c r="AG632" s="1069" t="str" cm="1">
        <f t="array" ref="AG632">IF($D632&lt;COLUMNS($F$7:AG$7),"",INDEX(TableDiv[[GASB]:[GASB]],_xlfn.AGGREGATE(15,3,(TableDiv[[Agency]:[Agency]]=$E632)/(TableDiv[[Agency]:[Agency]]=$E632)*(ROW(TableDiv[Agency])-ROW(TableDiv[[#Headers],[Agency]])),COLUMNS($F$7:AG$7))))</f>
        <v/>
      </c>
      <c r="AH632" s="1069" t="str" cm="1">
        <f t="array" ref="AH632">IF($D632&lt;COLUMNS($F$7:AH$7),"",INDEX(TableDiv[[GASB]:[GASB]],_xlfn.AGGREGATE(15,3,(TableDiv[[Agency]:[Agency]]=$E632)/(TableDiv[[Agency]:[Agency]]=$E632)*(ROW(TableDiv[Agency])-ROW(TableDiv[[#Headers],[Agency]])),COLUMNS($F$7:AH$7))))</f>
        <v/>
      </c>
      <c r="AI632" s="1069" t="str" cm="1">
        <f t="array" ref="AI632">IF($D632&lt;COLUMNS($F$7:AI$7),"",INDEX(TableDiv[[GASB]:[GASB]],_xlfn.AGGREGATE(15,3,(TableDiv[[Agency]:[Agency]]=$E632)/(TableDiv[[Agency]:[Agency]]=$E632)*(ROW(TableDiv[Agency])-ROW(TableDiv[[#Headers],[Agency]])),COLUMNS($F$7:AI$7))))</f>
        <v/>
      </c>
      <c r="AJ632" s="1069" t="str" cm="1">
        <f t="array" ref="AJ632">IF($D632&lt;COLUMNS($F$7:AJ$7),"",INDEX(TableDiv[[GASB]:[GASB]],_xlfn.AGGREGATE(15,3,(TableDiv[[Agency]:[Agency]]=$E632)/(TableDiv[[Agency]:[Agency]]=$E632)*(ROW(TableDiv[Agency])-ROW(TableDiv[[#Headers],[Agency]])),COLUMNS($F$7:AJ$7))))</f>
        <v/>
      </c>
      <c r="AK632" s="1069" t="str" cm="1">
        <f t="array" ref="AK632">IF($D632&lt;COLUMNS($F$7:AK$7),"",INDEX(TableDiv[[GASB]:[GASB]],_xlfn.AGGREGATE(15,3,(TableDiv[[Agency]:[Agency]]=$E632)/(TableDiv[[Agency]:[Agency]]=$E632)*(ROW(TableDiv[Agency])-ROW(TableDiv[[#Headers],[Agency]])),COLUMNS($F$7:AK$7))))</f>
        <v/>
      </c>
      <c r="AL632" s="1069" t="str" cm="1">
        <f t="array" ref="AL632">IF($D632&lt;COLUMNS($F$7:AL$7),"",INDEX(TableDiv[[GASB]:[GASB]],_xlfn.AGGREGATE(15,3,(TableDiv[[Agency]:[Agency]]=$E632)/(TableDiv[[Agency]:[Agency]]=$E632)*(ROW(TableDiv[Agency])-ROW(TableDiv[[#Headers],[Agency]])),COLUMNS($F$7:AL$7))))</f>
        <v/>
      </c>
      <c r="AM632" s="1069" t="str" cm="1">
        <f t="array" ref="AM632">IF($D632&lt;COLUMNS($F$7:AM$7),"",INDEX(TableDiv[[GASB]:[GASB]],_xlfn.AGGREGATE(15,3,(TableDiv[[Agency]:[Agency]]=$E632)/(TableDiv[[Agency]:[Agency]]=$E632)*(ROW(TableDiv[Agency])-ROW(TableDiv[[#Headers],[Agency]])),COLUMNS($F$7:AM$7))))</f>
        <v/>
      </c>
      <c r="AN632" s="1069"/>
      <c r="AO632" s="1069"/>
      <c r="AP632" s="1069"/>
      <c r="AQ632" s="1069"/>
      <c r="AR632" s="1069"/>
      <c r="AS632" s="1069"/>
    </row>
    <row r="633" spans="1:45">
      <c r="A633" s="1069"/>
      <c r="B633" s="1069"/>
      <c r="C633" s="1069"/>
      <c r="W633" s="1069" t="str" cm="1">
        <f t="array" ref="W633">IF($D633&lt;COLUMNS($F$7:W$7),"",INDEX(TableDiv[[GASB]:[GASB]],_xlfn.AGGREGATE(15,3,(TableDiv[[Agency]:[Agency]]=$E633)/(TableDiv[[Agency]:[Agency]]=$E633)*(ROW(TableDiv[Agency])-ROW(TableDiv[[#Headers],[Agency]])),COLUMNS($F$7:W$7))))</f>
        <v/>
      </c>
      <c r="X633" s="1069" t="str" cm="1">
        <f t="array" ref="X633">IF($D633&lt;COLUMNS($F$7:X$7),"",INDEX(TableDiv[[GASB]:[GASB]],_xlfn.AGGREGATE(15,3,(TableDiv[[Agency]:[Agency]]=$E633)/(TableDiv[[Agency]:[Agency]]=$E633)*(ROW(TableDiv[Agency])-ROW(TableDiv[[#Headers],[Agency]])),COLUMNS($F$7:X$7))))</f>
        <v/>
      </c>
      <c r="Y633" s="1069" t="str" cm="1">
        <f t="array" ref="Y633">IF($D633&lt;COLUMNS($F$7:Y$7),"",INDEX(TableDiv[[GASB]:[GASB]],_xlfn.AGGREGATE(15,3,(TableDiv[[Agency]:[Agency]]=$E633)/(TableDiv[[Agency]:[Agency]]=$E633)*(ROW(TableDiv[Agency])-ROW(TableDiv[[#Headers],[Agency]])),COLUMNS($F$7:Y$7))))</f>
        <v/>
      </c>
      <c r="Z633" s="1069" t="str" cm="1">
        <f t="array" ref="Z633">IF($D633&lt;COLUMNS($F$7:Z$7),"",INDEX(TableDiv[[GASB]:[GASB]],_xlfn.AGGREGATE(15,3,(TableDiv[[Agency]:[Agency]]=$E633)/(TableDiv[[Agency]:[Agency]]=$E633)*(ROW(TableDiv[Agency])-ROW(TableDiv[[#Headers],[Agency]])),COLUMNS($F$7:Z$7))))</f>
        <v/>
      </c>
      <c r="AA633" s="1069" t="str" cm="1">
        <f t="array" ref="AA633">IF($D633&lt;COLUMNS($F$7:AA$7),"",INDEX(TableDiv[[GASB]:[GASB]],_xlfn.AGGREGATE(15,3,(TableDiv[[Agency]:[Agency]]=$E633)/(TableDiv[[Agency]:[Agency]]=$E633)*(ROW(TableDiv[Agency])-ROW(TableDiv[[#Headers],[Agency]])),COLUMNS($F$7:AA$7))))</f>
        <v/>
      </c>
      <c r="AB633" s="1069" t="str" cm="1">
        <f t="array" ref="AB633">IF($D633&lt;COLUMNS($F$7:AB$7),"",INDEX(TableDiv[[GASB]:[GASB]],_xlfn.AGGREGATE(15,3,(TableDiv[[Agency]:[Agency]]=$E633)/(TableDiv[[Agency]:[Agency]]=$E633)*(ROW(TableDiv[Agency])-ROW(TableDiv[[#Headers],[Agency]])),COLUMNS($F$7:AB$7))))</f>
        <v/>
      </c>
      <c r="AC633" s="1069" t="str" cm="1">
        <f t="array" ref="AC633">IF($D633&lt;COLUMNS($F$7:AC$7),"",INDEX(TableDiv[[GASB]:[GASB]],_xlfn.AGGREGATE(15,3,(TableDiv[[Agency]:[Agency]]=$E633)/(TableDiv[[Agency]:[Agency]]=$E633)*(ROW(TableDiv[Agency])-ROW(TableDiv[[#Headers],[Agency]])),COLUMNS($F$7:AC$7))))</f>
        <v/>
      </c>
      <c r="AD633" s="1069" t="str" cm="1">
        <f t="array" ref="AD633">IF($D633&lt;COLUMNS($F$7:AD$7),"",INDEX(TableDiv[[GASB]:[GASB]],_xlfn.AGGREGATE(15,3,(TableDiv[[Agency]:[Agency]]=$E633)/(TableDiv[[Agency]:[Agency]]=$E633)*(ROW(TableDiv[Agency])-ROW(TableDiv[[#Headers],[Agency]])),COLUMNS($F$7:AD$7))))</f>
        <v/>
      </c>
      <c r="AE633" s="1069" t="str" cm="1">
        <f t="array" ref="AE633">IF($D633&lt;COLUMNS($F$7:AE$7),"",INDEX(TableDiv[[GASB]:[GASB]],_xlfn.AGGREGATE(15,3,(TableDiv[[Agency]:[Agency]]=$E633)/(TableDiv[[Agency]:[Agency]]=$E633)*(ROW(TableDiv[Agency])-ROW(TableDiv[[#Headers],[Agency]])),COLUMNS($F$7:AE$7))))</f>
        <v/>
      </c>
      <c r="AF633" s="1069" t="str" cm="1">
        <f t="array" ref="AF633">IF($D633&lt;COLUMNS($F$7:AF$7),"",INDEX(TableDiv[[GASB]:[GASB]],_xlfn.AGGREGATE(15,3,(TableDiv[[Agency]:[Agency]]=$E633)/(TableDiv[[Agency]:[Agency]]=$E633)*(ROW(TableDiv[Agency])-ROW(TableDiv[[#Headers],[Agency]])),COLUMNS($F$7:AF$7))))</f>
        <v/>
      </c>
      <c r="AG633" s="1069" t="str" cm="1">
        <f t="array" ref="AG633">IF($D633&lt;COLUMNS($F$7:AG$7),"",INDEX(TableDiv[[GASB]:[GASB]],_xlfn.AGGREGATE(15,3,(TableDiv[[Agency]:[Agency]]=$E633)/(TableDiv[[Agency]:[Agency]]=$E633)*(ROW(TableDiv[Agency])-ROW(TableDiv[[#Headers],[Agency]])),COLUMNS($F$7:AG$7))))</f>
        <v/>
      </c>
      <c r="AH633" s="1069" t="str" cm="1">
        <f t="array" ref="AH633">IF($D633&lt;COLUMNS($F$7:AH$7),"",INDEX(TableDiv[[GASB]:[GASB]],_xlfn.AGGREGATE(15,3,(TableDiv[[Agency]:[Agency]]=$E633)/(TableDiv[[Agency]:[Agency]]=$E633)*(ROW(TableDiv[Agency])-ROW(TableDiv[[#Headers],[Agency]])),COLUMNS($F$7:AH$7))))</f>
        <v/>
      </c>
      <c r="AI633" s="1069" t="str" cm="1">
        <f t="array" ref="AI633">IF($D633&lt;COLUMNS($F$7:AI$7),"",INDEX(TableDiv[[GASB]:[GASB]],_xlfn.AGGREGATE(15,3,(TableDiv[[Agency]:[Agency]]=$E633)/(TableDiv[[Agency]:[Agency]]=$E633)*(ROW(TableDiv[Agency])-ROW(TableDiv[[#Headers],[Agency]])),COLUMNS($F$7:AI$7))))</f>
        <v/>
      </c>
      <c r="AJ633" s="1069" t="str" cm="1">
        <f t="array" ref="AJ633">IF($D633&lt;COLUMNS($F$7:AJ$7),"",INDEX(TableDiv[[GASB]:[GASB]],_xlfn.AGGREGATE(15,3,(TableDiv[[Agency]:[Agency]]=$E633)/(TableDiv[[Agency]:[Agency]]=$E633)*(ROW(TableDiv[Agency])-ROW(TableDiv[[#Headers],[Agency]])),COLUMNS($F$7:AJ$7))))</f>
        <v/>
      </c>
      <c r="AK633" s="1069" t="str" cm="1">
        <f t="array" ref="AK633">IF($D633&lt;COLUMNS($F$7:AK$7),"",INDEX(TableDiv[[GASB]:[GASB]],_xlfn.AGGREGATE(15,3,(TableDiv[[Agency]:[Agency]]=$E633)/(TableDiv[[Agency]:[Agency]]=$E633)*(ROW(TableDiv[Agency])-ROW(TableDiv[[#Headers],[Agency]])),COLUMNS($F$7:AK$7))))</f>
        <v/>
      </c>
      <c r="AL633" s="1069" t="str" cm="1">
        <f t="array" ref="AL633">IF($D633&lt;COLUMNS($F$7:AL$7),"",INDEX(TableDiv[[GASB]:[GASB]],_xlfn.AGGREGATE(15,3,(TableDiv[[Agency]:[Agency]]=$E633)/(TableDiv[[Agency]:[Agency]]=$E633)*(ROW(TableDiv[Agency])-ROW(TableDiv[[#Headers],[Agency]])),COLUMNS($F$7:AL$7))))</f>
        <v/>
      </c>
      <c r="AM633" s="1069" t="str" cm="1">
        <f t="array" ref="AM633">IF($D633&lt;COLUMNS($F$7:AM$7),"",INDEX(TableDiv[[GASB]:[GASB]],_xlfn.AGGREGATE(15,3,(TableDiv[[Agency]:[Agency]]=$E633)/(TableDiv[[Agency]:[Agency]]=$E633)*(ROW(TableDiv[Agency])-ROW(TableDiv[[#Headers],[Agency]])),COLUMNS($F$7:AM$7))))</f>
        <v/>
      </c>
      <c r="AN633" s="1069"/>
      <c r="AO633" s="1069"/>
      <c r="AP633" s="1069"/>
      <c r="AQ633" s="1069"/>
      <c r="AR633" s="1069"/>
      <c r="AS633" s="1069"/>
    </row>
    <row r="634" spans="1:45">
      <c r="A634" s="1069"/>
      <c r="B634" s="1069"/>
      <c r="C634" s="1069"/>
      <c r="W634" s="1069" t="str" cm="1">
        <f t="array" ref="W634">IF($D634&lt;COLUMNS($F$7:W$7),"",INDEX(TableDiv[[GASB]:[GASB]],_xlfn.AGGREGATE(15,3,(TableDiv[[Agency]:[Agency]]=$E634)/(TableDiv[[Agency]:[Agency]]=$E634)*(ROW(TableDiv[Agency])-ROW(TableDiv[[#Headers],[Agency]])),COLUMNS($F$7:W$7))))</f>
        <v/>
      </c>
      <c r="X634" s="1069" t="str" cm="1">
        <f t="array" ref="X634">IF($D634&lt;COLUMNS($F$7:X$7),"",INDEX(TableDiv[[GASB]:[GASB]],_xlfn.AGGREGATE(15,3,(TableDiv[[Agency]:[Agency]]=$E634)/(TableDiv[[Agency]:[Agency]]=$E634)*(ROW(TableDiv[Agency])-ROW(TableDiv[[#Headers],[Agency]])),COLUMNS($F$7:X$7))))</f>
        <v/>
      </c>
      <c r="Y634" s="1069" t="str" cm="1">
        <f t="array" ref="Y634">IF($D634&lt;COLUMNS($F$7:Y$7),"",INDEX(TableDiv[[GASB]:[GASB]],_xlfn.AGGREGATE(15,3,(TableDiv[[Agency]:[Agency]]=$E634)/(TableDiv[[Agency]:[Agency]]=$E634)*(ROW(TableDiv[Agency])-ROW(TableDiv[[#Headers],[Agency]])),COLUMNS($F$7:Y$7))))</f>
        <v/>
      </c>
      <c r="Z634" s="1069" t="str" cm="1">
        <f t="array" ref="Z634">IF($D634&lt;COLUMNS($F$7:Z$7),"",INDEX(TableDiv[[GASB]:[GASB]],_xlfn.AGGREGATE(15,3,(TableDiv[[Agency]:[Agency]]=$E634)/(TableDiv[[Agency]:[Agency]]=$E634)*(ROW(TableDiv[Agency])-ROW(TableDiv[[#Headers],[Agency]])),COLUMNS($F$7:Z$7))))</f>
        <v/>
      </c>
      <c r="AA634" s="1069" t="str" cm="1">
        <f t="array" ref="AA634">IF($D634&lt;COLUMNS($F$7:AA$7),"",INDEX(TableDiv[[GASB]:[GASB]],_xlfn.AGGREGATE(15,3,(TableDiv[[Agency]:[Agency]]=$E634)/(TableDiv[[Agency]:[Agency]]=$E634)*(ROW(TableDiv[Agency])-ROW(TableDiv[[#Headers],[Agency]])),COLUMNS($F$7:AA$7))))</f>
        <v/>
      </c>
      <c r="AB634" s="1069" t="str" cm="1">
        <f t="array" ref="AB634">IF($D634&lt;COLUMNS($F$7:AB$7),"",INDEX(TableDiv[[GASB]:[GASB]],_xlfn.AGGREGATE(15,3,(TableDiv[[Agency]:[Agency]]=$E634)/(TableDiv[[Agency]:[Agency]]=$E634)*(ROW(TableDiv[Agency])-ROW(TableDiv[[#Headers],[Agency]])),COLUMNS($F$7:AB$7))))</f>
        <v/>
      </c>
      <c r="AC634" s="1069" t="str" cm="1">
        <f t="array" ref="AC634">IF($D634&lt;COLUMNS($F$7:AC$7),"",INDEX(TableDiv[[GASB]:[GASB]],_xlfn.AGGREGATE(15,3,(TableDiv[[Agency]:[Agency]]=$E634)/(TableDiv[[Agency]:[Agency]]=$E634)*(ROW(TableDiv[Agency])-ROW(TableDiv[[#Headers],[Agency]])),COLUMNS($F$7:AC$7))))</f>
        <v/>
      </c>
      <c r="AD634" s="1069" t="str" cm="1">
        <f t="array" ref="AD634">IF($D634&lt;COLUMNS($F$7:AD$7),"",INDEX(TableDiv[[GASB]:[GASB]],_xlfn.AGGREGATE(15,3,(TableDiv[[Agency]:[Agency]]=$E634)/(TableDiv[[Agency]:[Agency]]=$E634)*(ROW(TableDiv[Agency])-ROW(TableDiv[[#Headers],[Agency]])),COLUMNS($F$7:AD$7))))</f>
        <v/>
      </c>
      <c r="AE634" s="1069" t="str" cm="1">
        <f t="array" ref="AE634">IF($D634&lt;COLUMNS($F$7:AE$7),"",INDEX(TableDiv[[GASB]:[GASB]],_xlfn.AGGREGATE(15,3,(TableDiv[[Agency]:[Agency]]=$E634)/(TableDiv[[Agency]:[Agency]]=$E634)*(ROW(TableDiv[Agency])-ROW(TableDiv[[#Headers],[Agency]])),COLUMNS($F$7:AE$7))))</f>
        <v/>
      </c>
      <c r="AF634" s="1069" t="str" cm="1">
        <f t="array" ref="AF634">IF($D634&lt;COLUMNS($F$7:AF$7),"",INDEX(TableDiv[[GASB]:[GASB]],_xlfn.AGGREGATE(15,3,(TableDiv[[Agency]:[Agency]]=$E634)/(TableDiv[[Agency]:[Agency]]=$E634)*(ROW(TableDiv[Agency])-ROW(TableDiv[[#Headers],[Agency]])),COLUMNS($F$7:AF$7))))</f>
        <v/>
      </c>
      <c r="AG634" s="1069" t="str" cm="1">
        <f t="array" ref="AG634">IF($D634&lt;COLUMNS($F$7:AG$7),"",INDEX(TableDiv[[GASB]:[GASB]],_xlfn.AGGREGATE(15,3,(TableDiv[[Agency]:[Agency]]=$E634)/(TableDiv[[Agency]:[Agency]]=$E634)*(ROW(TableDiv[Agency])-ROW(TableDiv[[#Headers],[Agency]])),COLUMNS($F$7:AG$7))))</f>
        <v/>
      </c>
      <c r="AH634" s="1069" t="str" cm="1">
        <f t="array" ref="AH634">IF($D634&lt;COLUMNS($F$7:AH$7),"",INDEX(TableDiv[[GASB]:[GASB]],_xlfn.AGGREGATE(15,3,(TableDiv[[Agency]:[Agency]]=$E634)/(TableDiv[[Agency]:[Agency]]=$E634)*(ROW(TableDiv[Agency])-ROW(TableDiv[[#Headers],[Agency]])),COLUMNS($F$7:AH$7))))</f>
        <v/>
      </c>
      <c r="AI634" s="1069" t="str" cm="1">
        <f t="array" ref="AI634">IF($D634&lt;COLUMNS($F$7:AI$7),"",INDEX(TableDiv[[GASB]:[GASB]],_xlfn.AGGREGATE(15,3,(TableDiv[[Agency]:[Agency]]=$E634)/(TableDiv[[Agency]:[Agency]]=$E634)*(ROW(TableDiv[Agency])-ROW(TableDiv[[#Headers],[Agency]])),COLUMNS($F$7:AI$7))))</f>
        <v/>
      </c>
      <c r="AJ634" s="1069" t="str" cm="1">
        <f t="array" ref="AJ634">IF($D634&lt;COLUMNS($F$7:AJ$7),"",INDEX(TableDiv[[GASB]:[GASB]],_xlfn.AGGREGATE(15,3,(TableDiv[[Agency]:[Agency]]=$E634)/(TableDiv[[Agency]:[Agency]]=$E634)*(ROW(TableDiv[Agency])-ROW(TableDiv[[#Headers],[Agency]])),COLUMNS($F$7:AJ$7))))</f>
        <v/>
      </c>
      <c r="AK634" s="1069" t="str" cm="1">
        <f t="array" ref="AK634">IF($D634&lt;COLUMNS($F$7:AK$7),"",INDEX(TableDiv[[GASB]:[GASB]],_xlfn.AGGREGATE(15,3,(TableDiv[[Agency]:[Agency]]=$E634)/(TableDiv[[Agency]:[Agency]]=$E634)*(ROW(TableDiv[Agency])-ROW(TableDiv[[#Headers],[Agency]])),COLUMNS($F$7:AK$7))))</f>
        <v/>
      </c>
      <c r="AL634" s="1069" t="str" cm="1">
        <f t="array" ref="AL634">IF($D634&lt;COLUMNS($F$7:AL$7),"",INDEX(TableDiv[[GASB]:[GASB]],_xlfn.AGGREGATE(15,3,(TableDiv[[Agency]:[Agency]]=$E634)/(TableDiv[[Agency]:[Agency]]=$E634)*(ROW(TableDiv[Agency])-ROW(TableDiv[[#Headers],[Agency]])),COLUMNS($F$7:AL$7))))</f>
        <v/>
      </c>
      <c r="AM634" s="1069" t="str" cm="1">
        <f t="array" ref="AM634">IF($D634&lt;COLUMNS($F$7:AM$7),"",INDEX(TableDiv[[GASB]:[GASB]],_xlfn.AGGREGATE(15,3,(TableDiv[[Agency]:[Agency]]=$E634)/(TableDiv[[Agency]:[Agency]]=$E634)*(ROW(TableDiv[Agency])-ROW(TableDiv[[#Headers],[Agency]])),COLUMNS($F$7:AM$7))))</f>
        <v/>
      </c>
      <c r="AN634" s="1069"/>
      <c r="AO634" s="1069"/>
      <c r="AP634" s="1069"/>
      <c r="AQ634" s="1069"/>
      <c r="AR634" s="1069"/>
      <c r="AS634" s="1069"/>
    </row>
    <row r="635" spans="1:45">
      <c r="A635" s="1069"/>
      <c r="B635" s="1069"/>
      <c r="C635" s="1069"/>
      <c r="W635" s="1069" t="str" cm="1">
        <f t="array" ref="W635">IF($D635&lt;COLUMNS($F$7:W$7),"",INDEX(TableDiv[[GASB]:[GASB]],_xlfn.AGGREGATE(15,3,(TableDiv[[Agency]:[Agency]]=$E635)/(TableDiv[[Agency]:[Agency]]=$E635)*(ROW(TableDiv[Agency])-ROW(TableDiv[[#Headers],[Agency]])),COLUMNS($F$7:W$7))))</f>
        <v/>
      </c>
      <c r="X635" s="1069" t="str" cm="1">
        <f t="array" ref="X635">IF($D635&lt;COLUMNS($F$7:X$7),"",INDEX(TableDiv[[GASB]:[GASB]],_xlfn.AGGREGATE(15,3,(TableDiv[[Agency]:[Agency]]=$E635)/(TableDiv[[Agency]:[Agency]]=$E635)*(ROW(TableDiv[Agency])-ROW(TableDiv[[#Headers],[Agency]])),COLUMNS($F$7:X$7))))</f>
        <v/>
      </c>
      <c r="Y635" s="1069" t="str" cm="1">
        <f t="array" ref="Y635">IF($D635&lt;COLUMNS($F$7:Y$7),"",INDEX(TableDiv[[GASB]:[GASB]],_xlfn.AGGREGATE(15,3,(TableDiv[[Agency]:[Agency]]=$E635)/(TableDiv[[Agency]:[Agency]]=$E635)*(ROW(TableDiv[Agency])-ROW(TableDiv[[#Headers],[Agency]])),COLUMNS($F$7:Y$7))))</f>
        <v/>
      </c>
      <c r="Z635" s="1069" t="str" cm="1">
        <f t="array" ref="Z635">IF($D635&lt;COLUMNS($F$7:Z$7),"",INDEX(TableDiv[[GASB]:[GASB]],_xlfn.AGGREGATE(15,3,(TableDiv[[Agency]:[Agency]]=$E635)/(TableDiv[[Agency]:[Agency]]=$E635)*(ROW(TableDiv[Agency])-ROW(TableDiv[[#Headers],[Agency]])),COLUMNS($F$7:Z$7))))</f>
        <v/>
      </c>
      <c r="AA635" s="1069" t="str" cm="1">
        <f t="array" ref="AA635">IF($D635&lt;COLUMNS($F$7:AA$7),"",INDEX(TableDiv[[GASB]:[GASB]],_xlfn.AGGREGATE(15,3,(TableDiv[[Agency]:[Agency]]=$E635)/(TableDiv[[Agency]:[Agency]]=$E635)*(ROW(TableDiv[Agency])-ROW(TableDiv[[#Headers],[Agency]])),COLUMNS($F$7:AA$7))))</f>
        <v/>
      </c>
      <c r="AB635" s="1069" t="str" cm="1">
        <f t="array" ref="AB635">IF($D635&lt;COLUMNS($F$7:AB$7),"",INDEX(TableDiv[[GASB]:[GASB]],_xlfn.AGGREGATE(15,3,(TableDiv[[Agency]:[Agency]]=$E635)/(TableDiv[[Agency]:[Agency]]=$E635)*(ROW(TableDiv[Agency])-ROW(TableDiv[[#Headers],[Agency]])),COLUMNS($F$7:AB$7))))</f>
        <v/>
      </c>
      <c r="AC635" s="1069" t="str" cm="1">
        <f t="array" ref="AC635">IF($D635&lt;COLUMNS($F$7:AC$7),"",INDEX(TableDiv[[GASB]:[GASB]],_xlfn.AGGREGATE(15,3,(TableDiv[[Agency]:[Agency]]=$E635)/(TableDiv[[Agency]:[Agency]]=$E635)*(ROW(TableDiv[Agency])-ROW(TableDiv[[#Headers],[Agency]])),COLUMNS($F$7:AC$7))))</f>
        <v/>
      </c>
      <c r="AD635" s="1069" t="str" cm="1">
        <f t="array" ref="AD635">IF($D635&lt;COLUMNS($F$7:AD$7),"",INDEX(TableDiv[[GASB]:[GASB]],_xlfn.AGGREGATE(15,3,(TableDiv[[Agency]:[Agency]]=$E635)/(TableDiv[[Agency]:[Agency]]=$E635)*(ROW(TableDiv[Agency])-ROW(TableDiv[[#Headers],[Agency]])),COLUMNS($F$7:AD$7))))</f>
        <v/>
      </c>
      <c r="AE635" s="1069" t="str" cm="1">
        <f t="array" ref="AE635">IF($D635&lt;COLUMNS($F$7:AE$7),"",INDEX(TableDiv[[GASB]:[GASB]],_xlfn.AGGREGATE(15,3,(TableDiv[[Agency]:[Agency]]=$E635)/(TableDiv[[Agency]:[Agency]]=$E635)*(ROW(TableDiv[Agency])-ROW(TableDiv[[#Headers],[Agency]])),COLUMNS($F$7:AE$7))))</f>
        <v/>
      </c>
      <c r="AF635" s="1069" t="str" cm="1">
        <f t="array" ref="AF635">IF($D635&lt;COLUMNS($F$7:AF$7),"",INDEX(TableDiv[[GASB]:[GASB]],_xlfn.AGGREGATE(15,3,(TableDiv[[Agency]:[Agency]]=$E635)/(TableDiv[[Agency]:[Agency]]=$E635)*(ROW(TableDiv[Agency])-ROW(TableDiv[[#Headers],[Agency]])),COLUMNS($F$7:AF$7))))</f>
        <v/>
      </c>
      <c r="AG635" s="1069" t="str" cm="1">
        <f t="array" ref="AG635">IF($D635&lt;COLUMNS($F$7:AG$7),"",INDEX(TableDiv[[GASB]:[GASB]],_xlfn.AGGREGATE(15,3,(TableDiv[[Agency]:[Agency]]=$E635)/(TableDiv[[Agency]:[Agency]]=$E635)*(ROW(TableDiv[Agency])-ROW(TableDiv[[#Headers],[Agency]])),COLUMNS($F$7:AG$7))))</f>
        <v/>
      </c>
      <c r="AH635" s="1069" t="str" cm="1">
        <f t="array" ref="AH635">IF($D635&lt;COLUMNS($F$7:AH$7),"",INDEX(TableDiv[[GASB]:[GASB]],_xlfn.AGGREGATE(15,3,(TableDiv[[Agency]:[Agency]]=$E635)/(TableDiv[[Agency]:[Agency]]=$E635)*(ROW(TableDiv[Agency])-ROW(TableDiv[[#Headers],[Agency]])),COLUMNS($F$7:AH$7))))</f>
        <v/>
      </c>
      <c r="AI635" s="1069" t="str" cm="1">
        <f t="array" ref="AI635">IF($D635&lt;COLUMNS($F$7:AI$7),"",INDEX(TableDiv[[GASB]:[GASB]],_xlfn.AGGREGATE(15,3,(TableDiv[[Agency]:[Agency]]=$E635)/(TableDiv[[Agency]:[Agency]]=$E635)*(ROW(TableDiv[Agency])-ROW(TableDiv[[#Headers],[Agency]])),COLUMNS($F$7:AI$7))))</f>
        <v/>
      </c>
      <c r="AJ635" s="1069" t="str" cm="1">
        <f t="array" ref="AJ635">IF($D635&lt;COLUMNS($F$7:AJ$7),"",INDEX(TableDiv[[GASB]:[GASB]],_xlfn.AGGREGATE(15,3,(TableDiv[[Agency]:[Agency]]=$E635)/(TableDiv[[Agency]:[Agency]]=$E635)*(ROW(TableDiv[Agency])-ROW(TableDiv[[#Headers],[Agency]])),COLUMNS($F$7:AJ$7))))</f>
        <v/>
      </c>
      <c r="AK635" s="1069" t="str" cm="1">
        <f t="array" ref="AK635">IF($D635&lt;COLUMNS($F$7:AK$7),"",INDEX(TableDiv[[GASB]:[GASB]],_xlfn.AGGREGATE(15,3,(TableDiv[[Agency]:[Agency]]=$E635)/(TableDiv[[Agency]:[Agency]]=$E635)*(ROW(TableDiv[Agency])-ROW(TableDiv[[#Headers],[Agency]])),COLUMNS($F$7:AK$7))))</f>
        <v/>
      </c>
      <c r="AL635" s="1069" t="str" cm="1">
        <f t="array" ref="AL635">IF($D635&lt;COLUMNS($F$7:AL$7),"",INDEX(TableDiv[[GASB]:[GASB]],_xlfn.AGGREGATE(15,3,(TableDiv[[Agency]:[Agency]]=$E635)/(TableDiv[[Agency]:[Agency]]=$E635)*(ROW(TableDiv[Agency])-ROW(TableDiv[[#Headers],[Agency]])),COLUMNS($F$7:AL$7))))</f>
        <v/>
      </c>
      <c r="AM635" s="1069" t="str" cm="1">
        <f t="array" ref="AM635">IF($D635&lt;COLUMNS($F$7:AM$7),"",INDEX(TableDiv[[GASB]:[GASB]],_xlfn.AGGREGATE(15,3,(TableDiv[[Agency]:[Agency]]=$E635)/(TableDiv[[Agency]:[Agency]]=$E635)*(ROW(TableDiv[Agency])-ROW(TableDiv[[#Headers],[Agency]])),COLUMNS($F$7:AM$7))))</f>
        <v/>
      </c>
      <c r="AN635" s="1069"/>
      <c r="AO635" s="1069"/>
      <c r="AP635" s="1069"/>
      <c r="AQ635" s="1069"/>
      <c r="AR635" s="1069"/>
      <c r="AS635" s="1069"/>
    </row>
    <row r="636" spans="1:45">
      <c r="A636" s="1069"/>
      <c r="B636" s="1069"/>
      <c r="C636" s="1069"/>
      <c r="W636" s="1069" t="str" cm="1">
        <f t="array" ref="W636">IF($D636&lt;COLUMNS($F$7:W$7),"",INDEX(TableDiv[[GASB]:[GASB]],_xlfn.AGGREGATE(15,3,(TableDiv[[Agency]:[Agency]]=$E636)/(TableDiv[[Agency]:[Agency]]=$E636)*(ROW(TableDiv[Agency])-ROW(TableDiv[[#Headers],[Agency]])),COLUMNS($F$7:W$7))))</f>
        <v/>
      </c>
      <c r="X636" s="1069" t="str" cm="1">
        <f t="array" ref="X636">IF($D636&lt;COLUMNS($F$7:X$7),"",INDEX(TableDiv[[GASB]:[GASB]],_xlfn.AGGREGATE(15,3,(TableDiv[[Agency]:[Agency]]=$E636)/(TableDiv[[Agency]:[Agency]]=$E636)*(ROW(TableDiv[Agency])-ROW(TableDiv[[#Headers],[Agency]])),COLUMNS($F$7:X$7))))</f>
        <v/>
      </c>
      <c r="Y636" s="1069" t="str" cm="1">
        <f t="array" ref="Y636">IF($D636&lt;COLUMNS($F$7:Y$7),"",INDEX(TableDiv[[GASB]:[GASB]],_xlfn.AGGREGATE(15,3,(TableDiv[[Agency]:[Agency]]=$E636)/(TableDiv[[Agency]:[Agency]]=$E636)*(ROW(TableDiv[Agency])-ROW(TableDiv[[#Headers],[Agency]])),COLUMNS($F$7:Y$7))))</f>
        <v/>
      </c>
      <c r="Z636" s="1069" t="str" cm="1">
        <f t="array" ref="Z636">IF($D636&lt;COLUMNS($F$7:Z$7),"",INDEX(TableDiv[[GASB]:[GASB]],_xlfn.AGGREGATE(15,3,(TableDiv[[Agency]:[Agency]]=$E636)/(TableDiv[[Agency]:[Agency]]=$E636)*(ROW(TableDiv[Agency])-ROW(TableDiv[[#Headers],[Agency]])),COLUMNS($F$7:Z$7))))</f>
        <v/>
      </c>
      <c r="AA636" s="1069" t="str" cm="1">
        <f t="array" ref="AA636">IF($D636&lt;COLUMNS($F$7:AA$7),"",INDEX(TableDiv[[GASB]:[GASB]],_xlfn.AGGREGATE(15,3,(TableDiv[[Agency]:[Agency]]=$E636)/(TableDiv[[Agency]:[Agency]]=$E636)*(ROW(TableDiv[Agency])-ROW(TableDiv[[#Headers],[Agency]])),COLUMNS($F$7:AA$7))))</f>
        <v/>
      </c>
      <c r="AB636" s="1069" t="str" cm="1">
        <f t="array" ref="AB636">IF($D636&lt;COLUMNS($F$7:AB$7),"",INDEX(TableDiv[[GASB]:[GASB]],_xlfn.AGGREGATE(15,3,(TableDiv[[Agency]:[Agency]]=$E636)/(TableDiv[[Agency]:[Agency]]=$E636)*(ROW(TableDiv[Agency])-ROW(TableDiv[[#Headers],[Agency]])),COLUMNS($F$7:AB$7))))</f>
        <v/>
      </c>
      <c r="AC636" s="1069" t="str" cm="1">
        <f t="array" ref="AC636">IF($D636&lt;COLUMNS($F$7:AC$7),"",INDEX(TableDiv[[GASB]:[GASB]],_xlfn.AGGREGATE(15,3,(TableDiv[[Agency]:[Agency]]=$E636)/(TableDiv[[Agency]:[Agency]]=$E636)*(ROW(TableDiv[Agency])-ROW(TableDiv[[#Headers],[Agency]])),COLUMNS($F$7:AC$7))))</f>
        <v/>
      </c>
      <c r="AD636" s="1069" t="str" cm="1">
        <f t="array" ref="AD636">IF($D636&lt;COLUMNS($F$7:AD$7),"",INDEX(TableDiv[[GASB]:[GASB]],_xlfn.AGGREGATE(15,3,(TableDiv[[Agency]:[Agency]]=$E636)/(TableDiv[[Agency]:[Agency]]=$E636)*(ROW(TableDiv[Agency])-ROW(TableDiv[[#Headers],[Agency]])),COLUMNS($F$7:AD$7))))</f>
        <v/>
      </c>
      <c r="AE636" s="1069" t="str" cm="1">
        <f t="array" ref="AE636">IF($D636&lt;COLUMNS($F$7:AE$7),"",INDEX(TableDiv[[GASB]:[GASB]],_xlfn.AGGREGATE(15,3,(TableDiv[[Agency]:[Agency]]=$E636)/(TableDiv[[Agency]:[Agency]]=$E636)*(ROW(TableDiv[Agency])-ROW(TableDiv[[#Headers],[Agency]])),COLUMNS($F$7:AE$7))))</f>
        <v/>
      </c>
      <c r="AF636" s="1069" t="str" cm="1">
        <f t="array" ref="AF636">IF($D636&lt;COLUMNS($F$7:AF$7),"",INDEX(TableDiv[[GASB]:[GASB]],_xlfn.AGGREGATE(15,3,(TableDiv[[Agency]:[Agency]]=$E636)/(TableDiv[[Agency]:[Agency]]=$E636)*(ROW(TableDiv[Agency])-ROW(TableDiv[[#Headers],[Agency]])),COLUMNS($F$7:AF$7))))</f>
        <v/>
      </c>
      <c r="AG636" s="1069" t="str" cm="1">
        <f t="array" ref="AG636">IF($D636&lt;COLUMNS($F$7:AG$7),"",INDEX(TableDiv[[GASB]:[GASB]],_xlfn.AGGREGATE(15,3,(TableDiv[[Agency]:[Agency]]=$E636)/(TableDiv[[Agency]:[Agency]]=$E636)*(ROW(TableDiv[Agency])-ROW(TableDiv[[#Headers],[Agency]])),COLUMNS($F$7:AG$7))))</f>
        <v/>
      </c>
      <c r="AH636" s="1069" t="str" cm="1">
        <f t="array" ref="AH636">IF($D636&lt;COLUMNS($F$7:AH$7),"",INDEX(TableDiv[[GASB]:[GASB]],_xlfn.AGGREGATE(15,3,(TableDiv[[Agency]:[Agency]]=$E636)/(TableDiv[[Agency]:[Agency]]=$E636)*(ROW(TableDiv[Agency])-ROW(TableDiv[[#Headers],[Agency]])),COLUMNS($F$7:AH$7))))</f>
        <v/>
      </c>
      <c r="AI636" s="1069" t="str" cm="1">
        <f t="array" ref="AI636">IF($D636&lt;COLUMNS($F$7:AI$7),"",INDEX(TableDiv[[GASB]:[GASB]],_xlfn.AGGREGATE(15,3,(TableDiv[[Agency]:[Agency]]=$E636)/(TableDiv[[Agency]:[Agency]]=$E636)*(ROW(TableDiv[Agency])-ROW(TableDiv[[#Headers],[Agency]])),COLUMNS($F$7:AI$7))))</f>
        <v/>
      </c>
      <c r="AJ636" s="1069" t="str" cm="1">
        <f t="array" ref="AJ636">IF($D636&lt;COLUMNS($F$7:AJ$7),"",INDEX(TableDiv[[GASB]:[GASB]],_xlfn.AGGREGATE(15,3,(TableDiv[[Agency]:[Agency]]=$E636)/(TableDiv[[Agency]:[Agency]]=$E636)*(ROW(TableDiv[Agency])-ROW(TableDiv[[#Headers],[Agency]])),COLUMNS($F$7:AJ$7))))</f>
        <v/>
      </c>
      <c r="AK636" s="1069" t="str" cm="1">
        <f t="array" ref="AK636">IF($D636&lt;COLUMNS($F$7:AK$7),"",INDEX(TableDiv[[GASB]:[GASB]],_xlfn.AGGREGATE(15,3,(TableDiv[[Agency]:[Agency]]=$E636)/(TableDiv[[Agency]:[Agency]]=$E636)*(ROW(TableDiv[Agency])-ROW(TableDiv[[#Headers],[Agency]])),COLUMNS($F$7:AK$7))))</f>
        <v/>
      </c>
      <c r="AL636" s="1069" t="str" cm="1">
        <f t="array" ref="AL636">IF($D636&lt;COLUMNS($F$7:AL$7),"",INDEX(TableDiv[[GASB]:[GASB]],_xlfn.AGGREGATE(15,3,(TableDiv[[Agency]:[Agency]]=$E636)/(TableDiv[[Agency]:[Agency]]=$E636)*(ROW(TableDiv[Agency])-ROW(TableDiv[[#Headers],[Agency]])),COLUMNS($F$7:AL$7))))</f>
        <v/>
      </c>
      <c r="AM636" s="1069" t="str" cm="1">
        <f t="array" ref="AM636">IF($D636&lt;COLUMNS($F$7:AM$7),"",INDEX(TableDiv[[GASB]:[GASB]],_xlfn.AGGREGATE(15,3,(TableDiv[[Agency]:[Agency]]=$E636)/(TableDiv[[Agency]:[Agency]]=$E636)*(ROW(TableDiv[Agency])-ROW(TableDiv[[#Headers],[Agency]])),COLUMNS($F$7:AM$7))))</f>
        <v/>
      </c>
      <c r="AN636" s="1069"/>
      <c r="AO636" s="1069"/>
      <c r="AP636" s="1069"/>
      <c r="AQ636" s="1069"/>
      <c r="AR636" s="1069"/>
      <c r="AS636" s="1069"/>
    </row>
    <row r="637" spans="1:45">
      <c r="A637" s="1069"/>
      <c r="B637" s="1069"/>
      <c r="C637" s="1069"/>
      <c r="W637" s="1069" t="str" cm="1">
        <f t="array" ref="W637">IF($D637&lt;COLUMNS($F$7:W$7),"",INDEX(TableDiv[[GASB]:[GASB]],_xlfn.AGGREGATE(15,3,(TableDiv[[Agency]:[Agency]]=$E637)/(TableDiv[[Agency]:[Agency]]=$E637)*(ROW(TableDiv[Agency])-ROW(TableDiv[[#Headers],[Agency]])),COLUMNS($F$7:W$7))))</f>
        <v/>
      </c>
      <c r="X637" s="1069" t="str" cm="1">
        <f t="array" ref="X637">IF($D637&lt;COLUMNS($F$7:X$7),"",INDEX(TableDiv[[GASB]:[GASB]],_xlfn.AGGREGATE(15,3,(TableDiv[[Agency]:[Agency]]=$E637)/(TableDiv[[Agency]:[Agency]]=$E637)*(ROW(TableDiv[Agency])-ROW(TableDiv[[#Headers],[Agency]])),COLUMNS($F$7:X$7))))</f>
        <v/>
      </c>
      <c r="Y637" s="1069" t="str" cm="1">
        <f t="array" ref="Y637">IF($D637&lt;COLUMNS($F$7:Y$7),"",INDEX(TableDiv[[GASB]:[GASB]],_xlfn.AGGREGATE(15,3,(TableDiv[[Agency]:[Agency]]=$E637)/(TableDiv[[Agency]:[Agency]]=$E637)*(ROW(TableDiv[Agency])-ROW(TableDiv[[#Headers],[Agency]])),COLUMNS($F$7:Y$7))))</f>
        <v/>
      </c>
      <c r="Z637" s="1069" t="str" cm="1">
        <f t="array" ref="Z637">IF($D637&lt;COLUMNS($F$7:Z$7),"",INDEX(TableDiv[[GASB]:[GASB]],_xlfn.AGGREGATE(15,3,(TableDiv[[Agency]:[Agency]]=$E637)/(TableDiv[[Agency]:[Agency]]=$E637)*(ROW(TableDiv[Agency])-ROW(TableDiv[[#Headers],[Agency]])),COLUMNS($F$7:Z$7))))</f>
        <v/>
      </c>
      <c r="AA637" s="1069" t="str" cm="1">
        <f t="array" ref="AA637">IF($D637&lt;COLUMNS($F$7:AA$7),"",INDEX(TableDiv[[GASB]:[GASB]],_xlfn.AGGREGATE(15,3,(TableDiv[[Agency]:[Agency]]=$E637)/(TableDiv[[Agency]:[Agency]]=$E637)*(ROW(TableDiv[Agency])-ROW(TableDiv[[#Headers],[Agency]])),COLUMNS($F$7:AA$7))))</f>
        <v/>
      </c>
      <c r="AB637" s="1069" t="str" cm="1">
        <f t="array" ref="AB637">IF($D637&lt;COLUMNS($F$7:AB$7),"",INDEX(TableDiv[[GASB]:[GASB]],_xlfn.AGGREGATE(15,3,(TableDiv[[Agency]:[Agency]]=$E637)/(TableDiv[[Agency]:[Agency]]=$E637)*(ROW(TableDiv[Agency])-ROW(TableDiv[[#Headers],[Agency]])),COLUMNS($F$7:AB$7))))</f>
        <v/>
      </c>
      <c r="AC637" s="1069" t="str" cm="1">
        <f t="array" ref="AC637">IF($D637&lt;COLUMNS($F$7:AC$7),"",INDEX(TableDiv[[GASB]:[GASB]],_xlfn.AGGREGATE(15,3,(TableDiv[[Agency]:[Agency]]=$E637)/(TableDiv[[Agency]:[Agency]]=$E637)*(ROW(TableDiv[Agency])-ROW(TableDiv[[#Headers],[Agency]])),COLUMNS($F$7:AC$7))))</f>
        <v/>
      </c>
      <c r="AD637" s="1069" t="str" cm="1">
        <f t="array" ref="AD637">IF($D637&lt;COLUMNS($F$7:AD$7),"",INDEX(TableDiv[[GASB]:[GASB]],_xlfn.AGGREGATE(15,3,(TableDiv[[Agency]:[Agency]]=$E637)/(TableDiv[[Agency]:[Agency]]=$E637)*(ROW(TableDiv[Agency])-ROW(TableDiv[[#Headers],[Agency]])),COLUMNS($F$7:AD$7))))</f>
        <v/>
      </c>
      <c r="AE637" s="1069" t="str" cm="1">
        <f t="array" ref="AE637">IF($D637&lt;COLUMNS($F$7:AE$7),"",INDEX(TableDiv[[GASB]:[GASB]],_xlfn.AGGREGATE(15,3,(TableDiv[[Agency]:[Agency]]=$E637)/(TableDiv[[Agency]:[Agency]]=$E637)*(ROW(TableDiv[Agency])-ROW(TableDiv[[#Headers],[Agency]])),COLUMNS($F$7:AE$7))))</f>
        <v/>
      </c>
      <c r="AF637" s="1069" t="str" cm="1">
        <f t="array" ref="AF637">IF($D637&lt;COLUMNS($F$7:AF$7),"",INDEX(TableDiv[[GASB]:[GASB]],_xlfn.AGGREGATE(15,3,(TableDiv[[Agency]:[Agency]]=$E637)/(TableDiv[[Agency]:[Agency]]=$E637)*(ROW(TableDiv[Agency])-ROW(TableDiv[[#Headers],[Agency]])),COLUMNS($F$7:AF$7))))</f>
        <v/>
      </c>
      <c r="AG637" s="1069" t="str" cm="1">
        <f t="array" ref="AG637">IF($D637&lt;COLUMNS($F$7:AG$7),"",INDEX(TableDiv[[GASB]:[GASB]],_xlfn.AGGREGATE(15,3,(TableDiv[[Agency]:[Agency]]=$E637)/(TableDiv[[Agency]:[Agency]]=$E637)*(ROW(TableDiv[Agency])-ROW(TableDiv[[#Headers],[Agency]])),COLUMNS($F$7:AG$7))))</f>
        <v/>
      </c>
      <c r="AH637" s="1069" t="str" cm="1">
        <f t="array" ref="AH637">IF($D637&lt;COLUMNS($F$7:AH$7),"",INDEX(TableDiv[[GASB]:[GASB]],_xlfn.AGGREGATE(15,3,(TableDiv[[Agency]:[Agency]]=$E637)/(TableDiv[[Agency]:[Agency]]=$E637)*(ROW(TableDiv[Agency])-ROW(TableDiv[[#Headers],[Agency]])),COLUMNS($F$7:AH$7))))</f>
        <v/>
      </c>
      <c r="AI637" s="1069" t="str" cm="1">
        <f t="array" ref="AI637">IF($D637&lt;COLUMNS($F$7:AI$7),"",INDEX(TableDiv[[GASB]:[GASB]],_xlfn.AGGREGATE(15,3,(TableDiv[[Agency]:[Agency]]=$E637)/(TableDiv[[Agency]:[Agency]]=$E637)*(ROW(TableDiv[Agency])-ROW(TableDiv[[#Headers],[Agency]])),COLUMNS($F$7:AI$7))))</f>
        <v/>
      </c>
      <c r="AJ637" s="1069" t="str" cm="1">
        <f t="array" ref="AJ637">IF($D637&lt;COLUMNS($F$7:AJ$7),"",INDEX(TableDiv[[GASB]:[GASB]],_xlfn.AGGREGATE(15,3,(TableDiv[[Agency]:[Agency]]=$E637)/(TableDiv[[Agency]:[Agency]]=$E637)*(ROW(TableDiv[Agency])-ROW(TableDiv[[#Headers],[Agency]])),COLUMNS($F$7:AJ$7))))</f>
        <v/>
      </c>
      <c r="AK637" s="1069" t="str" cm="1">
        <f t="array" ref="AK637">IF($D637&lt;COLUMNS($F$7:AK$7),"",INDEX(TableDiv[[GASB]:[GASB]],_xlfn.AGGREGATE(15,3,(TableDiv[[Agency]:[Agency]]=$E637)/(TableDiv[[Agency]:[Agency]]=$E637)*(ROW(TableDiv[Agency])-ROW(TableDiv[[#Headers],[Agency]])),COLUMNS($F$7:AK$7))))</f>
        <v/>
      </c>
      <c r="AL637" s="1069" t="str" cm="1">
        <f t="array" ref="AL637">IF($D637&lt;COLUMNS($F$7:AL$7),"",INDEX(TableDiv[[GASB]:[GASB]],_xlfn.AGGREGATE(15,3,(TableDiv[[Agency]:[Agency]]=$E637)/(TableDiv[[Agency]:[Agency]]=$E637)*(ROW(TableDiv[Agency])-ROW(TableDiv[[#Headers],[Agency]])),COLUMNS($F$7:AL$7))))</f>
        <v/>
      </c>
      <c r="AM637" s="1069" t="str" cm="1">
        <f t="array" ref="AM637">IF($D637&lt;COLUMNS($F$7:AM$7),"",INDEX(TableDiv[[GASB]:[GASB]],_xlfn.AGGREGATE(15,3,(TableDiv[[Agency]:[Agency]]=$E637)/(TableDiv[[Agency]:[Agency]]=$E637)*(ROW(TableDiv[Agency])-ROW(TableDiv[[#Headers],[Agency]])),COLUMNS($F$7:AM$7))))</f>
        <v/>
      </c>
      <c r="AN637" s="1069"/>
      <c r="AO637" s="1069"/>
      <c r="AP637" s="1069"/>
      <c r="AQ637" s="1069"/>
      <c r="AR637" s="1069"/>
      <c r="AS637" s="1069"/>
    </row>
    <row r="638" spans="1:45">
      <c r="A638" s="1069"/>
      <c r="B638" s="1069"/>
      <c r="C638" s="1069"/>
      <c r="W638" s="1069" t="str" cm="1">
        <f t="array" ref="W638">IF($D638&lt;COLUMNS($F$7:W$7),"",INDEX(TableDiv[[GASB]:[GASB]],_xlfn.AGGREGATE(15,3,(TableDiv[[Agency]:[Agency]]=$E638)/(TableDiv[[Agency]:[Agency]]=$E638)*(ROW(TableDiv[Agency])-ROW(TableDiv[[#Headers],[Agency]])),COLUMNS($F$7:W$7))))</f>
        <v/>
      </c>
      <c r="X638" s="1069" t="str" cm="1">
        <f t="array" ref="X638">IF($D638&lt;COLUMNS($F$7:X$7),"",INDEX(TableDiv[[GASB]:[GASB]],_xlfn.AGGREGATE(15,3,(TableDiv[[Agency]:[Agency]]=$E638)/(TableDiv[[Agency]:[Agency]]=$E638)*(ROW(TableDiv[Agency])-ROW(TableDiv[[#Headers],[Agency]])),COLUMNS($F$7:X$7))))</f>
        <v/>
      </c>
      <c r="Y638" s="1069" t="str" cm="1">
        <f t="array" ref="Y638">IF($D638&lt;COLUMNS($F$7:Y$7),"",INDEX(TableDiv[[GASB]:[GASB]],_xlfn.AGGREGATE(15,3,(TableDiv[[Agency]:[Agency]]=$E638)/(TableDiv[[Agency]:[Agency]]=$E638)*(ROW(TableDiv[Agency])-ROW(TableDiv[[#Headers],[Agency]])),COLUMNS($F$7:Y$7))))</f>
        <v/>
      </c>
      <c r="Z638" s="1069" t="str" cm="1">
        <f t="array" ref="Z638">IF($D638&lt;COLUMNS($F$7:Z$7),"",INDEX(TableDiv[[GASB]:[GASB]],_xlfn.AGGREGATE(15,3,(TableDiv[[Agency]:[Agency]]=$E638)/(TableDiv[[Agency]:[Agency]]=$E638)*(ROW(TableDiv[Agency])-ROW(TableDiv[[#Headers],[Agency]])),COLUMNS($F$7:Z$7))))</f>
        <v/>
      </c>
      <c r="AA638" s="1069" t="str" cm="1">
        <f t="array" ref="AA638">IF($D638&lt;COLUMNS($F$7:AA$7),"",INDEX(TableDiv[[GASB]:[GASB]],_xlfn.AGGREGATE(15,3,(TableDiv[[Agency]:[Agency]]=$E638)/(TableDiv[[Agency]:[Agency]]=$E638)*(ROW(TableDiv[Agency])-ROW(TableDiv[[#Headers],[Agency]])),COLUMNS($F$7:AA$7))))</f>
        <v/>
      </c>
      <c r="AB638" s="1069" t="str" cm="1">
        <f t="array" ref="AB638">IF($D638&lt;COLUMNS($F$7:AB$7),"",INDEX(TableDiv[[GASB]:[GASB]],_xlfn.AGGREGATE(15,3,(TableDiv[[Agency]:[Agency]]=$E638)/(TableDiv[[Agency]:[Agency]]=$E638)*(ROW(TableDiv[Agency])-ROW(TableDiv[[#Headers],[Agency]])),COLUMNS($F$7:AB$7))))</f>
        <v/>
      </c>
      <c r="AC638" s="1069" t="str" cm="1">
        <f t="array" ref="AC638">IF($D638&lt;COLUMNS($F$7:AC$7),"",INDEX(TableDiv[[GASB]:[GASB]],_xlfn.AGGREGATE(15,3,(TableDiv[[Agency]:[Agency]]=$E638)/(TableDiv[[Agency]:[Agency]]=$E638)*(ROW(TableDiv[Agency])-ROW(TableDiv[[#Headers],[Agency]])),COLUMNS($F$7:AC$7))))</f>
        <v/>
      </c>
      <c r="AD638" s="1069" t="str" cm="1">
        <f t="array" ref="AD638">IF($D638&lt;COLUMNS($F$7:AD$7),"",INDEX(TableDiv[[GASB]:[GASB]],_xlfn.AGGREGATE(15,3,(TableDiv[[Agency]:[Agency]]=$E638)/(TableDiv[[Agency]:[Agency]]=$E638)*(ROW(TableDiv[Agency])-ROW(TableDiv[[#Headers],[Agency]])),COLUMNS($F$7:AD$7))))</f>
        <v/>
      </c>
      <c r="AE638" s="1069" t="str" cm="1">
        <f t="array" ref="AE638">IF($D638&lt;COLUMNS($F$7:AE$7),"",INDEX(TableDiv[[GASB]:[GASB]],_xlfn.AGGREGATE(15,3,(TableDiv[[Agency]:[Agency]]=$E638)/(TableDiv[[Agency]:[Agency]]=$E638)*(ROW(TableDiv[Agency])-ROW(TableDiv[[#Headers],[Agency]])),COLUMNS($F$7:AE$7))))</f>
        <v/>
      </c>
      <c r="AF638" s="1069" t="str" cm="1">
        <f t="array" ref="AF638">IF($D638&lt;COLUMNS($F$7:AF$7),"",INDEX(TableDiv[[GASB]:[GASB]],_xlfn.AGGREGATE(15,3,(TableDiv[[Agency]:[Agency]]=$E638)/(TableDiv[[Agency]:[Agency]]=$E638)*(ROW(TableDiv[Agency])-ROW(TableDiv[[#Headers],[Agency]])),COLUMNS($F$7:AF$7))))</f>
        <v/>
      </c>
      <c r="AG638" s="1069" t="str" cm="1">
        <f t="array" ref="AG638">IF($D638&lt;COLUMNS($F$7:AG$7),"",INDEX(TableDiv[[GASB]:[GASB]],_xlfn.AGGREGATE(15,3,(TableDiv[[Agency]:[Agency]]=$E638)/(TableDiv[[Agency]:[Agency]]=$E638)*(ROW(TableDiv[Agency])-ROW(TableDiv[[#Headers],[Agency]])),COLUMNS($F$7:AG$7))))</f>
        <v/>
      </c>
      <c r="AH638" s="1069" t="str" cm="1">
        <f t="array" ref="AH638">IF($D638&lt;COLUMNS($F$7:AH$7),"",INDEX(TableDiv[[GASB]:[GASB]],_xlfn.AGGREGATE(15,3,(TableDiv[[Agency]:[Agency]]=$E638)/(TableDiv[[Agency]:[Agency]]=$E638)*(ROW(TableDiv[Agency])-ROW(TableDiv[[#Headers],[Agency]])),COLUMNS($F$7:AH$7))))</f>
        <v/>
      </c>
      <c r="AI638" s="1069" t="str" cm="1">
        <f t="array" ref="AI638">IF($D638&lt;COLUMNS($F$7:AI$7),"",INDEX(TableDiv[[GASB]:[GASB]],_xlfn.AGGREGATE(15,3,(TableDiv[[Agency]:[Agency]]=$E638)/(TableDiv[[Agency]:[Agency]]=$E638)*(ROW(TableDiv[Agency])-ROW(TableDiv[[#Headers],[Agency]])),COLUMNS($F$7:AI$7))))</f>
        <v/>
      </c>
      <c r="AJ638" s="1069" t="str" cm="1">
        <f t="array" ref="AJ638">IF($D638&lt;COLUMNS($F$7:AJ$7),"",INDEX(TableDiv[[GASB]:[GASB]],_xlfn.AGGREGATE(15,3,(TableDiv[[Agency]:[Agency]]=$E638)/(TableDiv[[Agency]:[Agency]]=$E638)*(ROW(TableDiv[Agency])-ROW(TableDiv[[#Headers],[Agency]])),COLUMNS($F$7:AJ$7))))</f>
        <v/>
      </c>
      <c r="AK638" s="1069" t="str" cm="1">
        <f t="array" ref="AK638">IF($D638&lt;COLUMNS($F$7:AK$7),"",INDEX(TableDiv[[GASB]:[GASB]],_xlfn.AGGREGATE(15,3,(TableDiv[[Agency]:[Agency]]=$E638)/(TableDiv[[Agency]:[Agency]]=$E638)*(ROW(TableDiv[Agency])-ROW(TableDiv[[#Headers],[Agency]])),COLUMNS($F$7:AK$7))))</f>
        <v/>
      </c>
      <c r="AL638" s="1069" t="str" cm="1">
        <f t="array" ref="AL638">IF($D638&lt;COLUMNS($F$7:AL$7),"",INDEX(TableDiv[[GASB]:[GASB]],_xlfn.AGGREGATE(15,3,(TableDiv[[Agency]:[Agency]]=$E638)/(TableDiv[[Agency]:[Agency]]=$E638)*(ROW(TableDiv[Agency])-ROW(TableDiv[[#Headers],[Agency]])),COLUMNS($F$7:AL$7))))</f>
        <v/>
      </c>
      <c r="AM638" s="1069" t="str" cm="1">
        <f t="array" ref="AM638">IF($D638&lt;COLUMNS($F$7:AM$7),"",INDEX(TableDiv[[GASB]:[GASB]],_xlfn.AGGREGATE(15,3,(TableDiv[[Agency]:[Agency]]=$E638)/(TableDiv[[Agency]:[Agency]]=$E638)*(ROW(TableDiv[Agency])-ROW(TableDiv[[#Headers],[Agency]])),COLUMNS($F$7:AM$7))))</f>
        <v/>
      </c>
      <c r="AN638" s="1069"/>
      <c r="AO638" s="1069"/>
      <c r="AP638" s="1069"/>
      <c r="AQ638" s="1069"/>
      <c r="AR638" s="1069"/>
      <c r="AS638" s="1069"/>
    </row>
    <row r="639" spans="1:45">
      <c r="A639" s="1069"/>
      <c r="B639" s="1069"/>
      <c r="C639" s="1069"/>
      <c r="W639" s="1069" t="str" cm="1">
        <f t="array" ref="W639">IF($D639&lt;COLUMNS($F$7:W$7),"",INDEX(TableDiv[[GASB]:[GASB]],_xlfn.AGGREGATE(15,3,(TableDiv[[Agency]:[Agency]]=$E639)/(TableDiv[[Agency]:[Agency]]=$E639)*(ROW(TableDiv[Agency])-ROW(TableDiv[[#Headers],[Agency]])),COLUMNS($F$7:W$7))))</f>
        <v/>
      </c>
      <c r="X639" s="1069" t="str" cm="1">
        <f t="array" ref="X639">IF($D639&lt;COLUMNS($F$7:X$7),"",INDEX(TableDiv[[GASB]:[GASB]],_xlfn.AGGREGATE(15,3,(TableDiv[[Agency]:[Agency]]=$E639)/(TableDiv[[Agency]:[Agency]]=$E639)*(ROW(TableDiv[Agency])-ROW(TableDiv[[#Headers],[Agency]])),COLUMNS($F$7:X$7))))</f>
        <v/>
      </c>
      <c r="Y639" s="1069" t="str" cm="1">
        <f t="array" ref="Y639">IF($D639&lt;COLUMNS($F$7:Y$7),"",INDEX(TableDiv[[GASB]:[GASB]],_xlfn.AGGREGATE(15,3,(TableDiv[[Agency]:[Agency]]=$E639)/(TableDiv[[Agency]:[Agency]]=$E639)*(ROW(TableDiv[Agency])-ROW(TableDiv[[#Headers],[Agency]])),COLUMNS($F$7:Y$7))))</f>
        <v/>
      </c>
      <c r="Z639" s="1069" t="str" cm="1">
        <f t="array" ref="Z639">IF($D639&lt;COLUMNS($F$7:Z$7),"",INDEX(TableDiv[[GASB]:[GASB]],_xlfn.AGGREGATE(15,3,(TableDiv[[Agency]:[Agency]]=$E639)/(TableDiv[[Agency]:[Agency]]=$E639)*(ROW(TableDiv[Agency])-ROW(TableDiv[[#Headers],[Agency]])),COLUMNS($F$7:Z$7))))</f>
        <v/>
      </c>
      <c r="AA639" s="1069" t="str" cm="1">
        <f t="array" ref="AA639">IF($D639&lt;COLUMNS($F$7:AA$7),"",INDEX(TableDiv[[GASB]:[GASB]],_xlfn.AGGREGATE(15,3,(TableDiv[[Agency]:[Agency]]=$E639)/(TableDiv[[Agency]:[Agency]]=$E639)*(ROW(TableDiv[Agency])-ROW(TableDiv[[#Headers],[Agency]])),COLUMNS($F$7:AA$7))))</f>
        <v/>
      </c>
      <c r="AB639" s="1069" t="str" cm="1">
        <f t="array" ref="AB639">IF($D639&lt;COLUMNS($F$7:AB$7),"",INDEX(TableDiv[[GASB]:[GASB]],_xlfn.AGGREGATE(15,3,(TableDiv[[Agency]:[Agency]]=$E639)/(TableDiv[[Agency]:[Agency]]=$E639)*(ROW(TableDiv[Agency])-ROW(TableDiv[[#Headers],[Agency]])),COLUMNS($F$7:AB$7))))</f>
        <v/>
      </c>
      <c r="AC639" s="1069" t="str" cm="1">
        <f t="array" ref="AC639">IF($D639&lt;COLUMNS($F$7:AC$7),"",INDEX(TableDiv[[GASB]:[GASB]],_xlfn.AGGREGATE(15,3,(TableDiv[[Agency]:[Agency]]=$E639)/(TableDiv[[Agency]:[Agency]]=$E639)*(ROW(TableDiv[Agency])-ROW(TableDiv[[#Headers],[Agency]])),COLUMNS($F$7:AC$7))))</f>
        <v/>
      </c>
      <c r="AD639" s="1069" t="str" cm="1">
        <f t="array" ref="AD639">IF($D639&lt;COLUMNS($F$7:AD$7),"",INDEX(TableDiv[[GASB]:[GASB]],_xlfn.AGGREGATE(15,3,(TableDiv[[Agency]:[Agency]]=$E639)/(TableDiv[[Agency]:[Agency]]=$E639)*(ROW(TableDiv[Agency])-ROW(TableDiv[[#Headers],[Agency]])),COLUMNS($F$7:AD$7))))</f>
        <v/>
      </c>
      <c r="AE639" s="1069" t="str" cm="1">
        <f t="array" ref="AE639">IF($D639&lt;COLUMNS($F$7:AE$7),"",INDEX(TableDiv[[GASB]:[GASB]],_xlfn.AGGREGATE(15,3,(TableDiv[[Agency]:[Agency]]=$E639)/(TableDiv[[Agency]:[Agency]]=$E639)*(ROW(TableDiv[Agency])-ROW(TableDiv[[#Headers],[Agency]])),COLUMNS($F$7:AE$7))))</f>
        <v/>
      </c>
      <c r="AF639" s="1069" t="str" cm="1">
        <f t="array" ref="AF639">IF($D639&lt;COLUMNS($F$7:AF$7),"",INDEX(TableDiv[[GASB]:[GASB]],_xlfn.AGGREGATE(15,3,(TableDiv[[Agency]:[Agency]]=$E639)/(TableDiv[[Agency]:[Agency]]=$E639)*(ROW(TableDiv[Agency])-ROW(TableDiv[[#Headers],[Agency]])),COLUMNS($F$7:AF$7))))</f>
        <v/>
      </c>
      <c r="AG639" s="1069" t="str" cm="1">
        <f t="array" ref="AG639">IF($D639&lt;COLUMNS($F$7:AG$7),"",INDEX(TableDiv[[GASB]:[GASB]],_xlfn.AGGREGATE(15,3,(TableDiv[[Agency]:[Agency]]=$E639)/(TableDiv[[Agency]:[Agency]]=$E639)*(ROW(TableDiv[Agency])-ROW(TableDiv[[#Headers],[Agency]])),COLUMNS($F$7:AG$7))))</f>
        <v/>
      </c>
      <c r="AH639" s="1069" t="str" cm="1">
        <f t="array" ref="AH639">IF($D639&lt;COLUMNS($F$7:AH$7),"",INDEX(TableDiv[[GASB]:[GASB]],_xlfn.AGGREGATE(15,3,(TableDiv[[Agency]:[Agency]]=$E639)/(TableDiv[[Agency]:[Agency]]=$E639)*(ROW(TableDiv[Agency])-ROW(TableDiv[[#Headers],[Agency]])),COLUMNS($F$7:AH$7))))</f>
        <v/>
      </c>
      <c r="AI639" s="1069" t="str" cm="1">
        <f t="array" ref="AI639">IF($D639&lt;COLUMNS($F$7:AI$7),"",INDEX(TableDiv[[GASB]:[GASB]],_xlfn.AGGREGATE(15,3,(TableDiv[[Agency]:[Agency]]=$E639)/(TableDiv[[Agency]:[Agency]]=$E639)*(ROW(TableDiv[Agency])-ROW(TableDiv[[#Headers],[Agency]])),COLUMNS($F$7:AI$7))))</f>
        <v/>
      </c>
      <c r="AJ639" s="1069" t="str" cm="1">
        <f t="array" ref="AJ639">IF($D639&lt;COLUMNS($F$7:AJ$7),"",INDEX(TableDiv[[GASB]:[GASB]],_xlfn.AGGREGATE(15,3,(TableDiv[[Agency]:[Agency]]=$E639)/(TableDiv[[Agency]:[Agency]]=$E639)*(ROW(TableDiv[Agency])-ROW(TableDiv[[#Headers],[Agency]])),COLUMNS($F$7:AJ$7))))</f>
        <v/>
      </c>
      <c r="AK639" s="1069" t="str" cm="1">
        <f t="array" ref="AK639">IF($D639&lt;COLUMNS($F$7:AK$7),"",INDEX(TableDiv[[GASB]:[GASB]],_xlfn.AGGREGATE(15,3,(TableDiv[[Agency]:[Agency]]=$E639)/(TableDiv[[Agency]:[Agency]]=$E639)*(ROW(TableDiv[Agency])-ROW(TableDiv[[#Headers],[Agency]])),COLUMNS($F$7:AK$7))))</f>
        <v/>
      </c>
      <c r="AL639" s="1069" t="str" cm="1">
        <f t="array" ref="AL639">IF($D639&lt;COLUMNS($F$7:AL$7),"",INDEX(TableDiv[[GASB]:[GASB]],_xlfn.AGGREGATE(15,3,(TableDiv[[Agency]:[Agency]]=$E639)/(TableDiv[[Agency]:[Agency]]=$E639)*(ROW(TableDiv[Agency])-ROW(TableDiv[[#Headers],[Agency]])),COLUMNS($F$7:AL$7))))</f>
        <v/>
      </c>
      <c r="AM639" s="1069" t="str" cm="1">
        <f t="array" ref="AM639">IF($D639&lt;COLUMNS($F$7:AM$7),"",INDEX(TableDiv[[GASB]:[GASB]],_xlfn.AGGREGATE(15,3,(TableDiv[[Agency]:[Agency]]=$E639)/(TableDiv[[Agency]:[Agency]]=$E639)*(ROW(TableDiv[Agency])-ROW(TableDiv[[#Headers],[Agency]])),COLUMNS($F$7:AM$7))))</f>
        <v/>
      </c>
      <c r="AN639" s="1069"/>
      <c r="AO639" s="1069"/>
      <c r="AP639" s="1069"/>
      <c r="AQ639" s="1069"/>
      <c r="AR639" s="1069"/>
      <c r="AS639" s="1069"/>
    </row>
    <row r="640" spans="1:45">
      <c r="A640" s="1069"/>
      <c r="B640" s="1069"/>
      <c r="C640" s="1069"/>
      <c r="W640" s="1069" t="str" cm="1">
        <f t="array" ref="W640">IF($D640&lt;COLUMNS($F$7:W$7),"",INDEX(TableDiv[[GASB]:[GASB]],_xlfn.AGGREGATE(15,3,(TableDiv[[Agency]:[Agency]]=$E640)/(TableDiv[[Agency]:[Agency]]=$E640)*(ROW(TableDiv[Agency])-ROW(TableDiv[[#Headers],[Agency]])),COLUMNS($F$7:W$7))))</f>
        <v/>
      </c>
      <c r="X640" s="1069" t="str" cm="1">
        <f t="array" ref="X640">IF($D640&lt;COLUMNS($F$7:X$7),"",INDEX(TableDiv[[GASB]:[GASB]],_xlfn.AGGREGATE(15,3,(TableDiv[[Agency]:[Agency]]=$E640)/(TableDiv[[Agency]:[Agency]]=$E640)*(ROW(TableDiv[Agency])-ROW(TableDiv[[#Headers],[Agency]])),COLUMNS($F$7:X$7))))</f>
        <v/>
      </c>
      <c r="Y640" s="1069" t="str" cm="1">
        <f t="array" ref="Y640">IF($D640&lt;COLUMNS($F$7:Y$7),"",INDEX(TableDiv[[GASB]:[GASB]],_xlfn.AGGREGATE(15,3,(TableDiv[[Agency]:[Agency]]=$E640)/(TableDiv[[Agency]:[Agency]]=$E640)*(ROW(TableDiv[Agency])-ROW(TableDiv[[#Headers],[Agency]])),COLUMNS($F$7:Y$7))))</f>
        <v/>
      </c>
      <c r="Z640" s="1069" t="str" cm="1">
        <f t="array" ref="Z640">IF($D640&lt;COLUMNS($F$7:Z$7),"",INDEX(TableDiv[[GASB]:[GASB]],_xlfn.AGGREGATE(15,3,(TableDiv[[Agency]:[Agency]]=$E640)/(TableDiv[[Agency]:[Agency]]=$E640)*(ROW(TableDiv[Agency])-ROW(TableDiv[[#Headers],[Agency]])),COLUMNS($F$7:Z$7))))</f>
        <v/>
      </c>
      <c r="AA640" s="1069" t="str" cm="1">
        <f t="array" ref="AA640">IF($D640&lt;COLUMNS($F$7:AA$7),"",INDEX(TableDiv[[GASB]:[GASB]],_xlfn.AGGREGATE(15,3,(TableDiv[[Agency]:[Agency]]=$E640)/(TableDiv[[Agency]:[Agency]]=$E640)*(ROW(TableDiv[Agency])-ROW(TableDiv[[#Headers],[Agency]])),COLUMNS($F$7:AA$7))))</f>
        <v/>
      </c>
      <c r="AB640" s="1069" t="str" cm="1">
        <f t="array" ref="AB640">IF($D640&lt;COLUMNS($F$7:AB$7),"",INDEX(TableDiv[[GASB]:[GASB]],_xlfn.AGGREGATE(15,3,(TableDiv[[Agency]:[Agency]]=$E640)/(TableDiv[[Agency]:[Agency]]=$E640)*(ROW(TableDiv[Agency])-ROW(TableDiv[[#Headers],[Agency]])),COLUMNS($F$7:AB$7))))</f>
        <v/>
      </c>
      <c r="AC640" s="1069" t="str" cm="1">
        <f t="array" ref="AC640">IF($D640&lt;COLUMNS($F$7:AC$7),"",INDEX(TableDiv[[GASB]:[GASB]],_xlfn.AGGREGATE(15,3,(TableDiv[[Agency]:[Agency]]=$E640)/(TableDiv[[Agency]:[Agency]]=$E640)*(ROW(TableDiv[Agency])-ROW(TableDiv[[#Headers],[Agency]])),COLUMNS($F$7:AC$7))))</f>
        <v/>
      </c>
      <c r="AD640" s="1069" t="str" cm="1">
        <f t="array" ref="AD640">IF($D640&lt;COLUMNS($F$7:AD$7),"",INDEX(TableDiv[[GASB]:[GASB]],_xlfn.AGGREGATE(15,3,(TableDiv[[Agency]:[Agency]]=$E640)/(TableDiv[[Agency]:[Agency]]=$E640)*(ROW(TableDiv[Agency])-ROW(TableDiv[[#Headers],[Agency]])),COLUMNS($F$7:AD$7))))</f>
        <v/>
      </c>
      <c r="AE640" s="1069" t="str" cm="1">
        <f t="array" ref="AE640">IF($D640&lt;COLUMNS($F$7:AE$7),"",INDEX(TableDiv[[GASB]:[GASB]],_xlfn.AGGREGATE(15,3,(TableDiv[[Agency]:[Agency]]=$E640)/(TableDiv[[Agency]:[Agency]]=$E640)*(ROW(TableDiv[Agency])-ROW(TableDiv[[#Headers],[Agency]])),COLUMNS($F$7:AE$7))))</f>
        <v/>
      </c>
      <c r="AF640" s="1069" t="str" cm="1">
        <f t="array" ref="AF640">IF($D640&lt;COLUMNS($F$7:AF$7),"",INDEX(TableDiv[[GASB]:[GASB]],_xlfn.AGGREGATE(15,3,(TableDiv[[Agency]:[Agency]]=$E640)/(TableDiv[[Agency]:[Agency]]=$E640)*(ROW(TableDiv[Agency])-ROW(TableDiv[[#Headers],[Agency]])),COLUMNS($F$7:AF$7))))</f>
        <v/>
      </c>
      <c r="AG640" s="1069" t="str" cm="1">
        <f t="array" ref="AG640">IF($D640&lt;COLUMNS($F$7:AG$7),"",INDEX(TableDiv[[GASB]:[GASB]],_xlfn.AGGREGATE(15,3,(TableDiv[[Agency]:[Agency]]=$E640)/(TableDiv[[Agency]:[Agency]]=$E640)*(ROW(TableDiv[Agency])-ROW(TableDiv[[#Headers],[Agency]])),COLUMNS($F$7:AG$7))))</f>
        <v/>
      </c>
      <c r="AH640" s="1069" t="str" cm="1">
        <f t="array" ref="AH640">IF($D640&lt;COLUMNS($F$7:AH$7),"",INDEX(TableDiv[[GASB]:[GASB]],_xlfn.AGGREGATE(15,3,(TableDiv[[Agency]:[Agency]]=$E640)/(TableDiv[[Agency]:[Agency]]=$E640)*(ROW(TableDiv[Agency])-ROW(TableDiv[[#Headers],[Agency]])),COLUMNS($F$7:AH$7))))</f>
        <v/>
      </c>
      <c r="AI640" s="1069" t="str" cm="1">
        <f t="array" ref="AI640">IF($D640&lt;COLUMNS($F$7:AI$7),"",INDEX(TableDiv[[GASB]:[GASB]],_xlfn.AGGREGATE(15,3,(TableDiv[[Agency]:[Agency]]=$E640)/(TableDiv[[Agency]:[Agency]]=$E640)*(ROW(TableDiv[Agency])-ROW(TableDiv[[#Headers],[Agency]])),COLUMNS($F$7:AI$7))))</f>
        <v/>
      </c>
      <c r="AJ640" s="1069" t="str" cm="1">
        <f t="array" ref="AJ640">IF($D640&lt;COLUMNS($F$7:AJ$7),"",INDEX(TableDiv[[GASB]:[GASB]],_xlfn.AGGREGATE(15,3,(TableDiv[[Agency]:[Agency]]=$E640)/(TableDiv[[Agency]:[Agency]]=$E640)*(ROW(TableDiv[Agency])-ROW(TableDiv[[#Headers],[Agency]])),COLUMNS($F$7:AJ$7))))</f>
        <v/>
      </c>
      <c r="AK640" s="1069" t="str" cm="1">
        <f t="array" ref="AK640">IF($D640&lt;COLUMNS($F$7:AK$7),"",INDEX(TableDiv[[GASB]:[GASB]],_xlfn.AGGREGATE(15,3,(TableDiv[[Agency]:[Agency]]=$E640)/(TableDiv[[Agency]:[Agency]]=$E640)*(ROW(TableDiv[Agency])-ROW(TableDiv[[#Headers],[Agency]])),COLUMNS($F$7:AK$7))))</f>
        <v/>
      </c>
      <c r="AL640" s="1069" t="str" cm="1">
        <f t="array" ref="AL640">IF($D640&lt;COLUMNS($F$7:AL$7),"",INDEX(TableDiv[[GASB]:[GASB]],_xlfn.AGGREGATE(15,3,(TableDiv[[Agency]:[Agency]]=$E640)/(TableDiv[[Agency]:[Agency]]=$E640)*(ROW(TableDiv[Agency])-ROW(TableDiv[[#Headers],[Agency]])),COLUMNS($F$7:AL$7))))</f>
        <v/>
      </c>
      <c r="AM640" s="1069" t="str" cm="1">
        <f t="array" ref="AM640">IF($D640&lt;COLUMNS($F$7:AM$7),"",INDEX(TableDiv[[GASB]:[GASB]],_xlfn.AGGREGATE(15,3,(TableDiv[[Agency]:[Agency]]=$E640)/(TableDiv[[Agency]:[Agency]]=$E640)*(ROW(TableDiv[Agency])-ROW(TableDiv[[#Headers],[Agency]])),COLUMNS($F$7:AM$7))))</f>
        <v/>
      </c>
      <c r="AN640" s="1069"/>
      <c r="AO640" s="1069"/>
      <c r="AP640" s="1069"/>
      <c r="AQ640" s="1069"/>
      <c r="AR640" s="1069"/>
      <c r="AS640" s="1069"/>
    </row>
    <row r="641" spans="1:45">
      <c r="A641" s="1069"/>
      <c r="B641" s="1069"/>
      <c r="C641" s="1069"/>
      <c r="W641" s="1069" t="str" cm="1">
        <f t="array" ref="W641">IF($D641&lt;COLUMNS($F$7:W$7),"",INDEX(TableDiv[[GASB]:[GASB]],_xlfn.AGGREGATE(15,3,(TableDiv[[Agency]:[Agency]]=$E641)/(TableDiv[[Agency]:[Agency]]=$E641)*(ROW(TableDiv[Agency])-ROW(TableDiv[[#Headers],[Agency]])),COLUMNS($F$7:W$7))))</f>
        <v/>
      </c>
      <c r="X641" s="1069" t="str" cm="1">
        <f t="array" ref="X641">IF($D641&lt;COLUMNS($F$7:X$7),"",INDEX(TableDiv[[GASB]:[GASB]],_xlfn.AGGREGATE(15,3,(TableDiv[[Agency]:[Agency]]=$E641)/(TableDiv[[Agency]:[Agency]]=$E641)*(ROW(TableDiv[Agency])-ROW(TableDiv[[#Headers],[Agency]])),COLUMNS($F$7:X$7))))</f>
        <v/>
      </c>
      <c r="Y641" s="1069" t="str" cm="1">
        <f t="array" ref="Y641">IF($D641&lt;COLUMNS($F$7:Y$7),"",INDEX(TableDiv[[GASB]:[GASB]],_xlfn.AGGREGATE(15,3,(TableDiv[[Agency]:[Agency]]=$E641)/(TableDiv[[Agency]:[Agency]]=$E641)*(ROW(TableDiv[Agency])-ROW(TableDiv[[#Headers],[Agency]])),COLUMNS($F$7:Y$7))))</f>
        <v/>
      </c>
      <c r="Z641" s="1069" t="str" cm="1">
        <f t="array" ref="Z641">IF($D641&lt;COLUMNS($F$7:Z$7),"",INDEX(TableDiv[[GASB]:[GASB]],_xlfn.AGGREGATE(15,3,(TableDiv[[Agency]:[Agency]]=$E641)/(TableDiv[[Agency]:[Agency]]=$E641)*(ROW(TableDiv[Agency])-ROW(TableDiv[[#Headers],[Agency]])),COLUMNS($F$7:Z$7))))</f>
        <v/>
      </c>
      <c r="AA641" s="1069" t="str" cm="1">
        <f t="array" ref="AA641">IF($D641&lt;COLUMNS($F$7:AA$7),"",INDEX(TableDiv[[GASB]:[GASB]],_xlfn.AGGREGATE(15,3,(TableDiv[[Agency]:[Agency]]=$E641)/(TableDiv[[Agency]:[Agency]]=$E641)*(ROW(TableDiv[Agency])-ROW(TableDiv[[#Headers],[Agency]])),COLUMNS($F$7:AA$7))))</f>
        <v/>
      </c>
      <c r="AB641" s="1069" t="str" cm="1">
        <f t="array" ref="AB641">IF($D641&lt;COLUMNS($F$7:AB$7),"",INDEX(TableDiv[[GASB]:[GASB]],_xlfn.AGGREGATE(15,3,(TableDiv[[Agency]:[Agency]]=$E641)/(TableDiv[[Agency]:[Agency]]=$E641)*(ROW(TableDiv[Agency])-ROW(TableDiv[[#Headers],[Agency]])),COLUMNS($F$7:AB$7))))</f>
        <v/>
      </c>
      <c r="AC641" s="1069" t="str" cm="1">
        <f t="array" ref="AC641">IF($D641&lt;COLUMNS($F$7:AC$7),"",INDEX(TableDiv[[GASB]:[GASB]],_xlfn.AGGREGATE(15,3,(TableDiv[[Agency]:[Agency]]=$E641)/(TableDiv[[Agency]:[Agency]]=$E641)*(ROW(TableDiv[Agency])-ROW(TableDiv[[#Headers],[Agency]])),COLUMNS($F$7:AC$7))))</f>
        <v/>
      </c>
      <c r="AD641" s="1069" t="str" cm="1">
        <f t="array" ref="AD641">IF($D641&lt;COLUMNS($F$7:AD$7),"",INDEX(TableDiv[[GASB]:[GASB]],_xlfn.AGGREGATE(15,3,(TableDiv[[Agency]:[Agency]]=$E641)/(TableDiv[[Agency]:[Agency]]=$E641)*(ROW(TableDiv[Agency])-ROW(TableDiv[[#Headers],[Agency]])),COLUMNS($F$7:AD$7))))</f>
        <v/>
      </c>
      <c r="AE641" s="1069" t="str" cm="1">
        <f t="array" ref="AE641">IF($D641&lt;COLUMNS($F$7:AE$7),"",INDEX(TableDiv[[GASB]:[GASB]],_xlfn.AGGREGATE(15,3,(TableDiv[[Agency]:[Agency]]=$E641)/(TableDiv[[Agency]:[Agency]]=$E641)*(ROW(TableDiv[Agency])-ROW(TableDiv[[#Headers],[Agency]])),COLUMNS($F$7:AE$7))))</f>
        <v/>
      </c>
      <c r="AF641" s="1069" t="str" cm="1">
        <f t="array" ref="AF641">IF($D641&lt;COLUMNS($F$7:AF$7),"",INDEX(TableDiv[[GASB]:[GASB]],_xlfn.AGGREGATE(15,3,(TableDiv[[Agency]:[Agency]]=$E641)/(TableDiv[[Agency]:[Agency]]=$E641)*(ROW(TableDiv[Agency])-ROW(TableDiv[[#Headers],[Agency]])),COLUMNS($F$7:AF$7))))</f>
        <v/>
      </c>
      <c r="AG641" s="1069" t="str" cm="1">
        <f t="array" ref="AG641">IF($D641&lt;COLUMNS($F$7:AG$7),"",INDEX(TableDiv[[GASB]:[GASB]],_xlfn.AGGREGATE(15,3,(TableDiv[[Agency]:[Agency]]=$E641)/(TableDiv[[Agency]:[Agency]]=$E641)*(ROW(TableDiv[Agency])-ROW(TableDiv[[#Headers],[Agency]])),COLUMNS($F$7:AG$7))))</f>
        <v/>
      </c>
      <c r="AH641" s="1069" t="str" cm="1">
        <f t="array" ref="AH641">IF($D641&lt;COLUMNS($F$7:AH$7),"",INDEX(TableDiv[[GASB]:[GASB]],_xlfn.AGGREGATE(15,3,(TableDiv[[Agency]:[Agency]]=$E641)/(TableDiv[[Agency]:[Agency]]=$E641)*(ROW(TableDiv[Agency])-ROW(TableDiv[[#Headers],[Agency]])),COLUMNS($F$7:AH$7))))</f>
        <v/>
      </c>
      <c r="AI641" s="1069" t="str" cm="1">
        <f t="array" ref="AI641">IF($D641&lt;COLUMNS($F$7:AI$7),"",INDEX(TableDiv[[GASB]:[GASB]],_xlfn.AGGREGATE(15,3,(TableDiv[[Agency]:[Agency]]=$E641)/(TableDiv[[Agency]:[Agency]]=$E641)*(ROW(TableDiv[Agency])-ROW(TableDiv[[#Headers],[Agency]])),COLUMNS($F$7:AI$7))))</f>
        <v/>
      </c>
      <c r="AJ641" s="1069" t="str" cm="1">
        <f t="array" ref="AJ641">IF($D641&lt;COLUMNS($F$7:AJ$7),"",INDEX(TableDiv[[GASB]:[GASB]],_xlfn.AGGREGATE(15,3,(TableDiv[[Agency]:[Agency]]=$E641)/(TableDiv[[Agency]:[Agency]]=$E641)*(ROW(TableDiv[Agency])-ROW(TableDiv[[#Headers],[Agency]])),COLUMNS($F$7:AJ$7))))</f>
        <v/>
      </c>
      <c r="AK641" s="1069" t="str" cm="1">
        <f t="array" ref="AK641">IF($D641&lt;COLUMNS($F$7:AK$7),"",INDEX(TableDiv[[GASB]:[GASB]],_xlfn.AGGREGATE(15,3,(TableDiv[[Agency]:[Agency]]=$E641)/(TableDiv[[Agency]:[Agency]]=$E641)*(ROW(TableDiv[Agency])-ROW(TableDiv[[#Headers],[Agency]])),COLUMNS($F$7:AK$7))))</f>
        <v/>
      </c>
      <c r="AL641" s="1069" t="str" cm="1">
        <f t="array" ref="AL641">IF($D641&lt;COLUMNS($F$7:AL$7),"",INDEX(TableDiv[[GASB]:[GASB]],_xlfn.AGGREGATE(15,3,(TableDiv[[Agency]:[Agency]]=$E641)/(TableDiv[[Agency]:[Agency]]=$E641)*(ROW(TableDiv[Agency])-ROW(TableDiv[[#Headers],[Agency]])),COLUMNS($F$7:AL$7))))</f>
        <v/>
      </c>
      <c r="AM641" s="1069" t="str" cm="1">
        <f t="array" ref="AM641">IF($D641&lt;COLUMNS($F$7:AM$7),"",INDEX(TableDiv[[GASB]:[GASB]],_xlfn.AGGREGATE(15,3,(TableDiv[[Agency]:[Agency]]=$E641)/(TableDiv[[Agency]:[Agency]]=$E641)*(ROW(TableDiv[Agency])-ROW(TableDiv[[#Headers],[Agency]])),COLUMNS($F$7:AM$7))))</f>
        <v/>
      </c>
      <c r="AN641" s="1069"/>
      <c r="AO641" s="1069"/>
      <c r="AP641" s="1069"/>
      <c r="AQ641" s="1069"/>
      <c r="AR641" s="1069"/>
      <c r="AS641" s="1069"/>
    </row>
    <row r="642" spans="1:45">
      <c r="A642" s="1069"/>
      <c r="B642" s="1069"/>
      <c r="C642" s="1069"/>
      <c r="W642" s="1069" t="str" cm="1">
        <f t="array" ref="W642">IF($D642&lt;COLUMNS($F$7:W$7),"",INDEX(TableDiv[[GASB]:[GASB]],_xlfn.AGGREGATE(15,3,(TableDiv[[Agency]:[Agency]]=$E642)/(TableDiv[[Agency]:[Agency]]=$E642)*(ROW(TableDiv[Agency])-ROW(TableDiv[[#Headers],[Agency]])),COLUMNS($F$7:W$7))))</f>
        <v/>
      </c>
      <c r="X642" s="1069" t="str" cm="1">
        <f t="array" ref="X642">IF($D642&lt;COLUMNS($F$7:X$7),"",INDEX(TableDiv[[GASB]:[GASB]],_xlfn.AGGREGATE(15,3,(TableDiv[[Agency]:[Agency]]=$E642)/(TableDiv[[Agency]:[Agency]]=$E642)*(ROW(TableDiv[Agency])-ROW(TableDiv[[#Headers],[Agency]])),COLUMNS($F$7:X$7))))</f>
        <v/>
      </c>
      <c r="Y642" s="1069" t="str" cm="1">
        <f t="array" ref="Y642">IF($D642&lt;COLUMNS($F$7:Y$7),"",INDEX(TableDiv[[GASB]:[GASB]],_xlfn.AGGREGATE(15,3,(TableDiv[[Agency]:[Agency]]=$E642)/(TableDiv[[Agency]:[Agency]]=$E642)*(ROW(TableDiv[Agency])-ROW(TableDiv[[#Headers],[Agency]])),COLUMNS($F$7:Y$7))))</f>
        <v/>
      </c>
      <c r="Z642" s="1069" t="str" cm="1">
        <f t="array" ref="Z642">IF($D642&lt;COLUMNS($F$7:Z$7),"",INDEX(TableDiv[[GASB]:[GASB]],_xlfn.AGGREGATE(15,3,(TableDiv[[Agency]:[Agency]]=$E642)/(TableDiv[[Agency]:[Agency]]=$E642)*(ROW(TableDiv[Agency])-ROW(TableDiv[[#Headers],[Agency]])),COLUMNS($F$7:Z$7))))</f>
        <v/>
      </c>
      <c r="AA642" s="1069" t="str" cm="1">
        <f t="array" ref="AA642">IF($D642&lt;COLUMNS($F$7:AA$7),"",INDEX(TableDiv[[GASB]:[GASB]],_xlfn.AGGREGATE(15,3,(TableDiv[[Agency]:[Agency]]=$E642)/(TableDiv[[Agency]:[Agency]]=$E642)*(ROW(TableDiv[Agency])-ROW(TableDiv[[#Headers],[Agency]])),COLUMNS($F$7:AA$7))))</f>
        <v/>
      </c>
      <c r="AB642" s="1069" t="str" cm="1">
        <f t="array" ref="AB642">IF($D642&lt;COLUMNS($F$7:AB$7),"",INDEX(TableDiv[[GASB]:[GASB]],_xlfn.AGGREGATE(15,3,(TableDiv[[Agency]:[Agency]]=$E642)/(TableDiv[[Agency]:[Agency]]=$E642)*(ROW(TableDiv[Agency])-ROW(TableDiv[[#Headers],[Agency]])),COLUMNS($F$7:AB$7))))</f>
        <v/>
      </c>
      <c r="AC642" s="1069" t="str" cm="1">
        <f t="array" ref="AC642">IF($D642&lt;COLUMNS($F$7:AC$7),"",INDEX(TableDiv[[GASB]:[GASB]],_xlfn.AGGREGATE(15,3,(TableDiv[[Agency]:[Agency]]=$E642)/(TableDiv[[Agency]:[Agency]]=$E642)*(ROW(TableDiv[Agency])-ROW(TableDiv[[#Headers],[Agency]])),COLUMNS($F$7:AC$7))))</f>
        <v/>
      </c>
      <c r="AD642" s="1069" t="str" cm="1">
        <f t="array" ref="AD642">IF($D642&lt;COLUMNS($F$7:AD$7),"",INDEX(TableDiv[[GASB]:[GASB]],_xlfn.AGGREGATE(15,3,(TableDiv[[Agency]:[Agency]]=$E642)/(TableDiv[[Agency]:[Agency]]=$E642)*(ROW(TableDiv[Agency])-ROW(TableDiv[[#Headers],[Agency]])),COLUMNS($F$7:AD$7))))</f>
        <v/>
      </c>
      <c r="AE642" s="1069" t="str" cm="1">
        <f t="array" ref="AE642">IF($D642&lt;COLUMNS($F$7:AE$7),"",INDEX(TableDiv[[GASB]:[GASB]],_xlfn.AGGREGATE(15,3,(TableDiv[[Agency]:[Agency]]=$E642)/(TableDiv[[Agency]:[Agency]]=$E642)*(ROW(TableDiv[Agency])-ROW(TableDiv[[#Headers],[Agency]])),COLUMNS($F$7:AE$7))))</f>
        <v/>
      </c>
      <c r="AF642" s="1069" t="str" cm="1">
        <f t="array" ref="AF642">IF($D642&lt;COLUMNS($F$7:AF$7),"",INDEX(TableDiv[[GASB]:[GASB]],_xlfn.AGGREGATE(15,3,(TableDiv[[Agency]:[Agency]]=$E642)/(TableDiv[[Agency]:[Agency]]=$E642)*(ROW(TableDiv[Agency])-ROW(TableDiv[[#Headers],[Agency]])),COLUMNS($F$7:AF$7))))</f>
        <v/>
      </c>
      <c r="AG642" s="1069" t="str" cm="1">
        <f t="array" ref="AG642">IF($D642&lt;COLUMNS($F$7:AG$7),"",INDEX(TableDiv[[GASB]:[GASB]],_xlfn.AGGREGATE(15,3,(TableDiv[[Agency]:[Agency]]=$E642)/(TableDiv[[Agency]:[Agency]]=$E642)*(ROW(TableDiv[Agency])-ROW(TableDiv[[#Headers],[Agency]])),COLUMNS($F$7:AG$7))))</f>
        <v/>
      </c>
      <c r="AH642" s="1069" t="str" cm="1">
        <f t="array" ref="AH642">IF($D642&lt;COLUMNS($F$7:AH$7),"",INDEX(TableDiv[[GASB]:[GASB]],_xlfn.AGGREGATE(15,3,(TableDiv[[Agency]:[Agency]]=$E642)/(TableDiv[[Agency]:[Agency]]=$E642)*(ROW(TableDiv[Agency])-ROW(TableDiv[[#Headers],[Agency]])),COLUMNS($F$7:AH$7))))</f>
        <v/>
      </c>
      <c r="AI642" s="1069" t="str" cm="1">
        <f t="array" ref="AI642">IF($D642&lt;COLUMNS($F$7:AI$7),"",INDEX(TableDiv[[GASB]:[GASB]],_xlfn.AGGREGATE(15,3,(TableDiv[[Agency]:[Agency]]=$E642)/(TableDiv[[Agency]:[Agency]]=$E642)*(ROW(TableDiv[Agency])-ROW(TableDiv[[#Headers],[Agency]])),COLUMNS($F$7:AI$7))))</f>
        <v/>
      </c>
      <c r="AJ642" s="1069" t="str" cm="1">
        <f t="array" ref="AJ642">IF($D642&lt;COLUMNS($F$7:AJ$7),"",INDEX(TableDiv[[GASB]:[GASB]],_xlfn.AGGREGATE(15,3,(TableDiv[[Agency]:[Agency]]=$E642)/(TableDiv[[Agency]:[Agency]]=$E642)*(ROW(TableDiv[Agency])-ROW(TableDiv[[#Headers],[Agency]])),COLUMNS($F$7:AJ$7))))</f>
        <v/>
      </c>
      <c r="AK642" s="1069" t="str" cm="1">
        <f t="array" ref="AK642">IF($D642&lt;COLUMNS($F$7:AK$7),"",INDEX(TableDiv[[GASB]:[GASB]],_xlfn.AGGREGATE(15,3,(TableDiv[[Agency]:[Agency]]=$E642)/(TableDiv[[Agency]:[Agency]]=$E642)*(ROW(TableDiv[Agency])-ROW(TableDiv[[#Headers],[Agency]])),COLUMNS($F$7:AK$7))))</f>
        <v/>
      </c>
      <c r="AL642" s="1069" t="str" cm="1">
        <f t="array" ref="AL642">IF($D642&lt;COLUMNS($F$7:AL$7),"",INDEX(TableDiv[[GASB]:[GASB]],_xlfn.AGGREGATE(15,3,(TableDiv[[Agency]:[Agency]]=$E642)/(TableDiv[[Agency]:[Agency]]=$E642)*(ROW(TableDiv[Agency])-ROW(TableDiv[[#Headers],[Agency]])),COLUMNS($F$7:AL$7))))</f>
        <v/>
      </c>
      <c r="AM642" s="1069" t="str" cm="1">
        <f t="array" ref="AM642">IF($D642&lt;COLUMNS($F$7:AM$7),"",INDEX(TableDiv[[GASB]:[GASB]],_xlfn.AGGREGATE(15,3,(TableDiv[[Agency]:[Agency]]=$E642)/(TableDiv[[Agency]:[Agency]]=$E642)*(ROW(TableDiv[Agency])-ROW(TableDiv[[#Headers],[Agency]])),COLUMNS($F$7:AM$7))))</f>
        <v/>
      </c>
      <c r="AN642" s="1069"/>
      <c r="AO642" s="1069"/>
      <c r="AP642" s="1069"/>
      <c r="AQ642" s="1069"/>
      <c r="AR642" s="1069"/>
      <c r="AS642" s="1069"/>
    </row>
    <row r="643" spans="1:45">
      <c r="A643" s="1069"/>
      <c r="B643" s="1069"/>
      <c r="C643" s="1069"/>
      <c r="W643" s="1069" t="str" cm="1">
        <f t="array" ref="W643">IF($D643&lt;COLUMNS($F$7:W$7),"",INDEX(TableDiv[[GASB]:[GASB]],_xlfn.AGGREGATE(15,3,(TableDiv[[Agency]:[Agency]]=$E643)/(TableDiv[[Agency]:[Agency]]=$E643)*(ROW(TableDiv[Agency])-ROW(TableDiv[[#Headers],[Agency]])),COLUMNS($F$7:W$7))))</f>
        <v/>
      </c>
      <c r="X643" s="1069" t="str" cm="1">
        <f t="array" ref="X643">IF($D643&lt;COLUMNS($F$7:X$7),"",INDEX(TableDiv[[GASB]:[GASB]],_xlfn.AGGREGATE(15,3,(TableDiv[[Agency]:[Agency]]=$E643)/(TableDiv[[Agency]:[Agency]]=$E643)*(ROW(TableDiv[Agency])-ROW(TableDiv[[#Headers],[Agency]])),COLUMNS($F$7:X$7))))</f>
        <v/>
      </c>
      <c r="Y643" s="1069" t="str" cm="1">
        <f t="array" ref="Y643">IF($D643&lt;COLUMNS($F$7:Y$7),"",INDEX(TableDiv[[GASB]:[GASB]],_xlfn.AGGREGATE(15,3,(TableDiv[[Agency]:[Agency]]=$E643)/(TableDiv[[Agency]:[Agency]]=$E643)*(ROW(TableDiv[Agency])-ROW(TableDiv[[#Headers],[Agency]])),COLUMNS($F$7:Y$7))))</f>
        <v/>
      </c>
      <c r="Z643" s="1069" t="str" cm="1">
        <f t="array" ref="Z643">IF($D643&lt;COLUMNS($F$7:Z$7),"",INDEX(TableDiv[[GASB]:[GASB]],_xlfn.AGGREGATE(15,3,(TableDiv[[Agency]:[Agency]]=$E643)/(TableDiv[[Agency]:[Agency]]=$E643)*(ROW(TableDiv[Agency])-ROW(TableDiv[[#Headers],[Agency]])),COLUMNS($F$7:Z$7))))</f>
        <v/>
      </c>
      <c r="AA643" s="1069" t="str" cm="1">
        <f t="array" ref="AA643">IF($D643&lt;COLUMNS($F$7:AA$7),"",INDEX(TableDiv[[GASB]:[GASB]],_xlfn.AGGREGATE(15,3,(TableDiv[[Agency]:[Agency]]=$E643)/(TableDiv[[Agency]:[Agency]]=$E643)*(ROW(TableDiv[Agency])-ROW(TableDiv[[#Headers],[Agency]])),COLUMNS($F$7:AA$7))))</f>
        <v/>
      </c>
      <c r="AB643" s="1069" t="str" cm="1">
        <f t="array" ref="AB643">IF($D643&lt;COLUMNS($F$7:AB$7),"",INDEX(TableDiv[[GASB]:[GASB]],_xlfn.AGGREGATE(15,3,(TableDiv[[Agency]:[Agency]]=$E643)/(TableDiv[[Agency]:[Agency]]=$E643)*(ROW(TableDiv[Agency])-ROW(TableDiv[[#Headers],[Agency]])),COLUMNS($F$7:AB$7))))</f>
        <v/>
      </c>
      <c r="AC643" s="1069" t="str" cm="1">
        <f t="array" ref="AC643">IF($D643&lt;COLUMNS($F$7:AC$7),"",INDEX(TableDiv[[GASB]:[GASB]],_xlfn.AGGREGATE(15,3,(TableDiv[[Agency]:[Agency]]=$E643)/(TableDiv[[Agency]:[Agency]]=$E643)*(ROW(TableDiv[Agency])-ROW(TableDiv[[#Headers],[Agency]])),COLUMNS($F$7:AC$7))))</f>
        <v/>
      </c>
      <c r="AD643" s="1069" t="str" cm="1">
        <f t="array" ref="AD643">IF($D643&lt;COLUMNS($F$7:AD$7),"",INDEX(TableDiv[[GASB]:[GASB]],_xlfn.AGGREGATE(15,3,(TableDiv[[Agency]:[Agency]]=$E643)/(TableDiv[[Agency]:[Agency]]=$E643)*(ROW(TableDiv[Agency])-ROW(TableDiv[[#Headers],[Agency]])),COLUMNS($F$7:AD$7))))</f>
        <v/>
      </c>
      <c r="AE643" s="1069" t="str" cm="1">
        <f t="array" ref="AE643">IF($D643&lt;COLUMNS($F$7:AE$7),"",INDEX(TableDiv[[GASB]:[GASB]],_xlfn.AGGREGATE(15,3,(TableDiv[[Agency]:[Agency]]=$E643)/(TableDiv[[Agency]:[Agency]]=$E643)*(ROW(TableDiv[Agency])-ROW(TableDiv[[#Headers],[Agency]])),COLUMNS($F$7:AE$7))))</f>
        <v/>
      </c>
      <c r="AF643" s="1069" t="str" cm="1">
        <f t="array" ref="AF643">IF($D643&lt;COLUMNS($F$7:AF$7),"",INDEX(TableDiv[[GASB]:[GASB]],_xlfn.AGGREGATE(15,3,(TableDiv[[Agency]:[Agency]]=$E643)/(TableDiv[[Agency]:[Agency]]=$E643)*(ROW(TableDiv[Agency])-ROW(TableDiv[[#Headers],[Agency]])),COLUMNS($F$7:AF$7))))</f>
        <v/>
      </c>
      <c r="AG643" s="1069" t="str" cm="1">
        <f t="array" ref="AG643">IF($D643&lt;COLUMNS($F$7:AG$7),"",INDEX(TableDiv[[GASB]:[GASB]],_xlfn.AGGREGATE(15,3,(TableDiv[[Agency]:[Agency]]=$E643)/(TableDiv[[Agency]:[Agency]]=$E643)*(ROW(TableDiv[Agency])-ROW(TableDiv[[#Headers],[Agency]])),COLUMNS($F$7:AG$7))))</f>
        <v/>
      </c>
      <c r="AH643" s="1069" t="str" cm="1">
        <f t="array" ref="AH643">IF($D643&lt;COLUMNS($F$7:AH$7),"",INDEX(TableDiv[[GASB]:[GASB]],_xlfn.AGGREGATE(15,3,(TableDiv[[Agency]:[Agency]]=$E643)/(TableDiv[[Agency]:[Agency]]=$E643)*(ROW(TableDiv[Agency])-ROW(TableDiv[[#Headers],[Agency]])),COLUMNS($F$7:AH$7))))</f>
        <v/>
      </c>
      <c r="AI643" s="1069" t="str" cm="1">
        <f t="array" ref="AI643">IF($D643&lt;COLUMNS($F$7:AI$7),"",INDEX(TableDiv[[GASB]:[GASB]],_xlfn.AGGREGATE(15,3,(TableDiv[[Agency]:[Agency]]=$E643)/(TableDiv[[Agency]:[Agency]]=$E643)*(ROW(TableDiv[Agency])-ROW(TableDiv[[#Headers],[Agency]])),COLUMNS($F$7:AI$7))))</f>
        <v/>
      </c>
      <c r="AJ643" s="1069" t="str" cm="1">
        <f t="array" ref="AJ643">IF($D643&lt;COLUMNS($F$7:AJ$7),"",INDEX(TableDiv[[GASB]:[GASB]],_xlfn.AGGREGATE(15,3,(TableDiv[[Agency]:[Agency]]=$E643)/(TableDiv[[Agency]:[Agency]]=$E643)*(ROW(TableDiv[Agency])-ROW(TableDiv[[#Headers],[Agency]])),COLUMNS($F$7:AJ$7))))</f>
        <v/>
      </c>
      <c r="AK643" s="1069" t="str" cm="1">
        <f t="array" ref="AK643">IF($D643&lt;COLUMNS($F$7:AK$7),"",INDEX(TableDiv[[GASB]:[GASB]],_xlfn.AGGREGATE(15,3,(TableDiv[[Agency]:[Agency]]=$E643)/(TableDiv[[Agency]:[Agency]]=$E643)*(ROW(TableDiv[Agency])-ROW(TableDiv[[#Headers],[Agency]])),COLUMNS($F$7:AK$7))))</f>
        <v/>
      </c>
      <c r="AL643" s="1069" t="str" cm="1">
        <f t="array" ref="AL643">IF($D643&lt;COLUMNS($F$7:AL$7),"",INDEX(TableDiv[[GASB]:[GASB]],_xlfn.AGGREGATE(15,3,(TableDiv[[Agency]:[Agency]]=$E643)/(TableDiv[[Agency]:[Agency]]=$E643)*(ROW(TableDiv[Agency])-ROW(TableDiv[[#Headers],[Agency]])),COLUMNS($F$7:AL$7))))</f>
        <v/>
      </c>
      <c r="AM643" s="1069" t="str" cm="1">
        <f t="array" ref="AM643">IF($D643&lt;COLUMNS($F$7:AM$7),"",INDEX(TableDiv[[GASB]:[GASB]],_xlfn.AGGREGATE(15,3,(TableDiv[[Agency]:[Agency]]=$E643)/(TableDiv[[Agency]:[Agency]]=$E643)*(ROW(TableDiv[Agency])-ROW(TableDiv[[#Headers],[Agency]])),COLUMNS($F$7:AM$7))))</f>
        <v/>
      </c>
      <c r="AN643" s="1069"/>
      <c r="AO643" s="1069"/>
      <c r="AP643" s="1069"/>
      <c r="AQ643" s="1069"/>
      <c r="AR643" s="1069"/>
      <c r="AS643" s="1069"/>
    </row>
    <row r="644" spans="1:45">
      <c r="A644" s="1069"/>
      <c r="B644" s="1069"/>
      <c r="C644" s="1069"/>
      <c r="W644" s="1069" t="str" cm="1">
        <f t="array" ref="W644">IF($D644&lt;COLUMNS($F$7:W$7),"",INDEX(TableDiv[[GASB]:[GASB]],_xlfn.AGGREGATE(15,3,(TableDiv[[Agency]:[Agency]]=$E644)/(TableDiv[[Agency]:[Agency]]=$E644)*(ROW(TableDiv[Agency])-ROW(TableDiv[[#Headers],[Agency]])),COLUMNS($F$7:W$7))))</f>
        <v/>
      </c>
      <c r="X644" s="1069" t="str" cm="1">
        <f t="array" ref="X644">IF($D644&lt;COLUMNS($F$7:X$7),"",INDEX(TableDiv[[GASB]:[GASB]],_xlfn.AGGREGATE(15,3,(TableDiv[[Agency]:[Agency]]=$E644)/(TableDiv[[Agency]:[Agency]]=$E644)*(ROW(TableDiv[Agency])-ROW(TableDiv[[#Headers],[Agency]])),COLUMNS($F$7:X$7))))</f>
        <v/>
      </c>
      <c r="Y644" s="1069" t="str" cm="1">
        <f t="array" ref="Y644">IF($D644&lt;COLUMNS($F$7:Y$7),"",INDEX(TableDiv[[GASB]:[GASB]],_xlfn.AGGREGATE(15,3,(TableDiv[[Agency]:[Agency]]=$E644)/(TableDiv[[Agency]:[Agency]]=$E644)*(ROW(TableDiv[Agency])-ROW(TableDiv[[#Headers],[Agency]])),COLUMNS($F$7:Y$7))))</f>
        <v/>
      </c>
      <c r="Z644" s="1069" t="str" cm="1">
        <f t="array" ref="Z644">IF($D644&lt;COLUMNS($F$7:Z$7),"",INDEX(TableDiv[[GASB]:[GASB]],_xlfn.AGGREGATE(15,3,(TableDiv[[Agency]:[Agency]]=$E644)/(TableDiv[[Agency]:[Agency]]=$E644)*(ROW(TableDiv[Agency])-ROW(TableDiv[[#Headers],[Agency]])),COLUMNS($F$7:Z$7))))</f>
        <v/>
      </c>
      <c r="AA644" s="1069" t="str" cm="1">
        <f t="array" ref="AA644">IF($D644&lt;COLUMNS($F$7:AA$7),"",INDEX(TableDiv[[GASB]:[GASB]],_xlfn.AGGREGATE(15,3,(TableDiv[[Agency]:[Agency]]=$E644)/(TableDiv[[Agency]:[Agency]]=$E644)*(ROW(TableDiv[Agency])-ROW(TableDiv[[#Headers],[Agency]])),COLUMNS($F$7:AA$7))))</f>
        <v/>
      </c>
      <c r="AB644" s="1069" t="str" cm="1">
        <f t="array" ref="AB644">IF($D644&lt;COLUMNS($F$7:AB$7),"",INDEX(TableDiv[[GASB]:[GASB]],_xlfn.AGGREGATE(15,3,(TableDiv[[Agency]:[Agency]]=$E644)/(TableDiv[[Agency]:[Agency]]=$E644)*(ROW(TableDiv[Agency])-ROW(TableDiv[[#Headers],[Agency]])),COLUMNS($F$7:AB$7))))</f>
        <v/>
      </c>
      <c r="AC644" s="1069" t="str" cm="1">
        <f t="array" ref="AC644">IF($D644&lt;COLUMNS($F$7:AC$7),"",INDEX(TableDiv[[GASB]:[GASB]],_xlfn.AGGREGATE(15,3,(TableDiv[[Agency]:[Agency]]=$E644)/(TableDiv[[Agency]:[Agency]]=$E644)*(ROW(TableDiv[Agency])-ROW(TableDiv[[#Headers],[Agency]])),COLUMNS($F$7:AC$7))))</f>
        <v/>
      </c>
      <c r="AD644" s="1069" t="str" cm="1">
        <f t="array" ref="AD644">IF($D644&lt;COLUMNS($F$7:AD$7),"",INDEX(TableDiv[[GASB]:[GASB]],_xlfn.AGGREGATE(15,3,(TableDiv[[Agency]:[Agency]]=$E644)/(TableDiv[[Agency]:[Agency]]=$E644)*(ROW(TableDiv[Agency])-ROW(TableDiv[[#Headers],[Agency]])),COLUMNS($F$7:AD$7))))</f>
        <v/>
      </c>
      <c r="AE644" s="1069" t="str" cm="1">
        <f t="array" ref="AE644">IF($D644&lt;COLUMNS($F$7:AE$7),"",INDEX(TableDiv[[GASB]:[GASB]],_xlfn.AGGREGATE(15,3,(TableDiv[[Agency]:[Agency]]=$E644)/(TableDiv[[Agency]:[Agency]]=$E644)*(ROW(TableDiv[Agency])-ROW(TableDiv[[#Headers],[Agency]])),COLUMNS($F$7:AE$7))))</f>
        <v/>
      </c>
      <c r="AF644" s="1069" t="str" cm="1">
        <f t="array" ref="AF644">IF($D644&lt;COLUMNS($F$7:AF$7),"",INDEX(TableDiv[[GASB]:[GASB]],_xlfn.AGGREGATE(15,3,(TableDiv[[Agency]:[Agency]]=$E644)/(TableDiv[[Agency]:[Agency]]=$E644)*(ROW(TableDiv[Agency])-ROW(TableDiv[[#Headers],[Agency]])),COLUMNS($F$7:AF$7))))</f>
        <v/>
      </c>
      <c r="AG644" s="1069" t="str" cm="1">
        <f t="array" ref="AG644">IF($D644&lt;COLUMNS($F$7:AG$7),"",INDEX(TableDiv[[GASB]:[GASB]],_xlfn.AGGREGATE(15,3,(TableDiv[[Agency]:[Agency]]=$E644)/(TableDiv[[Agency]:[Agency]]=$E644)*(ROW(TableDiv[Agency])-ROW(TableDiv[[#Headers],[Agency]])),COLUMNS($F$7:AG$7))))</f>
        <v/>
      </c>
      <c r="AH644" s="1069" t="str" cm="1">
        <f t="array" ref="AH644">IF($D644&lt;COLUMNS($F$7:AH$7),"",INDEX(TableDiv[[GASB]:[GASB]],_xlfn.AGGREGATE(15,3,(TableDiv[[Agency]:[Agency]]=$E644)/(TableDiv[[Agency]:[Agency]]=$E644)*(ROW(TableDiv[Agency])-ROW(TableDiv[[#Headers],[Agency]])),COLUMNS($F$7:AH$7))))</f>
        <v/>
      </c>
      <c r="AI644" s="1069" t="str" cm="1">
        <f t="array" ref="AI644">IF($D644&lt;COLUMNS($F$7:AI$7),"",INDEX(TableDiv[[GASB]:[GASB]],_xlfn.AGGREGATE(15,3,(TableDiv[[Agency]:[Agency]]=$E644)/(TableDiv[[Agency]:[Agency]]=$E644)*(ROW(TableDiv[Agency])-ROW(TableDiv[[#Headers],[Agency]])),COLUMNS($F$7:AI$7))))</f>
        <v/>
      </c>
      <c r="AJ644" s="1069" t="str" cm="1">
        <f t="array" ref="AJ644">IF($D644&lt;COLUMNS($F$7:AJ$7),"",INDEX(TableDiv[[GASB]:[GASB]],_xlfn.AGGREGATE(15,3,(TableDiv[[Agency]:[Agency]]=$E644)/(TableDiv[[Agency]:[Agency]]=$E644)*(ROW(TableDiv[Agency])-ROW(TableDiv[[#Headers],[Agency]])),COLUMNS($F$7:AJ$7))))</f>
        <v/>
      </c>
      <c r="AK644" s="1069" t="str" cm="1">
        <f t="array" ref="AK644">IF($D644&lt;COLUMNS($F$7:AK$7),"",INDEX(TableDiv[[GASB]:[GASB]],_xlfn.AGGREGATE(15,3,(TableDiv[[Agency]:[Agency]]=$E644)/(TableDiv[[Agency]:[Agency]]=$E644)*(ROW(TableDiv[Agency])-ROW(TableDiv[[#Headers],[Agency]])),COLUMNS($F$7:AK$7))))</f>
        <v/>
      </c>
      <c r="AL644" s="1069" t="str" cm="1">
        <f t="array" ref="AL644">IF($D644&lt;COLUMNS($F$7:AL$7),"",INDEX(TableDiv[[GASB]:[GASB]],_xlfn.AGGREGATE(15,3,(TableDiv[[Agency]:[Agency]]=$E644)/(TableDiv[[Agency]:[Agency]]=$E644)*(ROW(TableDiv[Agency])-ROW(TableDiv[[#Headers],[Agency]])),COLUMNS($F$7:AL$7))))</f>
        <v/>
      </c>
      <c r="AM644" s="1069" t="str" cm="1">
        <f t="array" ref="AM644">IF($D644&lt;COLUMNS($F$7:AM$7),"",INDEX(TableDiv[[GASB]:[GASB]],_xlfn.AGGREGATE(15,3,(TableDiv[[Agency]:[Agency]]=$E644)/(TableDiv[[Agency]:[Agency]]=$E644)*(ROW(TableDiv[Agency])-ROW(TableDiv[[#Headers],[Agency]])),COLUMNS($F$7:AM$7))))</f>
        <v/>
      </c>
      <c r="AN644" s="1069"/>
      <c r="AO644" s="1069"/>
      <c r="AP644" s="1069"/>
      <c r="AQ644" s="1069"/>
      <c r="AR644" s="1069"/>
      <c r="AS644" s="1069"/>
    </row>
    <row r="645" spans="1:45">
      <c r="A645" s="1069"/>
      <c r="B645" s="1069"/>
      <c r="C645" s="1069"/>
      <c r="W645" s="1069" t="str" cm="1">
        <f t="array" ref="W645">IF($D645&lt;COLUMNS($F$7:W$7),"",INDEX(TableDiv[[GASB]:[GASB]],_xlfn.AGGREGATE(15,3,(TableDiv[[Agency]:[Agency]]=$E645)/(TableDiv[[Agency]:[Agency]]=$E645)*(ROW(TableDiv[Agency])-ROW(TableDiv[[#Headers],[Agency]])),COLUMNS($F$7:W$7))))</f>
        <v/>
      </c>
      <c r="X645" s="1069" t="str" cm="1">
        <f t="array" ref="X645">IF($D645&lt;COLUMNS($F$7:X$7),"",INDEX(TableDiv[[GASB]:[GASB]],_xlfn.AGGREGATE(15,3,(TableDiv[[Agency]:[Agency]]=$E645)/(TableDiv[[Agency]:[Agency]]=$E645)*(ROW(TableDiv[Agency])-ROW(TableDiv[[#Headers],[Agency]])),COLUMNS($F$7:X$7))))</f>
        <v/>
      </c>
      <c r="Y645" s="1069" t="str" cm="1">
        <f t="array" ref="Y645">IF($D645&lt;COLUMNS($F$7:Y$7),"",INDEX(TableDiv[[GASB]:[GASB]],_xlfn.AGGREGATE(15,3,(TableDiv[[Agency]:[Agency]]=$E645)/(TableDiv[[Agency]:[Agency]]=$E645)*(ROW(TableDiv[Agency])-ROW(TableDiv[[#Headers],[Agency]])),COLUMNS($F$7:Y$7))))</f>
        <v/>
      </c>
      <c r="Z645" s="1069" t="str" cm="1">
        <f t="array" ref="Z645">IF($D645&lt;COLUMNS($F$7:Z$7),"",INDEX(TableDiv[[GASB]:[GASB]],_xlfn.AGGREGATE(15,3,(TableDiv[[Agency]:[Agency]]=$E645)/(TableDiv[[Agency]:[Agency]]=$E645)*(ROW(TableDiv[Agency])-ROW(TableDiv[[#Headers],[Agency]])),COLUMNS($F$7:Z$7))))</f>
        <v/>
      </c>
      <c r="AA645" s="1069" t="str" cm="1">
        <f t="array" ref="AA645">IF($D645&lt;COLUMNS($F$7:AA$7),"",INDEX(TableDiv[[GASB]:[GASB]],_xlfn.AGGREGATE(15,3,(TableDiv[[Agency]:[Agency]]=$E645)/(TableDiv[[Agency]:[Agency]]=$E645)*(ROW(TableDiv[Agency])-ROW(TableDiv[[#Headers],[Agency]])),COLUMNS($F$7:AA$7))))</f>
        <v/>
      </c>
      <c r="AB645" s="1069" t="str" cm="1">
        <f t="array" ref="AB645">IF($D645&lt;COLUMNS($F$7:AB$7),"",INDEX(TableDiv[[GASB]:[GASB]],_xlfn.AGGREGATE(15,3,(TableDiv[[Agency]:[Agency]]=$E645)/(TableDiv[[Agency]:[Agency]]=$E645)*(ROW(TableDiv[Agency])-ROW(TableDiv[[#Headers],[Agency]])),COLUMNS($F$7:AB$7))))</f>
        <v/>
      </c>
      <c r="AC645" s="1069" t="str" cm="1">
        <f t="array" ref="AC645">IF($D645&lt;COLUMNS($F$7:AC$7),"",INDEX(TableDiv[[GASB]:[GASB]],_xlfn.AGGREGATE(15,3,(TableDiv[[Agency]:[Agency]]=$E645)/(TableDiv[[Agency]:[Agency]]=$E645)*(ROW(TableDiv[Agency])-ROW(TableDiv[[#Headers],[Agency]])),COLUMNS($F$7:AC$7))))</f>
        <v/>
      </c>
      <c r="AD645" s="1069" t="str" cm="1">
        <f t="array" ref="AD645">IF($D645&lt;COLUMNS($F$7:AD$7),"",INDEX(TableDiv[[GASB]:[GASB]],_xlfn.AGGREGATE(15,3,(TableDiv[[Agency]:[Agency]]=$E645)/(TableDiv[[Agency]:[Agency]]=$E645)*(ROW(TableDiv[Agency])-ROW(TableDiv[[#Headers],[Agency]])),COLUMNS($F$7:AD$7))))</f>
        <v/>
      </c>
      <c r="AE645" s="1069" t="str" cm="1">
        <f t="array" ref="AE645">IF($D645&lt;COLUMNS($F$7:AE$7),"",INDEX(TableDiv[[GASB]:[GASB]],_xlfn.AGGREGATE(15,3,(TableDiv[[Agency]:[Agency]]=$E645)/(TableDiv[[Agency]:[Agency]]=$E645)*(ROW(TableDiv[Agency])-ROW(TableDiv[[#Headers],[Agency]])),COLUMNS($F$7:AE$7))))</f>
        <v/>
      </c>
      <c r="AF645" s="1069" t="str" cm="1">
        <f t="array" ref="AF645">IF($D645&lt;COLUMNS($F$7:AF$7),"",INDEX(TableDiv[[GASB]:[GASB]],_xlfn.AGGREGATE(15,3,(TableDiv[[Agency]:[Agency]]=$E645)/(TableDiv[[Agency]:[Agency]]=$E645)*(ROW(TableDiv[Agency])-ROW(TableDiv[[#Headers],[Agency]])),COLUMNS($F$7:AF$7))))</f>
        <v/>
      </c>
      <c r="AG645" s="1069" t="str" cm="1">
        <f t="array" ref="AG645">IF($D645&lt;COLUMNS($F$7:AG$7),"",INDEX(TableDiv[[GASB]:[GASB]],_xlfn.AGGREGATE(15,3,(TableDiv[[Agency]:[Agency]]=$E645)/(TableDiv[[Agency]:[Agency]]=$E645)*(ROW(TableDiv[Agency])-ROW(TableDiv[[#Headers],[Agency]])),COLUMNS($F$7:AG$7))))</f>
        <v/>
      </c>
      <c r="AH645" s="1069" t="str" cm="1">
        <f t="array" ref="AH645">IF($D645&lt;COLUMNS($F$7:AH$7),"",INDEX(TableDiv[[GASB]:[GASB]],_xlfn.AGGREGATE(15,3,(TableDiv[[Agency]:[Agency]]=$E645)/(TableDiv[[Agency]:[Agency]]=$E645)*(ROW(TableDiv[Agency])-ROW(TableDiv[[#Headers],[Agency]])),COLUMNS($F$7:AH$7))))</f>
        <v/>
      </c>
      <c r="AI645" s="1069" t="str" cm="1">
        <f t="array" ref="AI645">IF($D645&lt;COLUMNS($F$7:AI$7),"",INDEX(TableDiv[[GASB]:[GASB]],_xlfn.AGGREGATE(15,3,(TableDiv[[Agency]:[Agency]]=$E645)/(TableDiv[[Agency]:[Agency]]=$E645)*(ROW(TableDiv[Agency])-ROW(TableDiv[[#Headers],[Agency]])),COLUMNS($F$7:AI$7))))</f>
        <v/>
      </c>
      <c r="AJ645" s="1069" t="str" cm="1">
        <f t="array" ref="AJ645">IF($D645&lt;COLUMNS($F$7:AJ$7),"",INDEX(TableDiv[[GASB]:[GASB]],_xlfn.AGGREGATE(15,3,(TableDiv[[Agency]:[Agency]]=$E645)/(TableDiv[[Agency]:[Agency]]=$E645)*(ROW(TableDiv[Agency])-ROW(TableDiv[[#Headers],[Agency]])),COLUMNS($F$7:AJ$7))))</f>
        <v/>
      </c>
      <c r="AK645" s="1069" t="str" cm="1">
        <f t="array" ref="AK645">IF($D645&lt;COLUMNS($F$7:AK$7),"",INDEX(TableDiv[[GASB]:[GASB]],_xlfn.AGGREGATE(15,3,(TableDiv[[Agency]:[Agency]]=$E645)/(TableDiv[[Agency]:[Agency]]=$E645)*(ROW(TableDiv[Agency])-ROW(TableDiv[[#Headers],[Agency]])),COLUMNS($F$7:AK$7))))</f>
        <v/>
      </c>
      <c r="AL645" s="1069" t="str" cm="1">
        <f t="array" ref="AL645">IF($D645&lt;COLUMNS($F$7:AL$7),"",INDEX(TableDiv[[GASB]:[GASB]],_xlfn.AGGREGATE(15,3,(TableDiv[[Agency]:[Agency]]=$E645)/(TableDiv[[Agency]:[Agency]]=$E645)*(ROW(TableDiv[Agency])-ROW(TableDiv[[#Headers],[Agency]])),COLUMNS($F$7:AL$7))))</f>
        <v/>
      </c>
      <c r="AM645" s="1069" t="str" cm="1">
        <f t="array" ref="AM645">IF($D645&lt;COLUMNS($F$7:AM$7),"",INDEX(TableDiv[[GASB]:[GASB]],_xlfn.AGGREGATE(15,3,(TableDiv[[Agency]:[Agency]]=$E645)/(TableDiv[[Agency]:[Agency]]=$E645)*(ROW(TableDiv[Agency])-ROW(TableDiv[[#Headers],[Agency]])),COLUMNS($F$7:AM$7))))</f>
        <v/>
      </c>
      <c r="AN645" s="1069"/>
      <c r="AO645" s="1069"/>
      <c r="AP645" s="1069"/>
      <c r="AQ645" s="1069"/>
      <c r="AR645" s="1069"/>
      <c r="AS645" s="1069"/>
    </row>
    <row r="646" spans="1:45">
      <c r="A646" s="1069"/>
      <c r="B646" s="1069"/>
      <c r="C646" s="1069"/>
      <c r="W646" s="1069" t="str" cm="1">
        <f t="array" ref="W646">IF($D646&lt;COLUMNS($F$7:W$7),"",INDEX(TableDiv[[GASB]:[GASB]],_xlfn.AGGREGATE(15,3,(TableDiv[[Agency]:[Agency]]=$E646)/(TableDiv[[Agency]:[Agency]]=$E646)*(ROW(TableDiv[Agency])-ROW(TableDiv[[#Headers],[Agency]])),COLUMNS($F$7:W$7))))</f>
        <v/>
      </c>
      <c r="X646" s="1069" t="str" cm="1">
        <f t="array" ref="X646">IF($D646&lt;COLUMNS($F$7:X$7),"",INDEX(TableDiv[[GASB]:[GASB]],_xlfn.AGGREGATE(15,3,(TableDiv[[Agency]:[Agency]]=$E646)/(TableDiv[[Agency]:[Agency]]=$E646)*(ROW(TableDiv[Agency])-ROW(TableDiv[[#Headers],[Agency]])),COLUMNS($F$7:X$7))))</f>
        <v/>
      </c>
      <c r="Y646" s="1069" t="str" cm="1">
        <f t="array" ref="Y646">IF($D646&lt;COLUMNS($F$7:Y$7),"",INDEX(TableDiv[[GASB]:[GASB]],_xlfn.AGGREGATE(15,3,(TableDiv[[Agency]:[Agency]]=$E646)/(TableDiv[[Agency]:[Agency]]=$E646)*(ROW(TableDiv[Agency])-ROW(TableDiv[[#Headers],[Agency]])),COLUMNS($F$7:Y$7))))</f>
        <v/>
      </c>
      <c r="Z646" s="1069" t="str" cm="1">
        <f t="array" ref="Z646">IF($D646&lt;COLUMNS($F$7:Z$7),"",INDEX(TableDiv[[GASB]:[GASB]],_xlfn.AGGREGATE(15,3,(TableDiv[[Agency]:[Agency]]=$E646)/(TableDiv[[Agency]:[Agency]]=$E646)*(ROW(TableDiv[Agency])-ROW(TableDiv[[#Headers],[Agency]])),COLUMNS($F$7:Z$7))))</f>
        <v/>
      </c>
      <c r="AA646" s="1069" t="str" cm="1">
        <f t="array" ref="AA646">IF($D646&lt;COLUMNS($F$7:AA$7),"",INDEX(TableDiv[[GASB]:[GASB]],_xlfn.AGGREGATE(15,3,(TableDiv[[Agency]:[Agency]]=$E646)/(TableDiv[[Agency]:[Agency]]=$E646)*(ROW(TableDiv[Agency])-ROW(TableDiv[[#Headers],[Agency]])),COLUMNS($F$7:AA$7))))</f>
        <v/>
      </c>
      <c r="AB646" s="1069" t="str" cm="1">
        <f t="array" ref="AB646">IF($D646&lt;COLUMNS($F$7:AB$7),"",INDEX(TableDiv[[GASB]:[GASB]],_xlfn.AGGREGATE(15,3,(TableDiv[[Agency]:[Agency]]=$E646)/(TableDiv[[Agency]:[Agency]]=$E646)*(ROW(TableDiv[Agency])-ROW(TableDiv[[#Headers],[Agency]])),COLUMNS($F$7:AB$7))))</f>
        <v/>
      </c>
      <c r="AC646" s="1069" t="str" cm="1">
        <f t="array" ref="AC646">IF($D646&lt;COLUMNS($F$7:AC$7),"",INDEX(TableDiv[[GASB]:[GASB]],_xlfn.AGGREGATE(15,3,(TableDiv[[Agency]:[Agency]]=$E646)/(TableDiv[[Agency]:[Agency]]=$E646)*(ROW(TableDiv[Agency])-ROW(TableDiv[[#Headers],[Agency]])),COLUMNS($F$7:AC$7))))</f>
        <v/>
      </c>
      <c r="AD646" s="1069" t="str" cm="1">
        <f t="array" ref="AD646">IF($D646&lt;COLUMNS($F$7:AD$7),"",INDEX(TableDiv[[GASB]:[GASB]],_xlfn.AGGREGATE(15,3,(TableDiv[[Agency]:[Agency]]=$E646)/(TableDiv[[Agency]:[Agency]]=$E646)*(ROW(TableDiv[Agency])-ROW(TableDiv[[#Headers],[Agency]])),COLUMNS($F$7:AD$7))))</f>
        <v/>
      </c>
      <c r="AE646" s="1069" t="str" cm="1">
        <f t="array" ref="AE646">IF($D646&lt;COLUMNS($F$7:AE$7),"",INDEX(TableDiv[[GASB]:[GASB]],_xlfn.AGGREGATE(15,3,(TableDiv[[Agency]:[Agency]]=$E646)/(TableDiv[[Agency]:[Agency]]=$E646)*(ROW(TableDiv[Agency])-ROW(TableDiv[[#Headers],[Agency]])),COLUMNS($F$7:AE$7))))</f>
        <v/>
      </c>
      <c r="AF646" s="1069" t="str" cm="1">
        <f t="array" ref="AF646">IF($D646&lt;COLUMNS($F$7:AF$7),"",INDEX(TableDiv[[GASB]:[GASB]],_xlfn.AGGREGATE(15,3,(TableDiv[[Agency]:[Agency]]=$E646)/(TableDiv[[Agency]:[Agency]]=$E646)*(ROW(TableDiv[Agency])-ROW(TableDiv[[#Headers],[Agency]])),COLUMNS($F$7:AF$7))))</f>
        <v/>
      </c>
      <c r="AG646" s="1069" t="str" cm="1">
        <f t="array" ref="AG646">IF($D646&lt;COLUMNS($F$7:AG$7),"",INDEX(TableDiv[[GASB]:[GASB]],_xlfn.AGGREGATE(15,3,(TableDiv[[Agency]:[Agency]]=$E646)/(TableDiv[[Agency]:[Agency]]=$E646)*(ROW(TableDiv[Agency])-ROW(TableDiv[[#Headers],[Agency]])),COLUMNS($F$7:AG$7))))</f>
        <v/>
      </c>
      <c r="AH646" s="1069" t="str" cm="1">
        <f t="array" ref="AH646">IF($D646&lt;COLUMNS($F$7:AH$7),"",INDEX(TableDiv[[GASB]:[GASB]],_xlfn.AGGREGATE(15,3,(TableDiv[[Agency]:[Agency]]=$E646)/(TableDiv[[Agency]:[Agency]]=$E646)*(ROW(TableDiv[Agency])-ROW(TableDiv[[#Headers],[Agency]])),COLUMNS($F$7:AH$7))))</f>
        <v/>
      </c>
      <c r="AI646" s="1069" t="str" cm="1">
        <f t="array" ref="AI646">IF($D646&lt;COLUMNS($F$7:AI$7),"",INDEX(TableDiv[[GASB]:[GASB]],_xlfn.AGGREGATE(15,3,(TableDiv[[Agency]:[Agency]]=$E646)/(TableDiv[[Agency]:[Agency]]=$E646)*(ROW(TableDiv[Agency])-ROW(TableDiv[[#Headers],[Agency]])),COLUMNS($F$7:AI$7))))</f>
        <v/>
      </c>
      <c r="AJ646" s="1069" t="str" cm="1">
        <f t="array" ref="AJ646">IF($D646&lt;COLUMNS($F$7:AJ$7),"",INDEX(TableDiv[[GASB]:[GASB]],_xlfn.AGGREGATE(15,3,(TableDiv[[Agency]:[Agency]]=$E646)/(TableDiv[[Agency]:[Agency]]=$E646)*(ROW(TableDiv[Agency])-ROW(TableDiv[[#Headers],[Agency]])),COLUMNS($F$7:AJ$7))))</f>
        <v/>
      </c>
      <c r="AK646" s="1069" t="str" cm="1">
        <f t="array" ref="AK646">IF($D646&lt;COLUMNS($F$7:AK$7),"",INDEX(TableDiv[[GASB]:[GASB]],_xlfn.AGGREGATE(15,3,(TableDiv[[Agency]:[Agency]]=$E646)/(TableDiv[[Agency]:[Agency]]=$E646)*(ROW(TableDiv[Agency])-ROW(TableDiv[[#Headers],[Agency]])),COLUMNS($F$7:AK$7))))</f>
        <v/>
      </c>
      <c r="AL646" s="1069" t="str" cm="1">
        <f t="array" ref="AL646">IF($D646&lt;COLUMNS($F$7:AL$7),"",INDEX(TableDiv[[GASB]:[GASB]],_xlfn.AGGREGATE(15,3,(TableDiv[[Agency]:[Agency]]=$E646)/(TableDiv[[Agency]:[Agency]]=$E646)*(ROW(TableDiv[Agency])-ROW(TableDiv[[#Headers],[Agency]])),COLUMNS($F$7:AL$7))))</f>
        <v/>
      </c>
      <c r="AM646" s="1069" t="str" cm="1">
        <f t="array" ref="AM646">IF($D646&lt;COLUMNS($F$7:AM$7),"",INDEX(TableDiv[[GASB]:[GASB]],_xlfn.AGGREGATE(15,3,(TableDiv[[Agency]:[Agency]]=$E646)/(TableDiv[[Agency]:[Agency]]=$E646)*(ROW(TableDiv[Agency])-ROW(TableDiv[[#Headers],[Agency]])),COLUMNS($F$7:AM$7))))</f>
        <v/>
      </c>
      <c r="AN646" s="1069"/>
      <c r="AO646" s="1069"/>
      <c r="AP646" s="1069"/>
      <c r="AQ646" s="1069"/>
      <c r="AR646" s="1069"/>
      <c r="AS646" s="1069"/>
    </row>
    <row r="647" spans="1:45">
      <c r="A647" s="1069"/>
      <c r="B647" s="1069"/>
      <c r="C647" s="1069"/>
      <c r="W647" s="1069" t="str" cm="1">
        <f t="array" ref="W647">IF($D647&lt;COLUMNS($F$7:W$7),"",INDEX(TableDiv[[GASB]:[GASB]],_xlfn.AGGREGATE(15,3,(TableDiv[[Agency]:[Agency]]=$E647)/(TableDiv[[Agency]:[Agency]]=$E647)*(ROW(TableDiv[Agency])-ROW(TableDiv[[#Headers],[Agency]])),COLUMNS($F$7:W$7))))</f>
        <v/>
      </c>
      <c r="X647" s="1069" t="str" cm="1">
        <f t="array" ref="X647">IF($D647&lt;COLUMNS($F$7:X$7),"",INDEX(TableDiv[[GASB]:[GASB]],_xlfn.AGGREGATE(15,3,(TableDiv[[Agency]:[Agency]]=$E647)/(TableDiv[[Agency]:[Agency]]=$E647)*(ROW(TableDiv[Agency])-ROW(TableDiv[[#Headers],[Agency]])),COLUMNS($F$7:X$7))))</f>
        <v/>
      </c>
      <c r="Y647" s="1069" t="str" cm="1">
        <f t="array" ref="Y647">IF($D647&lt;COLUMNS($F$7:Y$7),"",INDEX(TableDiv[[GASB]:[GASB]],_xlfn.AGGREGATE(15,3,(TableDiv[[Agency]:[Agency]]=$E647)/(TableDiv[[Agency]:[Agency]]=$E647)*(ROW(TableDiv[Agency])-ROW(TableDiv[[#Headers],[Agency]])),COLUMNS($F$7:Y$7))))</f>
        <v/>
      </c>
      <c r="Z647" s="1069" t="str" cm="1">
        <f t="array" ref="Z647">IF($D647&lt;COLUMNS($F$7:Z$7),"",INDEX(TableDiv[[GASB]:[GASB]],_xlfn.AGGREGATE(15,3,(TableDiv[[Agency]:[Agency]]=$E647)/(TableDiv[[Agency]:[Agency]]=$E647)*(ROW(TableDiv[Agency])-ROW(TableDiv[[#Headers],[Agency]])),COLUMNS($F$7:Z$7))))</f>
        <v/>
      </c>
      <c r="AA647" s="1069" t="str" cm="1">
        <f t="array" ref="AA647">IF($D647&lt;COLUMNS($F$7:AA$7),"",INDEX(TableDiv[[GASB]:[GASB]],_xlfn.AGGREGATE(15,3,(TableDiv[[Agency]:[Agency]]=$E647)/(TableDiv[[Agency]:[Agency]]=$E647)*(ROW(TableDiv[Agency])-ROW(TableDiv[[#Headers],[Agency]])),COLUMNS($F$7:AA$7))))</f>
        <v/>
      </c>
      <c r="AB647" s="1069" t="str" cm="1">
        <f t="array" ref="AB647">IF($D647&lt;COLUMNS($F$7:AB$7),"",INDEX(TableDiv[[GASB]:[GASB]],_xlfn.AGGREGATE(15,3,(TableDiv[[Agency]:[Agency]]=$E647)/(TableDiv[[Agency]:[Agency]]=$E647)*(ROW(TableDiv[Agency])-ROW(TableDiv[[#Headers],[Agency]])),COLUMNS($F$7:AB$7))))</f>
        <v/>
      </c>
      <c r="AC647" s="1069" t="str" cm="1">
        <f t="array" ref="AC647">IF($D647&lt;COLUMNS($F$7:AC$7),"",INDEX(TableDiv[[GASB]:[GASB]],_xlfn.AGGREGATE(15,3,(TableDiv[[Agency]:[Agency]]=$E647)/(TableDiv[[Agency]:[Agency]]=$E647)*(ROW(TableDiv[Agency])-ROW(TableDiv[[#Headers],[Agency]])),COLUMNS($F$7:AC$7))))</f>
        <v/>
      </c>
      <c r="AD647" s="1069" t="str" cm="1">
        <f t="array" ref="AD647">IF($D647&lt;COLUMNS($F$7:AD$7),"",INDEX(TableDiv[[GASB]:[GASB]],_xlfn.AGGREGATE(15,3,(TableDiv[[Agency]:[Agency]]=$E647)/(TableDiv[[Agency]:[Agency]]=$E647)*(ROW(TableDiv[Agency])-ROW(TableDiv[[#Headers],[Agency]])),COLUMNS($F$7:AD$7))))</f>
        <v/>
      </c>
      <c r="AE647" s="1069" t="str" cm="1">
        <f t="array" ref="AE647">IF($D647&lt;COLUMNS($F$7:AE$7),"",INDEX(TableDiv[[GASB]:[GASB]],_xlfn.AGGREGATE(15,3,(TableDiv[[Agency]:[Agency]]=$E647)/(TableDiv[[Agency]:[Agency]]=$E647)*(ROW(TableDiv[Agency])-ROW(TableDiv[[#Headers],[Agency]])),COLUMNS($F$7:AE$7))))</f>
        <v/>
      </c>
      <c r="AF647" s="1069" t="str" cm="1">
        <f t="array" ref="AF647">IF($D647&lt;COLUMNS($F$7:AF$7),"",INDEX(TableDiv[[GASB]:[GASB]],_xlfn.AGGREGATE(15,3,(TableDiv[[Agency]:[Agency]]=$E647)/(TableDiv[[Agency]:[Agency]]=$E647)*(ROW(TableDiv[Agency])-ROW(TableDiv[[#Headers],[Agency]])),COLUMNS($F$7:AF$7))))</f>
        <v/>
      </c>
      <c r="AG647" s="1069" t="str" cm="1">
        <f t="array" ref="AG647">IF($D647&lt;COLUMNS($F$7:AG$7),"",INDEX(TableDiv[[GASB]:[GASB]],_xlfn.AGGREGATE(15,3,(TableDiv[[Agency]:[Agency]]=$E647)/(TableDiv[[Agency]:[Agency]]=$E647)*(ROW(TableDiv[Agency])-ROW(TableDiv[[#Headers],[Agency]])),COLUMNS($F$7:AG$7))))</f>
        <v/>
      </c>
      <c r="AH647" s="1069" t="str" cm="1">
        <f t="array" ref="AH647">IF($D647&lt;COLUMNS($F$7:AH$7),"",INDEX(TableDiv[[GASB]:[GASB]],_xlfn.AGGREGATE(15,3,(TableDiv[[Agency]:[Agency]]=$E647)/(TableDiv[[Agency]:[Agency]]=$E647)*(ROW(TableDiv[Agency])-ROW(TableDiv[[#Headers],[Agency]])),COLUMNS($F$7:AH$7))))</f>
        <v/>
      </c>
      <c r="AI647" s="1069" t="str" cm="1">
        <f t="array" ref="AI647">IF($D647&lt;COLUMNS($F$7:AI$7),"",INDEX(TableDiv[[GASB]:[GASB]],_xlfn.AGGREGATE(15,3,(TableDiv[[Agency]:[Agency]]=$E647)/(TableDiv[[Agency]:[Agency]]=$E647)*(ROW(TableDiv[Agency])-ROW(TableDiv[[#Headers],[Agency]])),COLUMNS($F$7:AI$7))))</f>
        <v/>
      </c>
      <c r="AJ647" s="1069" t="str" cm="1">
        <f t="array" ref="AJ647">IF($D647&lt;COLUMNS($F$7:AJ$7),"",INDEX(TableDiv[[GASB]:[GASB]],_xlfn.AGGREGATE(15,3,(TableDiv[[Agency]:[Agency]]=$E647)/(TableDiv[[Agency]:[Agency]]=$E647)*(ROW(TableDiv[Agency])-ROW(TableDiv[[#Headers],[Agency]])),COLUMNS($F$7:AJ$7))))</f>
        <v/>
      </c>
      <c r="AK647" s="1069" t="str" cm="1">
        <f t="array" ref="AK647">IF($D647&lt;COLUMNS($F$7:AK$7),"",INDEX(TableDiv[[GASB]:[GASB]],_xlfn.AGGREGATE(15,3,(TableDiv[[Agency]:[Agency]]=$E647)/(TableDiv[[Agency]:[Agency]]=$E647)*(ROW(TableDiv[Agency])-ROW(TableDiv[[#Headers],[Agency]])),COLUMNS($F$7:AK$7))))</f>
        <v/>
      </c>
      <c r="AL647" s="1069" t="str" cm="1">
        <f t="array" ref="AL647">IF($D647&lt;COLUMNS($F$7:AL$7),"",INDEX(TableDiv[[GASB]:[GASB]],_xlfn.AGGREGATE(15,3,(TableDiv[[Agency]:[Agency]]=$E647)/(TableDiv[[Agency]:[Agency]]=$E647)*(ROW(TableDiv[Agency])-ROW(TableDiv[[#Headers],[Agency]])),COLUMNS($F$7:AL$7))))</f>
        <v/>
      </c>
      <c r="AM647" s="1069" t="str" cm="1">
        <f t="array" ref="AM647">IF($D647&lt;COLUMNS($F$7:AM$7),"",INDEX(TableDiv[[GASB]:[GASB]],_xlfn.AGGREGATE(15,3,(TableDiv[[Agency]:[Agency]]=$E647)/(TableDiv[[Agency]:[Agency]]=$E647)*(ROW(TableDiv[Agency])-ROW(TableDiv[[#Headers],[Agency]])),COLUMNS($F$7:AM$7))))</f>
        <v/>
      </c>
      <c r="AN647" s="1069"/>
      <c r="AO647" s="1069"/>
      <c r="AP647" s="1069"/>
      <c r="AQ647" s="1069"/>
      <c r="AR647" s="1069"/>
      <c r="AS647" s="1069"/>
    </row>
    <row r="648" spans="1:45">
      <c r="A648" s="1069"/>
      <c r="B648" s="1069"/>
      <c r="C648" s="1069"/>
      <c r="W648" s="1069" t="str" cm="1">
        <f t="array" ref="W648">IF($D648&lt;COLUMNS($F$7:W$7),"",INDEX(TableDiv[[GASB]:[GASB]],_xlfn.AGGREGATE(15,3,(TableDiv[[Agency]:[Agency]]=$E648)/(TableDiv[[Agency]:[Agency]]=$E648)*(ROW(TableDiv[Agency])-ROW(TableDiv[[#Headers],[Agency]])),COLUMNS($F$7:W$7))))</f>
        <v/>
      </c>
      <c r="X648" s="1069" t="str" cm="1">
        <f t="array" ref="X648">IF($D648&lt;COLUMNS($F$7:X$7),"",INDEX(TableDiv[[GASB]:[GASB]],_xlfn.AGGREGATE(15,3,(TableDiv[[Agency]:[Agency]]=$E648)/(TableDiv[[Agency]:[Agency]]=$E648)*(ROW(TableDiv[Agency])-ROW(TableDiv[[#Headers],[Agency]])),COLUMNS($F$7:X$7))))</f>
        <v/>
      </c>
      <c r="Y648" s="1069" t="str" cm="1">
        <f t="array" ref="Y648">IF($D648&lt;COLUMNS($F$7:Y$7),"",INDEX(TableDiv[[GASB]:[GASB]],_xlfn.AGGREGATE(15,3,(TableDiv[[Agency]:[Agency]]=$E648)/(TableDiv[[Agency]:[Agency]]=$E648)*(ROW(TableDiv[Agency])-ROW(TableDiv[[#Headers],[Agency]])),COLUMNS($F$7:Y$7))))</f>
        <v/>
      </c>
      <c r="Z648" s="1069" t="str" cm="1">
        <f t="array" ref="Z648">IF($D648&lt;COLUMNS($F$7:Z$7),"",INDEX(TableDiv[[GASB]:[GASB]],_xlfn.AGGREGATE(15,3,(TableDiv[[Agency]:[Agency]]=$E648)/(TableDiv[[Agency]:[Agency]]=$E648)*(ROW(TableDiv[Agency])-ROW(TableDiv[[#Headers],[Agency]])),COLUMNS($F$7:Z$7))))</f>
        <v/>
      </c>
      <c r="AA648" s="1069" t="str" cm="1">
        <f t="array" ref="AA648">IF($D648&lt;COLUMNS($F$7:AA$7),"",INDEX(TableDiv[[GASB]:[GASB]],_xlfn.AGGREGATE(15,3,(TableDiv[[Agency]:[Agency]]=$E648)/(TableDiv[[Agency]:[Agency]]=$E648)*(ROW(TableDiv[Agency])-ROW(TableDiv[[#Headers],[Agency]])),COLUMNS($F$7:AA$7))))</f>
        <v/>
      </c>
      <c r="AB648" s="1069" t="str" cm="1">
        <f t="array" ref="AB648">IF($D648&lt;COLUMNS($F$7:AB$7),"",INDEX(TableDiv[[GASB]:[GASB]],_xlfn.AGGREGATE(15,3,(TableDiv[[Agency]:[Agency]]=$E648)/(TableDiv[[Agency]:[Agency]]=$E648)*(ROW(TableDiv[Agency])-ROW(TableDiv[[#Headers],[Agency]])),COLUMNS($F$7:AB$7))))</f>
        <v/>
      </c>
      <c r="AC648" s="1069" t="str" cm="1">
        <f t="array" ref="AC648">IF($D648&lt;COLUMNS($F$7:AC$7),"",INDEX(TableDiv[[GASB]:[GASB]],_xlfn.AGGREGATE(15,3,(TableDiv[[Agency]:[Agency]]=$E648)/(TableDiv[[Agency]:[Agency]]=$E648)*(ROW(TableDiv[Agency])-ROW(TableDiv[[#Headers],[Agency]])),COLUMNS($F$7:AC$7))))</f>
        <v/>
      </c>
      <c r="AD648" s="1069" t="str" cm="1">
        <f t="array" ref="AD648">IF($D648&lt;COLUMNS($F$7:AD$7),"",INDEX(TableDiv[[GASB]:[GASB]],_xlfn.AGGREGATE(15,3,(TableDiv[[Agency]:[Agency]]=$E648)/(TableDiv[[Agency]:[Agency]]=$E648)*(ROW(TableDiv[Agency])-ROW(TableDiv[[#Headers],[Agency]])),COLUMNS($F$7:AD$7))))</f>
        <v/>
      </c>
      <c r="AE648" s="1069" t="str" cm="1">
        <f t="array" ref="AE648">IF($D648&lt;COLUMNS($F$7:AE$7),"",INDEX(TableDiv[[GASB]:[GASB]],_xlfn.AGGREGATE(15,3,(TableDiv[[Agency]:[Agency]]=$E648)/(TableDiv[[Agency]:[Agency]]=$E648)*(ROW(TableDiv[Agency])-ROW(TableDiv[[#Headers],[Agency]])),COLUMNS($F$7:AE$7))))</f>
        <v/>
      </c>
      <c r="AF648" s="1069" t="str" cm="1">
        <f t="array" ref="AF648">IF($D648&lt;COLUMNS($F$7:AF$7),"",INDEX(TableDiv[[GASB]:[GASB]],_xlfn.AGGREGATE(15,3,(TableDiv[[Agency]:[Agency]]=$E648)/(TableDiv[[Agency]:[Agency]]=$E648)*(ROW(TableDiv[Agency])-ROW(TableDiv[[#Headers],[Agency]])),COLUMNS($F$7:AF$7))))</f>
        <v/>
      </c>
      <c r="AG648" s="1069" t="str" cm="1">
        <f t="array" ref="AG648">IF($D648&lt;COLUMNS($F$7:AG$7),"",INDEX(TableDiv[[GASB]:[GASB]],_xlfn.AGGREGATE(15,3,(TableDiv[[Agency]:[Agency]]=$E648)/(TableDiv[[Agency]:[Agency]]=$E648)*(ROW(TableDiv[Agency])-ROW(TableDiv[[#Headers],[Agency]])),COLUMNS($F$7:AG$7))))</f>
        <v/>
      </c>
      <c r="AH648" s="1069" t="str" cm="1">
        <f t="array" ref="AH648">IF($D648&lt;COLUMNS($F$7:AH$7),"",INDEX(TableDiv[[GASB]:[GASB]],_xlfn.AGGREGATE(15,3,(TableDiv[[Agency]:[Agency]]=$E648)/(TableDiv[[Agency]:[Agency]]=$E648)*(ROW(TableDiv[Agency])-ROW(TableDiv[[#Headers],[Agency]])),COLUMNS($F$7:AH$7))))</f>
        <v/>
      </c>
      <c r="AI648" s="1069" t="str" cm="1">
        <f t="array" ref="AI648">IF($D648&lt;COLUMNS($F$7:AI$7),"",INDEX(TableDiv[[GASB]:[GASB]],_xlfn.AGGREGATE(15,3,(TableDiv[[Agency]:[Agency]]=$E648)/(TableDiv[[Agency]:[Agency]]=$E648)*(ROW(TableDiv[Agency])-ROW(TableDiv[[#Headers],[Agency]])),COLUMNS($F$7:AI$7))))</f>
        <v/>
      </c>
      <c r="AJ648" s="1069" t="str" cm="1">
        <f t="array" ref="AJ648">IF($D648&lt;COLUMNS($F$7:AJ$7),"",INDEX(TableDiv[[GASB]:[GASB]],_xlfn.AGGREGATE(15,3,(TableDiv[[Agency]:[Agency]]=$E648)/(TableDiv[[Agency]:[Agency]]=$E648)*(ROW(TableDiv[Agency])-ROW(TableDiv[[#Headers],[Agency]])),COLUMNS($F$7:AJ$7))))</f>
        <v/>
      </c>
      <c r="AK648" s="1069" t="str" cm="1">
        <f t="array" ref="AK648">IF($D648&lt;COLUMNS($F$7:AK$7),"",INDEX(TableDiv[[GASB]:[GASB]],_xlfn.AGGREGATE(15,3,(TableDiv[[Agency]:[Agency]]=$E648)/(TableDiv[[Agency]:[Agency]]=$E648)*(ROW(TableDiv[Agency])-ROW(TableDiv[[#Headers],[Agency]])),COLUMNS($F$7:AK$7))))</f>
        <v/>
      </c>
      <c r="AL648" s="1069" t="str" cm="1">
        <f t="array" ref="AL648">IF($D648&lt;COLUMNS($F$7:AL$7),"",INDEX(TableDiv[[GASB]:[GASB]],_xlfn.AGGREGATE(15,3,(TableDiv[[Agency]:[Agency]]=$E648)/(TableDiv[[Agency]:[Agency]]=$E648)*(ROW(TableDiv[Agency])-ROW(TableDiv[[#Headers],[Agency]])),COLUMNS($F$7:AL$7))))</f>
        <v/>
      </c>
      <c r="AM648" s="1069" t="str" cm="1">
        <f t="array" ref="AM648">IF($D648&lt;COLUMNS($F$7:AM$7),"",INDEX(TableDiv[[GASB]:[GASB]],_xlfn.AGGREGATE(15,3,(TableDiv[[Agency]:[Agency]]=$E648)/(TableDiv[[Agency]:[Agency]]=$E648)*(ROW(TableDiv[Agency])-ROW(TableDiv[[#Headers],[Agency]])),COLUMNS($F$7:AM$7))))</f>
        <v/>
      </c>
      <c r="AN648" s="1069"/>
      <c r="AO648" s="1069"/>
      <c r="AP648" s="1069"/>
      <c r="AQ648" s="1069"/>
      <c r="AR648" s="1069"/>
      <c r="AS648" s="1069"/>
    </row>
    <row r="649" spans="1:45">
      <c r="A649" s="1069"/>
      <c r="B649" s="1069"/>
      <c r="C649" s="1069"/>
      <c r="W649" s="1069" t="str" cm="1">
        <f t="array" ref="W649">IF($D649&lt;COLUMNS($F$7:W$7),"",INDEX(TableDiv[[GASB]:[GASB]],_xlfn.AGGREGATE(15,3,(TableDiv[[Agency]:[Agency]]=$E649)/(TableDiv[[Agency]:[Agency]]=$E649)*(ROW(TableDiv[Agency])-ROW(TableDiv[[#Headers],[Agency]])),COLUMNS($F$7:W$7))))</f>
        <v/>
      </c>
      <c r="X649" s="1069" t="str" cm="1">
        <f t="array" ref="X649">IF($D649&lt;COLUMNS($F$7:X$7),"",INDEX(TableDiv[[GASB]:[GASB]],_xlfn.AGGREGATE(15,3,(TableDiv[[Agency]:[Agency]]=$E649)/(TableDiv[[Agency]:[Agency]]=$E649)*(ROW(TableDiv[Agency])-ROW(TableDiv[[#Headers],[Agency]])),COLUMNS($F$7:X$7))))</f>
        <v/>
      </c>
      <c r="Y649" s="1069" t="str" cm="1">
        <f t="array" ref="Y649">IF($D649&lt;COLUMNS($F$7:Y$7),"",INDEX(TableDiv[[GASB]:[GASB]],_xlfn.AGGREGATE(15,3,(TableDiv[[Agency]:[Agency]]=$E649)/(TableDiv[[Agency]:[Agency]]=$E649)*(ROW(TableDiv[Agency])-ROW(TableDiv[[#Headers],[Agency]])),COLUMNS($F$7:Y$7))))</f>
        <v/>
      </c>
      <c r="Z649" s="1069" t="str" cm="1">
        <f t="array" ref="Z649">IF($D649&lt;COLUMNS($F$7:Z$7),"",INDEX(TableDiv[[GASB]:[GASB]],_xlfn.AGGREGATE(15,3,(TableDiv[[Agency]:[Agency]]=$E649)/(TableDiv[[Agency]:[Agency]]=$E649)*(ROW(TableDiv[Agency])-ROW(TableDiv[[#Headers],[Agency]])),COLUMNS($F$7:Z$7))))</f>
        <v/>
      </c>
      <c r="AA649" s="1069" t="str" cm="1">
        <f t="array" ref="AA649">IF($D649&lt;COLUMNS($F$7:AA$7),"",INDEX(TableDiv[[GASB]:[GASB]],_xlfn.AGGREGATE(15,3,(TableDiv[[Agency]:[Agency]]=$E649)/(TableDiv[[Agency]:[Agency]]=$E649)*(ROW(TableDiv[Agency])-ROW(TableDiv[[#Headers],[Agency]])),COLUMNS($F$7:AA$7))))</f>
        <v/>
      </c>
      <c r="AB649" s="1069" t="str" cm="1">
        <f t="array" ref="AB649">IF($D649&lt;COLUMNS($F$7:AB$7),"",INDEX(TableDiv[[GASB]:[GASB]],_xlfn.AGGREGATE(15,3,(TableDiv[[Agency]:[Agency]]=$E649)/(TableDiv[[Agency]:[Agency]]=$E649)*(ROW(TableDiv[Agency])-ROW(TableDiv[[#Headers],[Agency]])),COLUMNS($F$7:AB$7))))</f>
        <v/>
      </c>
      <c r="AC649" s="1069" t="str" cm="1">
        <f t="array" ref="AC649">IF($D649&lt;COLUMNS($F$7:AC$7),"",INDEX(TableDiv[[GASB]:[GASB]],_xlfn.AGGREGATE(15,3,(TableDiv[[Agency]:[Agency]]=$E649)/(TableDiv[[Agency]:[Agency]]=$E649)*(ROW(TableDiv[Agency])-ROW(TableDiv[[#Headers],[Agency]])),COLUMNS($F$7:AC$7))))</f>
        <v/>
      </c>
      <c r="AD649" s="1069" t="str" cm="1">
        <f t="array" ref="AD649">IF($D649&lt;COLUMNS($F$7:AD$7),"",INDEX(TableDiv[[GASB]:[GASB]],_xlfn.AGGREGATE(15,3,(TableDiv[[Agency]:[Agency]]=$E649)/(TableDiv[[Agency]:[Agency]]=$E649)*(ROW(TableDiv[Agency])-ROW(TableDiv[[#Headers],[Agency]])),COLUMNS($F$7:AD$7))))</f>
        <v/>
      </c>
      <c r="AE649" s="1069" t="str" cm="1">
        <f t="array" ref="AE649">IF($D649&lt;COLUMNS($F$7:AE$7),"",INDEX(TableDiv[[GASB]:[GASB]],_xlfn.AGGREGATE(15,3,(TableDiv[[Agency]:[Agency]]=$E649)/(TableDiv[[Agency]:[Agency]]=$E649)*(ROW(TableDiv[Agency])-ROW(TableDiv[[#Headers],[Agency]])),COLUMNS($F$7:AE$7))))</f>
        <v/>
      </c>
      <c r="AF649" s="1069" t="str" cm="1">
        <f t="array" ref="AF649">IF($D649&lt;COLUMNS($F$7:AF$7),"",INDEX(TableDiv[[GASB]:[GASB]],_xlfn.AGGREGATE(15,3,(TableDiv[[Agency]:[Agency]]=$E649)/(TableDiv[[Agency]:[Agency]]=$E649)*(ROW(TableDiv[Agency])-ROW(TableDiv[[#Headers],[Agency]])),COLUMNS($F$7:AF$7))))</f>
        <v/>
      </c>
      <c r="AG649" s="1069" t="str" cm="1">
        <f t="array" ref="AG649">IF($D649&lt;COLUMNS($F$7:AG$7),"",INDEX(TableDiv[[GASB]:[GASB]],_xlfn.AGGREGATE(15,3,(TableDiv[[Agency]:[Agency]]=$E649)/(TableDiv[[Agency]:[Agency]]=$E649)*(ROW(TableDiv[Agency])-ROW(TableDiv[[#Headers],[Agency]])),COLUMNS($F$7:AG$7))))</f>
        <v/>
      </c>
      <c r="AH649" s="1069" t="str" cm="1">
        <f t="array" ref="AH649">IF($D649&lt;COLUMNS($F$7:AH$7),"",INDEX(TableDiv[[GASB]:[GASB]],_xlfn.AGGREGATE(15,3,(TableDiv[[Agency]:[Agency]]=$E649)/(TableDiv[[Agency]:[Agency]]=$E649)*(ROW(TableDiv[Agency])-ROW(TableDiv[[#Headers],[Agency]])),COLUMNS($F$7:AH$7))))</f>
        <v/>
      </c>
      <c r="AI649" s="1069" t="str" cm="1">
        <f t="array" ref="AI649">IF($D649&lt;COLUMNS($F$7:AI$7),"",INDEX(TableDiv[[GASB]:[GASB]],_xlfn.AGGREGATE(15,3,(TableDiv[[Agency]:[Agency]]=$E649)/(TableDiv[[Agency]:[Agency]]=$E649)*(ROW(TableDiv[Agency])-ROW(TableDiv[[#Headers],[Agency]])),COLUMNS($F$7:AI$7))))</f>
        <v/>
      </c>
      <c r="AJ649" s="1069" t="str" cm="1">
        <f t="array" ref="AJ649">IF($D649&lt;COLUMNS($F$7:AJ$7),"",INDEX(TableDiv[[GASB]:[GASB]],_xlfn.AGGREGATE(15,3,(TableDiv[[Agency]:[Agency]]=$E649)/(TableDiv[[Agency]:[Agency]]=$E649)*(ROW(TableDiv[Agency])-ROW(TableDiv[[#Headers],[Agency]])),COLUMNS($F$7:AJ$7))))</f>
        <v/>
      </c>
      <c r="AK649" s="1069" t="str" cm="1">
        <f t="array" ref="AK649">IF($D649&lt;COLUMNS($F$7:AK$7),"",INDEX(TableDiv[[GASB]:[GASB]],_xlfn.AGGREGATE(15,3,(TableDiv[[Agency]:[Agency]]=$E649)/(TableDiv[[Agency]:[Agency]]=$E649)*(ROW(TableDiv[Agency])-ROW(TableDiv[[#Headers],[Agency]])),COLUMNS($F$7:AK$7))))</f>
        <v/>
      </c>
      <c r="AL649" s="1069" t="str" cm="1">
        <f t="array" ref="AL649">IF($D649&lt;COLUMNS($F$7:AL$7),"",INDEX(TableDiv[[GASB]:[GASB]],_xlfn.AGGREGATE(15,3,(TableDiv[[Agency]:[Agency]]=$E649)/(TableDiv[[Agency]:[Agency]]=$E649)*(ROW(TableDiv[Agency])-ROW(TableDiv[[#Headers],[Agency]])),COLUMNS($F$7:AL$7))))</f>
        <v/>
      </c>
      <c r="AM649" s="1069" t="str" cm="1">
        <f t="array" ref="AM649">IF($D649&lt;COLUMNS($F$7:AM$7),"",INDEX(TableDiv[[GASB]:[GASB]],_xlfn.AGGREGATE(15,3,(TableDiv[[Agency]:[Agency]]=$E649)/(TableDiv[[Agency]:[Agency]]=$E649)*(ROW(TableDiv[Agency])-ROW(TableDiv[[#Headers],[Agency]])),COLUMNS($F$7:AM$7))))</f>
        <v/>
      </c>
      <c r="AN649" s="1069"/>
      <c r="AO649" s="1069"/>
      <c r="AP649" s="1069"/>
      <c r="AQ649" s="1069"/>
      <c r="AR649" s="1069"/>
      <c r="AS649" s="1069"/>
    </row>
    <row r="650" spans="1:45">
      <c r="A650" s="1069"/>
      <c r="B650" s="1069"/>
      <c r="C650" s="1069"/>
      <c r="W650" s="1069" t="str" cm="1">
        <f t="array" ref="W650">IF($D650&lt;COLUMNS($F$7:W$7),"",INDEX(TableDiv[[GASB]:[GASB]],_xlfn.AGGREGATE(15,3,(TableDiv[[Agency]:[Agency]]=$E650)/(TableDiv[[Agency]:[Agency]]=$E650)*(ROW(TableDiv[Agency])-ROW(TableDiv[[#Headers],[Agency]])),COLUMNS($F$7:W$7))))</f>
        <v/>
      </c>
      <c r="X650" s="1069" t="str" cm="1">
        <f t="array" ref="X650">IF($D650&lt;COLUMNS($F$7:X$7),"",INDEX(TableDiv[[GASB]:[GASB]],_xlfn.AGGREGATE(15,3,(TableDiv[[Agency]:[Agency]]=$E650)/(TableDiv[[Agency]:[Agency]]=$E650)*(ROW(TableDiv[Agency])-ROW(TableDiv[[#Headers],[Agency]])),COLUMNS($F$7:X$7))))</f>
        <v/>
      </c>
      <c r="Y650" s="1069" t="str" cm="1">
        <f t="array" ref="Y650">IF($D650&lt;COLUMNS($F$7:Y$7),"",INDEX(TableDiv[[GASB]:[GASB]],_xlfn.AGGREGATE(15,3,(TableDiv[[Agency]:[Agency]]=$E650)/(TableDiv[[Agency]:[Agency]]=$E650)*(ROW(TableDiv[Agency])-ROW(TableDiv[[#Headers],[Agency]])),COLUMNS($F$7:Y$7))))</f>
        <v/>
      </c>
      <c r="Z650" s="1069" t="str" cm="1">
        <f t="array" ref="Z650">IF($D650&lt;COLUMNS($F$7:Z$7),"",INDEX(TableDiv[[GASB]:[GASB]],_xlfn.AGGREGATE(15,3,(TableDiv[[Agency]:[Agency]]=$E650)/(TableDiv[[Agency]:[Agency]]=$E650)*(ROW(TableDiv[Agency])-ROW(TableDiv[[#Headers],[Agency]])),COLUMNS($F$7:Z$7))))</f>
        <v/>
      </c>
      <c r="AA650" s="1069" t="str" cm="1">
        <f t="array" ref="AA650">IF($D650&lt;COLUMNS($F$7:AA$7),"",INDEX(TableDiv[[GASB]:[GASB]],_xlfn.AGGREGATE(15,3,(TableDiv[[Agency]:[Agency]]=$E650)/(TableDiv[[Agency]:[Agency]]=$E650)*(ROW(TableDiv[Agency])-ROW(TableDiv[[#Headers],[Agency]])),COLUMNS($F$7:AA$7))))</f>
        <v/>
      </c>
      <c r="AB650" s="1069" t="str" cm="1">
        <f t="array" ref="AB650">IF($D650&lt;COLUMNS($F$7:AB$7),"",INDEX(TableDiv[[GASB]:[GASB]],_xlfn.AGGREGATE(15,3,(TableDiv[[Agency]:[Agency]]=$E650)/(TableDiv[[Agency]:[Agency]]=$E650)*(ROW(TableDiv[Agency])-ROW(TableDiv[[#Headers],[Agency]])),COLUMNS($F$7:AB$7))))</f>
        <v/>
      </c>
      <c r="AC650" s="1069" t="str" cm="1">
        <f t="array" ref="AC650">IF($D650&lt;COLUMNS($F$7:AC$7),"",INDEX(TableDiv[[GASB]:[GASB]],_xlfn.AGGREGATE(15,3,(TableDiv[[Agency]:[Agency]]=$E650)/(TableDiv[[Agency]:[Agency]]=$E650)*(ROW(TableDiv[Agency])-ROW(TableDiv[[#Headers],[Agency]])),COLUMNS($F$7:AC$7))))</f>
        <v/>
      </c>
      <c r="AD650" s="1069" t="str" cm="1">
        <f t="array" ref="AD650">IF($D650&lt;COLUMNS($F$7:AD$7),"",INDEX(TableDiv[[GASB]:[GASB]],_xlfn.AGGREGATE(15,3,(TableDiv[[Agency]:[Agency]]=$E650)/(TableDiv[[Agency]:[Agency]]=$E650)*(ROW(TableDiv[Agency])-ROW(TableDiv[[#Headers],[Agency]])),COLUMNS($F$7:AD$7))))</f>
        <v/>
      </c>
      <c r="AE650" s="1069" t="str" cm="1">
        <f t="array" ref="AE650">IF($D650&lt;COLUMNS($F$7:AE$7),"",INDEX(TableDiv[[GASB]:[GASB]],_xlfn.AGGREGATE(15,3,(TableDiv[[Agency]:[Agency]]=$E650)/(TableDiv[[Agency]:[Agency]]=$E650)*(ROW(TableDiv[Agency])-ROW(TableDiv[[#Headers],[Agency]])),COLUMNS($F$7:AE$7))))</f>
        <v/>
      </c>
      <c r="AF650" s="1069" t="str" cm="1">
        <f t="array" ref="AF650">IF($D650&lt;COLUMNS($F$7:AF$7),"",INDEX(TableDiv[[GASB]:[GASB]],_xlfn.AGGREGATE(15,3,(TableDiv[[Agency]:[Agency]]=$E650)/(TableDiv[[Agency]:[Agency]]=$E650)*(ROW(TableDiv[Agency])-ROW(TableDiv[[#Headers],[Agency]])),COLUMNS($F$7:AF$7))))</f>
        <v/>
      </c>
      <c r="AG650" s="1069" t="str" cm="1">
        <f t="array" ref="AG650">IF($D650&lt;COLUMNS($F$7:AG$7),"",INDEX(TableDiv[[GASB]:[GASB]],_xlfn.AGGREGATE(15,3,(TableDiv[[Agency]:[Agency]]=$E650)/(TableDiv[[Agency]:[Agency]]=$E650)*(ROW(TableDiv[Agency])-ROW(TableDiv[[#Headers],[Agency]])),COLUMNS($F$7:AG$7))))</f>
        <v/>
      </c>
      <c r="AH650" s="1069" t="str" cm="1">
        <f t="array" ref="AH650">IF($D650&lt;COLUMNS($F$7:AH$7),"",INDEX(TableDiv[[GASB]:[GASB]],_xlfn.AGGREGATE(15,3,(TableDiv[[Agency]:[Agency]]=$E650)/(TableDiv[[Agency]:[Agency]]=$E650)*(ROW(TableDiv[Agency])-ROW(TableDiv[[#Headers],[Agency]])),COLUMNS($F$7:AH$7))))</f>
        <v/>
      </c>
      <c r="AI650" s="1069" t="str" cm="1">
        <f t="array" ref="AI650">IF($D650&lt;COLUMNS($F$7:AI$7),"",INDEX(TableDiv[[GASB]:[GASB]],_xlfn.AGGREGATE(15,3,(TableDiv[[Agency]:[Agency]]=$E650)/(TableDiv[[Agency]:[Agency]]=$E650)*(ROW(TableDiv[Agency])-ROW(TableDiv[[#Headers],[Agency]])),COLUMNS($F$7:AI$7))))</f>
        <v/>
      </c>
      <c r="AJ650" s="1069" t="str" cm="1">
        <f t="array" ref="AJ650">IF($D650&lt;COLUMNS($F$7:AJ$7),"",INDEX(TableDiv[[GASB]:[GASB]],_xlfn.AGGREGATE(15,3,(TableDiv[[Agency]:[Agency]]=$E650)/(TableDiv[[Agency]:[Agency]]=$E650)*(ROW(TableDiv[Agency])-ROW(TableDiv[[#Headers],[Agency]])),COLUMNS($F$7:AJ$7))))</f>
        <v/>
      </c>
      <c r="AK650" s="1069" t="str" cm="1">
        <f t="array" ref="AK650">IF($D650&lt;COLUMNS($F$7:AK$7),"",INDEX(TableDiv[[GASB]:[GASB]],_xlfn.AGGREGATE(15,3,(TableDiv[[Agency]:[Agency]]=$E650)/(TableDiv[[Agency]:[Agency]]=$E650)*(ROW(TableDiv[Agency])-ROW(TableDiv[[#Headers],[Agency]])),COLUMNS($F$7:AK$7))))</f>
        <v/>
      </c>
      <c r="AL650" s="1069" t="str" cm="1">
        <f t="array" ref="AL650">IF($D650&lt;COLUMNS($F$7:AL$7),"",INDEX(TableDiv[[GASB]:[GASB]],_xlfn.AGGREGATE(15,3,(TableDiv[[Agency]:[Agency]]=$E650)/(TableDiv[[Agency]:[Agency]]=$E650)*(ROW(TableDiv[Agency])-ROW(TableDiv[[#Headers],[Agency]])),COLUMNS($F$7:AL$7))))</f>
        <v/>
      </c>
      <c r="AM650" s="1069" t="str" cm="1">
        <f t="array" ref="AM650">IF($D650&lt;COLUMNS($F$7:AM$7),"",INDEX(TableDiv[[GASB]:[GASB]],_xlfn.AGGREGATE(15,3,(TableDiv[[Agency]:[Agency]]=$E650)/(TableDiv[[Agency]:[Agency]]=$E650)*(ROW(TableDiv[Agency])-ROW(TableDiv[[#Headers],[Agency]])),COLUMNS($F$7:AM$7))))</f>
        <v/>
      </c>
      <c r="AN650" s="1069"/>
      <c r="AO650" s="1069"/>
      <c r="AP650" s="1069"/>
      <c r="AQ650" s="1069"/>
      <c r="AR650" s="1069"/>
      <c r="AS650" s="1069"/>
    </row>
    <row r="651" spans="1:45">
      <c r="A651" s="1069"/>
      <c r="B651" s="1069"/>
      <c r="C651" s="1069"/>
      <c r="W651" s="1069" t="str" cm="1">
        <f t="array" ref="W651">IF($D651&lt;COLUMNS($F$7:W$7),"",INDEX(TableDiv[[GASB]:[GASB]],_xlfn.AGGREGATE(15,3,(TableDiv[[Agency]:[Agency]]=$E651)/(TableDiv[[Agency]:[Agency]]=$E651)*(ROW(TableDiv[Agency])-ROW(TableDiv[[#Headers],[Agency]])),COLUMNS($F$7:W$7))))</f>
        <v/>
      </c>
      <c r="X651" s="1069" t="str" cm="1">
        <f t="array" ref="X651">IF($D651&lt;COLUMNS($F$7:X$7),"",INDEX(TableDiv[[GASB]:[GASB]],_xlfn.AGGREGATE(15,3,(TableDiv[[Agency]:[Agency]]=$E651)/(TableDiv[[Agency]:[Agency]]=$E651)*(ROW(TableDiv[Agency])-ROW(TableDiv[[#Headers],[Agency]])),COLUMNS($F$7:X$7))))</f>
        <v/>
      </c>
      <c r="Y651" s="1069" t="str" cm="1">
        <f t="array" ref="Y651">IF($D651&lt;COLUMNS($F$7:Y$7),"",INDEX(TableDiv[[GASB]:[GASB]],_xlfn.AGGREGATE(15,3,(TableDiv[[Agency]:[Agency]]=$E651)/(TableDiv[[Agency]:[Agency]]=$E651)*(ROW(TableDiv[Agency])-ROW(TableDiv[[#Headers],[Agency]])),COLUMNS($F$7:Y$7))))</f>
        <v/>
      </c>
      <c r="Z651" s="1069" t="str" cm="1">
        <f t="array" ref="Z651">IF($D651&lt;COLUMNS($F$7:Z$7),"",INDEX(TableDiv[[GASB]:[GASB]],_xlfn.AGGREGATE(15,3,(TableDiv[[Agency]:[Agency]]=$E651)/(TableDiv[[Agency]:[Agency]]=$E651)*(ROW(TableDiv[Agency])-ROW(TableDiv[[#Headers],[Agency]])),COLUMNS($F$7:Z$7))))</f>
        <v/>
      </c>
      <c r="AA651" s="1069" t="str" cm="1">
        <f t="array" ref="AA651">IF($D651&lt;COLUMNS($F$7:AA$7),"",INDEX(TableDiv[[GASB]:[GASB]],_xlfn.AGGREGATE(15,3,(TableDiv[[Agency]:[Agency]]=$E651)/(TableDiv[[Agency]:[Agency]]=$E651)*(ROW(TableDiv[Agency])-ROW(TableDiv[[#Headers],[Agency]])),COLUMNS($F$7:AA$7))))</f>
        <v/>
      </c>
      <c r="AB651" s="1069" t="str" cm="1">
        <f t="array" ref="AB651">IF($D651&lt;COLUMNS($F$7:AB$7),"",INDEX(TableDiv[[GASB]:[GASB]],_xlfn.AGGREGATE(15,3,(TableDiv[[Agency]:[Agency]]=$E651)/(TableDiv[[Agency]:[Agency]]=$E651)*(ROW(TableDiv[Agency])-ROW(TableDiv[[#Headers],[Agency]])),COLUMNS($F$7:AB$7))))</f>
        <v/>
      </c>
      <c r="AC651" s="1069" t="str" cm="1">
        <f t="array" ref="AC651">IF($D651&lt;COLUMNS($F$7:AC$7),"",INDEX(TableDiv[[GASB]:[GASB]],_xlfn.AGGREGATE(15,3,(TableDiv[[Agency]:[Agency]]=$E651)/(TableDiv[[Agency]:[Agency]]=$E651)*(ROW(TableDiv[Agency])-ROW(TableDiv[[#Headers],[Agency]])),COLUMNS($F$7:AC$7))))</f>
        <v/>
      </c>
      <c r="AD651" s="1069" t="str" cm="1">
        <f t="array" ref="AD651">IF($D651&lt;COLUMNS($F$7:AD$7),"",INDEX(TableDiv[[GASB]:[GASB]],_xlfn.AGGREGATE(15,3,(TableDiv[[Agency]:[Agency]]=$E651)/(TableDiv[[Agency]:[Agency]]=$E651)*(ROW(TableDiv[Agency])-ROW(TableDiv[[#Headers],[Agency]])),COLUMNS($F$7:AD$7))))</f>
        <v/>
      </c>
      <c r="AE651" s="1069" t="str" cm="1">
        <f t="array" ref="AE651">IF($D651&lt;COLUMNS($F$7:AE$7),"",INDEX(TableDiv[[GASB]:[GASB]],_xlfn.AGGREGATE(15,3,(TableDiv[[Agency]:[Agency]]=$E651)/(TableDiv[[Agency]:[Agency]]=$E651)*(ROW(TableDiv[Agency])-ROW(TableDiv[[#Headers],[Agency]])),COLUMNS($F$7:AE$7))))</f>
        <v/>
      </c>
      <c r="AF651" s="1069" t="str" cm="1">
        <f t="array" ref="AF651">IF($D651&lt;COLUMNS($F$7:AF$7),"",INDEX(TableDiv[[GASB]:[GASB]],_xlfn.AGGREGATE(15,3,(TableDiv[[Agency]:[Agency]]=$E651)/(TableDiv[[Agency]:[Agency]]=$E651)*(ROW(TableDiv[Agency])-ROW(TableDiv[[#Headers],[Agency]])),COLUMNS($F$7:AF$7))))</f>
        <v/>
      </c>
      <c r="AG651" s="1069" t="str" cm="1">
        <f t="array" ref="AG651">IF($D651&lt;COLUMNS($F$7:AG$7),"",INDEX(TableDiv[[GASB]:[GASB]],_xlfn.AGGREGATE(15,3,(TableDiv[[Agency]:[Agency]]=$E651)/(TableDiv[[Agency]:[Agency]]=$E651)*(ROW(TableDiv[Agency])-ROW(TableDiv[[#Headers],[Agency]])),COLUMNS($F$7:AG$7))))</f>
        <v/>
      </c>
      <c r="AH651" s="1069" t="str" cm="1">
        <f t="array" ref="AH651">IF($D651&lt;COLUMNS($F$7:AH$7),"",INDEX(TableDiv[[GASB]:[GASB]],_xlfn.AGGREGATE(15,3,(TableDiv[[Agency]:[Agency]]=$E651)/(TableDiv[[Agency]:[Agency]]=$E651)*(ROW(TableDiv[Agency])-ROW(TableDiv[[#Headers],[Agency]])),COLUMNS($F$7:AH$7))))</f>
        <v/>
      </c>
      <c r="AI651" s="1069" t="str" cm="1">
        <f t="array" ref="AI651">IF($D651&lt;COLUMNS($F$7:AI$7),"",INDEX(TableDiv[[GASB]:[GASB]],_xlfn.AGGREGATE(15,3,(TableDiv[[Agency]:[Agency]]=$E651)/(TableDiv[[Agency]:[Agency]]=$E651)*(ROW(TableDiv[Agency])-ROW(TableDiv[[#Headers],[Agency]])),COLUMNS($F$7:AI$7))))</f>
        <v/>
      </c>
      <c r="AJ651" s="1069" t="str" cm="1">
        <f t="array" ref="AJ651">IF($D651&lt;COLUMNS($F$7:AJ$7),"",INDEX(TableDiv[[GASB]:[GASB]],_xlfn.AGGREGATE(15,3,(TableDiv[[Agency]:[Agency]]=$E651)/(TableDiv[[Agency]:[Agency]]=$E651)*(ROW(TableDiv[Agency])-ROW(TableDiv[[#Headers],[Agency]])),COLUMNS($F$7:AJ$7))))</f>
        <v/>
      </c>
      <c r="AK651" s="1069" t="str" cm="1">
        <f t="array" ref="AK651">IF($D651&lt;COLUMNS($F$7:AK$7),"",INDEX(TableDiv[[GASB]:[GASB]],_xlfn.AGGREGATE(15,3,(TableDiv[[Agency]:[Agency]]=$E651)/(TableDiv[[Agency]:[Agency]]=$E651)*(ROW(TableDiv[Agency])-ROW(TableDiv[[#Headers],[Agency]])),COLUMNS($F$7:AK$7))))</f>
        <v/>
      </c>
      <c r="AL651" s="1069" t="str" cm="1">
        <f t="array" ref="AL651">IF($D651&lt;COLUMNS($F$7:AL$7),"",INDEX(TableDiv[[GASB]:[GASB]],_xlfn.AGGREGATE(15,3,(TableDiv[[Agency]:[Agency]]=$E651)/(TableDiv[[Agency]:[Agency]]=$E651)*(ROW(TableDiv[Agency])-ROW(TableDiv[[#Headers],[Agency]])),COLUMNS($F$7:AL$7))))</f>
        <v/>
      </c>
      <c r="AM651" s="1069" t="str" cm="1">
        <f t="array" ref="AM651">IF($D651&lt;COLUMNS($F$7:AM$7),"",INDEX(TableDiv[[GASB]:[GASB]],_xlfn.AGGREGATE(15,3,(TableDiv[[Agency]:[Agency]]=$E651)/(TableDiv[[Agency]:[Agency]]=$E651)*(ROW(TableDiv[Agency])-ROW(TableDiv[[#Headers],[Agency]])),COLUMNS($F$7:AM$7))))</f>
        <v/>
      </c>
      <c r="AN651" s="1069"/>
      <c r="AO651" s="1069"/>
      <c r="AP651" s="1069"/>
      <c r="AQ651" s="1069"/>
      <c r="AR651" s="1069"/>
      <c r="AS651" s="1069"/>
    </row>
    <row r="652" spans="1:45">
      <c r="A652" s="1069"/>
      <c r="B652" s="1069"/>
      <c r="C652" s="1069"/>
      <c r="W652" s="1069" t="str" cm="1">
        <f t="array" ref="W652">IF($D652&lt;COLUMNS($F$7:W$7),"",INDEX(TableDiv[[GASB]:[GASB]],_xlfn.AGGREGATE(15,3,(TableDiv[[Agency]:[Agency]]=$E652)/(TableDiv[[Agency]:[Agency]]=$E652)*(ROW(TableDiv[Agency])-ROW(TableDiv[[#Headers],[Agency]])),COLUMNS($F$7:W$7))))</f>
        <v/>
      </c>
      <c r="X652" s="1069" t="str" cm="1">
        <f t="array" ref="X652">IF($D652&lt;COLUMNS($F$7:X$7),"",INDEX(TableDiv[[GASB]:[GASB]],_xlfn.AGGREGATE(15,3,(TableDiv[[Agency]:[Agency]]=$E652)/(TableDiv[[Agency]:[Agency]]=$E652)*(ROW(TableDiv[Agency])-ROW(TableDiv[[#Headers],[Agency]])),COLUMNS($F$7:X$7))))</f>
        <v/>
      </c>
      <c r="Y652" s="1069" t="str" cm="1">
        <f t="array" ref="Y652">IF($D652&lt;COLUMNS($F$7:Y$7),"",INDEX(TableDiv[[GASB]:[GASB]],_xlfn.AGGREGATE(15,3,(TableDiv[[Agency]:[Agency]]=$E652)/(TableDiv[[Agency]:[Agency]]=$E652)*(ROW(TableDiv[Agency])-ROW(TableDiv[[#Headers],[Agency]])),COLUMNS($F$7:Y$7))))</f>
        <v/>
      </c>
      <c r="Z652" s="1069" t="str" cm="1">
        <f t="array" ref="Z652">IF($D652&lt;COLUMNS($F$7:Z$7),"",INDEX(TableDiv[[GASB]:[GASB]],_xlfn.AGGREGATE(15,3,(TableDiv[[Agency]:[Agency]]=$E652)/(TableDiv[[Agency]:[Agency]]=$E652)*(ROW(TableDiv[Agency])-ROW(TableDiv[[#Headers],[Agency]])),COLUMNS($F$7:Z$7))))</f>
        <v/>
      </c>
      <c r="AA652" s="1069" t="str" cm="1">
        <f t="array" ref="AA652">IF($D652&lt;COLUMNS($F$7:AA$7),"",INDEX(TableDiv[[GASB]:[GASB]],_xlfn.AGGREGATE(15,3,(TableDiv[[Agency]:[Agency]]=$E652)/(TableDiv[[Agency]:[Agency]]=$E652)*(ROW(TableDiv[Agency])-ROW(TableDiv[[#Headers],[Agency]])),COLUMNS($F$7:AA$7))))</f>
        <v/>
      </c>
      <c r="AB652" s="1069" t="str" cm="1">
        <f t="array" ref="AB652">IF($D652&lt;COLUMNS($F$7:AB$7),"",INDEX(TableDiv[[GASB]:[GASB]],_xlfn.AGGREGATE(15,3,(TableDiv[[Agency]:[Agency]]=$E652)/(TableDiv[[Agency]:[Agency]]=$E652)*(ROW(TableDiv[Agency])-ROW(TableDiv[[#Headers],[Agency]])),COLUMNS($F$7:AB$7))))</f>
        <v/>
      </c>
      <c r="AC652" s="1069" t="str" cm="1">
        <f t="array" ref="AC652">IF($D652&lt;COLUMNS($F$7:AC$7),"",INDEX(TableDiv[[GASB]:[GASB]],_xlfn.AGGREGATE(15,3,(TableDiv[[Agency]:[Agency]]=$E652)/(TableDiv[[Agency]:[Agency]]=$E652)*(ROW(TableDiv[Agency])-ROW(TableDiv[[#Headers],[Agency]])),COLUMNS($F$7:AC$7))))</f>
        <v/>
      </c>
      <c r="AD652" s="1069" t="str" cm="1">
        <f t="array" ref="AD652">IF($D652&lt;COLUMNS($F$7:AD$7),"",INDEX(TableDiv[[GASB]:[GASB]],_xlfn.AGGREGATE(15,3,(TableDiv[[Agency]:[Agency]]=$E652)/(TableDiv[[Agency]:[Agency]]=$E652)*(ROW(TableDiv[Agency])-ROW(TableDiv[[#Headers],[Agency]])),COLUMNS($F$7:AD$7))))</f>
        <v/>
      </c>
      <c r="AE652" s="1069" t="str" cm="1">
        <f t="array" ref="AE652">IF($D652&lt;COLUMNS($F$7:AE$7),"",INDEX(TableDiv[[GASB]:[GASB]],_xlfn.AGGREGATE(15,3,(TableDiv[[Agency]:[Agency]]=$E652)/(TableDiv[[Agency]:[Agency]]=$E652)*(ROW(TableDiv[Agency])-ROW(TableDiv[[#Headers],[Agency]])),COLUMNS($F$7:AE$7))))</f>
        <v/>
      </c>
      <c r="AF652" s="1069" t="str" cm="1">
        <f t="array" ref="AF652">IF($D652&lt;COLUMNS($F$7:AF$7),"",INDEX(TableDiv[[GASB]:[GASB]],_xlfn.AGGREGATE(15,3,(TableDiv[[Agency]:[Agency]]=$E652)/(TableDiv[[Agency]:[Agency]]=$E652)*(ROW(TableDiv[Agency])-ROW(TableDiv[[#Headers],[Agency]])),COLUMNS($F$7:AF$7))))</f>
        <v/>
      </c>
      <c r="AG652" s="1069" t="str" cm="1">
        <f t="array" ref="AG652">IF($D652&lt;COLUMNS($F$7:AG$7),"",INDEX(TableDiv[[GASB]:[GASB]],_xlfn.AGGREGATE(15,3,(TableDiv[[Agency]:[Agency]]=$E652)/(TableDiv[[Agency]:[Agency]]=$E652)*(ROW(TableDiv[Agency])-ROW(TableDiv[[#Headers],[Agency]])),COLUMNS($F$7:AG$7))))</f>
        <v/>
      </c>
      <c r="AH652" s="1069" t="str" cm="1">
        <f t="array" ref="AH652">IF($D652&lt;COLUMNS($F$7:AH$7),"",INDEX(TableDiv[[GASB]:[GASB]],_xlfn.AGGREGATE(15,3,(TableDiv[[Agency]:[Agency]]=$E652)/(TableDiv[[Agency]:[Agency]]=$E652)*(ROW(TableDiv[Agency])-ROW(TableDiv[[#Headers],[Agency]])),COLUMNS($F$7:AH$7))))</f>
        <v/>
      </c>
      <c r="AI652" s="1069" t="str" cm="1">
        <f t="array" ref="AI652">IF($D652&lt;COLUMNS($F$7:AI$7),"",INDEX(TableDiv[[GASB]:[GASB]],_xlfn.AGGREGATE(15,3,(TableDiv[[Agency]:[Agency]]=$E652)/(TableDiv[[Agency]:[Agency]]=$E652)*(ROW(TableDiv[Agency])-ROW(TableDiv[[#Headers],[Agency]])),COLUMNS($F$7:AI$7))))</f>
        <v/>
      </c>
      <c r="AJ652" s="1069" t="str" cm="1">
        <f t="array" ref="AJ652">IF($D652&lt;COLUMNS($F$7:AJ$7),"",INDEX(TableDiv[[GASB]:[GASB]],_xlfn.AGGREGATE(15,3,(TableDiv[[Agency]:[Agency]]=$E652)/(TableDiv[[Agency]:[Agency]]=$E652)*(ROW(TableDiv[Agency])-ROW(TableDiv[[#Headers],[Agency]])),COLUMNS($F$7:AJ$7))))</f>
        <v/>
      </c>
      <c r="AK652" s="1069" t="str" cm="1">
        <f t="array" ref="AK652">IF($D652&lt;COLUMNS($F$7:AK$7),"",INDEX(TableDiv[[GASB]:[GASB]],_xlfn.AGGREGATE(15,3,(TableDiv[[Agency]:[Agency]]=$E652)/(TableDiv[[Agency]:[Agency]]=$E652)*(ROW(TableDiv[Agency])-ROW(TableDiv[[#Headers],[Agency]])),COLUMNS($F$7:AK$7))))</f>
        <v/>
      </c>
      <c r="AL652" s="1069" t="str" cm="1">
        <f t="array" ref="AL652">IF($D652&lt;COLUMNS($F$7:AL$7),"",INDEX(TableDiv[[GASB]:[GASB]],_xlfn.AGGREGATE(15,3,(TableDiv[[Agency]:[Agency]]=$E652)/(TableDiv[[Agency]:[Agency]]=$E652)*(ROW(TableDiv[Agency])-ROW(TableDiv[[#Headers],[Agency]])),COLUMNS($F$7:AL$7))))</f>
        <v/>
      </c>
      <c r="AM652" s="1069" t="str" cm="1">
        <f t="array" ref="AM652">IF($D652&lt;COLUMNS($F$7:AM$7),"",INDEX(TableDiv[[GASB]:[GASB]],_xlfn.AGGREGATE(15,3,(TableDiv[[Agency]:[Agency]]=$E652)/(TableDiv[[Agency]:[Agency]]=$E652)*(ROW(TableDiv[Agency])-ROW(TableDiv[[#Headers],[Agency]])),COLUMNS($F$7:AM$7))))</f>
        <v/>
      </c>
      <c r="AN652" s="1069"/>
      <c r="AO652" s="1069"/>
      <c r="AP652" s="1069"/>
      <c r="AQ652" s="1069"/>
      <c r="AR652" s="1069"/>
      <c r="AS652" s="1069"/>
    </row>
    <row r="653" spans="1:45">
      <c r="A653" s="1069"/>
      <c r="B653" s="1069"/>
      <c r="C653" s="1069"/>
      <c r="W653" s="1069" t="str" cm="1">
        <f t="array" ref="W653">IF($D653&lt;COLUMNS($F$7:W$7),"",INDEX(TableDiv[[GASB]:[GASB]],_xlfn.AGGREGATE(15,3,(TableDiv[[Agency]:[Agency]]=$E653)/(TableDiv[[Agency]:[Agency]]=$E653)*(ROW(TableDiv[Agency])-ROW(TableDiv[[#Headers],[Agency]])),COLUMNS($F$7:W$7))))</f>
        <v/>
      </c>
      <c r="X653" s="1069" t="str" cm="1">
        <f t="array" ref="X653">IF($D653&lt;COLUMNS($F$7:X$7),"",INDEX(TableDiv[[GASB]:[GASB]],_xlfn.AGGREGATE(15,3,(TableDiv[[Agency]:[Agency]]=$E653)/(TableDiv[[Agency]:[Agency]]=$E653)*(ROW(TableDiv[Agency])-ROW(TableDiv[[#Headers],[Agency]])),COLUMNS($F$7:X$7))))</f>
        <v/>
      </c>
      <c r="Y653" s="1069" t="str" cm="1">
        <f t="array" ref="Y653">IF($D653&lt;COLUMNS($F$7:Y$7),"",INDEX(TableDiv[[GASB]:[GASB]],_xlfn.AGGREGATE(15,3,(TableDiv[[Agency]:[Agency]]=$E653)/(TableDiv[[Agency]:[Agency]]=$E653)*(ROW(TableDiv[Agency])-ROW(TableDiv[[#Headers],[Agency]])),COLUMNS($F$7:Y$7))))</f>
        <v/>
      </c>
      <c r="Z653" s="1069" t="str" cm="1">
        <f t="array" ref="Z653">IF($D653&lt;COLUMNS($F$7:Z$7),"",INDEX(TableDiv[[GASB]:[GASB]],_xlfn.AGGREGATE(15,3,(TableDiv[[Agency]:[Agency]]=$E653)/(TableDiv[[Agency]:[Agency]]=$E653)*(ROW(TableDiv[Agency])-ROW(TableDiv[[#Headers],[Agency]])),COLUMNS($F$7:Z$7))))</f>
        <v/>
      </c>
      <c r="AA653" s="1069" t="str" cm="1">
        <f t="array" ref="AA653">IF($D653&lt;COLUMNS($F$7:AA$7),"",INDEX(TableDiv[[GASB]:[GASB]],_xlfn.AGGREGATE(15,3,(TableDiv[[Agency]:[Agency]]=$E653)/(TableDiv[[Agency]:[Agency]]=$E653)*(ROW(TableDiv[Agency])-ROW(TableDiv[[#Headers],[Agency]])),COLUMNS($F$7:AA$7))))</f>
        <v/>
      </c>
      <c r="AB653" s="1069" t="str" cm="1">
        <f t="array" ref="AB653">IF($D653&lt;COLUMNS($F$7:AB$7),"",INDEX(TableDiv[[GASB]:[GASB]],_xlfn.AGGREGATE(15,3,(TableDiv[[Agency]:[Agency]]=$E653)/(TableDiv[[Agency]:[Agency]]=$E653)*(ROW(TableDiv[Agency])-ROW(TableDiv[[#Headers],[Agency]])),COLUMNS($F$7:AB$7))))</f>
        <v/>
      </c>
      <c r="AC653" s="1069" t="str" cm="1">
        <f t="array" ref="AC653">IF($D653&lt;COLUMNS($F$7:AC$7),"",INDEX(TableDiv[[GASB]:[GASB]],_xlfn.AGGREGATE(15,3,(TableDiv[[Agency]:[Agency]]=$E653)/(TableDiv[[Agency]:[Agency]]=$E653)*(ROW(TableDiv[Agency])-ROW(TableDiv[[#Headers],[Agency]])),COLUMNS($F$7:AC$7))))</f>
        <v/>
      </c>
      <c r="AD653" s="1069" t="str" cm="1">
        <f t="array" ref="AD653">IF($D653&lt;COLUMNS($F$7:AD$7),"",INDEX(TableDiv[[GASB]:[GASB]],_xlfn.AGGREGATE(15,3,(TableDiv[[Agency]:[Agency]]=$E653)/(TableDiv[[Agency]:[Agency]]=$E653)*(ROW(TableDiv[Agency])-ROW(TableDiv[[#Headers],[Agency]])),COLUMNS($F$7:AD$7))))</f>
        <v/>
      </c>
      <c r="AE653" s="1069" t="str" cm="1">
        <f t="array" ref="AE653">IF($D653&lt;COLUMNS($F$7:AE$7),"",INDEX(TableDiv[[GASB]:[GASB]],_xlfn.AGGREGATE(15,3,(TableDiv[[Agency]:[Agency]]=$E653)/(TableDiv[[Agency]:[Agency]]=$E653)*(ROW(TableDiv[Agency])-ROW(TableDiv[[#Headers],[Agency]])),COLUMNS($F$7:AE$7))))</f>
        <v/>
      </c>
      <c r="AF653" s="1069" t="str" cm="1">
        <f t="array" ref="AF653">IF($D653&lt;COLUMNS($F$7:AF$7),"",INDEX(TableDiv[[GASB]:[GASB]],_xlfn.AGGREGATE(15,3,(TableDiv[[Agency]:[Agency]]=$E653)/(TableDiv[[Agency]:[Agency]]=$E653)*(ROW(TableDiv[Agency])-ROW(TableDiv[[#Headers],[Agency]])),COLUMNS($F$7:AF$7))))</f>
        <v/>
      </c>
      <c r="AG653" s="1069" t="str" cm="1">
        <f t="array" ref="AG653">IF($D653&lt;COLUMNS($F$7:AG$7),"",INDEX(TableDiv[[GASB]:[GASB]],_xlfn.AGGREGATE(15,3,(TableDiv[[Agency]:[Agency]]=$E653)/(TableDiv[[Agency]:[Agency]]=$E653)*(ROW(TableDiv[Agency])-ROW(TableDiv[[#Headers],[Agency]])),COLUMNS($F$7:AG$7))))</f>
        <v/>
      </c>
      <c r="AH653" s="1069" t="str" cm="1">
        <f t="array" ref="AH653">IF($D653&lt;COLUMNS($F$7:AH$7),"",INDEX(TableDiv[[GASB]:[GASB]],_xlfn.AGGREGATE(15,3,(TableDiv[[Agency]:[Agency]]=$E653)/(TableDiv[[Agency]:[Agency]]=$E653)*(ROW(TableDiv[Agency])-ROW(TableDiv[[#Headers],[Agency]])),COLUMNS($F$7:AH$7))))</f>
        <v/>
      </c>
      <c r="AI653" s="1069" t="str" cm="1">
        <f t="array" ref="AI653">IF($D653&lt;COLUMNS($F$7:AI$7),"",INDEX(TableDiv[[GASB]:[GASB]],_xlfn.AGGREGATE(15,3,(TableDiv[[Agency]:[Agency]]=$E653)/(TableDiv[[Agency]:[Agency]]=$E653)*(ROW(TableDiv[Agency])-ROW(TableDiv[[#Headers],[Agency]])),COLUMNS($F$7:AI$7))))</f>
        <v/>
      </c>
      <c r="AJ653" s="1069" t="str" cm="1">
        <f t="array" ref="AJ653">IF($D653&lt;COLUMNS($F$7:AJ$7),"",INDEX(TableDiv[[GASB]:[GASB]],_xlfn.AGGREGATE(15,3,(TableDiv[[Agency]:[Agency]]=$E653)/(TableDiv[[Agency]:[Agency]]=$E653)*(ROW(TableDiv[Agency])-ROW(TableDiv[[#Headers],[Agency]])),COLUMNS($F$7:AJ$7))))</f>
        <v/>
      </c>
      <c r="AK653" s="1069" t="str" cm="1">
        <f t="array" ref="AK653">IF($D653&lt;COLUMNS($F$7:AK$7),"",INDEX(TableDiv[[GASB]:[GASB]],_xlfn.AGGREGATE(15,3,(TableDiv[[Agency]:[Agency]]=$E653)/(TableDiv[[Agency]:[Agency]]=$E653)*(ROW(TableDiv[Agency])-ROW(TableDiv[[#Headers],[Agency]])),COLUMNS($F$7:AK$7))))</f>
        <v/>
      </c>
      <c r="AL653" s="1069" t="str" cm="1">
        <f t="array" ref="AL653">IF($D653&lt;COLUMNS($F$7:AL$7),"",INDEX(TableDiv[[GASB]:[GASB]],_xlfn.AGGREGATE(15,3,(TableDiv[[Agency]:[Agency]]=$E653)/(TableDiv[[Agency]:[Agency]]=$E653)*(ROW(TableDiv[Agency])-ROW(TableDiv[[#Headers],[Agency]])),COLUMNS($F$7:AL$7))))</f>
        <v/>
      </c>
      <c r="AM653" s="1069" t="str" cm="1">
        <f t="array" ref="AM653">IF($D653&lt;COLUMNS($F$7:AM$7),"",INDEX(TableDiv[[GASB]:[GASB]],_xlfn.AGGREGATE(15,3,(TableDiv[[Agency]:[Agency]]=$E653)/(TableDiv[[Agency]:[Agency]]=$E653)*(ROW(TableDiv[Agency])-ROW(TableDiv[[#Headers],[Agency]])),COLUMNS($F$7:AM$7))))</f>
        <v/>
      </c>
      <c r="AN653" s="1069"/>
      <c r="AO653" s="1069"/>
      <c r="AP653" s="1069"/>
      <c r="AQ653" s="1069"/>
      <c r="AR653" s="1069"/>
      <c r="AS653" s="1069"/>
    </row>
    <row r="654" spans="1:45">
      <c r="A654" s="1069"/>
      <c r="B654" s="1069"/>
      <c r="C654" s="1069"/>
      <c r="W654" s="1069" t="str" cm="1">
        <f t="array" ref="W654">IF($D654&lt;COLUMNS($F$7:W$7),"",INDEX(TableDiv[[GASB]:[GASB]],_xlfn.AGGREGATE(15,3,(TableDiv[[Agency]:[Agency]]=$E654)/(TableDiv[[Agency]:[Agency]]=$E654)*(ROW(TableDiv[Agency])-ROW(TableDiv[[#Headers],[Agency]])),COLUMNS($F$7:W$7))))</f>
        <v/>
      </c>
      <c r="X654" s="1069" t="str" cm="1">
        <f t="array" ref="X654">IF($D654&lt;COLUMNS($F$7:X$7),"",INDEX(TableDiv[[GASB]:[GASB]],_xlfn.AGGREGATE(15,3,(TableDiv[[Agency]:[Agency]]=$E654)/(TableDiv[[Agency]:[Agency]]=$E654)*(ROW(TableDiv[Agency])-ROW(TableDiv[[#Headers],[Agency]])),COLUMNS($F$7:X$7))))</f>
        <v/>
      </c>
      <c r="Y654" s="1069" t="str" cm="1">
        <f t="array" ref="Y654">IF($D654&lt;COLUMNS($F$7:Y$7),"",INDEX(TableDiv[[GASB]:[GASB]],_xlfn.AGGREGATE(15,3,(TableDiv[[Agency]:[Agency]]=$E654)/(TableDiv[[Agency]:[Agency]]=$E654)*(ROW(TableDiv[Agency])-ROW(TableDiv[[#Headers],[Agency]])),COLUMNS($F$7:Y$7))))</f>
        <v/>
      </c>
      <c r="Z654" s="1069" t="str" cm="1">
        <f t="array" ref="Z654">IF($D654&lt;COLUMNS($F$7:Z$7),"",INDEX(TableDiv[[GASB]:[GASB]],_xlfn.AGGREGATE(15,3,(TableDiv[[Agency]:[Agency]]=$E654)/(TableDiv[[Agency]:[Agency]]=$E654)*(ROW(TableDiv[Agency])-ROW(TableDiv[[#Headers],[Agency]])),COLUMNS($F$7:Z$7))))</f>
        <v/>
      </c>
      <c r="AA654" s="1069" t="str" cm="1">
        <f t="array" ref="AA654">IF($D654&lt;COLUMNS($F$7:AA$7),"",INDEX(TableDiv[[GASB]:[GASB]],_xlfn.AGGREGATE(15,3,(TableDiv[[Agency]:[Agency]]=$E654)/(TableDiv[[Agency]:[Agency]]=$E654)*(ROW(TableDiv[Agency])-ROW(TableDiv[[#Headers],[Agency]])),COLUMNS($F$7:AA$7))))</f>
        <v/>
      </c>
      <c r="AB654" s="1069" t="str" cm="1">
        <f t="array" ref="AB654">IF($D654&lt;COLUMNS($F$7:AB$7),"",INDEX(TableDiv[[GASB]:[GASB]],_xlfn.AGGREGATE(15,3,(TableDiv[[Agency]:[Agency]]=$E654)/(TableDiv[[Agency]:[Agency]]=$E654)*(ROW(TableDiv[Agency])-ROW(TableDiv[[#Headers],[Agency]])),COLUMNS($F$7:AB$7))))</f>
        <v/>
      </c>
      <c r="AC654" s="1069" t="str" cm="1">
        <f t="array" ref="AC654">IF($D654&lt;COLUMNS($F$7:AC$7),"",INDEX(TableDiv[[GASB]:[GASB]],_xlfn.AGGREGATE(15,3,(TableDiv[[Agency]:[Agency]]=$E654)/(TableDiv[[Agency]:[Agency]]=$E654)*(ROW(TableDiv[Agency])-ROW(TableDiv[[#Headers],[Agency]])),COLUMNS($F$7:AC$7))))</f>
        <v/>
      </c>
      <c r="AD654" s="1069" t="str" cm="1">
        <f t="array" ref="AD654">IF($D654&lt;COLUMNS($F$7:AD$7),"",INDEX(TableDiv[[GASB]:[GASB]],_xlfn.AGGREGATE(15,3,(TableDiv[[Agency]:[Agency]]=$E654)/(TableDiv[[Agency]:[Agency]]=$E654)*(ROW(TableDiv[Agency])-ROW(TableDiv[[#Headers],[Agency]])),COLUMNS($F$7:AD$7))))</f>
        <v/>
      </c>
      <c r="AE654" s="1069" t="str" cm="1">
        <f t="array" ref="AE654">IF($D654&lt;COLUMNS($F$7:AE$7),"",INDEX(TableDiv[[GASB]:[GASB]],_xlfn.AGGREGATE(15,3,(TableDiv[[Agency]:[Agency]]=$E654)/(TableDiv[[Agency]:[Agency]]=$E654)*(ROW(TableDiv[Agency])-ROW(TableDiv[[#Headers],[Agency]])),COLUMNS($F$7:AE$7))))</f>
        <v/>
      </c>
      <c r="AF654" s="1069" t="str" cm="1">
        <f t="array" ref="AF654">IF($D654&lt;COLUMNS($F$7:AF$7),"",INDEX(TableDiv[[GASB]:[GASB]],_xlfn.AGGREGATE(15,3,(TableDiv[[Agency]:[Agency]]=$E654)/(TableDiv[[Agency]:[Agency]]=$E654)*(ROW(TableDiv[Agency])-ROW(TableDiv[[#Headers],[Agency]])),COLUMNS($F$7:AF$7))))</f>
        <v/>
      </c>
      <c r="AG654" s="1069" t="str" cm="1">
        <f t="array" ref="AG654">IF($D654&lt;COLUMNS($F$7:AG$7),"",INDEX(TableDiv[[GASB]:[GASB]],_xlfn.AGGREGATE(15,3,(TableDiv[[Agency]:[Agency]]=$E654)/(TableDiv[[Agency]:[Agency]]=$E654)*(ROW(TableDiv[Agency])-ROW(TableDiv[[#Headers],[Agency]])),COLUMNS($F$7:AG$7))))</f>
        <v/>
      </c>
      <c r="AH654" s="1069" t="str" cm="1">
        <f t="array" ref="AH654">IF($D654&lt;COLUMNS($F$7:AH$7),"",INDEX(TableDiv[[GASB]:[GASB]],_xlfn.AGGREGATE(15,3,(TableDiv[[Agency]:[Agency]]=$E654)/(TableDiv[[Agency]:[Agency]]=$E654)*(ROW(TableDiv[Agency])-ROW(TableDiv[[#Headers],[Agency]])),COLUMNS($F$7:AH$7))))</f>
        <v/>
      </c>
      <c r="AI654" s="1069" t="str" cm="1">
        <f t="array" ref="AI654">IF($D654&lt;COLUMNS($F$7:AI$7),"",INDEX(TableDiv[[GASB]:[GASB]],_xlfn.AGGREGATE(15,3,(TableDiv[[Agency]:[Agency]]=$E654)/(TableDiv[[Agency]:[Agency]]=$E654)*(ROW(TableDiv[Agency])-ROW(TableDiv[[#Headers],[Agency]])),COLUMNS($F$7:AI$7))))</f>
        <v/>
      </c>
      <c r="AJ654" s="1069" t="str" cm="1">
        <f t="array" ref="AJ654">IF($D654&lt;COLUMNS($F$7:AJ$7),"",INDEX(TableDiv[[GASB]:[GASB]],_xlfn.AGGREGATE(15,3,(TableDiv[[Agency]:[Agency]]=$E654)/(TableDiv[[Agency]:[Agency]]=$E654)*(ROW(TableDiv[Agency])-ROW(TableDiv[[#Headers],[Agency]])),COLUMNS($F$7:AJ$7))))</f>
        <v/>
      </c>
      <c r="AK654" s="1069" t="str" cm="1">
        <f t="array" ref="AK654">IF($D654&lt;COLUMNS($F$7:AK$7),"",INDEX(TableDiv[[GASB]:[GASB]],_xlfn.AGGREGATE(15,3,(TableDiv[[Agency]:[Agency]]=$E654)/(TableDiv[[Agency]:[Agency]]=$E654)*(ROW(TableDiv[Agency])-ROW(TableDiv[[#Headers],[Agency]])),COLUMNS($F$7:AK$7))))</f>
        <v/>
      </c>
      <c r="AL654" s="1069" t="str" cm="1">
        <f t="array" ref="AL654">IF($D654&lt;COLUMNS($F$7:AL$7),"",INDEX(TableDiv[[GASB]:[GASB]],_xlfn.AGGREGATE(15,3,(TableDiv[[Agency]:[Agency]]=$E654)/(TableDiv[[Agency]:[Agency]]=$E654)*(ROW(TableDiv[Agency])-ROW(TableDiv[[#Headers],[Agency]])),COLUMNS($F$7:AL$7))))</f>
        <v/>
      </c>
      <c r="AM654" s="1069" t="str" cm="1">
        <f t="array" ref="AM654">IF($D654&lt;COLUMNS($F$7:AM$7),"",INDEX(TableDiv[[GASB]:[GASB]],_xlfn.AGGREGATE(15,3,(TableDiv[[Agency]:[Agency]]=$E654)/(TableDiv[[Agency]:[Agency]]=$E654)*(ROW(TableDiv[Agency])-ROW(TableDiv[[#Headers],[Agency]])),COLUMNS($F$7:AM$7))))</f>
        <v/>
      </c>
      <c r="AN654" s="1069"/>
      <c r="AO654" s="1069"/>
      <c r="AP654" s="1069"/>
      <c r="AQ654" s="1069"/>
      <c r="AR654" s="1069"/>
      <c r="AS654" s="1069"/>
    </row>
    <row r="655" spans="1:45">
      <c r="A655" s="1069"/>
      <c r="B655" s="1069"/>
      <c r="C655" s="1069"/>
      <c r="W655" s="1069" t="str" cm="1">
        <f t="array" ref="W655">IF($D655&lt;COLUMNS($F$7:W$7),"",INDEX(TableDiv[[GASB]:[GASB]],_xlfn.AGGREGATE(15,3,(TableDiv[[Agency]:[Agency]]=$E655)/(TableDiv[[Agency]:[Agency]]=$E655)*(ROW(TableDiv[Agency])-ROW(TableDiv[[#Headers],[Agency]])),COLUMNS($F$7:W$7))))</f>
        <v/>
      </c>
      <c r="X655" s="1069" t="str" cm="1">
        <f t="array" ref="X655">IF($D655&lt;COLUMNS($F$7:X$7),"",INDEX(TableDiv[[GASB]:[GASB]],_xlfn.AGGREGATE(15,3,(TableDiv[[Agency]:[Agency]]=$E655)/(TableDiv[[Agency]:[Agency]]=$E655)*(ROW(TableDiv[Agency])-ROW(TableDiv[[#Headers],[Agency]])),COLUMNS($F$7:X$7))))</f>
        <v/>
      </c>
      <c r="Y655" s="1069" t="str" cm="1">
        <f t="array" ref="Y655">IF($D655&lt;COLUMNS($F$7:Y$7),"",INDEX(TableDiv[[GASB]:[GASB]],_xlfn.AGGREGATE(15,3,(TableDiv[[Agency]:[Agency]]=$E655)/(TableDiv[[Agency]:[Agency]]=$E655)*(ROW(TableDiv[Agency])-ROW(TableDiv[[#Headers],[Agency]])),COLUMNS($F$7:Y$7))))</f>
        <v/>
      </c>
      <c r="Z655" s="1069" t="str" cm="1">
        <f t="array" ref="Z655">IF($D655&lt;COLUMNS($F$7:Z$7),"",INDEX(TableDiv[[GASB]:[GASB]],_xlfn.AGGREGATE(15,3,(TableDiv[[Agency]:[Agency]]=$E655)/(TableDiv[[Agency]:[Agency]]=$E655)*(ROW(TableDiv[Agency])-ROW(TableDiv[[#Headers],[Agency]])),COLUMNS($F$7:Z$7))))</f>
        <v/>
      </c>
      <c r="AA655" s="1069" t="str" cm="1">
        <f t="array" ref="AA655">IF($D655&lt;COLUMNS($F$7:AA$7),"",INDEX(TableDiv[[GASB]:[GASB]],_xlfn.AGGREGATE(15,3,(TableDiv[[Agency]:[Agency]]=$E655)/(TableDiv[[Agency]:[Agency]]=$E655)*(ROW(TableDiv[Agency])-ROW(TableDiv[[#Headers],[Agency]])),COLUMNS($F$7:AA$7))))</f>
        <v/>
      </c>
      <c r="AB655" s="1069" t="str" cm="1">
        <f t="array" ref="AB655">IF($D655&lt;COLUMNS($F$7:AB$7),"",INDEX(TableDiv[[GASB]:[GASB]],_xlfn.AGGREGATE(15,3,(TableDiv[[Agency]:[Agency]]=$E655)/(TableDiv[[Agency]:[Agency]]=$E655)*(ROW(TableDiv[Agency])-ROW(TableDiv[[#Headers],[Agency]])),COLUMNS($F$7:AB$7))))</f>
        <v/>
      </c>
      <c r="AC655" s="1069" t="str" cm="1">
        <f t="array" ref="AC655">IF($D655&lt;COLUMNS($F$7:AC$7),"",INDEX(TableDiv[[GASB]:[GASB]],_xlfn.AGGREGATE(15,3,(TableDiv[[Agency]:[Agency]]=$E655)/(TableDiv[[Agency]:[Agency]]=$E655)*(ROW(TableDiv[Agency])-ROW(TableDiv[[#Headers],[Agency]])),COLUMNS($F$7:AC$7))))</f>
        <v/>
      </c>
      <c r="AD655" s="1069" t="str" cm="1">
        <f t="array" ref="AD655">IF($D655&lt;COLUMNS($F$7:AD$7),"",INDEX(TableDiv[[GASB]:[GASB]],_xlfn.AGGREGATE(15,3,(TableDiv[[Agency]:[Agency]]=$E655)/(TableDiv[[Agency]:[Agency]]=$E655)*(ROW(TableDiv[Agency])-ROW(TableDiv[[#Headers],[Agency]])),COLUMNS($F$7:AD$7))))</f>
        <v/>
      </c>
      <c r="AE655" s="1069" t="str" cm="1">
        <f t="array" ref="AE655">IF($D655&lt;COLUMNS($F$7:AE$7),"",INDEX(TableDiv[[GASB]:[GASB]],_xlfn.AGGREGATE(15,3,(TableDiv[[Agency]:[Agency]]=$E655)/(TableDiv[[Agency]:[Agency]]=$E655)*(ROW(TableDiv[Agency])-ROW(TableDiv[[#Headers],[Agency]])),COLUMNS($F$7:AE$7))))</f>
        <v/>
      </c>
      <c r="AF655" s="1069" t="str" cm="1">
        <f t="array" ref="AF655">IF($D655&lt;COLUMNS($F$7:AF$7),"",INDEX(TableDiv[[GASB]:[GASB]],_xlfn.AGGREGATE(15,3,(TableDiv[[Agency]:[Agency]]=$E655)/(TableDiv[[Agency]:[Agency]]=$E655)*(ROW(TableDiv[Agency])-ROW(TableDiv[[#Headers],[Agency]])),COLUMNS($F$7:AF$7))))</f>
        <v/>
      </c>
      <c r="AG655" s="1069" t="str" cm="1">
        <f t="array" ref="AG655">IF($D655&lt;COLUMNS($F$7:AG$7),"",INDEX(TableDiv[[GASB]:[GASB]],_xlfn.AGGREGATE(15,3,(TableDiv[[Agency]:[Agency]]=$E655)/(TableDiv[[Agency]:[Agency]]=$E655)*(ROW(TableDiv[Agency])-ROW(TableDiv[[#Headers],[Agency]])),COLUMNS($F$7:AG$7))))</f>
        <v/>
      </c>
      <c r="AH655" s="1069" t="str" cm="1">
        <f t="array" ref="AH655">IF($D655&lt;COLUMNS($F$7:AH$7),"",INDEX(TableDiv[[GASB]:[GASB]],_xlfn.AGGREGATE(15,3,(TableDiv[[Agency]:[Agency]]=$E655)/(TableDiv[[Agency]:[Agency]]=$E655)*(ROW(TableDiv[Agency])-ROW(TableDiv[[#Headers],[Agency]])),COLUMNS($F$7:AH$7))))</f>
        <v/>
      </c>
      <c r="AI655" s="1069" t="str" cm="1">
        <f t="array" ref="AI655">IF($D655&lt;COLUMNS($F$7:AI$7),"",INDEX(TableDiv[[GASB]:[GASB]],_xlfn.AGGREGATE(15,3,(TableDiv[[Agency]:[Agency]]=$E655)/(TableDiv[[Agency]:[Agency]]=$E655)*(ROW(TableDiv[Agency])-ROW(TableDiv[[#Headers],[Agency]])),COLUMNS($F$7:AI$7))))</f>
        <v/>
      </c>
      <c r="AJ655" s="1069" t="str" cm="1">
        <f t="array" ref="AJ655">IF($D655&lt;COLUMNS($F$7:AJ$7),"",INDEX(TableDiv[[GASB]:[GASB]],_xlfn.AGGREGATE(15,3,(TableDiv[[Agency]:[Agency]]=$E655)/(TableDiv[[Agency]:[Agency]]=$E655)*(ROW(TableDiv[Agency])-ROW(TableDiv[[#Headers],[Agency]])),COLUMNS($F$7:AJ$7))))</f>
        <v/>
      </c>
      <c r="AK655" s="1069" t="str" cm="1">
        <f t="array" ref="AK655">IF($D655&lt;COLUMNS($F$7:AK$7),"",INDEX(TableDiv[[GASB]:[GASB]],_xlfn.AGGREGATE(15,3,(TableDiv[[Agency]:[Agency]]=$E655)/(TableDiv[[Agency]:[Agency]]=$E655)*(ROW(TableDiv[Agency])-ROW(TableDiv[[#Headers],[Agency]])),COLUMNS($F$7:AK$7))))</f>
        <v/>
      </c>
      <c r="AL655" s="1069" t="str" cm="1">
        <f t="array" ref="AL655">IF($D655&lt;COLUMNS($F$7:AL$7),"",INDEX(TableDiv[[GASB]:[GASB]],_xlfn.AGGREGATE(15,3,(TableDiv[[Agency]:[Agency]]=$E655)/(TableDiv[[Agency]:[Agency]]=$E655)*(ROW(TableDiv[Agency])-ROW(TableDiv[[#Headers],[Agency]])),COLUMNS($F$7:AL$7))))</f>
        <v/>
      </c>
      <c r="AM655" s="1069" t="str" cm="1">
        <f t="array" ref="AM655">IF($D655&lt;COLUMNS($F$7:AM$7),"",INDEX(TableDiv[[GASB]:[GASB]],_xlfn.AGGREGATE(15,3,(TableDiv[[Agency]:[Agency]]=$E655)/(TableDiv[[Agency]:[Agency]]=$E655)*(ROW(TableDiv[Agency])-ROW(TableDiv[[#Headers],[Agency]])),COLUMNS($F$7:AM$7))))</f>
        <v/>
      </c>
      <c r="AN655" s="1069"/>
      <c r="AO655" s="1069"/>
      <c r="AP655" s="1069"/>
      <c r="AQ655" s="1069"/>
      <c r="AR655" s="1069"/>
      <c r="AS655" s="1069"/>
    </row>
    <row r="656" spans="1:45">
      <c r="A656" s="1069"/>
      <c r="B656" s="1069"/>
      <c r="C656" s="1069"/>
      <c r="W656" s="1069" t="str" cm="1">
        <f t="array" ref="W656">IF($D656&lt;COLUMNS($F$7:W$7),"",INDEX(TableDiv[[GASB]:[GASB]],_xlfn.AGGREGATE(15,3,(TableDiv[[Agency]:[Agency]]=$E656)/(TableDiv[[Agency]:[Agency]]=$E656)*(ROW(TableDiv[Agency])-ROW(TableDiv[[#Headers],[Agency]])),COLUMNS($F$7:W$7))))</f>
        <v/>
      </c>
      <c r="X656" s="1069" t="str" cm="1">
        <f t="array" ref="X656">IF($D656&lt;COLUMNS($F$7:X$7),"",INDEX(TableDiv[[GASB]:[GASB]],_xlfn.AGGREGATE(15,3,(TableDiv[[Agency]:[Agency]]=$E656)/(TableDiv[[Agency]:[Agency]]=$E656)*(ROW(TableDiv[Agency])-ROW(TableDiv[[#Headers],[Agency]])),COLUMNS($F$7:X$7))))</f>
        <v/>
      </c>
      <c r="Y656" s="1069" t="str" cm="1">
        <f t="array" ref="Y656">IF($D656&lt;COLUMNS($F$7:Y$7),"",INDEX(TableDiv[[GASB]:[GASB]],_xlfn.AGGREGATE(15,3,(TableDiv[[Agency]:[Agency]]=$E656)/(TableDiv[[Agency]:[Agency]]=$E656)*(ROW(TableDiv[Agency])-ROW(TableDiv[[#Headers],[Agency]])),COLUMNS($F$7:Y$7))))</f>
        <v/>
      </c>
      <c r="Z656" s="1069" t="str" cm="1">
        <f t="array" ref="Z656">IF($D656&lt;COLUMNS($F$7:Z$7),"",INDEX(TableDiv[[GASB]:[GASB]],_xlfn.AGGREGATE(15,3,(TableDiv[[Agency]:[Agency]]=$E656)/(TableDiv[[Agency]:[Agency]]=$E656)*(ROW(TableDiv[Agency])-ROW(TableDiv[[#Headers],[Agency]])),COLUMNS($F$7:Z$7))))</f>
        <v/>
      </c>
      <c r="AA656" s="1069" t="str" cm="1">
        <f t="array" ref="AA656">IF($D656&lt;COLUMNS($F$7:AA$7),"",INDEX(TableDiv[[GASB]:[GASB]],_xlfn.AGGREGATE(15,3,(TableDiv[[Agency]:[Agency]]=$E656)/(TableDiv[[Agency]:[Agency]]=$E656)*(ROW(TableDiv[Agency])-ROW(TableDiv[[#Headers],[Agency]])),COLUMNS($F$7:AA$7))))</f>
        <v/>
      </c>
      <c r="AB656" s="1069" t="str" cm="1">
        <f t="array" ref="AB656">IF($D656&lt;COLUMNS($F$7:AB$7),"",INDEX(TableDiv[[GASB]:[GASB]],_xlfn.AGGREGATE(15,3,(TableDiv[[Agency]:[Agency]]=$E656)/(TableDiv[[Agency]:[Agency]]=$E656)*(ROW(TableDiv[Agency])-ROW(TableDiv[[#Headers],[Agency]])),COLUMNS($F$7:AB$7))))</f>
        <v/>
      </c>
      <c r="AC656" s="1069" t="str" cm="1">
        <f t="array" ref="AC656">IF($D656&lt;COLUMNS($F$7:AC$7),"",INDEX(TableDiv[[GASB]:[GASB]],_xlfn.AGGREGATE(15,3,(TableDiv[[Agency]:[Agency]]=$E656)/(TableDiv[[Agency]:[Agency]]=$E656)*(ROW(TableDiv[Agency])-ROW(TableDiv[[#Headers],[Agency]])),COLUMNS($F$7:AC$7))))</f>
        <v/>
      </c>
      <c r="AD656" s="1069" t="str" cm="1">
        <f t="array" ref="AD656">IF($D656&lt;COLUMNS($F$7:AD$7),"",INDEX(TableDiv[[GASB]:[GASB]],_xlfn.AGGREGATE(15,3,(TableDiv[[Agency]:[Agency]]=$E656)/(TableDiv[[Agency]:[Agency]]=$E656)*(ROW(TableDiv[Agency])-ROW(TableDiv[[#Headers],[Agency]])),COLUMNS($F$7:AD$7))))</f>
        <v/>
      </c>
      <c r="AE656" s="1069" t="str" cm="1">
        <f t="array" ref="AE656">IF($D656&lt;COLUMNS($F$7:AE$7),"",INDEX(TableDiv[[GASB]:[GASB]],_xlfn.AGGREGATE(15,3,(TableDiv[[Agency]:[Agency]]=$E656)/(TableDiv[[Agency]:[Agency]]=$E656)*(ROW(TableDiv[Agency])-ROW(TableDiv[[#Headers],[Agency]])),COLUMNS($F$7:AE$7))))</f>
        <v/>
      </c>
      <c r="AF656" s="1069" t="str" cm="1">
        <f t="array" ref="AF656">IF($D656&lt;COLUMNS($F$7:AF$7),"",INDEX(TableDiv[[GASB]:[GASB]],_xlfn.AGGREGATE(15,3,(TableDiv[[Agency]:[Agency]]=$E656)/(TableDiv[[Agency]:[Agency]]=$E656)*(ROW(TableDiv[Agency])-ROW(TableDiv[[#Headers],[Agency]])),COLUMNS($F$7:AF$7))))</f>
        <v/>
      </c>
      <c r="AG656" s="1069" t="str" cm="1">
        <f t="array" ref="AG656">IF($D656&lt;COLUMNS($F$7:AG$7),"",INDEX(TableDiv[[GASB]:[GASB]],_xlfn.AGGREGATE(15,3,(TableDiv[[Agency]:[Agency]]=$E656)/(TableDiv[[Agency]:[Agency]]=$E656)*(ROW(TableDiv[Agency])-ROW(TableDiv[[#Headers],[Agency]])),COLUMNS($F$7:AG$7))))</f>
        <v/>
      </c>
      <c r="AH656" s="1069" t="str" cm="1">
        <f t="array" ref="AH656">IF($D656&lt;COLUMNS($F$7:AH$7),"",INDEX(TableDiv[[GASB]:[GASB]],_xlfn.AGGREGATE(15,3,(TableDiv[[Agency]:[Agency]]=$E656)/(TableDiv[[Agency]:[Agency]]=$E656)*(ROW(TableDiv[Agency])-ROW(TableDiv[[#Headers],[Agency]])),COLUMNS($F$7:AH$7))))</f>
        <v/>
      </c>
      <c r="AI656" s="1069" t="str" cm="1">
        <f t="array" ref="AI656">IF($D656&lt;COLUMNS($F$7:AI$7),"",INDEX(TableDiv[[GASB]:[GASB]],_xlfn.AGGREGATE(15,3,(TableDiv[[Agency]:[Agency]]=$E656)/(TableDiv[[Agency]:[Agency]]=$E656)*(ROW(TableDiv[Agency])-ROW(TableDiv[[#Headers],[Agency]])),COLUMNS($F$7:AI$7))))</f>
        <v/>
      </c>
      <c r="AJ656" s="1069" t="str" cm="1">
        <f t="array" ref="AJ656">IF($D656&lt;COLUMNS($F$7:AJ$7),"",INDEX(TableDiv[[GASB]:[GASB]],_xlfn.AGGREGATE(15,3,(TableDiv[[Agency]:[Agency]]=$E656)/(TableDiv[[Agency]:[Agency]]=$E656)*(ROW(TableDiv[Agency])-ROW(TableDiv[[#Headers],[Agency]])),COLUMNS($F$7:AJ$7))))</f>
        <v/>
      </c>
      <c r="AK656" s="1069" t="str" cm="1">
        <f t="array" ref="AK656">IF($D656&lt;COLUMNS($F$7:AK$7),"",INDEX(TableDiv[[GASB]:[GASB]],_xlfn.AGGREGATE(15,3,(TableDiv[[Agency]:[Agency]]=$E656)/(TableDiv[[Agency]:[Agency]]=$E656)*(ROW(TableDiv[Agency])-ROW(TableDiv[[#Headers],[Agency]])),COLUMNS($F$7:AK$7))))</f>
        <v/>
      </c>
      <c r="AL656" s="1069" t="str" cm="1">
        <f t="array" ref="AL656">IF($D656&lt;COLUMNS($F$7:AL$7),"",INDEX(TableDiv[[GASB]:[GASB]],_xlfn.AGGREGATE(15,3,(TableDiv[[Agency]:[Agency]]=$E656)/(TableDiv[[Agency]:[Agency]]=$E656)*(ROW(TableDiv[Agency])-ROW(TableDiv[[#Headers],[Agency]])),COLUMNS($F$7:AL$7))))</f>
        <v/>
      </c>
      <c r="AM656" s="1069" t="str" cm="1">
        <f t="array" ref="AM656">IF($D656&lt;COLUMNS($F$7:AM$7),"",INDEX(TableDiv[[GASB]:[GASB]],_xlfn.AGGREGATE(15,3,(TableDiv[[Agency]:[Agency]]=$E656)/(TableDiv[[Agency]:[Agency]]=$E656)*(ROW(TableDiv[Agency])-ROW(TableDiv[[#Headers],[Agency]])),COLUMNS($F$7:AM$7))))</f>
        <v/>
      </c>
      <c r="AN656" s="1069"/>
      <c r="AO656" s="1069"/>
      <c r="AP656" s="1069"/>
      <c r="AQ656" s="1069"/>
      <c r="AR656" s="1069"/>
      <c r="AS656" s="1069"/>
    </row>
    <row r="657" spans="1:45">
      <c r="A657" s="1069"/>
      <c r="B657" s="1069"/>
      <c r="C657" s="1069"/>
      <c r="W657" s="1069" t="str" cm="1">
        <f t="array" ref="W657">IF($D657&lt;COLUMNS($F$7:W$7),"",INDEX(TableDiv[[GASB]:[GASB]],_xlfn.AGGREGATE(15,3,(TableDiv[[Agency]:[Agency]]=$E657)/(TableDiv[[Agency]:[Agency]]=$E657)*(ROW(TableDiv[Agency])-ROW(TableDiv[[#Headers],[Agency]])),COLUMNS($F$7:W$7))))</f>
        <v/>
      </c>
      <c r="X657" s="1069" t="str" cm="1">
        <f t="array" ref="X657">IF($D657&lt;COLUMNS($F$7:X$7),"",INDEX(TableDiv[[GASB]:[GASB]],_xlfn.AGGREGATE(15,3,(TableDiv[[Agency]:[Agency]]=$E657)/(TableDiv[[Agency]:[Agency]]=$E657)*(ROW(TableDiv[Agency])-ROW(TableDiv[[#Headers],[Agency]])),COLUMNS($F$7:X$7))))</f>
        <v/>
      </c>
      <c r="Y657" s="1069" t="str" cm="1">
        <f t="array" ref="Y657">IF($D657&lt;COLUMNS($F$7:Y$7),"",INDEX(TableDiv[[GASB]:[GASB]],_xlfn.AGGREGATE(15,3,(TableDiv[[Agency]:[Agency]]=$E657)/(TableDiv[[Agency]:[Agency]]=$E657)*(ROW(TableDiv[Agency])-ROW(TableDiv[[#Headers],[Agency]])),COLUMNS($F$7:Y$7))))</f>
        <v/>
      </c>
      <c r="Z657" s="1069" t="str" cm="1">
        <f t="array" ref="Z657">IF($D657&lt;COLUMNS($F$7:Z$7),"",INDEX(TableDiv[[GASB]:[GASB]],_xlfn.AGGREGATE(15,3,(TableDiv[[Agency]:[Agency]]=$E657)/(TableDiv[[Agency]:[Agency]]=$E657)*(ROW(TableDiv[Agency])-ROW(TableDiv[[#Headers],[Agency]])),COLUMNS($F$7:Z$7))))</f>
        <v/>
      </c>
      <c r="AA657" s="1069" t="str" cm="1">
        <f t="array" ref="AA657">IF($D657&lt;COLUMNS($F$7:AA$7),"",INDEX(TableDiv[[GASB]:[GASB]],_xlfn.AGGREGATE(15,3,(TableDiv[[Agency]:[Agency]]=$E657)/(TableDiv[[Agency]:[Agency]]=$E657)*(ROW(TableDiv[Agency])-ROW(TableDiv[[#Headers],[Agency]])),COLUMNS($F$7:AA$7))))</f>
        <v/>
      </c>
      <c r="AB657" s="1069" t="str" cm="1">
        <f t="array" ref="AB657">IF($D657&lt;COLUMNS($F$7:AB$7),"",INDEX(TableDiv[[GASB]:[GASB]],_xlfn.AGGREGATE(15,3,(TableDiv[[Agency]:[Agency]]=$E657)/(TableDiv[[Agency]:[Agency]]=$E657)*(ROW(TableDiv[Agency])-ROW(TableDiv[[#Headers],[Agency]])),COLUMNS($F$7:AB$7))))</f>
        <v/>
      </c>
      <c r="AC657" s="1069" t="str" cm="1">
        <f t="array" ref="AC657">IF($D657&lt;COLUMNS($F$7:AC$7),"",INDEX(TableDiv[[GASB]:[GASB]],_xlfn.AGGREGATE(15,3,(TableDiv[[Agency]:[Agency]]=$E657)/(TableDiv[[Agency]:[Agency]]=$E657)*(ROW(TableDiv[Agency])-ROW(TableDiv[[#Headers],[Agency]])),COLUMNS($F$7:AC$7))))</f>
        <v/>
      </c>
      <c r="AD657" s="1069" t="str" cm="1">
        <f t="array" ref="AD657">IF($D657&lt;COLUMNS($F$7:AD$7),"",INDEX(TableDiv[[GASB]:[GASB]],_xlfn.AGGREGATE(15,3,(TableDiv[[Agency]:[Agency]]=$E657)/(TableDiv[[Agency]:[Agency]]=$E657)*(ROW(TableDiv[Agency])-ROW(TableDiv[[#Headers],[Agency]])),COLUMNS($F$7:AD$7))))</f>
        <v/>
      </c>
      <c r="AE657" s="1069" t="str" cm="1">
        <f t="array" ref="AE657">IF($D657&lt;COLUMNS($F$7:AE$7),"",INDEX(TableDiv[[GASB]:[GASB]],_xlfn.AGGREGATE(15,3,(TableDiv[[Agency]:[Agency]]=$E657)/(TableDiv[[Agency]:[Agency]]=$E657)*(ROW(TableDiv[Agency])-ROW(TableDiv[[#Headers],[Agency]])),COLUMNS($F$7:AE$7))))</f>
        <v/>
      </c>
      <c r="AF657" s="1069" t="str" cm="1">
        <f t="array" ref="AF657">IF($D657&lt;COLUMNS($F$7:AF$7),"",INDEX(TableDiv[[GASB]:[GASB]],_xlfn.AGGREGATE(15,3,(TableDiv[[Agency]:[Agency]]=$E657)/(TableDiv[[Agency]:[Agency]]=$E657)*(ROW(TableDiv[Agency])-ROW(TableDiv[[#Headers],[Agency]])),COLUMNS($F$7:AF$7))))</f>
        <v/>
      </c>
      <c r="AG657" s="1069" t="str" cm="1">
        <f t="array" ref="AG657">IF($D657&lt;COLUMNS($F$7:AG$7),"",INDEX(TableDiv[[GASB]:[GASB]],_xlfn.AGGREGATE(15,3,(TableDiv[[Agency]:[Agency]]=$E657)/(TableDiv[[Agency]:[Agency]]=$E657)*(ROW(TableDiv[Agency])-ROW(TableDiv[[#Headers],[Agency]])),COLUMNS($F$7:AG$7))))</f>
        <v/>
      </c>
      <c r="AH657" s="1069" t="str" cm="1">
        <f t="array" ref="AH657">IF($D657&lt;COLUMNS($F$7:AH$7),"",INDEX(TableDiv[[GASB]:[GASB]],_xlfn.AGGREGATE(15,3,(TableDiv[[Agency]:[Agency]]=$E657)/(TableDiv[[Agency]:[Agency]]=$E657)*(ROW(TableDiv[Agency])-ROW(TableDiv[[#Headers],[Agency]])),COLUMNS($F$7:AH$7))))</f>
        <v/>
      </c>
      <c r="AI657" s="1069" t="str" cm="1">
        <f t="array" ref="AI657">IF($D657&lt;COLUMNS($F$7:AI$7),"",INDEX(TableDiv[[GASB]:[GASB]],_xlfn.AGGREGATE(15,3,(TableDiv[[Agency]:[Agency]]=$E657)/(TableDiv[[Agency]:[Agency]]=$E657)*(ROW(TableDiv[Agency])-ROW(TableDiv[[#Headers],[Agency]])),COLUMNS($F$7:AI$7))))</f>
        <v/>
      </c>
      <c r="AJ657" s="1069" t="str" cm="1">
        <f t="array" ref="AJ657">IF($D657&lt;COLUMNS($F$7:AJ$7),"",INDEX(TableDiv[[GASB]:[GASB]],_xlfn.AGGREGATE(15,3,(TableDiv[[Agency]:[Agency]]=$E657)/(TableDiv[[Agency]:[Agency]]=$E657)*(ROW(TableDiv[Agency])-ROW(TableDiv[[#Headers],[Agency]])),COLUMNS($F$7:AJ$7))))</f>
        <v/>
      </c>
      <c r="AK657" s="1069" t="str" cm="1">
        <f t="array" ref="AK657">IF($D657&lt;COLUMNS($F$7:AK$7),"",INDEX(TableDiv[[GASB]:[GASB]],_xlfn.AGGREGATE(15,3,(TableDiv[[Agency]:[Agency]]=$E657)/(TableDiv[[Agency]:[Agency]]=$E657)*(ROW(TableDiv[Agency])-ROW(TableDiv[[#Headers],[Agency]])),COLUMNS($F$7:AK$7))))</f>
        <v/>
      </c>
      <c r="AL657" s="1069" t="str" cm="1">
        <f t="array" ref="AL657">IF($D657&lt;COLUMNS($F$7:AL$7),"",INDEX(TableDiv[[GASB]:[GASB]],_xlfn.AGGREGATE(15,3,(TableDiv[[Agency]:[Agency]]=$E657)/(TableDiv[[Agency]:[Agency]]=$E657)*(ROW(TableDiv[Agency])-ROW(TableDiv[[#Headers],[Agency]])),COLUMNS($F$7:AL$7))))</f>
        <v/>
      </c>
      <c r="AM657" s="1069" t="str" cm="1">
        <f t="array" ref="AM657">IF($D657&lt;COLUMNS($F$7:AM$7),"",INDEX(TableDiv[[GASB]:[GASB]],_xlfn.AGGREGATE(15,3,(TableDiv[[Agency]:[Agency]]=$E657)/(TableDiv[[Agency]:[Agency]]=$E657)*(ROW(TableDiv[Agency])-ROW(TableDiv[[#Headers],[Agency]])),COLUMNS($F$7:AM$7))))</f>
        <v/>
      </c>
      <c r="AN657" s="1069"/>
      <c r="AO657" s="1069"/>
      <c r="AP657" s="1069"/>
      <c r="AQ657" s="1069"/>
      <c r="AR657" s="1069"/>
      <c r="AS657" s="1069"/>
    </row>
    <row r="658" spans="1:45">
      <c r="A658" s="1069"/>
      <c r="B658" s="1069"/>
      <c r="C658" s="1069"/>
      <c r="W658" s="1069" t="str" cm="1">
        <f t="array" ref="W658">IF($D658&lt;COLUMNS($F$7:W$7),"",INDEX(TableDiv[[GASB]:[GASB]],_xlfn.AGGREGATE(15,3,(TableDiv[[Agency]:[Agency]]=$E658)/(TableDiv[[Agency]:[Agency]]=$E658)*(ROW(TableDiv[Agency])-ROW(TableDiv[[#Headers],[Agency]])),COLUMNS($F$7:W$7))))</f>
        <v/>
      </c>
      <c r="X658" s="1069" t="str" cm="1">
        <f t="array" ref="X658">IF($D658&lt;COLUMNS($F$7:X$7),"",INDEX(TableDiv[[GASB]:[GASB]],_xlfn.AGGREGATE(15,3,(TableDiv[[Agency]:[Agency]]=$E658)/(TableDiv[[Agency]:[Agency]]=$E658)*(ROW(TableDiv[Agency])-ROW(TableDiv[[#Headers],[Agency]])),COLUMNS($F$7:X$7))))</f>
        <v/>
      </c>
      <c r="Y658" s="1069" t="str" cm="1">
        <f t="array" ref="Y658">IF($D658&lt;COLUMNS($F$7:Y$7),"",INDEX(TableDiv[[GASB]:[GASB]],_xlfn.AGGREGATE(15,3,(TableDiv[[Agency]:[Agency]]=$E658)/(TableDiv[[Agency]:[Agency]]=$E658)*(ROW(TableDiv[Agency])-ROW(TableDiv[[#Headers],[Agency]])),COLUMNS($F$7:Y$7))))</f>
        <v/>
      </c>
      <c r="Z658" s="1069" t="str" cm="1">
        <f t="array" ref="Z658">IF($D658&lt;COLUMNS($F$7:Z$7),"",INDEX(TableDiv[[GASB]:[GASB]],_xlfn.AGGREGATE(15,3,(TableDiv[[Agency]:[Agency]]=$E658)/(TableDiv[[Agency]:[Agency]]=$E658)*(ROW(TableDiv[Agency])-ROW(TableDiv[[#Headers],[Agency]])),COLUMNS($F$7:Z$7))))</f>
        <v/>
      </c>
      <c r="AA658" s="1069" t="str" cm="1">
        <f t="array" ref="AA658">IF($D658&lt;COLUMNS($F$7:AA$7),"",INDEX(TableDiv[[GASB]:[GASB]],_xlfn.AGGREGATE(15,3,(TableDiv[[Agency]:[Agency]]=$E658)/(TableDiv[[Agency]:[Agency]]=$E658)*(ROW(TableDiv[Agency])-ROW(TableDiv[[#Headers],[Agency]])),COLUMNS($F$7:AA$7))))</f>
        <v/>
      </c>
      <c r="AB658" s="1069" t="str" cm="1">
        <f t="array" ref="AB658">IF($D658&lt;COLUMNS($F$7:AB$7),"",INDEX(TableDiv[[GASB]:[GASB]],_xlfn.AGGREGATE(15,3,(TableDiv[[Agency]:[Agency]]=$E658)/(TableDiv[[Agency]:[Agency]]=$E658)*(ROW(TableDiv[Agency])-ROW(TableDiv[[#Headers],[Agency]])),COLUMNS($F$7:AB$7))))</f>
        <v/>
      </c>
      <c r="AC658" s="1069" t="str" cm="1">
        <f t="array" ref="AC658">IF($D658&lt;COLUMNS($F$7:AC$7),"",INDEX(TableDiv[[GASB]:[GASB]],_xlfn.AGGREGATE(15,3,(TableDiv[[Agency]:[Agency]]=$E658)/(TableDiv[[Agency]:[Agency]]=$E658)*(ROW(TableDiv[Agency])-ROW(TableDiv[[#Headers],[Agency]])),COLUMNS($F$7:AC$7))))</f>
        <v/>
      </c>
      <c r="AD658" s="1069" t="str" cm="1">
        <f t="array" ref="AD658">IF($D658&lt;COLUMNS($F$7:AD$7),"",INDEX(TableDiv[[GASB]:[GASB]],_xlfn.AGGREGATE(15,3,(TableDiv[[Agency]:[Agency]]=$E658)/(TableDiv[[Agency]:[Agency]]=$E658)*(ROW(TableDiv[Agency])-ROW(TableDiv[[#Headers],[Agency]])),COLUMNS($F$7:AD$7))))</f>
        <v/>
      </c>
      <c r="AE658" s="1069" t="str" cm="1">
        <f t="array" ref="AE658">IF($D658&lt;COLUMNS($F$7:AE$7),"",INDEX(TableDiv[[GASB]:[GASB]],_xlfn.AGGREGATE(15,3,(TableDiv[[Agency]:[Agency]]=$E658)/(TableDiv[[Agency]:[Agency]]=$E658)*(ROW(TableDiv[Agency])-ROW(TableDiv[[#Headers],[Agency]])),COLUMNS($F$7:AE$7))))</f>
        <v/>
      </c>
      <c r="AF658" s="1069" t="str" cm="1">
        <f t="array" ref="AF658">IF($D658&lt;COLUMNS($F$7:AF$7),"",INDEX(TableDiv[[GASB]:[GASB]],_xlfn.AGGREGATE(15,3,(TableDiv[[Agency]:[Agency]]=$E658)/(TableDiv[[Agency]:[Agency]]=$E658)*(ROW(TableDiv[Agency])-ROW(TableDiv[[#Headers],[Agency]])),COLUMNS($F$7:AF$7))))</f>
        <v/>
      </c>
      <c r="AG658" s="1069" t="str" cm="1">
        <f t="array" ref="AG658">IF($D658&lt;COLUMNS($F$7:AG$7),"",INDEX(TableDiv[[GASB]:[GASB]],_xlfn.AGGREGATE(15,3,(TableDiv[[Agency]:[Agency]]=$E658)/(TableDiv[[Agency]:[Agency]]=$E658)*(ROW(TableDiv[Agency])-ROW(TableDiv[[#Headers],[Agency]])),COLUMNS($F$7:AG$7))))</f>
        <v/>
      </c>
      <c r="AH658" s="1069" t="str" cm="1">
        <f t="array" ref="AH658">IF($D658&lt;COLUMNS($F$7:AH$7),"",INDEX(TableDiv[[GASB]:[GASB]],_xlfn.AGGREGATE(15,3,(TableDiv[[Agency]:[Agency]]=$E658)/(TableDiv[[Agency]:[Agency]]=$E658)*(ROW(TableDiv[Agency])-ROW(TableDiv[[#Headers],[Agency]])),COLUMNS($F$7:AH$7))))</f>
        <v/>
      </c>
      <c r="AI658" s="1069" t="str" cm="1">
        <f t="array" ref="AI658">IF($D658&lt;COLUMNS($F$7:AI$7),"",INDEX(TableDiv[[GASB]:[GASB]],_xlfn.AGGREGATE(15,3,(TableDiv[[Agency]:[Agency]]=$E658)/(TableDiv[[Agency]:[Agency]]=$E658)*(ROW(TableDiv[Agency])-ROW(TableDiv[[#Headers],[Agency]])),COLUMNS($F$7:AI$7))))</f>
        <v/>
      </c>
      <c r="AJ658" s="1069" t="str" cm="1">
        <f t="array" ref="AJ658">IF($D658&lt;COLUMNS($F$7:AJ$7),"",INDEX(TableDiv[[GASB]:[GASB]],_xlfn.AGGREGATE(15,3,(TableDiv[[Agency]:[Agency]]=$E658)/(TableDiv[[Agency]:[Agency]]=$E658)*(ROW(TableDiv[Agency])-ROW(TableDiv[[#Headers],[Agency]])),COLUMNS($F$7:AJ$7))))</f>
        <v/>
      </c>
      <c r="AK658" s="1069" t="str" cm="1">
        <f t="array" ref="AK658">IF($D658&lt;COLUMNS($F$7:AK$7),"",INDEX(TableDiv[[GASB]:[GASB]],_xlfn.AGGREGATE(15,3,(TableDiv[[Agency]:[Agency]]=$E658)/(TableDiv[[Agency]:[Agency]]=$E658)*(ROW(TableDiv[Agency])-ROW(TableDiv[[#Headers],[Agency]])),COLUMNS($F$7:AK$7))))</f>
        <v/>
      </c>
      <c r="AL658" s="1069" t="str" cm="1">
        <f t="array" ref="AL658">IF($D658&lt;COLUMNS($F$7:AL$7),"",INDEX(TableDiv[[GASB]:[GASB]],_xlfn.AGGREGATE(15,3,(TableDiv[[Agency]:[Agency]]=$E658)/(TableDiv[[Agency]:[Agency]]=$E658)*(ROW(TableDiv[Agency])-ROW(TableDiv[[#Headers],[Agency]])),COLUMNS($F$7:AL$7))))</f>
        <v/>
      </c>
      <c r="AM658" s="1069" t="str" cm="1">
        <f t="array" ref="AM658">IF($D658&lt;COLUMNS($F$7:AM$7),"",INDEX(TableDiv[[GASB]:[GASB]],_xlfn.AGGREGATE(15,3,(TableDiv[[Agency]:[Agency]]=$E658)/(TableDiv[[Agency]:[Agency]]=$E658)*(ROW(TableDiv[Agency])-ROW(TableDiv[[#Headers],[Agency]])),COLUMNS($F$7:AM$7))))</f>
        <v/>
      </c>
      <c r="AN658" s="1069"/>
      <c r="AO658" s="1069"/>
      <c r="AP658" s="1069"/>
      <c r="AQ658" s="1069"/>
      <c r="AR658" s="1069"/>
      <c r="AS658" s="1069"/>
    </row>
    <row r="659" spans="1:45">
      <c r="A659" s="1069"/>
      <c r="B659" s="1069"/>
      <c r="C659" s="1069"/>
      <c r="W659" s="1069" t="str" cm="1">
        <f t="array" ref="W659">IF($D659&lt;COLUMNS($F$7:W$7),"",INDEX(TableDiv[[GASB]:[GASB]],_xlfn.AGGREGATE(15,3,(TableDiv[[Agency]:[Agency]]=$E659)/(TableDiv[[Agency]:[Agency]]=$E659)*(ROW(TableDiv[Agency])-ROW(TableDiv[[#Headers],[Agency]])),COLUMNS($F$7:W$7))))</f>
        <v/>
      </c>
      <c r="X659" s="1069" t="str" cm="1">
        <f t="array" ref="X659">IF($D659&lt;COLUMNS($F$7:X$7),"",INDEX(TableDiv[[GASB]:[GASB]],_xlfn.AGGREGATE(15,3,(TableDiv[[Agency]:[Agency]]=$E659)/(TableDiv[[Agency]:[Agency]]=$E659)*(ROW(TableDiv[Agency])-ROW(TableDiv[[#Headers],[Agency]])),COLUMNS($F$7:X$7))))</f>
        <v/>
      </c>
      <c r="Y659" s="1069" t="str" cm="1">
        <f t="array" ref="Y659">IF($D659&lt;COLUMNS($F$7:Y$7),"",INDEX(TableDiv[[GASB]:[GASB]],_xlfn.AGGREGATE(15,3,(TableDiv[[Agency]:[Agency]]=$E659)/(TableDiv[[Agency]:[Agency]]=$E659)*(ROW(TableDiv[Agency])-ROW(TableDiv[[#Headers],[Agency]])),COLUMNS($F$7:Y$7))))</f>
        <v/>
      </c>
      <c r="Z659" s="1069" t="str" cm="1">
        <f t="array" ref="Z659">IF($D659&lt;COLUMNS($F$7:Z$7),"",INDEX(TableDiv[[GASB]:[GASB]],_xlfn.AGGREGATE(15,3,(TableDiv[[Agency]:[Agency]]=$E659)/(TableDiv[[Agency]:[Agency]]=$E659)*(ROW(TableDiv[Agency])-ROW(TableDiv[[#Headers],[Agency]])),COLUMNS($F$7:Z$7))))</f>
        <v/>
      </c>
      <c r="AA659" s="1069" t="str" cm="1">
        <f t="array" ref="AA659">IF($D659&lt;COLUMNS($F$7:AA$7),"",INDEX(TableDiv[[GASB]:[GASB]],_xlfn.AGGREGATE(15,3,(TableDiv[[Agency]:[Agency]]=$E659)/(TableDiv[[Agency]:[Agency]]=$E659)*(ROW(TableDiv[Agency])-ROW(TableDiv[[#Headers],[Agency]])),COLUMNS($F$7:AA$7))))</f>
        <v/>
      </c>
      <c r="AB659" s="1069" t="str" cm="1">
        <f t="array" ref="AB659">IF($D659&lt;COLUMNS($F$7:AB$7),"",INDEX(TableDiv[[GASB]:[GASB]],_xlfn.AGGREGATE(15,3,(TableDiv[[Agency]:[Agency]]=$E659)/(TableDiv[[Agency]:[Agency]]=$E659)*(ROW(TableDiv[Agency])-ROW(TableDiv[[#Headers],[Agency]])),COLUMNS($F$7:AB$7))))</f>
        <v/>
      </c>
      <c r="AC659" s="1069" t="str" cm="1">
        <f t="array" ref="AC659">IF($D659&lt;COLUMNS($F$7:AC$7),"",INDEX(TableDiv[[GASB]:[GASB]],_xlfn.AGGREGATE(15,3,(TableDiv[[Agency]:[Agency]]=$E659)/(TableDiv[[Agency]:[Agency]]=$E659)*(ROW(TableDiv[Agency])-ROW(TableDiv[[#Headers],[Agency]])),COLUMNS($F$7:AC$7))))</f>
        <v/>
      </c>
      <c r="AD659" s="1069" t="str" cm="1">
        <f t="array" ref="AD659">IF($D659&lt;COLUMNS($F$7:AD$7),"",INDEX(TableDiv[[GASB]:[GASB]],_xlfn.AGGREGATE(15,3,(TableDiv[[Agency]:[Agency]]=$E659)/(TableDiv[[Agency]:[Agency]]=$E659)*(ROW(TableDiv[Agency])-ROW(TableDiv[[#Headers],[Agency]])),COLUMNS($F$7:AD$7))))</f>
        <v/>
      </c>
      <c r="AE659" s="1069" t="str" cm="1">
        <f t="array" ref="AE659">IF($D659&lt;COLUMNS($F$7:AE$7),"",INDEX(TableDiv[[GASB]:[GASB]],_xlfn.AGGREGATE(15,3,(TableDiv[[Agency]:[Agency]]=$E659)/(TableDiv[[Agency]:[Agency]]=$E659)*(ROW(TableDiv[Agency])-ROW(TableDiv[[#Headers],[Agency]])),COLUMNS($F$7:AE$7))))</f>
        <v/>
      </c>
      <c r="AF659" s="1069" t="str" cm="1">
        <f t="array" ref="AF659">IF($D659&lt;COLUMNS($F$7:AF$7),"",INDEX(TableDiv[[GASB]:[GASB]],_xlfn.AGGREGATE(15,3,(TableDiv[[Agency]:[Agency]]=$E659)/(TableDiv[[Agency]:[Agency]]=$E659)*(ROW(TableDiv[Agency])-ROW(TableDiv[[#Headers],[Agency]])),COLUMNS($F$7:AF$7))))</f>
        <v/>
      </c>
      <c r="AG659" s="1069" t="str" cm="1">
        <f t="array" ref="AG659">IF($D659&lt;COLUMNS($F$7:AG$7),"",INDEX(TableDiv[[GASB]:[GASB]],_xlfn.AGGREGATE(15,3,(TableDiv[[Agency]:[Agency]]=$E659)/(TableDiv[[Agency]:[Agency]]=$E659)*(ROW(TableDiv[Agency])-ROW(TableDiv[[#Headers],[Agency]])),COLUMNS($F$7:AG$7))))</f>
        <v/>
      </c>
      <c r="AH659" s="1069" t="str" cm="1">
        <f t="array" ref="AH659">IF($D659&lt;COLUMNS($F$7:AH$7),"",INDEX(TableDiv[[GASB]:[GASB]],_xlfn.AGGREGATE(15,3,(TableDiv[[Agency]:[Agency]]=$E659)/(TableDiv[[Agency]:[Agency]]=$E659)*(ROW(TableDiv[Agency])-ROW(TableDiv[[#Headers],[Agency]])),COLUMNS($F$7:AH$7))))</f>
        <v/>
      </c>
      <c r="AI659" s="1069" t="str" cm="1">
        <f t="array" ref="AI659">IF($D659&lt;COLUMNS($F$7:AI$7),"",INDEX(TableDiv[[GASB]:[GASB]],_xlfn.AGGREGATE(15,3,(TableDiv[[Agency]:[Agency]]=$E659)/(TableDiv[[Agency]:[Agency]]=$E659)*(ROW(TableDiv[Agency])-ROW(TableDiv[[#Headers],[Agency]])),COLUMNS($F$7:AI$7))))</f>
        <v/>
      </c>
      <c r="AJ659" s="1069" t="str" cm="1">
        <f t="array" ref="AJ659">IF($D659&lt;COLUMNS($F$7:AJ$7),"",INDEX(TableDiv[[GASB]:[GASB]],_xlfn.AGGREGATE(15,3,(TableDiv[[Agency]:[Agency]]=$E659)/(TableDiv[[Agency]:[Agency]]=$E659)*(ROW(TableDiv[Agency])-ROW(TableDiv[[#Headers],[Agency]])),COLUMNS($F$7:AJ$7))))</f>
        <v/>
      </c>
      <c r="AK659" s="1069" t="str" cm="1">
        <f t="array" ref="AK659">IF($D659&lt;COLUMNS($F$7:AK$7),"",INDEX(TableDiv[[GASB]:[GASB]],_xlfn.AGGREGATE(15,3,(TableDiv[[Agency]:[Agency]]=$E659)/(TableDiv[[Agency]:[Agency]]=$E659)*(ROW(TableDiv[Agency])-ROW(TableDiv[[#Headers],[Agency]])),COLUMNS($F$7:AK$7))))</f>
        <v/>
      </c>
      <c r="AL659" s="1069" t="str" cm="1">
        <f t="array" ref="AL659">IF($D659&lt;COLUMNS($F$7:AL$7),"",INDEX(TableDiv[[GASB]:[GASB]],_xlfn.AGGREGATE(15,3,(TableDiv[[Agency]:[Agency]]=$E659)/(TableDiv[[Agency]:[Agency]]=$E659)*(ROW(TableDiv[Agency])-ROW(TableDiv[[#Headers],[Agency]])),COLUMNS($F$7:AL$7))))</f>
        <v/>
      </c>
      <c r="AM659" s="1069" t="str" cm="1">
        <f t="array" ref="AM659">IF($D659&lt;COLUMNS($F$7:AM$7),"",INDEX(TableDiv[[GASB]:[GASB]],_xlfn.AGGREGATE(15,3,(TableDiv[[Agency]:[Agency]]=$E659)/(TableDiv[[Agency]:[Agency]]=$E659)*(ROW(TableDiv[Agency])-ROW(TableDiv[[#Headers],[Agency]])),COLUMNS($F$7:AM$7))))</f>
        <v/>
      </c>
      <c r="AN659" s="1069"/>
      <c r="AO659" s="1069"/>
      <c r="AP659" s="1069"/>
      <c r="AQ659" s="1069"/>
      <c r="AR659" s="1069"/>
      <c r="AS659" s="1069"/>
    </row>
    <row r="660" spans="1:45">
      <c r="A660" s="1069"/>
      <c r="B660" s="1069"/>
      <c r="C660" s="1069"/>
      <c r="W660" s="1069" t="str" cm="1">
        <f t="array" ref="W660">IF($D660&lt;COLUMNS($F$7:W$7),"",INDEX(TableDiv[[GASB]:[GASB]],_xlfn.AGGREGATE(15,3,(TableDiv[[Agency]:[Agency]]=$E660)/(TableDiv[[Agency]:[Agency]]=$E660)*(ROW(TableDiv[Agency])-ROW(TableDiv[[#Headers],[Agency]])),COLUMNS($F$7:W$7))))</f>
        <v/>
      </c>
      <c r="X660" s="1069" t="str" cm="1">
        <f t="array" ref="X660">IF($D660&lt;COLUMNS($F$7:X$7),"",INDEX(TableDiv[[GASB]:[GASB]],_xlfn.AGGREGATE(15,3,(TableDiv[[Agency]:[Agency]]=$E660)/(TableDiv[[Agency]:[Agency]]=$E660)*(ROW(TableDiv[Agency])-ROW(TableDiv[[#Headers],[Agency]])),COLUMNS($F$7:X$7))))</f>
        <v/>
      </c>
      <c r="Y660" s="1069" t="str" cm="1">
        <f t="array" ref="Y660">IF($D660&lt;COLUMNS($F$7:Y$7),"",INDEX(TableDiv[[GASB]:[GASB]],_xlfn.AGGREGATE(15,3,(TableDiv[[Agency]:[Agency]]=$E660)/(TableDiv[[Agency]:[Agency]]=$E660)*(ROW(TableDiv[Agency])-ROW(TableDiv[[#Headers],[Agency]])),COLUMNS($F$7:Y$7))))</f>
        <v/>
      </c>
      <c r="Z660" s="1069" t="str" cm="1">
        <f t="array" ref="Z660">IF($D660&lt;COLUMNS($F$7:Z$7),"",INDEX(TableDiv[[GASB]:[GASB]],_xlfn.AGGREGATE(15,3,(TableDiv[[Agency]:[Agency]]=$E660)/(TableDiv[[Agency]:[Agency]]=$E660)*(ROW(TableDiv[Agency])-ROW(TableDiv[[#Headers],[Agency]])),COLUMNS($F$7:Z$7))))</f>
        <v/>
      </c>
      <c r="AA660" s="1069" t="str" cm="1">
        <f t="array" ref="AA660">IF($D660&lt;COLUMNS($F$7:AA$7),"",INDEX(TableDiv[[GASB]:[GASB]],_xlfn.AGGREGATE(15,3,(TableDiv[[Agency]:[Agency]]=$E660)/(TableDiv[[Agency]:[Agency]]=$E660)*(ROW(TableDiv[Agency])-ROW(TableDiv[[#Headers],[Agency]])),COLUMNS($F$7:AA$7))))</f>
        <v/>
      </c>
      <c r="AB660" s="1069" t="str" cm="1">
        <f t="array" ref="AB660">IF($D660&lt;COLUMNS($F$7:AB$7),"",INDEX(TableDiv[[GASB]:[GASB]],_xlfn.AGGREGATE(15,3,(TableDiv[[Agency]:[Agency]]=$E660)/(TableDiv[[Agency]:[Agency]]=$E660)*(ROW(TableDiv[Agency])-ROW(TableDiv[[#Headers],[Agency]])),COLUMNS($F$7:AB$7))))</f>
        <v/>
      </c>
      <c r="AC660" s="1069" t="str" cm="1">
        <f t="array" ref="AC660">IF($D660&lt;COLUMNS($F$7:AC$7),"",INDEX(TableDiv[[GASB]:[GASB]],_xlfn.AGGREGATE(15,3,(TableDiv[[Agency]:[Agency]]=$E660)/(TableDiv[[Agency]:[Agency]]=$E660)*(ROW(TableDiv[Agency])-ROW(TableDiv[[#Headers],[Agency]])),COLUMNS($F$7:AC$7))))</f>
        <v/>
      </c>
      <c r="AD660" s="1069" t="str" cm="1">
        <f t="array" ref="AD660">IF($D660&lt;COLUMNS($F$7:AD$7),"",INDEX(TableDiv[[GASB]:[GASB]],_xlfn.AGGREGATE(15,3,(TableDiv[[Agency]:[Agency]]=$E660)/(TableDiv[[Agency]:[Agency]]=$E660)*(ROW(TableDiv[Agency])-ROW(TableDiv[[#Headers],[Agency]])),COLUMNS($F$7:AD$7))))</f>
        <v/>
      </c>
      <c r="AE660" s="1069" t="str" cm="1">
        <f t="array" ref="AE660">IF($D660&lt;COLUMNS($F$7:AE$7),"",INDEX(TableDiv[[GASB]:[GASB]],_xlfn.AGGREGATE(15,3,(TableDiv[[Agency]:[Agency]]=$E660)/(TableDiv[[Agency]:[Agency]]=$E660)*(ROW(TableDiv[Agency])-ROW(TableDiv[[#Headers],[Agency]])),COLUMNS($F$7:AE$7))))</f>
        <v/>
      </c>
      <c r="AF660" s="1069" t="str" cm="1">
        <f t="array" ref="AF660">IF($D660&lt;COLUMNS($F$7:AF$7),"",INDEX(TableDiv[[GASB]:[GASB]],_xlfn.AGGREGATE(15,3,(TableDiv[[Agency]:[Agency]]=$E660)/(TableDiv[[Agency]:[Agency]]=$E660)*(ROW(TableDiv[Agency])-ROW(TableDiv[[#Headers],[Agency]])),COLUMNS($F$7:AF$7))))</f>
        <v/>
      </c>
      <c r="AG660" s="1069" t="str" cm="1">
        <f t="array" ref="AG660">IF($D660&lt;COLUMNS($F$7:AG$7),"",INDEX(TableDiv[[GASB]:[GASB]],_xlfn.AGGREGATE(15,3,(TableDiv[[Agency]:[Agency]]=$E660)/(TableDiv[[Agency]:[Agency]]=$E660)*(ROW(TableDiv[Agency])-ROW(TableDiv[[#Headers],[Agency]])),COLUMNS($F$7:AG$7))))</f>
        <v/>
      </c>
      <c r="AH660" s="1069" t="str" cm="1">
        <f t="array" ref="AH660">IF($D660&lt;COLUMNS($F$7:AH$7),"",INDEX(TableDiv[[GASB]:[GASB]],_xlfn.AGGREGATE(15,3,(TableDiv[[Agency]:[Agency]]=$E660)/(TableDiv[[Agency]:[Agency]]=$E660)*(ROW(TableDiv[Agency])-ROW(TableDiv[[#Headers],[Agency]])),COLUMNS($F$7:AH$7))))</f>
        <v/>
      </c>
      <c r="AI660" s="1069" t="str" cm="1">
        <f t="array" ref="AI660">IF($D660&lt;COLUMNS($F$7:AI$7),"",INDEX(TableDiv[[GASB]:[GASB]],_xlfn.AGGREGATE(15,3,(TableDiv[[Agency]:[Agency]]=$E660)/(TableDiv[[Agency]:[Agency]]=$E660)*(ROW(TableDiv[Agency])-ROW(TableDiv[[#Headers],[Agency]])),COLUMNS($F$7:AI$7))))</f>
        <v/>
      </c>
      <c r="AJ660" s="1069" t="str" cm="1">
        <f t="array" ref="AJ660">IF($D660&lt;COLUMNS($F$7:AJ$7),"",INDEX(TableDiv[[GASB]:[GASB]],_xlfn.AGGREGATE(15,3,(TableDiv[[Agency]:[Agency]]=$E660)/(TableDiv[[Agency]:[Agency]]=$E660)*(ROW(TableDiv[Agency])-ROW(TableDiv[[#Headers],[Agency]])),COLUMNS($F$7:AJ$7))))</f>
        <v/>
      </c>
      <c r="AK660" s="1069" t="str" cm="1">
        <f t="array" ref="AK660">IF($D660&lt;COLUMNS($F$7:AK$7),"",INDEX(TableDiv[[GASB]:[GASB]],_xlfn.AGGREGATE(15,3,(TableDiv[[Agency]:[Agency]]=$E660)/(TableDiv[[Agency]:[Agency]]=$E660)*(ROW(TableDiv[Agency])-ROW(TableDiv[[#Headers],[Agency]])),COLUMNS($F$7:AK$7))))</f>
        <v/>
      </c>
      <c r="AL660" s="1069" t="str" cm="1">
        <f t="array" ref="AL660">IF($D660&lt;COLUMNS($F$7:AL$7),"",INDEX(TableDiv[[GASB]:[GASB]],_xlfn.AGGREGATE(15,3,(TableDiv[[Agency]:[Agency]]=$E660)/(TableDiv[[Agency]:[Agency]]=$E660)*(ROW(TableDiv[Agency])-ROW(TableDiv[[#Headers],[Agency]])),COLUMNS($F$7:AL$7))))</f>
        <v/>
      </c>
      <c r="AM660" s="1069" t="str" cm="1">
        <f t="array" ref="AM660">IF($D660&lt;COLUMNS($F$7:AM$7),"",INDEX(TableDiv[[GASB]:[GASB]],_xlfn.AGGREGATE(15,3,(TableDiv[[Agency]:[Agency]]=$E660)/(TableDiv[[Agency]:[Agency]]=$E660)*(ROW(TableDiv[Agency])-ROW(TableDiv[[#Headers],[Agency]])),COLUMNS($F$7:AM$7))))</f>
        <v/>
      </c>
      <c r="AN660" s="1069"/>
      <c r="AO660" s="1069"/>
      <c r="AP660" s="1069"/>
      <c r="AQ660" s="1069"/>
      <c r="AR660" s="1069"/>
      <c r="AS660" s="1069"/>
    </row>
    <row r="661" spans="1:45">
      <c r="A661" s="1069"/>
      <c r="B661" s="1069"/>
      <c r="C661" s="1069"/>
      <c r="W661" s="1069" t="str" cm="1">
        <f t="array" ref="W661">IF($D661&lt;COLUMNS($F$7:W$7),"",INDEX(TableDiv[[GASB]:[GASB]],_xlfn.AGGREGATE(15,3,(TableDiv[[Agency]:[Agency]]=$E661)/(TableDiv[[Agency]:[Agency]]=$E661)*(ROW(TableDiv[Agency])-ROW(TableDiv[[#Headers],[Agency]])),COLUMNS($F$7:W$7))))</f>
        <v/>
      </c>
      <c r="X661" s="1069" t="str" cm="1">
        <f t="array" ref="X661">IF($D661&lt;COLUMNS($F$7:X$7),"",INDEX(TableDiv[[GASB]:[GASB]],_xlfn.AGGREGATE(15,3,(TableDiv[[Agency]:[Agency]]=$E661)/(TableDiv[[Agency]:[Agency]]=$E661)*(ROW(TableDiv[Agency])-ROW(TableDiv[[#Headers],[Agency]])),COLUMNS($F$7:X$7))))</f>
        <v/>
      </c>
      <c r="Y661" s="1069" t="str" cm="1">
        <f t="array" ref="Y661">IF($D661&lt;COLUMNS($F$7:Y$7),"",INDEX(TableDiv[[GASB]:[GASB]],_xlfn.AGGREGATE(15,3,(TableDiv[[Agency]:[Agency]]=$E661)/(TableDiv[[Agency]:[Agency]]=$E661)*(ROW(TableDiv[Agency])-ROW(TableDiv[[#Headers],[Agency]])),COLUMNS($F$7:Y$7))))</f>
        <v/>
      </c>
      <c r="Z661" s="1069" t="str" cm="1">
        <f t="array" ref="Z661">IF($D661&lt;COLUMNS($F$7:Z$7),"",INDEX(TableDiv[[GASB]:[GASB]],_xlfn.AGGREGATE(15,3,(TableDiv[[Agency]:[Agency]]=$E661)/(TableDiv[[Agency]:[Agency]]=$E661)*(ROW(TableDiv[Agency])-ROW(TableDiv[[#Headers],[Agency]])),COLUMNS($F$7:Z$7))))</f>
        <v/>
      </c>
      <c r="AA661" s="1069" t="str" cm="1">
        <f t="array" ref="AA661">IF($D661&lt;COLUMNS($F$7:AA$7),"",INDEX(TableDiv[[GASB]:[GASB]],_xlfn.AGGREGATE(15,3,(TableDiv[[Agency]:[Agency]]=$E661)/(TableDiv[[Agency]:[Agency]]=$E661)*(ROW(TableDiv[Agency])-ROW(TableDiv[[#Headers],[Agency]])),COLUMNS($F$7:AA$7))))</f>
        <v/>
      </c>
      <c r="AB661" s="1069" t="str" cm="1">
        <f t="array" ref="AB661">IF($D661&lt;COLUMNS($F$7:AB$7),"",INDEX(TableDiv[[GASB]:[GASB]],_xlfn.AGGREGATE(15,3,(TableDiv[[Agency]:[Agency]]=$E661)/(TableDiv[[Agency]:[Agency]]=$E661)*(ROW(TableDiv[Agency])-ROW(TableDiv[[#Headers],[Agency]])),COLUMNS($F$7:AB$7))))</f>
        <v/>
      </c>
      <c r="AC661" s="1069" t="str" cm="1">
        <f t="array" ref="AC661">IF($D661&lt;COLUMNS($F$7:AC$7),"",INDEX(TableDiv[[GASB]:[GASB]],_xlfn.AGGREGATE(15,3,(TableDiv[[Agency]:[Agency]]=$E661)/(TableDiv[[Agency]:[Agency]]=$E661)*(ROW(TableDiv[Agency])-ROW(TableDiv[[#Headers],[Agency]])),COLUMNS($F$7:AC$7))))</f>
        <v/>
      </c>
      <c r="AD661" s="1069" t="str" cm="1">
        <f t="array" ref="AD661">IF($D661&lt;COLUMNS($F$7:AD$7),"",INDEX(TableDiv[[GASB]:[GASB]],_xlfn.AGGREGATE(15,3,(TableDiv[[Agency]:[Agency]]=$E661)/(TableDiv[[Agency]:[Agency]]=$E661)*(ROW(TableDiv[Agency])-ROW(TableDiv[[#Headers],[Agency]])),COLUMNS($F$7:AD$7))))</f>
        <v/>
      </c>
      <c r="AE661" s="1069" t="str" cm="1">
        <f t="array" ref="AE661">IF($D661&lt;COLUMNS($F$7:AE$7),"",INDEX(TableDiv[[GASB]:[GASB]],_xlfn.AGGREGATE(15,3,(TableDiv[[Agency]:[Agency]]=$E661)/(TableDiv[[Agency]:[Agency]]=$E661)*(ROW(TableDiv[Agency])-ROW(TableDiv[[#Headers],[Agency]])),COLUMNS($F$7:AE$7))))</f>
        <v/>
      </c>
      <c r="AF661" s="1069" t="str" cm="1">
        <f t="array" ref="AF661">IF($D661&lt;COLUMNS($F$7:AF$7),"",INDEX(TableDiv[[GASB]:[GASB]],_xlfn.AGGREGATE(15,3,(TableDiv[[Agency]:[Agency]]=$E661)/(TableDiv[[Agency]:[Agency]]=$E661)*(ROW(TableDiv[Agency])-ROW(TableDiv[[#Headers],[Agency]])),COLUMNS($F$7:AF$7))))</f>
        <v/>
      </c>
      <c r="AG661" s="1069" t="str" cm="1">
        <f t="array" ref="AG661">IF($D661&lt;COLUMNS($F$7:AG$7),"",INDEX(TableDiv[[GASB]:[GASB]],_xlfn.AGGREGATE(15,3,(TableDiv[[Agency]:[Agency]]=$E661)/(TableDiv[[Agency]:[Agency]]=$E661)*(ROW(TableDiv[Agency])-ROW(TableDiv[[#Headers],[Agency]])),COLUMNS($F$7:AG$7))))</f>
        <v/>
      </c>
      <c r="AH661" s="1069" t="str" cm="1">
        <f t="array" ref="AH661">IF($D661&lt;COLUMNS($F$7:AH$7),"",INDEX(TableDiv[[GASB]:[GASB]],_xlfn.AGGREGATE(15,3,(TableDiv[[Agency]:[Agency]]=$E661)/(TableDiv[[Agency]:[Agency]]=$E661)*(ROW(TableDiv[Agency])-ROW(TableDiv[[#Headers],[Agency]])),COLUMNS($F$7:AH$7))))</f>
        <v/>
      </c>
      <c r="AI661" s="1069" t="str" cm="1">
        <f t="array" ref="AI661">IF($D661&lt;COLUMNS($F$7:AI$7),"",INDEX(TableDiv[[GASB]:[GASB]],_xlfn.AGGREGATE(15,3,(TableDiv[[Agency]:[Agency]]=$E661)/(TableDiv[[Agency]:[Agency]]=$E661)*(ROW(TableDiv[Agency])-ROW(TableDiv[[#Headers],[Agency]])),COLUMNS($F$7:AI$7))))</f>
        <v/>
      </c>
      <c r="AJ661" s="1069" t="str" cm="1">
        <f t="array" ref="AJ661">IF($D661&lt;COLUMNS($F$7:AJ$7),"",INDEX(TableDiv[[GASB]:[GASB]],_xlfn.AGGREGATE(15,3,(TableDiv[[Agency]:[Agency]]=$E661)/(TableDiv[[Agency]:[Agency]]=$E661)*(ROW(TableDiv[Agency])-ROW(TableDiv[[#Headers],[Agency]])),COLUMNS($F$7:AJ$7))))</f>
        <v/>
      </c>
      <c r="AK661" s="1069" t="str" cm="1">
        <f t="array" ref="AK661">IF($D661&lt;COLUMNS($F$7:AK$7),"",INDEX(TableDiv[[GASB]:[GASB]],_xlfn.AGGREGATE(15,3,(TableDiv[[Agency]:[Agency]]=$E661)/(TableDiv[[Agency]:[Agency]]=$E661)*(ROW(TableDiv[Agency])-ROW(TableDiv[[#Headers],[Agency]])),COLUMNS($F$7:AK$7))))</f>
        <v/>
      </c>
      <c r="AL661" s="1069" t="str" cm="1">
        <f t="array" ref="AL661">IF($D661&lt;COLUMNS($F$7:AL$7),"",INDEX(TableDiv[[GASB]:[GASB]],_xlfn.AGGREGATE(15,3,(TableDiv[[Agency]:[Agency]]=$E661)/(TableDiv[[Agency]:[Agency]]=$E661)*(ROW(TableDiv[Agency])-ROW(TableDiv[[#Headers],[Agency]])),COLUMNS($F$7:AL$7))))</f>
        <v/>
      </c>
      <c r="AM661" s="1069" t="str" cm="1">
        <f t="array" ref="AM661">IF($D661&lt;COLUMNS($F$7:AM$7),"",INDEX(TableDiv[[GASB]:[GASB]],_xlfn.AGGREGATE(15,3,(TableDiv[[Agency]:[Agency]]=$E661)/(TableDiv[[Agency]:[Agency]]=$E661)*(ROW(TableDiv[Agency])-ROW(TableDiv[[#Headers],[Agency]])),COLUMNS($F$7:AM$7))))</f>
        <v/>
      </c>
      <c r="AN661" s="1069"/>
      <c r="AO661" s="1069"/>
      <c r="AP661" s="1069"/>
      <c r="AQ661" s="1069"/>
      <c r="AR661" s="1069"/>
      <c r="AS661" s="1069"/>
    </row>
    <row r="662" spans="1:45">
      <c r="A662" s="1069"/>
      <c r="B662" s="1069"/>
      <c r="C662" s="1069"/>
      <c r="W662" s="1069" t="str" cm="1">
        <f t="array" ref="W662">IF($D662&lt;COLUMNS($F$7:W$7),"",INDEX(TableDiv[[GASB]:[GASB]],_xlfn.AGGREGATE(15,3,(TableDiv[[Agency]:[Agency]]=$E662)/(TableDiv[[Agency]:[Agency]]=$E662)*(ROW(TableDiv[Agency])-ROW(TableDiv[[#Headers],[Agency]])),COLUMNS($F$7:W$7))))</f>
        <v/>
      </c>
      <c r="X662" s="1069" t="str" cm="1">
        <f t="array" ref="X662">IF($D662&lt;COLUMNS($F$7:X$7),"",INDEX(TableDiv[[GASB]:[GASB]],_xlfn.AGGREGATE(15,3,(TableDiv[[Agency]:[Agency]]=$E662)/(TableDiv[[Agency]:[Agency]]=$E662)*(ROW(TableDiv[Agency])-ROW(TableDiv[[#Headers],[Agency]])),COLUMNS($F$7:X$7))))</f>
        <v/>
      </c>
      <c r="Y662" s="1069" t="str" cm="1">
        <f t="array" ref="Y662">IF($D662&lt;COLUMNS($F$7:Y$7),"",INDEX(TableDiv[[GASB]:[GASB]],_xlfn.AGGREGATE(15,3,(TableDiv[[Agency]:[Agency]]=$E662)/(TableDiv[[Agency]:[Agency]]=$E662)*(ROW(TableDiv[Agency])-ROW(TableDiv[[#Headers],[Agency]])),COLUMNS($F$7:Y$7))))</f>
        <v/>
      </c>
      <c r="Z662" s="1069" t="str" cm="1">
        <f t="array" ref="Z662">IF($D662&lt;COLUMNS($F$7:Z$7),"",INDEX(TableDiv[[GASB]:[GASB]],_xlfn.AGGREGATE(15,3,(TableDiv[[Agency]:[Agency]]=$E662)/(TableDiv[[Agency]:[Agency]]=$E662)*(ROW(TableDiv[Agency])-ROW(TableDiv[[#Headers],[Agency]])),COLUMNS($F$7:Z$7))))</f>
        <v/>
      </c>
      <c r="AA662" s="1069" t="str" cm="1">
        <f t="array" ref="AA662">IF($D662&lt;COLUMNS($F$7:AA$7),"",INDEX(TableDiv[[GASB]:[GASB]],_xlfn.AGGREGATE(15,3,(TableDiv[[Agency]:[Agency]]=$E662)/(TableDiv[[Agency]:[Agency]]=$E662)*(ROW(TableDiv[Agency])-ROW(TableDiv[[#Headers],[Agency]])),COLUMNS($F$7:AA$7))))</f>
        <v/>
      </c>
      <c r="AB662" s="1069" t="str" cm="1">
        <f t="array" ref="AB662">IF($D662&lt;COLUMNS($F$7:AB$7),"",INDEX(TableDiv[[GASB]:[GASB]],_xlfn.AGGREGATE(15,3,(TableDiv[[Agency]:[Agency]]=$E662)/(TableDiv[[Agency]:[Agency]]=$E662)*(ROW(TableDiv[Agency])-ROW(TableDiv[[#Headers],[Agency]])),COLUMNS($F$7:AB$7))))</f>
        <v/>
      </c>
      <c r="AC662" s="1069" t="str" cm="1">
        <f t="array" ref="AC662">IF($D662&lt;COLUMNS($F$7:AC$7),"",INDEX(TableDiv[[GASB]:[GASB]],_xlfn.AGGREGATE(15,3,(TableDiv[[Agency]:[Agency]]=$E662)/(TableDiv[[Agency]:[Agency]]=$E662)*(ROW(TableDiv[Agency])-ROW(TableDiv[[#Headers],[Agency]])),COLUMNS($F$7:AC$7))))</f>
        <v/>
      </c>
      <c r="AD662" s="1069" t="str" cm="1">
        <f t="array" ref="AD662">IF($D662&lt;COLUMNS($F$7:AD$7),"",INDEX(TableDiv[[GASB]:[GASB]],_xlfn.AGGREGATE(15,3,(TableDiv[[Agency]:[Agency]]=$E662)/(TableDiv[[Agency]:[Agency]]=$E662)*(ROW(TableDiv[Agency])-ROW(TableDiv[[#Headers],[Agency]])),COLUMNS($F$7:AD$7))))</f>
        <v/>
      </c>
      <c r="AE662" s="1069" t="str" cm="1">
        <f t="array" ref="AE662">IF($D662&lt;COLUMNS($F$7:AE$7),"",INDEX(TableDiv[[GASB]:[GASB]],_xlfn.AGGREGATE(15,3,(TableDiv[[Agency]:[Agency]]=$E662)/(TableDiv[[Agency]:[Agency]]=$E662)*(ROW(TableDiv[Agency])-ROW(TableDiv[[#Headers],[Agency]])),COLUMNS($F$7:AE$7))))</f>
        <v/>
      </c>
      <c r="AF662" s="1069" t="str" cm="1">
        <f t="array" ref="AF662">IF($D662&lt;COLUMNS($F$7:AF$7),"",INDEX(TableDiv[[GASB]:[GASB]],_xlfn.AGGREGATE(15,3,(TableDiv[[Agency]:[Agency]]=$E662)/(TableDiv[[Agency]:[Agency]]=$E662)*(ROW(TableDiv[Agency])-ROW(TableDiv[[#Headers],[Agency]])),COLUMNS($F$7:AF$7))))</f>
        <v/>
      </c>
      <c r="AG662" s="1069" t="str" cm="1">
        <f t="array" ref="AG662">IF($D662&lt;COLUMNS($F$7:AG$7),"",INDEX(TableDiv[[GASB]:[GASB]],_xlfn.AGGREGATE(15,3,(TableDiv[[Agency]:[Agency]]=$E662)/(TableDiv[[Agency]:[Agency]]=$E662)*(ROW(TableDiv[Agency])-ROW(TableDiv[[#Headers],[Agency]])),COLUMNS($F$7:AG$7))))</f>
        <v/>
      </c>
      <c r="AH662" s="1069" t="str" cm="1">
        <f t="array" ref="AH662">IF($D662&lt;COLUMNS($F$7:AH$7),"",INDEX(TableDiv[[GASB]:[GASB]],_xlfn.AGGREGATE(15,3,(TableDiv[[Agency]:[Agency]]=$E662)/(TableDiv[[Agency]:[Agency]]=$E662)*(ROW(TableDiv[Agency])-ROW(TableDiv[[#Headers],[Agency]])),COLUMNS($F$7:AH$7))))</f>
        <v/>
      </c>
      <c r="AI662" s="1069" t="str" cm="1">
        <f t="array" ref="AI662">IF($D662&lt;COLUMNS($F$7:AI$7),"",INDEX(TableDiv[[GASB]:[GASB]],_xlfn.AGGREGATE(15,3,(TableDiv[[Agency]:[Agency]]=$E662)/(TableDiv[[Agency]:[Agency]]=$E662)*(ROW(TableDiv[Agency])-ROW(TableDiv[[#Headers],[Agency]])),COLUMNS($F$7:AI$7))))</f>
        <v/>
      </c>
      <c r="AJ662" s="1069" t="str" cm="1">
        <f t="array" ref="AJ662">IF($D662&lt;COLUMNS($F$7:AJ$7),"",INDEX(TableDiv[[GASB]:[GASB]],_xlfn.AGGREGATE(15,3,(TableDiv[[Agency]:[Agency]]=$E662)/(TableDiv[[Agency]:[Agency]]=$E662)*(ROW(TableDiv[Agency])-ROW(TableDiv[[#Headers],[Agency]])),COLUMNS($F$7:AJ$7))))</f>
        <v/>
      </c>
      <c r="AK662" s="1069" t="str" cm="1">
        <f t="array" ref="AK662">IF($D662&lt;COLUMNS($F$7:AK$7),"",INDEX(TableDiv[[GASB]:[GASB]],_xlfn.AGGREGATE(15,3,(TableDiv[[Agency]:[Agency]]=$E662)/(TableDiv[[Agency]:[Agency]]=$E662)*(ROW(TableDiv[Agency])-ROW(TableDiv[[#Headers],[Agency]])),COLUMNS($F$7:AK$7))))</f>
        <v/>
      </c>
      <c r="AL662" s="1069" t="str" cm="1">
        <f t="array" ref="AL662">IF($D662&lt;COLUMNS($F$7:AL$7),"",INDEX(TableDiv[[GASB]:[GASB]],_xlfn.AGGREGATE(15,3,(TableDiv[[Agency]:[Agency]]=$E662)/(TableDiv[[Agency]:[Agency]]=$E662)*(ROW(TableDiv[Agency])-ROW(TableDiv[[#Headers],[Agency]])),COLUMNS($F$7:AL$7))))</f>
        <v/>
      </c>
      <c r="AM662" s="1069" t="str" cm="1">
        <f t="array" ref="AM662">IF($D662&lt;COLUMNS($F$7:AM$7),"",INDEX(TableDiv[[GASB]:[GASB]],_xlfn.AGGREGATE(15,3,(TableDiv[[Agency]:[Agency]]=$E662)/(TableDiv[[Agency]:[Agency]]=$E662)*(ROW(TableDiv[Agency])-ROW(TableDiv[[#Headers],[Agency]])),COLUMNS($F$7:AM$7))))</f>
        <v/>
      </c>
      <c r="AN662" s="1069"/>
      <c r="AO662" s="1069"/>
      <c r="AP662" s="1069"/>
      <c r="AQ662" s="1069"/>
      <c r="AR662" s="1069"/>
      <c r="AS662" s="1069"/>
    </row>
    <row r="663" spans="1:45">
      <c r="A663" s="1069"/>
      <c r="B663" s="1069"/>
      <c r="C663" s="1069"/>
      <c r="W663" s="1069" t="str" cm="1">
        <f t="array" ref="W663">IF($D663&lt;COLUMNS($F$7:W$7),"",INDEX(TableDiv[[GASB]:[GASB]],_xlfn.AGGREGATE(15,3,(TableDiv[[Agency]:[Agency]]=$E663)/(TableDiv[[Agency]:[Agency]]=$E663)*(ROW(TableDiv[Agency])-ROW(TableDiv[[#Headers],[Agency]])),COLUMNS($F$7:W$7))))</f>
        <v/>
      </c>
      <c r="X663" s="1069" t="str" cm="1">
        <f t="array" ref="X663">IF($D663&lt;COLUMNS($F$7:X$7),"",INDEX(TableDiv[[GASB]:[GASB]],_xlfn.AGGREGATE(15,3,(TableDiv[[Agency]:[Agency]]=$E663)/(TableDiv[[Agency]:[Agency]]=$E663)*(ROW(TableDiv[Agency])-ROW(TableDiv[[#Headers],[Agency]])),COLUMNS($F$7:X$7))))</f>
        <v/>
      </c>
      <c r="Y663" s="1069" t="str" cm="1">
        <f t="array" ref="Y663">IF($D663&lt;COLUMNS($F$7:Y$7),"",INDEX(TableDiv[[GASB]:[GASB]],_xlfn.AGGREGATE(15,3,(TableDiv[[Agency]:[Agency]]=$E663)/(TableDiv[[Agency]:[Agency]]=$E663)*(ROW(TableDiv[Agency])-ROW(TableDiv[[#Headers],[Agency]])),COLUMNS($F$7:Y$7))))</f>
        <v/>
      </c>
      <c r="Z663" s="1069" t="str" cm="1">
        <f t="array" ref="Z663">IF($D663&lt;COLUMNS($F$7:Z$7),"",INDEX(TableDiv[[GASB]:[GASB]],_xlfn.AGGREGATE(15,3,(TableDiv[[Agency]:[Agency]]=$E663)/(TableDiv[[Agency]:[Agency]]=$E663)*(ROW(TableDiv[Agency])-ROW(TableDiv[[#Headers],[Agency]])),COLUMNS($F$7:Z$7))))</f>
        <v/>
      </c>
      <c r="AA663" s="1069" t="str" cm="1">
        <f t="array" ref="AA663">IF($D663&lt;COLUMNS($F$7:AA$7),"",INDEX(TableDiv[[GASB]:[GASB]],_xlfn.AGGREGATE(15,3,(TableDiv[[Agency]:[Agency]]=$E663)/(TableDiv[[Agency]:[Agency]]=$E663)*(ROW(TableDiv[Agency])-ROW(TableDiv[[#Headers],[Agency]])),COLUMNS($F$7:AA$7))))</f>
        <v/>
      </c>
      <c r="AB663" s="1069" t="str" cm="1">
        <f t="array" ref="AB663">IF($D663&lt;COLUMNS($F$7:AB$7),"",INDEX(TableDiv[[GASB]:[GASB]],_xlfn.AGGREGATE(15,3,(TableDiv[[Agency]:[Agency]]=$E663)/(TableDiv[[Agency]:[Agency]]=$E663)*(ROW(TableDiv[Agency])-ROW(TableDiv[[#Headers],[Agency]])),COLUMNS($F$7:AB$7))))</f>
        <v/>
      </c>
      <c r="AC663" s="1069" t="str" cm="1">
        <f t="array" ref="AC663">IF($D663&lt;COLUMNS($F$7:AC$7),"",INDEX(TableDiv[[GASB]:[GASB]],_xlfn.AGGREGATE(15,3,(TableDiv[[Agency]:[Agency]]=$E663)/(TableDiv[[Agency]:[Agency]]=$E663)*(ROW(TableDiv[Agency])-ROW(TableDiv[[#Headers],[Agency]])),COLUMNS($F$7:AC$7))))</f>
        <v/>
      </c>
      <c r="AD663" s="1069" t="str" cm="1">
        <f t="array" ref="AD663">IF($D663&lt;COLUMNS($F$7:AD$7),"",INDEX(TableDiv[[GASB]:[GASB]],_xlfn.AGGREGATE(15,3,(TableDiv[[Agency]:[Agency]]=$E663)/(TableDiv[[Agency]:[Agency]]=$E663)*(ROW(TableDiv[Agency])-ROW(TableDiv[[#Headers],[Agency]])),COLUMNS($F$7:AD$7))))</f>
        <v/>
      </c>
      <c r="AE663" s="1069" t="str" cm="1">
        <f t="array" ref="AE663">IF($D663&lt;COLUMNS($F$7:AE$7),"",INDEX(TableDiv[[GASB]:[GASB]],_xlfn.AGGREGATE(15,3,(TableDiv[[Agency]:[Agency]]=$E663)/(TableDiv[[Agency]:[Agency]]=$E663)*(ROW(TableDiv[Agency])-ROW(TableDiv[[#Headers],[Agency]])),COLUMNS($F$7:AE$7))))</f>
        <v/>
      </c>
      <c r="AF663" s="1069" t="str" cm="1">
        <f t="array" ref="AF663">IF($D663&lt;COLUMNS($F$7:AF$7),"",INDEX(TableDiv[[GASB]:[GASB]],_xlfn.AGGREGATE(15,3,(TableDiv[[Agency]:[Agency]]=$E663)/(TableDiv[[Agency]:[Agency]]=$E663)*(ROW(TableDiv[Agency])-ROW(TableDiv[[#Headers],[Agency]])),COLUMNS($F$7:AF$7))))</f>
        <v/>
      </c>
      <c r="AG663" s="1069" t="str" cm="1">
        <f t="array" ref="AG663">IF($D663&lt;COLUMNS($F$7:AG$7),"",INDEX(TableDiv[[GASB]:[GASB]],_xlfn.AGGREGATE(15,3,(TableDiv[[Agency]:[Agency]]=$E663)/(TableDiv[[Agency]:[Agency]]=$E663)*(ROW(TableDiv[Agency])-ROW(TableDiv[[#Headers],[Agency]])),COLUMNS($F$7:AG$7))))</f>
        <v/>
      </c>
      <c r="AH663" s="1069" t="str" cm="1">
        <f t="array" ref="AH663">IF($D663&lt;COLUMNS($F$7:AH$7),"",INDEX(TableDiv[[GASB]:[GASB]],_xlfn.AGGREGATE(15,3,(TableDiv[[Agency]:[Agency]]=$E663)/(TableDiv[[Agency]:[Agency]]=$E663)*(ROW(TableDiv[Agency])-ROW(TableDiv[[#Headers],[Agency]])),COLUMNS($F$7:AH$7))))</f>
        <v/>
      </c>
      <c r="AI663" s="1069" t="str" cm="1">
        <f t="array" ref="AI663">IF($D663&lt;COLUMNS($F$7:AI$7),"",INDEX(TableDiv[[GASB]:[GASB]],_xlfn.AGGREGATE(15,3,(TableDiv[[Agency]:[Agency]]=$E663)/(TableDiv[[Agency]:[Agency]]=$E663)*(ROW(TableDiv[Agency])-ROW(TableDiv[[#Headers],[Agency]])),COLUMNS($F$7:AI$7))))</f>
        <v/>
      </c>
      <c r="AJ663" s="1069" t="str" cm="1">
        <f t="array" ref="AJ663">IF($D663&lt;COLUMNS($F$7:AJ$7),"",INDEX(TableDiv[[GASB]:[GASB]],_xlfn.AGGREGATE(15,3,(TableDiv[[Agency]:[Agency]]=$E663)/(TableDiv[[Agency]:[Agency]]=$E663)*(ROW(TableDiv[Agency])-ROW(TableDiv[[#Headers],[Agency]])),COLUMNS($F$7:AJ$7))))</f>
        <v/>
      </c>
      <c r="AK663" s="1069" t="str" cm="1">
        <f t="array" ref="AK663">IF($D663&lt;COLUMNS($F$7:AK$7),"",INDEX(TableDiv[[GASB]:[GASB]],_xlfn.AGGREGATE(15,3,(TableDiv[[Agency]:[Agency]]=$E663)/(TableDiv[[Agency]:[Agency]]=$E663)*(ROW(TableDiv[Agency])-ROW(TableDiv[[#Headers],[Agency]])),COLUMNS($F$7:AK$7))))</f>
        <v/>
      </c>
      <c r="AL663" s="1069" t="str" cm="1">
        <f t="array" ref="AL663">IF($D663&lt;COLUMNS($F$7:AL$7),"",INDEX(TableDiv[[GASB]:[GASB]],_xlfn.AGGREGATE(15,3,(TableDiv[[Agency]:[Agency]]=$E663)/(TableDiv[[Agency]:[Agency]]=$E663)*(ROW(TableDiv[Agency])-ROW(TableDiv[[#Headers],[Agency]])),COLUMNS($F$7:AL$7))))</f>
        <v/>
      </c>
      <c r="AM663" s="1069" t="str" cm="1">
        <f t="array" ref="AM663">IF($D663&lt;COLUMNS($F$7:AM$7),"",INDEX(TableDiv[[GASB]:[GASB]],_xlfn.AGGREGATE(15,3,(TableDiv[[Agency]:[Agency]]=$E663)/(TableDiv[[Agency]:[Agency]]=$E663)*(ROW(TableDiv[Agency])-ROW(TableDiv[[#Headers],[Agency]])),COLUMNS($F$7:AM$7))))</f>
        <v/>
      </c>
      <c r="AN663" s="1069"/>
      <c r="AO663" s="1069"/>
      <c r="AP663" s="1069"/>
      <c r="AQ663" s="1069"/>
      <c r="AR663" s="1069"/>
      <c r="AS663" s="1069"/>
    </row>
    <row r="664" spans="1:45">
      <c r="A664" s="1069"/>
      <c r="B664" s="1069"/>
      <c r="C664" s="1069"/>
      <c r="W664" s="1069" t="str" cm="1">
        <f t="array" ref="W664">IF($D664&lt;COLUMNS($F$7:W$7),"",INDEX(TableDiv[[GASB]:[GASB]],_xlfn.AGGREGATE(15,3,(TableDiv[[Agency]:[Agency]]=$E664)/(TableDiv[[Agency]:[Agency]]=$E664)*(ROW(TableDiv[Agency])-ROW(TableDiv[[#Headers],[Agency]])),COLUMNS($F$7:W$7))))</f>
        <v/>
      </c>
      <c r="X664" s="1069" t="str" cm="1">
        <f t="array" ref="X664">IF($D664&lt;COLUMNS($F$7:X$7),"",INDEX(TableDiv[[GASB]:[GASB]],_xlfn.AGGREGATE(15,3,(TableDiv[[Agency]:[Agency]]=$E664)/(TableDiv[[Agency]:[Agency]]=$E664)*(ROW(TableDiv[Agency])-ROW(TableDiv[[#Headers],[Agency]])),COLUMNS($F$7:X$7))))</f>
        <v/>
      </c>
      <c r="Y664" s="1069" t="str" cm="1">
        <f t="array" ref="Y664">IF($D664&lt;COLUMNS($F$7:Y$7),"",INDEX(TableDiv[[GASB]:[GASB]],_xlfn.AGGREGATE(15,3,(TableDiv[[Agency]:[Agency]]=$E664)/(TableDiv[[Agency]:[Agency]]=$E664)*(ROW(TableDiv[Agency])-ROW(TableDiv[[#Headers],[Agency]])),COLUMNS($F$7:Y$7))))</f>
        <v/>
      </c>
      <c r="Z664" s="1069" t="str" cm="1">
        <f t="array" ref="Z664">IF($D664&lt;COLUMNS($F$7:Z$7),"",INDEX(TableDiv[[GASB]:[GASB]],_xlfn.AGGREGATE(15,3,(TableDiv[[Agency]:[Agency]]=$E664)/(TableDiv[[Agency]:[Agency]]=$E664)*(ROW(TableDiv[Agency])-ROW(TableDiv[[#Headers],[Agency]])),COLUMNS($F$7:Z$7))))</f>
        <v/>
      </c>
      <c r="AA664" s="1069" t="str" cm="1">
        <f t="array" ref="AA664">IF($D664&lt;COLUMNS($F$7:AA$7),"",INDEX(TableDiv[[GASB]:[GASB]],_xlfn.AGGREGATE(15,3,(TableDiv[[Agency]:[Agency]]=$E664)/(TableDiv[[Agency]:[Agency]]=$E664)*(ROW(TableDiv[Agency])-ROW(TableDiv[[#Headers],[Agency]])),COLUMNS($F$7:AA$7))))</f>
        <v/>
      </c>
      <c r="AB664" s="1069" t="str" cm="1">
        <f t="array" ref="AB664">IF($D664&lt;COLUMNS($F$7:AB$7),"",INDEX(TableDiv[[GASB]:[GASB]],_xlfn.AGGREGATE(15,3,(TableDiv[[Agency]:[Agency]]=$E664)/(TableDiv[[Agency]:[Agency]]=$E664)*(ROW(TableDiv[Agency])-ROW(TableDiv[[#Headers],[Agency]])),COLUMNS($F$7:AB$7))))</f>
        <v/>
      </c>
      <c r="AC664" s="1069" t="str" cm="1">
        <f t="array" ref="AC664">IF($D664&lt;COLUMNS($F$7:AC$7),"",INDEX(TableDiv[[GASB]:[GASB]],_xlfn.AGGREGATE(15,3,(TableDiv[[Agency]:[Agency]]=$E664)/(TableDiv[[Agency]:[Agency]]=$E664)*(ROW(TableDiv[Agency])-ROW(TableDiv[[#Headers],[Agency]])),COLUMNS($F$7:AC$7))))</f>
        <v/>
      </c>
      <c r="AD664" s="1069" t="str" cm="1">
        <f t="array" ref="AD664">IF($D664&lt;COLUMNS($F$7:AD$7),"",INDEX(TableDiv[[GASB]:[GASB]],_xlfn.AGGREGATE(15,3,(TableDiv[[Agency]:[Agency]]=$E664)/(TableDiv[[Agency]:[Agency]]=$E664)*(ROW(TableDiv[Agency])-ROW(TableDiv[[#Headers],[Agency]])),COLUMNS($F$7:AD$7))))</f>
        <v/>
      </c>
      <c r="AE664" s="1069" t="str" cm="1">
        <f t="array" ref="AE664">IF($D664&lt;COLUMNS($F$7:AE$7),"",INDEX(TableDiv[[GASB]:[GASB]],_xlfn.AGGREGATE(15,3,(TableDiv[[Agency]:[Agency]]=$E664)/(TableDiv[[Agency]:[Agency]]=$E664)*(ROW(TableDiv[Agency])-ROW(TableDiv[[#Headers],[Agency]])),COLUMNS($F$7:AE$7))))</f>
        <v/>
      </c>
      <c r="AF664" s="1069" t="str" cm="1">
        <f t="array" ref="AF664">IF($D664&lt;COLUMNS($F$7:AF$7),"",INDEX(TableDiv[[GASB]:[GASB]],_xlfn.AGGREGATE(15,3,(TableDiv[[Agency]:[Agency]]=$E664)/(TableDiv[[Agency]:[Agency]]=$E664)*(ROW(TableDiv[Agency])-ROW(TableDiv[[#Headers],[Agency]])),COLUMNS($F$7:AF$7))))</f>
        <v/>
      </c>
      <c r="AG664" s="1069" t="str" cm="1">
        <f t="array" ref="AG664">IF($D664&lt;COLUMNS($F$7:AG$7),"",INDEX(TableDiv[[GASB]:[GASB]],_xlfn.AGGREGATE(15,3,(TableDiv[[Agency]:[Agency]]=$E664)/(TableDiv[[Agency]:[Agency]]=$E664)*(ROW(TableDiv[Agency])-ROW(TableDiv[[#Headers],[Agency]])),COLUMNS($F$7:AG$7))))</f>
        <v/>
      </c>
      <c r="AH664" s="1069" t="str" cm="1">
        <f t="array" ref="AH664">IF($D664&lt;COLUMNS($F$7:AH$7),"",INDEX(TableDiv[[GASB]:[GASB]],_xlfn.AGGREGATE(15,3,(TableDiv[[Agency]:[Agency]]=$E664)/(TableDiv[[Agency]:[Agency]]=$E664)*(ROW(TableDiv[Agency])-ROW(TableDiv[[#Headers],[Agency]])),COLUMNS($F$7:AH$7))))</f>
        <v/>
      </c>
      <c r="AI664" s="1069" t="str" cm="1">
        <f t="array" ref="AI664">IF($D664&lt;COLUMNS($F$7:AI$7),"",INDEX(TableDiv[[GASB]:[GASB]],_xlfn.AGGREGATE(15,3,(TableDiv[[Agency]:[Agency]]=$E664)/(TableDiv[[Agency]:[Agency]]=$E664)*(ROW(TableDiv[Agency])-ROW(TableDiv[[#Headers],[Agency]])),COLUMNS($F$7:AI$7))))</f>
        <v/>
      </c>
      <c r="AJ664" s="1069" t="str" cm="1">
        <f t="array" ref="AJ664">IF($D664&lt;COLUMNS($F$7:AJ$7),"",INDEX(TableDiv[[GASB]:[GASB]],_xlfn.AGGREGATE(15,3,(TableDiv[[Agency]:[Agency]]=$E664)/(TableDiv[[Agency]:[Agency]]=$E664)*(ROW(TableDiv[Agency])-ROW(TableDiv[[#Headers],[Agency]])),COLUMNS($F$7:AJ$7))))</f>
        <v/>
      </c>
      <c r="AK664" s="1069" t="str" cm="1">
        <f t="array" ref="AK664">IF($D664&lt;COLUMNS($F$7:AK$7),"",INDEX(TableDiv[[GASB]:[GASB]],_xlfn.AGGREGATE(15,3,(TableDiv[[Agency]:[Agency]]=$E664)/(TableDiv[[Agency]:[Agency]]=$E664)*(ROW(TableDiv[Agency])-ROW(TableDiv[[#Headers],[Agency]])),COLUMNS($F$7:AK$7))))</f>
        <v/>
      </c>
      <c r="AL664" s="1069" t="str" cm="1">
        <f t="array" ref="AL664">IF($D664&lt;COLUMNS($F$7:AL$7),"",INDEX(TableDiv[[GASB]:[GASB]],_xlfn.AGGREGATE(15,3,(TableDiv[[Agency]:[Agency]]=$E664)/(TableDiv[[Agency]:[Agency]]=$E664)*(ROW(TableDiv[Agency])-ROW(TableDiv[[#Headers],[Agency]])),COLUMNS($F$7:AL$7))))</f>
        <v/>
      </c>
      <c r="AM664" s="1069" t="str" cm="1">
        <f t="array" ref="AM664">IF($D664&lt;COLUMNS($F$7:AM$7),"",INDEX(TableDiv[[GASB]:[GASB]],_xlfn.AGGREGATE(15,3,(TableDiv[[Agency]:[Agency]]=$E664)/(TableDiv[[Agency]:[Agency]]=$E664)*(ROW(TableDiv[Agency])-ROW(TableDiv[[#Headers],[Agency]])),COLUMNS($F$7:AM$7))))</f>
        <v/>
      </c>
      <c r="AN664" s="1069"/>
      <c r="AO664" s="1069"/>
      <c r="AP664" s="1069"/>
      <c r="AQ664" s="1069"/>
      <c r="AR664" s="1069"/>
      <c r="AS664" s="1069"/>
    </row>
    <row r="665" spans="1:45">
      <c r="A665" s="1069"/>
      <c r="B665" s="1069"/>
      <c r="C665" s="1069"/>
      <c r="W665" s="1069" t="str" cm="1">
        <f t="array" ref="W665">IF($D665&lt;COLUMNS($F$7:W$7),"",INDEX(TableDiv[[GASB]:[GASB]],_xlfn.AGGREGATE(15,3,(TableDiv[[Agency]:[Agency]]=$E665)/(TableDiv[[Agency]:[Agency]]=$E665)*(ROW(TableDiv[Agency])-ROW(TableDiv[[#Headers],[Agency]])),COLUMNS($F$7:W$7))))</f>
        <v/>
      </c>
      <c r="X665" s="1069" t="str" cm="1">
        <f t="array" ref="X665">IF($D665&lt;COLUMNS($F$7:X$7),"",INDEX(TableDiv[[GASB]:[GASB]],_xlfn.AGGREGATE(15,3,(TableDiv[[Agency]:[Agency]]=$E665)/(TableDiv[[Agency]:[Agency]]=$E665)*(ROW(TableDiv[Agency])-ROW(TableDiv[[#Headers],[Agency]])),COLUMNS($F$7:X$7))))</f>
        <v/>
      </c>
      <c r="Y665" s="1069" t="str" cm="1">
        <f t="array" ref="Y665">IF($D665&lt;COLUMNS($F$7:Y$7),"",INDEX(TableDiv[[GASB]:[GASB]],_xlfn.AGGREGATE(15,3,(TableDiv[[Agency]:[Agency]]=$E665)/(TableDiv[[Agency]:[Agency]]=$E665)*(ROW(TableDiv[Agency])-ROW(TableDiv[[#Headers],[Agency]])),COLUMNS($F$7:Y$7))))</f>
        <v/>
      </c>
      <c r="Z665" s="1069" t="str" cm="1">
        <f t="array" ref="Z665">IF($D665&lt;COLUMNS($F$7:Z$7),"",INDEX(TableDiv[[GASB]:[GASB]],_xlfn.AGGREGATE(15,3,(TableDiv[[Agency]:[Agency]]=$E665)/(TableDiv[[Agency]:[Agency]]=$E665)*(ROW(TableDiv[Agency])-ROW(TableDiv[[#Headers],[Agency]])),COLUMNS($F$7:Z$7))))</f>
        <v/>
      </c>
      <c r="AA665" s="1069" t="str" cm="1">
        <f t="array" ref="AA665">IF($D665&lt;COLUMNS($F$7:AA$7),"",INDEX(TableDiv[[GASB]:[GASB]],_xlfn.AGGREGATE(15,3,(TableDiv[[Agency]:[Agency]]=$E665)/(TableDiv[[Agency]:[Agency]]=$E665)*(ROW(TableDiv[Agency])-ROW(TableDiv[[#Headers],[Agency]])),COLUMNS($F$7:AA$7))))</f>
        <v/>
      </c>
      <c r="AB665" s="1069" t="str" cm="1">
        <f t="array" ref="AB665">IF($D665&lt;COLUMNS($F$7:AB$7),"",INDEX(TableDiv[[GASB]:[GASB]],_xlfn.AGGREGATE(15,3,(TableDiv[[Agency]:[Agency]]=$E665)/(TableDiv[[Agency]:[Agency]]=$E665)*(ROW(TableDiv[Agency])-ROW(TableDiv[[#Headers],[Agency]])),COLUMNS($F$7:AB$7))))</f>
        <v/>
      </c>
      <c r="AC665" s="1069" t="str" cm="1">
        <f t="array" ref="AC665">IF($D665&lt;COLUMNS($F$7:AC$7),"",INDEX(TableDiv[[GASB]:[GASB]],_xlfn.AGGREGATE(15,3,(TableDiv[[Agency]:[Agency]]=$E665)/(TableDiv[[Agency]:[Agency]]=$E665)*(ROW(TableDiv[Agency])-ROW(TableDiv[[#Headers],[Agency]])),COLUMNS($F$7:AC$7))))</f>
        <v/>
      </c>
      <c r="AD665" s="1069" t="str" cm="1">
        <f t="array" ref="AD665">IF($D665&lt;COLUMNS($F$7:AD$7),"",INDEX(TableDiv[[GASB]:[GASB]],_xlfn.AGGREGATE(15,3,(TableDiv[[Agency]:[Agency]]=$E665)/(TableDiv[[Agency]:[Agency]]=$E665)*(ROW(TableDiv[Agency])-ROW(TableDiv[[#Headers],[Agency]])),COLUMNS($F$7:AD$7))))</f>
        <v/>
      </c>
      <c r="AE665" s="1069" t="str" cm="1">
        <f t="array" ref="AE665">IF($D665&lt;COLUMNS($F$7:AE$7),"",INDEX(TableDiv[[GASB]:[GASB]],_xlfn.AGGREGATE(15,3,(TableDiv[[Agency]:[Agency]]=$E665)/(TableDiv[[Agency]:[Agency]]=$E665)*(ROW(TableDiv[Agency])-ROW(TableDiv[[#Headers],[Agency]])),COLUMNS($F$7:AE$7))))</f>
        <v/>
      </c>
      <c r="AF665" s="1069" t="str" cm="1">
        <f t="array" ref="AF665">IF($D665&lt;COLUMNS($F$7:AF$7),"",INDEX(TableDiv[[GASB]:[GASB]],_xlfn.AGGREGATE(15,3,(TableDiv[[Agency]:[Agency]]=$E665)/(TableDiv[[Agency]:[Agency]]=$E665)*(ROW(TableDiv[Agency])-ROW(TableDiv[[#Headers],[Agency]])),COLUMNS($F$7:AF$7))))</f>
        <v/>
      </c>
      <c r="AG665" s="1069" t="str" cm="1">
        <f t="array" ref="AG665">IF($D665&lt;COLUMNS($F$7:AG$7),"",INDEX(TableDiv[[GASB]:[GASB]],_xlfn.AGGREGATE(15,3,(TableDiv[[Agency]:[Agency]]=$E665)/(TableDiv[[Agency]:[Agency]]=$E665)*(ROW(TableDiv[Agency])-ROW(TableDiv[[#Headers],[Agency]])),COLUMNS($F$7:AG$7))))</f>
        <v/>
      </c>
      <c r="AH665" s="1069" t="str" cm="1">
        <f t="array" ref="AH665">IF($D665&lt;COLUMNS($F$7:AH$7),"",INDEX(TableDiv[[GASB]:[GASB]],_xlfn.AGGREGATE(15,3,(TableDiv[[Agency]:[Agency]]=$E665)/(TableDiv[[Agency]:[Agency]]=$E665)*(ROW(TableDiv[Agency])-ROW(TableDiv[[#Headers],[Agency]])),COLUMNS($F$7:AH$7))))</f>
        <v/>
      </c>
      <c r="AI665" s="1069" t="str" cm="1">
        <f t="array" ref="AI665">IF($D665&lt;COLUMNS($F$7:AI$7),"",INDEX(TableDiv[[GASB]:[GASB]],_xlfn.AGGREGATE(15,3,(TableDiv[[Agency]:[Agency]]=$E665)/(TableDiv[[Agency]:[Agency]]=$E665)*(ROW(TableDiv[Agency])-ROW(TableDiv[[#Headers],[Agency]])),COLUMNS($F$7:AI$7))))</f>
        <v/>
      </c>
      <c r="AJ665" s="1069" t="str" cm="1">
        <f t="array" ref="AJ665">IF($D665&lt;COLUMNS($F$7:AJ$7),"",INDEX(TableDiv[[GASB]:[GASB]],_xlfn.AGGREGATE(15,3,(TableDiv[[Agency]:[Agency]]=$E665)/(TableDiv[[Agency]:[Agency]]=$E665)*(ROW(TableDiv[Agency])-ROW(TableDiv[[#Headers],[Agency]])),COLUMNS($F$7:AJ$7))))</f>
        <v/>
      </c>
      <c r="AK665" s="1069" t="str" cm="1">
        <f t="array" ref="AK665">IF($D665&lt;COLUMNS($F$7:AK$7),"",INDEX(TableDiv[[GASB]:[GASB]],_xlfn.AGGREGATE(15,3,(TableDiv[[Agency]:[Agency]]=$E665)/(TableDiv[[Agency]:[Agency]]=$E665)*(ROW(TableDiv[Agency])-ROW(TableDiv[[#Headers],[Agency]])),COLUMNS($F$7:AK$7))))</f>
        <v/>
      </c>
      <c r="AL665" s="1069" t="str" cm="1">
        <f t="array" ref="AL665">IF($D665&lt;COLUMNS($F$7:AL$7),"",INDEX(TableDiv[[GASB]:[GASB]],_xlfn.AGGREGATE(15,3,(TableDiv[[Agency]:[Agency]]=$E665)/(TableDiv[[Agency]:[Agency]]=$E665)*(ROW(TableDiv[Agency])-ROW(TableDiv[[#Headers],[Agency]])),COLUMNS($F$7:AL$7))))</f>
        <v/>
      </c>
      <c r="AM665" s="1069" t="str" cm="1">
        <f t="array" ref="AM665">IF($D665&lt;COLUMNS($F$7:AM$7),"",INDEX(TableDiv[[GASB]:[GASB]],_xlfn.AGGREGATE(15,3,(TableDiv[[Agency]:[Agency]]=$E665)/(TableDiv[[Agency]:[Agency]]=$E665)*(ROW(TableDiv[Agency])-ROW(TableDiv[[#Headers],[Agency]])),COLUMNS($F$7:AM$7))))</f>
        <v/>
      </c>
      <c r="AN665" s="1069"/>
      <c r="AO665" s="1069"/>
      <c r="AP665" s="1069"/>
      <c r="AQ665" s="1069"/>
      <c r="AR665" s="1069"/>
      <c r="AS665" s="1069"/>
    </row>
    <row r="666" spans="1:45">
      <c r="A666" s="1069"/>
      <c r="B666" s="1069"/>
      <c r="C666" s="1069"/>
      <c r="W666" s="1069" t="str" cm="1">
        <f t="array" ref="W666">IF($D666&lt;COLUMNS($F$7:W$7),"",INDEX(TableDiv[[GASB]:[GASB]],_xlfn.AGGREGATE(15,3,(TableDiv[[Agency]:[Agency]]=$E666)/(TableDiv[[Agency]:[Agency]]=$E666)*(ROW(TableDiv[Agency])-ROW(TableDiv[[#Headers],[Agency]])),COLUMNS($F$7:W$7))))</f>
        <v/>
      </c>
      <c r="X666" s="1069" t="str" cm="1">
        <f t="array" ref="X666">IF($D666&lt;COLUMNS($F$7:X$7),"",INDEX(TableDiv[[GASB]:[GASB]],_xlfn.AGGREGATE(15,3,(TableDiv[[Agency]:[Agency]]=$E666)/(TableDiv[[Agency]:[Agency]]=$E666)*(ROW(TableDiv[Agency])-ROW(TableDiv[[#Headers],[Agency]])),COLUMNS($F$7:X$7))))</f>
        <v/>
      </c>
      <c r="Y666" s="1069" t="str" cm="1">
        <f t="array" ref="Y666">IF($D666&lt;COLUMNS($F$7:Y$7),"",INDEX(TableDiv[[GASB]:[GASB]],_xlfn.AGGREGATE(15,3,(TableDiv[[Agency]:[Agency]]=$E666)/(TableDiv[[Agency]:[Agency]]=$E666)*(ROW(TableDiv[Agency])-ROW(TableDiv[[#Headers],[Agency]])),COLUMNS($F$7:Y$7))))</f>
        <v/>
      </c>
      <c r="Z666" s="1069" t="str" cm="1">
        <f t="array" ref="Z666">IF($D666&lt;COLUMNS($F$7:Z$7),"",INDEX(TableDiv[[GASB]:[GASB]],_xlfn.AGGREGATE(15,3,(TableDiv[[Agency]:[Agency]]=$E666)/(TableDiv[[Agency]:[Agency]]=$E666)*(ROW(TableDiv[Agency])-ROW(TableDiv[[#Headers],[Agency]])),COLUMNS($F$7:Z$7))))</f>
        <v/>
      </c>
      <c r="AA666" s="1069" t="str" cm="1">
        <f t="array" ref="AA666">IF($D666&lt;COLUMNS($F$7:AA$7),"",INDEX(TableDiv[[GASB]:[GASB]],_xlfn.AGGREGATE(15,3,(TableDiv[[Agency]:[Agency]]=$E666)/(TableDiv[[Agency]:[Agency]]=$E666)*(ROW(TableDiv[Agency])-ROW(TableDiv[[#Headers],[Agency]])),COLUMNS($F$7:AA$7))))</f>
        <v/>
      </c>
      <c r="AB666" s="1069" t="str" cm="1">
        <f t="array" ref="AB666">IF($D666&lt;COLUMNS($F$7:AB$7),"",INDEX(TableDiv[[GASB]:[GASB]],_xlfn.AGGREGATE(15,3,(TableDiv[[Agency]:[Agency]]=$E666)/(TableDiv[[Agency]:[Agency]]=$E666)*(ROW(TableDiv[Agency])-ROW(TableDiv[[#Headers],[Agency]])),COLUMNS($F$7:AB$7))))</f>
        <v/>
      </c>
      <c r="AC666" s="1069" t="str" cm="1">
        <f t="array" ref="AC666">IF($D666&lt;COLUMNS($F$7:AC$7),"",INDEX(TableDiv[[GASB]:[GASB]],_xlfn.AGGREGATE(15,3,(TableDiv[[Agency]:[Agency]]=$E666)/(TableDiv[[Agency]:[Agency]]=$E666)*(ROW(TableDiv[Agency])-ROW(TableDiv[[#Headers],[Agency]])),COLUMNS($F$7:AC$7))))</f>
        <v/>
      </c>
      <c r="AD666" s="1069" t="str" cm="1">
        <f t="array" ref="AD666">IF($D666&lt;COLUMNS($F$7:AD$7),"",INDEX(TableDiv[[GASB]:[GASB]],_xlfn.AGGREGATE(15,3,(TableDiv[[Agency]:[Agency]]=$E666)/(TableDiv[[Agency]:[Agency]]=$E666)*(ROW(TableDiv[Agency])-ROW(TableDiv[[#Headers],[Agency]])),COLUMNS($F$7:AD$7))))</f>
        <v/>
      </c>
      <c r="AE666" s="1069" t="str" cm="1">
        <f t="array" ref="AE666">IF($D666&lt;COLUMNS($F$7:AE$7),"",INDEX(TableDiv[[GASB]:[GASB]],_xlfn.AGGREGATE(15,3,(TableDiv[[Agency]:[Agency]]=$E666)/(TableDiv[[Agency]:[Agency]]=$E666)*(ROW(TableDiv[Agency])-ROW(TableDiv[[#Headers],[Agency]])),COLUMNS($F$7:AE$7))))</f>
        <v/>
      </c>
      <c r="AF666" s="1069" t="str" cm="1">
        <f t="array" ref="AF666">IF($D666&lt;COLUMNS($F$7:AF$7),"",INDEX(TableDiv[[GASB]:[GASB]],_xlfn.AGGREGATE(15,3,(TableDiv[[Agency]:[Agency]]=$E666)/(TableDiv[[Agency]:[Agency]]=$E666)*(ROW(TableDiv[Agency])-ROW(TableDiv[[#Headers],[Agency]])),COLUMNS($F$7:AF$7))))</f>
        <v/>
      </c>
      <c r="AG666" s="1069" t="str" cm="1">
        <f t="array" ref="AG666">IF($D666&lt;COLUMNS($F$7:AG$7),"",INDEX(TableDiv[[GASB]:[GASB]],_xlfn.AGGREGATE(15,3,(TableDiv[[Agency]:[Agency]]=$E666)/(TableDiv[[Agency]:[Agency]]=$E666)*(ROW(TableDiv[Agency])-ROW(TableDiv[[#Headers],[Agency]])),COLUMNS($F$7:AG$7))))</f>
        <v/>
      </c>
      <c r="AH666" s="1069" t="str" cm="1">
        <f t="array" ref="AH666">IF($D666&lt;COLUMNS($F$7:AH$7),"",INDEX(TableDiv[[GASB]:[GASB]],_xlfn.AGGREGATE(15,3,(TableDiv[[Agency]:[Agency]]=$E666)/(TableDiv[[Agency]:[Agency]]=$E666)*(ROW(TableDiv[Agency])-ROW(TableDiv[[#Headers],[Agency]])),COLUMNS($F$7:AH$7))))</f>
        <v/>
      </c>
      <c r="AI666" s="1069" t="str" cm="1">
        <f t="array" ref="AI666">IF($D666&lt;COLUMNS($F$7:AI$7),"",INDEX(TableDiv[[GASB]:[GASB]],_xlfn.AGGREGATE(15,3,(TableDiv[[Agency]:[Agency]]=$E666)/(TableDiv[[Agency]:[Agency]]=$E666)*(ROW(TableDiv[Agency])-ROW(TableDiv[[#Headers],[Agency]])),COLUMNS($F$7:AI$7))))</f>
        <v/>
      </c>
      <c r="AJ666" s="1069" t="str" cm="1">
        <f t="array" ref="AJ666">IF($D666&lt;COLUMNS($F$7:AJ$7),"",INDEX(TableDiv[[GASB]:[GASB]],_xlfn.AGGREGATE(15,3,(TableDiv[[Agency]:[Agency]]=$E666)/(TableDiv[[Agency]:[Agency]]=$E666)*(ROW(TableDiv[Agency])-ROW(TableDiv[[#Headers],[Agency]])),COLUMNS($F$7:AJ$7))))</f>
        <v/>
      </c>
      <c r="AK666" s="1069" t="str" cm="1">
        <f t="array" ref="AK666">IF($D666&lt;COLUMNS($F$7:AK$7),"",INDEX(TableDiv[[GASB]:[GASB]],_xlfn.AGGREGATE(15,3,(TableDiv[[Agency]:[Agency]]=$E666)/(TableDiv[[Agency]:[Agency]]=$E666)*(ROW(TableDiv[Agency])-ROW(TableDiv[[#Headers],[Agency]])),COLUMNS($F$7:AK$7))))</f>
        <v/>
      </c>
      <c r="AL666" s="1069" t="str" cm="1">
        <f t="array" ref="AL666">IF($D666&lt;COLUMNS($F$7:AL$7),"",INDEX(TableDiv[[GASB]:[GASB]],_xlfn.AGGREGATE(15,3,(TableDiv[[Agency]:[Agency]]=$E666)/(TableDiv[[Agency]:[Agency]]=$E666)*(ROW(TableDiv[Agency])-ROW(TableDiv[[#Headers],[Agency]])),COLUMNS($F$7:AL$7))))</f>
        <v/>
      </c>
      <c r="AM666" s="1069" t="str" cm="1">
        <f t="array" ref="AM666">IF($D666&lt;COLUMNS($F$7:AM$7),"",INDEX(TableDiv[[GASB]:[GASB]],_xlfn.AGGREGATE(15,3,(TableDiv[[Agency]:[Agency]]=$E666)/(TableDiv[[Agency]:[Agency]]=$E666)*(ROW(TableDiv[Agency])-ROW(TableDiv[[#Headers],[Agency]])),COLUMNS($F$7:AM$7))))</f>
        <v/>
      </c>
      <c r="AN666" s="1069"/>
      <c r="AO666" s="1069"/>
      <c r="AP666" s="1069"/>
      <c r="AQ666" s="1069"/>
      <c r="AR666" s="1069"/>
      <c r="AS666" s="1069"/>
    </row>
    <row r="667" spans="1:45">
      <c r="A667" s="1069"/>
      <c r="B667" s="1069"/>
      <c r="C667" s="1069"/>
      <c r="W667" s="1069" t="str" cm="1">
        <f t="array" ref="W667">IF($D667&lt;COLUMNS($F$7:W$7),"",INDEX(TableDiv[[GASB]:[GASB]],_xlfn.AGGREGATE(15,3,(TableDiv[[Agency]:[Agency]]=$E667)/(TableDiv[[Agency]:[Agency]]=$E667)*(ROW(TableDiv[Agency])-ROW(TableDiv[[#Headers],[Agency]])),COLUMNS($F$7:W$7))))</f>
        <v/>
      </c>
      <c r="X667" s="1069" t="str" cm="1">
        <f t="array" ref="X667">IF($D667&lt;COLUMNS($F$7:X$7),"",INDEX(TableDiv[[GASB]:[GASB]],_xlfn.AGGREGATE(15,3,(TableDiv[[Agency]:[Agency]]=$E667)/(TableDiv[[Agency]:[Agency]]=$E667)*(ROW(TableDiv[Agency])-ROW(TableDiv[[#Headers],[Agency]])),COLUMNS($F$7:X$7))))</f>
        <v/>
      </c>
      <c r="Y667" s="1069" t="str" cm="1">
        <f t="array" ref="Y667">IF($D667&lt;COLUMNS($F$7:Y$7),"",INDEX(TableDiv[[GASB]:[GASB]],_xlfn.AGGREGATE(15,3,(TableDiv[[Agency]:[Agency]]=$E667)/(TableDiv[[Agency]:[Agency]]=$E667)*(ROW(TableDiv[Agency])-ROW(TableDiv[[#Headers],[Agency]])),COLUMNS($F$7:Y$7))))</f>
        <v/>
      </c>
      <c r="Z667" s="1069" t="str" cm="1">
        <f t="array" ref="Z667">IF($D667&lt;COLUMNS($F$7:Z$7),"",INDEX(TableDiv[[GASB]:[GASB]],_xlfn.AGGREGATE(15,3,(TableDiv[[Agency]:[Agency]]=$E667)/(TableDiv[[Agency]:[Agency]]=$E667)*(ROW(TableDiv[Agency])-ROW(TableDiv[[#Headers],[Agency]])),COLUMNS($F$7:Z$7))))</f>
        <v/>
      </c>
      <c r="AA667" s="1069" t="str" cm="1">
        <f t="array" ref="AA667">IF($D667&lt;COLUMNS($F$7:AA$7),"",INDEX(TableDiv[[GASB]:[GASB]],_xlfn.AGGREGATE(15,3,(TableDiv[[Agency]:[Agency]]=$E667)/(TableDiv[[Agency]:[Agency]]=$E667)*(ROW(TableDiv[Agency])-ROW(TableDiv[[#Headers],[Agency]])),COLUMNS($F$7:AA$7))))</f>
        <v/>
      </c>
      <c r="AB667" s="1069" t="str" cm="1">
        <f t="array" ref="AB667">IF($D667&lt;COLUMNS($F$7:AB$7),"",INDEX(TableDiv[[GASB]:[GASB]],_xlfn.AGGREGATE(15,3,(TableDiv[[Agency]:[Agency]]=$E667)/(TableDiv[[Agency]:[Agency]]=$E667)*(ROW(TableDiv[Agency])-ROW(TableDiv[[#Headers],[Agency]])),COLUMNS($F$7:AB$7))))</f>
        <v/>
      </c>
      <c r="AC667" s="1069" t="str" cm="1">
        <f t="array" ref="AC667">IF($D667&lt;COLUMNS($F$7:AC$7),"",INDEX(TableDiv[[GASB]:[GASB]],_xlfn.AGGREGATE(15,3,(TableDiv[[Agency]:[Agency]]=$E667)/(TableDiv[[Agency]:[Agency]]=$E667)*(ROW(TableDiv[Agency])-ROW(TableDiv[[#Headers],[Agency]])),COLUMNS($F$7:AC$7))))</f>
        <v/>
      </c>
      <c r="AD667" s="1069" t="str" cm="1">
        <f t="array" ref="AD667">IF($D667&lt;COLUMNS($F$7:AD$7),"",INDEX(TableDiv[[GASB]:[GASB]],_xlfn.AGGREGATE(15,3,(TableDiv[[Agency]:[Agency]]=$E667)/(TableDiv[[Agency]:[Agency]]=$E667)*(ROW(TableDiv[Agency])-ROW(TableDiv[[#Headers],[Agency]])),COLUMNS($F$7:AD$7))))</f>
        <v/>
      </c>
      <c r="AE667" s="1069" t="str" cm="1">
        <f t="array" ref="AE667">IF($D667&lt;COLUMNS($F$7:AE$7),"",INDEX(TableDiv[[GASB]:[GASB]],_xlfn.AGGREGATE(15,3,(TableDiv[[Agency]:[Agency]]=$E667)/(TableDiv[[Agency]:[Agency]]=$E667)*(ROW(TableDiv[Agency])-ROW(TableDiv[[#Headers],[Agency]])),COLUMNS($F$7:AE$7))))</f>
        <v/>
      </c>
      <c r="AF667" s="1069" t="str" cm="1">
        <f t="array" ref="AF667">IF($D667&lt;COLUMNS($F$7:AF$7),"",INDEX(TableDiv[[GASB]:[GASB]],_xlfn.AGGREGATE(15,3,(TableDiv[[Agency]:[Agency]]=$E667)/(TableDiv[[Agency]:[Agency]]=$E667)*(ROW(TableDiv[Agency])-ROW(TableDiv[[#Headers],[Agency]])),COLUMNS($F$7:AF$7))))</f>
        <v/>
      </c>
      <c r="AG667" s="1069" t="str" cm="1">
        <f t="array" ref="AG667">IF($D667&lt;COLUMNS($F$7:AG$7),"",INDEX(TableDiv[[GASB]:[GASB]],_xlfn.AGGREGATE(15,3,(TableDiv[[Agency]:[Agency]]=$E667)/(TableDiv[[Agency]:[Agency]]=$E667)*(ROW(TableDiv[Agency])-ROW(TableDiv[[#Headers],[Agency]])),COLUMNS($F$7:AG$7))))</f>
        <v/>
      </c>
      <c r="AH667" s="1069" t="str" cm="1">
        <f t="array" ref="AH667">IF($D667&lt;COLUMNS($F$7:AH$7),"",INDEX(TableDiv[[GASB]:[GASB]],_xlfn.AGGREGATE(15,3,(TableDiv[[Agency]:[Agency]]=$E667)/(TableDiv[[Agency]:[Agency]]=$E667)*(ROW(TableDiv[Agency])-ROW(TableDiv[[#Headers],[Agency]])),COLUMNS($F$7:AH$7))))</f>
        <v/>
      </c>
      <c r="AI667" s="1069" t="str" cm="1">
        <f t="array" ref="AI667">IF($D667&lt;COLUMNS($F$7:AI$7),"",INDEX(TableDiv[[GASB]:[GASB]],_xlfn.AGGREGATE(15,3,(TableDiv[[Agency]:[Agency]]=$E667)/(TableDiv[[Agency]:[Agency]]=$E667)*(ROW(TableDiv[Agency])-ROW(TableDiv[[#Headers],[Agency]])),COLUMNS($F$7:AI$7))))</f>
        <v/>
      </c>
      <c r="AJ667" s="1069" t="str" cm="1">
        <f t="array" ref="AJ667">IF($D667&lt;COLUMNS($F$7:AJ$7),"",INDEX(TableDiv[[GASB]:[GASB]],_xlfn.AGGREGATE(15,3,(TableDiv[[Agency]:[Agency]]=$E667)/(TableDiv[[Agency]:[Agency]]=$E667)*(ROW(TableDiv[Agency])-ROW(TableDiv[[#Headers],[Agency]])),COLUMNS($F$7:AJ$7))))</f>
        <v/>
      </c>
      <c r="AK667" s="1069" t="str" cm="1">
        <f t="array" ref="AK667">IF($D667&lt;COLUMNS($F$7:AK$7),"",INDEX(TableDiv[[GASB]:[GASB]],_xlfn.AGGREGATE(15,3,(TableDiv[[Agency]:[Agency]]=$E667)/(TableDiv[[Agency]:[Agency]]=$E667)*(ROW(TableDiv[Agency])-ROW(TableDiv[[#Headers],[Agency]])),COLUMNS($F$7:AK$7))))</f>
        <v/>
      </c>
      <c r="AL667" s="1069" t="str" cm="1">
        <f t="array" ref="AL667">IF($D667&lt;COLUMNS($F$7:AL$7),"",INDEX(TableDiv[[GASB]:[GASB]],_xlfn.AGGREGATE(15,3,(TableDiv[[Agency]:[Agency]]=$E667)/(TableDiv[[Agency]:[Agency]]=$E667)*(ROW(TableDiv[Agency])-ROW(TableDiv[[#Headers],[Agency]])),COLUMNS($F$7:AL$7))))</f>
        <v/>
      </c>
      <c r="AM667" s="1069" t="str" cm="1">
        <f t="array" ref="AM667">IF($D667&lt;COLUMNS($F$7:AM$7),"",INDEX(TableDiv[[GASB]:[GASB]],_xlfn.AGGREGATE(15,3,(TableDiv[[Agency]:[Agency]]=$E667)/(TableDiv[[Agency]:[Agency]]=$E667)*(ROW(TableDiv[Agency])-ROW(TableDiv[[#Headers],[Agency]])),COLUMNS($F$7:AM$7))))</f>
        <v/>
      </c>
      <c r="AN667" s="1069"/>
      <c r="AO667" s="1069"/>
      <c r="AP667" s="1069"/>
      <c r="AQ667" s="1069"/>
      <c r="AR667" s="1069"/>
      <c r="AS667" s="1069"/>
    </row>
    <row r="668" spans="1:45">
      <c r="A668" s="1069"/>
      <c r="B668" s="1069"/>
      <c r="C668" s="1069"/>
      <c r="W668" s="1069" t="str" cm="1">
        <f t="array" ref="W668">IF($D668&lt;COLUMNS($F$7:W$7),"",INDEX(TableDiv[[GASB]:[GASB]],_xlfn.AGGREGATE(15,3,(TableDiv[[Agency]:[Agency]]=$E668)/(TableDiv[[Agency]:[Agency]]=$E668)*(ROW(TableDiv[Agency])-ROW(TableDiv[[#Headers],[Agency]])),COLUMNS($F$7:W$7))))</f>
        <v/>
      </c>
      <c r="X668" s="1069" t="str" cm="1">
        <f t="array" ref="X668">IF($D668&lt;COLUMNS($F$7:X$7),"",INDEX(TableDiv[[GASB]:[GASB]],_xlfn.AGGREGATE(15,3,(TableDiv[[Agency]:[Agency]]=$E668)/(TableDiv[[Agency]:[Agency]]=$E668)*(ROW(TableDiv[Agency])-ROW(TableDiv[[#Headers],[Agency]])),COLUMNS($F$7:X$7))))</f>
        <v/>
      </c>
      <c r="Y668" s="1069" t="str" cm="1">
        <f t="array" ref="Y668">IF($D668&lt;COLUMNS($F$7:Y$7),"",INDEX(TableDiv[[GASB]:[GASB]],_xlfn.AGGREGATE(15,3,(TableDiv[[Agency]:[Agency]]=$E668)/(TableDiv[[Agency]:[Agency]]=$E668)*(ROW(TableDiv[Agency])-ROW(TableDiv[[#Headers],[Agency]])),COLUMNS($F$7:Y$7))))</f>
        <v/>
      </c>
      <c r="Z668" s="1069" t="str" cm="1">
        <f t="array" ref="Z668">IF($D668&lt;COLUMNS($F$7:Z$7),"",INDEX(TableDiv[[GASB]:[GASB]],_xlfn.AGGREGATE(15,3,(TableDiv[[Agency]:[Agency]]=$E668)/(TableDiv[[Agency]:[Agency]]=$E668)*(ROW(TableDiv[Agency])-ROW(TableDiv[[#Headers],[Agency]])),COLUMNS($F$7:Z$7))))</f>
        <v/>
      </c>
      <c r="AA668" s="1069" t="str" cm="1">
        <f t="array" ref="AA668">IF($D668&lt;COLUMNS($F$7:AA$7),"",INDEX(TableDiv[[GASB]:[GASB]],_xlfn.AGGREGATE(15,3,(TableDiv[[Agency]:[Agency]]=$E668)/(TableDiv[[Agency]:[Agency]]=$E668)*(ROW(TableDiv[Agency])-ROW(TableDiv[[#Headers],[Agency]])),COLUMNS($F$7:AA$7))))</f>
        <v/>
      </c>
      <c r="AB668" s="1069" t="str" cm="1">
        <f t="array" ref="AB668">IF($D668&lt;COLUMNS($F$7:AB$7),"",INDEX(TableDiv[[GASB]:[GASB]],_xlfn.AGGREGATE(15,3,(TableDiv[[Agency]:[Agency]]=$E668)/(TableDiv[[Agency]:[Agency]]=$E668)*(ROW(TableDiv[Agency])-ROW(TableDiv[[#Headers],[Agency]])),COLUMNS($F$7:AB$7))))</f>
        <v/>
      </c>
      <c r="AC668" s="1069" t="str" cm="1">
        <f t="array" ref="AC668">IF($D668&lt;COLUMNS($F$7:AC$7),"",INDEX(TableDiv[[GASB]:[GASB]],_xlfn.AGGREGATE(15,3,(TableDiv[[Agency]:[Agency]]=$E668)/(TableDiv[[Agency]:[Agency]]=$E668)*(ROW(TableDiv[Agency])-ROW(TableDiv[[#Headers],[Agency]])),COLUMNS($F$7:AC$7))))</f>
        <v/>
      </c>
      <c r="AD668" s="1069" t="str" cm="1">
        <f t="array" ref="AD668">IF($D668&lt;COLUMNS($F$7:AD$7),"",INDEX(TableDiv[[GASB]:[GASB]],_xlfn.AGGREGATE(15,3,(TableDiv[[Agency]:[Agency]]=$E668)/(TableDiv[[Agency]:[Agency]]=$E668)*(ROW(TableDiv[Agency])-ROW(TableDiv[[#Headers],[Agency]])),COLUMNS($F$7:AD$7))))</f>
        <v/>
      </c>
      <c r="AE668" s="1069" t="str" cm="1">
        <f t="array" ref="AE668">IF($D668&lt;COLUMNS($F$7:AE$7),"",INDEX(TableDiv[[GASB]:[GASB]],_xlfn.AGGREGATE(15,3,(TableDiv[[Agency]:[Agency]]=$E668)/(TableDiv[[Agency]:[Agency]]=$E668)*(ROW(TableDiv[Agency])-ROW(TableDiv[[#Headers],[Agency]])),COLUMNS($F$7:AE$7))))</f>
        <v/>
      </c>
      <c r="AF668" s="1069" t="str" cm="1">
        <f t="array" ref="AF668">IF($D668&lt;COLUMNS($F$7:AF$7),"",INDEX(TableDiv[[GASB]:[GASB]],_xlfn.AGGREGATE(15,3,(TableDiv[[Agency]:[Agency]]=$E668)/(TableDiv[[Agency]:[Agency]]=$E668)*(ROW(TableDiv[Agency])-ROW(TableDiv[[#Headers],[Agency]])),COLUMNS($F$7:AF$7))))</f>
        <v/>
      </c>
      <c r="AG668" s="1069" t="str" cm="1">
        <f t="array" ref="AG668">IF($D668&lt;COLUMNS($F$7:AG$7),"",INDEX(TableDiv[[GASB]:[GASB]],_xlfn.AGGREGATE(15,3,(TableDiv[[Agency]:[Agency]]=$E668)/(TableDiv[[Agency]:[Agency]]=$E668)*(ROW(TableDiv[Agency])-ROW(TableDiv[[#Headers],[Agency]])),COLUMNS($F$7:AG$7))))</f>
        <v/>
      </c>
      <c r="AH668" s="1069" t="str" cm="1">
        <f t="array" ref="AH668">IF($D668&lt;COLUMNS($F$7:AH$7),"",INDEX(TableDiv[[GASB]:[GASB]],_xlfn.AGGREGATE(15,3,(TableDiv[[Agency]:[Agency]]=$E668)/(TableDiv[[Agency]:[Agency]]=$E668)*(ROW(TableDiv[Agency])-ROW(TableDiv[[#Headers],[Agency]])),COLUMNS($F$7:AH$7))))</f>
        <v/>
      </c>
      <c r="AI668" s="1069" t="str" cm="1">
        <f t="array" ref="AI668">IF($D668&lt;COLUMNS($F$7:AI$7),"",INDEX(TableDiv[[GASB]:[GASB]],_xlfn.AGGREGATE(15,3,(TableDiv[[Agency]:[Agency]]=$E668)/(TableDiv[[Agency]:[Agency]]=$E668)*(ROW(TableDiv[Agency])-ROW(TableDiv[[#Headers],[Agency]])),COLUMNS($F$7:AI$7))))</f>
        <v/>
      </c>
      <c r="AJ668" s="1069" t="str" cm="1">
        <f t="array" ref="AJ668">IF($D668&lt;COLUMNS($F$7:AJ$7),"",INDEX(TableDiv[[GASB]:[GASB]],_xlfn.AGGREGATE(15,3,(TableDiv[[Agency]:[Agency]]=$E668)/(TableDiv[[Agency]:[Agency]]=$E668)*(ROW(TableDiv[Agency])-ROW(TableDiv[[#Headers],[Agency]])),COLUMNS($F$7:AJ$7))))</f>
        <v/>
      </c>
      <c r="AK668" s="1069" t="str" cm="1">
        <f t="array" ref="AK668">IF($D668&lt;COLUMNS($F$7:AK$7),"",INDEX(TableDiv[[GASB]:[GASB]],_xlfn.AGGREGATE(15,3,(TableDiv[[Agency]:[Agency]]=$E668)/(TableDiv[[Agency]:[Agency]]=$E668)*(ROW(TableDiv[Agency])-ROW(TableDiv[[#Headers],[Agency]])),COLUMNS($F$7:AK$7))))</f>
        <v/>
      </c>
      <c r="AL668" s="1069" t="str" cm="1">
        <f t="array" ref="AL668">IF($D668&lt;COLUMNS($F$7:AL$7),"",INDEX(TableDiv[[GASB]:[GASB]],_xlfn.AGGREGATE(15,3,(TableDiv[[Agency]:[Agency]]=$E668)/(TableDiv[[Agency]:[Agency]]=$E668)*(ROW(TableDiv[Agency])-ROW(TableDiv[[#Headers],[Agency]])),COLUMNS($F$7:AL$7))))</f>
        <v/>
      </c>
      <c r="AM668" s="1069" t="str" cm="1">
        <f t="array" ref="AM668">IF($D668&lt;COLUMNS($F$7:AM$7),"",INDEX(TableDiv[[GASB]:[GASB]],_xlfn.AGGREGATE(15,3,(TableDiv[[Agency]:[Agency]]=$E668)/(TableDiv[[Agency]:[Agency]]=$E668)*(ROW(TableDiv[Agency])-ROW(TableDiv[[#Headers],[Agency]])),COLUMNS($F$7:AM$7))))</f>
        <v/>
      </c>
      <c r="AN668" s="1069"/>
      <c r="AO668" s="1069"/>
      <c r="AP668" s="1069"/>
      <c r="AQ668" s="1069"/>
      <c r="AR668" s="1069"/>
      <c r="AS668" s="1069"/>
    </row>
    <row r="669" spans="1:45">
      <c r="A669" s="1069"/>
      <c r="B669" s="1069"/>
      <c r="C669" s="1069"/>
      <c r="W669" s="1069" t="str" cm="1">
        <f t="array" ref="W669">IF($D669&lt;COLUMNS($F$7:W$7),"",INDEX(TableDiv[[GASB]:[GASB]],_xlfn.AGGREGATE(15,3,(TableDiv[[Agency]:[Agency]]=$E669)/(TableDiv[[Agency]:[Agency]]=$E669)*(ROW(TableDiv[Agency])-ROW(TableDiv[[#Headers],[Agency]])),COLUMNS($F$7:W$7))))</f>
        <v/>
      </c>
      <c r="X669" s="1069" t="str" cm="1">
        <f t="array" ref="X669">IF($D669&lt;COLUMNS($F$7:X$7),"",INDEX(TableDiv[[GASB]:[GASB]],_xlfn.AGGREGATE(15,3,(TableDiv[[Agency]:[Agency]]=$E669)/(TableDiv[[Agency]:[Agency]]=$E669)*(ROW(TableDiv[Agency])-ROW(TableDiv[[#Headers],[Agency]])),COLUMNS($F$7:X$7))))</f>
        <v/>
      </c>
      <c r="Y669" s="1069" t="str" cm="1">
        <f t="array" ref="Y669">IF($D669&lt;COLUMNS($F$7:Y$7),"",INDEX(TableDiv[[GASB]:[GASB]],_xlfn.AGGREGATE(15,3,(TableDiv[[Agency]:[Agency]]=$E669)/(TableDiv[[Agency]:[Agency]]=$E669)*(ROW(TableDiv[Agency])-ROW(TableDiv[[#Headers],[Agency]])),COLUMNS($F$7:Y$7))))</f>
        <v/>
      </c>
      <c r="Z669" s="1069" t="str" cm="1">
        <f t="array" ref="Z669">IF($D669&lt;COLUMNS($F$7:Z$7),"",INDEX(TableDiv[[GASB]:[GASB]],_xlfn.AGGREGATE(15,3,(TableDiv[[Agency]:[Agency]]=$E669)/(TableDiv[[Agency]:[Agency]]=$E669)*(ROW(TableDiv[Agency])-ROW(TableDiv[[#Headers],[Agency]])),COLUMNS($F$7:Z$7))))</f>
        <v/>
      </c>
      <c r="AA669" s="1069" t="str" cm="1">
        <f t="array" ref="AA669">IF($D669&lt;COLUMNS($F$7:AA$7),"",INDEX(TableDiv[[GASB]:[GASB]],_xlfn.AGGREGATE(15,3,(TableDiv[[Agency]:[Agency]]=$E669)/(TableDiv[[Agency]:[Agency]]=$E669)*(ROW(TableDiv[Agency])-ROW(TableDiv[[#Headers],[Agency]])),COLUMNS($F$7:AA$7))))</f>
        <v/>
      </c>
      <c r="AB669" s="1069" t="str" cm="1">
        <f t="array" ref="AB669">IF($D669&lt;COLUMNS($F$7:AB$7),"",INDEX(TableDiv[[GASB]:[GASB]],_xlfn.AGGREGATE(15,3,(TableDiv[[Agency]:[Agency]]=$E669)/(TableDiv[[Agency]:[Agency]]=$E669)*(ROW(TableDiv[Agency])-ROW(TableDiv[[#Headers],[Agency]])),COLUMNS($F$7:AB$7))))</f>
        <v/>
      </c>
      <c r="AC669" s="1069" t="str" cm="1">
        <f t="array" ref="AC669">IF($D669&lt;COLUMNS($F$7:AC$7),"",INDEX(TableDiv[[GASB]:[GASB]],_xlfn.AGGREGATE(15,3,(TableDiv[[Agency]:[Agency]]=$E669)/(TableDiv[[Agency]:[Agency]]=$E669)*(ROW(TableDiv[Agency])-ROW(TableDiv[[#Headers],[Agency]])),COLUMNS($F$7:AC$7))))</f>
        <v/>
      </c>
      <c r="AD669" s="1069" t="str" cm="1">
        <f t="array" ref="AD669">IF($D669&lt;COLUMNS($F$7:AD$7),"",INDEX(TableDiv[[GASB]:[GASB]],_xlfn.AGGREGATE(15,3,(TableDiv[[Agency]:[Agency]]=$E669)/(TableDiv[[Agency]:[Agency]]=$E669)*(ROW(TableDiv[Agency])-ROW(TableDiv[[#Headers],[Agency]])),COLUMNS($F$7:AD$7))))</f>
        <v/>
      </c>
      <c r="AE669" s="1069" t="str" cm="1">
        <f t="array" ref="AE669">IF($D669&lt;COLUMNS($F$7:AE$7),"",INDEX(TableDiv[[GASB]:[GASB]],_xlfn.AGGREGATE(15,3,(TableDiv[[Agency]:[Agency]]=$E669)/(TableDiv[[Agency]:[Agency]]=$E669)*(ROW(TableDiv[Agency])-ROW(TableDiv[[#Headers],[Agency]])),COLUMNS($F$7:AE$7))))</f>
        <v/>
      </c>
      <c r="AF669" s="1069" t="str" cm="1">
        <f t="array" ref="AF669">IF($D669&lt;COLUMNS($F$7:AF$7),"",INDEX(TableDiv[[GASB]:[GASB]],_xlfn.AGGREGATE(15,3,(TableDiv[[Agency]:[Agency]]=$E669)/(TableDiv[[Agency]:[Agency]]=$E669)*(ROW(TableDiv[Agency])-ROW(TableDiv[[#Headers],[Agency]])),COLUMNS($F$7:AF$7))))</f>
        <v/>
      </c>
      <c r="AG669" s="1069" t="str" cm="1">
        <f t="array" ref="AG669">IF($D669&lt;COLUMNS($F$7:AG$7),"",INDEX(TableDiv[[GASB]:[GASB]],_xlfn.AGGREGATE(15,3,(TableDiv[[Agency]:[Agency]]=$E669)/(TableDiv[[Agency]:[Agency]]=$E669)*(ROW(TableDiv[Agency])-ROW(TableDiv[[#Headers],[Agency]])),COLUMNS($F$7:AG$7))))</f>
        <v/>
      </c>
      <c r="AH669" s="1069" t="str" cm="1">
        <f t="array" ref="AH669">IF($D669&lt;COLUMNS($F$7:AH$7),"",INDEX(TableDiv[[GASB]:[GASB]],_xlfn.AGGREGATE(15,3,(TableDiv[[Agency]:[Agency]]=$E669)/(TableDiv[[Agency]:[Agency]]=$E669)*(ROW(TableDiv[Agency])-ROW(TableDiv[[#Headers],[Agency]])),COLUMNS($F$7:AH$7))))</f>
        <v/>
      </c>
      <c r="AI669" s="1069" t="str" cm="1">
        <f t="array" ref="AI669">IF($D669&lt;COLUMNS($F$7:AI$7),"",INDEX(TableDiv[[GASB]:[GASB]],_xlfn.AGGREGATE(15,3,(TableDiv[[Agency]:[Agency]]=$E669)/(TableDiv[[Agency]:[Agency]]=$E669)*(ROW(TableDiv[Agency])-ROW(TableDiv[[#Headers],[Agency]])),COLUMNS($F$7:AI$7))))</f>
        <v/>
      </c>
      <c r="AJ669" s="1069" t="str" cm="1">
        <f t="array" ref="AJ669">IF($D669&lt;COLUMNS($F$7:AJ$7),"",INDEX(TableDiv[[GASB]:[GASB]],_xlfn.AGGREGATE(15,3,(TableDiv[[Agency]:[Agency]]=$E669)/(TableDiv[[Agency]:[Agency]]=$E669)*(ROW(TableDiv[Agency])-ROW(TableDiv[[#Headers],[Agency]])),COLUMNS($F$7:AJ$7))))</f>
        <v/>
      </c>
      <c r="AK669" s="1069" t="str" cm="1">
        <f t="array" ref="AK669">IF($D669&lt;COLUMNS($F$7:AK$7),"",INDEX(TableDiv[[GASB]:[GASB]],_xlfn.AGGREGATE(15,3,(TableDiv[[Agency]:[Agency]]=$E669)/(TableDiv[[Agency]:[Agency]]=$E669)*(ROW(TableDiv[Agency])-ROW(TableDiv[[#Headers],[Agency]])),COLUMNS($F$7:AK$7))))</f>
        <v/>
      </c>
      <c r="AL669" s="1069" t="str" cm="1">
        <f t="array" ref="AL669">IF($D669&lt;COLUMNS($F$7:AL$7),"",INDEX(TableDiv[[GASB]:[GASB]],_xlfn.AGGREGATE(15,3,(TableDiv[[Agency]:[Agency]]=$E669)/(TableDiv[[Agency]:[Agency]]=$E669)*(ROW(TableDiv[Agency])-ROW(TableDiv[[#Headers],[Agency]])),COLUMNS($F$7:AL$7))))</f>
        <v/>
      </c>
      <c r="AM669" s="1069" t="str" cm="1">
        <f t="array" ref="AM669">IF($D669&lt;COLUMNS($F$7:AM$7),"",INDEX(TableDiv[[GASB]:[GASB]],_xlfn.AGGREGATE(15,3,(TableDiv[[Agency]:[Agency]]=$E669)/(TableDiv[[Agency]:[Agency]]=$E669)*(ROW(TableDiv[Agency])-ROW(TableDiv[[#Headers],[Agency]])),COLUMNS($F$7:AM$7))))</f>
        <v/>
      </c>
      <c r="AN669" s="1069"/>
      <c r="AO669" s="1069"/>
      <c r="AP669" s="1069"/>
      <c r="AQ669" s="1069"/>
      <c r="AR669" s="1069"/>
      <c r="AS669" s="1069"/>
    </row>
    <row r="670" spans="1:45">
      <c r="A670" s="1069"/>
      <c r="B670" s="1069"/>
      <c r="C670" s="1069"/>
      <c r="W670" s="1069" t="str" cm="1">
        <f t="array" ref="W670">IF($D670&lt;COLUMNS($F$7:W$7),"",INDEX(TableDiv[[GASB]:[GASB]],_xlfn.AGGREGATE(15,3,(TableDiv[[Agency]:[Agency]]=$E670)/(TableDiv[[Agency]:[Agency]]=$E670)*(ROW(TableDiv[Agency])-ROW(TableDiv[[#Headers],[Agency]])),COLUMNS($F$7:W$7))))</f>
        <v/>
      </c>
      <c r="X670" s="1069" t="str" cm="1">
        <f t="array" ref="X670">IF($D670&lt;COLUMNS($F$7:X$7),"",INDEX(TableDiv[[GASB]:[GASB]],_xlfn.AGGREGATE(15,3,(TableDiv[[Agency]:[Agency]]=$E670)/(TableDiv[[Agency]:[Agency]]=$E670)*(ROW(TableDiv[Agency])-ROW(TableDiv[[#Headers],[Agency]])),COLUMNS($F$7:X$7))))</f>
        <v/>
      </c>
      <c r="Y670" s="1069" t="str" cm="1">
        <f t="array" ref="Y670">IF($D670&lt;COLUMNS($F$7:Y$7),"",INDEX(TableDiv[[GASB]:[GASB]],_xlfn.AGGREGATE(15,3,(TableDiv[[Agency]:[Agency]]=$E670)/(TableDiv[[Agency]:[Agency]]=$E670)*(ROW(TableDiv[Agency])-ROW(TableDiv[[#Headers],[Agency]])),COLUMNS($F$7:Y$7))))</f>
        <v/>
      </c>
      <c r="Z670" s="1069" t="str" cm="1">
        <f t="array" ref="Z670">IF($D670&lt;COLUMNS($F$7:Z$7),"",INDEX(TableDiv[[GASB]:[GASB]],_xlfn.AGGREGATE(15,3,(TableDiv[[Agency]:[Agency]]=$E670)/(TableDiv[[Agency]:[Agency]]=$E670)*(ROW(TableDiv[Agency])-ROW(TableDiv[[#Headers],[Agency]])),COLUMNS($F$7:Z$7))))</f>
        <v/>
      </c>
      <c r="AA670" s="1069" t="str" cm="1">
        <f t="array" ref="AA670">IF($D670&lt;COLUMNS($F$7:AA$7),"",INDEX(TableDiv[[GASB]:[GASB]],_xlfn.AGGREGATE(15,3,(TableDiv[[Agency]:[Agency]]=$E670)/(TableDiv[[Agency]:[Agency]]=$E670)*(ROW(TableDiv[Agency])-ROW(TableDiv[[#Headers],[Agency]])),COLUMNS($F$7:AA$7))))</f>
        <v/>
      </c>
      <c r="AB670" s="1069" t="str" cm="1">
        <f t="array" ref="AB670">IF($D670&lt;COLUMNS($F$7:AB$7),"",INDEX(TableDiv[[GASB]:[GASB]],_xlfn.AGGREGATE(15,3,(TableDiv[[Agency]:[Agency]]=$E670)/(TableDiv[[Agency]:[Agency]]=$E670)*(ROW(TableDiv[Agency])-ROW(TableDiv[[#Headers],[Agency]])),COLUMNS($F$7:AB$7))))</f>
        <v/>
      </c>
      <c r="AC670" s="1069" t="str" cm="1">
        <f t="array" ref="AC670">IF($D670&lt;COLUMNS($F$7:AC$7),"",INDEX(TableDiv[[GASB]:[GASB]],_xlfn.AGGREGATE(15,3,(TableDiv[[Agency]:[Agency]]=$E670)/(TableDiv[[Agency]:[Agency]]=$E670)*(ROW(TableDiv[Agency])-ROW(TableDiv[[#Headers],[Agency]])),COLUMNS($F$7:AC$7))))</f>
        <v/>
      </c>
      <c r="AD670" s="1069" t="str" cm="1">
        <f t="array" ref="AD670">IF($D670&lt;COLUMNS($F$7:AD$7),"",INDEX(TableDiv[[GASB]:[GASB]],_xlfn.AGGREGATE(15,3,(TableDiv[[Agency]:[Agency]]=$E670)/(TableDiv[[Agency]:[Agency]]=$E670)*(ROW(TableDiv[Agency])-ROW(TableDiv[[#Headers],[Agency]])),COLUMNS($F$7:AD$7))))</f>
        <v/>
      </c>
      <c r="AE670" s="1069" t="str" cm="1">
        <f t="array" ref="AE670">IF($D670&lt;COLUMNS($F$7:AE$7),"",INDEX(TableDiv[[GASB]:[GASB]],_xlfn.AGGREGATE(15,3,(TableDiv[[Agency]:[Agency]]=$E670)/(TableDiv[[Agency]:[Agency]]=$E670)*(ROW(TableDiv[Agency])-ROW(TableDiv[[#Headers],[Agency]])),COLUMNS($F$7:AE$7))))</f>
        <v/>
      </c>
      <c r="AF670" s="1069" t="str" cm="1">
        <f t="array" ref="AF670">IF($D670&lt;COLUMNS($F$7:AF$7),"",INDEX(TableDiv[[GASB]:[GASB]],_xlfn.AGGREGATE(15,3,(TableDiv[[Agency]:[Agency]]=$E670)/(TableDiv[[Agency]:[Agency]]=$E670)*(ROW(TableDiv[Agency])-ROW(TableDiv[[#Headers],[Agency]])),COLUMNS($F$7:AF$7))))</f>
        <v/>
      </c>
      <c r="AG670" s="1069" t="str" cm="1">
        <f t="array" ref="AG670">IF($D670&lt;COLUMNS($F$7:AG$7),"",INDEX(TableDiv[[GASB]:[GASB]],_xlfn.AGGREGATE(15,3,(TableDiv[[Agency]:[Agency]]=$E670)/(TableDiv[[Agency]:[Agency]]=$E670)*(ROW(TableDiv[Agency])-ROW(TableDiv[[#Headers],[Agency]])),COLUMNS($F$7:AG$7))))</f>
        <v/>
      </c>
      <c r="AH670" s="1069" t="str" cm="1">
        <f t="array" ref="AH670">IF($D670&lt;COLUMNS($F$7:AH$7),"",INDEX(TableDiv[[GASB]:[GASB]],_xlfn.AGGREGATE(15,3,(TableDiv[[Agency]:[Agency]]=$E670)/(TableDiv[[Agency]:[Agency]]=$E670)*(ROW(TableDiv[Agency])-ROW(TableDiv[[#Headers],[Agency]])),COLUMNS($F$7:AH$7))))</f>
        <v/>
      </c>
      <c r="AI670" s="1069" t="str" cm="1">
        <f t="array" ref="AI670">IF($D670&lt;COLUMNS($F$7:AI$7),"",INDEX(TableDiv[[GASB]:[GASB]],_xlfn.AGGREGATE(15,3,(TableDiv[[Agency]:[Agency]]=$E670)/(TableDiv[[Agency]:[Agency]]=$E670)*(ROW(TableDiv[Agency])-ROW(TableDiv[[#Headers],[Agency]])),COLUMNS($F$7:AI$7))))</f>
        <v/>
      </c>
      <c r="AJ670" s="1069" t="str" cm="1">
        <f t="array" ref="AJ670">IF($D670&lt;COLUMNS($F$7:AJ$7),"",INDEX(TableDiv[[GASB]:[GASB]],_xlfn.AGGREGATE(15,3,(TableDiv[[Agency]:[Agency]]=$E670)/(TableDiv[[Agency]:[Agency]]=$E670)*(ROW(TableDiv[Agency])-ROW(TableDiv[[#Headers],[Agency]])),COLUMNS($F$7:AJ$7))))</f>
        <v/>
      </c>
      <c r="AK670" s="1069" t="str" cm="1">
        <f t="array" ref="AK670">IF($D670&lt;COLUMNS($F$7:AK$7),"",INDEX(TableDiv[[GASB]:[GASB]],_xlfn.AGGREGATE(15,3,(TableDiv[[Agency]:[Agency]]=$E670)/(TableDiv[[Agency]:[Agency]]=$E670)*(ROW(TableDiv[Agency])-ROW(TableDiv[[#Headers],[Agency]])),COLUMNS($F$7:AK$7))))</f>
        <v/>
      </c>
      <c r="AL670" s="1069" t="str" cm="1">
        <f t="array" ref="AL670">IF($D670&lt;COLUMNS($F$7:AL$7),"",INDEX(TableDiv[[GASB]:[GASB]],_xlfn.AGGREGATE(15,3,(TableDiv[[Agency]:[Agency]]=$E670)/(TableDiv[[Agency]:[Agency]]=$E670)*(ROW(TableDiv[Agency])-ROW(TableDiv[[#Headers],[Agency]])),COLUMNS($F$7:AL$7))))</f>
        <v/>
      </c>
      <c r="AM670" s="1069" t="str" cm="1">
        <f t="array" ref="AM670">IF($D670&lt;COLUMNS($F$7:AM$7),"",INDEX(TableDiv[[GASB]:[GASB]],_xlfn.AGGREGATE(15,3,(TableDiv[[Agency]:[Agency]]=$E670)/(TableDiv[[Agency]:[Agency]]=$E670)*(ROW(TableDiv[Agency])-ROW(TableDiv[[#Headers],[Agency]])),COLUMNS($F$7:AM$7))))</f>
        <v/>
      </c>
      <c r="AN670" s="1069"/>
      <c r="AO670" s="1069"/>
      <c r="AP670" s="1069"/>
      <c r="AQ670" s="1069"/>
      <c r="AR670" s="1069"/>
      <c r="AS670" s="1069"/>
    </row>
    <row r="671" spans="1:45">
      <c r="A671" s="1069"/>
      <c r="B671" s="1069"/>
      <c r="C671" s="1069"/>
      <c r="W671" s="1069" t="str" cm="1">
        <f t="array" ref="W671">IF($D671&lt;COLUMNS($F$7:W$7),"",INDEX(TableDiv[[GASB]:[GASB]],_xlfn.AGGREGATE(15,3,(TableDiv[[Agency]:[Agency]]=$E671)/(TableDiv[[Agency]:[Agency]]=$E671)*(ROW(TableDiv[Agency])-ROW(TableDiv[[#Headers],[Agency]])),COLUMNS($F$7:W$7))))</f>
        <v/>
      </c>
      <c r="X671" s="1069" t="str" cm="1">
        <f t="array" ref="X671">IF($D671&lt;COLUMNS($F$7:X$7),"",INDEX(TableDiv[[GASB]:[GASB]],_xlfn.AGGREGATE(15,3,(TableDiv[[Agency]:[Agency]]=$E671)/(TableDiv[[Agency]:[Agency]]=$E671)*(ROW(TableDiv[Agency])-ROW(TableDiv[[#Headers],[Agency]])),COLUMNS($F$7:X$7))))</f>
        <v/>
      </c>
      <c r="Y671" s="1069" t="str" cm="1">
        <f t="array" ref="Y671">IF($D671&lt;COLUMNS($F$7:Y$7),"",INDEX(TableDiv[[GASB]:[GASB]],_xlfn.AGGREGATE(15,3,(TableDiv[[Agency]:[Agency]]=$E671)/(TableDiv[[Agency]:[Agency]]=$E671)*(ROW(TableDiv[Agency])-ROW(TableDiv[[#Headers],[Agency]])),COLUMNS($F$7:Y$7))))</f>
        <v/>
      </c>
      <c r="Z671" s="1069" t="str" cm="1">
        <f t="array" ref="Z671">IF($D671&lt;COLUMNS($F$7:Z$7),"",INDEX(TableDiv[[GASB]:[GASB]],_xlfn.AGGREGATE(15,3,(TableDiv[[Agency]:[Agency]]=$E671)/(TableDiv[[Agency]:[Agency]]=$E671)*(ROW(TableDiv[Agency])-ROW(TableDiv[[#Headers],[Agency]])),COLUMNS($F$7:Z$7))))</f>
        <v/>
      </c>
      <c r="AA671" s="1069" t="str" cm="1">
        <f t="array" ref="AA671">IF($D671&lt;COLUMNS($F$7:AA$7),"",INDEX(TableDiv[[GASB]:[GASB]],_xlfn.AGGREGATE(15,3,(TableDiv[[Agency]:[Agency]]=$E671)/(TableDiv[[Agency]:[Agency]]=$E671)*(ROW(TableDiv[Agency])-ROW(TableDiv[[#Headers],[Agency]])),COLUMNS($F$7:AA$7))))</f>
        <v/>
      </c>
      <c r="AB671" s="1069" t="str" cm="1">
        <f t="array" ref="AB671">IF($D671&lt;COLUMNS($F$7:AB$7),"",INDEX(TableDiv[[GASB]:[GASB]],_xlfn.AGGREGATE(15,3,(TableDiv[[Agency]:[Agency]]=$E671)/(TableDiv[[Agency]:[Agency]]=$E671)*(ROW(TableDiv[Agency])-ROW(TableDiv[[#Headers],[Agency]])),COLUMNS($F$7:AB$7))))</f>
        <v/>
      </c>
      <c r="AC671" s="1069" t="str" cm="1">
        <f t="array" ref="AC671">IF($D671&lt;COLUMNS($F$7:AC$7),"",INDEX(TableDiv[[GASB]:[GASB]],_xlfn.AGGREGATE(15,3,(TableDiv[[Agency]:[Agency]]=$E671)/(TableDiv[[Agency]:[Agency]]=$E671)*(ROW(TableDiv[Agency])-ROW(TableDiv[[#Headers],[Agency]])),COLUMNS($F$7:AC$7))))</f>
        <v/>
      </c>
      <c r="AD671" s="1069" t="str" cm="1">
        <f t="array" ref="AD671">IF($D671&lt;COLUMNS($F$7:AD$7),"",INDEX(TableDiv[[GASB]:[GASB]],_xlfn.AGGREGATE(15,3,(TableDiv[[Agency]:[Agency]]=$E671)/(TableDiv[[Agency]:[Agency]]=$E671)*(ROW(TableDiv[Agency])-ROW(TableDiv[[#Headers],[Agency]])),COLUMNS($F$7:AD$7))))</f>
        <v/>
      </c>
      <c r="AE671" s="1069" t="str" cm="1">
        <f t="array" ref="AE671">IF($D671&lt;COLUMNS($F$7:AE$7),"",INDEX(TableDiv[[GASB]:[GASB]],_xlfn.AGGREGATE(15,3,(TableDiv[[Agency]:[Agency]]=$E671)/(TableDiv[[Agency]:[Agency]]=$E671)*(ROW(TableDiv[Agency])-ROW(TableDiv[[#Headers],[Agency]])),COLUMNS($F$7:AE$7))))</f>
        <v/>
      </c>
      <c r="AF671" s="1069" t="str" cm="1">
        <f t="array" ref="AF671">IF($D671&lt;COLUMNS($F$7:AF$7),"",INDEX(TableDiv[[GASB]:[GASB]],_xlfn.AGGREGATE(15,3,(TableDiv[[Agency]:[Agency]]=$E671)/(TableDiv[[Agency]:[Agency]]=$E671)*(ROW(TableDiv[Agency])-ROW(TableDiv[[#Headers],[Agency]])),COLUMNS($F$7:AF$7))))</f>
        <v/>
      </c>
      <c r="AG671" s="1069" t="str" cm="1">
        <f t="array" ref="AG671">IF($D671&lt;COLUMNS($F$7:AG$7),"",INDEX(TableDiv[[GASB]:[GASB]],_xlfn.AGGREGATE(15,3,(TableDiv[[Agency]:[Agency]]=$E671)/(TableDiv[[Agency]:[Agency]]=$E671)*(ROW(TableDiv[Agency])-ROW(TableDiv[[#Headers],[Agency]])),COLUMNS($F$7:AG$7))))</f>
        <v/>
      </c>
      <c r="AH671" s="1069" t="str" cm="1">
        <f t="array" ref="AH671">IF($D671&lt;COLUMNS($F$7:AH$7),"",INDEX(TableDiv[[GASB]:[GASB]],_xlfn.AGGREGATE(15,3,(TableDiv[[Agency]:[Agency]]=$E671)/(TableDiv[[Agency]:[Agency]]=$E671)*(ROW(TableDiv[Agency])-ROW(TableDiv[[#Headers],[Agency]])),COLUMNS($F$7:AH$7))))</f>
        <v/>
      </c>
      <c r="AI671" s="1069" t="str" cm="1">
        <f t="array" ref="AI671">IF($D671&lt;COLUMNS($F$7:AI$7),"",INDEX(TableDiv[[GASB]:[GASB]],_xlfn.AGGREGATE(15,3,(TableDiv[[Agency]:[Agency]]=$E671)/(TableDiv[[Agency]:[Agency]]=$E671)*(ROW(TableDiv[Agency])-ROW(TableDiv[[#Headers],[Agency]])),COLUMNS($F$7:AI$7))))</f>
        <v/>
      </c>
      <c r="AJ671" s="1069" t="str" cm="1">
        <f t="array" ref="AJ671">IF($D671&lt;COLUMNS($F$7:AJ$7),"",INDEX(TableDiv[[GASB]:[GASB]],_xlfn.AGGREGATE(15,3,(TableDiv[[Agency]:[Agency]]=$E671)/(TableDiv[[Agency]:[Agency]]=$E671)*(ROW(TableDiv[Agency])-ROW(TableDiv[[#Headers],[Agency]])),COLUMNS($F$7:AJ$7))))</f>
        <v/>
      </c>
      <c r="AK671" s="1069" t="str" cm="1">
        <f t="array" ref="AK671">IF($D671&lt;COLUMNS($F$7:AK$7),"",INDEX(TableDiv[[GASB]:[GASB]],_xlfn.AGGREGATE(15,3,(TableDiv[[Agency]:[Agency]]=$E671)/(TableDiv[[Agency]:[Agency]]=$E671)*(ROW(TableDiv[Agency])-ROW(TableDiv[[#Headers],[Agency]])),COLUMNS($F$7:AK$7))))</f>
        <v/>
      </c>
      <c r="AL671" s="1069" t="str" cm="1">
        <f t="array" ref="AL671">IF($D671&lt;COLUMNS($F$7:AL$7),"",INDEX(TableDiv[[GASB]:[GASB]],_xlfn.AGGREGATE(15,3,(TableDiv[[Agency]:[Agency]]=$E671)/(TableDiv[[Agency]:[Agency]]=$E671)*(ROW(TableDiv[Agency])-ROW(TableDiv[[#Headers],[Agency]])),COLUMNS($F$7:AL$7))))</f>
        <v/>
      </c>
      <c r="AM671" s="1069" t="str" cm="1">
        <f t="array" ref="AM671">IF($D671&lt;COLUMNS($F$7:AM$7),"",INDEX(TableDiv[[GASB]:[GASB]],_xlfn.AGGREGATE(15,3,(TableDiv[[Agency]:[Agency]]=$E671)/(TableDiv[[Agency]:[Agency]]=$E671)*(ROW(TableDiv[Agency])-ROW(TableDiv[[#Headers],[Agency]])),COLUMNS($F$7:AM$7))))</f>
        <v/>
      </c>
      <c r="AN671" s="1069"/>
      <c r="AO671" s="1069"/>
      <c r="AP671" s="1069"/>
      <c r="AQ671" s="1069"/>
      <c r="AR671" s="1069"/>
      <c r="AS671" s="1069"/>
    </row>
    <row r="672" spans="1:45">
      <c r="A672" s="1069"/>
      <c r="B672" s="1069"/>
      <c r="C672" s="1069"/>
      <c r="W672" s="1069" t="str" cm="1">
        <f t="array" ref="W672">IF($D672&lt;COLUMNS($F$7:W$7),"",INDEX(TableDiv[[GASB]:[GASB]],_xlfn.AGGREGATE(15,3,(TableDiv[[Agency]:[Agency]]=$E672)/(TableDiv[[Agency]:[Agency]]=$E672)*(ROW(TableDiv[Agency])-ROW(TableDiv[[#Headers],[Agency]])),COLUMNS($F$7:W$7))))</f>
        <v/>
      </c>
      <c r="X672" s="1069" t="str" cm="1">
        <f t="array" ref="X672">IF($D672&lt;COLUMNS($F$7:X$7),"",INDEX(TableDiv[[GASB]:[GASB]],_xlfn.AGGREGATE(15,3,(TableDiv[[Agency]:[Agency]]=$E672)/(TableDiv[[Agency]:[Agency]]=$E672)*(ROW(TableDiv[Agency])-ROW(TableDiv[[#Headers],[Agency]])),COLUMNS($F$7:X$7))))</f>
        <v/>
      </c>
      <c r="Y672" s="1069" t="str" cm="1">
        <f t="array" ref="Y672">IF($D672&lt;COLUMNS($F$7:Y$7),"",INDEX(TableDiv[[GASB]:[GASB]],_xlfn.AGGREGATE(15,3,(TableDiv[[Agency]:[Agency]]=$E672)/(TableDiv[[Agency]:[Agency]]=$E672)*(ROW(TableDiv[Agency])-ROW(TableDiv[[#Headers],[Agency]])),COLUMNS($F$7:Y$7))))</f>
        <v/>
      </c>
      <c r="Z672" s="1069" t="str" cm="1">
        <f t="array" ref="Z672">IF($D672&lt;COLUMNS($F$7:Z$7),"",INDEX(TableDiv[[GASB]:[GASB]],_xlfn.AGGREGATE(15,3,(TableDiv[[Agency]:[Agency]]=$E672)/(TableDiv[[Agency]:[Agency]]=$E672)*(ROW(TableDiv[Agency])-ROW(TableDiv[[#Headers],[Agency]])),COLUMNS($F$7:Z$7))))</f>
        <v/>
      </c>
      <c r="AA672" s="1069" t="str" cm="1">
        <f t="array" ref="AA672">IF($D672&lt;COLUMNS($F$7:AA$7),"",INDEX(TableDiv[[GASB]:[GASB]],_xlfn.AGGREGATE(15,3,(TableDiv[[Agency]:[Agency]]=$E672)/(TableDiv[[Agency]:[Agency]]=$E672)*(ROW(TableDiv[Agency])-ROW(TableDiv[[#Headers],[Agency]])),COLUMNS($F$7:AA$7))))</f>
        <v/>
      </c>
      <c r="AB672" s="1069" t="str" cm="1">
        <f t="array" ref="AB672">IF($D672&lt;COLUMNS($F$7:AB$7),"",INDEX(TableDiv[[GASB]:[GASB]],_xlfn.AGGREGATE(15,3,(TableDiv[[Agency]:[Agency]]=$E672)/(TableDiv[[Agency]:[Agency]]=$E672)*(ROW(TableDiv[Agency])-ROW(TableDiv[[#Headers],[Agency]])),COLUMNS($F$7:AB$7))))</f>
        <v/>
      </c>
      <c r="AC672" s="1069" t="str" cm="1">
        <f t="array" ref="AC672">IF($D672&lt;COLUMNS($F$7:AC$7),"",INDEX(TableDiv[[GASB]:[GASB]],_xlfn.AGGREGATE(15,3,(TableDiv[[Agency]:[Agency]]=$E672)/(TableDiv[[Agency]:[Agency]]=$E672)*(ROW(TableDiv[Agency])-ROW(TableDiv[[#Headers],[Agency]])),COLUMNS($F$7:AC$7))))</f>
        <v/>
      </c>
      <c r="AD672" s="1069" t="str" cm="1">
        <f t="array" ref="AD672">IF($D672&lt;COLUMNS($F$7:AD$7),"",INDEX(TableDiv[[GASB]:[GASB]],_xlfn.AGGREGATE(15,3,(TableDiv[[Agency]:[Agency]]=$E672)/(TableDiv[[Agency]:[Agency]]=$E672)*(ROW(TableDiv[Agency])-ROW(TableDiv[[#Headers],[Agency]])),COLUMNS($F$7:AD$7))))</f>
        <v/>
      </c>
      <c r="AE672" s="1069" t="str" cm="1">
        <f t="array" ref="AE672">IF($D672&lt;COLUMNS($F$7:AE$7),"",INDEX(TableDiv[[GASB]:[GASB]],_xlfn.AGGREGATE(15,3,(TableDiv[[Agency]:[Agency]]=$E672)/(TableDiv[[Agency]:[Agency]]=$E672)*(ROW(TableDiv[Agency])-ROW(TableDiv[[#Headers],[Agency]])),COLUMNS($F$7:AE$7))))</f>
        <v/>
      </c>
      <c r="AF672" s="1069" t="str" cm="1">
        <f t="array" ref="AF672">IF($D672&lt;COLUMNS($F$7:AF$7),"",INDEX(TableDiv[[GASB]:[GASB]],_xlfn.AGGREGATE(15,3,(TableDiv[[Agency]:[Agency]]=$E672)/(TableDiv[[Agency]:[Agency]]=$E672)*(ROW(TableDiv[Agency])-ROW(TableDiv[[#Headers],[Agency]])),COLUMNS($F$7:AF$7))))</f>
        <v/>
      </c>
      <c r="AG672" s="1069" t="str" cm="1">
        <f t="array" ref="AG672">IF($D672&lt;COLUMNS($F$7:AG$7),"",INDEX(TableDiv[[GASB]:[GASB]],_xlfn.AGGREGATE(15,3,(TableDiv[[Agency]:[Agency]]=$E672)/(TableDiv[[Agency]:[Agency]]=$E672)*(ROW(TableDiv[Agency])-ROW(TableDiv[[#Headers],[Agency]])),COLUMNS($F$7:AG$7))))</f>
        <v/>
      </c>
      <c r="AH672" s="1069" t="str" cm="1">
        <f t="array" ref="AH672">IF($D672&lt;COLUMNS($F$7:AH$7),"",INDEX(TableDiv[[GASB]:[GASB]],_xlfn.AGGREGATE(15,3,(TableDiv[[Agency]:[Agency]]=$E672)/(TableDiv[[Agency]:[Agency]]=$E672)*(ROW(TableDiv[Agency])-ROW(TableDiv[[#Headers],[Agency]])),COLUMNS($F$7:AH$7))))</f>
        <v/>
      </c>
      <c r="AI672" s="1069" t="str" cm="1">
        <f t="array" ref="AI672">IF($D672&lt;COLUMNS($F$7:AI$7),"",INDEX(TableDiv[[GASB]:[GASB]],_xlfn.AGGREGATE(15,3,(TableDiv[[Agency]:[Agency]]=$E672)/(TableDiv[[Agency]:[Agency]]=$E672)*(ROW(TableDiv[Agency])-ROW(TableDiv[[#Headers],[Agency]])),COLUMNS($F$7:AI$7))))</f>
        <v/>
      </c>
      <c r="AJ672" s="1069" t="str" cm="1">
        <f t="array" ref="AJ672">IF($D672&lt;COLUMNS($F$7:AJ$7),"",INDEX(TableDiv[[GASB]:[GASB]],_xlfn.AGGREGATE(15,3,(TableDiv[[Agency]:[Agency]]=$E672)/(TableDiv[[Agency]:[Agency]]=$E672)*(ROW(TableDiv[Agency])-ROW(TableDiv[[#Headers],[Agency]])),COLUMNS($F$7:AJ$7))))</f>
        <v/>
      </c>
      <c r="AK672" s="1069" t="str" cm="1">
        <f t="array" ref="AK672">IF($D672&lt;COLUMNS($F$7:AK$7),"",INDEX(TableDiv[[GASB]:[GASB]],_xlfn.AGGREGATE(15,3,(TableDiv[[Agency]:[Agency]]=$E672)/(TableDiv[[Agency]:[Agency]]=$E672)*(ROW(TableDiv[Agency])-ROW(TableDiv[[#Headers],[Agency]])),COLUMNS($F$7:AK$7))))</f>
        <v/>
      </c>
      <c r="AL672" s="1069" t="str" cm="1">
        <f t="array" ref="AL672">IF($D672&lt;COLUMNS($F$7:AL$7),"",INDEX(TableDiv[[GASB]:[GASB]],_xlfn.AGGREGATE(15,3,(TableDiv[[Agency]:[Agency]]=$E672)/(TableDiv[[Agency]:[Agency]]=$E672)*(ROW(TableDiv[Agency])-ROW(TableDiv[[#Headers],[Agency]])),COLUMNS($F$7:AL$7))))</f>
        <v/>
      </c>
      <c r="AM672" s="1069" t="str" cm="1">
        <f t="array" ref="AM672">IF($D672&lt;COLUMNS($F$7:AM$7),"",INDEX(TableDiv[[GASB]:[GASB]],_xlfn.AGGREGATE(15,3,(TableDiv[[Agency]:[Agency]]=$E672)/(TableDiv[[Agency]:[Agency]]=$E672)*(ROW(TableDiv[Agency])-ROW(TableDiv[[#Headers],[Agency]])),COLUMNS($F$7:AM$7))))</f>
        <v/>
      </c>
      <c r="AN672" s="1069"/>
      <c r="AO672" s="1069"/>
      <c r="AP672" s="1069"/>
      <c r="AQ672" s="1069"/>
      <c r="AR672" s="1069"/>
      <c r="AS672" s="1069"/>
    </row>
    <row r="673" spans="1:45">
      <c r="A673" s="1069"/>
      <c r="B673" s="1069"/>
      <c r="C673" s="1069"/>
      <c r="W673" s="1069" t="str" cm="1">
        <f t="array" ref="W673">IF($D673&lt;COLUMNS($F$7:W$7),"",INDEX(TableDiv[[GASB]:[GASB]],_xlfn.AGGREGATE(15,3,(TableDiv[[Agency]:[Agency]]=$E673)/(TableDiv[[Agency]:[Agency]]=$E673)*(ROW(TableDiv[Agency])-ROW(TableDiv[[#Headers],[Agency]])),COLUMNS($F$7:W$7))))</f>
        <v/>
      </c>
      <c r="X673" s="1069" t="str" cm="1">
        <f t="array" ref="X673">IF($D673&lt;COLUMNS($F$7:X$7),"",INDEX(TableDiv[[GASB]:[GASB]],_xlfn.AGGREGATE(15,3,(TableDiv[[Agency]:[Agency]]=$E673)/(TableDiv[[Agency]:[Agency]]=$E673)*(ROW(TableDiv[Agency])-ROW(TableDiv[[#Headers],[Agency]])),COLUMNS($F$7:X$7))))</f>
        <v/>
      </c>
      <c r="Y673" s="1069" t="str" cm="1">
        <f t="array" ref="Y673">IF($D673&lt;COLUMNS($F$7:Y$7),"",INDEX(TableDiv[[GASB]:[GASB]],_xlfn.AGGREGATE(15,3,(TableDiv[[Agency]:[Agency]]=$E673)/(TableDiv[[Agency]:[Agency]]=$E673)*(ROW(TableDiv[Agency])-ROW(TableDiv[[#Headers],[Agency]])),COLUMNS($F$7:Y$7))))</f>
        <v/>
      </c>
      <c r="Z673" s="1069" t="str" cm="1">
        <f t="array" ref="Z673">IF($D673&lt;COLUMNS($F$7:Z$7),"",INDEX(TableDiv[[GASB]:[GASB]],_xlfn.AGGREGATE(15,3,(TableDiv[[Agency]:[Agency]]=$E673)/(TableDiv[[Agency]:[Agency]]=$E673)*(ROW(TableDiv[Agency])-ROW(TableDiv[[#Headers],[Agency]])),COLUMNS($F$7:Z$7))))</f>
        <v/>
      </c>
      <c r="AA673" s="1069" t="str" cm="1">
        <f t="array" ref="AA673">IF($D673&lt;COLUMNS($F$7:AA$7),"",INDEX(TableDiv[[GASB]:[GASB]],_xlfn.AGGREGATE(15,3,(TableDiv[[Agency]:[Agency]]=$E673)/(TableDiv[[Agency]:[Agency]]=$E673)*(ROW(TableDiv[Agency])-ROW(TableDiv[[#Headers],[Agency]])),COLUMNS($F$7:AA$7))))</f>
        <v/>
      </c>
      <c r="AB673" s="1069" t="str" cm="1">
        <f t="array" ref="AB673">IF($D673&lt;COLUMNS($F$7:AB$7),"",INDEX(TableDiv[[GASB]:[GASB]],_xlfn.AGGREGATE(15,3,(TableDiv[[Agency]:[Agency]]=$E673)/(TableDiv[[Agency]:[Agency]]=$E673)*(ROW(TableDiv[Agency])-ROW(TableDiv[[#Headers],[Agency]])),COLUMNS($F$7:AB$7))))</f>
        <v/>
      </c>
      <c r="AC673" s="1069" t="str" cm="1">
        <f t="array" ref="AC673">IF($D673&lt;COLUMNS($F$7:AC$7),"",INDEX(TableDiv[[GASB]:[GASB]],_xlfn.AGGREGATE(15,3,(TableDiv[[Agency]:[Agency]]=$E673)/(TableDiv[[Agency]:[Agency]]=$E673)*(ROW(TableDiv[Agency])-ROW(TableDiv[[#Headers],[Agency]])),COLUMNS($F$7:AC$7))))</f>
        <v/>
      </c>
      <c r="AD673" s="1069" t="str" cm="1">
        <f t="array" ref="AD673">IF($D673&lt;COLUMNS($F$7:AD$7),"",INDEX(TableDiv[[GASB]:[GASB]],_xlfn.AGGREGATE(15,3,(TableDiv[[Agency]:[Agency]]=$E673)/(TableDiv[[Agency]:[Agency]]=$E673)*(ROW(TableDiv[Agency])-ROW(TableDiv[[#Headers],[Agency]])),COLUMNS($F$7:AD$7))))</f>
        <v/>
      </c>
      <c r="AE673" s="1069" t="str" cm="1">
        <f t="array" ref="AE673">IF($D673&lt;COLUMNS($F$7:AE$7),"",INDEX(TableDiv[[GASB]:[GASB]],_xlfn.AGGREGATE(15,3,(TableDiv[[Agency]:[Agency]]=$E673)/(TableDiv[[Agency]:[Agency]]=$E673)*(ROW(TableDiv[Agency])-ROW(TableDiv[[#Headers],[Agency]])),COLUMNS($F$7:AE$7))))</f>
        <v/>
      </c>
      <c r="AF673" s="1069" t="str" cm="1">
        <f t="array" ref="AF673">IF($D673&lt;COLUMNS($F$7:AF$7),"",INDEX(TableDiv[[GASB]:[GASB]],_xlfn.AGGREGATE(15,3,(TableDiv[[Agency]:[Agency]]=$E673)/(TableDiv[[Agency]:[Agency]]=$E673)*(ROW(TableDiv[Agency])-ROW(TableDiv[[#Headers],[Agency]])),COLUMNS($F$7:AF$7))))</f>
        <v/>
      </c>
      <c r="AG673" s="1069" t="str" cm="1">
        <f t="array" ref="AG673">IF($D673&lt;COLUMNS($F$7:AG$7),"",INDEX(TableDiv[[GASB]:[GASB]],_xlfn.AGGREGATE(15,3,(TableDiv[[Agency]:[Agency]]=$E673)/(TableDiv[[Agency]:[Agency]]=$E673)*(ROW(TableDiv[Agency])-ROW(TableDiv[[#Headers],[Agency]])),COLUMNS($F$7:AG$7))))</f>
        <v/>
      </c>
      <c r="AH673" s="1069" t="str" cm="1">
        <f t="array" ref="AH673">IF($D673&lt;COLUMNS($F$7:AH$7),"",INDEX(TableDiv[[GASB]:[GASB]],_xlfn.AGGREGATE(15,3,(TableDiv[[Agency]:[Agency]]=$E673)/(TableDiv[[Agency]:[Agency]]=$E673)*(ROW(TableDiv[Agency])-ROW(TableDiv[[#Headers],[Agency]])),COLUMNS($F$7:AH$7))))</f>
        <v/>
      </c>
      <c r="AI673" s="1069" t="str" cm="1">
        <f t="array" ref="AI673">IF($D673&lt;COLUMNS($F$7:AI$7),"",INDEX(TableDiv[[GASB]:[GASB]],_xlfn.AGGREGATE(15,3,(TableDiv[[Agency]:[Agency]]=$E673)/(TableDiv[[Agency]:[Agency]]=$E673)*(ROW(TableDiv[Agency])-ROW(TableDiv[[#Headers],[Agency]])),COLUMNS($F$7:AI$7))))</f>
        <v/>
      </c>
      <c r="AJ673" s="1069" t="str" cm="1">
        <f t="array" ref="AJ673">IF($D673&lt;COLUMNS($F$7:AJ$7),"",INDEX(TableDiv[[GASB]:[GASB]],_xlfn.AGGREGATE(15,3,(TableDiv[[Agency]:[Agency]]=$E673)/(TableDiv[[Agency]:[Agency]]=$E673)*(ROW(TableDiv[Agency])-ROW(TableDiv[[#Headers],[Agency]])),COLUMNS($F$7:AJ$7))))</f>
        <v/>
      </c>
      <c r="AK673" s="1069" t="str" cm="1">
        <f t="array" ref="AK673">IF($D673&lt;COLUMNS($F$7:AK$7),"",INDEX(TableDiv[[GASB]:[GASB]],_xlfn.AGGREGATE(15,3,(TableDiv[[Agency]:[Agency]]=$E673)/(TableDiv[[Agency]:[Agency]]=$E673)*(ROW(TableDiv[Agency])-ROW(TableDiv[[#Headers],[Agency]])),COLUMNS($F$7:AK$7))))</f>
        <v/>
      </c>
      <c r="AL673" s="1069" t="str" cm="1">
        <f t="array" ref="AL673">IF($D673&lt;COLUMNS($F$7:AL$7),"",INDEX(TableDiv[[GASB]:[GASB]],_xlfn.AGGREGATE(15,3,(TableDiv[[Agency]:[Agency]]=$E673)/(TableDiv[[Agency]:[Agency]]=$E673)*(ROW(TableDiv[Agency])-ROW(TableDiv[[#Headers],[Agency]])),COLUMNS($F$7:AL$7))))</f>
        <v/>
      </c>
      <c r="AM673" s="1069" t="str" cm="1">
        <f t="array" ref="AM673">IF($D673&lt;COLUMNS($F$7:AM$7),"",INDEX(TableDiv[[GASB]:[GASB]],_xlfn.AGGREGATE(15,3,(TableDiv[[Agency]:[Agency]]=$E673)/(TableDiv[[Agency]:[Agency]]=$E673)*(ROW(TableDiv[Agency])-ROW(TableDiv[[#Headers],[Agency]])),COLUMNS($F$7:AM$7))))</f>
        <v/>
      </c>
      <c r="AN673" s="1069"/>
      <c r="AO673" s="1069"/>
      <c r="AP673" s="1069"/>
      <c r="AQ673" s="1069"/>
      <c r="AR673" s="1069"/>
      <c r="AS673" s="1069"/>
    </row>
    <row r="674" spans="1:45">
      <c r="A674" s="1069"/>
      <c r="B674" s="1069"/>
      <c r="C674" s="1069"/>
      <c r="W674" s="1069" t="str" cm="1">
        <f t="array" ref="W674">IF($D674&lt;COLUMNS($F$7:W$7),"",INDEX(TableDiv[[GASB]:[GASB]],_xlfn.AGGREGATE(15,3,(TableDiv[[Agency]:[Agency]]=$E674)/(TableDiv[[Agency]:[Agency]]=$E674)*(ROW(TableDiv[Agency])-ROW(TableDiv[[#Headers],[Agency]])),COLUMNS($F$7:W$7))))</f>
        <v/>
      </c>
      <c r="X674" s="1069" t="str" cm="1">
        <f t="array" ref="X674">IF($D674&lt;COLUMNS($F$7:X$7),"",INDEX(TableDiv[[GASB]:[GASB]],_xlfn.AGGREGATE(15,3,(TableDiv[[Agency]:[Agency]]=$E674)/(TableDiv[[Agency]:[Agency]]=$E674)*(ROW(TableDiv[Agency])-ROW(TableDiv[[#Headers],[Agency]])),COLUMNS($F$7:X$7))))</f>
        <v/>
      </c>
      <c r="Y674" s="1069" t="str" cm="1">
        <f t="array" ref="Y674">IF($D674&lt;COLUMNS($F$7:Y$7),"",INDEX(TableDiv[[GASB]:[GASB]],_xlfn.AGGREGATE(15,3,(TableDiv[[Agency]:[Agency]]=$E674)/(TableDiv[[Agency]:[Agency]]=$E674)*(ROW(TableDiv[Agency])-ROW(TableDiv[[#Headers],[Agency]])),COLUMNS($F$7:Y$7))))</f>
        <v/>
      </c>
      <c r="Z674" s="1069" t="str" cm="1">
        <f t="array" ref="Z674">IF($D674&lt;COLUMNS($F$7:Z$7),"",INDEX(TableDiv[[GASB]:[GASB]],_xlfn.AGGREGATE(15,3,(TableDiv[[Agency]:[Agency]]=$E674)/(TableDiv[[Agency]:[Agency]]=$E674)*(ROW(TableDiv[Agency])-ROW(TableDiv[[#Headers],[Agency]])),COLUMNS($F$7:Z$7))))</f>
        <v/>
      </c>
      <c r="AA674" s="1069" t="str" cm="1">
        <f t="array" ref="AA674">IF($D674&lt;COLUMNS($F$7:AA$7),"",INDEX(TableDiv[[GASB]:[GASB]],_xlfn.AGGREGATE(15,3,(TableDiv[[Agency]:[Agency]]=$E674)/(TableDiv[[Agency]:[Agency]]=$E674)*(ROW(TableDiv[Agency])-ROW(TableDiv[[#Headers],[Agency]])),COLUMNS($F$7:AA$7))))</f>
        <v/>
      </c>
      <c r="AB674" s="1069" t="str" cm="1">
        <f t="array" ref="AB674">IF($D674&lt;COLUMNS($F$7:AB$7),"",INDEX(TableDiv[[GASB]:[GASB]],_xlfn.AGGREGATE(15,3,(TableDiv[[Agency]:[Agency]]=$E674)/(TableDiv[[Agency]:[Agency]]=$E674)*(ROW(TableDiv[Agency])-ROW(TableDiv[[#Headers],[Agency]])),COLUMNS($F$7:AB$7))))</f>
        <v/>
      </c>
      <c r="AC674" s="1069" t="str" cm="1">
        <f t="array" ref="AC674">IF($D674&lt;COLUMNS($F$7:AC$7),"",INDEX(TableDiv[[GASB]:[GASB]],_xlfn.AGGREGATE(15,3,(TableDiv[[Agency]:[Agency]]=$E674)/(TableDiv[[Agency]:[Agency]]=$E674)*(ROW(TableDiv[Agency])-ROW(TableDiv[[#Headers],[Agency]])),COLUMNS($F$7:AC$7))))</f>
        <v/>
      </c>
      <c r="AD674" s="1069" t="str" cm="1">
        <f t="array" ref="AD674">IF($D674&lt;COLUMNS($F$7:AD$7),"",INDEX(TableDiv[[GASB]:[GASB]],_xlfn.AGGREGATE(15,3,(TableDiv[[Agency]:[Agency]]=$E674)/(TableDiv[[Agency]:[Agency]]=$E674)*(ROW(TableDiv[Agency])-ROW(TableDiv[[#Headers],[Agency]])),COLUMNS($F$7:AD$7))))</f>
        <v/>
      </c>
      <c r="AE674" s="1069" t="str" cm="1">
        <f t="array" ref="AE674">IF($D674&lt;COLUMNS($F$7:AE$7),"",INDEX(TableDiv[[GASB]:[GASB]],_xlfn.AGGREGATE(15,3,(TableDiv[[Agency]:[Agency]]=$E674)/(TableDiv[[Agency]:[Agency]]=$E674)*(ROW(TableDiv[Agency])-ROW(TableDiv[[#Headers],[Agency]])),COLUMNS($F$7:AE$7))))</f>
        <v/>
      </c>
      <c r="AF674" s="1069" t="str" cm="1">
        <f t="array" ref="AF674">IF($D674&lt;COLUMNS($F$7:AF$7),"",INDEX(TableDiv[[GASB]:[GASB]],_xlfn.AGGREGATE(15,3,(TableDiv[[Agency]:[Agency]]=$E674)/(TableDiv[[Agency]:[Agency]]=$E674)*(ROW(TableDiv[Agency])-ROW(TableDiv[[#Headers],[Agency]])),COLUMNS($F$7:AF$7))))</f>
        <v/>
      </c>
      <c r="AG674" s="1069" t="str" cm="1">
        <f t="array" ref="AG674">IF($D674&lt;COLUMNS($F$7:AG$7),"",INDEX(TableDiv[[GASB]:[GASB]],_xlfn.AGGREGATE(15,3,(TableDiv[[Agency]:[Agency]]=$E674)/(TableDiv[[Agency]:[Agency]]=$E674)*(ROW(TableDiv[Agency])-ROW(TableDiv[[#Headers],[Agency]])),COLUMNS($F$7:AG$7))))</f>
        <v/>
      </c>
      <c r="AH674" s="1069" t="str" cm="1">
        <f t="array" ref="AH674">IF($D674&lt;COLUMNS($F$7:AH$7),"",INDEX(TableDiv[[GASB]:[GASB]],_xlfn.AGGREGATE(15,3,(TableDiv[[Agency]:[Agency]]=$E674)/(TableDiv[[Agency]:[Agency]]=$E674)*(ROW(TableDiv[Agency])-ROW(TableDiv[[#Headers],[Agency]])),COLUMNS($F$7:AH$7))))</f>
        <v/>
      </c>
      <c r="AI674" s="1069" t="str" cm="1">
        <f t="array" ref="AI674">IF($D674&lt;COLUMNS($F$7:AI$7),"",INDEX(TableDiv[[GASB]:[GASB]],_xlfn.AGGREGATE(15,3,(TableDiv[[Agency]:[Agency]]=$E674)/(TableDiv[[Agency]:[Agency]]=$E674)*(ROW(TableDiv[Agency])-ROW(TableDiv[[#Headers],[Agency]])),COLUMNS($F$7:AI$7))))</f>
        <v/>
      </c>
      <c r="AJ674" s="1069" t="str" cm="1">
        <f t="array" ref="AJ674">IF($D674&lt;COLUMNS($F$7:AJ$7),"",INDEX(TableDiv[[GASB]:[GASB]],_xlfn.AGGREGATE(15,3,(TableDiv[[Agency]:[Agency]]=$E674)/(TableDiv[[Agency]:[Agency]]=$E674)*(ROW(TableDiv[Agency])-ROW(TableDiv[[#Headers],[Agency]])),COLUMNS($F$7:AJ$7))))</f>
        <v/>
      </c>
      <c r="AK674" s="1069" t="str" cm="1">
        <f t="array" ref="AK674">IF($D674&lt;COLUMNS($F$7:AK$7),"",INDEX(TableDiv[[GASB]:[GASB]],_xlfn.AGGREGATE(15,3,(TableDiv[[Agency]:[Agency]]=$E674)/(TableDiv[[Agency]:[Agency]]=$E674)*(ROW(TableDiv[Agency])-ROW(TableDiv[[#Headers],[Agency]])),COLUMNS($F$7:AK$7))))</f>
        <v/>
      </c>
      <c r="AL674" s="1069" t="str" cm="1">
        <f t="array" ref="AL674">IF($D674&lt;COLUMNS($F$7:AL$7),"",INDEX(TableDiv[[GASB]:[GASB]],_xlfn.AGGREGATE(15,3,(TableDiv[[Agency]:[Agency]]=$E674)/(TableDiv[[Agency]:[Agency]]=$E674)*(ROW(TableDiv[Agency])-ROW(TableDiv[[#Headers],[Agency]])),COLUMNS($F$7:AL$7))))</f>
        <v/>
      </c>
      <c r="AM674" s="1069" t="str" cm="1">
        <f t="array" ref="AM674">IF($D674&lt;COLUMNS($F$7:AM$7),"",INDEX(TableDiv[[GASB]:[GASB]],_xlfn.AGGREGATE(15,3,(TableDiv[[Agency]:[Agency]]=$E674)/(TableDiv[[Agency]:[Agency]]=$E674)*(ROW(TableDiv[Agency])-ROW(TableDiv[[#Headers],[Agency]])),COLUMNS($F$7:AM$7))))</f>
        <v/>
      </c>
      <c r="AN674" s="1069"/>
      <c r="AO674" s="1069"/>
      <c r="AP674" s="1069"/>
      <c r="AQ674" s="1069"/>
      <c r="AR674" s="1069"/>
      <c r="AS674" s="1069"/>
    </row>
    <row r="675" spans="1:45">
      <c r="A675" s="1069"/>
      <c r="B675" s="1069"/>
      <c r="C675" s="1069"/>
      <c r="W675" s="1069" t="str" cm="1">
        <f t="array" ref="W675">IF($D675&lt;COLUMNS($F$7:W$7),"",INDEX(TableDiv[[GASB]:[GASB]],_xlfn.AGGREGATE(15,3,(TableDiv[[Agency]:[Agency]]=$E675)/(TableDiv[[Agency]:[Agency]]=$E675)*(ROW(TableDiv[Agency])-ROW(TableDiv[[#Headers],[Agency]])),COLUMNS($F$7:W$7))))</f>
        <v/>
      </c>
      <c r="X675" s="1069" t="str" cm="1">
        <f t="array" ref="X675">IF($D675&lt;COLUMNS($F$7:X$7),"",INDEX(TableDiv[[GASB]:[GASB]],_xlfn.AGGREGATE(15,3,(TableDiv[[Agency]:[Agency]]=$E675)/(TableDiv[[Agency]:[Agency]]=$E675)*(ROW(TableDiv[Agency])-ROW(TableDiv[[#Headers],[Agency]])),COLUMNS($F$7:X$7))))</f>
        <v/>
      </c>
      <c r="Y675" s="1069" t="str" cm="1">
        <f t="array" ref="Y675">IF($D675&lt;COLUMNS($F$7:Y$7),"",INDEX(TableDiv[[GASB]:[GASB]],_xlfn.AGGREGATE(15,3,(TableDiv[[Agency]:[Agency]]=$E675)/(TableDiv[[Agency]:[Agency]]=$E675)*(ROW(TableDiv[Agency])-ROW(TableDiv[[#Headers],[Agency]])),COLUMNS($F$7:Y$7))))</f>
        <v/>
      </c>
      <c r="Z675" s="1069" t="str" cm="1">
        <f t="array" ref="Z675">IF($D675&lt;COLUMNS($F$7:Z$7),"",INDEX(TableDiv[[GASB]:[GASB]],_xlfn.AGGREGATE(15,3,(TableDiv[[Agency]:[Agency]]=$E675)/(TableDiv[[Agency]:[Agency]]=$E675)*(ROW(TableDiv[Agency])-ROW(TableDiv[[#Headers],[Agency]])),COLUMNS($F$7:Z$7))))</f>
        <v/>
      </c>
      <c r="AA675" s="1069" t="str" cm="1">
        <f t="array" ref="AA675">IF($D675&lt;COLUMNS($F$7:AA$7),"",INDEX(TableDiv[[GASB]:[GASB]],_xlfn.AGGREGATE(15,3,(TableDiv[[Agency]:[Agency]]=$E675)/(TableDiv[[Agency]:[Agency]]=$E675)*(ROW(TableDiv[Agency])-ROW(TableDiv[[#Headers],[Agency]])),COLUMNS($F$7:AA$7))))</f>
        <v/>
      </c>
      <c r="AB675" s="1069" t="str" cm="1">
        <f t="array" ref="AB675">IF($D675&lt;COLUMNS($F$7:AB$7),"",INDEX(TableDiv[[GASB]:[GASB]],_xlfn.AGGREGATE(15,3,(TableDiv[[Agency]:[Agency]]=$E675)/(TableDiv[[Agency]:[Agency]]=$E675)*(ROW(TableDiv[Agency])-ROW(TableDiv[[#Headers],[Agency]])),COLUMNS($F$7:AB$7))))</f>
        <v/>
      </c>
      <c r="AC675" s="1069" t="str" cm="1">
        <f t="array" ref="AC675">IF($D675&lt;COLUMNS($F$7:AC$7),"",INDEX(TableDiv[[GASB]:[GASB]],_xlfn.AGGREGATE(15,3,(TableDiv[[Agency]:[Agency]]=$E675)/(TableDiv[[Agency]:[Agency]]=$E675)*(ROW(TableDiv[Agency])-ROW(TableDiv[[#Headers],[Agency]])),COLUMNS($F$7:AC$7))))</f>
        <v/>
      </c>
      <c r="AD675" s="1069" t="str" cm="1">
        <f t="array" ref="AD675">IF($D675&lt;COLUMNS($F$7:AD$7),"",INDEX(TableDiv[[GASB]:[GASB]],_xlfn.AGGREGATE(15,3,(TableDiv[[Agency]:[Agency]]=$E675)/(TableDiv[[Agency]:[Agency]]=$E675)*(ROW(TableDiv[Agency])-ROW(TableDiv[[#Headers],[Agency]])),COLUMNS($F$7:AD$7))))</f>
        <v/>
      </c>
      <c r="AE675" s="1069" t="str" cm="1">
        <f t="array" ref="AE675">IF($D675&lt;COLUMNS($F$7:AE$7),"",INDEX(TableDiv[[GASB]:[GASB]],_xlfn.AGGREGATE(15,3,(TableDiv[[Agency]:[Agency]]=$E675)/(TableDiv[[Agency]:[Agency]]=$E675)*(ROW(TableDiv[Agency])-ROW(TableDiv[[#Headers],[Agency]])),COLUMNS($F$7:AE$7))))</f>
        <v/>
      </c>
      <c r="AF675" s="1069" t="str" cm="1">
        <f t="array" ref="AF675">IF($D675&lt;COLUMNS($F$7:AF$7),"",INDEX(TableDiv[[GASB]:[GASB]],_xlfn.AGGREGATE(15,3,(TableDiv[[Agency]:[Agency]]=$E675)/(TableDiv[[Agency]:[Agency]]=$E675)*(ROW(TableDiv[Agency])-ROW(TableDiv[[#Headers],[Agency]])),COLUMNS($F$7:AF$7))))</f>
        <v/>
      </c>
      <c r="AG675" s="1069" t="str" cm="1">
        <f t="array" ref="AG675">IF($D675&lt;COLUMNS($F$7:AG$7),"",INDEX(TableDiv[[GASB]:[GASB]],_xlfn.AGGREGATE(15,3,(TableDiv[[Agency]:[Agency]]=$E675)/(TableDiv[[Agency]:[Agency]]=$E675)*(ROW(TableDiv[Agency])-ROW(TableDiv[[#Headers],[Agency]])),COLUMNS($F$7:AG$7))))</f>
        <v/>
      </c>
      <c r="AH675" s="1069" t="str" cm="1">
        <f t="array" ref="AH675">IF($D675&lt;COLUMNS($F$7:AH$7),"",INDEX(TableDiv[[GASB]:[GASB]],_xlfn.AGGREGATE(15,3,(TableDiv[[Agency]:[Agency]]=$E675)/(TableDiv[[Agency]:[Agency]]=$E675)*(ROW(TableDiv[Agency])-ROW(TableDiv[[#Headers],[Agency]])),COLUMNS($F$7:AH$7))))</f>
        <v/>
      </c>
      <c r="AI675" s="1069" t="str" cm="1">
        <f t="array" ref="AI675">IF($D675&lt;COLUMNS($F$7:AI$7),"",INDEX(TableDiv[[GASB]:[GASB]],_xlfn.AGGREGATE(15,3,(TableDiv[[Agency]:[Agency]]=$E675)/(TableDiv[[Agency]:[Agency]]=$E675)*(ROW(TableDiv[Agency])-ROW(TableDiv[[#Headers],[Agency]])),COLUMNS($F$7:AI$7))))</f>
        <v/>
      </c>
      <c r="AJ675" s="1069" t="str" cm="1">
        <f t="array" ref="AJ675">IF($D675&lt;COLUMNS($F$7:AJ$7),"",INDEX(TableDiv[[GASB]:[GASB]],_xlfn.AGGREGATE(15,3,(TableDiv[[Agency]:[Agency]]=$E675)/(TableDiv[[Agency]:[Agency]]=$E675)*(ROW(TableDiv[Agency])-ROW(TableDiv[[#Headers],[Agency]])),COLUMNS($F$7:AJ$7))))</f>
        <v/>
      </c>
      <c r="AK675" s="1069" t="str" cm="1">
        <f t="array" ref="AK675">IF($D675&lt;COLUMNS($F$7:AK$7),"",INDEX(TableDiv[[GASB]:[GASB]],_xlfn.AGGREGATE(15,3,(TableDiv[[Agency]:[Agency]]=$E675)/(TableDiv[[Agency]:[Agency]]=$E675)*(ROW(TableDiv[Agency])-ROW(TableDiv[[#Headers],[Agency]])),COLUMNS($F$7:AK$7))))</f>
        <v/>
      </c>
      <c r="AL675" s="1069" t="str" cm="1">
        <f t="array" ref="AL675">IF($D675&lt;COLUMNS($F$7:AL$7),"",INDEX(TableDiv[[GASB]:[GASB]],_xlfn.AGGREGATE(15,3,(TableDiv[[Agency]:[Agency]]=$E675)/(TableDiv[[Agency]:[Agency]]=$E675)*(ROW(TableDiv[Agency])-ROW(TableDiv[[#Headers],[Agency]])),COLUMNS($F$7:AL$7))))</f>
        <v/>
      </c>
      <c r="AM675" s="1069" t="str" cm="1">
        <f t="array" ref="AM675">IF($D675&lt;COLUMNS($F$7:AM$7),"",INDEX(TableDiv[[GASB]:[GASB]],_xlfn.AGGREGATE(15,3,(TableDiv[[Agency]:[Agency]]=$E675)/(TableDiv[[Agency]:[Agency]]=$E675)*(ROW(TableDiv[Agency])-ROW(TableDiv[[#Headers],[Agency]])),COLUMNS($F$7:AM$7))))</f>
        <v/>
      </c>
      <c r="AN675" s="1069"/>
      <c r="AO675" s="1069"/>
      <c r="AP675" s="1069"/>
      <c r="AQ675" s="1069"/>
      <c r="AR675" s="1069"/>
      <c r="AS675" s="1069"/>
    </row>
    <row r="676" spans="1:45">
      <c r="A676" s="1069"/>
      <c r="B676" s="1069"/>
      <c r="C676" s="1069"/>
      <c r="W676" s="1069" t="str" cm="1">
        <f t="array" ref="W676">IF($D676&lt;COLUMNS($F$7:W$7),"",INDEX(TableDiv[[GASB]:[GASB]],_xlfn.AGGREGATE(15,3,(TableDiv[[Agency]:[Agency]]=$E676)/(TableDiv[[Agency]:[Agency]]=$E676)*(ROW(TableDiv[Agency])-ROW(TableDiv[[#Headers],[Agency]])),COLUMNS($F$7:W$7))))</f>
        <v/>
      </c>
      <c r="X676" s="1069" t="str" cm="1">
        <f t="array" ref="X676">IF($D676&lt;COLUMNS($F$7:X$7),"",INDEX(TableDiv[[GASB]:[GASB]],_xlfn.AGGREGATE(15,3,(TableDiv[[Agency]:[Agency]]=$E676)/(TableDiv[[Agency]:[Agency]]=$E676)*(ROW(TableDiv[Agency])-ROW(TableDiv[[#Headers],[Agency]])),COLUMNS($F$7:X$7))))</f>
        <v/>
      </c>
      <c r="Y676" s="1069" t="str" cm="1">
        <f t="array" ref="Y676">IF($D676&lt;COLUMNS($F$7:Y$7),"",INDEX(TableDiv[[GASB]:[GASB]],_xlfn.AGGREGATE(15,3,(TableDiv[[Agency]:[Agency]]=$E676)/(TableDiv[[Agency]:[Agency]]=$E676)*(ROW(TableDiv[Agency])-ROW(TableDiv[[#Headers],[Agency]])),COLUMNS($F$7:Y$7))))</f>
        <v/>
      </c>
      <c r="Z676" s="1069" t="str" cm="1">
        <f t="array" ref="Z676">IF($D676&lt;COLUMNS($F$7:Z$7),"",INDEX(TableDiv[[GASB]:[GASB]],_xlfn.AGGREGATE(15,3,(TableDiv[[Agency]:[Agency]]=$E676)/(TableDiv[[Agency]:[Agency]]=$E676)*(ROW(TableDiv[Agency])-ROW(TableDiv[[#Headers],[Agency]])),COLUMNS($F$7:Z$7))))</f>
        <v/>
      </c>
      <c r="AA676" s="1069" t="str" cm="1">
        <f t="array" ref="AA676">IF($D676&lt;COLUMNS($F$7:AA$7),"",INDEX(TableDiv[[GASB]:[GASB]],_xlfn.AGGREGATE(15,3,(TableDiv[[Agency]:[Agency]]=$E676)/(TableDiv[[Agency]:[Agency]]=$E676)*(ROW(TableDiv[Agency])-ROW(TableDiv[[#Headers],[Agency]])),COLUMNS($F$7:AA$7))))</f>
        <v/>
      </c>
      <c r="AB676" s="1069" t="str" cm="1">
        <f t="array" ref="AB676">IF($D676&lt;COLUMNS($F$7:AB$7),"",INDEX(TableDiv[[GASB]:[GASB]],_xlfn.AGGREGATE(15,3,(TableDiv[[Agency]:[Agency]]=$E676)/(TableDiv[[Agency]:[Agency]]=$E676)*(ROW(TableDiv[Agency])-ROW(TableDiv[[#Headers],[Agency]])),COLUMNS($F$7:AB$7))))</f>
        <v/>
      </c>
      <c r="AC676" s="1069" t="str" cm="1">
        <f t="array" ref="AC676">IF($D676&lt;COLUMNS($F$7:AC$7),"",INDEX(TableDiv[[GASB]:[GASB]],_xlfn.AGGREGATE(15,3,(TableDiv[[Agency]:[Agency]]=$E676)/(TableDiv[[Agency]:[Agency]]=$E676)*(ROW(TableDiv[Agency])-ROW(TableDiv[[#Headers],[Agency]])),COLUMNS($F$7:AC$7))))</f>
        <v/>
      </c>
      <c r="AD676" s="1069" t="str" cm="1">
        <f t="array" ref="AD676">IF($D676&lt;COLUMNS($F$7:AD$7),"",INDEX(TableDiv[[GASB]:[GASB]],_xlfn.AGGREGATE(15,3,(TableDiv[[Agency]:[Agency]]=$E676)/(TableDiv[[Agency]:[Agency]]=$E676)*(ROW(TableDiv[Agency])-ROW(TableDiv[[#Headers],[Agency]])),COLUMNS($F$7:AD$7))))</f>
        <v/>
      </c>
      <c r="AE676" s="1069" t="str" cm="1">
        <f t="array" ref="AE676">IF($D676&lt;COLUMNS($F$7:AE$7),"",INDEX(TableDiv[[GASB]:[GASB]],_xlfn.AGGREGATE(15,3,(TableDiv[[Agency]:[Agency]]=$E676)/(TableDiv[[Agency]:[Agency]]=$E676)*(ROW(TableDiv[Agency])-ROW(TableDiv[[#Headers],[Agency]])),COLUMNS($F$7:AE$7))))</f>
        <v/>
      </c>
      <c r="AF676" s="1069" t="str" cm="1">
        <f t="array" ref="AF676">IF($D676&lt;COLUMNS($F$7:AF$7),"",INDEX(TableDiv[[GASB]:[GASB]],_xlfn.AGGREGATE(15,3,(TableDiv[[Agency]:[Agency]]=$E676)/(TableDiv[[Agency]:[Agency]]=$E676)*(ROW(TableDiv[Agency])-ROW(TableDiv[[#Headers],[Agency]])),COLUMNS($F$7:AF$7))))</f>
        <v/>
      </c>
      <c r="AG676" s="1069" t="str" cm="1">
        <f t="array" ref="AG676">IF($D676&lt;COLUMNS($F$7:AG$7),"",INDEX(TableDiv[[GASB]:[GASB]],_xlfn.AGGREGATE(15,3,(TableDiv[[Agency]:[Agency]]=$E676)/(TableDiv[[Agency]:[Agency]]=$E676)*(ROW(TableDiv[Agency])-ROW(TableDiv[[#Headers],[Agency]])),COLUMNS($F$7:AG$7))))</f>
        <v/>
      </c>
      <c r="AH676" s="1069" t="str" cm="1">
        <f t="array" ref="AH676">IF($D676&lt;COLUMNS($F$7:AH$7),"",INDEX(TableDiv[[GASB]:[GASB]],_xlfn.AGGREGATE(15,3,(TableDiv[[Agency]:[Agency]]=$E676)/(TableDiv[[Agency]:[Agency]]=$E676)*(ROW(TableDiv[Agency])-ROW(TableDiv[[#Headers],[Agency]])),COLUMNS($F$7:AH$7))))</f>
        <v/>
      </c>
      <c r="AI676" s="1069" t="str" cm="1">
        <f t="array" ref="AI676">IF($D676&lt;COLUMNS($F$7:AI$7),"",INDEX(TableDiv[[GASB]:[GASB]],_xlfn.AGGREGATE(15,3,(TableDiv[[Agency]:[Agency]]=$E676)/(TableDiv[[Agency]:[Agency]]=$E676)*(ROW(TableDiv[Agency])-ROW(TableDiv[[#Headers],[Agency]])),COLUMNS($F$7:AI$7))))</f>
        <v/>
      </c>
      <c r="AJ676" s="1069" t="str" cm="1">
        <f t="array" ref="AJ676">IF($D676&lt;COLUMNS($F$7:AJ$7),"",INDEX(TableDiv[[GASB]:[GASB]],_xlfn.AGGREGATE(15,3,(TableDiv[[Agency]:[Agency]]=$E676)/(TableDiv[[Agency]:[Agency]]=$E676)*(ROW(TableDiv[Agency])-ROW(TableDiv[[#Headers],[Agency]])),COLUMNS($F$7:AJ$7))))</f>
        <v/>
      </c>
      <c r="AK676" s="1069" t="str" cm="1">
        <f t="array" ref="AK676">IF($D676&lt;COLUMNS($F$7:AK$7),"",INDEX(TableDiv[[GASB]:[GASB]],_xlfn.AGGREGATE(15,3,(TableDiv[[Agency]:[Agency]]=$E676)/(TableDiv[[Agency]:[Agency]]=$E676)*(ROW(TableDiv[Agency])-ROW(TableDiv[[#Headers],[Agency]])),COLUMNS($F$7:AK$7))))</f>
        <v/>
      </c>
      <c r="AL676" s="1069" t="str" cm="1">
        <f t="array" ref="AL676">IF($D676&lt;COLUMNS($F$7:AL$7),"",INDEX(TableDiv[[GASB]:[GASB]],_xlfn.AGGREGATE(15,3,(TableDiv[[Agency]:[Agency]]=$E676)/(TableDiv[[Agency]:[Agency]]=$E676)*(ROW(TableDiv[Agency])-ROW(TableDiv[[#Headers],[Agency]])),COLUMNS($F$7:AL$7))))</f>
        <v/>
      </c>
      <c r="AM676" s="1069" t="str" cm="1">
        <f t="array" ref="AM676">IF($D676&lt;COLUMNS($F$7:AM$7),"",INDEX(TableDiv[[GASB]:[GASB]],_xlfn.AGGREGATE(15,3,(TableDiv[[Agency]:[Agency]]=$E676)/(TableDiv[[Agency]:[Agency]]=$E676)*(ROW(TableDiv[Agency])-ROW(TableDiv[[#Headers],[Agency]])),COLUMNS($F$7:AM$7))))</f>
        <v/>
      </c>
      <c r="AN676" s="1069"/>
      <c r="AO676" s="1069"/>
      <c r="AP676" s="1069"/>
      <c r="AQ676" s="1069"/>
      <c r="AR676" s="1069"/>
      <c r="AS676" s="1069"/>
    </row>
    <row r="677" spans="1:45">
      <c r="A677" s="1069"/>
      <c r="B677" s="1069"/>
      <c r="C677" s="1069"/>
      <c r="W677" s="1069" t="str" cm="1">
        <f t="array" ref="W677">IF($D677&lt;COLUMNS($F$7:W$7),"",INDEX(TableDiv[[GASB]:[GASB]],_xlfn.AGGREGATE(15,3,(TableDiv[[Agency]:[Agency]]=$E677)/(TableDiv[[Agency]:[Agency]]=$E677)*(ROW(TableDiv[Agency])-ROW(TableDiv[[#Headers],[Agency]])),COLUMNS($F$7:W$7))))</f>
        <v/>
      </c>
      <c r="X677" s="1069" t="str" cm="1">
        <f t="array" ref="X677">IF($D677&lt;COLUMNS($F$7:X$7),"",INDEX(TableDiv[[GASB]:[GASB]],_xlfn.AGGREGATE(15,3,(TableDiv[[Agency]:[Agency]]=$E677)/(TableDiv[[Agency]:[Agency]]=$E677)*(ROW(TableDiv[Agency])-ROW(TableDiv[[#Headers],[Agency]])),COLUMNS($F$7:X$7))))</f>
        <v/>
      </c>
      <c r="Y677" s="1069" t="str" cm="1">
        <f t="array" ref="Y677">IF($D677&lt;COLUMNS($F$7:Y$7),"",INDEX(TableDiv[[GASB]:[GASB]],_xlfn.AGGREGATE(15,3,(TableDiv[[Agency]:[Agency]]=$E677)/(TableDiv[[Agency]:[Agency]]=$E677)*(ROW(TableDiv[Agency])-ROW(TableDiv[[#Headers],[Agency]])),COLUMNS($F$7:Y$7))))</f>
        <v/>
      </c>
      <c r="Z677" s="1069" t="str" cm="1">
        <f t="array" ref="Z677">IF($D677&lt;COLUMNS($F$7:Z$7),"",INDEX(TableDiv[[GASB]:[GASB]],_xlfn.AGGREGATE(15,3,(TableDiv[[Agency]:[Agency]]=$E677)/(TableDiv[[Agency]:[Agency]]=$E677)*(ROW(TableDiv[Agency])-ROW(TableDiv[[#Headers],[Agency]])),COLUMNS($F$7:Z$7))))</f>
        <v/>
      </c>
      <c r="AA677" s="1069" t="str" cm="1">
        <f t="array" ref="AA677">IF($D677&lt;COLUMNS($F$7:AA$7),"",INDEX(TableDiv[[GASB]:[GASB]],_xlfn.AGGREGATE(15,3,(TableDiv[[Agency]:[Agency]]=$E677)/(TableDiv[[Agency]:[Agency]]=$E677)*(ROW(TableDiv[Agency])-ROW(TableDiv[[#Headers],[Agency]])),COLUMNS($F$7:AA$7))))</f>
        <v/>
      </c>
      <c r="AB677" s="1069" t="str" cm="1">
        <f t="array" ref="AB677">IF($D677&lt;COLUMNS($F$7:AB$7),"",INDEX(TableDiv[[GASB]:[GASB]],_xlfn.AGGREGATE(15,3,(TableDiv[[Agency]:[Agency]]=$E677)/(TableDiv[[Agency]:[Agency]]=$E677)*(ROW(TableDiv[Agency])-ROW(TableDiv[[#Headers],[Agency]])),COLUMNS($F$7:AB$7))))</f>
        <v/>
      </c>
      <c r="AC677" s="1069" t="str" cm="1">
        <f t="array" ref="AC677">IF($D677&lt;COLUMNS($F$7:AC$7),"",INDEX(TableDiv[[GASB]:[GASB]],_xlfn.AGGREGATE(15,3,(TableDiv[[Agency]:[Agency]]=$E677)/(TableDiv[[Agency]:[Agency]]=$E677)*(ROW(TableDiv[Agency])-ROW(TableDiv[[#Headers],[Agency]])),COLUMNS($F$7:AC$7))))</f>
        <v/>
      </c>
      <c r="AD677" s="1069" t="str" cm="1">
        <f t="array" ref="AD677">IF($D677&lt;COLUMNS($F$7:AD$7),"",INDEX(TableDiv[[GASB]:[GASB]],_xlfn.AGGREGATE(15,3,(TableDiv[[Agency]:[Agency]]=$E677)/(TableDiv[[Agency]:[Agency]]=$E677)*(ROW(TableDiv[Agency])-ROW(TableDiv[[#Headers],[Agency]])),COLUMNS($F$7:AD$7))))</f>
        <v/>
      </c>
      <c r="AE677" s="1069" t="str" cm="1">
        <f t="array" ref="AE677">IF($D677&lt;COLUMNS($F$7:AE$7),"",INDEX(TableDiv[[GASB]:[GASB]],_xlfn.AGGREGATE(15,3,(TableDiv[[Agency]:[Agency]]=$E677)/(TableDiv[[Agency]:[Agency]]=$E677)*(ROW(TableDiv[Agency])-ROW(TableDiv[[#Headers],[Agency]])),COLUMNS($F$7:AE$7))))</f>
        <v/>
      </c>
      <c r="AF677" s="1069" t="str" cm="1">
        <f t="array" ref="AF677">IF($D677&lt;COLUMNS($F$7:AF$7),"",INDEX(TableDiv[[GASB]:[GASB]],_xlfn.AGGREGATE(15,3,(TableDiv[[Agency]:[Agency]]=$E677)/(TableDiv[[Agency]:[Agency]]=$E677)*(ROW(TableDiv[Agency])-ROW(TableDiv[[#Headers],[Agency]])),COLUMNS($F$7:AF$7))))</f>
        <v/>
      </c>
      <c r="AG677" s="1069" t="str" cm="1">
        <f t="array" ref="AG677">IF($D677&lt;COLUMNS($F$7:AG$7),"",INDEX(TableDiv[[GASB]:[GASB]],_xlfn.AGGREGATE(15,3,(TableDiv[[Agency]:[Agency]]=$E677)/(TableDiv[[Agency]:[Agency]]=$E677)*(ROW(TableDiv[Agency])-ROW(TableDiv[[#Headers],[Agency]])),COLUMNS($F$7:AG$7))))</f>
        <v/>
      </c>
      <c r="AH677" s="1069" t="str" cm="1">
        <f t="array" ref="AH677">IF($D677&lt;COLUMNS($F$7:AH$7),"",INDEX(TableDiv[[GASB]:[GASB]],_xlfn.AGGREGATE(15,3,(TableDiv[[Agency]:[Agency]]=$E677)/(TableDiv[[Agency]:[Agency]]=$E677)*(ROW(TableDiv[Agency])-ROW(TableDiv[[#Headers],[Agency]])),COLUMNS($F$7:AH$7))))</f>
        <v/>
      </c>
      <c r="AI677" s="1069" t="str" cm="1">
        <f t="array" ref="AI677">IF($D677&lt;COLUMNS($F$7:AI$7),"",INDEX(TableDiv[[GASB]:[GASB]],_xlfn.AGGREGATE(15,3,(TableDiv[[Agency]:[Agency]]=$E677)/(TableDiv[[Agency]:[Agency]]=$E677)*(ROW(TableDiv[Agency])-ROW(TableDiv[[#Headers],[Agency]])),COLUMNS($F$7:AI$7))))</f>
        <v/>
      </c>
      <c r="AJ677" s="1069" t="str" cm="1">
        <f t="array" ref="AJ677">IF($D677&lt;COLUMNS($F$7:AJ$7),"",INDEX(TableDiv[[GASB]:[GASB]],_xlfn.AGGREGATE(15,3,(TableDiv[[Agency]:[Agency]]=$E677)/(TableDiv[[Agency]:[Agency]]=$E677)*(ROW(TableDiv[Agency])-ROW(TableDiv[[#Headers],[Agency]])),COLUMNS($F$7:AJ$7))))</f>
        <v/>
      </c>
      <c r="AK677" s="1069" t="str" cm="1">
        <f t="array" ref="AK677">IF($D677&lt;COLUMNS($F$7:AK$7),"",INDEX(TableDiv[[GASB]:[GASB]],_xlfn.AGGREGATE(15,3,(TableDiv[[Agency]:[Agency]]=$E677)/(TableDiv[[Agency]:[Agency]]=$E677)*(ROW(TableDiv[Agency])-ROW(TableDiv[[#Headers],[Agency]])),COLUMNS($F$7:AK$7))))</f>
        <v/>
      </c>
      <c r="AL677" s="1069" t="str" cm="1">
        <f t="array" ref="AL677">IF($D677&lt;COLUMNS($F$7:AL$7),"",INDEX(TableDiv[[GASB]:[GASB]],_xlfn.AGGREGATE(15,3,(TableDiv[[Agency]:[Agency]]=$E677)/(TableDiv[[Agency]:[Agency]]=$E677)*(ROW(TableDiv[Agency])-ROW(TableDiv[[#Headers],[Agency]])),COLUMNS($F$7:AL$7))))</f>
        <v/>
      </c>
      <c r="AM677" s="1069" t="str" cm="1">
        <f t="array" ref="AM677">IF($D677&lt;COLUMNS($F$7:AM$7),"",INDEX(TableDiv[[GASB]:[GASB]],_xlfn.AGGREGATE(15,3,(TableDiv[[Agency]:[Agency]]=$E677)/(TableDiv[[Agency]:[Agency]]=$E677)*(ROW(TableDiv[Agency])-ROW(TableDiv[[#Headers],[Agency]])),COLUMNS($F$7:AM$7))))</f>
        <v/>
      </c>
      <c r="AN677" s="1069"/>
      <c r="AO677" s="1069"/>
      <c r="AP677" s="1069"/>
      <c r="AQ677" s="1069"/>
      <c r="AR677" s="1069"/>
      <c r="AS677" s="1069"/>
    </row>
    <row r="678" spans="1:45">
      <c r="A678" s="1069"/>
      <c r="B678" s="1069"/>
      <c r="C678" s="1069"/>
      <c r="W678" s="1069" t="str" cm="1">
        <f t="array" ref="W678">IF($D678&lt;COLUMNS($F$7:W$7),"",INDEX(TableDiv[[GASB]:[GASB]],_xlfn.AGGREGATE(15,3,(TableDiv[[Agency]:[Agency]]=$E678)/(TableDiv[[Agency]:[Agency]]=$E678)*(ROW(TableDiv[Agency])-ROW(TableDiv[[#Headers],[Agency]])),COLUMNS($F$7:W$7))))</f>
        <v/>
      </c>
      <c r="X678" s="1069" t="str" cm="1">
        <f t="array" ref="X678">IF($D678&lt;COLUMNS($F$7:X$7),"",INDEX(TableDiv[[GASB]:[GASB]],_xlfn.AGGREGATE(15,3,(TableDiv[[Agency]:[Agency]]=$E678)/(TableDiv[[Agency]:[Agency]]=$E678)*(ROW(TableDiv[Agency])-ROW(TableDiv[[#Headers],[Agency]])),COLUMNS($F$7:X$7))))</f>
        <v/>
      </c>
      <c r="Y678" s="1069" t="str" cm="1">
        <f t="array" ref="Y678">IF($D678&lt;COLUMNS($F$7:Y$7),"",INDEX(TableDiv[[GASB]:[GASB]],_xlfn.AGGREGATE(15,3,(TableDiv[[Agency]:[Agency]]=$E678)/(TableDiv[[Agency]:[Agency]]=$E678)*(ROW(TableDiv[Agency])-ROW(TableDiv[[#Headers],[Agency]])),COLUMNS($F$7:Y$7))))</f>
        <v/>
      </c>
      <c r="Z678" s="1069" t="str" cm="1">
        <f t="array" ref="Z678">IF($D678&lt;COLUMNS($F$7:Z$7),"",INDEX(TableDiv[[GASB]:[GASB]],_xlfn.AGGREGATE(15,3,(TableDiv[[Agency]:[Agency]]=$E678)/(TableDiv[[Agency]:[Agency]]=$E678)*(ROW(TableDiv[Agency])-ROW(TableDiv[[#Headers],[Agency]])),COLUMNS($F$7:Z$7))))</f>
        <v/>
      </c>
      <c r="AA678" s="1069" t="str" cm="1">
        <f t="array" ref="AA678">IF($D678&lt;COLUMNS($F$7:AA$7),"",INDEX(TableDiv[[GASB]:[GASB]],_xlfn.AGGREGATE(15,3,(TableDiv[[Agency]:[Agency]]=$E678)/(TableDiv[[Agency]:[Agency]]=$E678)*(ROW(TableDiv[Agency])-ROW(TableDiv[[#Headers],[Agency]])),COLUMNS($F$7:AA$7))))</f>
        <v/>
      </c>
      <c r="AB678" s="1069" t="str" cm="1">
        <f t="array" ref="AB678">IF($D678&lt;COLUMNS($F$7:AB$7),"",INDEX(TableDiv[[GASB]:[GASB]],_xlfn.AGGREGATE(15,3,(TableDiv[[Agency]:[Agency]]=$E678)/(TableDiv[[Agency]:[Agency]]=$E678)*(ROW(TableDiv[Agency])-ROW(TableDiv[[#Headers],[Agency]])),COLUMNS($F$7:AB$7))))</f>
        <v/>
      </c>
      <c r="AC678" s="1069" t="str" cm="1">
        <f t="array" ref="AC678">IF($D678&lt;COLUMNS($F$7:AC$7),"",INDEX(TableDiv[[GASB]:[GASB]],_xlfn.AGGREGATE(15,3,(TableDiv[[Agency]:[Agency]]=$E678)/(TableDiv[[Agency]:[Agency]]=$E678)*(ROW(TableDiv[Agency])-ROW(TableDiv[[#Headers],[Agency]])),COLUMNS($F$7:AC$7))))</f>
        <v/>
      </c>
      <c r="AD678" s="1069" t="str" cm="1">
        <f t="array" ref="AD678">IF($D678&lt;COLUMNS($F$7:AD$7),"",INDEX(TableDiv[[GASB]:[GASB]],_xlfn.AGGREGATE(15,3,(TableDiv[[Agency]:[Agency]]=$E678)/(TableDiv[[Agency]:[Agency]]=$E678)*(ROW(TableDiv[Agency])-ROW(TableDiv[[#Headers],[Agency]])),COLUMNS($F$7:AD$7))))</f>
        <v/>
      </c>
      <c r="AE678" s="1069" t="str" cm="1">
        <f t="array" ref="AE678">IF($D678&lt;COLUMNS($F$7:AE$7),"",INDEX(TableDiv[[GASB]:[GASB]],_xlfn.AGGREGATE(15,3,(TableDiv[[Agency]:[Agency]]=$E678)/(TableDiv[[Agency]:[Agency]]=$E678)*(ROW(TableDiv[Agency])-ROW(TableDiv[[#Headers],[Agency]])),COLUMNS($F$7:AE$7))))</f>
        <v/>
      </c>
      <c r="AF678" s="1069" t="str" cm="1">
        <f t="array" ref="AF678">IF($D678&lt;COLUMNS($F$7:AF$7),"",INDEX(TableDiv[[GASB]:[GASB]],_xlfn.AGGREGATE(15,3,(TableDiv[[Agency]:[Agency]]=$E678)/(TableDiv[[Agency]:[Agency]]=$E678)*(ROW(TableDiv[Agency])-ROW(TableDiv[[#Headers],[Agency]])),COLUMNS($F$7:AF$7))))</f>
        <v/>
      </c>
      <c r="AG678" s="1069" t="str" cm="1">
        <f t="array" ref="AG678">IF($D678&lt;COLUMNS($F$7:AG$7),"",INDEX(TableDiv[[GASB]:[GASB]],_xlfn.AGGREGATE(15,3,(TableDiv[[Agency]:[Agency]]=$E678)/(TableDiv[[Agency]:[Agency]]=$E678)*(ROW(TableDiv[Agency])-ROW(TableDiv[[#Headers],[Agency]])),COLUMNS($F$7:AG$7))))</f>
        <v/>
      </c>
      <c r="AH678" s="1069" t="str" cm="1">
        <f t="array" ref="AH678">IF($D678&lt;COLUMNS($F$7:AH$7),"",INDEX(TableDiv[[GASB]:[GASB]],_xlfn.AGGREGATE(15,3,(TableDiv[[Agency]:[Agency]]=$E678)/(TableDiv[[Agency]:[Agency]]=$E678)*(ROW(TableDiv[Agency])-ROW(TableDiv[[#Headers],[Agency]])),COLUMNS($F$7:AH$7))))</f>
        <v/>
      </c>
      <c r="AI678" s="1069" t="str" cm="1">
        <f t="array" ref="AI678">IF($D678&lt;COLUMNS($F$7:AI$7),"",INDEX(TableDiv[[GASB]:[GASB]],_xlfn.AGGREGATE(15,3,(TableDiv[[Agency]:[Agency]]=$E678)/(TableDiv[[Agency]:[Agency]]=$E678)*(ROW(TableDiv[Agency])-ROW(TableDiv[[#Headers],[Agency]])),COLUMNS($F$7:AI$7))))</f>
        <v/>
      </c>
      <c r="AJ678" s="1069" t="str" cm="1">
        <f t="array" ref="AJ678">IF($D678&lt;COLUMNS($F$7:AJ$7),"",INDEX(TableDiv[[GASB]:[GASB]],_xlfn.AGGREGATE(15,3,(TableDiv[[Agency]:[Agency]]=$E678)/(TableDiv[[Agency]:[Agency]]=$E678)*(ROW(TableDiv[Agency])-ROW(TableDiv[[#Headers],[Agency]])),COLUMNS($F$7:AJ$7))))</f>
        <v/>
      </c>
      <c r="AK678" s="1069" t="str" cm="1">
        <f t="array" ref="AK678">IF($D678&lt;COLUMNS($F$7:AK$7),"",INDEX(TableDiv[[GASB]:[GASB]],_xlfn.AGGREGATE(15,3,(TableDiv[[Agency]:[Agency]]=$E678)/(TableDiv[[Agency]:[Agency]]=$E678)*(ROW(TableDiv[Agency])-ROW(TableDiv[[#Headers],[Agency]])),COLUMNS($F$7:AK$7))))</f>
        <v/>
      </c>
      <c r="AL678" s="1069" t="str" cm="1">
        <f t="array" ref="AL678">IF($D678&lt;COLUMNS($F$7:AL$7),"",INDEX(TableDiv[[GASB]:[GASB]],_xlfn.AGGREGATE(15,3,(TableDiv[[Agency]:[Agency]]=$E678)/(TableDiv[[Agency]:[Agency]]=$E678)*(ROW(TableDiv[Agency])-ROW(TableDiv[[#Headers],[Agency]])),COLUMNS($F$7:AL$7))))</f>
        <v/>
      </c>
      <c r="AM678" s="1069" t="str" cm="1">
        <f t="array" ref="AM678">IF($D678&lt;COLUMNS($F$7:AM$7),"",INDEX(TableDiv[[GASB]:[GASB]],_xlfn.AGGREGATE(15,3,(TableDiv[[Agency]:[Agency]]=$E678)/(TableDiv[[Agency]:[Agency]]=$E678)*(ROW(TableDiv[Agency])-ROW(TableDiv[[#Headers],[Agency]])),COLUMNS($F$7:AM$7))))</f>
        <v/>
      </c>
      <c r="AN678" s="1069"/>
      <c r="AO678" s="1069"/>
      <c r="AP678" s="1069"/>
      <c r="AQ678" s="1069"/>
      <c r="AR678" s="1069"/>
      <c r="AS678" s="1069"/>
    </row>
    <row r="679" spans="1:45">
      <c r="A679" s="1069"/>
      <c r="B679" s="1069"/>
      <c r="C679" s="1069"/>
      <c r="W679" s="1069" t="str" cm="1">
        <f t="array" ref="W679">IF($D679&lt;COLUMNS($F$7:W$7),"",INDEX(TableDiv[[GASB]:[GASB]],_xlfn.AGGREGATE(15,3,(TableDiv[[Agency]:[Agency]]=$E679)/(TableDiv[[Agency]:[Agency]]=$E679)*(ROW(TableDiv[Agency])-ROW(TableDiv[[#Headers],[Agency]])),COLUMNS($F$7:W$7))))</f>
        <v/>
      </c>
      <c r="X679" s="1069" t="str" cm="1">
        <f t="array" ref="X679">IF($D679&lt;COLUMNS($F$7:X$7),"",INDEX(TableDiv[[GASB]:[GASB]],_xlfn.AGGREGATE(15,3,(TableDiv[[Agency]:[Agency]]=$E679)/(TableDiv[[Agency]:[Agency]]=$E679)*(ROW(TableDiv[Agency])-ROW(TableDiv[[#Headers],[Agency]])),COLUMNS($F$7:X$7))))</f>
        <v/>
      </c>
      <c r="Y679" s="1069" t="str" cm="1">
        <f t="array" ref="Y679">IF($D679&lt;COLUMNS($F$7:Y$7),"",INDEX(TableDiv[[GASB]:[GASB]],_xlfn.AGGREGATE(15,3,(TableDiv[[Agency]:[Agency]]=$E679)/(TableDiv[[Agency]:[Agency]]=$E679)*(ROW(TableDiv[Agency])-ROW(TableDiv[[#Headers],[Agency]])),COLUMNS($F$7:Y$7))))</f>
        <v/>
      </c>
      <c r="Z679" s="1069" t="str" cm="1">
        <f t="array" ref="Z679">IF($D679&lt;COLUMNS($F$7:Z$7),"",INDEX(TableDiv[[GASB]:[GASB]],_xlfn.AGGREGATE(15,3,(TableDiv[[Agency]:[Agency]]=$E679)/(TableDiv[[Agency]:[Agency]]=$E679)*(ROW(TableDiv[Agency])-ROW(TableDiv[[#Headers],[Agency]])),COLUMNS($F$7:Z$7))))</f>
        <v/>
      </c>
      <c r="AA679" s="1069" t="str" cm="1">
        <f t="array" ref="AA679">IF($D679&lt;COLUMNS($F$7:AA$7),"",INDEX(TableDiv[[GASB]:[GASB]],_xlfn.AGGREGATE(15,3,(TableDiv[[Agency]:[Agency]]=$E679)/(TableDiv[[Agency]:[Agency]]=$E679)*(ROW(TableDiv[Agency])-ROW(TableDiv[[#Headers],[Agency]])),COLUMNS($F$7:AA$7))))</f>
        <v/>
      </c>
      <c r="AB679" s="1069" t="str" cm="1">
        <f t="array" ref="AB679">IF($D679&lt;COLUMNS($F$7:AB$7),"",INDEX(TableDiv[[GASB]:[GASB]],_xlfn.AGGREGATE(15,3,(TableDiv[[Agency]:[Agency]]=$E679)/(TableDiv[[Agency]:[Agency]]=$E679)*(ROW(TableDiv[Agency])-ROW(TableDiv[[#Headers],[Agency]])),COLUMNS($F$7:AB$7))))</f>
        <v/>
      </c>
      <c r="AC679" s="1069" t="str" cm="1">
        <f t="array" ref="AC679">IF($D679&lt;COLUMNS($F$7:AC$7),"",INDEX(TableDiv[[GASB]:[GASB]],_xlfn.AGGREGATE(15,3,(TableDiv[[Agency]:[Agency]]=$E679)/(TableDiv[[Agency]:[Agency]]=$E679)*(ROW(TableDiv[Agency])-ROW(TableDiv[[#Headers],[Agency]])),COLUMNS($F$7:AC$7))))</f>
        <v/>
      </c>
      <c r="AD679" s="1069" t="str" cm="1">
        <f t="array" ref="AD679">IF($D679&lt;COLUMNS($F$7:AD$7),"",INDEX(TableDiv[[GASB]:[GASB]],_xlfn.AGGREGATE(15,3,(TableDiv[[Agency]:[Agency]]=$E679)/(TableDiv[[Agency]:[Agency]]=$E679)*(ROW(TableDiv[Agency])-ROW(TableDiv[[#Headers],[Agency]])),COLUMNS($F$7:AD$7))))</f>
        <v/>
      </c>
      <c r="AE679" s="1069" t="str" cm="1">
        <f t="array" ref="AE679">IF($D679&lt;COLUMNS($F$7:AE$7),"",INDEX(TableDiv[[GASB]:[GASB]],_xlfn.AGGREGATE(15,3,(TableDiv[[Agency]:[Agency]]=$E679)/(TableDiv[[Agency]:[Agency]]=$E679)*(ROW(TableDiv[Agency])-ROW(TableDiv[[#Headers],[Agency]])),COLUMNS($F$7:AE$7))))</f>
        <v/>
      </c>
      <c r="AF679" s="1069" t="str" cm="1">
        <f t="array" ref="AF679">IF($D679&lt;COLUMNS($F$7:AF$7),"",INDEX(TableDiv[[GASB]:[GASB]],_xlfn.AGGREGATE(15,3,(TableDiv[[Agency]:[Agency]]=$E679)/(TableDiv[[Agency]:[Agency]]=$E679)*(ROW(TableDiv[Agency])-ROW(TableDiv[[#Headers],[Agency]])),COLUMNS($F$7:AF$7))))</f>
        <v/>
      </c>
      <c r="AG679" s="1069" t="str" cm="1">
        <f t="array" ref="AG679">IF($D679&lt;COLUMNS($F$7:AG$7),"",INDEX(TableDiv[[GASB]:[GASB]],_xlfn.AGGREGATE(15,3,(TableDiv[[Agency]:[Agency]]=$E679)/(TableDiv[[Agency]:[Agency]]=$E679)*(ROW(TableDiv[Agency])-ROW(TableDiv[[#Headers],[Agency]])),COLUMNS($F$7:AG$7))))</f>
        <v/>
      </c>
      <c r="AH679" s="1069" t="str" cm="1">
        <f t="array" ref="AH679">IF($D679&lt;COLUMNS($F$7:AH$7),"",INDEX(TableDiv[[GASB]:[GASB]],_xlfn.AGGREGATE(15,3,(TableDiv[[Agency]:[Agency]]=$E679)/(TableDiv[[Agency]:[Agency]]=$E679)*(ROW(TableDiv[Agency])-ROW(TableDiv[[#Headers],[Agency]])),COLUMNS($F$7:AH$7))))</f>
        <v/>
      </c>
      <c r="AI679" s="1069" t="str" cm="1">
        <f t="array" ref="AI679">IF($D679&lt;COLUMNS($F$7:AI$7),"",INDEX(TableDiv[[GASB]:[GASB]],_xlfn.AGGREGATE(15,3,(TableDiv[[Agency]:[Agency]]=$E679)/(TableDiv[[Agency]:[Agency]]=$E679)*(ROW(TableDiv[Agency])-ROW(TableDiv[[#Headers],[Agency]])),COLUMNS($F$7:AI$7))))</f>
        <v/>
      </c>
      <c r="AJ679" s="1069" t="str" cm="1">
        <f t="array" ref="AJ679">IF($D679&lt;COLUMNS($F$7:AJ$7),"",INDEX(TableDiv[[GASB]:[GASB]],_xlfn.AGGREGATE(15,3,(TableDiv[[Agency]:[Agency]]=$E679)/(TableDiv[[Agency]:[Agency]]=$E679)*(ROW(TableDiv[Agency])-ROW(TableDiv[[#Headers],[Agency]])),COLUMNS($F$7:AJ$7))))</f>
        <v/>
      </c>
      <c r="AK679" s="1069" t="str" cm="1">
        <f t="array" ref="AK679">IF($D679&lt;COLUMNS($F$7:AK$7),"",INDEX(TableDiv[[GASB]:[GASB]],_xlfn.AGGREGATE(15,3,(TableDiv[[Agency]:[Agency]]=$E679)/(TableDiv[[Agency]:[Agency]]=$E679)*(ROW(TableDiv[Agency])-ROW(TableDiv[[#Headers],[Agency]])),COLUMNS($F$7:AK$7))))</f>
        <v/>
      </c>
      <c r="AL679" s="1069" t="str" cm="1">
        <f t="array" ref="AL679">IF($D679&lt;COLUMNS($F$7:AL$7),"",INDEX(TableDiv[[GASB]:[GASB]],_xlfn.AGGREGATE(15,3,(TableDiv[[Agency]:[Agency]]=$E679)/(TableDiv[[Agency]:[Agency]]=$E679)*(ROW(TableDiv[Agency])-ROW(TableDiv[[#Headers],[Agency]])),COLUMNS($F$7:AL$7))))</f>
        <v/>
      </c>
      <c r="AM679" s="1069" t="str" cm="1">
        <f t="array" ref="AM679">IF($D679&lt;COLUMNS($F$7:AM$7),"",INDEX(TableDiv[[GASB]:[GASB]],_xlfn.AGGREGATE(15,3,(TableDiv[[Agency]:[Agency]]=$E679)/(TableDiv[[Agency]:[Agency]]=$E679)*(ROW(TableDiv[Agency])-ROW(TableDiv[[#Headers],[Agency]])),COLUMNS($F$7:AM$7))))</f>
        <v/>
      </c>
      <c r="AN679" s="1069"/>
      <c r="AO679" s="1069"/>
      <c r="AP679" s="1069"/>
      <c r="AQ679" s="1069"/>
      <c r="AR679" s="1069"/>
      <c r="AS679" s="1069"/>
    </row>
    <row r="680" spans="1:45">
      <c r="A680" s="1069"/>
      <c r="B680" s="1069"/>
      <c r="C680" s="1069"/>
      <c r="W680" s="1069" t="str" cm="1">
        <f t="array" ref="W680">IF($D680&lt;COLUMNS($F$7:W$7),"",INDEX(TableDiv[[GASB]:[GASB]],_xlfn.AGGREGATE(15,3,(TableDiv[[Agency]:[Agency]]=$E680)/(TableDiv[[Agency]:[Agency]]=$E680)*(ROW(TableDiv[Agency])-ROW(TableDiv[[#Headers],[Agency]])),COLUMNS($F$7:W$7))))</f>
        <v/>
      </c>
      <c r="X680" s="1069" t="str" cm="1">
        <f t="array" ref="X680">IF($D680&lt;COLUMNS($F$7:X$7),"",INDEX(TableDiv[[GASB]:[GASB]],_xlfn.AGGREGATE(15,3,(TableDiv[[Agency]:[Agency]]=$E680)/(TableDiv[[Agency]:[Agency]]=$E680)*(ROW(TableDiv[Agency])-ROW(TableDiv[[#Headers],[Agency]])),COLUMNS($F$7:X$7))))</f>
        <v/>
      </c>
      <c r="Y680" s="1069" t="str" cm="1">
        <f t="array" ref="Y680">IF($D680&lt;COLUMNS($F$7:Y$7),"",INDEX(TableDiv[[GASB]:[GASB]],_xlfn.AGGREGATE(15,3,(TableDiv[[Agency]:[Agency]]=$E680)/(TableDiv[[Agency]:[Agency]]=$E680)*(ROW(TableDiv[Agency])-ROW(TableDiv[[#Headers],[Agency]])),COLUMNS($F$7:Y$7))))</f>
        <v/>
      </c>
      <c r="Z680" s="1069" t="str" cm="1">
        <f t="array" ref="Z680">IF($D680&lt;COLUMNS($F$7:Z$7),"",INDEX(TableDiv[[GASB]:[GASB]],_xlfn.AGGREGATE(15,3,(TableDiv[[Agency]:[Agency]]=$E680)/(TableDiv[[Agency]:[Agency]]=$E680)*(ROW(TableDiv[Agency])-ROW(TableDiv[[#Headers],[Agency]])),COLUMNS($F$7:Z$7))))</f>
        <v/>
      </c>
      <c r="AA680" s="1069" t="str" cm="1">
        <f t="array" ref="AA680">IF($D680&lt;COLUMNS($F$7:AA$7),"",INDEX(TableDiv[[GASB]:[GASB]],_xlfn.AGGREGATE(15,3,(TableDiv[[Agency]:[Agency]]=$E680)/(TableDiv[[Agency]:[Agency]]=$E680)*(ROW(TableDiv[Agency])-ROW(TableDiv[[#Headers],[Agency]])),COLUMNS($F$7:AA$7))))</f>
        <v/>
      </c>
      <c r="AB680" s="1069" t="str" cm="1">
        <f t="array" ref="AB680">IF($D680&lt;COLUMNS($F$7:AB$7),"",INDEX(TableDiv[[GASB]:[GASB]],_xlfn.AGGREGATE(15,3,(TableDiv[[Agency]:[Agency]]=$E680)/(TableDiv[[Agency]:[Agency]]=$E680)*(ROW(TableDiv[Agency])-ROW(TableDiv[[#Headers],[Agency]])),COLUMNS($F$7:AB$7))))</f>
        <v/>
      </c>
      <c r="AC680" s="1069" t="str" cm="1">
        <f t="array" ref="AC680">IF($D680&lt;COLUMNS($F$7:AC$7),"",INDEX(TableDiv[[GASB]:[GASB]],_xlfn.AGGREGATE(15,3,(TableDiv[[Agency]:[Agency]]=$E680)/(TableDiv[[Agency]:[Agency]]=$E680)*(ROW(TableDiv[Agency])-ROW(TableDiv[[#Headers],[Agency]])),COLUMNS($F$7:AC$7))))</f>
        <v/>
      </c>
      <c r="AD680" s="1069" t="str" cm="1">
        <f t="array" ref="AD680">IF($D680&lt;COLUMNS($F$7:AD$7),"",INDEX(TableDiv[[GASB]:[GASB]],_xlfn.AGGREGATE(15,3,(TableDiv[[Agency]:[Agency]]=$E680)/(TableDiv[[Agency]:[Agency]]=$E680)*(ROW(TableDiv[Agency])-ROW(TableDiv[[#Headers],[Agency]])),COLUMNS($F$7:AD$7))))</f>
        <v/>
      </c>
      <c r="AE680" s="1069" t="str" cm="1">
        <f t="array" ref="AE680">IF($D680&lt;COLUMNS($F$7:AE$7),"",INDEX(TableDiv[[GASB]:[GASB]],_xlfn.AGGREGATE(15,3,(TableDiv[[Agency]:[Agency]]=$E680)/(TableDiv[[Agency]:[Agency]]=$E680)*(ROW(TableDiv[Agency])-ROW(TableDiv[[#Headers],[Agency]])),COLUMNS($F$7:AE$7))))</f>
        <v/>
      </c>
      <c r="AF680" s="1069" t="str" cm="1">
        <f t="array" ref="AF680">IF($D680&lt;COLUMNS($F$7:AF$7),"",INDEX(TableDiv[[GASB]:[GASB]],_xlfn.AGGREGATE(15,3,(TableDiv[[Agency]:[Agency]]=$E680)/(TableDiv[[Agency]:[Agency]]=$E680)*(ROW(TableDiv[Agency])-ROW(TableDiv[[#Headers],[Agency]])),COLUMNS($F$7:AF$7))))</f>
        <v/>
      </c>
      <c r="AG680" s="1069" t="str" cm="1">
        <f t="array" ref="AG680">IF($D680&lt;COLUMNS($F$7:AG$7),"",INDEX(TableDiv[[GASB]:[GASB]],_xlfn.AGGREGATE(15,3,(TableDiv[[Agency]:[Agency]]=$E680)/(TableDiv[[Agency]:[Agency]]=$E680)*(ROW(TableDiv[Agency])-ROW(TableDiv[[#Headers],[Agency]])),COLUMNS($F$7:AG$7))))</f>
        <v/>
      </c>
      <c r="AH680" s="1069" t="str" cm="1">
        <f t="array" ref="AH680">IF($D680&lt;COLUMNS($F$7:AH$7),"",INDEX(TableDiv[[GASB]:[GASB]],_xlfn.AGGREGATE(15,3,(TableDiv[[Agency]:[Agency]]=$E680)/(TableDiv[[Agency]:[Agency]]=$E680)*(ROW(TableDiv[Agency])-ROW(TableDiv[[#Headers],[Agency]])),COLUMNS($F$7:AH$7))))</f>
        <v/>
      </c>
      <c r="AI680" s="1069" t="str" cm="1">
        <f t="array" ref="AI680">IF($D680&lt;COLUMNS($F$7:AI$7),"",INDEX(TableDiv[[GASB]:[GASB]],_xlfn.AGGREGATE(15,3,(TableDiv[[Agency]:[Agency]]=$E680)/(TableDiv[[Agency]:[Agency]]=$E680)*(ROW(TableDiv[Agency])-ROW(TableDiv[[#Headers],[Agency]])),COLUMNS($F$7:AI$7))))</f>
        <v/>
      </c>
      <c r="AJ680" s="1069" t="str" cm="1">
        <f t="array" ref="AJ680">IF($D680&lt;COLUMNS($F$7:AJ$7),"",INDEX(TableDiv[[GASB]:[GASB]],_xlfn.AGGREGATE(15,3,(TableDiv[[Agency]:[Agency]]=$E680)/(TableDiv[[Agency]:[Agency]]=$E680)*(ROW(TableDiv[Agency])-ROW(TableDiv[[#Headers],[Agency]])),COLUMNS($F$7:AJ$7))))</f>
        <v/>
      </c>
      <c r="AK680" s="1069" t="str" cm="1">
        <f t="array" ref="AK680">IF($D680&lt;COLUMNS($F$7:AK$7),"",INDEX(TableDiv[[GASB]:[GASB]],_xlfn.AGGREGATE(15,3,(TableDiv[[Agency]:[Agency]]=$E680)/(TableDiv[[Agency]:[Agency]]=$E680)*(ROW(TableDiv[Agency])-ROW(TableDiv[[#Headers],[Agency]])),COLUMNS($F$7:AK$7))))</f>
        <v/>
      </c>
      <c r="AL680" s="1069" t="str" cm="1">
        <f t="array" ref="AL680">IF($D680&lt;COLUMNS($F$7:AL$7),"",INDEX(TableDiv[[GASB]:[GASB]],_xlfn.AGGREGATE(15,3,(TableDiv[[Agency]:[Agency]]=$E680)/(TableDiv[[Agency]:[Agency]]=$E680)*(ROW(TableDiv[Agency])-ROW(TableDiv[[#Headers],[Agency]])),COLUMNS($F$7:AL$7))))</f>
        <v/>
      </c>
      <c r="AM680" s="1069" t="str" cm="1">
        <f t="array" ref="AM680">IF($D680&lt;COLUMNS($F$7:AM$7),"",INDEX(TableDiv[[GASB]:[GASB]],_xlfn.AGGREGATE(15,3,(TableDiv[[Agency]:[Agency]]=$E680)/(TableDiv[[Agency]:[Agency]]=$E680)*(ROW(TableDiv[Agency])-ROW(TableDiv[[#Headers],[Agency]])),COLUMNS($F$7:AM$7))))</f>
        <v/>
      </c>
      <c r="AN680" s="1069"/>
      <c r="AO680" s="1069"/>
      <c r="AP680" s="1069"/>
      <c r="AQ680" s="1069"/>
      <c r="AR680" s="1069"/>
      <c r="AS680" s="1069"/>
    </row>
    <row r="681" spans="1:45">
      <c r="A681" s="1069"/>
      <c r="B681" s="1069"/>
      <c r="C681" s="1069"/>
      <c r="W681" s="1069" t="str" cm="1">
        <f t="array" ref="W681">IF($D681&lt;COLUMNS($F$7:W$7),"",INDEX(TableDiv[[GASB]:[GASB]],_xlfn.AGGREGATE(15,3,(TableDiv[[Agency]:[Agency]]=$E681)/(TableDiv[[Agency]:[Agency]]=$E681)*(ROW(TableDiv[Agency])-ROW(TableDiv[[#Headers],[Agency]])),COLUMNS($F$7:W$7))))</f>
        <v/>
      </c>
      <c r="X681" s="1069" t="str" cm="1">
        <f t="array" ref="X681">IF($D681&lt;COLUMNS($F$7:X$7),"",INDEX(TableDiv[[GASB]:[GASB]],_xlfn.AGGREGATE(15,3,(TableDiv[[Agency]:[Agency]]=$E681)/(TableDiv[[Agency]:[Agency]]=$E681)*(ROW(TableDiv[Agency])-ROW(TableDiv[[#Headers],[Agency]])),COLUMNS($F$7:X$7))))</f>
        <v/>
      </c>
      <c r="Y681" s="1069" t="str" cm="1">
        <f t="array" ref="Y681">IF($D681&lt;COLUMNS($F$7:Y$7),"",INDEX(TableDiv[[GASB]:[GASB]],_xlfn.AGGREGATE(15,3,(TableDiv[[Agency]:[Agency]]=$E681)/(TableDiv[[Agency]:[Agency]]=$E681)*(ROW(TableDiv[Agency])-ROW(TableDiv[[#Headers],[Agency]])),COLUMNS($F$7:Y$7))))</f>
        <v/>
      </c>
      <c r="Z681" s="1069" t="str" cm="1">
        <f t="array" ref="Z681">IF($D681&lt;COLUMNS($F$7:Z$7),"",INDEX(TableDiv[[GASB]:[GASB]],_xlfn.AGGREGATE(15,3,(TableDiv[[Agency]:[Agency]]=$E681)/(TableDiv[[Agency]:[Agency]]=$E681)*(ROW(TableDiv[Agency])-ROW(TableDiv[[#Headers],[Agency]])),COLUMNS($F$7:Z$7))))</f>
        <v/>
      </c>
      <c r="AA681" s="1069" t="str" cm="1">
        <f t="array" ref="AA681">IF($D681&lt;COLUMNS($F$7:AA$7),"",INDEX(TableDiv[[GASB]:[GASB]],_xlfn.AGGREGATE(15,3,(TableDiv[[Agency]:[Agency]]=$E681)/(TableDiv[[Agency]:[Agency]]=$E681)*(ROW(TableDiv[Agency])-ROW(TableDiv[[#Headers],[Agency]])),COLUMNS($F$7:AA$7))))</f>
        <v/>
      </c>
      <c r="AB681" s="1069" t="str" cm="1">
        <f t="array" ref="AB681">IF($D681&lt;COLUMNS($F$7:AB$7),"",INDEX(TableDiv[[GASB]:[GASB]],_xlfn.AGGREGATE(15,3,(TableDiv[[Agency]:[Agency]]=$E681)/(TableDiv[[Agency]:[Agency]]=$E681)*(ROW(TableDiv[Agency])-ROW(TableDiv[[#Headers],[Agency]])),COLUMNS($F$7:AB$7))))</f>
        <v/>
      </c>
      <c r="AC681" s="1069" t="str" cm="1">
        <f t="array" ref="AC681">IF($D681&lt;COLUMNS($F$7:AC$7),"",INDEX(TableDiv[[GASB]:[GASB]],_xlfn.AGGREGATE(15,3,(TableDiv[[Agency]:[Agency]]=$E681)/(TableDiv[[Agency]:[Agency]]=$E681)*(ROW(TableDiv[Agency])-ROW(TableDiv[[#Headers],[Agency]])),COLUMNS($F$7:AC$7))))</f>
        <v/>
      </c>
      <c r="AD681" s="1069" t="str" cm="1">
        <f t="array" ref="AD681">IF($D681&lt;COLUMNS($F$7:AD$7),"",INDEX(TableDiv[[GASB]:[GASB]],_xlfn.AGGREGATE(15,3,(TableDiv[[Agency]:[Agency]]=$E681)/(TableDiv[[Agency]:[Agency]]=$E681)*(ROW(TableDiv[Agency])-ROW(TableDiv[[#Headers],[Agency]])),COLUMNS($F$7:AD$7))))</f>
        <v/>
      </c>
      <c r="AE681" s="1069" t="str" cm="1">
        <f t="array" ref="AE681">IF($D681&lt;COLUMNS($F$7:AE$7),"",INDEX(TableDiv[[GASB]:[GASB]],_xlfn.AGGREGATE(15,3,(TableDiv[[Agency]:[Agency]]=$E681)/(TableDiv[[Agency]:[Agency]]=$E681)*(ROW(TableDiv[Agency])-ROW(TableDiv[[#Headers],[Agency]])),COLUMNS($F$7:AE$7))))</f>
        <v/>
      </c>
      <c r="AF681" s="1069" t="str" cm="1">
        <f t="array" ref="AF681">IF($D681&lt;COLUMNS($F$7:AF$7),"",INDEX(TableDiv[[GASB]:[GASB]],_xlfn.AGGREGATE(15,3,(TableDiv[[Agency]:[Agency]]=$E681)/(TableDiv[[Agency]:[Agency]]=$E681)*(ROW(TableDiv[Agency])-ROW(TableDiv[[#Headers],[Agency]])),COLUMNS($F$7:AF$7))))</f>
        <v/>
      </c>
      <c r="AG681" s="1069" t="str" cm="1">
        <f t="array" ref="AG681">IF($D681&lt;COLUMNS($F$7:AG$7),"",INDEX(TableDiv[[GASB]:[GASB]],_xlfn.AGGREGATE(15,3,(TableDiv[[Agency]:[Agency]]=$E681)/(TableDiv[[Agency]:[Agency]]=$E681)*(ROW(TableDiv[Agency])-ROW(TableDiv[[#Headers],[Agency]])),COLUMNS($F$7:AG$7))))</f>
        <v/>
      </c>
      <c r="AH681" s="1069" t="str" cm="1">
        <f t="array" ref="AH681">IF($D681&lt;COLUMNS($F$7:AH$7),"",INDEX(TableDiv[[GASB]:[GASB]],_xlfn.AGGREGATE(15,3,(TableDiv[[Agency]:[Agency]]=$E681)/(TableDiv[[Agency]:[Agency]]=$E681)*(ROW(TableDiv[Agency])-ROW(TableDiv[[#Headers],[Agency]])),COLUMNS($F$7:AH$7))))</f>
        <v/>
      </c>
      <c r="AI681" s="1069" t="str" cm="1">
        <f t="array" ref="AI681">IF($D681&lt;COLUMNS($F$7:AI$7),"",INDEX(TableDiv[[GASB]:[GASB]],_xlfn.AGGREGATE(15,3,(TableDiv[[Agency]:[Agency]]=$E681)/(TableDiv[[Agency]:[Agency]]=$E681)*(ROW(TableDiv[Agency])-ROW(TableDiv[[#Headers],[Agency]])),COLUMNS($F$7:AI$7))))</f>
        <v/>
      </c>
      <c r="AJ681" s="1069" t="str" cm="1">
        <f t="array" ref="AJ681">IF($D681&lt;COLUMNS($F$7:AJ$7),"",INDEX(TableDiv[[GASB]:[GASB]],_xlfn.AGGREGATE(15,3,(TableDiv[[Agency]:[Agency]]=$E681)/(TableDiv[[Agency]:[Agency]]=$E681)*(ROW(TableDiv[Agency])-ROW(TableDiv[[#Headers],[Agency]])),COLUMNS($F$7:AJ$7))))</f>
        <v/>
      </c>
      <c r="AK681" s="1069" t="str" cm="1">
        <f t="array" ref="AK681">IF($D681&lt;COLUMNS($F$7:AK$7),"",INDEX(TableDiv[[GASB]:[GASB]],_xlfn.AGGREGATE(15,3,(TableDiv[[Agency]:[Agency]]=$E681)/(TableDiv[[Agency]:[Agency]]=$E681)*(ROW(TableDiv[Agency])-ROW(TableDiv[[#Headers],[Agency]])),COLUMNS($F$7:AK$7))))</f>
        <v/>
      </c>
      <c r="AL681" s="1069" t="str" cm="1">
        <f t="array" ref="AL681">IF($D681&lt;COLUMNS($F$7:AL$7),"",INDEX(TableDiv[[GASB]:[GASB]],_xlfn.AGGREGATE(15,3,(TableDiv[[Agency]:[Agency]]=$E681)/(TableDiv[[Agency]:[Agency]]=$E681)*(ROW(TableDiv[Agency])-ROW(TableDiv[[#Headers],[Agency]])),COLUMNS($F$7:AL$7))))</f>
        <v/>
      </c>
      <c r="AM681" s="1069" t="str" cm="1">
        <f t="array" ref="AM681">IF($D681&lt;COLUMNS($F$7:AM$7),"",INDEX(TableDiv[[GASB]:[GASB]],_xlfn.AGGREGATE(15,3,(TableDiv[[Agency]:[Agency]]=$E681)/(TableDiv[[Agency]:[Agency]]=$E681)*(ROW(TableDiv[Agency])-ROW(TableDiv[[#Headers],[Agency]])),COLUMNS($F$7:AM$7))))</f>
        <v/>
      </c>
      <c r="AN681" s="1069"/>
      <c r="AO681" s="1069"/>
      <c r="AP681" s="1069"/>
      <c r="AQ681" s="1069"/>
      <c r="AR681" s="1069"/>
      <c r="AS681" s="1069"/>
    </row>
    <row r="682" spans="1:45">
      <c r="A682" s="1069"/>
      <c r="B682" s="1069"/>
      <c r="C682" s="1069"/>
      <c r="W682" s="1069" t="str" cm="1">
        <f t="array" ref="W682">IF($D682&lt;COLUMNS($F$7:W$7),"",INDEX(TableDiv[[GASB]:[GASB]],_xlfn.AGGREGATE(15,3,(TableDiv[[Agency]:[Agency]]=$E682)/(TableDiv[[Agency]:[Agency]]=$E682)*(ROW(TableDiv[Agency])-ROW(TableDiv[[#Headers],[Agency]])),COLUMNS($F$7:W$7))))</f>
        <v/>
      </c>
      <c r="X682" s="1069" t="str" cm="1">
        <f t="array" ref="X682">IF($D682&lt;COLUMNS($F$7:X$7),"",INDEX(TableDiv[[GASB]:[GASB]],_xlfn.AGGREGATE(15,3,(TableDiv[[Agency]:[Agency]]=$E682)/(TableDiv[[Agency]:[Agency]]=$E682)*(ROW(TableDiv[Agency])-ROW(TableDiv[[#Headers],[Agency]])),COLUMNS($F$7:X$7))))</f>
        <v/>
      </c>
      <c r="Y682" s="1069" t="str" cm="1">
        <f t="array" ref="Y682">IF($D682&lt;COLUMNS($F$7:Y$7),"",INDEX(TableDiv[[GASB]:[GASB]],_xlfn.AGGREGATE(15,3,(TableDiv[[Agency]:[Agency]]=$E682)/(TableDiv[[Agency]:[Agency]]=$E682)*(ROW(TableDiv[Agency])-ROW(TableDiv[[#Headers],[Agency]])),COLUMNS($F$7:Y$7))))</f>
        <v/>
      </c>
      <c r="Z682" s="1069" t="str" cm="1">
        <f t="array" ref="Z682">IF($D682&lt;COLUMNS($F$7:Z$7),"",INDEX(TableDiv[[GASB]:[GASB]],_xlfn.AGGREGATE(15,3,(TableDiv[[Agency]:[Agency]]=$E682)/(TableDiv[[Agency]:[Agency]]=$E682)*(ROW(TableDiv[Agency])-ROW(TableDiv[[#Headers],[Agency]])),COLUMNS($F$7:Z$7))))</f>
        <v/>
      </c>
      <c r="AA682" s="1069" t="str" cm="1">
        <f t="array" ref="AA682">IF($D682&lt;COLUMNS($F$7:AA$7),"",INDEX(TableDiv[[GASB]:[GASB]],_xlfn.AGGREGATE(15,3,(TableDiv[[Agency]:[Agency]]=$E682)/(TableDiv[[Agency]:[Agency]]=$E682)*(ROW(TableDiv[Agency])-ROW(TableDiv[[#Headers],[Agency]])),COLUMNS($F$7:AA$7))))</f>
        <v/>
      </c>
      <c r="AB682" s="1069" t="str" cm="1">
        <f t="array" ref="AB682">IF($D682&lt;COLUMNS($F$7:AB$7),"",INDEX(TableDiv[[GASB]:[GASB]],_xlfn.AGGREGATE(15,3,(TableDiv[[Agency]:[Agency]]=$E682)/(TableDiv[[Agency]:[Agency]]=$E682)*(ROW(TableDiv[Agency])-ROW(TableDiv[[#Headers],[Agency]])),COLUMNS($F$7:AB$7))))</f>
        <v/>
      </c>
      <c r="AC682" s="1069" t="str" cm="1">
        <f t="array" ref="AC682">IF($D682&lt;COLUMNS($F$7:AC$7),"",INDEX(TableDiv[[GASB]:[GASB]],_xlfn.AGGREGATE(15,3,(TableDiv[[Agency]:[Agency]]=$E682)/(TableDiv[[Agency]:[Agency]]=$E682)*(ROW(TableDiv[Agency])-ROW(TableDiv[[#Headers],[Agency]])),COLUMNS($F$7:AC$7))))</f>
        <v/>
      </c>
      <c r="AD682" s="1069" t="str" cm="1">
        <f t="array" ref="AD682">IF($D682&lt;COLUMNS($F$7:AD$7),"",INDEX(TableDiv[[GASB]:[GASB]],_xlfn.AGGREGATE(15,3,(TableDiv[[Agency]:[Agency]]=$E682)/(TableDiv[[Agency]:[Agency]]=$E682)*(ROW(TableDiv[Agency])-ROW(TableDiv[[#Headers],[Agency]])),COLUMNS($F$7:AD$7))))</f>
        <v/>
      </c>
      <c r="AE682" s="1069" t="str" cm="1">
        <f t="array" ref="AE682">IF($D682&lt;COLUMNS($F$7:AE$7),"",INDEX(TableDiv[[GASB]:[GASB]],_xlfn.AGGREGATE(15,3,(TableDiv[[Agency]:[Agency]]=$E682)/(TableDiv[[Agency]:[Agency]]=$E682)*(ROW(TableDiv[Agency])-ROW(TableDiv[[#Headers],[Agency]])),COLUMNS($F$7:AE$7))))</f>
        <v/>
      </c>
      <c r="AF682" s="1069" t="str" cm="1">
        <f t="array" ref="AF682">IF($D682&lt;COLUMNS($F$7:AF$7),"",INDEX(TableDiv[[GASB]:[GASB]],_xlfn.AGGREGATE(15,3,(TableDiv[[Agency]:[Agency]]=$E682)/(TableDiv[[Agency]:[Agency]]=$E682)*(ROW(TableDiv[Agency])-ROW(TableDiv[[#Headers],[Agency]])),COLUMNS($F$7:AF$7))))</f>
        <v/>
      </c>
      <c r="AG682" s="1069" t="str" cm="1">
        <f t="array" ref="AG682">IF($D682&lt;COLUMNS($F$7:AG$7),"",INDEX(TableDiv[[GASB]:[GASB]],_xlfn.AGGREGATE(15,3,(TableDiv[[Agency]:[Agency]]=$E682)/(TableDiv[[Agency]:[Agency]]=$E682)*(ROW(TableDiv[Agency])-ROW(TableDiv[[#Headers],[Agency]])),COLUMNS($F$7:AG$7))))</f>
        <v/>
      </c>
      <c r="AH682" s="1069" t="str" cm="1">
        <f t="array" ref="AH682">IF($D682&lt;COLUMNS($F$7:AH$7),"",INDEX(TableDiv[[GASB]:[GASB]],_xlfn.AGGREGATE(15,3,(TableDiv[[Agency]:[Agency]]=$E682)/(TableDiv[[Agency]:[Agency]]=$E682)*(ROW(TableDiv[Agency])-ROW(TableDiv[[#Headers],[Agency]])),COLUMNS($F$7:AH$7))))</f>
        <v/>
      </c>
      <c r="AI682" s="1069" t="str" cm="1">
        <f t="array" ref="AI682">IF($D682&lt;COLUMNS($F$7:AI$7),"",INDEX(TableDiv[[GASB]:[GASB]],_xlfn.AGGREGATE(15,3,(TableDiv[[Agency]:[Agency]]=$E682)/(TableDiv[[Agency]:[Agency]]=$E682)*(ROW(TableDiv[Agency])-ROW(TableDiv[[#Headers],[Agency]])),COLUMNS($F$7:AI$7))))</f>
        <v/>
      </c>
      <c r="AJ682" s="1069" t="str" cm="1">
        <f t="array" ref="AJ682">IF($D682&lt;COLUMNS($F$7:AJ$7),"",INDEX(TableDiv[[GASB]:[GASB]],_xlfn.AGGREGATE(15,3,(TableDiv[[Agency]:[Agency]]=$E682)/(TableDiv[[Agency]:[Agency]]=$E682)*(ROW(TableDiv[Agency])-ROW(TableDiv[[#Headers],[Agency]])),COLUMNS($F$7:AJ$7))))</f>
        <v/>
      </c>
      <c r="AK682" s="1069" t="str" cm="1">
        <f t="array" ref="AK682">IF($D682&lt;COLUMNS($F$7:AK$7),"",INDEX(TableDiv[[GASB]:[GASB]],_xlfn.AGGREGATE(15,3,(TableDiv[[Agency]:[Agency]]=$E682)/(TableDiv[[Agency]:[Agency]]=$E682)*(ROW(TableDiv[Agency])-ROW(TableDiv[[#Headers],[Agency]])),COLUMNS($F$7:AK$7))))</f>
        <v/>
      </c>
      <c r="AL682" s="1069" t="str" cm="1">
        <f t="array" ref="AL682">IF($D682&lt;COLUMNS($F$7:AL$7),"",INDEX(TableDiv[[GASB]:[GASB]],_xlfn.AGGREGATE(15,3,(TableDiv[[Agency]:[Agency]]=$E682)/(TableDiv[[Agency]:[Agency]]=$E682)*(ROW(TableDiv[Agency])-ROW(TableDiv[[#Headers],[Agency]])),COLUMNS($F$7:AL$7))))</f>
        <v/>
      </c>
      <c r="AM682" s="1069" t="str" cm="1">
        <f t="array" ref="AM682">IF($D682&lt;COLUMNS($F$7:AM$7),"",INDEX(TableDiv[[GASB]:[GASB]],_xlfn.AGGREGATE(15,3,(TableDiv[[Agency]:[Agency]]=$E682)/(TableDiv[[Agency]:[Agency]]=$E682)*(ROW(TableDiv[Agency])-ROW(TableDiv[[#Headers],[Agency]])),COLUMNS($F$7:AM$7))))</f>
        <v/>
      </c>
      <c r="AN682" s="1069"/>
      <c r="AO682" s="1069"/>
      <c r="AP682" s="1069"/>
      <c r="AQ682" s="1069"/>
      <c r="AR682" s="1069"/>
      <c r="AS682" s="1069"/>
    </row>
    <row r="683" spans="1:45">
      <c r="A683" s="1069"/>
      <c r="B683" s="1069"/>
      <c r="C683" s="1069"/>
      <c r="W683" s="1069" t="str" cm="1">
        <f t="array" ref="W683">IF($D683&lt;COLUMNS($F$7:W$7),"",INDEX(TableDiv[[GASB]:[GASB]],_xlfn.AGGREGATE(15,3,(TableDiv[[Agency]:[Agency]]=$E683)/(TableDiv[[Agency]:[Agency]]=$E683)*(ROW(TableDiv[Agency])-ROW(TableDiv[[#Headers],[Agency]])),COLUMNS($F$7:W$7))))</f>
        <v/>
      </c>
      <c r="X683" s="1069" t="str" cm="1">
        <f t="array" ref="X683">IF($D683&lt;COLUMNS($F$7:X$7),"",INDEX(TableDiv[[GASB]:[GASB]],_xlfn.AGGREGATE(15,3,(TableDiv[[Agency]:[Agency]]=$E683)/(TableDiv[[Agency]:[Agency]]=$E683)*(ROW(TableDiv[Agency])-ROW(TableDiv[[#Headers],[Agency]])),COLUMNS($F$7:X$7))))</f>
        <v/>
      </c>
      <c r="Y683" s="1069" t="str" cm="1">
        <f t="array" ref="Y683">IF($D683&lt;COLUMNS($F$7:Y$7),"",INDEX(TableDiv[[GASB]:[GASB]],_xlfn.AGGREGATE(15,3,(TableDiv[[Agency]:[Agency]]=$E683)/(TableDiv[[Agency]:[Agency]]=$E683)*(ROW(TableDiv[Agency])-ROW(TableDiv[[#Headers],[Agency]])),COLUMNS($F$7:Y$7))))</f>
        <v/>
      </c>
      <c r="Z683" s="1069" t="str" cm="1">
        <f t="array" ref="Z683">IF($D683&lt;COLUMNS($F$7:Z$7),"",INDEX(TableDiv[[GASB]:[GASB]],_xlfn.AGGREGATE(15,3,(TableDiv[[Agency]:[Agency]]=$E683)/(TableDiv[[Agency]:[Agency]]=$E683)*(ROW(TableDiv[Agency])-ROW(TableDiv[[#Headers],[Agency]])),COLUMNS($F$7:Z$7))))</f>
        <v/>
      </c>
      <c r="AA683" s="1069" t="str" cm="1">
        <f t="array" ref="AA683">IF($D683&lt;COLUMNS($F$7:AA$7),"",INDEX(TableDiv[[GASB]:[GASB]],_xlfn.AGGREGATE(15,3,(TableDiv[[Agency]:[Agency]]=$E683)/(TableDiv[[Agency]:[Agency]]=$E683)*(ROW(TableDiv[Agency])-ROW(TableDiv[[#Headers],[Agency]])),COLUMNS($F$7:AA$7))))</f>
        <v/>
      </c>
      <c r="AB683" s="1069" t="str" cm="1">
        <f t="array" ref="AB683">IF($D683&lt;COLUMNS($F$7:AB$7),"",INDEX(TableDiv[[GASB]:[GASB]],_xlfn.AGGREGATE(15,3,(TableDiv[[Agency]:[Agency]]=$E683)/(TableDiv[[Agency]:[Agency]]=$E683)*(ROW(TableDiv[Agency])-ROW(TableDiv[[#Headers],[Agency]])),COLUMNS($F$7:AB$7))))</f>
        <v/>
      </c>
      <c r="AC683" s="1069" t="str" cm="1">
        <f t="array" ref="AC683">IF($D683&lt;COLUMNS($F$7:AC$7),"",INDEX(TableDiv[[GASB]:[GASB]],_xlfn.AGGREGATE(15,3,(TableDiv[[Agency]:[Agency]]=$E683)/(TableDiv[[Agency]:[Agency]]=$E683)*(ROW(TableDiv[Agency])-ROW(TableDiv[[#Headers],[Agency]])),COLUMNS($F$7:AC$7))))</f>
        <v/>
      </c>
      <c r="AD683" s="1069" t="str" cm="1">
        <f t="array" ref="AD683">IF($D683&lt;COLUMNS($F$7:AD$7),"",INDEX(TableDiv[[GASB]:[GASB]],_xlfn.AGGREGATE(15,3,(TableDiv[[Agency]:[Agency]]=$E683)/(TableDiv[[Agency]:[Agency]]=$E683)*(ROW(TableDiv[Agency])-ROW(TableDiv[[#Headers],[Agency]])),COLUMNS($F$7:AD$7))))</f>
        <v/>
      </c>
      <c r="AE683" s="1069" t="str" cm="1">
        <f t="array" ref="AE683">IF($D683&lt;COLUMNS($F$7:AE$7),"",INDEX(TableDiv[[GASB]:[GASB]],_xlfn.AGGREGATE(15,3,(TableDiv[[Agency]:[Agency]]=$E683)/(TableDiv[[Agency]:[Agency]]=$E683)*(ROW(TableDiv[Agency])-ROW(TableDiv[[#Headers],[Agency]])),COLUMNS($F$7:AE$7))))</f>
        <v/>
      </c>
      <c r="AF683" s="1069" t="str" cm="1">
        <f t="array" ref="AF683">IF($D683&lt;COLUMNS($F$7:AF$7),"",INDEX(TableDiv[[GASB]:[GASB]],_xlfn.AGGREGATE(15,3,(TableDiv[[Agency]:[Agency]]=$E683)/(TableDiv[[Agency]:[Agency]]=$E683)*(ROW(TableDiv[Agency])-ROW(TableDiv[[#Headers],[Agency]])),COLUMNS($F$7:AF$7))))</f>
        <v/>
      </c>
      <c r="AG683" s="1069" t="str" cm="1">
        <f t="array" ref="AG683">IF($D683&lt;COLUMNS($F$7:AG$7),"",INDEX(TableDiv[[GASB]:[GASB]],_xlfn.AGGREGATE(15,3,(TableDiv[[Agency]:[Agency]]=$E683)/(TableDiv[[Agency]:[Agency]]=$E683)*(ROW(TableDiv[Agency])-ROW(TableDiv[[#Headers],[Agency]])),COLUMNS($F$7:AG$7))))</f>
        <v/>
      </c>
      <c r="AH683" s="1069" t="str" cm="1">
        <f t="array" ref="AH683">IF($D683&lt;COLUMNS($F$7:AH$7),"",INDEX(TableDiv[[GASB]:[GASB]],_xlfn.AGGREGATE(15,3,(TableDiv[[Agency]:[Agency]]=$E683)/(TableDiv[[Agency]:[Agency]]=$E683)*(ROW(TableDiv[Agency])-ROW(TableDiv[[#Headers],[Agency]])),COLUMNS($F$7:AH$7))))</f>
        <v/>
      </c>
      <c r="AI683" s="1069" t="str" cm="1">
        <f t="array" ref="AI683">IF($D683&lt;COLUMNS($F$7:AI$7),"",INDEX(TableDiv[[GASB]:[GASB]],_xlfn.AGGREGATE(15,3,(TableDiv[[Agency]:[Agency]]=$E683)/(TableDiv[[Agency]:[Agency]]=$E683)*(ROW(TableDiv[Agency])-ROW(TableDiv[[#Headers],[Agency]])),COLUMNS($F$7:AI$7))))</f>
        <v/>
      </c>
      <c r="AJ683" s="1069" t="str" cm="1">
        <f t="array" ref="AJ683">IF($D683&lt;COLUMNS($F$7:AJ$7),"",INDEX(TableDiv[[GASB]:[GASB]],_xlfn.AGGREGATE(15,3,(TableDiv[[Agency]:[Agency]]=$E683)/(TableDiv[[Agency]:[Agency]]=$E683)*(ROW(TableDiv[Agency])-ROW(TableDiv[[#Headers],[Agency]])),COLUMNS($F$7:AJ$7))))</f>
        <v/>
      </c>
      <c r="AK683" s="1069" t="str" cm="1">
        <f t="array" ref="AK683">IF($D683&lt;COLUMNS($F$7:AK$7),"",INDEX(TableDiv[[GASB]:[GASB]],_xlfn.AGGREGATE(15,3,(TableDiv[[Agency]:[Agency]]=$E683)/(TableDiv[[Agency]:[Agency]]=$E683)*(ROW(TableDiv[Agency])-ROW(TableDiv[[#Headers],[Agency]])),COLUMNS($F$7:AK$7))))</f>
        <v/>
      </c>
      <c r="AL683" s="1069" t="str" cm="1">
        <f t="array" ref="AL683">IF($D683&lt;COLUMNS($F$7:AL$7),"",INDEX(TableDiv[[GASB]:[GASB]],_xlfn.AGGREGATE(15,3,(TableDiv[[Agency]:[Agency]]=$E683)/(TableDiv[[Agency]:[Agency]]=$E683)*(ROW(TableDiv[Agency])-ROW(TableDiv[[#Headers],[Agency]])),COLUMNS($F$7:AL$7))))</f>
        <v/>
      </c>
      <c r="AM683" s="1069" t="str" cm="1">
        <f t="array" ref="AM683">IF($D683&lt;COLUMNS($F$7:AM$7),"",INDEX(TableDiv[[GASB]:[GASB]],_xlfn.AGGREGATE(15,3,(TableDiv[[Agency]:[Agency]]=$E683)/(TableDiv[[Agency]:[Agency]]=$E683)*(ROW(TableDiv[Agency])-ROW(TableDiv[[#Headers],[Agency]])),COLUMNS($F$7:AM$7))))</f>
        <v/>
      </c>
      <c r="AN683" s="1069"/>
      <c r="AO683" s="1069"/>
      <c r="AP683" s="1069"/>
      <c r="AQ683" s="1069"/>
      <c r="AR683" s="1069"/>
      <c r="AS683" s="1069"/>
    </row>
    <row r="684" spans="1:45">
      <c r="A684" s="1069"/>
      <c r="B684" s="1069"/>
      <c r="C684" s="1069"/>
      <c r="W684" s="1069" t="str" cm="1">
        <f t="array" ref="W684">IF($D684&lt;COLUMNS($F$7:W$7),"",INDEX(TableDiv[[GASB]:[GASB]],_xlfn.AGGREGATE(15,3,(TableDiv[[Agency]:[Agency]]=$E684)/(TableDiv[[Agency]:[Agency]]=$E684)*(ROW(TableDiv[Agency])-ROW(TableDiv[[#Headers],[Agency]])),COLUMNS($F$7:W$7))))</f>
        <v/>
      </c>
      <c r="X684" s="1069" t="str" cm="1">
        <f t="array" ref="X684">IF($D684&lt;COLUMNS($F$7:X$7),"",INDEX(TableDiv[[GASB]:[GASB]],_xlfn.AGGREGATE(15,3,(TableDiv[[Agency]:[Agency]]=$E684)/(TableDiv[[Agency]:[Agency]]=$E684)*(ROW(TableDiv[Agency])-ROW(TableDiv[[#Headers],[Agency]])),COLUMNS($F$7:X$7))))</f>
        <v/>
      </c>
      <c r="Y684" s="1069" t="str" cm="1">
        <f t="array" ref="Y684">IF($D684&lt;COLUMNS($F$7:Y$7),"",INDEX(TableDiv[[GASB]:[GASB]],_xlfn.AGGREGATE(15,3,(TableDiv[[Agency]:[Agency]]=$E684)/(TableDiv[[Agency]:[Agency]]=$E684)*(ROW(TableDiv[Agency])-ROW(TableDiv[[#Headers],[Agency]])),COLUMNS($F$7:Y$7))))</f>
        <v/>
      </c>
      <c r="Z684" s="1069" t="str" cm="1">
        <f t="array" ref="Z684">IF($D684&lt;COLUMNS($F$7:Z$7),"",INDEX(TableDiv[[GASB]:[GASB]],_xlfn.AGGREGATE(15,3,(TableDiv[[Agency]:[Agency]]=$E684)/(TableDiv[[Agency]:[Agency]]=$E684)*(ROW(TableDiv[Agency])-ROW(TableDiv[[#Headers],[Agency]])),COLUMNS($F$7:Z$7))))</f>
        <v/>
      </c>
      <c r="AA684" s="1069" t="str" cm="1">
        <f t="array" ref="AA684">IF($D684&lt;COLUMNS($F$7:AA$7),"",INDEX(TableDiv[[GASB]:[GASB]],_xlfn.AGGREGATE(15,3,(TableDiv[[Agency]:[Agency]]=$E684)/(TableDiv[[Agency]:[Agency]]=$E684)*(ROW(TableDiv[Agency])-ROW(TableDiv[[#Headers],[Agency]])),COLUMNS($F$7:AA$7))))</f>
        <v/>
      </c>
      <c r="AB684" s="1069" t="str" cm="1">
        <f t="array" ref="AB684">IF($D684&lt;COLUMNS($F$7:AB$7),"",INDEX(TableDiv[[GASB]:[GASB]],_xlfn.AGGREGATE(15,3,(TableDiv[[Agency]:[Agency]]=$E684)/(TableDiv[[Agency]:[Agency]]=$E684)*(ROW(TableDiv[Agency])-ROW(TableDiv[[#Headers],[Agency]])),COLUMNS($F$7:AB$7))))</f>
        <v/>
      </c>
      <c r="AC684" s="1069" t="str" cm="1">
        <f t="array" ref="AC684">IF($D684&lt;COLUMNS($F$7:AC$7),"",INDEX(TableDiv[[GASB]:[GASB]],_xlfn.AGGREGATE(15,3,(TableDiv[[Agency]:[Agency]]=$E684)/(TableDiv[[Agency]:[Agency]]=$E684)*(ROW(TableDiv[Agency])-ROW(TableDiv[[#Headers],[Agency]])),COLUMNS($F$7:AC$7))))</f>
        <v/>
      </c>
      <c r="AD684" s="1069" t="str" cm="1">
        <f t="array" ref="AD684">IF($D684&lt;COLUMNS($F$7:AD$7),"",INDEX(TableDiv[[GASB]:[GASB]],_xlfn.AGGREGATE(15,3,(TableDiv[[Agency]:[Agency]]=$E684)/(TableDiv[[Agency]:[Agency]]=$E684)*(ROW(TableDiv[Agency])-ROW(TableDiv[[#Headers],[Agency]])),COLUMNS($F$7:AD$7))))</f>
        <v/>
      </c>
      <c r="AE684" s="1069" t="str" cm="1">
        <f t="array" ref="AE684">IF($D684&lt;COLUMNS($F$7:AE$7),"",INDEX(TableDiv[[GASB]:[GASB]],_xlfn.AGGREGATE(15,3,(TableDiv[[Agency]:[Agency]]=$E684)/(TableDiv[[Agency]:[Agency]]=$E684)*(ROW(TableDiv[Agency])-ROW(TableDiv[[#Headers],[Agency]])),COLUMNS($F$7:AE$7))))</f>
        <v/>
      </c>
      <c r="AF684" s="1069" t="str" cm="1">
        <f t="array" ref="AF684">IF($D684&lt;COLUMNS($F$7:AF$7),"",INDEX(TableDiv[[GASB]:[GASB]],_xlfn.AGGREGATE(15,3,(TableDiv[[Agency]:[Agency]]=$E684)/(TableDiv[[Agency]:[Agency]]=$E684)*(ROW(TableDiv[Agency])-ROW(TableDiv[[#Headers],[Agency]])),COLUMNS($F$7:AF$7))))</f>
        <v/>
      </c>
      <c r="AG684" s="1069" t="str" cm="1">
        <f t="array" ref="AG684">IF($D684&lt;COLUMNS($F$7:AG$7),"",INDEX(TableDiv[[GASB]:[GASB]],_xlfn.AGGREGATE(15,3,(TableDiv[[Agency]:[Agency]]=$E684)/(TableDiv[[Agency]:[Agency]]=$E684)*(ROW(TableDiv[Agency])-ROW(TableDiv[[#Headers],[Agency]])),COLUMNS($F$7:AG$7))))</f>
        <v/>
      </c>
      <c r="AH684" s="1069" t="str" cm="1">
        <f t="array" ref="AH684">IF($D684&lt;COLUMNS($F$7:AH$7),"",INDEX(TableDiv[[GASB]:[GASB]],_xlfn.AGGREGATE(15,3,(TableDiv[[Agency]:[Agency]]=$E684)/(TableDiv[[Agency]:[Agency]]=$E684)*(ROW(TableDiv[Agency])-ROW(TableDiv[[#Headers],[Agency]])),COLUMNS($F$7:AH$7))))</f>
        <v/>
      </c>
      <c r="AI684" s="1069" t="str" cm="1">
        <f t="array" ref="AI684">IF($D684&lt;COLUMNS($F$7:AI$7),"",INDEX(TableDiv[[GASB]:[GASB]],_xlfn.AGGREGATE(15,3,(TableDiv[[Agency]:[Agency]]=$E684)/(TableDiv[[Agency]:[Agency]]=$E684)*(ROW(TableDiv[Agency])-ROW(TableDiv[[#Headers],[Agency]])),COLUMNS($F$7:AI$7))))</f>
        <v/>
      </c>
      <c r="AJ684" s="1069" t="str" cm="1">
        <f t="array" ref="AJ684">IF($D684&lt;COLUMNS($F$7:AJ$7),"",INDEX(TableDiv[[GASB]:[GASB]],_xlfn.AGGREGATE(15,3,(TableDiv[[Agency]:[Agency]]=$E684)/(TableDiv[[Agency]:[Agency]]=$E684)*(ROW(TableDiv[Agency])-ROW(TableDiv[[#Headers],[Agency]])),COLUMNS($F$7:AJ$7))))</f>
        <v/>
      </c>
      <c r="AK684" s="1069" t="str" cm="1">
        <f t="array" ref="AK684">IF($D684&lt;COLUMNS($F$7:AK$7),"",INDEX(TableDiv[[GASB]:[GASB]],_xlfn.AGGREGATE(15,3,(TableDiv[[Agency]:[Agency]]=$E684)/(TableDiv[[Agency]:[Agency]]=$E684)*(ROW(TableDiv[Agency])-ROW(TableDiv[[#Headers],[Agency]])),COLUMNS($F$7:AK$7))))</f>
        <v/>
      </c>
      <c r="AL684" s="1069" t="str" cm="1">
        <f t="array" ref="AL684">IF($D684&lt;COLUMNS($F$7:AL$7),"",INDEX(TableDiv[[GASB]:[GASB]],_xlfn.AGGREGATE(15,3,(TableDiv[[Agency]:[Agency]]=$E684)/(TableDiv[[Agency]:[Agency]]=$E684)*(ROW(TableDiv[Agency])-ROW(TableDiv[[#Headers],[Agency]])),COLUMNS($F$7:AL$7))))</f>
        <v/>
      </c>
      <c r="AM684" s="1069" t="str" cm="1">
        <f t="array" ref="AM684">IF($D684&lt;COLUMNS($F$7:AM$7),"",INDEX(TableDiv[[GASB]:[GASB]],_xlfn.AGGREGATE(15,3,(TableDiv[[Agency]:[Agency]]=$E684)/(TableDiv[[Agency]:[Agency]]=$E684)*(ROW(TableDiv[Agency])-ROW(TableDiv[[#Headers],[Agency]])),COLUMNS($F$7:AM$7))))</f>
        <v/>
      </c>
      <c r="AN684" s="1069"/>
      <c r="AO684" s="1069"/>
      <c r="AP684" s="1069"/>
      <c r="AQ684" s="1069"/>
      <c r="AR684" s="1069"/>
      <c r="AS684" s="1069"/>
    </row>
    <row r="685" spans="1:45">
      <c r="A685" s="1069"/>
      <c r="B685" s="1069"/>
      <c r="C685" s="1069"/>
      <c r="W685" s="1069" t="str" cm="1">
        <f t="array" ref="W685">IF($D685&lt;COLUMNS($F$7:W$7),"",INDEX(TableDiv[[GASB]:[GASB]],_xlfn.AGGREGATE(15,3,(TableDiv[[Agency]:[Agency]]=$E685)/(TableDiv[[Agency]:[Agency]]=$E685)*(ROW(TableDiv[Agency])-ROW(TableDiv[[#Headers],[Agency]])),COLUMNS($F$7:W$7))))</f>
        <v/>
      </c>
      <c r="X685" s="1069" t="str" cm="1">
        <f t="array" ref="X685">IF($D685&lt;COLUMNS($F$7:X$7),"",INDEX(TableDiv[[GASB]:[GASB]],_xlfn.AGGREGATE(15,3,(TableDiv[[Agency]:[Agency]]=$E685)/(TableDiv[[Agency]:[Agency]]=$E685)*(ROW(TableDiv[Agency])-ROW(TableDiv[[#Headers],[Agency]])),COLUMNS($F$7:X$7))))</f>
        <v/>
      </c>
      <c r="Y685" s="1069" t="str" cm="1">
        <f t="array" ref="Y685">IF($D685&lt;COLUMNS($F$7:Y$7),"",INDEX(TableDiv[[GASB]:[GASB]],_xlfn.AGGREGATE(15,3,(TableDiv[[Agency]:[Agency]]=$E685)/(TableDiv[[Agency]:[Agency]]=$E685)*(ROW(TableDiv[Agency])-ROW(TableDiv[[#Headers],[Agency]])),COLUMNS($F$7:Y$7))))</f>
        <v/>
      </c>
      <c r="Z685" s="1069" t="str" cm="1">
        <f t="array" ref="Z685">IF($D685&lt;COLUMNS($F$7:Z$7),"",INDEX(TableDiv[[GASB]:[GASB]],_xlfn.AGGREGATE(15,3,(TableDiv[[Agency]:[Agency]]=$E685)/(TableDiv[[Agency]:[Agency]]=$E685)*(ROW(TableDiv[Agency])-ROW(TableDiv[[#Headers],[Agency]])),COLUMNS($F$7:Z$7))))</f>
        <v/>
      </c>
      <c r="AA685" s="1069" t="str" cm="1">
        <f t="array" ref="AA685">IF($D685&lt;COLUMNS($F$7:AA$7),"",INDEX(TableDiv[[GASB]:[GASB]],_xlfn.AGGREGATE(15,3,(TableDiv[[Agency]:[Agency]]=$E685)/(TableDiv[[Agency]:[Agency]]=$E685)*(ROW(TableDiv[Agency])-ROW(TableDiv[[#Headers],[Agency]])),COLUMNS($F$7:AA$7))))</f>
        <v/>
      </c>
      <c r="AB685" s="1069" t="str" cm="1">
        <f t="array" ref="AB685">IF($D685&lt;COLUMNS($F$7:AB$7),"",INDEX(TableDiv[[GASB]:[GASB]],_xlfn.AGGREGATE(15,3,(TableDiv[[Agency]:[Agency]]=$E685)/(TableDiv[[Agency]:[Agency]]=$E685)*(ROW(TableDiv[Agency])-ROW(TableDiv[[#Headers],[Agency]])),COLUMNS($F$7:AB$7))))</f>
        <v/>
      </c>
      <c r="AC685" s="1069" t="str" cm="1">
        <f t="array" ref="AC685">IF($D685&lt;COLUMNS($F$7:AC$7),"",INDEX(TableDiv[[GASB]:[GASB]],_xlfn.AGGREGATE(15,3,(TableDiv[[Agency]:[Agency]]=$E685)/(TableDiv[[Agency]:[Agency]]=$E685)*(ROW(TableDiv[Agency])-ROW(TableDiv[[#Headers],[Agency]])),COLUMNS($F$7:AC$7))))</f>
        <v/>
      </c>
      <c r="AD685" s="1069" t="str" cm="1">
        <f t="array" ref="AD685">IF($D685&lt;COLUMNS($F$7:AD$7),"",INDEX(TableDiv[[GASB]:[GASB]],_xlfn.AGGREGATE(15,3,(TableDiv[[Agency]:[Agency]]=$E685)/(TableDiv[[Agency]:[Agency]]=$E685)*(ROW(TableDiv[Agency])-ROW(TableDiv[[#Headers],[Agency]])),COLUMNS($F$7:AD$7))))</f>
        <v/>
      </c>
      <c r="AE685" s="1069" t="str" cm="1">
        <f t="array" ref="AE685">IF($D685&lt;COLUMNS($F$7:AE$7),"",INDEX(TableDiv[[GASB]:[GASB]],_xlfn.AGGREGATE(15,3,(TableDiv[[Agency]:[Agency]]=$E685)/(TableDiv[[Agency]:[Agency]]=$E685)*(ROW(TableDiv[Agency])-ROW(TableDiv[[#Headers],[Agency]])),COLUMNS($F$7:AE$7))))</f>
        <v/>
      </c>
      <c r="AF685" s="1069" t="str" cm="1">
        <f t="array" ref="AF685">IF($D685&lt;COLUMNS($F$7:AF$7),"",INDEX(TableDiv[[GASB]:[GASB]],_xlfn.AGGREGATE(15,3,(TableDiv[[Agency]:[Agency]]=$E685)/(TableDiv[[Agency]:[Agency]]=$E685)*(ROW(TableDiv[Agency])-ROW(TableDiv[[#Headers],[Agency]])),COLUMNS($F$7:AF$7))))</f>
        <v/>
      </c>
      <c r="AG685" s="1069" t="str" cm="1">
        <f t="array" ref="AG685">IF($D685&lt;COLUMNS($F$7:AG$7),"",INDEX(TableDiv[[GASB]:[GASB]],_xlfn.AGGREGATE(15,3,(TableDiv[[Agency]:[Agency]]=$E685)/(TableDiv[[Agency]:[Agency]]=$E685)*(ROW(TableDiv[Agency])-ROW(TableDiv[[#Headers],[Agency]])),COLUMNS($F$7:AG$7))))</f>
        <v/>
      </c>
      <c r="AH685" s="1069" t="str" cm="1">
        <f t="array" ref="AH685">IF($D685&lt;COLUMNS($F$7:AH$7),"",INDEX(TableDiv[[GASB]:[GASB]],_xlfn.AGGREGATE(15,3,(TableDiv[[Agency]:[Agency]]=$E685)/(TableDiv[[Agency]:[Agency]]=$E685)*(ROW(TableDiv[Agency])-ROW(TableDiv[[#Headers],[Agency]])),COLUMNS($F$7:AH$7))))</f>
        <v/>
      </c>
      <c r="AI685" s="1069" t="str" cm="1">
        <f t="array" ref="AI685">IF($D685&lt;COLUMNS($F$7:AI$7),"",INDEX(TableDiv[[GASB]:[GASB]],_xlfn.AGGREGATE(15,3,(TableDiv[[Agency]:[Agency]]=$E685)/(TableDiv[[Agency]:[Agency]]=$E685)*(ROW(TableDiv[Agency])-ROW(TableDiv[[#Headers],[Agency]])),COLUMNS($F$7:AI$7))))</f>
        <v/>
      </c>
      <c r="AJ685" s="1069" t="str" cm="1">
        <f t="array" ref="AJ685">IF($D685&lt;COLUMNS($F$7:AJ$7),"",INDEX(TableDiv[[GASB]:[GASB]],_xlfn.AGGREGATE(15,3,(TableDiv[[Agency]:[Agency]]=$E685)/(TableDiv[[Agency]:[Agency]]=$E685)*(ROW(TableDiv[Agency])-ROW(TableDiv[[#Headers],[Agency]])),COLUMNS($F$7:AJ$7))))</f>
        <v/>
      </c>
      <c r="AK685" s="1069" t="str" cm="1">
        <f t="array" ref="AK685">IF($D685&lt;COLUMNS($F$7:AK$7),"",INDEX(TableDiv[[GASB]:[GASB]],_xlfn.AGGREGATE(15,3,(TableDiv[[Agency]:[Agency]]=$E685)/(TableDiv[[Agency]:[Agency]]=$E685)*(ROW(TableDiv[Agency])-ROW(TableDiv[[#Headers],[Agency]])),COLUMNS($F$7:AK$7))))</f>
        <v/>
      </c>
      <c r="AL685" s="1069" t="str" cm="1">
        <f t="array" ref="AL685">IF($D685&lt;COLUMNS($F$7:AL$7),"",INDEX(TableDiv[[GASB]:[GASB]],_xlfn.AGGREGATE(15,3,(TableDiv[[Agency]:[Agency]]=$E685)/(TableDiv[[Agency]:[Agency]]=$E685)*(ROW(TableDiv[Agency])-ROW(TableDiv[[#Headers],[Agency]])),COLUMNS($F$7:AL$7))))</f>
        <v/>
      </c>
      <c r="AM685" s="1069" t="str" cm="1">
        <f t="array" ref="AM685">IF($D685&lt;COLUMNS($F$7:AM$7),"",INDEX(TableDiv[[GASB]:[GASB]],_xlfn.AGGREGATE(15,3,(TableDiv[[Agency]:[Agency]]=$E685)/(TableDiv[[Agency]:[Agency]]=$E685)*(ROW(TableDiv[Agency])-ROW(TableDiv[[#Headers],[Agency]])),COLUMNS($F$7:AM$7))))</f>
        <v/>
      </c>
      <c r="AN685" s="1069"/>
      <c r="AO685" s="1069"/>
      <c r="AP685" s="1069"/>
      <c r="AQ685" s="1069"/>
      <c r="AR685" s="1069"/>
      <c r="AS685" s="1069"/>
    </row>
    <row r="686" spans="1:45">
      <c r="A686" s="1069"/>
      <c r="B686" s="1069"/>
      <c r="C686" s="1069"/>
      <c r="W686" s="1069" t="str" cm="1">
        <f t="array" ref="W686">IF($D686&lt;COLUMNS($F$7:W$7),"",INDEX(TableDiv[[GASB]:[GASB]],_xlfn.AGGREGATE(15,3,(TableDiv[[Agency]:[Agency]]=$E686)/(TableDiv[[Agency]:[Agency]]=$E686)*(ROW(TableDiv[Agency])-ROW(TableDiv[[#Headers],[Agency]])),COLUMNS($F$7:W$7))))</f>
        <v/>
      </c>
      <c r="X686" s="1069" t="str" cm="1">
        <f t="array" ref="X686">IF($D686&lt;COLUMNS($F$7:X$7),"",INDEX(TableDiv[[GASB]:[GASB]],_xlfn.AGGREGATE(15,3,(TableDiv[[Agency]:[Agency]]=$E686)/(TableDiv[[Agency]:[Agency]]=$E686)*(ROW(TableDiv[Agency])-ROW(TableDiv[[#Headers],[Agency]])),COLUMNS($F$7:X$7))))</f>
        <v/>
      </c>
      <c r="Y686" s="1069" t="str" cm="1">
        <f t="array" ref="Y686">IF($D686&lt;COLUMNS($F$7:Y$7),"",INDEX(TableDiv[[GASB]:[GASB]],_xlfn.AGGREGATE(15,3,(TableDiv[[Agency]:[Agency]]=$E686)/(TableDiv[[Agency]:[Agency]]=$E686)*(ROW(TableDiv[Agency])-ROW(TableDiv[[#Headers],[Agency]])),COLUMNS($F$7:Y$7))))</f>
        <v/>
      </c>
      <c r="Z686" s="1069" t="str" cm="1">
        <f t="array" ref="Z686">IF($D686&lt;COLUMNS($F$7:Z$7),"",INDEX(TableDiv[[GASB]:[GASB]],_xlfn.AGGREGATE(15,3,(TableDiv[[Agency]:[Agency]]=$E686)/(TableDiv[[Agency]:[Agency]]=$E686)*(ROW(TableDiv[Agency])-ROW(TableDiv[[#Headers],[Agency]])),COLUMNS($F$7:Z$7))))</f>
        <v/>
      </c>
      <c r="AA686" s="1069" t="str" cm="1">
        <f t="array" ref="AA686">IF($D686&lt;COLUMNS($F$7:AA$7),"",INDEX(TableDiv[[GASB]:[GASB]],_xlfn.AGGREGATE(15,3,(TableDiv[[Agency]:[Agency]]=$E686)/(TableDiv[[Agency]:[Agency]]=$E686)*(ROW(TableDiv[Agency])-ROW(TableDiv[[#Headers],[Agency]])),COLUMNS($F$7:AA$7))))</f>
        <v/>
      </c>
      <c r="AB686" s="1069" t="str" cm="1">
        <f t="array" ref="AB686">IF($D686&lt;COLUMNS($F$7:AB$7),"",INDEX(TableDiv[[GASB]:[GASB]],_xlfn.AGGREGATE(15,3,(TableDiv[[Agency]:[Agency]]=$E686)/(TableDiv[[Agency]:[Agency]]=$E686)*(ROW(TableDiv[Agency])-ROW(TableDiv[[#Headers],[Agency]])),COLUMNS($F$7:AB$7))))</f>
        <v/>
      </c>
      <c r="AC686" s="1069" t="str" cm="1">
        <f t="array" ref="AC686">IF($D686&lt;COLUMNS($F$7:AC$7),"",INDEX(TableDiv[[GASB]:[GASB]],_xlfn.AGGREGATE(15,3,(TableDiv[[Agency]:[Agency]]=$E686)/(TableDiv[[Agency]:[Agency]]=$E686)*(ROW(TableDiv[Agency])-ROW(TableDiv[[#Headers],[Agency]])),COLUMNS($F$7:AC$7))))</f>
        <v/>
      </c>
      <c r="AD686" s="1069" t="str" cm="1">
        <f t="array" ref="AD686">IF($D686&lt;COLUMNS($F$7:AD$7),"",INDEX(TableDiv[[GASB]:[GASB]],_xlfn.AGGREGATE(15,3,(TableDiv[[Agency]:[Agency]]=$E686)/(TableDiv[[Agency]:[Agency]]=$E686)*(ROW(TableDiv[Agency])-ROW(TableDiv[[#Headers],[Agency]])),COLUMNS($F$7:AD$7))))</f>
        <v/>
      </c>
      <c r="AE686" s="1069" t="str" cm="1">
        <f t="array" ref="AE686">IF($D686&lt;COLUMNS($F$7:AE$7),"",INDEX(TableDiv[[GASB]:[GASB]],_xlfn.AGGREGATE(15,3,(TableDiv[[Agency]:[Agency]]=$E686)/(TableDiv[[Agency]:[Agency]]=$E686)*(ROW(TableDiv[Agency])-ROW(TableDiv[[#Headers],[Agency]])),COLUMNS($F$7:AE$7))))</f>
        <v/>
      </c>
      <c r="AF686" s="1069" t="str" cm="1">
        <f t="array" ref="AF686">IF($D686&lt;COLUMNS($F$7:AF$7),"",INDEX(TableDiv[[GASB]:[GASB]],_xlfn.AGGREGATE(15,3,(TableDiv[[Agency]:[Agency]]=$E686)/(TableDiv[[Agency]:[Agency]]=$E686)*(ROW(TableDiv[Agency])-ROW(TableDiv[[#Headers],[Agency]])),COLUMNS($F$7:AF$7))))</f>
        <v/>
      </c>
      <c r="AG686" s="1069" t="str" cm="1">
        <f t="array" ref="AG686">IF($D686&lt;COLUMNS($F$7:AG$7),"",INDEX(TableDiv[[GASB]:[GASB]],_xlfn.AGGREGATE(15,3,(TableDiv[[Agency]:[Agency]]=$E686)/(TableDiv[[Agency]:[Agency]]=$E686)*(ROW(TableDiv[Agency])-ROW(TableDiv[[#Headers],[Agency]])),COLUMNS($F$7:AG$7))))</f>
        <v/>
      </c>
      <c r="AH686" s="1069" t="str" cm="1">
        <f t="array" ref="AH686">IF($D686&lt;COLUMNS($F$7:AH$7),"",INDEX(TableDiv[[GASB]:[GASB]],_xlfn.AGGREGATE(15,3,(TableDiv[[Agency]:[Agency]]=$E686)/(TableDiv[[Agency]:[Agency]]=$E686)*(ROW(TableDiv[Agency])-ROW(TableDiv[[#Headers],[Agency]])),COLUMNS($F$7:AH$7))))</f>
        <v/>
      </c>
      <c r="AI686" s="1069" t="str" cm="1">
        <f t="array" ref="AI686">IF($D686&lt;COLUMNS($F$7:AI$7),"",INDEX(TableDiv[[GASB]:[GASB]],_xlfn.AGGREGATE(15,3,(TableDiv[[Agency]:[Agency]]=$E686)/(TableDiv[[Agency]:[Agency]]=$E686)*(ROW(TableDiv[Agency])-ROW(TableDiv[[#Headers],[Agency]])),COLUMNS($F$7:AI$7))))</f>
        <v/>
      </c>
      <c r="AJ686" s="1069" t="str" cm="1">
        <f t="array" ref="AJ686">IF($D686&lt;COLUMNS($F$7:AJ$7),"",INDEX(TableDiv[[GASB]:[GASB]],_xlfn.AGGREGATE(15,3,(TableDiv[[Agency]:[Agency]]=$E686)/(TableDiv[[Agency]:[Agency]]=$E686)*(ROW(TableDiv[Agency])-ROW(TableDiv[[#Headers],[Agency]])),COLUMNS($F$7:AJ$7))))</f>
        <v/>
      </c>
      <c r="AK686" s="1069" t="str" cm="1">
        <f t="array" ref="AK686">IF($D686&lt;COLUMNS($F$7:AK$7),"",INDEX(TableDiv[[GASB]:[GASB]],_xlfn.AGGREGATE(15,3,(TableDiv[[Agency]:[Agency]]=$E686)/(TableDiv[[Agency]:[Agency]]=$E686)*(ROW(TableDiv[Agency])-ROW(TableDiv[[#Headers],[Agency]])),COLUMNS($F$7:AK$7))))</f>
        <v/>
      </c>
      <c r="AL686" s="1069" t="str" cm="1">
        <f t="array" ref="AL686">IF($D686&lt;COLUMNS($F$7:AL$7),"",INDEX(TableDiv[[GASB]:[GASB]],_xlfn.AGGREGATE(15,3,(TableDiv[[Agency]:[Agency]]=$E686)/(TableDiv[[Agency]:[Agency]]=$E686)*(ROW(TableDiv[Agency])-ROW(TableDiv[[#Headers],[Agency]])),COLUMNS($F$7:AL$7))))</f>
        <v/>
      </c>
      <c r="AM686" s="1069" t="str" cm="1">
        <f t="array" ref="AM686">IF($D686&lt;COLUMNS($F$7:AM$7),"",INDEX(TableDiv[[GASB]:[GASB]],_xlfn.AGGREGATE(15,3,(TableDiv[[Agency]:[Agency]]=$E686)/(TableDiv[[Agency]:[Agency]]=$E686)*(ROW(TableDiv[Agency])-ROW(TableDiv[[#Headers],[Agency]])),COLUMNS($F$7:AM$7))))</f>
        <v/>
      </c>
      <c r="AN686" s="1069"/>
      <c r="AO686" s="1069"/>
      <c r="AP686" s="1069"/>
      <c r="AQ686" s="1069"/>
      <c r="AR686" s="1069"/>
      <c r="AS686" s="1069"/>
    </row>
    <row r="687" spans="1:45">
      <c r="A687" s="1069"/>
      <c r="B687" s="1069"/>
      <c r="C687" s="1069"/>
      <c r="W687" s="1069" t="str" cm="1">
        <f t="array" ref="W687">IF($D687&lt;COLUMNS($F$7:W$7),"",INDEX(TableDiv[[GASB]:[GASB]],_xlfn.AGGREGATE(15,3,(TableDiv[[Agency]:[Agency]]=$E687)/(TableDiv[[Agency]:[Agency]]=$E687)*(ROW(TableDiv[Agency])-ROW(TableDiv[[#Headers],[Agency]])),COLUMNS($F$7:W$7))))</f>
        <v/>
      </c>
      <c r="X687" s="1069" t="str" cm="1">
        <f t="array" ref="X687">IF($D687&lt;COLUMNS($F$7:X$7),"",INDEX(TableDiv[[GASB]:[GASB]],_xlfn.AGGREGATE(15,3,(TableDiv[[Agency]:[Agency]]=$E687)/(TableDiv[[Agency]:[Agency]]=$E687)*(ROW(TableDiv[Agency])-ROW(TableDiv[[#Headers],[Agency]])),COLUMNS($F$7:X$7))))</f>
        <v/>
      </c>
      <c r="Y687" s="1069" t="str" cm="1">
        <f t="array" ref="Y687">IF($D687&lt;COLUMNS($F$7:Y$7),"",INDEX(TableDiv[[GASB]:[GASB]],_xlfn.AGGREGATE(15,3,(TableDiv[[Agency]:[Agency]]=$E687)/(TableDiv[[Agency]:[Agency]]=$E687)*(ROW(TableDiv[Agency])-ROW(TableDiv[[#Headers],[Agency]])),COLUMNS($F$7:Y$7))))</f>
        <v/>
      </c>
      <c r="Z687" s="1069" t="str" cm="1">
        <f t="array" ref="Z687">IF($D687&lt;COLUMNS($F$7:Z$7),"",INDEX(TableDiv[[GASB]:[GASB]],_xlfn.AGGREGATE(15,3,(TableDiv[[Agency]:[Agency]]=$E687)/(TableDiv[[Agency]:[Agency]]=$E687)*(ROW(TableDiv[Agency])-ROW(TableDiv[[#Headers],[Agency]])),COLUMNS($F$7:Z$7))))</f>
        <v/>
      </c>
      <c r="AA687" s="1069" t="str" cm="1">
        <f t="array" ref="AA687">IF($D687&lt;COLUMNS($F$7:AA$7),"",INDEX(TableDiv[[GASB]:[GASB]],_xlfn.AGGREGATE(15,3,(TableDiv[[Agency]:[Agency]]=$E687)/(TableDiv[[Agency]:[Agency]]=$E687)*(ROW(TableDiv[Agency])-ROW(TableDiv[[#Headers],[Agency]])),COLUMNS($F$7:AA$7))))</f>
        <v/>
      </c>
      <c r="AB687" s="1069" t="str" cm="1">
        <f t="array" ref="AB687">IF($D687&lt;COLUMNS($F$7:AB$7),"",INDEX(TableDiv[[GASB]:[GASB]],_xlfn.AGGREGATE(15,3,(TableDiv[[Agency]:[Agency]]=$E687)/(TableDiv[[Agency]:[Agency]]=$E687)*(ROW(TableDiv[Agency])-ROW(TableDiv[[#Headers],[Agency]])),COLUMNS($F$7:AB$7))))</f>
        <v/>
      </c>
      <c r="AC687" s="1069" t="str" cm="1">
        <f t="array" ref="AC687">IF($D687&lt;COLUMNS($F$7:AC$7),"",INDEX(TableDiv[[GASB]:[GASB]],_xlfn.AGGREGATE(15,3,(TableDiv[[Agency]:[Agency]]=$E687)/(TableDiv[[Agency]:[Agency]]=$E687)*(ROW(TableDiv[Agency])-ROW(TableDiv[[#Headers],[Agency]])),COLUMNS($F$7:AC$7))))</f>
        <v/>
      </c>
      <c r="AD687" s="1069" t="str" cm="1">
        <f t="array" ref="AD687">IF($D687&lt;COLUMNS($F$7:AD$7),"",INDEX(TableDiv[[GASB]:[GASB]],_xlfn.AGGREGATE(15,3,(TableDiv[[Agency]:[Agency]]=$E687)/(TableDiv[[Agency]:[Agency]]=$E687)*(ROW(TableDiv[Agency])-ROW(TableDiv[[#Headers],[Agency]])),COLUMNS($F$7:AD$7))))</f>
        <v/>
      </c>
      <c r="AE687" s="1069" t="str" cm="1">
        <f t="array" ref="AE687">IF($D687&lt;COLUMNS($F$7:AE$7),"",INDEX(TableDiv[[GASB]:[GASB]],_xlfn.AGGREGATE(15,3,(TableDiv[[Agency]:[Agency]]=$E687)/(TableDiv[[Agency]:[Agency]]=$E687)*(ROW(TableDiv[Agency])-ROW(TableDiv[[#Headers],[Agency]])),COLUMNS($F$7:AE$7))))</f>
        <v/>
      </c>
      <c r="AF687" s="1069" t="str" cm="1">
        <f t="array" ref="AF687">IF($D687&lt;COLUMNS($F$7:AF$7),"",INDEX(TableDiv[[GASB]:[GASB]],_xlfn.AGGREGATE(15,3,(TableDiv[[Agency]:[Agency]]=$E687)/(TableDiv[[Agency]:[Agency]]=$E687)*(ROW(TableDiv[Agency])-ROW(TableDiv[[#Headers],[Agency]])),COLUMNS($F$7:AF$7))))</f>
        <v/>
      </c>
      <c r="AG687" s="1069" t="str" cm="1">
        <f t="array" ref="AG687">IF($D687&lt;COLUMNS($F$7:AG$7),"",INDEX(TableDiv[[GASB]:[GASB]],_xlfn.AGGREGATE(15,3,(TableDiv[[Agency]:[Agency]]=$E687)/(TableDiv[[Agency]:[Agency]]=$E687)*(ROW(TableDiv[Agency])-ROW(TableDiv[[#Headers],[Agency]])),COLUMNS($F$7:AG$7))))</f>
        <v/>
      </c>
      <c r="AH687" s="1069" t="str" cm="1">
        <f t="array" ref="AH687">IF($D687&lt;COLUMNS($F$7:AH$7),"",INDEX(TableDiv[[GASB]:[GASB]],_xlfn.AGGREGATE(15,3,(TableDiv[[Agency]:[Agency]]=$E687)/(TableDiv[[Agency]:[Agency]]=$E687)*(ROW(TableDiv[Agency])-ROW(TableDiv[[#Headers],[Agency]])),COLUMNS($F$7:AH$7))))</f>
        <v/>
      </c>
      <c r="AI687" s="1069" t="str" cm="1">
        <f t="array" ref="AI687">IF($D687&lt;COLUMNS($F$7:AI$7),"",INDEX(TableDiv[[GASB]:[GASB]],_xlfn.AGGREGATE(15,3,(TableDiv[[Agency]:[Agency]]=$E687)/(TableDiv[[Agency]:[Agency]]=$E687)*(ROW(TableDiv[Agency])-ROW(TableDiv[[#Headers],[Agency]])),COLUMNS($F$7:AI$7))))</f>
        <v/>
      </c>
      <c r="AJ687" s="1069" t="str" cm="1">
        <f t="array" ref="AJ687">IF($D687&lt;COLUMNS($F$7:AJ$7),"",INDEX(TableDiv[[GASB]:[GASB]],_xlfn.AGGREGATE(15,3,(TableDiv[[Agency]:[Agency]]=$E687)/(TableDiv[[Agency]:[Agency]]=$E687)*(ROW(TableDiv[Agency])-ROW(TableDiv[[#Headers],[Agency]])),COLUMNS($F$7:AJ$7))))</f>
        <v/>
      </c>
      <c r="AK687" s="1069" t="str" cm="1">
        <f t="array" ref="AK687">IF($D687&lt;COLUMNS($F$7:AK$7),"",INDEX(TableDiv[[GASB]:[GASB]],_xlfn.AGGREGATE(15,3,(TableDiv[[Agency]:[Agency]]=$E687)/(TableDiv[[Agency]:[Agency]]=$E687)*(ROW(TableDiv[Agency])-ROW(TableDiv[[#Headers],[Agency]])),COLUMNS($F$7:AK$7))))</f>
        <v/>
      </c>
      <c r="AL687" s="1069" t="str" cm="1">
        <f t="array" ref="AL687">IF($D687&lt;COLUMNS($F$7:AL$7),"",INDEX(TableDiv[[GASB]:[GASB]],_xlfn.AGGREGATE(15,3,(TableDiv[[Agency]:[Agency]]=$E687)/(TableDiv[[Agency]:[Agency]]=$E687)*(ROW(TableDiv[Agency])-ROW(TableDiv[[#Headers],[Agency]])),COLUMNS($F$7:AL$7))))</f>
        <v/>
      </c>
      <c r="AM687" s="1069" t="str" cm="1">
        <f t="array" ref="AM687">IF($D687&lt;COLUMNS($F$7:AM$7),"",INDEX(TableDiv[[GASB]:[GASB]],_xlfn.AGGREGATE(15,3,(TableDiv[[Agency]:[Agency]]=$E687)/(TableDiv[[Agency]:[Agency]]=$E687)*(ROW(TableDiv[Agency])-ROW(TableDiv[[#Headers],[Agency]])),COLUMNS($F$7:AM$7))))</f>
        <v/>
      </c>
      <c r="AN687" s="1069"/>
      <c r="AO687" s="1069"/>
      <c r="AP687" s="1069"/>
      <c r="AQ687" s="1069"/>
      <c r="AR687" s="1069"/>
      <c r="AS687" s="1069"/>
    </row>
    <row r="688" spans="1:45">
      <c r="A688" s="1069"/>
      <c r="B688" s="1069"/>
      <c r="C688" s="1069"/>
      <c r="W688" s="1069" t="str" cm="1">
        <f t="array" ref="W688">IF($D688&lt;COLUMNS($F$7:W$7),"",INDEX(TableDiv[[GASB]:[GASB]],_xlfn.AGGREGATE(15,3,(TableDiv[[Agency]:[Agency]]=$E688)/(TableDiv[[Agency]:[Agency]]=$E688)*(ROW(TableDiv[Agency])-ROW(TableDiv[[#Headers],[Agency]])),COLUMNS($F$7:W$7))))</f>
        <v/>
      </c>
      <c r="X688" s="1069" t="str" cm="1">
        <f t="array" ref="X688">IF($D688&lt;COLUMNS($F$7:X$7),"",INDEX(TableDiv[[GASB]:[GASB]],_xlfn.AGGREGATE(15,3,(TableDiv[[Agency]:[Agency]]=$E688)/(TableDiv[[Agency]:[Agency]]=$E688)*(ROW(TableDiv[Agency])-ROW(TableDiv[[#Headers],[Agency]])),COLUMNS($F$7:X$7))))</f>
        <v/>
      </c>
      <c r="Y688" s="1069" t="str" cm="1">
        <f t="array" ref="Y688">IF($D688&lt;COLUMNS($F$7:Y$7),"",INDEX(TableDiv[[GASB]:[GASB]],_xlfn.AGGREGATE(15,3,(TableDiv[[Agency]:[Agency]]=$E688)/(TableDiv[[Agency]:[Agency]]=$E688)*(ROW(TableDiv[Agency])-ROW(TableDiv[[#Headers],[Agency]])),COLUMNS($F$7:Y$7))))</f>
        <v/>
      </c>
      <c r="Z688" s="1069" t="str" cm="1">
        <f t="array" ref="Z688">IF($D688&lt;COLUMNS($F$7:Z$7),"",INDEX(TableDiv[[GASB]:[GASB]],_xlfn.AGGREGATE(15,3,(TableDiv[[Agency]:[Agency]]=$E688)/(TableDiv[[Agency]:[Agency]]=$E688)*(ROW(TableDiv[Agency])-ROW(TableDiv[[#Headers],[Agency]])),COLUMNS($F$7:Z$7))))</f>
        <v/>
      </c>
      <c r="AA688" s="1069" t="str" cm="1">
        <f t="array" ref="AA688">IF($D688&lt;COLUMNS($F$7:AA$7),"",INDEX(TableDiv[[GASB]:[GASB]],_xlfn.AGGREGATE(15,3,(TableDiv[[Agency]:[Agency]]=$E688)/(TableDiv[[Agency]:[Agency]]=$E688)*(ROW(TableDiv[Agency])-ROW(TableDiv[[#Headers],[Agency]])),COLUMNS($F$7:AA$7))))</f>
        <v/>
      </c>
      <c r="AB688" s="1069" t="str" cm="1">
        <f t="array" ref="AB688">IF($D688&lt;COLUMNS($F$7:AB$7),"",INDEX(TableDiv[[GASB]:[GASB]],_xlfn.AGGREGATE(15,3,(TableDiv[[Agency]:[Agency]]=$E688)/(TableDiv[[Agency]:[Agency]]=$E688)*(ROW(TableDiv[Agency])-ROW(TableDiv[[#Headers],[Agency]])),COLUMNS($F$7:AB$7))))</f>
        <v/>
      </c>
      <c r="AC688" s="1069" t="str" cm="1">
        <f t="array" ref="AC688">IF($D688&lt;COLUMNS($F$7:AC$7),"",INDEX(TableDiv[[GASB]:[GASB]],_xlfn.AGGREGATE(15,3,(TableDiv[[Agency]:[Agency]]=$E688)/(TableDiv[[Agency]:[Agency]]=$E688)*(ROW(TableDiv[Agency])-ROW(TableDiv[[#Headers],[Agency]])),COLUMNS($F$7:AC$7))))</f>
        <v/>
      </c>
      <c r="AD688" s="1069" t="str" cm="1">
        <f t="array" ref="AD688">IF($D688&lt;COLUMNS($F$7:AD$7),"",INDEX(TableDiv[[GASB]:[GASB]],_xlfn.AGGREGATE(15,3,(TableDiv[[Agency]:[Agency]]=$E688)/(TableDiv[[Agency]:[Agency]]=$E688)*(ROW(TableDiv[Agency])-ROW(TableDiv[[#Headers],[Agency]])),COLUMNS($F$7:AD$7))))</f>
        <v/>
      </c>
      <c r="AE688" s="1069" t="str" cm="1">
        <f t="array" ref="AE688">IF($D688&lt;COLUMNS($F$7:AE$7),"",INDEX(TableDiv[[GASB]:[GASB]],_xlfn.AGGREGATE(15,3,(TableDiv[[Agency]:[Agency]]=$E688)/(TableDiv[[Agency]:[Agency]]=$E688)*(ROW(TableDiv[Agency])-ROW(TableDiv[[#Headers],[Agency]])),COLUMNS($F$7:AE$7))))</f>
        <v/>
      </c>
      <c r="AF688" s="1069" t="str" cm="1">
        <f t="array" ref="AF688">IF($D688&lt;COLUMNS($F$7:AF$7),"",INDEX(TableDiv[[GASB]:[GASB]],_xlfn.AGGREGATE(15,3,(TableDiv[[Agency]:[Agency]]=$E688)/(TableDiv[[Agency]:[Agency]]=$E688)*(ROW(TableDiv[Agency])-ROW(TableDiv[[#Headers],[Agency]])),COLUMNS($F$7:AF$7))))</f>
        <v/>
      </c>
      <c r="AG688" s="1069" t="str" cm="1">
        <f t="array" ref="AG688">IF($D688&lt;COLUMNS($F$7:AG$7),"",INDEX(TableDiv[[GASB]:[GASB]],_xlfn.AGGREGATE(15,3,(TableDiv[[Agency]:[Agency]]=$E688)/(TableDiv[[Agency]:[Agency]]=$E688)*(ROW(TableDiv[Agency])-ROW(TableDiv[[#Headers],[Agency]])),COLUMNS($F$7:AG$7))))</f>
        <v/>
      </c>
      <c r="AH688" s="1069" t="str" cm="1">
        <f t="array" ref="AH688">IF($D688&lt;COLUMNS($F$7:AH$7),"",INDEX(TableDiv[[GASB]:[GASB]],_xlfn.AGGREGATE(15,3,(TableDiv[[Agency]:[Agency]]=$E688)/(TableDiv[[Agency]:[Agency]]=$E688)*(ROW(TableDiv[Agency])-ROW(TableDiv[[#Headers],[Agency]])),COLUMNS($F$7:AH$7))))</f>
        <v/>
      </c>
      <c r="AI688" s="1069" t="str" cm="1">
        <f t="array" ref="AI688">IF($D688&lt;COLUMNS($F$7:AI$7),"",INDEX(TableDiv[[GASB]:[GASB]],_xlfn.AGGREGATE(15,3,(TableDiv[[Agency]:[Agency]]=$E688)/(TableDiv[[Agency]:[Agency]]=$E688)*(ROW(TableDiv[Agency])-ROW(TableDiv[[#Headers],[Agency]])),COLUMNS($F$7:AI$7))))</f>
        <v/>
      </c>
      <c r="AJ688" s="1069" t="str" cm="1">
        <f t="array" ref="AJ688">IF($D688&lt;COLUMNS($F$7:AJ$7),"",INDEX(TableDiv[[GASB]:[GASB]],_xlfn.AGGREGATE(15,3,(TableDiv[[Agency]:[Agency]]=$E688)/(TableDiv[[Agency]:[Agency]]=$E688)*(ROW(TableDiv[Agency])-ROW(TableDiv[[#Headers],[Agency]])),COLUMNS($F$7:AJ$7))))</f>
        <v/>
      </c>
      <c r="AK688" s="1069" t="str" cm="1">
        <f t="array" ref="AK688">IF($D688&lt;COLUMNS($F$7:AK$7),"",INDEX(TableDiv[[GASB]:[GASB]],_xlfn.AGGREGATE(15,3,(TableDiv[[Agency]:[Agency]]=$E688)/(TableDiv[[Agency]:[Agency]]=$E688)*(ROW(TableDiv[Agency])-ROW(TableDiv[[#Headers],[Agency]])),COLUMNS($F$7:AK$7))))</f>
        <v/>
      </c>
      <c r="AL688" s="1069" t="str" cm="1">
        <f t="array" ref="AL688">IF($D688&lt;COLUMNS($F$7:AL$7),"",INDEX(TableDiv[[GASB]:[GASB]],_xlfn.AGGREGATE(15,3,(TableDiv[[Agency]:[Agency]]=$E688)/(TableDiv[[Agency]:[Agency]]=$E688)*(ROW(TableDiv[Agency])-ROW(TableDiv[[#Headers],[Agency]])),COLUMNS($F$7:AL$7))))</f>
        <v/>
      </c>
      <c r="AM688" s="1069" t="str" cm="1">
        <f t="array" ref="AM688">IF($D688&lt;COLUMNS($F$7:AM$7),"",INDEX(TableDiv[[GASB]:[GASB]],_xlfn.AGGREGATE(15,3,(TableDiv[[Agency]:[Agency]]=$E688)/(TableDiv[[Agency]:[Agency]]=$E688)*(ROW(TableDiv[Agency])-ROW(TableDiv[[#Headers],[Agency]])),COLUMNS($F$7:AM$7))))</f>
        <v/>
      </c>
      <c r="AN688" s="1069"/>
      <c r="AO688" s="1069"/>
      <c r="AP688" s="1069"/>
      <c r="AQ688" s="1069"/>
      <c r="AR688" s="1069"/>
      <c r="AS688" s="1069"/>
    </row>
    <row r="689" spans="1:45">
      <c r="A689" s="1069"/>
      <c r="B689" s="1069"/>
      <c r="C689" s="1069"/>
      <c r="W689" s="1069" t="str" cm="1">
        <f t="array" ref="W689">IF($D689&lt;COLUMNS($F$7:W$7),"",INDEX(TableDiv[[GASB]:[GASB]],_xlfn.AGGREGATE(15,3,(TableDiv[[Agency]:[Agency]]=$E689)/(TableDiv[[Agency]:[Agency]]=$E689)*(ROW(TableDiv[Agency])-ROW(TableDiv[[#Headers],[Agency]])),COLUMNS($F$7:W$7))))</f>
        <v/>
      </c>
      <c r="X689" s="1069" t="str" cm="1">
        <f t="array" ref="X689">IF($D689&lt;COLUMNS($F$7:X$7),"",INDEX(TableDiv[[GASB]:[GASB]],_xlfn.AGGREGATE(15,3,(TableDiv[[Agency]:[Agency]]=$E689)/(TableDiv[[Agency]:[Agency]]=$E689)*(ROW(TableDiv[Agency])-ROW(TableDiv[[#Headers],[Agency]])),COLUMNS($F$7:X$7))))</f>
        <v/>
      </c>
      <c r="Y689" s="1069" t="str" cm="1">
        <f t="array" ref="Y689">IF($D689&lt;COLUMNS($F$7:Y$7),"",INDEX(TableDiv[[GASB]:[GASB]],_xlfn.AGGREGATE(15,3,(TableDiv[[Agency]:[Agency]]=$E689)/(TableDiv[[Agency]:[Agency]]=$E689)*(ROW(TableDiv[Agency])-ROW(TableDiv[[#Headers],[Agency]])),COLUMNS($F$7:Y$7))))</f>
        <v/>
      </c>
      <c r="Z689" s="1069" t="str" cm="1">
        <f t="array" ref="Z689">IF($D689&lt;COLUMNS($F$7:Z$7),"",INDEX(TableDiv[[GASB]:[GASB]],_xlfn.AGGREGATE(15,3,(TableDiv[[Agency]:[Agency]]=$E689)/(TableDiv[[Agency]:[Agency]]=$E689)*(ROW(TableDiv[Agency])-ROW(TableDiv[[#Headers],[Agency]])),COLUMNS($F$7:Z$7))))</f>
        <v/>
      </c>
      <c r="AA689" s="1069" t="str" cm="1">
        <f t="array" ref="AA689">IF($D689&lt;COLUMNS($F$7:AA$7),"",INDEX(TableDiv[[GASB]:[GASB]],_xlfn.AGGREGATE(15,3,(TableDiv[[Agency]:[Agency]]=$E689)/(TableDiv[[Agency]:[Agency]]=$E689)*(ROW(TableDiv[Agency])-ROW(TableDiv[[#Headers],[Agency]])),COLUMNS($F$7:AA$7))))</f>
        <v/>
      </c>
      <c r="AB689" s="1069" t="str" cm="1">
        <f t="array" ref="AB689">IF($D689&lt;COLUMNS($F$7:AB$7),"",INDEX(TableDiv[[GASB]:[GASB]],_xlfn.AGGREGATE(15,3,(TableDiv[[Agency]:[Agency]]=$E689)/(TableDiv[[Agency]:[Agency]]=$E689)*(ROW(TableDiv[Agency])-ROW(TableDiv[[#Headers],[Agency]])),COLUMNS($F$7:AB$7))))</f>
        <v/>
      </c>
      <c r="AC689" s="1069" t="str" cm="1">
        <f t="array" ref="AC689">IF($D689&lt;COLUMNS($F$7:AC$7),"",INDEX(TableDiv[[GASB]:[GASB]],_xlfn.AGGREGATE(15,3,(TableDiv[[Agency]:[Agency]]=$E689)/(TableDiv[[Agency]:[Agency]]=$E689)*(ROW(TableDiv[Agency])-ROW(TableDiv[[#Headers],[Agency]])),COLUMNS($F$7:AC$7))))</f>
        <v/>
      </c>
      <c r="AD689" s="1069" t="str" cm="1">
        <f t="array" ref="AD689">IF($D689&lt;COLUMNS($F$7:AD$7),"",INDEX(TableDiv[[GASB]:[GASB]],_xlfn.AGGREGATE(15,3,(TableDiv[[Agency]:[Agency]]=$E689)/(TableDiv[[Agency]:[Agency]]=$E689)*(ROW(TableDiv[Agency])-ROW(TableDiv[[#Headers],[Agency]])),COLUMNS($F$7:AD$7))))</f>
        <v/>
      </c>
      <c r="AE689" s="1069" t="str" cm="1">
        <f t="array" ref="AE689">IF($D689&lt;COLUMNS($F$7:AE$7),"",INDEX(TableDiv[[GASB]:[GASB]],_xlfn.AGGREGATE(15,3,(TableDiv[[Agency]:[Agency]]=$E689)/(TableDiv[[Agency]:[Agency]]=$E689)*(ROW(TableDiv[Agency])-ROW(TableDiv[[#Headers],[Agency]])),COLUMNS($F$7:AE$7))))</f>
        <v/>
      </c>
      <c r="AF689" s="1069" t="str" cm="1">
        <f t="array" ref="AF689">IF($D689&lt;COLUMNS($F$7:AF$7),"",INDEX(TableDiv[[GASB]:[GASB]],_xlfn.AGGREGATE(15,3,(TableDiv[[Agency]:[Agency]]=$E689)/(TableDiv[[Agency]:[Agency]]=$E689)*(ROW(TableDiv[Agency])-ROW(TableDiv[[#Headers],[Agency]])),COLUMNS($F$7:AF$7))))</f>
        <v/>
      </c>
      <c r="AG689" s="1069" t="str" cm="1">
        <f t="array" ref="AG689">IF($D689&lt;COLUMNS($F$7:AG$7),"",INDEX(TableDiv[[GASB]:[GASB]],_xlfn.AGGREGATE(15,3,(TableDiv[[Agency]:[Agency]]=$E689)/(TableDiv[[Agency]:[Agency]]=$E689)*(ROW(TableDiv[Agency])-ROW(TableDiv[[#Headers],[Agency]])),COLUMNS($F$7:AG$7))))</f>
        <v/>
      </c>
      <c r="AH689" s="1069" t="str" cm="1">
        <f t="array" ref="AH689">IF($D689&lt;COLUMNS($F$7:AH$7),"",INDEX(TableDiv[[GASB]:[GASB]],_xlfn.AGGREGATE(15,3,(TableDiv[[Agency]:[Agency]]=$E689)/(TableDiv[[Agency]:[Agency]]=$E689)*(ROW(TableDiv[Agency])-ROW(TableDiv[[#Headers],[Agency]])),COLUMNS($F$7:AH$7))))</f>
        <v/>
      </c>
      <c r="AI689" s="1069" t="str" cm="1">
        <f t="array" ref="AI689">IF($D689&lt;COLUMNS($F$7:AI$7),"",INDEX(TableDiv[[GASB]:[GASB]],_xlfn.AGGREGATE(15,3,(TableDiv[[Agency]:[Agency]]=$E689)/(TableDiv[[Agency]:[Agency]]=$E689)*(ROW(TableDiv[Agency])-ROW(TableDiv[[#Headers],[Agency]])),COLUMNS($F$7:AI$7))))</f>
        <v/>
      </c>
      <c r="AJ689" s="1069" t="str" cm="1">
        <f t="array" ref="AJ689">IF($D689&lt;COLUMNS($F$7:AJ$7),"",INDEX(TableDiv[[GASB]:[GASB]],_xlfn.AGGREGATE(15,3,(TableDiv[[Agency]:[Agency]]=$E689)/(TableDiv[[Agency]:[Agency]]=$E689)*(ROW(TableDiv[Agency])-ROW(TableDiv[[#Headers],[Agency]])),COLUMNS($F$7:AJ$7))))</f>
        <v/>
      </c>
      <c r="AK689" s="1069" t="str" cm="1">
        <f t="array" ref="AK689">IF($D689&lt;COLUMNS($F$7:AK$7),"",INDEX(TableDiv[[GASB]:[GASB]],_xlfn.AGGREGATE(15,3,(TableDiv[[Agency]:[Agency]]=$E689)/(TableDiv[[Agency]:[Agency]]=$E689)*(ROW(TableDiv[Agency])-ROW(TableDiv[[#Headers],[Agency]])),COLUMNS($F$7:AK$7))))</f>
        <v/>
      </c>
      <c r="AL689" s="1069" t="str" cm="1">
        <f t="array" ref="AL689">IF($D689&lt;COLUMNS($F$7:AL$7),"",INDEX(TableDiv[[GASB]:[GASB]],_xlfn.AGGREGATE(15,3,(TableDiv[[Agency]:[Agency]]=$E689)/(TableDiv[[Agency]:[Agency]]=$E689)*(ROW(TableDiv[Agency])-ROW(TableDiv[[#Headers],[Agency]])),COLUMNS($F$7:AL$7))))</f>
        <v/>
      </c>
      <c r="AM689" s="1069" t="str" cm="1">
        <f t="array" ref="AM689">IF($D689&lt;COLUMNS($F$7:AM$7),"",INDEX(TableDiv[[GASB]:[GASB]],_xlfn.AGGREGATE(15,3,(TableDiv[[Agency]:[Agency]]=$E689)/(TableDiv[[Agency]:[Agency]]=$E689)*(ROW(TableDiv[Agency])-ROW(TableDiv[[#Headers],[Agency]])),COLUMNS($F$7:AM$7))))</f>
        <v/>
      </c>
      <c r="AN689" s="1069"/>
      <c r="AO689" s="1069"/>
      <c r="AP689" s="1069"/>
      <c r="AQ689" s="1069"/>
      <c r="AR689" s="1069"/>
      <c r="AS689" s="1069"/>
    </row>
    <row r="690" spans="1:45">
      <c r="A690" s="1069"/>
      <c r="B690" s="1069"/>
      <c r="C690" s="1069"/>
      <c r="W690" s="1069" t="str" cm="1">
        <f t="array" ref="W690">IF($D690&lt;COLUMNS($F$7:W$7),"",INDEX(TableDiv[[GASB]:[GASB]],_xlfn.AGGREGATE(15,3,(TableDiv[[Agency]:[Agency]]=$E690)/(TableDiv[[Agency]:[Agency]]=$E690)*(ROW(TableDiv[Agency])-ROW(TableDiv[[#Headers],[Agency]])),COLUMNS($F$7:W$7))))</f>
        <v/>
      </c>
      <c r="X690" s="1069" t="str" cm="1">
        <f t="array" ref="X690">IF($D690&lt;COLUMNS($F$7:X$7),"",INDEX(TableDiv[[GASB]:[GASB]],_xlfn.AGGREGATE(15,3,(TableDiv[[Agency]:[Agency]]=$E690)/(TableDiv[[Agency]:[Agency]]=$E690)*(ROW(TableDiv[Agency])-ROW(TableDiv[[#Headers],[Agency]])),COLUMNS($F$7:X$7))))</f>
        <v/>
      </c>
      <c r="Y690" s="1069" t="str" cm="1">
        <f t="array" ref="Y690">IF($D690&lt;COLUMNS($F$7:Y$7),"",INDEX(TableDiv[[GASB]:[GASB]],_xlfn.AGGREGATE(15,3,(TableDiv[[Agency]:[Agency]]=$E690)/(TableDiv[[Agency]:[Agency]]=$E690)*(ROW(TableDiv[Agency])-ROW(TableDiv[[#Headers],[Agency]])),COLUMNS($F$7:Y$7))))</f>
        <v/>
      </c>
      <c r="Z690" s="1069" t="str" cm="1">
        <f t="array" ref="Z690">IF($D690&lt;COLUMNS($F$7:Z$7),"",INDEX(TableDiv[[GASB]:[GASB]],_xlfn.AGGREGATE(15,3,(TableDiv[[Agency]:[Agency]]=$E690)/(TableDiv[[Agency]:[Agency]]=$E690)*(ROW(TableDiv[Agency])-ROW(TableDiv[[#Headers],[Agency]])),COLUMNS($F$7:Z$7))))</f>
        <v/>
      </c>
      <c r="AA690" s="1069" t="str" cm="1">
        <f t="array" ref="AA690">IF($D690&lt;COLUMNS($F$7:AA$7),"",INDEX(TableDiv[[GASB]:[GASB]],_xlfn.AGGREGATE(15,3,(TableDiv[[Agency]:[Agency]]=$E690)/(TableDiv[[Agency]:[Agency]]=$E690)*(ROW(TableDiv[Agency])-ROW(TableDiv[[#Headers],[Agency]])),COLUMNS($F$7:AA$7))))</f>
        <v/>
      </c>
      <c r="AB690" s="1069" t="str" cm="1">
        <f t="array" ref="AB690">IF($D690&lt;COLUMNS($F$7:AB$7),"",INDEX(TableDiv[[GASB]:[GASB]],_xlfn.AGGREGATE(15,3,(TableDiv[[Agency]:[Agency]]=$E690)/(TableDiv[[Agency]:[Agency]]=$E690)*(ROW(TableDiv[Agency])-ROW(TableDiv[[#Headers],[Agency]])),COLUMNS($F$7:AB$7))))</f>
        <v/>
      </c>
      <c r="AC690" s="1069" t="str" cm="1">
        <f t="array" ref="AC690">IF($D690&lt;COLUMNS($F$7:AC$7),"",INDEX(TableDiv[[GASB]:[GASB]],_xlfn.AGGREGATE(15,3,(TableDiv[[Agency]:[Agency]]=$E690)/(TableDiv[[Agency]:[Agency]]=$E690)*(ROW(TableDiv[Agency])-ROW(TableDiv[[#Headers],[Agency]])),COLUMNS($F$7:AC$7))))</f>
        <v/>
      </c>
      <c r="AD690" s="1069" t="str" cm="1">
        <f t="array" ref="AD690">IF($D690&lt;COLUMNS($F$7:AD$7),"",INDEX(TableDiv[[GASB]:[GASB]],_xlfn.AGGREGATE(15,3,(TableDiv[[Agency]:[Agency]]=$E690)/(TableDiv[[Agency]:[Agency]]=$E690)*(ROW(TableDiv[Agency])-ROW(TableDiv[[#Headers],[Agency]])),COLUMNS($F$7:AD$7))))</f>
        <v/>
      </c>
      <c r="AE690" s="1069" t="str" cm="1">
        <f t="array" ref="AE690">IF($D690&lt;COLUMNS($F$7:AE$7),"",INDEX(TableDiv[[GASB]:[GASB]],_xlfn.AGGREGATE(15,3,(TableDiv[[Agency]:[Agency]]=$E690)/(TableDiv[[Agency]:[Agency]]=$E690)*(ROW(TableDiv[Agency])-ROW(TableDiv[[#Headers],[Agency]])),COLUMNS($F$7:AE$7))))</f>
        <v/>
      </c>
      <c r="AF690" s="1069" t="str" cm="1">
        <f t="array" ref="AF690">IF($D690&lt;COLUMNS($F$7:AF$7),"",INDEX(TableDiv[[GASB]:[GASB]],_xlfn.AGGREGATE(15,3,(TableDiv[[Agency]:[Agency]]=$E690)/(TableDiv[[Agency]:[Agency]]=$E690)*(ROW(TableDiv[Agency])-ROW(TableDiv[[#Headers],[Agency]])),COLUMNS($F$7:AF$7))))</f>
        <v/>
      </c>
      <c r="AG690" s="1069" t="str" cm="1">
        <f t="array" ref="AG690">IF($D690&lt;COLUMNS($F$7:AG$7),"",INDEX(TableDiv[[GASB]:[GASB]],_xlfn.AGGREGATE(15,3,(TableDiv[[Agency]:[Agency]]=$E690)/(TableDiv[[Agency]:[Agency]]=$E690)*(ROW(TableDiv[Agency])-ROW(TableDiv[[#Headers],[Agency]])),COLUMNS($F$7:AG$7))))</f>
        <v/>
      </c>
      <c r="AH690" s="1069" t="str" cm="1">
        <f t="array" ref="AH690">IF($D690&lt;COLUMNS($F$7:AH$7),"",INDEX(TableDiv[[GASB]:[GASB]],_xlfn.AGGREGATE(15,3,(TableDiv[[Agency]:[Agency]]=$E690)/(TableDiv[[Agency]:[Agency]]=$E690)*(ROW(TableDiv[Agency])-ROW(TableDiv[[#Headers],[Agency]])),COLUMNS($F$7:AH$7))))</f>
        <v/>
      </c>
      <c r="AI690" s="1069" t="str" cm="1">
        <f t="array" ref="AI690">IF($D690&lt;COLUMNS($F$7:AI$7),"",INDEX(TableDiv[[GASB]:[GASB]],_xlfn.AGGREGATE(15,3,(TableDiv[[Agency]:[Agency]]=$E690)/(TableDiv[[Agency]:[Agency]]=$E690)*(ROW(TableDiv[Agency])-ROW(TableDiv[[#Headers],[Agency]])),COLUMNS($F$7:AI$7))))</f>
        <v/>
      </c>
      <c r="AJ690" s="1069" t="str" cm="1">
        <f t="array" ref="AJ690">IF($D690&lt;COLUMNS($F$7:AJ$7),"",INDEX(TableDiv[[GASB]:[GASB]],_xlfn.AGGREGATE(15,3,(TableDiv[[Agency]:[Agency]]=$E690)/(TableDiv[[Agency]:[Agency]]=$E690)*(ROW(TableDiv[Agency])-ROW(TableDiv[[#Headers],[Agency]])),COLUMNS($F$7:AJ$7))))</f>
        <v/>
      </c>
      <c r="AK690" s="1069" t="str" cm="1">
        <f t="array" ref="AK690">IF($D690&lt;COLUMNS($F$7:AK$7),"",INDEX(TableDiv[[GASB]:[GASB]],_xlfn.AGGREGATE(15,3,(TableDiv[[Agency]:[Agency]]=$E690)/(TableDiv[[Agency]:[Agency]]=$E690)*(ROW(TableDiv[Agency])-ROW(TableDiv[[#Headers],[Agency]])),COLUMNS($F$7:AK$7))))</f>
        <v/>
      </c>
      <c r="AL690" s="1069" t="str" cm="1">
        <f t="array" ref="AL690">IF($D690&lt;COLUMNS($F$7:AL$7),"",INDEX(TableDiv[[GASB]:[GASB]],_xlfn.AGGREGATE(15,3,(TableDiv[[Agency]:[Agency]]=$E690)/(TableDiv[[Agency]:[Agency]]=$E690)*(ROW(TableDiv[Agency])-ROW(TableDiv[[#Headers],[Agency]])),COLUMNS($F$7:AL$7))))</f>
        <v/>
      </c>
      <c r="AM690" s="1069" t="str" cm="1">
        <f t="array" ref="AM690">IF($D690&lt;COLUMNS($F$7:AM$7),"",INDEX(TableDiv[[GASB]:[GASB]],_xlfn.AGGREGATE(15,3,(TableDiv[[Agency]:[Agency]]=$E690)/(TableDiv[[Agency]:[Agency]]=$E690)*(ROW(TableDiv[Agency])-ROW(TableDiv[[#Headers],[Agency]])),COLUMNS($F$7:AM$7))))</f>
        <v/>
      </c>
      <c r="AN690" s="1069"/>
      <c r="AO690" s="1069"/>
      <c r="AP690" s="1069"/>
      <c r="AQ690" s="1069"/>
      <c r="AR690" s="1069"/>
      <c r="AS690" s="1069"/>
    </row>
    <row r="691" spans="1:45">
      <c r="A691" s="1069"/>
      <c r="B691" s="1069"/>
      <c r="C691" s="1069"/>
      <c r="W691" s="1069" t="str" cm="1">
        <f t="array" ref="W691">IF($D691&lt;COLUMNS($F$7:W$7),"",INDEX(TableDiv[[GASB]:[GASB]],_xlfn.AGGREGATE(15,3,(TableDiv[[Agency]:[Agency]]=$E691)/(TableDiv[[Agency]:[Agency]]=$E691)*(ROW(TableDiv[Agency])-ROW(TableDiv[[#Headers],[Agency]])),COLUMNS($F$7:W$7))))</f>
        <v/>
      </c>
      <c r="X691" s="1069" t="str" cm="1">
        <f t="array" ref="X691">IF($D691&lt;COLUMNS($F$7:X$7),"",INDEX(TableDiv[[GASB]:[GASB]],_xlfn.AGGREGATE(15,3,(TableDiv[[Agency]:[Agency]]=$E691)/(TableDiv[[Agency]:[Agency]]=$E691)*(ROW(TableDiv[Agency])-ROW(TableDiv[[#Headers],[Agency]])),COLUMNS($F$7:X$7))))</f>
        <v/>
      </c>
      <c r="Y691" s="1069" t="str" cm="1">
        <f t="array" ref="Y691">IF($D691&lt;COLUMNS($F$7:Y$7),"",INDEX(TableDiv[[GASB]:[GASB]],_xlfn.AGGREGATE(15,3,(TableDiv[[Agency]:[Agency]]=$E691)/(TableDiv[[Agency]:[Agency]]=$E691)*(ROW(TableDiv[Agency])-ROW(TableDiv[[#Headers],[Agency]])),COLUMNS($F$7:Y$7))))</f>
        <v/>
      </c>
      <c r="Z691" s="1069" t="str" cm="1">
        <f t="array" ref="Z691">IF($D691&lt;COLUMNS($F$7:Z$7),"",INDEX(TableDiv[[GASB]:[GASB]],_xlfn.AGGREGATE(15,3,(TableDiv[[Agency]:[Agency]]=$E691)/(TableDiv[[Agency]:[Agency]]=$E691)*(ROW(TableDiv[Agency])-ROW(TableDiv[[#Headers],[Agency]])),COLUMNS($F$7:Z$7))))</f>
        <v/>
      </c>
      <c r="AA691" s="1069" t="str" cm="1">
        <f t="array" ref="AA691">IF($D691&lt;COLUMNS($F$7:AA$7),"",INDEX(TableDiv[[GASB]:[GASB]],_xlfn.AGGREGATE(15,3,(TableDiv[[Agency]:[Agency]]=$E691)/(TableDiv[[Agency]:[Agency]]=$E691)*(ROW(TableDiv[Agency])-ROW(TableDiv[[#Headers],[Agency]])),COLUMNS($F$7:AA$7))))</f>
        <v/>
      </c>
      <c r="AB691" s="1069" t="str" cm="1">
        <f t="array" ref="AB691">IF($D691&lt;COLUMNS($F$7:AB$7),"",INDEX(TableDiv[[GASB]:[GASB]],_xlfn.AGGREGATE(15,3,(TableDiv[[Agency]:[Agency]]=$E691)/(TableDiv[[Agency]:[Agency]]=$E691)*(ROW(TableDiv[Agency])-ROW(TableDiv[[#Headers],[Agency]])),COLUMNS($F$7:AB$7))))</f>
        <v/>
      </c>
      <c r="AC691" s="1069" t="str" cm="1">
        <f t="array" ref="AC691">IF($D691&lt;COLUMNS($F$7:AC$7),"",INDEX(TableDiv[[GASB]:[GASB]],_xlfn.AGGREGATE(15,3,(TableDiv[[Agency]:[Agency]]=$E691)/(TableDiv[[Agency]:[Agency]]=$E691)*(ROW(TableDiv[Agency])-ROW(TableDiv[[#Headers],[Agency]])),COLUMNS($F$7:AC$7))))</f>
        <v/>
      </c>
      <c r="AD691" s="1069" t="str" cm="1">
        <f t="array" ref="AD691">IF($D691&lt;COLUMNS($F$7:AD$7),"",INDEX(TableDiv[[GASB]:[GASB]],_xlfn.AGGREGATE(15,3,(TableDiv[[Agency]:[Agency]]=$E691)/(TableDiv[[Agency]:[Agency]]=$E691)*(ROW(TableDiv[Agency])-ROW(TableDiv[[#Headers],[Agency]])),COLUMNS($F$7:AD$7))))</f>
        <v/>
      </c>
      <c r="AE691" s="1069" t="str" cm="1">
        <f t="array" ref="AE691">IF($D691&lt;COLUMNS($F$7:AE$7),"",INDEX(TableDiv[[GASB]:[GASB]],_xlfn.AGGREGATE(15,3,(TableDiv[[Agency]:[Agency]]=$E691)/(TableDiv[[Agency]:[Agency]]=$E691)*(ROW(TableDiv[Agency])-ROW(TableDiv[[#Headers],[Agency]])),COLUMNS($F$7:AE$7))))</f>
        <v/>
      </c>
      <c r="AF691" s="1069" t="str" cm="1">
        <f t="array" ref="AF691">IF($D691&lt;COLUMNS($F$7:AF$7),"",INDEX(TableDiv[[GASB]:[GASB]],_xlfn.AGGREGATE(15,3,(TableDiv[[Agency]:[Agency]]=$E691)/(TableDiv[[Agency]:[Agency]]=$E691)*(ROW(TableDiv[Agency])-ROW(TableDiv[[#Headers],[Agency]])),COLUMNS($F$7:AF$7))))</f>
        <v/>
      </c>
      <c r="AG691" s="1069" t="str" cm="1">
        <f t="array" ref="AG691">IF($D691&lt;COLUMNS($F$7:AG$7),"",INDEX(TableDiv[[GASB]:[GASB]],_xlfn.AGGREGATE(15,3,(TableDiv[[Agency]:[Agency]]=$E691)/(TableDiv[[Agency]:[Agency]]=$E691)*(ROW(TableDiv[Agency])-ROW(TableDiv[[#Headers],[Agency]])),COLUMNS($F$7:AG$7))))</f>
        <v/>
      </c>
      <c r="AH691" s="1069" t="str" cm="1">
        <f t="array" ref="AH691">IF($D691&lt;COLUMNS($F$7:AH$7),"",INDEX(TableDiv[[GASB]:[GASB]],_xlfn.AGGREGATE(15,3,(TableDiv[[Agency]:[Agency]]=$E691)/(TableDiv[[Agency]:[Agency]]=$E691)*(ROW(TableDiv[Agency])-ROW(TableDiv[[#Headers],[Agency]])),COLUMNS($F$7:AH$7))))</f>
        <v/>
      </c>
      <c r="AI691" s="1069" t="str" cm="1">
        <f t="array" ref="AI691">IF($D691&lt;COLUMNS($F$7:AI$7),"",INDEX(TableDiv[[GASB]:[GASB]],_xlfn.AGGREGATE(15,3,(TableDiv[[Agency]:[Agency]]=$E691)/(TableDiv[[Agency]:[Agency]]=$E691)*(ROW(TableDiv[Agency])-ROW(TableDiv[[#Headers],[Agency]])),COLUMNS($F$7:AI$7))))</f>
        <v/>
      </c>
      <c r="AJ691" s="1069" t="str" cm="1">
        <f t="array" ref="AJ691">IF($D691&lt;COLUMNS($F$7:AJ$7),"",INDEX(TableDiv[[GASB]:[GASB]],_xlfn.AGGREGATE(15,3,(TableDiv[[Agency]:[Agency]]=$E691)/(TableDiv[[Agency]:[Agency]]=$E691)*(ROW(TableDiv[Agency])-ROW(TableDiv[[#Headers],[Agency]])),COLUMNS($F$7:AJ$7))))</f>
        <v/>
      </c>
      <c r="AK691" s="1069" t="str" cm="1">
        <f t="array" ref="AK691">IF($D691&lt;COLUMNS($F$7:AK$7),"",INDEX(TableDiv[[GASB]:[GASB]],_xlfn.AGGREGATE(15,3,(TableDiv[[Agency]:[Agency]]=$E691)/(TableDiv[[Agency]:[Agency]]=$E691)*(ROW(TableDiv[Agency])-ROW(TableDiv[[#Headers],[Agency]])),COLUMNS($F$7:AK$7))))</f>
        <v/>
      </c>
      <c r="AL691" s="1069" t="str" cm="1">
        <f t="array" ref="AL691">IF($D691&lt;COLUMNS($F$7:AL$7),"",INDEX(TableDiv[[GASB]:[GASB]],_xlfn.AGGREGATE(15,3,(TableDiv[[Agency]:[Agency]]=$E691)/(TableDiv[[Agency]:[Agency]]=$E691)*(ROW(TableDiv[Agency])-ROW(TableDiv[[#Headers],[Agency]])),COLUMNS($F$7:AL$7))))</f>
        <v/>
      </c>
      <c r="AM691" s="1069" t="str" cm="1">
        <f t="array" ref="AM691">IF($D691&lt;COLUMNS($F$7:AM$7),"",INDEX(TableDiv[[GASB]:[GASB]],_xlfn.AGGREGATE(15,3,(TableDiv[[Agency]:[Agency]]=$E691)/(TableDiv[[Agency]:[Agency]]=$E691)*(ROW(TableDiv[Agency])-ROW(TableDiv[[#Headers],[Agency]])),COLUMNS($F$7:AM$7))))</f>
        <v/>
      </c>
      <c r="AN691" s="1069"/>
      <c r="AO691" s="1069"/>
      <c r="AP691" s="1069"/>
      <c r="AQ691" s="1069"/>
      <c r="AR691" s="1069"/>
      <c r="AS691" s="1069"/>
    </row>
    <row r="692" spans="1:45">
      <c r="A692" s="1069"/>
      <c r="B692" s="1069"/>
      <c r="C692" s="1069"/>
      <c r="W692" s="1069" t="str" cm="1">
        <f t="array" ref="W692">IF($D692&lt;COLUMNS($F$7:W$7),"",INDEX(TableDiv[[GASB]:[GASB]],_xlfn.AGGREGATE(15,3,(TableDiv[[Agency]:[Agency]]=$E692)/(TableDiv[[Agency]:[Agency]]=$E692)*(ROW(TableDiv[Agency])-ROW(TableDiv[[#Headers],[Agency]])),COLUMNS($F$7:W$7))))</f>
        <v/>
      </c>
      <c r="X692" s="1069" t="str" cm="1">
        <f t="array" ref="X692">IF($D692&lt;COLUMNS($F$7:X$7),"",INDEX(TableDiv[[GASB]:[GASB]],_xlfn.AGGREGATE(15,3,(TableDiv[[Agency]:[Agency]]=$E692)/(TableDiv[[Agency]:[Agency]]=$E692)*(ROW(TableDiv[Agency])-ROW(TableDiv[[#Headers],[Agency]])),COLUMNS($F$7:X$7))))</f>
        <v/>
      </c>
      <c r="Y692" s="1069" t="str" cm="1">
        <f t="array" ref="Y692">IF($D692&lt;COLUMNS($F$7:Y$7),"",INDEX(TableDiv[[GASB]:[GASB]],_xlfn.AGGREGATE(15,3,(TableDiv[[Agency]:[Agency]]=$E692)/(TableDiv[[Agency]:[Agency]]=$E692)*(ROW(TableDiv[Agency])-ROW(TableDiv[[#Headers],[Agency]])),COLUMNS($F$7:Y$7))))</f>
        <v/>
      </c>
      <c r="Z692" s="1069" t="str" cm="1">
        <f t="array" ref="Z692">IF($D692&lt;COLUMNS($F$7:Z$7),"",INDEX(TableDiv[[GASB]:[GASB]],_xlfn.AGGREGATE(15,3,(TableDiv[[Agency]:[Agency]]=$E692)/(TableDiv[[Agency]:[Agency]]=$E692)*(ROW(TableDiv[Agency])-ROW(TableDiv[[#Headers],[Agency]])),COLUMNS($F$7:Z$7))))</f>
        <v/>
      </c>
      <c r="AA692" s="1069" t="str" cm="1">
        <f t="array" ref="AA692">IF($D692&lt;COLUMNS($F$7:AA$7),"",INDEX(TableDiv[[GASB]:[GASB]],_xlfn.AGGREGATE(15,3,(TableDiv[[Agency]:[Agency]]=$E692)/(TableDiv[[Agency]:[Agency]]=$E692)*(ROW(TableDiv[Agency])-ROW(TableDiv[[#Headers],[Agency]])),COLUMNS($F$7:AA$7))))</f>
        <v/>
      </c>
      <c r="AB692" s="1069" t="str" cm="1">
        <f t="array" ref="AB692">IF($D692&lt;COLUMNS($F$7:AB$7),"",INDEX(TableDiv[[GASB]:[GASB]],_xlfn.AGGREGATE(15,3,(TableDiv[[Agency]:[Agency]]=$E692)/(TableDiv[[Agency]:[Agency]]=$E692)*(ROW(TableDiv[Agency])-ROW(TableDiv[[#Headers],[Agency]])),COLUMNS($F$7:AB$7))))</f>
        <v/>
      </c>
      <c r="AC692" s="1069" t="str" cm="1">
        <f t="array" ref="AC692">IF($D692&lt;COLUMNS($F$7:AC$7),"",INDEX(TableDiv[[GASB]:[GASB]],_xlfn.AGGREGATE(15,3,(TableDiv[[Agency]:[Agency]]=$E692)/(TableDiv[[Agency]:[Agency]]=$E692)*(ROW(TableDiv[Agency])-ROW(TableDiv[[#Headers],[Agency]])),COLUMNS($F$7:AC$7))))</f>
        <v/>
      </c>
      <c r="AD692" s="1069" t="str" cm="1">
        <f t="array" ref="AD692">IF($D692&lt;COLUMNS($F$7:AD$7),"",INDEX(TableDiv[[GASB]:[GASB]],_xlfn.AGGREGATE(15,3,(TableDiv[[Agency]:[Agency]]=$E692)/(TableDiv[[Agency]:[Agency]]=$E692)*(ROW(TableDiv[Agency])-ROW(TableDiv[[#Headers],[Agency]])),COLUMNS($F$7:AD$7))))</f>
        <v/>
      </c>
      <c r="AE692" s="1069" t="str" cm="1">
        <f t="array" ref="AE692">IF($D692&lt;COLUMNS($F$7:AE$7),"",INDEX(TableDiv[[GASB]:[GASB]],_xlfn.AGGREGATE(15,3,(TableDiv[[Agency]:[Agency]]=$E692)/(TableDiv[[Agency]:[Agency]]=$E692)*(ROW(TableDiv[Agency])-ROW(TableDiv[[#Headers],[Agency]])),COLUMNS($F$7:AE$7))))</f>
        <v/>
      </c>
      <c r="AF692" s="1069" t="str" cm="1">
        <f t="array" ref="AF692">IF($D692&lt;COLUMNS($F$7:AF$7),"",INDEX(TableDiv[[GASB]:[GASB]],_xlfn.AGGREGATE(15,3,(TableDiv[[Agency]:[Agency]]=$E692)/(TableDiv[[Agency]:[Agency]]=$E692)*(ROW(TableDiv[Agency])-ROW(TableDiv[[#Headers],[Agency]])),COLUMNS($F$7:AF$7))))</f>
        <v/>
      </c>
      <c r="AG692" s="1069" t="str" cm="1">
        <f t="array" ref="AG692">IF($D692&lt;COLUMNS($F$7:AG$7),"",INDEX(TableDiv[[GASB]:[GASB]],_xlfn.AGGREGATE(15,3,(TableDiv[[Agency]:[Agency]]=$E692)/(TableDiv[[Agency]:[Agency]]=$E692)*(ROW(TableDiv[Agency])-ROW(TableDiv[[#Headers],[Agency]])),COLUMNS($F$7:AG$7))))</f>
        <v/>
      </c>
      <c r="AH692" s="1069" t="str" cm="1">
        <f t="array" ref="AH692">IF($D692&lt;COLUMNS($F$7:AH$7),"",INDEX(TableDiv[[GASB]:[GASB]],_xlfn.AGGREGATE(15,3,(TableDiv[[Agency]:[Agency]]=$E692)/(TableDiv[[Agency]:[Agency]]=$E692)*(ROW(TableDiv[Agency])-ROW(TableDiv[[#Headers],[Agency]])),COLUMNS($F$7:AH$7))))</f>
        <v/>
      </c>
      <c r="AI692" s="1069" t="str" cm="1">
        <f t="array" ref="AI692">IF($D692&lt;COLUMNS($F$7:AI$7),"",INDEX(TableDiv[[GASB]:[GASB]],_xlfn.AGGREGATE(15,3,(TableDiv[[Agency]:[Agency]]=$E692)/(TableDiv[[Agency]:[Agency]]=$E692)*(ROW(TableDiv[Agency])-ROW(TableDiv[[#Headers],[Agency]])),COLUMNS($F$7:AI$7))))</f>
        <v/>
      </c>
      <c r="AJ692" s="1069" t="str" cm="1">
        <f t="array" ref="AJ692">IF($D692&lt;COLUMNS($F$7:AJ$7),"",INDEX(TableDiv[[GASB]:[GASB]],_xlfn.AGGREGATE(15,3,(TableDiv[[Agency]:[Agency]]=$E692)/(TableDiv[[Agency]:[Agency]]=$E692)*(ROW(TableDiv[Agency])-ROW(TableDiv[[#Headers],[Agency]])),COLUMNS($F$7:AJ$7))))</f>
        <v/>
      </c>
      <c r="AK692" s="1069" t="str" cm="1">
        <f t="array" ref="AK692">IF($D692&lt;COLUMNS($F$7:AK$7),"",INDEX(TableDiv[[GASB]:[GASB]],_xlfn.AGGREGATE(15,3,(TableDiv[[Agency]:[Agency]]=$E692)/(TableDiv[[Agency]:[Agency]]=$E692)*(ROW(TableDiv[Agency])-ROW(TableDiv[[#Headers],[Agency]])),COLUMNS($F$7:AK$7))))</f>
        <v/>
      </c>
      <c r="AL692" s="1069" t="str" cm="1">
        <f t="array" ref="AL692">IF($D692&lt;COLUMNS($F$7:AL$7),"",INDEX(TableDiv[[GASB]:[GASB]],_xlfn.AGGREGATE(15,3,(TableDiv[[Agency]:[Agency]]=$E692)/(TableDiv[[Agency]:[Agency]]=$E692)*(ROW(TableDiv[Agency])-ROW(TableDiv[[#Headers],[Agency]])),COLUMNS($F$7:AL$7))))</f>
        <v/>
      </c>
      <c r="AM692" s="1069" t="str" cm="1">
        <f t="array" ref="AM692">IF($D692&lt;COLUMNS($F$7:AM$7),"",INDEX(TableDiv[[GASB]:[GASB]],_xlfn.AGGREGATE(15,3,(TableDiv[[Agency]:[Agency]]=$E692)/(TableDiv[[Agency]:[Agency]]=$E692)*(ROW(TableDiv[Agency])-ROW(TableDiv[[#Headers],[Agency]])),COLUMNS($F$7:AM$7))))</f>
        <v/>
      </c>
      <c r="AN692" s="1069"/>
      <c r="AO692" s="1069"/>
      <c r="AP692" s="1069"/>
      <c r="AQ692" s="1069"/>
      <c r="AR692" s="1069"/>
      <c r="AS692" s="1069"/>
    </row>
    <row r="693" spans="1:45">
      <c r="A693" s="1069"/>
      <c r="B693" s="1069"/>
      <c r="C693" s="1069"/>
      <c r="W693" s="1069" t="str" cm="1">
        <f t="array" ref="W693">IF($D693&lt;COLUMNS($F$7:W$7),"",INDEX(TableDiv[[GASB]:[GASB]],_xlfn.AGGREGATE(15,3,(TableDiv[[Agency]:[Agency]]=$E693)/(TableDiv[[Agency]:[Agency]]=$E693)*(ROW(TableDiv[Agency])-ROW(TableDiv[[#Headers],[Agency]])),COLUMNS($F$7:W$7))))</f>
        <v/>
      </c>
      <c r="X693" s="1069" t="str" cm="1">
        <f t="array" ref="X693">IF($D693&lt;COLUMNS($F$7:X$7),"",INDEX(TableDiv[[GASB]:[GASB]],_xlfn.AGGREGATE(15,3,(TableDiv[[Agency]:[Agency]]=$E693)/(TableDiv[[Agency]:[Agency]]=$E693)*(ROW(TableDiv[Agency])-ROW(TableDiv[[#Headers],[Agency]])),COLUMNS($F$7:X$7))))</f>
        <v/>
      </c>
      <c r="Y693" s="1069" t="str" cm="1">
        <f t="array" ref="Y693">IF($D693&lt;COLUMNS($F$7:Y$7),"",INDEX(TableDiv[[GASB]:[GASB]],_xlfn.AGGREGATE(15,3,(TableDiv[[Agency]:[Agency]]=$E693)/(TableDiv[[Agency]:[Agency]]=$E693)*(ROW(TableDiv[Agency])-ROW(TableDiv[[#Headers],[Agency]])),COLUMNS($F$7:Y$7))))</f>
        <v/>
      </c>
      <c r="Z693" s="1069" t="str" cm="1">
        <f t="array" ref="Z693">IF($D693&lt;COLUMNS($F$7:Z$7),"",INDEX(TableDiv[[GASB]:[GASB]],_xlfn.AGGREGATE(15,3,(TableDiv[[Agency]:[Agency]]=$E693)/(TableDiv[[Agency]:[Agency]]=$E693)*(ROW(TableDiv[Agency])-ROW(TableDiv[[#Headers],[Agency]])),COLUMNS($F$7:Z$7))))</f>
        <v/>
      </c>
      <c r="AA693" s="1069" t="str" cm="1">
        <f t="array" ref="AA693">IF($D693&lt;COLUMNS($F$7:AA$7),"",INDEX(TableDiv[[GASB]:[GASB]],_xlfn.AGGREGATE(15,3,(TableDiv[[Agency]:[Agency]]=$E693)/(TableDiv[[Agency]:[Agency]]=$E693)*(ROW(TableDiv[Agency])-ROW(TableDiv[[#Headers],[Agency]])),COLUMNS($F$7:AA$7))))</f>
        <v/>
      </c>
      <c r="AB693" s="1069" t="str" cm="1">
        <f t="array" ref="AB693">IF($D693&lt;COLUMNS($F$7:AB$7),"",INDEX(TableDiv[[GASB]:[GASB]],_xlfn.AGGREGATE(15,3,(TableDiv[[Agency]:[Agency]]=$E693)/(TableDiv[[Agency]:[Agency]]=$E693)*(ROW(TableDiv[Agency])-ROW(TableDiv[[#Headers],[Agency]])),COLUMNS($F$7:AB$7))))</f>
        <v/>
      </c>
      <c r="AC693" s="1069" t="str" cm="1">
        <f t="array" ref="AC693">IF($D693&lt;COLUMNS($F$7:AC$7),"",INDEX(TableDiv[[GASB]:[GASB]],_xlfn.AGGREGATE(15,3,(TableDiv[[Agency]:[Agency]]=$E693)/(TableDiv[[Agency]:[Agency]]=$E693)*(ROW(TableDiv[Agency])-ROW(TableDiv[[#Headers],[Agency]])),COLUMNS($F$7:AC$7))))</f>
        <v/>
      </c>
      <c r="AD693" s="1069" t="str" cm="1">
        <f t="array" ref="AD693">IF($D693&lt;COLUMNS($F$7:AD$7),"",INDEX(TableDiv[[GASB]:[GASB]],_xlfn.AGGREGATE(15,3,(TableDiv[[Agency]:[Agency]]=$E693)/(TableDiv[[Agency]:[Agency]]=$E693)*(ROW(TableDiv[Agency])-ROW(TableDiv[[#Headers],[Agency]])),COLUMNS($F$7:AD$7))))</f>
        <v/>
      </c>
      <c r="AE693" s="1069" t="str" cm="1">
        <f t="array" ref="AE693">IF($D693&lt;COLUMNS($F$7:AE$7),"",INDEX(TableDiv[[GASB]:[GASB]],_xlfn.AGGREGATE(15,3,(TableDiv[[Agency]:[Agency]]=$E693)/(TableDiv[[Agency]:[Agency]]=$E693)*(ROW(TableDiv[Agency])-ROW(TableDiv[[#Headers],[Agency]])),COLUMNS($F$7:AE$7))))</f>
        <v/>
      </c>
      <c r="AF693" s="1069" t="str" cm="1">
        <f t="array" ref="AF693">IF($D693&lt;COLUMNS($F$7:AF$7),"",INDEX(TableDiv[[GASB]:[GASB]],_xlfn.AGGREGATE(15,3,(TableDiv[[Agency]:[Agency]]=$E693)/(TableDiv[[Agency]:[Agency]]=$E693)*(ROW(TableDiv[Agency])-ROW(TableDiv[[#Headers],[Agency]])),COLUMNS($F$7:AF$7))))</f>
        <v/>
      </c>
      <c r="AG693" s="1069" t="str" cm="1">
        <f t="array" ref="AG693">IF($D693&lt;COLUMNS($F$7:AG$7),"",INDEX(TableDiv[[GASB]:[GASB]],_xlfn.AGGREGATE(15,3,(TableDiv[[Agency]:[Agency]]=$E693)/(TableDiv[[Agency]:[Agency]]=$E693)*(ROW(TableDiv[Agency])-ROW(TableDiv[[#Headers],[Agency]])),COLUMNS($F$7:AG$7))))</f>
        <v/>
      </c>
      <c r="AH693" s="1069" t="str" cm="1">
        <f t="array" ref="AH693">IF($D693&lt;COLUMNS($F$7:AH$7),"",INDEX(TableDiv[[GASB]:[GASB]],_xlfn.AGGREGATE(15,3,(TableDiv[[Agency]:[Agency]]=$E693)/(TableDiv[[Agency]:[Agency]]=$E693)*(ROW(TableDiv[Agency])-ROW(TableDiv[[#Headers],[Agency]])),COLUMNS($F$7:AH$7))))</f>
        <v/>
      </c>
      <c r="AI693" s="1069" t="str" cm="1">
        <f t="array" ref="AI693">IF($D693&lt;COLUMNS($F$7:AI$7),"",INDEX(TableDiv[[GASB]:[GASB]],_xlfn.AGGREGATE(15,3,(TableDiv[[Agency]:[Agency]]=$E693)/(TableDiv[[Agency]:[Agency]]=$E693)*(ROW(TableDiv[Agency])-ROW(TableDiv[[#Headers],[Agency]])),COLUMNS($F$7:AI$7))))</f>
        <v/>
      </c>
      <c r="AJ693" s="1069" t="str" cm="1">
        <f t="array" ref="AJ693">IF($D693&lt;COLUMNS($F$7:AJ$7),"",INDEX(TableDiv[[GASB]:[GASB]],_xlfn.AGGREGATE(15,3,(TableDiv[[Agency]:[Agency]]=$E693)/(TableDiv[[Agency]:[Agency]]=$E693)*(ROW(TableDiv[Agency])-ROW(TableDiv[[#Headers],[Agency]])),COLUMNS($F$7:AJ$7))))</f>
        <v/>
      </c>
      <c r="AK693" s="1069" t="str" cm="1">
        <f t="array" ref="AK693">IF($D693&lt;COLUMNS($F$7:AK$7),"",INDEX(TableDiv[[GASB]:[GASB]],_xlfn.AGGREGATE(15,3,(TableDiv[[Agency]:[Agency]]=$E693)/(TableDiv[[Agency]:[Agency]]=$E693)*(ROW(TableDiv[Agency])-ROW(TableDiv[[#Headers],[Agency]])),COLUMNS($F$7:AK$7))))</f>
        <v/>
      </c>
      <c r="AL693" s="1069" t="str" cm="1">
        <f t="array" ref="AL693">IF($D693&lt;COLUMNS($F$7:AL$7),"",INDEX(TableDiv[[GASB]:[GASB]],_xlfn.AGGREGATE(15,3,(TableDiv[[Agency]:[Agency]]=$E693)/(TableDiv[[Agency]:[Agency]]=$E693)*(ROW(TableDiv[Agency])-ROW(TableDiv[[#Headers],[Agency]])),COLUMNS($F$7:AL$7))))</f>
        <v/>
      </c>
      <c r="AM693" s="1069" t="str" cm="1">
        <f t="array" ref="AM693">IF($D693&lt;COLUMNS($F$7:AM$7),"",INDEX(TableDiv[[GASB]:[GASB]],_xlfn.AGGREGATE(15,3,(TableDiv[[Agency]:[Agency]]=$E693)/(TableDiv[[Agency]:[Agency]]=$E693)*(ROW(TableDiv[Agency])-ROW(TableDiv[[#Headers],[Agency]])),COLUMNS($F$7:AM$7))))</f>
        <v/>
      </c>
      <c r="AN693" s="1069"/>
      <c r="AO693" s="1069"/>
      <c r="AP693" s="1069"/>
      <c r="AQ693" s="1069"/>
      <c r="AR693" s="1069"/>
      <c r="AS693" s="1069"/>
    </row>
    <row r="694" spans="1:45">
      <c r="A694" s="1069"/>
      <c r="B694" s="1069"/>
      <c r="C694" s="1069"/>
      <c r="W694" s="1069" t="str" cm="1">
        <f t="array" ref="W694">IF($D694&lt;COLUMNS($F$7:W$7),"",INDEX(TableDiv[[GASB]:[GASB]],_xlfn.AGGREGATE(15,3,(TableDiv[[Agency]:[Agency]]=$E694)/(TableDiv[[Agency]:[Agency]]=$E694)*(ROW(TableDiv[Agency])-ROW(TableDiv[[#Headers],[Agency]])),COLUMNS($F$7:W$7))))</f>
        <v/>
      </c>
      <c r="X694" s="1069" t="str" cm="1">
        <f t="array" ref="X694">IF($D694&lt;COLUMNS($F$7:X$7),"",INDEX(TableDiv[[GASB]:[GASB]],_xlfn.AGGREGATE(15,3,(TableDiv[[Agency]:[Agency]]=$E694)/(TableDiv[[Agency]:[Agency]]=$E694)*(ROW(TableDiv[Agency])-ROW(TableDiv[[#Headers],[Agency]])),COLUMNS($F$7:X$7))))</f>
        <v/>
      </c>
      <c r="Y694" s="1069" t="str" cm="1">
        <f t="array" ref="Y694">IF($D694&lt;COLUMNS($F$7:Y$7),"",INDEX(TableDiv[[GASB]:[GASB]],_xlfn.AGGREGATE(15,3,(TableDiv[[Agency]:[Agency]]=$E694)/(TableDiv[[Agency]:[Agency]]=$E694)*(ROW(TableDiv[Agency])-ROW(TableDiv[[#Headers],[Agency]])),COLUMNS($F$7:Y$7))))</f>
        <v/>
      </c>
      <c r="Z694" s="1069" t="str" cm="1">
        <f t="array" ref="Z694">IF($D694&lt;COLUMNS($F$7:Z$7),"",INDEX(TableDiv[[GASB]:[GASB]],_xlfn.AGGREGATE(15,3,(TableDiv[[Agency]:[Agency]]=$E694)/(TableDiv[[Agency]:[Agency]]=$E694)*(ROW(TableDiv[Agency])-ROW(TableDiv[[#Headers],[Agency]])),COLUMNS($F$7:Z$7))))</f>
        <v/>
      </c>
      <c r="AA694" s="1069" t="str" cm="1">
        <f t="array" ref="AA694">IF($D694&lt;COLUMNS($F$7:AA$7),"",INDEX(TableDiv[[GASB]:[GASB]],_xlfn.AGGREGATE(15,3,(TableDiv[[Agency]:[Agency]]=$E694)/(TableDiv[[Agency]:[Agency]]=$E694)*(ROW(TableDiv[Agency])-ROW(TableDiv[[#Headers],[Agency]])),COLUMNS($F$7:AA$7))))</f>
        <v/>
      </c>
      <c r="AB694" s="1069" t="str" cm="1">
        <f t="array" ref="AB694">IF($D694&lt;COLUMNS($F$7:AB$7),"",INDEX(TableDiv[[GASB]:[GASB]],_xlfn.AGGREGATE(15,3,(TableDiv[[Agency]:[Agency]]=$E694)/(TableDiv[[Agency]:[Agency]]=$E694)*(ROW(TableDiv[Agency])-ROW(TableDiv[[#Headers],[Agency]])),COLUMNS($F$7:AB$7))))</f>
        <v/>
      </c>
      <c r="AC694" s="1069" t="str" cm="1">
        <f t="array" ref="AC694">IF($D694&lt;COLUMNS($F$7:AC$7),"",INDEX(TableDiv[[GASB]:[GASB]],_xlfn.AGGREGATE(15,3,(TableDiv[[Agency]:[Agency]]=$E694)/(TableDiv[[Agency]:[Agency]]=$E694)*(ROW(TableDiv[Agency])-ROW(TableDiv[[#Headers],[Agency]])),COLUMNS($F$7:AC$7))))</f>
        <v/>
      </c>
      <c r="AD694" s="1069" t="str" cm="1">
        <f t="array" ref="AD694">IF($D694&lt;COLUMNS($F$7:AD$7),"",INDEX(TableDiv[[GASB]:[GASB]],_xlfn.AGGREGATE(15,3,(TableDiv[[Agency]:[Agency]]=$E694)/(TableDiv[[Agency]:[Agency]]=$E694)*(ROW(TableDiv[Agency])-ROW(TableDiv[[#Headers],[Agency]])),COLUMNS($F$7:AD$7))))</f>
        <v/>
      </c>
      <c r="AE694" s="1069" t="str" cm="1">
        <f t="array" ref="AE694">IF($D694&lt;COLUMNS($F$7:AE$7),"",INDEX(TableDiv[[GASB]:[GASB]],_xlfn.AGGREGATE(15,3,(TableDiv[[Agency]:[Agency]]=$E694)/(TableDiv[[Agency]:[Agency]]=$E694)*(ROW(TableDiv[Agency])-ROW(TableDiv[[#Headers],[Agency]])),COLUMNS($F$7:AE$7))))</f>
        <v/>
      </c>
      <c r="AF694" s="1069" t="str" cm="1">
        <f t="array" ref="AF694">IF($D694&lt;COLUMNS($F$7:AF$7),"",INDEX(TableDiv[[GASB]:[GASB]],_xlfn.AGGREGATE(15,3,(TableDiv[[Agency]:[Agency]]=$E694)/(TableDiv[[Agency]:[Agency]]=$E694)*(ROW(TableDiv[Agency])-ROW(TableDiv[[#Headers],[Agency]])),COLUMNS($F$7:AF$7))))</f>
        <v/>
      </c>
      <c r="AG694" s="1069" t="str" cm="1">
        <f t="array" ref="AG694">IF($D694&lt;COLUMNS($F$7:AG$7),"",INDEX(TableDiv[[GASB]:[GASB]],_xlfn.AGGREGATE(15,3,(TableDiv[[Agency]:[Agency]]=$E694)/(TableDiv[[Agency]:[Agency]]=$E694)*(ROW(TableDiv[Agency])-ROW(TableDiv[[#Headers],[Agency]])),COLUMNS($F$7:AG$7))))</f>
        <v/>
      </c>
      <c r="AH694" s="1069" t="str" cm="1">
        <f t="array" ref="AH694">IF($D694&lt;COLUMNS($F$7:AH$7),"",INDEX(TableDiv[[GASB]:[GASB]],_xlfn.AGGREGATE(15,3,(TableDiv[[Agency]:[Agency]]=$E694)/(TableDiv[[Agency]:[Agency]]=$E694)*(ROW(TableDiv[Agency])-ROW(TableDiv[[#Headers],[Agency]])),COLUMNS($F$7:AH$7))))</f>
        <v/>
      </c>
      <c r="AI694" s="1069" t="str" cm="1">
        <f t="array" ref="AI694">IF($D694&lt;COLUMNS($F$7:AI$7),"",INDEX(TableDiv[[GASB]:[GASB]],_xlfn.AGGREGATE(15,3,(TableDiv[[Agency]:[Agency]]=$E694)/(TableDiv[[Agency]:[Agency]]=$E694)*(ROW(TableDiv[Agency])-ROW(TableDiv[[#Headers],[Agency]])),COLUMNS($F$7:AI$7))))</f>
        <v/>
      </c>
      <c r="AJ694" s="1069" t="str" cm="1">
        <f t="array" ref="AJ694">IF($D694&lt;COLUMNS($F$7:AJ$7),"",INDEX(TableDiv[[GASB]:[GASB]],_xlfn.AGGREGATE(15,3,(TableDiv[[Agency]:[Agency]]=$E694)/(TableDiv[[Agency]:[Agency]]=$E694)*(ROW(TableDiv[Agency])-ROW(TableDiv[[#Headers],[Agency]])),COLUMNS($F$7:AJ$7))))</f>
        <v/>
      </c>
      <c r="AK694" s="1069" t="str" cm="1">
        <f t="array" ref="AK694">IF($D694&lt;COLUMNS($F$7:AK$7),"",INDEX(TableDiv[[GASB]:[GASB]],_xlfn.AGGREGATE(15,3,(TableDiv[[Agency]:[Agency]]=$E694)/(TableDiv[[Agency]:[Agency]]=$E694)*(ROW(TableDiv[Agency])-ROW(TableDiv[[#Headers],[Agency]])),COLUMNS($F$7:AK$7))))</f>
        <v/>
      </c>
      <c r="AL694" s="1069" t="str" cm="1">
        <f t="array" ref="AL694">IF($D694&lt;COLUMNS($F$7:AL$7),"",INDEX(TableDiv[[GASB]:[GASB]],_xlfn.AGGREGATE(15,3,(TableDiv[[Agency]:[Agency]]=$E694)/(TableDiv[[Agency]:[Agency]]=$E694)*(ROW(TableDiv[Agency])-ROW(TableDiv[[#Headers],[Agency]])),COLUMNS($F$7:AL$7))))</f>
        <v/>
      </c>
      <c r="AM694" s="1069" t="str" cm="1">
        <f t="array" ref="AM694">IF($D694&lt;COLUMNS($F$7:AM$7),"",INDEX(TableDiv[[GASB]:[GASB]],_xlfn.AGGREGATE(15,3,(TableDiv[[Agency]:[Agency]]=$E694)/(TableDiv[[Agency]:[Agency]]=$E694)*(ROW(TableDiv[Agency])-ROW(TableDiv[[#Headers],[Agency]])),COLUMNS($F$7:AM$7))))</f>
        <v/>
      </c>
      <c r="AN694" s="1069"/>
      <c r="AO694" s="1069"/>
      <c r="AP694" s="1069"/>
      <c r="AQ694" s="1069"/>
      <c r="AR694" s="1069"/>
      <c r="AS694" s="1069"/>
    </row>
    <row r="695" spans="1:45">
      <c r="A695" s="1069"/>
      <c r="B695" s="1069"/>
      <c r="C695" s="1069"/>
      <c r="W695" s="1069" t="str" cm="1">
        <f t="array" ref="W695">IF($D695&lt;COLUMNS($F$7:W$7),"",INDEX(TableDiv[[GASB]:[GASB]],_xlfn.AGGREGATE(15,3,(TableDiv[[Agency]:[Agency]]=$E695)/(TableDiv[[Agency]:[Agency]]=$E695)*(ROW(TableDiv[Agency])-ROW(TableDiv[[#Headers],[Agency]])),COLUMNS($F$7:W$7))))</f>
        <v/>
      </c>
      <c r="X695" s="1069" t="str" cm="1">
        <f t="array" ref="X695">IF($D695&lt;COLUMNS($F$7:X$7),"",INDEX(TableDiv[[GASB]:[GASB]],_xlfn.AGGREGATE(15,3,(TableDiv[[Agency]:[Agency]]=$E695)/(TableDiv[[Agency]:[Agency]]=$E695)*(ROW(TableDiv[Agency])-ROW(TableDiv[[#Headers],[Agency]])),COLUMNS($F$7:X$7))))</f>
        <v/>
      </c>
      <c r="Y695" s="1069" t="str" cm="1">
        <f t="array" ref="Y695">IF($D695&lt;COLUMNS($F$7:Y$7),"",INDEX(TableDiv[[GASB]:[GASB]],_xlfn.AGGREGATE(15,3,(TableDiv[[Agency]:[Agency]]=$E695)/(TableDiv[[Agency]:[Agency]]=$E695)*(ROW(TableDiv[Agency])-ROW(TableDiv[[#Headers],[Agency]])),COLUMNS($F$7:Y$7))))</f>
        <v/>
      </c>
      <c r="Z695" s="1069" t="str" cm="1">
        <f t="array" ref="Z695">IF($D695&lt;COLUMNS($F$7:Z$7),"",INDEX(TableDiv[[GASB]:[GASB]],_xlfn.AGGREGATE(15,3,(TableDiv[[Agency]:[Agency]]=$E695)/(TableDiv[[Agency]:[Agency]]=$E695)*(ROW(TableDiv[Agency])-ROW(TableDiv[[#Headers],[Agency]])),COLUMNS($F$7:Z$7))))</f>
        <v/>
      </c>
      <c r="AA695" s="1069" t="str" cm="1">
        <f t="array" ref="AA695">IF($D695&lt;COLUMNS($F$7:AA$7),"",INDEX(TableDiv[[GASB]:[GASB]],_xlfn.AGGREGATE(15,3,(TableDiv[[Agency]:[Agency]]=$E695)/(TableDiv[[Agency]:[Agency]]=$E695)*(ROW(TableDiv[Agency])-ROW(TableDiv[[#Headers],[Agency]])),COLUMNS($F$7:AA$7))))</f>
        <v/>
      </c>
      <c r="AB695" s="1069" t="str" cm="1">
        <f t="array" ref="AB695">IF($D695&lt;COLUMNS($F$7:AB$7),"",INDEX(TableDiv[[GASB]:[GASB]],_xlfn.AGGREGATE(15,3,(TableDiv[[Agency]:[Agency]]=$E695)/(TableDiv[[Agency]:[Agency]]=$E695)*(ROW(TableDiv[Agency])-ROW(TableDiv[[#Headers],[Agency]])),COLUMNS($F$7:AB$7))))</f>
        <v/>
      </c>
      <c r="AC695" s="1069" t="str" cm="1">
        <f t="array" ref="AC695">IF($D695&lt;COLUMNS($F$7:AC$7),"",INDEX(TableDiv[[GASB]:[GASB]],_xlfn.AGGREGATE(15,3,(TableDiv[[Agency]:[Agency]]=$E695)/(TableDiv[[Agency]:[Agency]]=$E695)*(ROW(TableDiv[Agency])-ROW(TableDiv[[#Headers],[Agency]])),COLUMNS($F$7:AC$7))))</f>
        <v/>
      </c>
      <c r="AD695" s="1069" t="str" cm="1">
        <f t="array" ref="AD695">IF($D695&lt;COLUMNS($F$7:AD$7),"",INDEX(TableDiv[[GASB]:[GASB]],_xlfn.AGGREGATE(15,3,(TableDiv[[Agency]:[Agency]]=$E695)/(TableDiv[[Agency]:[Agency]]=$E695)*(ROW(TableDiv[Agency])-ROW(TableDiv[[#Headers],[Agency]])),COLUMNS($F$7:AD$7))))</f>
        <v/>
      </c>
      <c r="AE695" s="1069" t="str" cm="1">
        <f t="array" ref="AE695">IF($D695&lt;COLUMNS($F$7:AE$7),"",INDEX(TableDiv[[GASB]:[GASB]],_xlfn.AGGREGATE(15,3,(TableDiv[[Agency]:[Agency]]=$E695)/(TableDiv[[Agency]:[Agency]]=$E695)*(ROW(TableDiv[Agency])-ROW(TableDiv[[#Headers],[Agency]])),COLUMNS($F$7:AE$7))))</f>
        <v/>
      </c>
      <c r="AF695" s="1069" t="str" cm="1">
        <f t="array" ref="AF695">IF($D695&lt;COLUMNS($F$7:AF$7),"",INDEX(TableDiv[[GASB]:[GASB]],_xlfn.AGGREGATE(15,3,(TableDiv[[Agency]:[Agency]]=$E695)/(TableDiv[[Agency]:[Agency]]=$E695)*(ROW(TableDiv[Agency])-ROW(TableDiv[[#Headers],[Agency]])),COLUMNS($F$7:AF$7))))</f>
        <v/>
      </c>
      <c r="AG695" s="1069" t="str" cm="1">
        <f t="array" ref="AG695">IF($D695&lt;COLUMNS($F$7:AG$7),"",INDEX(TableDiv[[GASB]:[GASB]],_xlfn.AGGREGATE(15,3,(TableDiv[[Agency]:[Agency]]=$E695)/(TableDiv[[Agency]:[Agency]]=$E695)*(ROW(TableDiv[Agency])-ROW(TableDiv[[#Headers],[Agency]])),COLUMNS($F$7:AG$7))))</f>
        <v/>
      </c>
      <c r="AH695" s="1069" t="str" cm="1">
        <f t="array" ref="AH695">IF($D695&lt;COLUMNS($F$7:AH$7),"",INDEX(TableDiv[[GASB]:[GASB]],_xlfn.AGGREGATE(15,3,(TableDiv[[Agency]:[Agency]]=$E695)/(TableDiv[[Agency]:[Agency]]=$E695)*(ROW(TableDiv[Agency])-ROW(TableDiv[[#Headers],[Agency]])),COLUMNS($F$7:AH$7))))</f>
        <v/>
      </c>
      <c r="AI695" s="1069" t="str" cm="1">
        <f t="array" ref="AI695">IF($D695&lt;COLUMNS($F$7:AI$7),"",INDEX(TableDiv[[GASB]:[GASB]],_xlfn.AGGREGATE(15,3,(TableDiv[[Agency]:[Agency]]=$E695)/(TableDiv[[Agency]:[Agency]]=$E695)*(ROW(TableDiv[Agency])-ROW(TableDiv[[#Headers],[Agency]])),COLUMNS($F$7:AI$7))))</f>
        <v/>
      </c>
      <c r="AJ695" s="1069" t="str" cm="1">
        <f t="array" ref="AJ695">IF($D695&lt;COLUMNS($F$7:AJ$7),"",INDEX(TableDiv[[GASB]:[GASB]],_xlfn.AGGREGATE(15,3,(TableDiv[[Agency]:[Agency]]=$E695)/(TableDiv[[Agency]:[Agency]]=$E695)*(ROW(TableDiv[Agency])-ROW(TableDiv[[#Headers],[Agency]])),COLUMNS($F$7:AJ$7))))</f>
        <v/>
      </c>
      <c r="AK695" s="1069" t="str" cm="1">
        <f t="array" ref="AK695">IF($D695&lt;COLUMNS($F$7:AK$7),"",INDEX(TableDiv[[GASB]:[GASB]],_xlfn.AGGREGATE(15,3,(TableDiv[[Agency]:[Agency]]=$E695)/(TableDiv[[Agency]:[Agency]]=$E695)*(ROW(TableDiv[Agency])-ROW(TableDiv[[#Headers],[Agency]])),COLUMNS($F$7:AK$7))))</f>
        <v/>
      </c>
      <c r="AL695" s="1069" t="str" cm="1">
        <f t="array" ref="AL695">IF($D695&lt;COLUMNS($F$7:AL$7),"",INDEX(TableDiv[[GASB]:[GASB]],_xlfn.AGGREGATE(15,3,(TableDiv[[Agency]:[Agency]]=$E695)/(TableDiv[[Agency]:[Agency]]=$E695)*(ROW(TableDiv[Agency])-ROW(TableDiv[[#Headers],[Agency]])),COLUMNS($F$7:AL$7))))</f>
        <v/>
      </c>
      <c r="AM695" s="1069" t="str" cm="1">
        <f t="array" ref="AM695">IF($D695&lt;COLUMNS($F$7:AM$7),"",INDEX(TableDiv[[GASB]:[GASB]],_xlfn.AGGREGATE(15,3,(TableDiv[[Agency]:[Agency]]=$E695)/(TableDiv[[Agency]:[Agency]]=$E695)*(ROW(TableDiv[Agency])-ROW(TableDiv[[#Headers],[Agency]])),COLUMNS($F$7:AM$7))))</f>
        <v/>
      </c>
      <c r="AN695" s="1069"/>
      <c r="AO695" s="1069"/>
      <c r="AP695" s="1069"/>
      <c r="AQ695" s="1069"/>
      <c r="AR695" s="1069"/>
      <c r="AS695" s="1069"/>
    </row>
    <row r="696" spans="1:45">
      <c r="A696" s="1069"/>
      <c r="B696" s="1069"/>
      <c r="C696" s="1069"/>
      <c r="W696" s="1069" t="str" cm="1">
        <f t="array" ref="W696">IF($D696&lt;COLUMNS($F$7:W$7),"",INDEX(TableDiv[[GASB]:[GASB]],_xlfn.AGGREGATE(15,3,(TableDiv[[Agency]:[Agency]]=$E696)/(TableDiv[[Agency]:[Agency]]=$E696)*(ROW(TableDiv[Agency])-ROW(TableDiv[[#Headers],[Agency]])),COLUMNS($F$7:W$7))))</f>
        <v/>
      </c>
      <c r="X696" s="1069" t="str" cm="1">
        <f t="array" ref="X696">IF($D696&lt;COLUMNS($F$7:X$7),"",INDEX(TableDiv[[GASB]:[GASB]],_xlfn.AGGREGATE(15,3,(TableDiv[[Agency]:[Agency]]=$E696)/(TableDiv[[Agency]:[Agency]]=$E696)*(ROW(TableDiv[Agency])-ROW(TableDiv[[#Headers],[Agency]])),COLUMNS($F$7:X$7))))</f>
        <v/>
      </c>
      <c r="Y696" s="1069" t="str" cm="1">
        <f t="array" ref="Y696">IF($D696&lt;COLUMNS($F$7:Y$7),"",INDEX(TableDiv[[GASB]:[GASB]],_xlfn.AGGREGATE(15,3,(TableDiv[[Agency]:[Agency]]=$E696)/(TableDiv[[Agency]:[Agency]]=$E696)*(ROW(TableDiv[Agency])-ROW(TableDiv[[#Headers],[Agency]])),COLUMNS($F$7:Y$7))))</f>
        <v/>
      </c>
      <c r="Z696" s="1069" t="str" cm="1">
        <f t="array" ref="Z696">IF($D696&lt;COLUMNS($F$7:Z$7),"",INDEX(TableDiv[[GASB]:[GASB]],_xlfn.AGGREGATE(15,3,(TableDiv[[Agency]:[Agency]]=$E696)/(TableDiv[[Agency]:[Agency]]=$E696)*(ROW(TableDiv[Agency])-ROW(TableDiv[[#Headers],[Agency]])),COLUMNS($F$7:Z$7))))</f>
        <v/>
      </c>
      <c r="AA696" s="1069" t="str" cm="1">
        <f t="array" ref="AA696">IF($D696&lt;COLUMNS($F$7:AA$7),"",INDEX(TableDiv[[GASB]:[GASB]],_xlfn.AGGREGATE(15,3,(TableDiv[[Agency]:[Agency]]=$E696)/(TableDiv[[Agency]:[Agency]]=$E696)*(ROW(TableDiv[Agency])-ROW(TableDiv[[#Headers],[Agency]])),COLUMNS($F$7:AA$7))))</f>
        <v/>
      </c>
      <c r="AB696" s="1069" t="str" cm="1">
        <f t="array" ref="AB696">IF($D696&lt;COLUMNS($F$7:AB$7),"",INDEX(TableDiv[[GASB]:[GASB]],_xlfn.AGGREGATE(15,3,(TableDiv[[Agency]:[Agency]]=$E696)/(TableDiv[[Agency]:[Agency]]=$E696)*(ROW(TableDiv[Agency])-ROW(TableDiv[[#Headers],[Agency]])),COLUMNS($F$7:AB$7))))</f>
        <v/>
      </c>
      <c r="AC696" s="1069" t="str" cm="1">
        <f t="array" ref="AC696">IF($D696&lt;COLUMNS($F$7:AC$7),"",INDEX(TableDiv[[GASB]:[GASB]],_xlfn.AGGREGATE(15,3,(TableDiv[[Agency]:[Agency]]=$E696)/(TableDiv[[Agency]:[Agency]]=$E696)*(ROW(TableDiv[Agency])-ROW(TableDiv[[#Headers],[Agency]])),COLUMNS($F$7:AC$7))))</f>
        <v/>
      </c>
      <c r="AD696" s="1069" t="str" cm="1">
        <f t="array" ref="AD696">IF($D696&lt;COLUMNS($F$7:AD$7),"",INDEX(TableDiv[[GASB]:[GASB]],_xlfn.AGGREGATE(15,3,(TableDiv[[Agency]:[Agency]]=$E696)/(TableDiv[[Agency]:[Agency]]=$E696)*(ROW(TableDiv[Agency])-ROW(TableDiv[[#Headers],[Agency]])),COLUMNS($F$7:AD$7))))</f>
        <v/>
      </c>
      <c r="AE696" s="1069" t="str" cm="1">
        <f t="array" ref="AE696">IF($D696&lt;COLUMNS($F$7:AE$7),"",INDEX(TableDiv[[GASB]:[GASB]],_xlfn.AGGREGATE(15,3,(TableDiv[[Agency]:[Agency]]=$E696)/(TableDiv[[Agency]:[Agency]]=$E696)*(ROW(TableDiv[Agency])-ROW(TableDiv[[#Headers],[Agency]])),COLUMNS($F$7:AE$7))))</f>
        <v/>
      </c>
      <c r="AF696" s="1069" t="str" cm="1">
        <f t="array" ref="AF696">IF($D696&lt;COLUMNS($F$7:AF$7),"",INDEX(TableDiv[[GASB]:[GASB]],_xlfn.AGGREGATE(15,3,(TableDiv[[Agency]:[Agency]]=$E696)/(TableDiv[[Agency]:[Agency]]=$E696)*(ROW(TableDiv[Agency])-ROW(TableDiv[[#Headers],[Agency]])),COLUMNS($F$7:AF$7))))</f>
        <v/>
      </c>
      <c r="AG696" s="1069" t="str" cm="1">
        <f t="array" ref="AG696">IF($D696&lt;COLUMNS($F$7:AG$7),"",INDEX(TableDiv[[GASB]:[GASB]],_xlfn.AGGREGATE(15,3,(TableDiv[[Agency]:[Agency]]=$E696)/(TableDiv[[Agency]:[Agency]]=$E696)*(ROW(TableDiv[Agency])-ROW(TableDiv[[#Headers],[Agency]])),COLUMNS($F$7:AG$7))))</f>
        <v/>
      </c>
      <c r="AH696" s="1069" t="str" cm="1">
        <f t="array" ref="AH696">IF($D696&lt;COLUMNS($F$7:AH$7),"",INDEX(TableDiv[[GASB]:[GASB]],_xlfn.AGGREGATE(15,3,(TableDiv[[Agency]:[Agency]]=$E696)/(TableDiv[[Agency]:[Agency]]=$E696)*(ROW(TableDiv[Agency])-ROW(TableDiv[[#Headers],[Agency]])),COLUMNS($F$7:AH$7))))</f>
        <v/>
      </c>
      <c r="AI696" s="1069" t="str" cm="1">
        <f t="array" ref="AI696">IF($D696&lt;COLUMNS($F$7:AI$7),"",INDEX(TableDiv[[GASB]:[GASB]],_xlfn.AGGREGATE(15,3,(TableDiv[[Agency]:[Agency]]=$E696)/(TableDiv[[Agency]:[Agency]]=$E696)*(ROW(TableDiv[Agency])-ROW(TableDiv[[#Headers],[Agency]])),COLUMNS($F$7:AI$7))))</f>
        <v/>
      </c>
      <c r="AJ696" s="1069" t="str" cm="1">
        <f t="array" ref="AJ696">IF($D696&lt;COLUMNS($F$7:AJ$7),"",INDEX(TableDiv[[GASB]:[GASB]],_xlfn.AGGREGATE(15,3,(TableDiv[[Agency]:[Agency]]=$E696)/(TableDiv[[Agency]:[Agency]]=$E696)*(ROW(TableDiv[Agency])-ROW(TableDiv[[#Headers],[Agency]])),COLUMNS($F$7:AJ$7))))</f>
        <v/>
      </c>
      <c r="AK696" s="1069" t="str" cm="1">
        <f t="array" ref="AK696">IF($D696&lt;COLUMNS($F$7:AK$7),"",INDEX(TableDiv[[GASB]:[GASB]],_xlfn.AGGREGATE(15,3,(TableDiv[[Agency]:[Agency]]=$E696)/(TableDiv[[Agency]:[Agency]]=$E696)*(ROW(TableDiv[Agency])-ROW(TableDiv[[#Headers],[Agency]])),COLUMNS($F$7:AK$7))))</f>
        <v/>
      </c>
      <c r="AL696" s="1069" t="str" cm="1">
        <f t="array" ref="AL696">IF($D696&lt;COLUMNS($F$7:AL$7),"",INDEX(TableDiv[[GASB]:[GASB]],_xlfn.AGGREGATE(15,3,(TableDiv[[Agency]:[Agency]]=$E696)/(TableDiv[[Agency]:[Agency]]=$E696)*(ROW(TableDiv[Agency])-ROW(TableDiv[[#Headers],[Agency]])),COLUMNS($F$7:AL$7))))</f>
        <v/>
      </c>
      <c r="AM696" s="1069" t="str" cm="1">
        <f t="array" ref="AM696">IF($D696&lt;COLUMNS($F$7:AM$7),"",INDEX(TableDiv[[GASB]:[GASB]],_xlfn.AGGREGATE(15,3,(TableDiv[[Agency]:[Agency]]=$E696)/(TableDiv[[Agency]:[Agency]]=$E696)*(ROW(TableDiv[Agency])-ROW(TableDiv[[#Headers],[Agency]])),COLUMNS($F$7:AM$7))))</f>
        <v/>
      </c>
      <c r="AN696" s="1069"/>
      <c r="AO696" s="1069"/>
      <c r="AP696" s="1069"/>
      <c r="AQ696" s="1069"/>
      <c r="AR696" s="1069"/>
      <c r="AS696" s="1069"/>
    </row>
    <row r="697" spans="1:45">
      <c r="A697" s="1069"/>
      <c r="B697" s="1069"/>
      <c r="C697" s="1069"/>
      <c r="W697" s="1069" t="str" cm="1">
        <f t="array" ref="W697">IF($D697&lt;COLUMNS($F$7:W$7),"",INDEX(TableDiv[[GASB]:[GASB]],_xlfn.AGGREGATE(15,3,(TableDiv[[Agency]:[Agency]]=$E697)/(TableDiv[[Agency]:[Agency]]=$E697)*(ROW(TableDiv[Agency])-ROW(TableDiv[[#Headers],[Agency]])),COLUMNS($F$7:W$7))))</f>
        <v/>
      </c>
      <c r="X697" s="1069" t="str" cm="1">
        <f t="array" ref="X697">IF($D697&lt;COLUMNS($F$7:X$7),"",INDEX(TableDiv[[GASB]:[GASB]],_xlfn.AGGREGATE(15,3,(TableDiv[[Agency]:[Agency]]=$E697)/(TableDiv[[Agency]:[Agency]]=$E697)*(ROW(TableDiv[Agency])-ROW(TableDiv[[#Headers],[Agency]])),COLUMNS($F$7:X$7))))</f>
        <v/>
      </c>
      <c r="Y697" s="1069" t="str" cm="1">
        <f t="array" ref="Y697">IF($D697&lt;COLUMNS($F$7:Y$7),"",INDEX(TableDiv[[GASB]:[GASB]],_xlfn.AGGREGATE(15,3,(TableDiv[[Agency]:[Agency]]=$E697)/(TableDiv[[Agency]:[Agency]]=$E697)*(ROW(TableDiv[Agency])-ROW(TableDiv[[#Headers],[Agency]])),COLUMNS($F$7:Y$7))))</f>
        <v/>
      </c>
      <c r="Z697" s="1069" t="str" cm="1">
        <f t="array" ref="Z697">IF($D697&lt;COLUMNS($F$7:Z$7),"",INDEX(TableDiv[[GASB]:[GASB]],_xlfn.AGGREGATE(15,3,(TableDiv[[Agency]:[Agency]]=$E697)/(TableDiv[[Agency]:[Agency]]=$E697)*(ROW(TableDiv[Agency])-ROW(TableDiv[[#Headers],[Agency]])),COLUMNS($F$7:Z$7))))</f>
        <v/>
      </c>
      <c r="AA697" s="1069" t="str" cm="1">
        <f t="array" ref="AA697">IF($D697&lt;COLUMNS($F$7:AA$7),"",INDEX(TableDiv[[GASB]:[GASB]],_xlfn.AGGREGATE(15,3,(TableDiv[[Agency]:[Agency]]=$E697)/(TableDiv[[Agency]:[Agency]]=$E697)*(ROW(TableDiv[Agency])-ROW(TableDiv[[#Headers],[Agency]])),COLUMNS($F$7:AA$7))))</f>
        <v/>
      </c>
      <c r="AB697" s="1069" t="str" cm="1">
        <f t="array" ref="AB697">IF($D697&lt;COLUMNS($F$7:AB$7),"",INDEX(TableDiv[[GASB]:[GASB]],_xlfn.AGGREGATE(15,3,(TableDiv[[Agency]:[Agency]]=$E697)/(TableDiv[[Agency]:[Agency]]=$E697)*(ROW(TableDiv[Agency])-ROW(TableDiv[[#Headers],[Agency]])),COLUMNS($F$7:AB$7))))</f>
        <v/>
      </c>
      <c r="AC697" s="1069" t="str" cm="1">
        <f t="array" ref="AC697">IF($D697&lt;COLUMNS($F$7:AC$7),"",INDEX(TableDiv[[GASB]:[GASB]],_xlfn.AGGREGATE(15,3,(TableDiv[[Agency]:[Agency]]=$E697)/(TableDiv[[Agency]:[Agency]]=$E697)*(ROW(TableDiv[Agency])-ROW(TableDiv[[#Headers],[Agency]])),COLUMNS($F$7:AC$7))))</f>
        <v/>
      </c>
      <c r="AD697" s="1069" t="str" cm="1">
        <f t="array" ref="AD697">IF($D697&lt;COLUMNS($F$7:AD$7),"",INDEX(TableDiv[[GASB]:[GASB]],_xlfn.AGGREGATE(15,3,(TableDiv[[Agency]:[Agency]]=$E697)/(TableDiv[[Agency]:[Agency]]=$E697)*(ROW(TableDiv[Agency])-ROW(TableDiv[[#Headers],[Agency]])),COLUMNS($F$7:AD$7))))</f>
        <v/>
      </c>
      <c r="AE697" s="1069" t="str" cm="1">
        <f t="array" ref="AE697">IF($D697&lt;COLUMNS($F$7:AE$7),"",INDEX(TableDiv[[GASB]:[GASB]],_xlfn.AGGREGATE(15,3,(TableDiv[[Agency]:[Agency]]=$E697)/(TableDiv[[Agency]:[Agency]]=$E697)*(ROW(TableDiv[Agency])-ROW(TableDiv[[#Headers],[Agency]])),COLUMNS($F$7:AE$7))))</f>
        <v/>
      </c>
      <c r="AF697" s="1069" t="str" cm="1">
        <f t="array" ref="AF697">IF($D697&lt;COLUMNS($F$7:AF$7),"",INDEX(TableDiv[[GASB]:[GASB]],_xlfn.AGGREGATE(15,3,(TableDiv[[Agency]:[Agency]]=$E697)/(TableDiv[[Agency]:[Agency]]=$E697)*(ROW(TableDiv[Agency])-ROW(TableDiv[[#Headers],[Agency]])),COLUMNS($F$7:AF$7))))</f>
        <v/>
      </c>
      <c r="AG697" s="1069" t="str" cm="1">
        <f t="array" ref="AG697">IF($D697&lt;COLUMNS($F$7:AG$7),"",INDEX(TableDiv[[GASB]:[GASB]],_xlfn.AGGREGATE(15,3,(TableDiv[[Agency]:[Agency]]=$E697)/(TableDiv[[Agency]:[Agency]]=$E697)*(ROW(TableDiv[Agency])-ROW(TableDiv[[#Headers],[Agency]])),COLUMNS($F$7:AG$7))))</f>
        <v/>
      </c>
      <c r="AH697" s="1069" t="str" cm="1">
        <f t="array" ref="AH697">IF($D697&lt;COLUMNS($F$7:AH$7),"",INDEX(TableDiv[[GASB]:[GASB]],_xlfn.AGGREGATE(15,3,(TableDiv[[Agency]:[Agency]]=$E697)/(TableDiv[[Agency]:[Agency]]=$E697)*(ROW(TableDiv[Agency])-ROW(TableDiv[[#Headers],[Agency]])),COLUMNS($F$7:AH$7))))</f>
        <v/>
      </c>
      <c r="AI697" s="1069" t="str" cm="1">
        <f t="array" ref="AI697">IF($D697&lt;COLUMNS($F$7:AI$7),"",INDEX(TableDiv[[GASB]:[GASB]],_xlfn.AGGREGATE(15,3,(TableDiv[[Agency]:[Agency]]=$E697)/(TableDiv[[Agency]:[Agency]]=$E697)*(ROW(TableDiv[Agency])-ROW(TableDiv[[#Headers],[Agency]])),COLUMNS($F$7:AI$7))))</f>
        <v/>
      </c>
      <c r="AJ697" s="1069" t="str" cm="1">
        <f t="array" ref="AJ697">IF($D697&lt;COLUMNS($F$7:AJ$7),"",INDEX(TableDiv[[GASB]:[GASB]],_xlfn.AGGREGATE(15,3,(TableDiv[[Agency]:[Agency]]=$E697)/(TableDiv[[Agency]:[Agency]]=$E697)*(ROW(TableDiv[Agency])-ROW(TableDiv[[#Headers],[Agency]])),COLUMNS($F$7:AJ$7))))</f>
        <v/>
      </c>
      <c r="AK697" s="1069" t="str" cm="1">
        <f t="array" ref="AK697">IF($D697&lt;COLUMNS($F$7:AK$7),"",INDEX(TableDiv[[GASB]:[GASB]],_xlfn.AGGREGATE(15,3,(TableDiv[[Agency]:[Agency]]=$E697)/(TableDiv[[Agency]:[Agency]]=$E697)*(ROW(TableDiv[Agency])-ROW(TableDiv[[#Headers],[Agency]])),COLUMNS($F$7:AK$7))))</f>
        <v/>
      </c>
      <c r="AL697" s="1069" t="str" cm="1">
        <f t="array" ref="AL697">IF($D697&lt;COLUMNS($F$7:AL$7),"",INDEX(TableDiv[[GASB]:[GASB]],_xlfn.AGGREGATE(15,3,(TableDiv[[Agency]:[Agency]]=$E697)/(TableDiv[[Agency]:[Agency]]=$E697)*(ROW(TableDiv[Agency])-ROW(TableDiv[[#Headers],[Agency]])),COLUMNS($F$7:AL$7))))</f>
        <v/>
      </c>
      <c r="AM697" s="1069" t="str" cm="1">
        <f t="array" ref="AM697">IF($D697&lt;COLUMNS($F$7:AM$7),"",INDEX(TableDiv[[GASB]:[GASB]],_xlfn.AGGREGATE(15,3,(TableDiv[[Agency]:[Agency]]=$E697)/(TableDiv[[Agency]:[Agency]]=$E697)*(ROW(TableDiv[Agency])-ROW(TableDiv[[#Headers],[Agency]])),COLUMNS($F$7:AM$7))))</f>
        <v/>
      </c>
      <c r="AN697" s="1069"/>
      <c r="AO697" s="1069"/>
      <c r="AP697" s="1069"/>
      <c r="AQ697" s="1069"/>
      <c r="AR697" s="1069"/>
      <c r="AS697" s="1069"/>
    </row>
    <row r="698" spans="1:45">
      <c r="A698" s="1069"/>
      <c r="B698" s="1069"/>
      <c r="C698" s="1069"/>
      <c r="W698" s="1069" t="str" cm="1">
        <f t="array" ref="W698">IF($D698&lt;COLUMNS($F$7:W$7),"",INDEX(TableDiv[[GASB]:[GASB]],_xlfn.AGGREGATE(15,3,(TableDiv[[Agency]:[Agency]]=$E698)/(TableDiv[[Agency]:[Agency]]=$E698)*(ROW(TableDiv[Agency])-ROW(TableDiv[[#Headers],[Agency]])),COLUMNS($F$7:W$7))))</f>
        <v/>
      </c>
      <c r="X698" s="1069" t="str" cm="1">
        <f t="array" ref="X698">IF($D698&lt;COLUMNS($F$7:X$7),"",INDEX(TableDiv[[GASB]:[GASB]],_xlfn.AGGREGATE(15,3,(TableDiv[[Agency]:[Agency]]=$E698)/(TableDiv[[Agency]:[Agency]]=$E698)*(ROW(TableDiv[Agency])-ROW(TableDiv[[#Headers],[Agency]])),COLUMNS($F$7:X$7))))</f>
        <v/>
      </c>
      <c r="Y698" s="1069" t="str" cm="1">
        <f t="array" ref="Y698">IF($D698&lt;COLUMNS($F$7:Y$7),"",INDEX(TableDiv[[GASB]:[GASB]],_xlfn.AGGREGATE(15,3,(TableDiv[[Agency]:[Agency]]=$E698)/(TableDiv[[Agency]:[Agency]]=$E698)*(ROW(TableDiv[Agency])-ROW(TableDiv[[#Headers],[Agency]])),COLUMNS($F$7:Y$7))))</f>
        <v/>
      </c>
      <c r="Z698" s="1069" t="str" cm="1">
        <f t="array" ref="Z698">IF($D698&lt;COLUMNS($F$7:Z$7),"",INDEX(TableDiv[[GASB]:[GASB]],_xlfn.AGGREGATE(15,3,(TableDiv[[Agency]:[Agency]]=$E698)/(TableDiv[[Agency]:[Agency]]=$E698)*(ROW(TableDiv[Agency])-ROW(TableDiv[[#Headers],[Agency]])),COLUMNS($F$7:Z$7))))</f>
        <v/>
      </c>
      <c r="AA698" s="1069" t="str" cm="1">
        <f t="array" ref="AA698">IF($D698&lt;COLUMNS($F$7:AA$7),"",INDEX(TableDiv[[GASB]:[GASB]],_xlfn.AGGREGATE(15,3,(TableDiv[[Agency]:[Agency]]=$E698)/(TableDiv[[Agency]:[Agency]]=$E698)*(ROW(TableDiv[Agency])-ROW(TableDiv[[#Headers],[Agency]])),COLUMNS($F$7:AA$7))))</f>
        <v/>
      </c>
      <c r="AB698" s="1069" t="str" cm="1">
        <f t="array" ref="AB698">IF($D698&lt;COLUMNS($F$7:AB$7),"",INDEX(TableDiv[[GASB]:[GASB]],_xlfn.AGGREGATE(15,3,(TableDiv[[Agency]:[Agency]]=$E698)/(TableDiv[[Agency]:[Agency]]=$E698)*(ROW(TableDiv[Agency])-ROW(TableDiv[[#Headers],[Agency]])),COLUMNS($F$7:AB$7))))</f>
        <v/>
      </c>
      <c r="AC698" s="1069" t="str" cm="1">
        <f t="array" ref="AC698">IF($D698&lt;COLUMNS($F$7:AC$7),"",INDEX(TableDiv[[GASB]:[GASB]],_xlfn.AGGREGATE(15,3,(TableDiv[[Agency]:[Agency]]=$E698)/(TableDiv[[Agency]:[Agency]]=$E698)*(ROW(TableDiv[Agency])-ROW(TableDiv[[#Headers],[Agency]])),COLUMNS($F$7:AC$7))))</f>
        <v/>
      </c>
      <c r="AD698" s="1069" t="str" cm="1">
        <f t="array" ref="AD698">IF($D698&lt;COLUMNS($F$7:AD$7),"",INDEX(TableDiv[[GASB]:[GASB]],_xlfn.AGGREGATE(15,3,(TableDiv[[Agency]:[Agency]]=$E698)/(TableDiv[[Agency]:[Agency]]=$E698)*(ROW(TableDiv[Agency])-ROW(TableDiv[[#Headers],[Agency]])),COLUMNS($F$7:AD$7))))</f>
        <v/>
      </c>
      <c r="AE698" s="1069" t="str" cm="1">
        <f t="array" ref="AE698">IF($D698&lt;COLUMNS($F$7:AE$7),"",INDEX(TableDiv[[GASB]:[GASB]],_xlfn.AGGREGATE(15,3,(TableDiv[[Agency]:[Agency]]=$E698)/(TableDiv[[Agency]:[Agency]]=$E698)*(ROW(TableDiv[Agency])-ROW(TableDiv[[#Headers],[Agency]])),COLUMNS($F$7:AE$7))))</f>
        <v/>
      </c>
      <c r="AF698" s="1069" t="str" cm="1">
        <f t="array" ref="AF698">IF($D698&lt;COLUMNS($F$7:AF$7),"",INDEX(TableDiv[[GASB]:[GASB]],_xlfn.AGGREGATE(15,3,(TableDiv[[Agency]:[Agency]]=$E698)/(TableDiv[[Agency]:[Agency]]=$E698)*(ROW(TableDiv[Agency])-ROW(TableDiv[[#Headers],[Agency]])),COLUMNS($F$7:AF$7))))</f>
        <v/>
      </c>
      <c r="AG698" s="1069" t="str" cm="1">
        <f t="array" ref="AG698">IF($D698&lt;COLUMNS($F$7:AG$7),"",INDEX(TableDiv[[GASB]:[GASB]],_xlfn.AGGREGATE(15,3,(TableDiv[[Agency]:[Agency]]=$E698)/(TableDiv[[Agency]:[Agency]]=$E698)*(ROW(TableDiv[Agency])-ROW(TableDiv[[#Headers],[Agency]])),COLUMNS($F$7:AG$7))))</f>
        <v/>
      </c>
      <c r="AH698" s="1069" t="str" cm="1">
        <f t="array" ref="AH698">IF($D698&lt;COLUMNS($F$7:AH$7),"",INDEX(TableDiv[[GASB]:[GASB]],_xlfn.AGGREGATE(15,3,(TableDiv[[Agency]:[Agency]]=$E698)/(TableDiv[[Agency]:[Agency]]=$E698)*(ROW(TableDiv[Agency])-ROW(TableDiv[[#Headers],[Agency]])),COLUMNS($F$7:AH$7))))</f>
        <v/>
      </c>
      <c r="AI698" s="1069" t="str" cm="1">
        <f t="array" ref="AI698">IF($D698&lt;COLUMNS($F$7:AI$7),"",INDEX(TableDiv[[GASB]:[GASB]],_xlfn.AGGREGATE(15,3,(TableDiv[[Agency]:[Agency]]=$E698)/(TableDiv[[Agency]:[Agency]]=$E698)*(ROW(TableDiv[Agency])-ROW(TableDiv[[#Headers],[Agency]])),COLUMNS($F$7:AI$7))))</f>
        <v/>
      </c>
      <c r="AJ698" s="1069" t="str" cm="1">
        <f t="array" ref="AJ698">IF($D698&lt;COLUMNS($F$7:AJ$7),"",INDEX(TableDiv[[GASB]:[GASB]],_xlfn.AGGREGATE(15,3,(TableDiv[[Agency]:[Agency]]=$E698)/(TableDiv[[Agency]:[Agency]]=$E698)*(ROW(TableDiv[Agency])-ROW(TableDiv[[#Headers],[Agency]])),COLUMNS($F$7:AJ$7))))</f>
        <v/>
      </c>
      <c r="AK698" s="1069" t="str" cm="1">
        <f t="array" ref="AK698">IF($D698&lt;COLUMNS($F$7:AK$7),"",INDEX(TableDiv[[GASB]:[GASB]],_xlfn.AGGREGATE(15,3,(TableDiv[[Agency]:[Agency]]=$E698)/(TableDiv[[Agency]:[Agency]]=$E698)*(ROW(TableDiv[Agency])-ROW(TableDiv[[#Headers],[Agency]])),COLUMNS($F$7:AK$7))))</f>
        <v/>
      </c>
      <c r="AL698" s="1069" t="str" cm="1">
        <f t="array" ref="AL698">IF($D698&lt;COLUMNS($F$7:AL$7),"",INDEX(TableDiv[[GASB]:[GASB]],_xlfn.AGGREGATE(15,3,(TableDiv[[Agency]:[Agency]]=$E698)/(TableDiv[[Agency]:[Agency]]=$E698)*(ROW(TableDiv[Agency])-ROW(TableDiv[[#Headers],[Agency]])),COLUMNS($F$7:AL$7))))</f>
        <v/>
      </c>
      <c r="AM698" s="1069" t="str" cm="1">
        <f t="array" ref="AM698">IF($D698&lt;COLUMNS($F$7:AM$7),"",INDEX(TableDiv[[GASB]:[GASB]],_xlfn.AGGREGATE(15,3,(TableDiv[[Agency]:[Agency]]=$E698)/(TableDiv[[Agency]:[Agency]]=$E698)*(ROW(TableDiv[Agency])-ROW(TableDiv[[#Headers],[Agency]])),COLUMNS($F$7:AM$7))))</f>
        <v/>
      </c>
      <c r="AN698" s="1069"/>
      <c r="AO698" s="1069"/>
      <c r="AP698" s="1069"/>
      <c r="AQ698" s="1069"/>
      <c r="AR698" s="1069"/>
      <c r="AS698" s="1069"/>
    </row>
    <row r="699" spans="1:45">
      <c r="A699" s="1069"/>
      <c r="B699" s="1069"/>
      <c r="C699" s="1069"/>
      <c r="W699" s="1069" t="str" cm="1">
        <f t="array" ref="W699">IF($D699&lt;COLUMNS($F$7:W$7),"",INDEX(TableDiv[[GASB]:[GASB]],_xlfn.AGGREGATE(15,3,(TableDiv[[Agency]:[Agency]]=$E699)/(TableDiv[[Agency]:[Agency]]=$E699)*(ROW(TableDiv[Agency])-ROW(TableDiv[[#Headers],[Agency]])),COLUMNS($F$7:W$7))))</f>
        <v/>
      </c>
      <c r="X699" s="1069" t="str" cm="1">
        <f t="array" ref="X699">IF($D699&lt;COLUMNS($F$7:X$7),"",INDEX(TableDiv[[GASB]:[GASB]],_xlfn.AGGREGATE(15,3,(TableDiv[[Agency]:[Agency]]=$E699)/(TableDiv[[Agency]:[Agency]]=$E699)*(ROW(TableDiv[Agency])-ROW(TableDiv[[#Headers],[Agency]])),COLUMNS($F$7:X$7))))</f>
        <v/>
      </c>
      <c r="Y699" s="1069" t="str" cm="1">
        <f t="array" ref="Y699">IF($D699&lt;COLUMNS($F$7:Y$7),"",INDEX(TableDiv[[GASB]:[GASB]],_xlfn.AGGREGATE(15,3,(TableDiv[[Agency]:[Agency]]=$E699)/(TableDiv[[Agency]:[Agency]]=$E699)*(ROW(TableDiv[Agency])-ROW(TableDiv[[#Headers],[Agency]])),COLUMNS($F$7:Y$7))))</f>
        <v/>
      </c>
      <c r="Z699" s="1069" t="str" cm="1">
        <f t="array" ref="Z699">IF($D699&lt;COLUMNS($F$7:Z$7),"",INDEX(TableDiv[[GASB]:[GASB]],_xlfn.AGGREGATE(15,3,(TableDiv[[Agency]:[Agency]]=$E699)/(TableDiv[[Agency]:[Agency]]=$E699)*(ROW(TableDiv[Agency])-ROW(TableDiv[[#Headers],[Agency]])),COLUMNS($F$7:Z$7))))</f>
        <v/>
      </c>
      <c r="AA699" s="1069" t="str" cm="1">
        <f t="array" ref="AA699">IF($D699&lt;COLUMNS($F$7:AA$7),"",INDEX(TableDiv[[GASB]:[GASB]],_xlfn.AGGREGATE(15,3,(TableDiv[[Agency]:[Agency]]=$E699)/(TableDiv[[Agency]:[Agency]]=$E699)*(ROW(TableDiv[Agency])-ROW(TableDiv[[#Headers],[Agency]])),COLUMNS($F$7:AA$7))))</f>
        <v/>
      </c>
      <c r="AB699" s="1069" t="str" cm="1">
        <f t="array" ref="AB699">IF($D699&lt;COLUMNS($F$7:AB$7),"",INDEX(TableDiv[[GASB]:[GASB]],_xlfn.AGGREGATE(15,3,(TableDiv[[Agency]:[Agency]]=$E699)/(TableDiv[[Agency]:[Agency]]=$E699)*(ROW(TableDiv[Agency])-ROW(TableDiv[[#Headers],[Agency]])),COLUMNS($F$7:AB$7))))</f>
        <v/>
      </c>
      <c r="AC699" s="1069" t="str" cm="1">
        <f t="array" ref="AC699">IF($D699&lt;COLUMNS($F$7:AC$7),"",INDEX(TableDiv[[GASB]:[GASB]],_xlfn.AGGREGATE(15,3,(TableDiv[[Agency]:[Agency]]=$E699)/(TableDiv[[Agency]:[Agency]]=$E699)*(ROW(TableDiv[Agency])-ROW(TableDiv[[#Headers],[Agency]])),COLUMNS($F$7:AC$7))))</f>
        <v/>
      </c>
      <c r="AD699" s="1069" t="str" cm="1">
        <f t="array" ref="AD699">IF($D699&lt;COLUMNS($F$7:AD$7),"",INDEX(TableDiv[[GASB]:[GASB]],_xlfn.AGGREGATE(15,3,(TableDiv[[Agency]:[Agency]]=$E699)/(TableDiv[[Agency]:[Agency]]=$E699)*(ROW(TableDiv[Agency])-ROW(TableDiv[[#Headers],[Agency]])),COLUMNS($F$7:AD$7))))</f>
        <v/>
      </c>
      <c r="AE699" s="1069" t="str" cm="1">
        <f t="array" ref="AE699">IF($D699&lt;COLUMNS($F$7:AE$7),"",INDEX(TableDiv[[GASB]:[GASB]],_xlfn.AGGREGATE(15,3,(TableDiv[[Agency]:[Agency]]=$E699)/(TableDiv[[Agency]:[Agency]]=$E699)*(ROW(TableDiv[Agency])-ROW(TableDiv[[#Headers],[Agency]])),COLUMNS($F$7:AE$7))))</f>
        <v/>
      </c>
      <c r="AF699" s="1069" t="str" cm="1">
        <f t="array" ref="AF699">IF($D699&lt;COLUMNS($F$7:AF$7),"",INDEX(TableDiv[[GASB]:[GASB]],_xlfn.AGGREGATE(15,3,(TableDiv[[Agency]:[Agency]]=$E699)/(TableDiv[[Agency]:[Agency]]=$E699)*(ROW(TableDiv[Agency])-ROW(TableDiv[[#Headers],[Agency]])),COLUMNS($F$7:AF$7))))</f>
        <v/>
      </c>
      <c r="AG699" s="1069" t="str" cm="1">
        <f t="array" ref="AG699">IF($D699&lt;COLUMNS($F$7:AG$7),"",INDEX(TableDiv[[GASB]:[GASB]],_xlfn.AGGREGATE(15,3,(TableDiv[[Agency]:[Agency]]=$E699)/(TableDiv[[Agency]:[Agency]]=$E699)*(ROW(TableDiv[Agency])-ROW(TableDiv[[#Headers],[Agency]])),COLUMNS($F$7:AG$7))))</f>
        <v/>
      </c>
      <c r="AH699" s="1069" t="str" cm="1">
        <f t="array" ref="AH699">IF($D699&lt;COLUMNS($F$7:AH$7),"",INDEX(TableDiv[[GASB]:[GASB]],_xlfn.AGGREGATE(15,3,(TableDiv[[Agency]:[Agency]]=$E699)/(TableDiv[[Agency]:[Agency]]=$E699)*(ROW(TableDiv[Agency])-ROW(TableDiv[[#Headers],[Agency]])),COLUMNS($F$7:AH$7))))</f>
        <v/>
      </c>
      <c r="AI699" s="1069" t="str" cm="1">
        <f t="array" ref="AI699">IF($D699&lt;COLUMNS($F$7:AI$7),"",INDEX(TableDiv[[GASB]:[GASB]],_xlfn.AGGREGATE(15,3,(TableDiv[[Agency]:[Agency]]=$E699)/(TableDiv[[Agency]:[Agency]]=$E699)*(ROW(TableDiv[Agency])-ROW(TableDiv[[#Headers],[Agency]])),COLUMNS($F$7:AI$7))))</f>
        <v/>
      </c>
      <c r="AJ699" s="1069" t="str" cm="1">
        <f t="array" ref="AJ699">IF($D699&lt;COLUMNS($F$7:AJ$7),"",INDEX(TableDiv[[GASB]:[GASB]],_xlfn.AGGREGATE(15,3,(TableDiv[[Agency]:[Agency]]=$E699)/(TableDiv[[Agency]:[Agency]]=$E699)*(ROW(TableDiv[Agency])-ROW(TableDiv[[#Headers],[Agency]])),COLUMNS($F$7:AJ$7))))</f>
        <v/>
      </c>
      <c r="AK699" s="1069" t="str" cm="1">
        <f t="array" ref="AK699">IF($D699&lt;COLUMNS($F$7:AK$7),"",INDEX(TableDiv[[GASB]:[GASB]],_xlfn.AGGREGATE(15,3,(TableDiv[[Agency]:[Agency]]=$E699)/(TableDiv[[Agency]:[Agency]]=$E699)*(ROW(TableDiv[Agency])-ROW(TableDiv[[#Headers],[Agency]])),COLUMNS($F$7:AK$7))))</f>
        <v/>
      </c>
      <c r="AL699" s="1069" t="str" cm="1">
        <f t="array" ref="AL699">IF($D699&lt;COLUMNS($F$7:AL$7),"",INDEX(TableDiv[[GASB]:[GASB]],_xlfn.AGGREGATE(15,3,(TableDiv[[Agency]:[Agency]]=$E699)/(TableDiv[[Agency]:[Agency]]=$E699)*(ROW(TableDiv[Agency])-ROW(TableDiv[[#Headers],[Agency]])),COLUMNS($F$7:AL$7))))</f>
        <v/>
      </c>
      <c r="AM699" s="1069" t="str" cm="1">
        <f t="array" ref="AM699">IF($D699&lt;COLUMNS($F$7:AM$7),"",INDEX(TableDiv[[GASB]:[GASB]],_xlfn.AGGREGATE(15,3,(TableDiv[[Agency]:[Agency]]=$E699)/(TableDiv[[Agency]:[Agency]]=$E699)*(ROW(TableDiv[Agency])-ROW(TableDiv[[#Headers],[Agency]])),COLUMNS($F$7:AM$7))))</f>
        <v/>
      </c>
      <c r="AN699" s="1069"/>
      <c r="AO699" s="1069"/>
      <c r="AP699" s="1069"/>
      <c r="AQ699" s="1069"/>
      <c r="AR699" s="1069"/>
      <c r="AS699" s="1069"/>
    </row>
    <row r="700" spans="1:45">
      <c r="A700" s="1069"/>
      <c r="B700" s="1069"/>
      <c r="C700" s="1069"/>
      <c r="W700" s="1069" t="str" cm="1">
        <f t="array" ref="W700">IF($D700&lt;COLUMNS($F$7:W$7),"",INDEX(TableDiv[[GASB]:[GASB]],_xlfn.AGGREGATE(15,3,(TableDiv[[Agency]:[Agency]]=$E700)/(TableDiv[[Agency]:[Agency]]=$E700)*(ROW(TableDiv[Agency])-ROW(TableDiv[[#Headers],[Agency]])),COLUMNS($F$7:W$7))))</f>
        <v/>
      </c>
      <c r="X700" s="1069" t="str" cm="1">
        <f t="array" ref="X700">IF($D700&lt;COLUMNS($F$7:X$7),"",INDEX(TableDiv[[GASB]:[GASB]],_xlfn.AGGREGATE(15,3,(TableDiv[[Agency]:[Agency]]=$E700)/(TableDiv[[Agency]:[Agency]]=$E700)*(ROW(TableDiv[Agency])-ROW(TableDiv[[#Headers],[Agency]])),COLUMNS($F$7:X$7))))</f>
        <v/>
      </c>
      <c r="Y700" s="1069" t="str" cm="1">
        <f t="array" ref="Y700">IF($D700&lt;COLUMNS($F$7:Y$7),"",INDEX(TableDiv[[GASB]:[GASB]],_xlfn.AGGREGATE(15,3,(TableDiv[[Agency]:[Agency]]=$E700)/(TableDiv[[Agency]:[Agency]]=$E700)*(ROW(TableDiv[Agency])-ROW(TableDiv[[#Headers],[Agency]])),COLUMNS($F$7:Y$7))))</f>
        <v/>
      </c>
      <c r="Z700" s="1069" t="str" cm="1">
        <f t="array" ref="Z700">IF($D700&lt;COLUMNS($F$7:Z$7),"",INDEX(TableDiv[[GASB]:[GASB]],_xlfn.AGGREGATE(15,3,(TableDiv[[Agency]:[Agency]]=$E700)/(TableDiv[[Agency]:[Agency]]=$E700)*(ROW(TableDiv[Agency])-ROW(TableDiv[[#Headers],[Agency]])),COLUMNS($F$7:Z$7))))</f>
        <v/>
      </c>
      <c r="AA700" s="1069" t="str" cm="1">
        <f t="array" ref="AA700">IF($D700&lt;COLUMNS($F$7:AA$7),"",INDEX(TableDiv[[GASB]:[GASB]],_xlfn.AGGREGATE(15,3,(TableDiv[[Agency]:[Agency]]=$E700)/(TableDiv[[Agency]:[Agency]]=$E700)*(ROW(TableDiv[Agency])-ROW(TableDiv[[#Headers],[Agency]])),COLUMNS($F$7:AA$7))))</f>
        <v/>
      </c>
      <c r="AB700" s="1069" t="str" cm="1">
        <f t="array" ref="AB700">IF($D700&lt;COLUMNS($F$7:AB$7),"",INDEX(TableDiv[[GASB]:[GASB]],_xlfn.AGGREGATE(15,3,(TableDiv[[Agency]:[Agency]]=$E700)/(TableDiv[[Agency]:[Agency]]=$E700)*(ROW(TableDiv[Agency])-ROW(TableDiv[[#Headers],[Agency]])),COLUMNS($F$7:AB$7))))</f>
        <v/>
      </c>
      <c r="AC700" s="1069" t="str" cm="1">
        <f t="array" ref="AC700">IF($D700&lt;COLUMNS($F$7:AC$7),"",INDEX(TableDiv[[GASB]:[GASB]],_xlfn.AGGREGATE(15,3,(TableDiv[[Agency]:[Agency]]=$E700)/(TableDiv[[Agency]:[Agency]]=$E700)*(ROW(TableDiv[Agency])-ROW(TableDiv[[#Headers],[Agency]])),COLUMNS($F$7:AC$7))))</f>
        <v/>
      </c>
      <c r="AD700" s="1069" t="str" cm="1">
        <f t="array" ref="AD700">IF($D700&lt;COLUMNS($F$7:AD$7),"",INDEX(TableDiv[[GASB]:[GASB]],_xlfn.AGGREGATE(15,3,(TableDiv[[Agency]:[Agency]]=$E700)/(TableDiv[[Agency]:[Agency]]=$E700)*(ROW(TableDiv[Agency])-ROW(TableDiv[[#Headers],[Agency]])),COLUMNS($F$7:AD$7))))</f>
        <v/>
      </c>
      <c r="AE700" s="1069" t="str" cm="1">
        <f t="array" ref="AE700">IF($D700&lt;COLUMNS($F$7:AE$7),"",INDEX(TableDiv[[GASB]:[GASB]],_xlfn.AGGREGATE(15,3,(TableDiv[[Agency]:[Agency]]=$E700)/(TableDiv[[Agency]:[Agency]]=$E700)*(ROW(TableDiv[Agency])-ROW(TableDiv[[#Headers],[Agency]])),COLUMNS($F$7:AE$7))))</f>
        <v/>
      </c>
      <c r="AF700" s="1069" t="str" cm="1">
        <f t="array" ref="AF700">IF($D700&lt;COLUMNS($F$7:AF$7),"",INDEX(TableDiv[[GASB]:[GASB]],_xlfn.AGGREGATE(15,3,(TableDiv[[Agency]:[Agency]]=$E700)/(TableDiv[[Agency]:[Agency]]=$E700)*(ROW(TableDiv[Agency])-ROW(TableDiv[[#Headers],[Agency]])),COLUMNS($F$7:AF$7))))</f>
        <v/>
      </c>
      <c r="AG700" s="1069" t="str" cm="1">
        <f t="array" ref="AG700">IF($D700&lt;COLUMNS($F$7:AG$7),"",INDEX(TableDiv[[GASB]:[GASB]],_xlfn.AGGREGATE(15,3,(TableDiv[[Agency]:[Agency]]=$E700)/(TableDiv[[Agency]:[Agency]]=$E700)*(ROW(TableDiv[Agency])-ROW(TableDiv[[#Headers],[Agency]])),COLUMNS($F$7:AG$7))))</f>
        <v/>
      </c>
      <c r="AH700" s="1069" t="str" cm="1">
        <f t="array" ref="AH700">IF($D700&lt;COLUMNS($F$7:AH$7),"",INDEX(TableDiv[[GASB]:[GASB]],_xlfn.AGGREGATE(15,3,(TableDiv[[Agency]:[Agency]]=$E700)/(TableDiv[[Agency]:[Agency]]=$E700)*(ROW(TableDiv[Agency])-ROW(TableDiv[[#Headers],[Agency]])),COLUMNS($F$7:AH$7))))</f>
        <v/>
      </c>
      <c r="AI700" s="1069" t="str" cm="1">
        <f t="array" ref="AI700">IF($D700&lt;COLUMNS($F$7:AI$7),"",INDEX(TableDiv[[GASB]:[GASB]],_xlfn.AGGREGATE(15,3,(TableDiv[[Agency]:[Agency]]=$E700)/(TableDiv[[Agency]:[Agency]]=$E700)*(ROW(TableDiv[Agency])-ROW(TableDiv[[#Headers],[Agency]])),COLUMNS($F$7:AI$7))))</f>
        <v/>
      </c>
      <c r="AJ700" s="1069" t="str" cm="1">
        <f t="array" ref="AJ700">IF($D700&lt;COLUMNS($F$7:AJ$7),"",INDEX(TableDiv[[GASB]:[GASB]],_xlfn.AGGREGATE(15,3,(TableDiv[[Agency]:[Agency]]=$E700)/(TableDiv[[Agency]:[Agency]]=$E700)*(ROW(TableDiv[Agency])-ROW(TableDiv[[#Headers],[Agency]])),COLUMNS($F$7:AJ$7))))</f>
        <v/>
      </c>
      <c r="AK700" s="1069" t="str" cm="1">
        <f t="array" ref="AK700">IF($D700&lt;COLUMNS($F$7:AK$7),"",INDEX(TableDiv[[GASB]:[GASB]],_xlfn.AGGREGATE(15,3,(TableDiv[[Agency]:[Agency]]=$E700)/(TableDiv[[Agency]:[Agency]]=$E700)*(ROW(TableDiv[Agency])-ROW(TableDiv[[#Headers],[Agency]])),COLUMNS($F$7:AK$7))))</f>
        <v/>
      </c>
      <c r="AL700" s="1069" t="str" cm="1">
        <f t="array" ref="AL700">IF($D700&lt;COLUMNS($F$7:AL$7),"",INDEX(TableDiv[[GASB]:[GASB]],_xlfn.AGGREGATE(15,3,(TableDiv[[Agency]:[Agency]]=$E700)/(TableDiv[[Agency]:[Agency]]=$E700)*(ROW(TableDiv[Agency])-ROW(TableDiv[[#Headers],[Agency]])),COLUMNS($F$7:AL$7))))</f>
        <v/>
      </c>
      <c r="AM700" s="1069" t="str" cm="1">
        <f t="array" ref="AM700">IF($D700&lt;COLUMNS($F$7:AM$7),"",INDEX(TableDiv[[GASB]:[GASB]],_xlfn.AGGREGATE(15,3,(TableDiv[[Agency]:[Agency]]=$E700)/(TableDiv[[Agency]:[Agency]]=$E700)*(ROW(TableDiv[Agency])-ROW(TableDiv[[#Headers],[Agency]])),COLUMNS($F$7:AM$7))))</f>
        <v/>
      </c>
      <c r="AN700" s="1069"/>
      <c r="AO700" s="1069"/>
      <c r="AP700" s="1069"/>
      <c r="AQ700" s="1069"/>
      <c r="AR700" s="1069"/>
      <c r="AS700" s="1069"/>
    </row>
    <row r="701" spans="1:45">
      <c r="A701" s="1069"/>
      <c r="B701" s="1069"/>
      <c r="C701" s="1069"/>
      <c r="W701" s="1069" t="str" cm="1">
        <f t="array" ref="W701">IF($D701&lt;COLUMNS($F$7:W$7),"",INDEX(TableDiv[[GASB]:[GASB]],_xlfn.AGGREGATE(15,3,(TableDiv[[Agency]:[Agency]]=$E701)/(TableDiv[[Agency]:[Agency]]=$E701)*(ROW(TableDiv[Agency])-ROW(TableDiv[[#Headers],[Agency]])),COLUMNS($F$7:W$7))))</f>
        <v/>
      </c>
      <c r="X701" s="1069" t="str" cm="1">
        <f t="array" ref="X701">IF($D701&lt;COLUMNS($F$7:X$7),"",INDEX(TableDiv[[GASB]:[GASB]],_xlfn.AGGREGATE(15,3,(TableDiv[[Agency]:[Agency]]=$E701)/(TableDiv[[Agency]:[Agency]]=$E701)*(ROW(TableDiv[Agency])-ROW(TableDiv[[#Headers],[Agency]])),COLUMNS($F$7:X$7))))</f>
        <v/>
      </c>
      <c r="Y701" s="1069" t="str" cm="1">
        <f t="array" ref="Y701">IF($D701&lt;COLUMNS($F$7:Y$7),"",INDEX(TableDiv[[GASB]:[GASB]],_xlfn.AGGREGATE(15,3,(TableDiv[[Agency]:[Agency]]=$E701)/(TableDiv[[Agency]:[Agency]]=$E701)*(ROW(TableDiv[Agency])-ROW(TableDiv[[#Headers],[Agency]])),COLUMNS($F$7:Y$7))))</f>
        <v/>
      </c>
      <c r="Z701" s="1069" t="str" cm="1">
        <f t="array" ref="Z701">IF($D701&lt;COLUMNS($F$7:Z$7),"",INDEX(TableDiv[[GASB]:[GASB]],_xlfn.AGGREGATE(15,3,(TableDiv[[Agency]:[Agency]]=$E701)/(TableDiv[[Agency]:[Agency]]=$E701)*(ROW(TableDiv[Agency])-ROW(TableDiv[[#Headers],[Agency]])),COLUMNS($F$7:Z$7))))</f>
        <v/>
      </c>
      <c r="AA701" s="1069" t="str" cm="1">
        <f t="array" ref="AA701">IF($D701&lt;COLUMNS($F$7:AA$7),"",INDEX(TableDiv[[GASB]:[GASB]],_xlfn.AGGREGATE(15,3,(TableDiv[[Agency]:[Agency]]=$E701)/(TableDiv[[Agency]:[Agency]]=$E701)*(ROW(TableDiv[Agency])-ROW(TableDiv[[#Headers],[Agency]])),COLUMNS($F$7:AA$7))))</f>
        <v/>
      </c>
      <c r="AB701" s="1069" t="str" cm="1">
        <f t="array" ref="AB701">IF($D701&lt;COLUMNS($F$7:AB$7),"",INDEX(TableDiv[[GASB]:[GASB]],_xlfn.AGGREGATE(15,3,(TableDiv[[Agency]:[Agency]]=$E701)/(TableDiv[[Agency]:[Agency]]=$E701)*(ROW(TableDiv[Agency])-ROW(TableDiv[[#Headers],[Agency]])),COLUMNS($F$7:AB$7))))</f>
        <v/>
      </c>
      <c r="AC701" s="1069" t="str" cm="1">
        <f t="array" ref="AC701">IF($D701&lt;COLUMNS($F$7:AC$7),"",INDEX(TableDiv[[GASB]:[GASB]],_xlfn.AGGREGATE(15,3,(TableDiv[[Agency]:[Agency]]=$E701)/(TableDiv[[Agency]:[Agency]]=$E701)*(ROW(TableDiv[Agency])-ROW(TableDiv[[#Headers],[Agency]])),COLUMNS($F$7:AC$7))))</f>
        <v/>
      </c>
      <c r="AD701" s="1069" t="str" cm="1">
        <f t="array" ref="AD701">IF($D701&lt;COLUMNS($F$7:AD$7),"",INDEX(TableDiv[[GASB]:[GASB]],_xlfn.AGGREGATE(15,3,(TableDiv[[Agency]:[Agency]]=$E701)/(TableDiv[[Agency]:[Agency]]=$E701)*(ROW(TableDiv[Agency])-ROW(TableDiv[[#Headers],[Agency]])),COLUMNS($F$7:AD$7))))</f>
        <v/>
      </c>
      <c r="AE701" s="1069" t="str" cm="1">
        <f t="array" ref="AE701">IF($D701&lt;COLUMNS($F$7:AE$7),"",INDEX(TableDiv[[GASB]:[GASB]],_xlfn.AGGREGATE(15,3,(TableDiv[[Agency]:[Agency]]=$E701)/(TableDiv[[Agency]:[Agency]]=$E701)*(ROW(TableDiv[Agency])-ROW(TableDiv[[#Headers],[Agency]])),COLUMNS($F$7:AE$7))))</f>
        <v/>
      </c>
      <c r="AF701" s="1069" t="str" cm="1">
        <f t="array" ref="AF701">IF($D701&lt;COLUMNS($F$7:AF$7),"",INDEX(TableDiv[[GASB]:[GASB]],_xlfn.AGGREGATE(15,3,(TableDiv[[Agency]:[Agency]]=$E701)/(TableDiv[[Agency]:[Agency]]=$E701)*(ROW(TableDiv[Agency])-ROW(TableDiv[[#Headers],[Agency]])),COLUMNS($F$7:AF$7))))</f>
        <v/>
      </c>
      <c r="AG701" s="1069" t="str" cm="1">
        <f t="array" ref="AG701">IF($D701&lt;COLUMNS($F$7:AG$7),"",INDEX(TableDiv[[GASB]:[GASB]],_xlfn.AGGREGATE(15,3,(TableDiv[[Agency]:[Agency]]=$E701)/(TableDiv[[Agency]:[Agency]]=$E701)*(ROW(TableDiv[Agency])-ROW(TableDiv[[#Headers],[Agency]])),COLUMNS($F$7:AG$7))))</f>
        <v/>
      </c>
      <c r="AH701" s="1069" t="str" cm="1">
        <f t="array" ref="AH701">IF($D701&lt;COLUMNS($F$7:AH$7),"",INDEX(TableDiv[[GASB]:[GASB]],_xlfn.AGGREGATE(15,3,(TableDiv[[Agency]:[Agency]]=$E701)/(TableDiv[[Agency]:[Agency]]=$E701)*(ROW(TableDiv[Agency])-ROW(TableDiv[[#Headers],[Agency]])),COLUMNS($F$7:AH$7))))</f>
        <v/>
      </c>
      <c r="AI701" s="1069" t="str" cm="1">
        <f t="array" ref="AI701">IF($D701&lt;COLUMNS($F$7:AI$7),"",INDEX(TableDiv[[GASB]:[GASB]],_xlfn.AGGREGATE(15,3,(TableDiv[[Agency]:[Agency]]=$E701)/(TableDiv[[Agency]:[Agency]]=$E701)*(ROW(TableDiv[Agency])-ROW(TableDiv[[#Headers],[Agency]])),COLUMNS($F$7:AI$7))))</f>
        <v/>
      </c>
      <c r="AJ701" s="1069" t="str" cm="1">
        <f t="array" ref="AJ701">IF($D701&lt;COLUMNS($F$7:AJ$7),"",INDEX(TableDiv[[GASB]:[GASB]],_xlfn.AGGREGATE(15,3,(TableDiv[[Agency]:[Agency]]=$E701)/(TableDiv[[Agency]:[Agency]]=$E701)*(ROW(TableDiv[Agency])-ROW(TableDiv[[#Headers],[Agency]])),COLUMNS($F$7:AJ$7))))</f>
        <v/>
      </c>
      <c r="AK701" s="1069" t="str" cm="1">
        <f t="array" ref="AK701">IF($D701&lt;COLUMNS($F$7:AK$7),"",INDEX(TableDiv[[GASB]:[GASB]],_xlfn.AGGREGATE(15,3,(TableDiv[[Agency]:[Agency]]=$E701)/(TableDiv[[Agency]:[Agency]]=$E701)*(ROW(TableDiv[Agency])-ROW(TableDiv[[#Headers],[Agency]])),COLUMNS($F$7:AK$7))))</f>
        <v/>
      </c>
      <c r="AL701" s="1069" t="str" cm="1">
        <f t="array" ref="AL701">IF($D701&lt;COLUMNS($F$7:AL$7),"",INDEX(TableDiv[[GASB]:[GASB]],_xlfn.AGGREGATE(15,3,(TableDiv[[Agency]:[Agency]]=$E701)/(TableDiv[[Agency]:[Agency]]=$E701)*(ROW(TableDiv[Agency])-ROW(TableDiv[[#Headers],[Agency]])),COLUMNS($F$7:AL$7))))</f>
        <v/>
      </c>
      <c r="AM701" s="1069" t="str" cm="1">
        <f t="array" ref="AM701">IF($D701&lt;COLUMNS($F$7:AM$7),"",INDEX(TableDiv[[GASB]:[GASB]],_xlfn.AGGREGATE(15,3,(TableDiv[[Agency]:[Agency]]=$E701)/(TableDiv[[Agency]:[Agency]]=$E701)*(ROW(TableDiv[Agency])-ROW(TableDiv[[#Headers],[Agency]])),COLUMNS($F$7:AM$7))))</f>
        <v/>
      </c>
      <c r="AN701" s="1069"/>
      <c r="AO701" s="1069"/>
      <c r="AP701" s="1069"/>
      <c r="AQ701" s="1069"/>
      <c r="AR701" s="1069"/>
      <c r="AS701" s="1069"/>
    </row>
    <row r="702" spans="1:45">
      <c r="A702" s="1069"/>
      <c r="B702" s="1069"/>
      <c r="C702" s="1069"/>
      <c r="W702" s="1069" t="str" cm="1">
        <f t="array" ref="W702">IF($D702&lt;COLUMNS($F$7:W$7),"",INDEX(TableDiv[[GASB]:[GASB]],_xlfn.AGGREGATE(15,3,(TableDiv[[Agency]:[Agency]]=$E702)/(TableDiv[[Agency]:[Agency]]=$E702)*(ROW(TableDiv[Agency])-ROW(TableDiv[[#Headers],[Agency]])),COLUMNS($F$7:W$7))))</f>
        <v/>
      </c>
      <c r="X702" s="1069" t="str" cm="1">
        <f t="array" ref="X702">IF($D702&lt;COLUMNS($F$7:X$7),"",INDEX(TableDiv[[GASB]:[GASB]],_xlfn.AGGREGATE(15,3,(TableDiv[[Agency]:[Agency]]=$E702)/(TableDiv[[Agency]:[Agency]]=$E702)*(ROW(TableDiv[Agency])-ROW(TableDiv[[#Headers],[Agency]])),COLUMNS($F$7:X$7))))</f>
        <v/>
      </c>
      <c r="Y702" s="1069" t="str" cm="1">
        <f t="array" ref="Y702">IF($D702&lt;COLUMNS($F$7:Y$7),"",INDEX(TableDiv[[GASB]:[GASB]],_xlfn.AGGREGATE(15,3,(TableDiv[[Agency]:[Agency]]=$E702)/(TableDiv[[Agency]:[Agency]]=$E702)*(ROW(TableDiv[Agency])-ROW(TableDiv[[#Headers],[Agency]])),COLUMNS($F$7:Y$7))))</f>
        <v/>
      </c>
      <c r="Z702" s="1069" t="str" cm="1">
        <f t="array" ref="Z702">IF($D702&lt;COLUMNS($F$7:Z$7),"",INDEX(TableDiv[[GASB]:[GASB]],_xlfn.AGGREGATE(15,3,(TableDiv[[Agency]:[Agency]]=$E702)/(TableDiv[[Agency]:[Agency]]=$E702)*(ROW(TableDiv[Agency])-ROW(TableDiv[[#Headers],[Agency]])),COLUMNS($F$7:Z$7))))</f>
        <v/>
      </c>
      <c r="AA702" s="1069" t="str" cm="1">
        <f t="array" ref="AA702">IF($D702&lt;COLUMNS($F$7:AA$7),"",INDEX(TableDiv[[GASB]:[GASB]],_xlfn.AGGREGATE(15,3,(TableDiv[[Agency]:[Agency]]=$E702)/(TableDiv[[Agency]:[Agency]]=$E702)*(ROW(TableDiv[Agency])-ROW(TableDiv[[#Headers],[Agency]])),COLUMNS($F$7:AA$7))))</f>
        <v/>
      </c>
      <c r="AB702" s="1069" t="str" cm="1">
        <f t="array" ref="AB702">IF($D702&lt;COLUMNS($F$7:AB$7),"",INDEX(TableDiv[[GASB]:[GASB]],_xlfn.AGGREGATE(15,3,(TableDiv[[Agency]:[Agency]]=$E702)/(TableDiv[[Agency]:[Agency]]=$E702)*(ROW(TableDiv[Agency])-ROW(TableDiv[[#Headers],[Agency]])),COLUMNS($F$7:AB$7))))</f>
        <v/>
      </c>
      <c r="AC702" s="1069" t="str" cm="1">
        <f t="array" ref="AC702">IF($D702&lt;COLUMNS($F$7:AC$7),"",INDEX(TableDiv[[GASB]:[GASB]],_xlfn.AGGREGATE(15,3,(TableDiv[[Agency]:[Agency]]=$E702)/(TableDiv[[Agency]:[Agency]]=$E702)*(ROW(TableDiv[Agency])-ROW(TableDiv[[#Headers],[Agency]])),COLUMNS($F$7:AC$7))))</f>
        <v/>
      </c>
      <c r="AD702" s="1069" t="str" cm="1">
        <f t="array" ref="AD702">IF($D702&lt;COLUMNS($F$7:AD$7),"",INDEX(TableDiv[[GASB]:[GASB]],_xlfn.AGGREGATE(15,3,(TableDiv[[Agency]:[Agency]]=$E702)/(TableDiv[[Agency]:[Agency]]=$E702)*(ROW(TableDiv[Agency])-ROW(TableDiv[[#Headers],[Agency]])),COLUMNS($F$7:AD$7))))</f>
        <v/>
      </c>
      <c r="AE702" s="1069" t="str" cm="1">
        <f t="array" ref="AE702">IF($D702&lt;COLUMNS($F$7:AE$7),"",INDEX(TableDiv[[GASB]:[GASB]],_xlfn.AGGREGATE(15,3,(TableDiv[[Agency]:[Agency]]=$E702)/(TableDiv[[Agency]:[Agency]]=$E702)*(ROW(TableDiv[Agency])-ROW(TableDiv[[#Headers],[Agency]])),COLUMNS($F$7:AE$7))))</f>
        <v/>
      </c>
      <c r="AF702" s="1069" t="str" cm="1">
        <f t="array" ref="AF702">IF($D702&lt;COLUMNS($F$7:AF$7),"",INDEX(TableDiv[[GASB]:[GASB]],_xlfn.AGGREGATE(15,3,(TableDiv[[Agency]:[Agency]]=$E702)/(TableDiv[[Agency]:[Agency]]=$E702)*(ROW(TableDiv[Agency])-ROW(TableDiv[[#Headers],[Agency]])),COLUMNS($F$7:AF$7))))</f>
        <v/>
      </c>
      <c r="AG702" s="1069" t="str" cm="1">
        <f t="array" ref="AG702">IF($D702&lt;COLUMNS($F$7:AG$7),"",INDEX(TableDiv[[GASB]:[GASB]],_xlfn.AGGREGATE(15,3,(TableDiv[[Agency]:[Agency]]=$E702)/(TableDiv[[Agency]:[Agency]]=$E702)*(ROW(TableDiv[Agency])-ROW(TableDiv[[#Headers],[Agency]])),COLUMNS($F$7:AG$7))))</f>
        <v/>
      </c>
      <c r="AH702" s="1069" t="str" cm="1">
        <f t="array" ref="AH702">IF($D702&lt;COLUMNS($F$7:AH$7),"",INDEX(TableDiv[[GASB]:[GASB]],_xlfn.AGGREGATE(15,3,(TableDiv[[Agency]:[Agency]]=$E702)/(TableDiv[[Agency]:[Agency]]=$E702)*(ROW(TableDiv[Agency])-ROW(TableDiv[[#Headers],[Agency]])),COLUMNS($F$7:AH$7))))</f>
        <v/>
      </c>
      <c r="AI702" s="1069" t="str" cm="1">
        <f t="array" ref="AI702">IF($D702&lt;COLUMNS($F$7:AI$7),"",INDEX(TableDiv[[GASB]:[GASB]],_xlfn.AGGREGATE(15,3,(TableDiv[[Agency]:[Agency]]=$E702)/(TableDiv[[Agency]:[Agency]]=$E702)*(ROW(TableDiv[Agency])-ROW(TableDiv[[#Headers],[Agency]])),COLUMNS($F$7:AI$7))))</f>
        <v/>
      </c>
      <c r="AJ702" s="1069" t="str" cm="1">
        <f t="array" ref="AJ702">IF($D702&lt;COLUMNS($F$7:AJ$7),"",INDEX(TableDiv[[GASB]:[GASB]],_xlfn.AGGREGATE(15,3,(TableDiv[[Agency]:[Agency]]=$E702)/(TableDiv[[Agency]:[Agency]]=$E702)*(ROW(TableDiv[Agency])-ROW(TableDiv[[#Headers],[Agency]])),COLUMNS($F$7:AJ$7))))</f>
        <v/>
      </c>
      <c r="AK702" s="1069" t="str" cm="1">
        <f t="array" ref="AK702">IF($D702&lt;COLUMNS($F$7:AK$7),"",INDEX(TableDiv[[GASB]:[GASB]],_xlfn.AGGREGATE(15,3,(TableDiv[[Agency]:[Agency]]=$E702)/(TableDiv[[Agency]:[Agency]]=$E702)*(ROW(TableDiv[Agency])-ROW(TableDiv[[#Headers],[Agency]])),COLUMNS($F$7:AK$7))))</f>
        <v/>
      </c>
      <c r="AL702" s="1069" t="str" cm="1">
        <f t="array" ref="AL702">IF($D702&lt;COLUMNS($F$7:AL$7),"",INDEX(TableDiv[[GASB]:[GASB]],_xlfn.AGGREGATE(15,3,(TableDiv[[Agency]:[Agency]]=$E702)/(TableDiv[[Agency]:[Agency]]=$E702)*(ROW(TableDiv[Agency])-ROW(TableDiv[[#Headers],[Agency]])),COLUMNS($F$7:AL$7))))</f>
        <v/>
      </c>
      <c r="AM702" s="1069" t="str" cm="1">
        <f t="array" ref="AM702">IF($D702&lt;COLUMNS($F$7:AM$7),"",INDEX(TableDiv[[GASB]:[GASB]],_xlfn.AGGREGATE(15,3,(TableDiv[[Agency]:[Agency]]=$E702)/(TableDiv[[Agency]:[Agency]]=$E702)*(ROW(TableDiv[Agency])-ROW(TableDiv[[#Headers],[Agency]])),COLUMNS($F$7:AM$7))))</f>
        <v/>
      </c>
      <c r="AN702" s="1069"/>
      <c r="AO702" s="1069"/>
      <c r="AP702" s="1069"/>
      <c r="AQ702" s="1069"/>
      <c r="AR702" s="1069"/>
      <c r="AS702" s="1069"/>
    </row>
    <row r="703" spans="1:45">
      <c r="A703" s="1069"/>
      <c r="B703" s="1069"/>
      <c r="C703" s="1069"/>
      <c r="W703" s="1069" t="str" cm="1">
        <f t="array" ref="W703">IF($D703&lt;COLUMNS($F$7:W$7),"",INDEX(TableDiv[[GASB]:[GASB]],_xlfn.AGGREGATE(15,3,(TableDiv[[Agency]:[Agency]]=$E703)/(TableDiv[[Agency]:[Agency]]=$E703)*(ROW(TableDiv[Agency])-ROW(TableDiv[[#Headers],[Agency]])),COLUMNS($F$7:W$7))))</f>
        <v/>
      </c>
      <c r="X703" s="1069" t="str" cm="1">
        <f t="array" ref="X703">IF($D703&lt;COLUMNS($F$7:X$7),"",INDEX(TableDiv[[GASB]:[GASB]],_xlfn.AGGREGATE(15,3,(TableDiv[[Agency]:[Agency]]=$E703)/(TableDiv[[Agency]:[Agency]]=$E703)*(ROW(TableDiv[Agency])-ROW(TableDiv[[#Headers],[Agency]])),COLUMNS($F$7:X$7))))</f>
        <v/>
      </c>
      <c r="Y703" s="1069" t="str" cm="1">
        <f t="array" ref="Y703">IF($D703&lt;COLUMNS($F$7:Y$7),"",INDEX(TableDiv[[GASB]:[GASB]],_xlfn.AGGREGATE(15,3,(TableDiv[[Agency]:[Agency]]=$E703)/(TableDiv[[Agency]:[Agency]]=$E703)*(ROW(TableDiv[Agency])-ROW(TableDiv[[#Headers],[Agency]])),COLUMNS($F$7:Y$7))))</f>
        <v/>
      </c>
      <c r="Z703" s="1069" t="str" cm="1">
        <f t="array" ref="Z703">IF($D703&lt;COLUMNS($F$7:Z$7),"",INDEX(TableDiv[[GASB]:[GASB]],_xlfn.AGGREGATE(15,3,(TableDiv[[Agency]:[Agency]]=$E703)/(TableDiv[[Agency]:[Agency]]=$E703)*(ROW(TableDiv[Agency])-ROW(TableDiv[[#Headers],[Agency]])),COLUMNS($F$7:Z$7))))</f>
        <v/>
      </c>
      <c r="AA703" s="1069" t="str" cm="1">
        <f t="array" ref="AA703">IF($D703&lt;COLUMNS($F$7:AA$7),"",INDEX(TableDiv[[GASB]:[GASB]],_xlfn.AGGREGATE(15,3,(TableDiv[[Agency]:[Agency]]=$E703)/(TableDiv[[Agency]:[Agency]]=$E703)*(ROW(TableDiv[Agency])-ROW(TableDiv[[#Headers],[Agency]])),COLUMNS($F$7:AA$7))))</f>
        <v/>
      </c>
      <c r="AB703" s="1069" t="str" cm="1">
        <f t="array" ref="AB703">IF($D703&lt;COLUMNS($F$7:AB$7),"",INDEX(TableDiv[[GASB]:[GASB]],_xlfn.AGGREGATE(15,3,(TableDiv[[Agency]:[Agency]]=$E703)/(TableDiv[[Agency]:[Agency]]=$E703)*(ROW(TableDiv[Agency])-ROW(TableDiv[[#Headers],[Agency]])),COLUMNS($F$7:AB$7))))</f>
        <v/>
      </c>
      <c r="AC703" s="1069" t="str" cm="1">
        <f t="array" ref="AC703">IF($D703&lt;COLUMNS($F$7:AC$7),"",INDEX(TableDiv[[GASB]:[GASB]],_xlfn.AGGREGATE(15,3,(TableDiv[[Agency]:[Agency]]=$E703)/(TableDiv[[Agency]:[Agency]]=$E703)*(ROW(TableDiv[Agency])-ROW(TableDiv[[#Headers],[Agency]])),COLUMNS($F$7:AC$7))))</f>
        <v/>
      </c>
      <c r="AD703" s="1069" t="str" cm="1">
        <f t="array" ref="AD703">IF($D703&lt;COLUMNS($F$7:AD$7),"",INDEX(TableDiv[[GASB]:[GASB]],_xlfn.AGGREGATE(15,3,(TableDiv[[Agency]:[Agency]]=$E703)/(TableDiv[[Agency]:[Agency]]=$E703)*(ROW(TableDiv[Agency])-ROW(TableDiv[[#Headers],[Agency]])),COLUMNS($F$7:AD$7))))</f>
        <v/>
      </c>
      <c r="AE703" s="1069" t="str" cm="1">
        <f t="array" ref="AE703">IF($D703&lt;COLUMNS($F$7:AE$7),"",INDEX(TableDiv[[GASB]:[GASB]],_xlfn.AGGREGATE(15,3,(TableDiv[[Agency]:[Agency]]=$E703)/(TableDiv[[Agency]:[Agency]]=$E703)*(ROW(TableDiv[Agency])-ROW(TableDiv[[#Headers],[Agency]])),COLUMNS($F$7:AE$7))))</f>
        <v/>
      </c>
      <c r="AF703" s="1069" t="str" cm="1">
        <f t="array" ref="AF703">IF($D703&lt;COLUMNS($F$7:AF$7),"",INDEX(TableDiv[[GASB]:[GASB]],_xlfn.AGGREGATE(15,3,(TableDiv[[Agency]:[Agency]]=$E703)/(TableDiv[[Agency]:[Agency]]=$E703)*(ROW(TableDiv[Agency])-ROW(TableDiv[[#Headers],[Agency]])),COLUMNS($F$7:AF$7))))</f>
        <v/>
      </c>
      <c r="AG703" s="1069" t="str" cm="1">
        <f t="array" ref="AG703">IF($D703&lt;COLUMNS($F$7:AG$7),"",INDEX(TableDiv[[GASB]:[GASB]],_xlfn.AGGREGATE(15,3,(TableDiv[[Agency]:[Agency]]=$E703)/(TableDiv[[Agency]:[Agency]]=$E703)*(ROW(TableDiv[Agency])-ROW(TableDiv[[#Headers],[Agency]])),COLUMNS($F$7:AG$7))))</f>
        <v/>
      </c>
      <c r="AH703" s="1069" t="str" cm="1">
        <f t="array" ref="AH703">IF($D703&lt;COLUMNS($F$7:AH$7),"",INDEX(TableDiv[[GASB]:[GASB]],_xlfn.AGGREGATE(15,3,(TableDiv[[Agency]:[Agency]]=$E703)/(TableDiv[[Agency]:[Agency]]=$E703)*(ROW(TableDiv[Agency])-ROW(TableDiv[[#Headers],[Agency]])),COLUMNS($F$7:AH$7))))</f>
        <v/>
      </c>
      <c r="AI703" s="1069" t="str" cm="1">
        <f t="array" ref="AI703">IF($D703&lt;COLUMNS($F$7:AI$7),"",INDEX(TableDiv[[GASB]:[GASB]],_xlfn.AGGREGATE(15,3,(TableDiv[[Agency]:[Agency]]=$E703)/(TableDiv[[Agency]:[Agency]]=$E703)*(ROW(TableDiv[Agency])-ROW(TableDiv[[#Headers],[Agency]])),COLUMNS($F$7:AI$7))))</f>
        <v/>
      </c>
      <c r="AJ703" s="1069" t="str" cm="1">
        <f t="array" ref="AJ703">IF($D703&lt;COLUMNS($F$7:AJ$7),"",INDEX(TableDiv[[GASB]:[GASB]],_xlfn.AGGREGATE(15,3,(TableDiv[[Agency]:[Agency]]=$E703)/(TableDiv[[Agency]:[Agency]]=$E703)*(ROW(TableDiv[Agency])-ROW(TableDiv[[#Headers],[Agency]])),COLUMNS($F$7:AJ$7))))</f>
        <v/>
      </c>
      <c r="AK703" s="1069" t="str" cm="1">
        <f t="array" ref="AK703">IF($D703&lt;COLUMNS($F$7:AK$7),"",INDEX(TableDiv[[GASB]:[GASB]],_xlfn.AGGREGATE(15,3,(TableDiv[[Agency]:[Agency]]=$E703)/(TableDiv[[Agency]:[Agency]]=$E703)*(ROW(TableDiv[Agency])-ROW(TableDiv[[#Headers],[Agency]])),COLUMNS($F$7:AK$7))))</f>
        <v/>
      </c>
      <c r="AL703" s="1069" t="str" cm="1">
        <f t="array" ref="AL703">IF($D703&lt;COLUMNS($F$7:AL$7),"",INDEX(TableDiv[[GASB]:[GASB]],_xlfn.AGGREGATE(15,3,(TableDiv[[Agency]:[Agency]]=$E703)/(TableDiv[[Agency]:[Agency]]=$E703)*(ROW(TableDiv[Agency])-ROW(TableDiv[[#Headers],[Agency]])),COLUMNS($F$7:AL$7))))</f>
        <v/>
      </c>
      <c r="AM703" s="1069" t="str" cm="1">
        <f t="array" ref="AM703">IF($D703&lt;COLUMNS($F$7:AM$7),"",INDEX(TableDiv[[GASB]:[GASB]],_xlfn.AGGREGATE(15,3,(TableDiv[[Agency]:[Agency]]=$E703)/(TableDiv[[Agency]:[Agency]]=$E703)*(ROW(TableDiv[Agency])-ROW(TableDiv[[#Headers],[Agency]])),COLUMNS($F$7:AM$7))))</f>
        <v/>
      </c>
      <c r="AN703" s="1069"/>
      <c r="AO703" s="1069"/>
      <c r="AP703" s="1069"/>
      <c r="AQ703" s="1069"/>
      <c r="AR703" s="1069"/>
      <c r="AS703" s="1069"/>
    </row>
    <row r="704" spans="1:45">
      <c r="A704" s="1069"/>
      <c r="B704" s="1069"/>
      <c r="C704" s="1069"/>
      <c r="W704" s="1069" t="str" cm="1">
        <f t="array" ref="W704">IF($D704&lt;COLUMNS($F$7:W$7),"",INDEX(TableDiv[[GASB]:[GASB]],_xlfn.AGGREGATE(15,3,(TableDiv[[Agency]:[Agency]]=$E704)/(TableDiv[[Agency]:[Agency]]=$E704)*(ROW(TableDiv[Agency])-ROW(TableDiv[[#Headers],[Agency]])),COLUMNS($F$7:W$7))))</f>
        <v/>
      </c>
      <c r="X704" s="1069" t="str" cm="1">
        <f t="array" ref="X704">IF($D704&lt;COLUMNS($F$7:X$7),"",INDEX(TableDiv[[GASB]:[GASB]],_xlfn.AGGREGATE(15,3,(TableDiv[[Agency]:[Agency]]=$E704)/(TableDiv[[Agency]:[Agency]]=$E704)*(ROW(TableDiv[Agency])-ROW(TableDiv[[#Headers],[Agency]])),COLUMNS($F$7:X$7))))</f>
        <v/>
      </c>
      <c r="Y704" s="1069" t="str" cm="1">
        <f t="array" ref="Y704">IF($D704&lt;COLUMNS($F$7:Y$7),"",INDEX(TableDiv[[GASB]:[GASB]],_xlfn.AGGREGATE(15,3,(TableDiv[[Agency]:[Agency]]=$E704)/(TableDiv[[Agency]:[Agency]]=$E704)*(ROW(TableDiv[Agency])-ROW(TableDiv[[#Headers],[Agency]])),COLUMNS($F$7:Y$7))))</f>
        <v/>
      </c>
      <c r="Z704" s="1069" t="str" cm="1">
        <f t="array" ref="Z704">IF($D704&lt;COLUMNS($F$7:Z$7),"",INDEX(TableDiv[[GASB]:[GASB]],_xlfn.AGGREGATE(15,3,(TableDiv[[Agency]:[Agency]]=$E704)/(TableDiv[[Agency]:[Agency]]=$E704)*(ROW(TableDiv[Agency])-ROW(TableDiv[[#Headers],[Agency]])),COLUMNS($F$7:Z$7))))</f>
        <v/>
      </c>
      <c r="AA704" s="1069" t="str" cm="1">
        <f t="array" ref="AA704">IF($D704&lt;COLUMNS($F$7:AA$7),"",INDEX(TableDiv[[GASB]:[GASB]],_xlfn.AGGREGATE(15,3,(TableDiv[[Agency]:[Agency]]=$E704)/(TableDiv[[Agency]:[Agency]]=$E704)*(ROW(TableDiv[Agency])-ROW(TableDiv[[#Headers],[Agency]])),COLUMNS($F$7:AA$7))))</f>
        <v/>
      </c>
      <c r="AB704" s="1069" t="str" cm="1">
        <f t="array" ref="AB704">IF($D704&lt;COLUMNS($F$7:AB$7),"",INDEX(TableDiv[[GASB]:[GASB]],_xlfn.AGGREGATE(15,3,(TableDiv[[Agency]:[Agency]]=$E704)/(TableDiv[[Agency]:[Agency]]=$E704)*(ROW(TableDiv[Agency])-ROW(TableDiv[[#Headers],[Agency]])),COLUMNS($F$7:AB$7))))</f>
        <v/>
      </c>
      <c r="AC704" s="1069" t="str" cm="1">
        <f t="array" ref="AC704">IF($D704&lt;COLUMNS($F$7:AC$7),"",INDEX(TableDiv[[GASB]:[GASB]],_xlfn.AGGREGATE(15,3,(TableDiv[[Agency]:[Agency]]=$E704)/(TableDiv[[Agency]:[Agency]]=$E704)*(ROW(TableDiv[Agency])-ROW(TableDiv[[#Headers],[Agency]])),COLUMNS($F$7:AC$7))))</f>
        <v/>
      </c>
      <c r="AD704" s="1069" t="str" cm="1">
        <f t="array" ref="AD704">IF($D704&lt;COLUMNS($F$7:AD$7),"",INDEX(TableDiv[[GASB]:[GASB]],_xlfn.AGGREGATE(15,3,(TableDiv[[Agency]:[Agency]]=$E704)/(TableDiv[[Agency]:[Agency]]=$E704)*(ROW(TableDiv[Agency])-ROW(TableDiv[[#Headers],[Agency]])),COLUMNS($F$7:AD$7))))</f>
        <v/>
      </c>
      <c r="AE704" s="1069" t="str" cm="1">
        <f t="array" ref="AE704">IF($D704&lt;COLUMNS($F$7:AE$7),"",INDEX(TableDiv[[GASB]:[GASB]],_xlfn.AGGREGATE(15,3,(TableDiv[[Agency]:[Agency]]=$E704)/(TableDiv[[Agency]:[Agency]]=$E704)*(ROW(TableDiv[Agency])-ROW(TableDiv[[#Headers],[Agency]])),COLUMNS($F$7:AE$7))))</f>
        <v/>
      </c>
      <c r="AF704" s="1069" t="str" cm="1">
        <f t="array" ref="AF704">IF($D704&lt;COLUMNS($F$7:AF$7),"",INDEX(TableDiv[[GASB]:[GASB]],_xlfn.AGGREGATE(15,3,(TableDiv[[Agency]:[Agency]]=$E704)/(TableDiv[[Agency]:[Agency]]=$E704)*(ROW(TableDiv[Agency])-ROW(TableDiv[[#Headers],[Agency]])),COLUMNS($F$7:AF$7))))</f>
        <v/>
      </c>
      <c r="AG704" s="1069" t="str" cm="1">
        <f t="array" ref="AG704">IF($D704&lt;COLUMNS($F$7:AG$7),"",INDEX(TableDiv[[GASB]:[GASB]],_xlfn.AGGREGATE(15,3,(TableDiv[[Agency]:[Agency]]=$E704)/(TableDiv[[Agency]:[Agency]]=$E704)*(ROW(TableDiv[Agency])-ROW(TableDiv[[#Headers],[Agency]])),COLUMNS($F$7:AG$7))))</f>
        <v/>
      </c>
      <c r="AH704" s="1069" t="str" cm="1">
        <f t="array" ref="AH704">IF($D704&lt;COLUMNS($F$7:AH$7),"",INDEX(TableDiv[[GASB]:[GASB]],_xlfn.AGGREGATE(15,3,(TableDiv[[Agency]:[Agency]]=$E704)/(TableDiv[[Agency]:[Agency]]=$E704)*(ROW(TableDiv[Agency])-ROW(TableDiv[[#Headers],[Agency]])),COLUMNS($F$7:AH$7))))</f>
        <v/>
      </c>
      <c r="AI704" s="1069" t="str" cm="1">
        <f t="array" ref="AI704">IF($D704&lt;COLUMNS($F$7:AI$7),"",INDEX(TableDiv[[GASB]:[GASB]],_xlfn.AGGREGATE(15,3,(TableDiv[[Agency]:[Agency]]=$E704)/(TableDiv[[Agency]:[Agency]]=$E704)*(ROW(TableDiv[Agency])-ROW(TableDiv[[#Headers],[Agency]])),COLUMNS($F$7:AI$7))))</f>
        <v/>
      </c>
      <c r="AJ704" s="1069" t="str" cm="1">
        <f t="array" ref="AJ704">IF($D704&lt;COLUMNS($F$7:AJ$7),"",INDEX(TableDiv[[GASB]:[GASB]],_xlfn.AGGREGATE(15,3,(TableDiv[[Agency]:[Agency]]=$E704)/(TableDiv[[Agency]:[Agency]]=$E704)*(ROW(TableDiv[Agency])-ROW(TableDiv[[#Headers],[Agency]])),COLUMNS($F$7:AJ$7))))</f>
        <v/>
      </c>
      <c r="AK704" s="1069" t="str" cm="1">
        <f t="array" ref="AK704">IF($D704&lt;COLUMNS($F$7:AK$7),"",INDEX(TableDiv[[GASB]:[GASB]],_xlfn.AGGREGATE(15,3,(TableDiv[[Agency]:[Agency]]=$E704)/(TableDiv[[Agency]:[Agency]]=$E704)*(ROW(TableDiv[Agency])-ROW(TableDiv[[#Headers],[Agency]])),COLUMNS($F$7:AK$7))))</f>
        <v/>
      </c>
      <c r="AL704" s="1069" t="str" cm="1">
        <f t="array" ref="AL704">IF($D704&lt;COLUMNS($F$7:AL$7),"",INDEX(TableDiv[[GASB]:[GASB]],_xlfn.AGGREGATE(15,3,(TableDiv[[Agency]:[Agency]]=$E704)/(TableDiv[[Agency]:[Agency]]=$E704)*(ROW(TableDiv[Agency])-ROW(TableDiv[[#Headers],[Agency]])),COLUMNS($F$7:AL$7))))</f>
        <v/>
      </c>
      <c r="AM704" s="1069" t="str" cm="1">
        <f t="array" ref="AM704">IF($D704&lt;COLUMNS($F$7:AM$7),"",INDEX(TableDiv[[GASB]:[GASB]],_xlfn.AGGREGATE(15,3,(TableDiv[[Agency]:[Agency]]=$E704)/(TableDiv[[Agency]:[Agency]]=$E704)*(ROW(TableDiv[Agency])-ROW(TableDiv[[#Headers],[Agency]])),COLUMNS($F$7:AM$7))))</f>
        <v/>
      </c>
      <c r="AN704" s="1069"/>
      <c r="AO704" s="1069"/>
      <c r="AP704" s="1069"/>
      <c r="AQ704" s="1069"/>
      <c r="AR704" s="1069"/>
      <c r="AS704" s="1069"/>
    </row>
    <row r="705" spans="1:45">
      <c r="A705" s="1069"/>
      <c r="B705" s="1069"/>
      <c r="C705" s="1069"/>
      <c r="W705" s="1069" t="str" cm="1">
        <f t="array" ref="W705">IF($D705&lt;COLUMNS($F$7:W$7),"",INDEX(TableDiv[[GASB]:[GASB]],_xlfn.AGGREGATE(15,3,(TableDiv[[Agency]:[Agency]]=$E705)/(TableDiv[[Agency]:[Agency]]=$E705)*(ROW(TableDiv[Agency])-ROW(TableDiv[[#Headers],[Agency]])),COLUMNS($F$7:W$7))))</f>
        <v/>
      </c>
      <c r="X705" s="1069" t="str" cm="1">
        <f t="array" ref="X705">IF($D705&lt;COLUMNS($F$7:X$7),"",INDEX(TableDiv[[GASB]:[GASB]],_xlfn.AGGREGATE(15,3,(TableDiv[[Agency]:[Agency]]=$E705)/(TableDiv[[Agency]:[Agency]]=$E705)*(ROW(TableDiv[Agency])-ROW(TableDiv[[#Headers],[Agency]])),COLUMNS($F$7:X$7))))</f>
        <v/>
      </c>
      <c r="Y705" s="1069" t="str" cm="1">
        <f t="array" ref="Y705">IF($D705&lt;COLUMNS($F$7:Y$7),"",INDEX(TableDiv[[GASB]:[GASB]],_xlfn.AGGREGATE(15,3,(TableDiv[[Agency]:[Agency]]=$E705)/(TableDiv[[Agency]:[Agency]]=$E705)*(ROW(TableDiv[Agency])-ROW(TableDiv[[#Headers],[Agency]])),COLUMNS($F$7:Y$7))))</f>
        <v/>
      </c>
      <c r="Z705" s="1069" t="str" cm="1">
        <f t="array" ref="Z705">IF($D705&lt;COLUMNS($F$7:Z$7),"",INDEX(TableDiv[[GASB]:[GASB]],_xlfn.AGGREGATE(15,3,(TableDiv[[Agency]:[Agency]]=$E705)/(TableDiv[[Agency]:[Agency]]=$E705)*(ROW(TableDiv[Agency])-ROW(TableDiv[[#Headers],[Agency]])),COLUMNS($F$7:Z$7))))</f>
        <v/>
      </c>
      <c r="AA705" s="1069" t="str" cm="1">
        <f t="array" ref="AA705">IF($D705&lt;COLUMNS($F$7:AA$7),"",INDEX(TableDiv[[GASB]:[GASB]],_xlfn.AGGREGATE(15,3,(TableDiv[[Agency]:[Agency]]=$E705)/(TableDiv[[Agency]:[Agency]]=$E705)*(ROW(TableDiv[Agency])-ROW(TableDiv[[#Headers],[Agency]])),COLUMNS($F$7:AA$7))))</f>
        <v/>
      </c>
      <c r="AB705" s="1069" t="str" cm="1">
        <f t="array" ref="AB705">IF($D705&lt;COLUMNS($F$7:AB$7),"",INDEX(TableDiv[[GASB]:[GASB]],_xlfn.AGGREGATE(15,3,(TableDiv[[Agency]:[Agency]]=$E705)/(TableDiv[[Agency]:[Agency]]=$E705)*(ROW(TableDiv[Agency])-ROW(TableDiv[[#Headers],[Agency]])),COLUMNS($F$7:AB$7))))</f>
        <v/>
      </c>
      <c r="AC705" s="1069" t="str" cm="1">
        <f t="array" ref="AC705">IF($D705&lt;COLUMNS($F$7:AC$7),"",INDEX(TableDiv[[GASB]:[GASB]],_xlfn.AGGREGATE(15,3,(TableDiv[[Agency]:[Agency]]=$E705)/(TableDiv[[Agency]:[Agency]]=$E705)*(ROW(TableDiv[Agency])-ROW(TableDiv[[#Headers],[Agency]])),COLUMNS($F$7:AC$7))))</f>
        <v/>
      </c>
      <c r="AD705" s="1069" t="str" cm="1">
        <f t="array" ref="AD705">IF($D705&lt;COLUMNS($F$7:AD$7),"",INDEX(TableDiv[[GASB]:[GASB]],_xlfn.AGGREGATE(15,3,(TableDiv[[Agency]:[Agency]]=$E705)/(TableDiv[[Agency]:[Agency]]=$E705)*(ROW(TableDiv[Agency])-ROW(TableDiv[[#Headers],[Agency]])),COLUMNS($F$7:AD$7))))</f>
        <v/>
      </c>
      <c r="AE705" s="1069" t="str" cm="1">
        <f t="array" ref="AE705">IF($D705&lt;COLUMNS($F$7:AE$7),"",INDEX(TableDiv[[GASB]:[GASB]],_xlfn.AGGREGATE(15,3,(TableDiv[[Agency]:[Agency]]=$E705)/(TableDiv[[Agency]:[Agency]]=$E705)*(ROW(TableDiv[Agency])-ROW(TableDiv[[#Headers],[Agency]])),COLUMNS($F$7:AE$7))))</f>
        <v/>
      </c>
      <c r="AF705" s="1069" t="str" cm="1">
        <f t="array" ref="AF705">IF($D705&lt;COLUMNS($F$7:AF$7),"",INDEX(TableDiv[[GASB]:[GASB]],_xlfn.AGGREGATE(15,3,(TableDiv[[Agency]:[Agency]]=$E705)/(TableDiv[[Agency]:[Agency]]=$E705)*(ROW(TableDiv[Agency])-ROW(TableDiv[[#Headers],[Agency]])),COLUMNS($F$7:AF$7))))</f>
        <v/>
      </c>
      <c r="AG705" s="1069" t="str" cm="1">
        <f t="array" ref="AG705">IF($D705&lt;COLUMNS($F$7:AG$7),"",INDEX(TableDiv[[GASB]:[GASB]],_xlfn.AGGREGATE(15,3,(TableDiv[[Agency]:[Agency]]=$E705)/(TableDiv[[Agency]:[Agency]]=$E705)*(ROW(TableDiv[Agency])-ROW(TableDiv[[#Headers],[Agency]])),COLUMNS($F$7:AG$7))))</f>
        <v/>
      </c>
      <c r="AH705" s="1069" t="str" cm="1">
        <f t="array" ref="AH705">IF($D705&lt;COLUMNS($F$7:AH$7),"",INDEX(TableDiv[[GASB]:[GASB]],_xlfn.AGGREGATE(15,3,(TableDiv[[Agency]:[Agency]]=$E705)/(TableDiv[[Agency]:[Agency]]=$E705)*(ROW(TableDiv[Agency])-ROW(TableDiv[[#Headers],[Agency]])),COLUMNS($F$7:AH$7))))</f>
        <v/>
      </c>
      <c r="AI705" s="1069" t="str" cm="1">
        <f t="array" ref="AI705">IF($D705&lt;COLUMNS($F$7:AI$7),"",INDEX(TableDiv[[GASB]:[GASB]],_xlfn.AGGREGATE(15,3,(TableDiv[[Agency]:[Agency]]=$E705)/(TableDiv[[Agency]:[Agency]]=$E705)*(ROW(TableDiv[Agency])-ROW(TableDiv[[#Headers],[Agency]])),COLUMNS($F$7:AI$7))))</f>
        <v/>
      </c>
      <c r="AJ705" s="1069" t="str" cm="1">
        <f t="array" ref="AJ705">IF($D705&lt;COLUMNS($F$7:AJ$7),"",INDEX(TableDiv[[GASB]:[GASB]],_xlfn.AGGREGATE(15,3,(TableDiv[[Agency]:[Agency]]=$E705)/(TableDiv[[Agency]:[Agency]]=$E705)*(ROW(TableDiv[Agency])-ROW(TableDiv[[#Headers],[Agency]])),COLUMNS($F$7:AJ$7))))</f>
        <v/>
      </c>
      <c r="AK705" s="1069" t="str" cm="1">
        <f t="array" ref="AK705">IF($D705&lt;COLUMNS($F$7:AK$7),"",INDEX(TableDiv[[GASB]:[GASB]],_xlfn.AGGREGATE(15,3,(TableDiv[[Agency]:[Agency]]=$E705)/(TableDiv[[Agency]:[Agency]]=$E705)*(ROW(TableDiv[Agency])-ROW(TableDiv[[#Headers],[Agency]])),COLUMNS($F$7:AK$7))))</f>
        <v/>
      </c>
      <c r="AL705" s="1069" t="str" cm="1">
        <f t="array" ref="AL705">IF($D705&lt;COLUMNS($F$7:AL$7),"",INDEX(TableDiv[[GASB]:[GASB]],_xlfn.AGGREGATE(15,3,(TableDiv[[Agency]:[Agency]]=$E705)/(TableDiv[[Agency]:[Agency]]=$E705)*(ROW(TableDiv[Agency])-ROW(TableDiv[[#Headers],[Agency]])),COLUMNS($F$7:AL$7))))</f>
        <v/>
      </c>
      <c r="AM705" s="1069" t="str" cm="1">
        <f t="array" ref="AM705">IF($D705&lt;COLUMNS($F$7:AM$7),"",INDEX(TableDiv[[GASB]:[GASB]],_xlfn.AGGREGATE(15,3,(TableDiv[[Agency]:[Agency]]=$E705)/(TableDiv[[Agency]:[Agency]]=$E705)*(ROW(TableDiv[Agency])-ROW(TableDiv[[#Headers],[Agency]])),COLUMNS($F$7:AM$7))))</f>
        <v/>
      </c>
      <c r="AN705" s="1069"/>
      <c r="AO705" s="1069"/>
      <c r="AP705" s="1069"/>
      <c r="AQ705" s="1069"/>
      <c r="AR705" s="1069"/>
      <c r="AS705" s="1069"/>
    </row>
    <row r="706" spans="1:45">
      <c r="A706" s="1069"/>
      <c r="B706" s="1069"/>
      <c r="C706" s="1069"/>
      <c r="W706" s="1069" t="str" cm="1">
        <f t="array" ref="W706">IF($D706&lt;COLUMNS($F$7:W$7),"",INDEX(TableDiv[[GASB]:[GASB]],_xlfn.AGGREGATE(15,3,(TableDiv[[Agency]:[Agency]]=$E706)/(TableDiv[[Agency]:[Agency]]=$E706)*(ROW(TableDiv[Agency])-ROW(TableDiv[[#Headers],[Agency]])),COLUMNS($F$7:W$7))))</f>
        <v/>
      </c>
      <c r="X706" s="1069" t="str" cm="1">
        <f t="array" ref="X706">IF($D706&lt;COLUMNS($F$7:X$7),"",INDEX(TableDiv[[GASB]:[GASB]],_xlfn.AGGREGATE(15,3,(TableDiv[[Agency]:[Agency]]=$E706)/(TableDiv[[Agency]:[Agency]]=$E706)*(ROW(TableDiv[Agency])-ROW(TableDiv[[#Headers],[Agency]])),COLUMNS($F$7:X$7))))</f>
        <v/>
      </c>
      <c r="Y706" s="1069" t="str" cm="1">
        <f t="array" ref="Y706">IF($D706&lt;COLUMNS($F$7:Y$7),"",INDEX(TableDiv[[GASB]:[GASB]],_xlfn.AGGREGATE(15,3,(TableDiv[[Agency]:[Agency]]=$E706)/(TableDiv[[Agency]:[Agency]]=$E706)*(ROW(TableDiv[Agency])-ROW(TableDiv[[#Headers],[Agency]])),COLUMNS($F$7:Y$7))))</f>
        <v/>
      </c>
      <c r="Z706" s="1069" t="str" cm="1">
        <f t="array" ref="Z706">IF($D706&lt;COLUMNS($F$7:Z$7),"",INDEX(TableDiv[[GASB]:[GASB]],_xlfn.AGGREGATE(15,3,(TableDiv[[Agency]:[Agency]]=$E706)/(TableDiv[[Agency]:[Agency]]=$E706)*(ROW(TableDiv[Agency])-ROW(TableDiv[[#Headers],[Agency]])),COLUMNS($F$7:Z$7))))</f>
        <v/>
      </c>
      <c r="AA706" s="1069" t="str" cm="1">
        <f t="array" ref="AA706">IF($D706&lt;COLUMNS($F$7:AA$7),"",INDEX(TableDiv[[GASB]:[GASB]],_xlfn.AGGREGATE(15,3,(TableDiv[[Agency]:[Agency]]=$E706)/(TableDiv[[Agency]:[Agency]]=$E706)*(ROW(TableDiv[Agency])-ROW(TableDiv[[#Headers],[Agency]])),COLUMNS($F$7:AA$7))))</f>
        <v/>
      </c>
      <c r="AB706" s="1069" t="str" cm="1">
        <f t="array" ref="AB706">IF($D706&lt;COLUMNS($F$7:AB$7),"",INDEX(TableDiv[[GASB]:[GASB]],_xlfn.AGGREGATE(15,3,(TableDiv[[Agency]:[Agency]]=$E706)/(TableDiv[[Agency]:[Agency]]=$E706)*(ROW(TableDiv[Agency])-ROW(TableDiv[[#Headers],[Agency]])),COLUMNS($F$7:AB$7))))</f>
        <v/>
      </c>
      <c r="AC706" s="1069" t="str" cm="1">
        <f t="array" ref="AC706">IF($D706&lt;COLUMNS($F$7:AC$7),"",INDEX(TableDiv[[GASB]:[GASB]],_xlfn.AGGREGATE(15,3,(TableDiv[[Agency]:[Agency]]=$E706)/(TableDiv[[Agency]:[Agency]]=$E706)*(ROW(TableDiv[Agency])-ROW(TableDiv[[#Headers],[Agency]])),COLUMNS($F$7:AC$7))))</f>
        <v/>
      </c>
      <c r="AD706" s="1069" t="str" cm="1">
        <f t="array" ref="AD706">IF($D706&lt;COLUMNS($F$7:AD$7),"",INDEX(TableDiv[[GASB]:[GASB]],_xlfn.AGGREGATE(15,3,(TableDiv[[Agency]:[Agency]]=$E706)/(TableDiv[[Agency]:[Agency]]=$E706)*(ROW(TableDiv[Agency])-ROW(TableDiv[[#Headers],[Agency]])),COLUMNS($F$7:AD$7))))</f>
        <v/>
      </c>
      <c r="AE706" s="1069" t="str" cm="1">
        <f t="array" ref="AE706">IF($D706&lt;COLUMNS($F$7:AE$7),"",INDEX(TableDiv[[GASB]:[GASB]],_xlfn.AGGREGATE(15,3,(TableDiv[[Agency]:[Agency]]=$E706)/(TableDiv[[Agency]:[Agency]]=$E706)*(ROW(TableDiv[Agency])-ROW(TableDiv[[#Headers],[Agency]])),COLUMNS($F$7:AE$7))))</f>
        <v/>
      </c>
      <c r="AF706" s="1069" t="str" cm="1">
        <f t="array" ref="AF706">IF($D706&lt;COLUMNS($F$7:AF$7),"",INDEX(TableDiv[[GASB]:[GASB]],_xlfn.AGGREGATE(15,3,(TableDiv[[Agency]:[Agency]]=$E706)/(TableDiv[[Agency]:[Agency]]=$E706)*(ROW(TableDiv[Agency])-ROW(TableDiv[[#Headers],[Agency]])),COLUMNS($F$7:AF$7))))</f>
        <v/>
      </c>
      <c r="AG706" s="1069" t="str" cm="1">
        <f t="array" ref="AG706">IF($D706&lt;COLUMNS($F$7:AG$7),"",INDEX(TableDiv[[GASB]:[GASB]],_xlfn.AGGREGATE(15,3,(TableDiv[[Agency]:[Agency]]=$E706)/(TableDiv[[Agency]:[Agency]]=$E706)*(ROW(TableDiv[Agency])-ROW(TableDiv[[#Headers],[Agency]])),COLUMNS($F$7:AG$7))))</f>
        <v/>
      </c>
      <c r="AH706" s="1069" t="str" cm="1">
        <f t="array" ref="AH706">IF($D706&lt;COLUMNS($F$7:AH$7),"",INDEX(TableDiv[[GASB]:[GASB]],_xlfn.AGGREGATE(15,3,(TableDiv[[Agency]:[Agency]]=$E706)/(TableDiv[[Agency]:[Agency]]=$E706)*(ROW(TableDiv[Agency])-ROW(TableDiv[[#Headers],[Agency]])),COLUMNS($F$7:AH$7))))</f>
        <v/>
      </c>
      <c r="AI706" s="1069" t="str" cm="1">
        <f t="array" ref="AI706">IF($D706&lt;COLUMNS($F$7:AI$7),"",INDEX(TableDiv[[GASB]:[GASB]],_xlfn.AGGREGATE(15,3,(TableDiv[[Agency]:[Agency]]=$E706)/(TableDiv[[Agency]:[Agency]]=$E706)*(ROW(TableDiv[Agency])-ROW(TableDiv[[#Headers],[Agency]])),COLUMNS($F$7:AI$7))))</f>
        <v/>
      </c>
      <c r="AJ706" s="1069" t="str" cm="1">
        <f t="array" ref="AJ706">IF($D706&lt;COLUMNS($F$7:AJ$7),"",INDEX(TableDiv[[GASB]:[GASB]],_xlfn.AGGREGATE(15,3,(TableDiv[[Agency]:[Agency]]=$E706)/(TableDiv[[Agency]:[Agency]]=$E706)*(ROW(TableDiv[Agency])-ROW(TableDiv[[#Headers],[Agency]])),COLUMNS($F$7:AJ$7))))</f>
        <v/>
      </c>
      <c r="AK706" s="1069" t="str" cm="1">
        <f t="array" ref="AK706">IF($D706&lt;COLUMNS($F$7:AK$7),"",INDEX(TableDiv[[GASB]:[GASB]],_xlfn.AGGREGATE(15,3,(TableDiv[[Agency]:[Agency]]=$E706)/(TableDiv[[Agency]:[Agency]]=$E706)*(ROW(TableDiv[Agency])-ROW(TableDiv[[#Headers],[Agency]])),COLUMNS($F$7:AK$7))))</f>
        <v/>
      </c>
      <c r="AL706" s="1069" t="str" cm="1">
        <f t="array" ref="AL706">IF($D706&lt;COLUMNS($F$7:AL$7),"",INDEX(TableDiv[[GASB]:[GASB]],_xlfn.AGGREGATE(15,3,(TableDiv[[Agency]:[Agency]]=$E706)/(TableDiv[[Agency]:[Agency]]=$E706)*(ROW(TableDiv[Agency])-ROW(TableDiv[[#Headers],[Agency]])),COLUMNS($F$7:AL$7))))</f>
        <v/>
      </c>
      <c r="AM706" s="1069" t="str" cm="1">
        <f t="array" ref="AM706">IF($D706&lt;COLUMNS($F$7:AM$7),"",INDEX(TableDiv[[GASB]:[GASB]],_xlfn.AGGREGATE(15,3,(TableDiv[[Agency]:[Agency]]=$E706)/(TableDiv[[Agency]:[Agency]]=$E706)*(ROW(TableDiv[Agency])-ROW(TableDiv[[#Headers],[Agency]])),COLUMNS($F$7:AM$7))))</f>
        <v/>
      </c>
      <c r="AN706" s="1069"/>
      <c r="AO706" s="1069"/>
      <c r="AP706" s="1069"/>
      <c r="AQ706" s="1069"/>
      <c r="AR706" s="1069"/>
      <c r="AS706" s="1069"/>
    </row>
    <row r="707" spans="1:45">
      <c r="A707" s="1069"/>
      <c r="B707" s="1069"/>
      <c r="C707" s="1069"/>
      <c r="W707" s="1069" t="str" cm="1">
        <f t="array" ref="W707">IF($D707&lt;COLUMNS($F$7:W$7),"",INDEX(TableDiv[[GASB]:[GASB]],_xlfn.AGGREGATE(15,3,(TableDiv[[Agency]:[Agency]]=$E707)/(TableDiv[[Agency]:[Agency]]=$E707)*(ROW(TableDiv[Agency])-ROW(TableDiv[[#Headers],[Agency]])),COLUMNS($F$7:W$7))))</f>
        <v/>
      </c>
      <c r="X707" s="1069" t="str" cm="1">
        <f t="array" ref="X707">IF($D707&lt;COLUMNS($F$7:X$7),"",INDEX(TableDiv[[GASB]:[GASB]],_xlfn.AGGREGATE(15,3,(TableDiv[[Agency]:[Agency]]=$E707)/(TableDiv[[Agency]:[Agency]]=$E707)*(ROW(TableDiv[Agency])-ROW(TableDiv[[#Headers],[Agency]])),COLUMNS($F$7:X$7))))</f>
        <v/>
      </c>
      <c r="Y707" s="1069" t="str" cm="1">
        <f t="array" ref="Y707">IF($D707&lt;COLUMNS($F$7:Y$7),"",INDEX(TableDiv[[GASB]:[GASB]],_xlfn.AGGREGATE(15,3,(TableDiv[[Agency]:[Agency]]=$E707)/(TableDiv[[Agency]:[Agency]]=$E707)*(ROW(TableDiv[Agency])-ROW(TableDiv[[#Headers],[Agency]])),COLUMNS($F$7:Y$7))))</f>
        <v/>
      </c>
      <c r="Z707" s="1069" t="str" cm="1">
        <f t="array" ref="Z707">IF($D707&lt;COLUMNS($F$7:Z$7),"",INDEX(TableDiv[[GASB]:[GASB]],_xlfn.AGGREGATE(15,3,(TableDiv[[Agency]:[Agency]]=$E707)/(TableDiv[[Agency]:[Agency]]=$E707)*(ROW(TableDiv[Agency])-ROW(TableDiv[[#Headers],[Agency]])),COLUMNS($F$7:Z$7))))</f>
        <v/>
      </c>
      <c r="AA707" s="1069" t="str" cm="1">
        <f t="array" ref="AA707">IF($D707&lt;COLUMNS($F$7:AA$7),"",INDEX(TableDiv[[GASB]:[GASB]],_xlfn.AGGREGATE(15,3,(TableDiv[[Agency]:[Agency]]=$E707)/(TableDiv[[Agency]:[Agency]]=$E707)*(ROW(TableDiv[Agency])-ROW(TableDiv[[#Headers],[Agency]])),COLUMNS($F$7:AA$7))))</f>
        <v/>
      </c>
      <c r="AB707" s="1069" t="str" cm="1">
        <f t="array" ref="AB707">IF($D707&lt;COLUMNS($F$7:AB$7),"",INDEX(TableDiv[[GASB]:[GASB]],_xlfn.AGGREGATE(15,3,(TableDiv[[Agency]:[Agency]]=$E707)/(TableDiv[[Agency]:[Agency]]=$E707)*(ROW(TableDiv[Agency])-ROW(TableDiv[[#Headers],[Agency]])),COLUMNS($F$7:AB$7))))</f>
        <v/>
      </c>
      <c r="AC707" s="1069" t="str" cm="1">
        <f t="array" ref="AC707">IF($D707&lt;COLUMNS($F$7:AC$7),"",INDEX(TableDiv[[GASB]:[GASB]],_xlfn.AGGREGATE(15,3,(TableDiv[[Agency]:[Agency]]=$E707)/(TableDiv[[Agency]:[Agency]]=$E707)*(ROW(TableDiv[Agency])-ROW(TableDiv[[#Headers],[Agency]])),COLUMNS($F$7:AC$7))))</f>
        <v/>
      </c>
      <c r="AD707" s="1069" t="str" cm="1">
        <f t="array" ref="AD707">IF($D707&lt;COLUMNS($F$7:AD$7),"",INDEX(TableDiv[[GASB]:[GASB]],_xlfn.AGGREGATE(15,3,(TableDiv[[Agency]:[Agency]]=$E707)/(TableDiv[[Agency]:[Agency]]=$E707)*(ROW(TableDiv[Agency])-ROW(TableDiv[[#Headers],[Agency]])),COLUMNS($F$7:AD$7))))</f>
        <v/>
      </c>
      <c r="AE707" s="1069" t="str" cm="1">
        <f t="array" ref="AE707">IF($D707&lt;COLUMNS($F$7:AE$7),"",INDEX(TableDiv[[GASB]:[GASB]],_xlfn.AGGREGATE(15,3,(TableDiv[[Agency]:[Agency]]=$E707)/(TableDiv[[Agency]:[Agency]]=$E707)*(ROW(TableDiv[Agency])-ROW(TableDiv[[#Headers],[Agency]])),COLUMNS($F$7:AE$7))))</f>
        <v/>
      </c>
      <c r="AF707" s="1069" t="str" cm="1">
        <f t="array" ref="AF707">IF($D707&lt;COLUMNS($F$7:AF$7),"",INDEX(TableDiv[[GASB]:[GASB]],_xlfn.AGGREGATE(15,3,(TableDiv[[Agency]:[Agency]]=$E707)/(TableDiv[[Agency]:[Agency]]=$E707)*(ROW(TableDiv[Agency])-ROW(TableDiv[[#Headers],[Agency]])),COLUMNS($F$7:AF$7))))</f>
        <v/>
      </c>
      <c r="AG707" s="1069" t="str" cm="1">
        <f t="array" ref="AG707">IF($D707&lt;COLUMNS($F$7:AG$7),"",INDEX(TableDiv[[GASB]:[GASB]],_xlfn.AGGREGATE(15,3,(TableDiv[[Agency]:[Agency]]=$E707)/(TableDiv[[Agency]:[Agency]]=$E707)*(ROW(TableDiv[Agency])-ROW(TableDiv[[#Headers],[Agency]])),COLUMNS($F$7:AG$7))))</f>
        <v/>
      </c>
      <c r="AH707" s="1069" t="str" cm="1">
        <f t="array" ref="AH707">IF($D707&lt;COLUMNS($F$7:AH$7),"",INDEX(TableDiv[[GASB]:[GASB]],_xlfn.AGGREGATE(15,3,(TableDiv[[Agency]:[Agency]]=$E707)/(TableDiv[[Agency]:[Agency]]=$E707)*(ROW(TableDiv[Agency])-ROW(TableDiv[[#Headers],[Agency]])),COLUMNS($F$7:AH$7))))</f>
        <v/>
      </c>
      <c r="AI707" s="1069" t="str" cm="1">
        <f t="array" ref="AI707">IF($D707&lt;COLUMNS($F$7:AI$7),"",INDEX(TableDiv[[GASB]:[GASB]],_xlfn.AGGREGATE(15,3,(TableDiv[[Agency]:[Agency]]=$E707)/(TableDiv[[Agency]:[Agency]]=$E707)*(ROW(TableDiv[Agency])-ROW(TableDiv[[#Headers],[Agency]])),COLUMNS($F$7:AI$7))))</f>
        <v/>
      </c>
      <c r="AJ707" s="1069" t="str" cm="1">
        <f t="array" ref="AJ707">IF($D707&lt;COLUMNS($F$7:AJ$7),"",INDEX(TableDiv[[GASB]:[GASB]],_xlfn.AGGREGATE(15,3,(TableDiv[[Agency]:[Agency]]=$E707)/(TableDiv[[Agency]:[Agency]]=$E707)*(ROW(TableDiv[Agency])-ROW(TableDiv[[#Headers],[Agency]])),COLUMNS($F$7:AJ$7))))</f>
        <v/>
      </c>
      <c r="AK707" s="1069" t="str" cm="1">
        <f t="array" ref="AK707">IF($D707&lt;COLUMNS($F$7:AK$7),"",INDEX(TableDiv[[GASB]:[GASB]],_xlfn.AGGREGATE(15,3,(TableDiv[[Agency]:[Agency]]=$E707)/(TableDiv[[Agency]:[Agency]]=$E707)*(ROW(TableDiv[Agency])-ROW(TableDiv[[#Headers],[Agency]])),COLUMNS($F$7:AK$7))))</f>
        <v/>
      </c>
      <c r="AL707" s="1069" t="str" cm="1">
        <f t="array" ref="AL707">IF($D707&lt;COLUMNS($F$7:AL$7),"",INDEX(TableDiv[[GASB]:[GASB]],_xlfn.AGGREGATE(15,3,(TableDiv[[Agency]:[Agency]]=$E707)/(TableDiv[[Agency]:[Agency]]=$E707)*(ROW(TableDiv[Agency])-ROW(TableDiv[[#Headers],[Agency]])),COLUMNS($F$7:AL$7))))</f>
        <v/>
      </c>
      <c r="AM707" s="1069" t="str" cm="1">
        <f t="array" ref="AM707">IF($D707&lt;COLUMNS($F$7:AM$7),"",INDEX(TableDiv[[GASB]:[GASB]],_xlfn.AGGREGATE(15,3,(TableDiv[[Agency]:[Agency]]=$E707)/(TableDiv[[Agency]:[Agency]]=$E707)*(ROW(TableDiv[Agency])-ROW(TableDiv[[#Headers],[Agency]])),COLUMNS($F$7:AM$7))))</f>
        <v/>
      </c>
      <c r="AN707" s="1069"/>
      <c r="AO707" s="1069"/>
      <c r="AP707" s="1069"/>
      <c r="AQ707" s="1069"/>
      <c r="AR707" s="1069"/>
      <c r="AS707" s="1069"/>
    </row>
    <row r="708" spans="1:45">
      <c r="A708" s="1069"/>
      <c r="B708" s="1069"/>
      <c r="C708" s="1069"/>
      <c r="W708" s="1069" t="str" cm="1">
        <f t="array" ref="W708">IF($D708&lt;COLUMNS($F$7:W$7),"",INDEX(TableDiv[[GASB]:[GASB]],_xlfn.AGGREGATE(15,3,(TableDiv[[Agency]:[Agency]]=$E708)/(TableDiv[[Agency]:[Agency]]=$E708)*(ROW(TableDiv[Agency])-ROW(TableDiv[[#Headers],[Agency]])),COLUMNS($F$7:W$7))))</f>
        <v/>
      </c>
      <c r="X708" s="1069" t="str" cm="1">
        <f t="array" ref="X708">IF($D708&lt;COLUMNS($F$7:X$7),"",INDEX(TableDiv[[GASB]:[GASB]],_xlfn.AGGREGATE(15,3,(TableDiv[[Agency]:[Agency]]=$E708)/(TableDiv[[Agency]:[Agency]]=$E708)*(ROW(TableDiv[Agency])-ROW(TableDiv[[#Headers],[Agency]])),COLUMNS($F$7:X$7))))</f>
        <v/>
      </c>
      <c r="Y708" s="1069" t="str" cm="1">
        <f t="array" ref="Y708">IF($D708&lt;COLUMNS($F$7:Y$7),"",INDEX(TableDiv[[GASB]:[GASB]],_xlfn.AGGREGATE(15,3,(TableDiv[[Agency]:[Agency]]=$E708)/(TableDiv[[Agency]:[Agency]]=$E708)*(ROW(TableDiv[Agency])-ROW(TableDiv[[#Headers],[Agency]])),COLUMNS($F$7:Y$7))))</f>
        <v/>
      </c>
      <c r="Z708" s="1069" t="str" cm="1">
        <f t="array" ref="Z708">IF($D708&lt;COLUMNS($F$7:Z$7),"",INDEX(TableDiv[[GASB]:[GASB]],_xlfn.AGGREGATE(15,3,(TableDiv[[Agency]:[Agency]]=$E708)/(TableDiv[[Agency]:[Agency]]=$E708)*(ROW(TableDiv[Agency])-ROW(TableDiv[[#Headers],[Agency]])),COLUMNS($F$7:Z$7))))</f>
        <v/>
      </c>
      <c r="AA708" s="1069" t="str" cm="1">
        <f t="array" ref="AA708">IF($D708&lt;COLUMNS($F$7:AA$7),"",INDEX(TableDiv[[GASB]:[GASB]],_xlfn.AGGREGATE(15,3,(TableDiv[[Agency]:[Agency]]=$E708)/(TableDiv[[Agency]:[Agency]]=$E708)*(ROW(TableDiv[Agency])-ROW(TableDiv[[#Headers],[Agency]])),COLUMNS($F$7:AA$7))))</f>
        <v/>
      </c>
      <c r="AB708" s="1069" t="str" cm="1">
        <f t="array" ref="AB708">IF($D708&lt;COLUMNS($F$7:AB$7),"",INDEX(TableDiv[[GASB]:[GASB]],_xlfn.AGGREGATE(15,3,(TableDiv[[Agency]:[Agency]]=$E708)/(TableDiv[[Agency]:[Agency]]=$E708)*(ROW(TableDiv[Agency])-ROW(TableDiv[[#Headers],[Agency]])),COLUMNS($F$7:AB$7))))</f>
        <v/>
      </c>
      <c r="AC708" s="1069" t="str" cm="1">
        <f t="array" ref="AC708">IF($D708&lt;COLUMNS($F$7:AC$7),"",INDEX(TableDiv[[GASB]:[GASB]],_xlfn.AGGREGATE(15,3,(TableDiv[[Agency]:[Agency]]=$E708)/(TableDiv[[Agency]:[Agency]]=$E708)*(ROW(TableDiv[Agency])-ROW(TableDiv[[#Headers],[Agency]])),COLUMNS($F$7:AC$7))))</f>
        <v/>
      </c>
      <c r="AD708" s="1069" t="str" cm="1">
        <f t="array" ref="AD708">IF($D708&lt;COLUMNS($F$7:AD$7),"",INDEX(TableDiv[[GASB]:[GASB]],_xlfn.AGGREGATE(15,3,(TableDiv[[Agency]:[Agency]]=$E708)/(TableDiv[[Agency]:[Agency]]=$E708)*(ROW(TableDiv[Agency])-ROW(TableDiv[[#Headers],[Agency]])),COLUMNS($F$7:AD$7))))</f>
        <v/>
      </c>
      <c r="AE708" s="1069" t="str" cm="1">
        <f t="array" ref="AE708">IF($D708&lt;COLUMNS($F$7:AE$7),"",INDEX(TableDiv[[GASB]:[GASB]],_xlfn.AGGREGATE(15,3,(TableDiv[[Agency]:[Agency]]=$E708)/(TableDiv[[Agency]:[Agency]]=$E708)*(ROW(TableDiv[Agency])-ROW(TableDiv[[#Headers],[Agency]])),COLUMNS($F$7:AE$7))))</f>
        <v/>
      </c>
      <c r="AF708" s="1069" t="str" cm="1">
        <f t="array" ref="AF708">IF($D708&lt;COLUMNS($F$7:AF$7),"",INDEX(TableDiv[[GASB]:[GASB]],_xlfn.AGGREGATE(15,3,(TableDiv[[Agency]:[Agency]]=$E708)/(TableDiv[[Agency]:[Agency]]=$E708)*(ROW(TableDiv[Agency])-ROW(TableDiv[[#Headers],[Agency]])),COLUMNS($F$7:AF$7))))</f>
        <v/>
      </c>
      <c r="AG708" s="1069" t="str" cm="1">
        <f t="array" ref="AG708">IF($D708&lt;COLUMNS($F$7:AG$7),"",INDEX(TableDiv[[GASB]:[GASB]],_xlfn.AGGREGATE(15,3,(TableDiv[[Agency]:[Agency]]=$E708)/(TableDiv[[Agency]:[Agency]]=$E708)*(ROW(TableDiv[Agency])-ROW(TableDiv[[#Headers],[Agency]])),COLUMNS($F$7:AG$7))))</f>
        <v/>
      </c>
      <c r="AH708" s="1069" t="str" cm="1">
        <f t="array" ref="AH708">IF($D708&lt;COLUMNS($F$7:AH$7),"",INDEX(TableDiv[[GASB]:[GASB]],_xlfn.AGGREGATE(15,3,(TableDiv[[Agency]:[Agency]]=$E708)/(TableDiv[[Agency]:[Agency]]=$E708)*(ROW(TableDiv[Agency])-ROW(TableDiv[[#Headers],[Agency]])),COLUMNS($F$7:AH$7))))</f>
        <v/>
      </c>
      <c r="AI708" s="1069" t="str" cm="1">
        <f t="array" ref="AI708">IF($D708&lt;COLUMNS($F$7:AI$7),"",INDEX(TableDiv[[GASB]:[GASB]],_xlfn.AGGREGATE(15,3,(TableDiv[[Agency]:[Agency]]=$E708)/(TableDiv[[Agency]:[Agency]]=$E708)*(ROW(TableDiv[Agency])-ROW(TableDiv[[#Headers],[Agency]])),COLUMNS($F$7:AI$7))))</f>
        <v/>
      </c>
      <c r="AJ708" s="1069" t="str" cm="1">
        <f t="array" ref="AJ708">IF($D708&lt;COLUMNS($F$7:AJ$7),"",INDEX(TableDiv[[GASB]:[GASB]],_xlfn.AGGREGATE(15,3,(TableDiv[[Agency]:[Agency]]=$E708)/(TableDiv[[Agency]:[Agency]]=$E708)*(ROW(TableDiv[Agency])-ROW(TableDiv[[#Headers],[Agency]])),COLUMNS($F$7:AJ$7))))</f>
        <v/>
      </c>
      <c r="AK708" s="1069" t="str" cm="1">
        <f t="array" ref="AK708">IF($D708&lt;COLUMNS($F$7:AK$7),"",INDEX(TableDiv[[GASB]:[GASB]],_xlfn.AGGREGATE(15,3,(TableDiv[[Agency]:[Agency]]=$E708)/(TableDiv[[Agency]:[Agency]]=$E708)*(ROW(TableDiv[Agency])-ROW(TableDiv[[#Headers],[Agency]])),COLUMNS($F$7:AK$7))))</f>
        <v/>
      </c>
      <c r="AL708" s="1069" t="str" cm="1">
        <f t="array" ref="AL708">IF($D708&lt;COLUMNS($F$7:AL$7),"",INDEX(TableDiv[[GASB]:[GASB]],_xlfn.AGGREGATE(15,3,(TableDiv[[Agency]:[Agency]]=$E708)/(TableDiv[[Agency]:[Agency]]=$E708)*(ROW(TableDiv[Agency])-ROW(TableDiv[[#Headers],[Agency]])),COLUMNS($F$7:AL$7))))</f>
        <v/>
      </c>
      <c r="AM708" s="1069" t="str" cm="1">
        <f t="array" ref="AM708">IF($D708&lt;COLUMNS($F$7:AM$7),"",INDEX(TableDiv[[GASB]:[GASB]],_xlfn.AGGREGATE(15,3,(TableDiv[[Agency]:[Agency]]=$E708)/(TableDiv[[Agency]:[Agency]]=$E708)*(ROW(TableDiv[Agency])-ROW(TableDiv[[#Headers],[Agency]])),COLUMNS($F$7:AM$7))))</f>
        <v/>
      </c>
      <c r="AN708" s="1069"/>
      <c r="AO708" s="1069"/>
      <c r="AP708" s="1069"/>
      <c r="AQ708" s="1069"/>
      <c r="AR708" s="1069"/>
      <c r="AS708" s="1069"/>
    </row>
    <row r="709" spans="1:45">
      <c r="A709" s="1069"/>
      <c r="B709" s="1069"/>
      <c r="C709" s="1069"/>
      <c r="W709" s="1069" t="str" cm="1">
        <f t="array" ref="W709">IF($D709&lt;COLUMNS($F$7:W$7),"",INDEX(TableDiv[[GASB]:[GASB]],_xlfn.AGGREGATE(15,3,(TableDiv[[Agency]:[Agency]]=$E709)/(TableDiv[[Agency]:[Agency]]=$E709)*(ROW(TableDiv[Agency])-ROW(TableDiv[[#Headers],[Agency]])),COLUMNS($F$7:W$7))))</f>
        <v/>
      </c>
      <c r="X709" s="1069" t="str" cm="1">
        <f t="array" ref="X709">IF($D709&lt;COLUMNS($F$7:X$7),"",INDEX(TableDiv[[GASB]:[GASB]],_xlfn.AGGREGATE(15,3,(TableDiv[[Agency]:[Agency]]=$E709)/(TableDiv[[Agency]:[Agency]]=$E709)*(ROW(TableDiv[Agency])-ROW(TableDiv[[#Headers],[Agency]])),COLUMNS($F$7:X$7))))</f>
        <v/>
      </c>
      <c r="Y709" s="1069" t="str" cm="1">
        <f t="array" ref="Y709">IF($D709&lt;COLUMNS($F$7:Y$7),"",INDEX(TableDiv[[GASB]:[GASB]],_xlfn.AGGREGATE(15,3,(TableDiv[[Agency]:[Agency]]=$E709)/(TableDiv[[Agency]:[Agency]]=$E709)*(ROW(TableDiv[Agency])-ROW(TableDiv[[#Headers],[Agency]])),COLUMNS($F$7:Y$7))))</f>
        <v/>
      </c>
      <c r="Z709" s="1069" t="str" cm="1">
        <f t="array" ref="Z709">IF($D709&lt;COLUMNS($F$7:Z$7),"",INDEX(TableDiv[[GASB]:[GASB]],_xlfn.AGGREGATE(15,3,(TableDiv[[Agency]:[Agency]]=$E709)/(TableDiv[[Agency]:[Agency]]=$E709)*(ROW(TableDiv[Agency])-ROW(TableDiv[[#Headers],[Agency]])),COLUMNS($F$7:Z$7))))</f>
        <v/>
      </c>
      <c r="AA709" s="1069" t="str" cm="1">
        <f t="array" ref="AA709">IF($D709&lt;COLUMNS($F$7:AA$7),"",INDEX(TableDiv[[GASB]:[GASB]],_xlfn.AGGREGATE(15,3,(TableDiv[[Agency]:[Agency]]=$E709)/(TableDiv[[Agency]:[Agency]]=$E709)*(ROW(TableDiv[Agency])-ROW(TableDiv[[#Headers],[Agency]])),COLUMNS($F$7:AA$7))))</f>
        <v/>
      </c>
      <c r="AB709" s="1069" t="str" cm="1">
        <f t="array" ref="AB709">IF($D709&lt;COLUMNS($F$7:AB$7),"",INDEX(TableDiv[[GASB]:[GASB]],_xlfn.AGGREGATE(15,3,(TableDiv[[Agency]:[Agency]]=$E709)/(TableDiv[[Agency]:[Agency]]=$E709)*(ROW(TableDiv[Agency])-ROW(TableDiv[[#Headers],[Agency]])),COLUMNS($F$7:AB$7))))</f>
        <v/>
      </c>
      <c r="AC709" s="1069" t="str" cm="1">
        <f t="array" ref="AC709">IF($D709&lt;COLUMNS($F$7:AC$7),"",INDEX(TableDiv[[GASB]:[GASB]],_xlfn.AGGREGATE(15,3,(TableDiv[[Agency]:[Agency]]=$E709)/(TableDiv[[Agency]:[Agency]]=$E709)*(ROW(TableDiv[Agency])-ROW(TableDiv[[#Headers],[Agency]])),COLUMNS($F$7:AC$7))))</f>
        <v/>
      </c>
      <c r="AD709" s="1069" t="str" cm="1">
        <f t="array" ref="AD709">IF($D709&lt;COLUMNS($F$7:AD$7),"",INDEX(TableDiv[[GASB]:[GASB]],_xlfn.AGGREGATE(15,3,(TableDiv[[Agency]:[Agency]]=$E709)/(TableDiv[[Agency]:[Agency]]=$E709)*(ROW(TableDiv[Agency])-ROW(TableDiv[[#Headers],[Agency]])),COLUMNS($F$7:AD$7))))</f>
        <v/>
      </c>
      <c r="AE709" s="1069" t="str" cm="1">
        <f t="array" ref="AE709">IF($D709&lt;COLUMNS($F$7:AE$7),"",INDEX(TableDiv[[GASB]:[GASB]],_xlfn.AGGREGATE(15,3,(TableDiv[[Agency]:[Agency]]=$E709)/(TableDiv[[Agency]:[Agency]]=$E709)*(ROW(TableDiv[Agency])-ROW(TableDiv[[#Headers],[Agency]])),COLUMNS($F$7:AE$7))))</f>
        <v/>
      </c>
      <c r="AF709" s="1069" t="str" cm="1">
        <f t="array" ref="AF709">IF($D709&lt;COLUMNS($F$7:AF$7),"",INDEX(TableDiv[[GASB]:[GASB]],_xlfn.AGGREGATE(15,3,(TableDiv[[Agency]:[Agency]]=$E709)/(TableDiv[[Agency]:[Agency]]=$E709)*(ROW(TableDiv[Agency])-ROW(TableDiv[[#Headers],[Agency]])),COLUMNS($F$7:AF$7))))</f>
        <v/>
      </c>
      <c r="AG709" s="1069" t="str" cm="1">
        <f t="array" ref="AG709">IF($D709&lt;COLUMNS($F$7:AG$7),"",INDEX(TableDiv[[GASB]:[GASB]],_xlfn.AGGREGATE(15,3,(TableDiv[[Agency]:[Agency]]=$E709)/(TableDiv[[Agency]:[Agency]]=$E709)*(ROW(TableDiv[Agency])-ROW(TableDiv[[#Headers],[Agency]])),COLUMNS($F$7:AG$7))))</f>
        <v/>
      </c>
      <c r="AH709" s="1069" t="str" cm="1">
        <f t="array" ref="AH709">IF($D709&lt;COLUMNS($F$7:AH$7),"",INDEX(TableDiv[[GASB]:[GASB]],_xlfn.AGGREGATE(15,3,(TableDiv[[Agency]:[Agency]]=$E709)/(TableDiv[[Agency]:[Agency]]=$E709)*(ROW(TableDiv[Agency])-ROW(TableDiv[[#Headers],[Agency]])),COLUMNS($F$7:AH$7))))</f>
        <v/>
      </c>
      <c r="AI709" s="1069" t="str" cm="1">
        <f t="array" ref="AI709">IF($D709&lt;COLUMNS($F$7:AI$7),"",INDEX(TableDiv[[GASB]:[GASB]],_xlfn.AGGREGATE(15,3,(TableDiv[[Agency]:[Agency]]=$E709)/(TableDiv[[Agency]:[Agency]]=$E709)*(ROW(TableDiv[Agency])-ROW(TableDiv[[#Headers],[Agency]])),COLUMNS($F$7:AI$7))))</f>
        <v/>
      </c>
      <c r="AJ709" s="1069" t="str" cm="1">
        <f t="array" ref="AJ709">IF($D709&lt;COLUMNS($F$7:AJ$7),"",INDEX(TableDiv[[GASB]:[GASB]],_xlfn.AGGREGATE(15,3,(TableDiv[[Agency]:[Agency]]=$E709)/(TableDiv[[Agency]:[Agency]]=$E709)*(ROW(TableDiv[Agency])-ROW(TableDiv[[#Headers],[Agency]])),COLUMNS($F$7:AJ$7))))</f>
        <v/>
      </c>
      <c r="AK709" s="1069" t="str" cm="1">
        <f t="array" ref="AK709">IF($D709&lt;COLUMNS($F$7:AK$7),"",INDEX(TableDiv[[GASB]:[GASB]],_xlfn.AGGREGATE(15,3,(TableDiv[[Agency]:[Agency]]=$E709)/(TableDiv[[Agency]:[Agency]]=$E709)*(ROW(TableDiv[Agency])-ROW(TableDiv[[#Headers],[Agency]])),COLUMNS($F$7:AK$7))))</f>
        <v/>
      </c>
      <c r="AL709" s="1069" t="str" cm="1">
        <f t="array" ref="AL709">IF($D709&lt;COLUMNS($F$7:AL$7),"",INDEX(TableDiv[[GASB]:[GASB]],_xlfn.AGGREGATE(15,3,(TableDiv[[Agency]:[Agency]]=$E709)/(TableDiv[[Agency]:[Agency]]=$E709)*(ROW(TableDiv[Agency])-ROW(TableDiv[[#Headers],[Agency]])),COLUMNS($F$7:AL$7))))</f>
        <v/>
      </c>
      <c r="AM709" s="1069" t="str" cm="1">
        <f t="array" ref="AM709">IF($D709&lt;COLUMNS($F$7:AM$7),"",INDEX(TableDiv[[GASB]:[GASB]],_xlfn.AGGREGATE(15,3,(TableDiv[[Agency]:[Agency]]=$E709)/(TableDiv[[Agency]:[Agency]]=$E709)*(ROW(TableDiv[Agency])-ROW(TableDiv[[#Headers],[Agency]])),COLUMNS($F$7:AM$7))))</f>
        <v/>
      </c>
      <c r="AN709" s="1069"/>
      <c r="AO709" s="1069"/>
      <c r="AP709" s="1069"/>
      <c r="AQ709" s="1069"/>
      <c r="AR709" s="1069"/>
      <c r="AS709" s="1069"/>
    </row>
    <row r="710" spans="1:45">
      <c r="A710" s="1069"/>
      <c r="B710" s="1069"/>
      <c r="C710" s="1069"/>
      <c r="W710" s="1069" t="str" cm="1">
        <f t="array" ref="W710">IF($D710&lt;COLUMNS($F$7:W$7),"",INDEX(TableDiv[[GASB]:[GASB]],_xlfn.AGGREGATE(15,3,(TableDiv[[Agency]:[Agency]]=$E710)/(TableDiv[[Agency]:[Agency]]=$E710)*(ROW(TableDiv[Agency])-ROW(TableDiv[[#Headers],[Agency]])),COLUMNS($F$7:W$7))))</f>
        <v/>
      </c>
      <c r="X710" s="1069" t="str" cm="1">
        <f t="array" ref="X710">IF($D710&lt;COLUMNS($F$7:X$7),"",INDEX(TableDiv[[GASB]:[GASB]],_xlfn.AGGREGATE(15,3,(TableDiv[[Agency]:[Agency]]=$E710)/(TableDiv[[Agency]:[Agency]]=$E710)*(ROW(TableDiv[Agency])-ROW(TableDiv[[#Headers],[Agency]])),COLUMNS($F$7:X$7))))</f>
        <v/>
      </c>
      <c r="Y710" s="1069" t="str" cm="1">
        <f t="array" ref="Y710">IF($D710&lt;COLUMNS($F$7:Y$7),"",INDEX(TableDiv[[GASB]:[GASB]],_xlfn.AGGREGATE(15,3,(TableDiv[[Agency]:[Agency]]=$E710)/(TableDiv[[Agency]:[Agency]]=$E710)*(ROW(TableDiv[Agency])-ROW(TableDiv[[#Headers],[Agency]])),COLUMNS($F$7:Y$7))))</f>
        <v/>
      </c>
      <c r="Z710" s="1069" t="str" cm="1">
        <f t="array" ref="Z710">IF($D710&lt;COLUMNS($F$7:Z$7),"",INDEX(TableDiv[[GASB]:[GASB]],_xlfn.AGGREGATE(15,3,(TableDiv[[Agency]:[Agency]]=$E710)/(TableDiv[[Agency]:[Agency]]=$E710)*(ROW(TableDiv[Agency])-ROW(TableDiv[[#Headers],[Agency]])),COLUMNS($F$7:Z$7))))</f>
        <v/>
      </c>
      <c r="AA710" s="1069" t="str" cm="1">
        <f t="array" ref="AA710">IF($D710&lt;COLUMNS($F$7:AA$7),"",INDEX(TableDiv[[GASB]:[GASB]],_xlfn.AGGREGATE(15,3,(TableDiv[[Agency]:[Agency]]=$E710)/(TableDiv[[Agency]:[Agency]]=$E710)*(ROW(TableDiv[Agency])-ROW(TableDiv[[#Headers],[Agency]])),COLUMNS($F$7:AA$7))))</f>
        <v/>
      </c>
      <c r="AB710" s="1069" t="str" cm="1">
        <f t="array" ref="AB710">IF($D710&lt;COLUMNS($F$7:AB$7),"",INDEX(TableDiv[[GASB]:[GASB]],_xlfn.AGGREGATE(15,3,(TableDiv[[Agency]:[Agency]]=$E710)/(TableDiv[[Agency]:[Agency]]=$E710)*(ROW(TableDiv[Agency])-ROW(TableDiv[[#Headers],[Agency]])),COLUMNS($F$7:AB$7))))</f>
        <v/>
      </c>
      <c r="AC710" s="1069" t="str" cm="1">
        <f t="array" ref="AC710">IF($D710&lt;COLUMNS($F$7:AC$7),"",INDEX(TableDiv[[GASB]:[GASB]],_xlfn.AGGREGATE(15,3,(TableDiv[[Agency]:[Agency]]=$E710)/(TableDiv[[Agency]:[Agency]]=$E710)*(ROW(TableDiv[Agency])-ROW(TableDiv[[#Headers],[Agency]])),COLUMNS($F$7:AC$7))))</f>
        <v/>
      </c>
      <c r="AD710" s="1069" t="str" cm="1">
        <f t="array" ref="AD710">IF($D710&lt;COLUMNS($F$7:AD$7),"",INDEX(TableDiv[[GASB]:[GASB]],_xlfn.AGGREGATE(15,3,(TableDiv[[Agency]:[Agency]]=$E710)/(TableDiv[[Agency]:[Agency]]=$E710)*(ROW(TableDiv[Agency])-ROW(TableDiv[[#Headers],[Agency]])),COLUMNS($F$7:AD$7))))</f>
        <v/>
      </c>
      <c r="AE710" s="1069" t="str" cm="1">
        <f t="array" ref="AE710">IF($D710&lt;COLUMNS($F$7:AE$7),"",INDEX(TableDiv[[GASB]:[GASB]],_xlfn.AGGREGATE(15,3,(TableDiv[[Agency]:[Agency]]=$E710)/(TableDiv[[Agency]:[Agency]]=$E710)*(ROW(TableDiv[Agency])-ROW(TableDiv[[#Headers],[Agency]])),COLUMNS($F$7:AE$7))))</f>
        <v/>
      </c>
      <c r="AF710" s="1069" t="str" cm="1">
        <f t="array" ref="AF710">IF($D710&lt;COLUMNS($F$7:AF$7),"",INDEX(TableDiv[[GASB]:[GASB]],_xlfn.AGGREGATE(15,3,(TableDiv[[Agency]:[Agency]]=$E710)/(TableDiv[[Agency]:[Agency]]=$E710)*(ROW(TableDiv[Agency])-ROW(TableDiv[[#Headers],[Agency]])),COLUMNS($F$7:AF$7))))</f>
        <v/>
      </c>
      <c r="AG710" s="1069" t="str" cm="1">
        <f t="array" ref="AG710">IF($D710&lt;COLUMNS($F$7:AG$7),"",INDEX(TableDiv[[GASB]:[GASB]],_xlfn.AGGREGATE(15,3,(TableDiv[[Agency]:[Agency]]=$E710)/(TableDiv[[Agency]:[Agency]]=$E710)*(ROW(TableDiv[Agency])-ROW(TableDiv[[#Headers],[Agency]])),COLUMNS($F$7:AG$7))))</f>
        <v/>
      </c>
      <c r="AH710" s="1069" t="str" cm="1">
        <f t="array" ref="AH710">IF($D710&lt;COLUMNS($F$7:AH$7),"",INDEX(TableDiv[[GASB]:[GASB]],_xlfn.AGGREGATE(15,3,(TableDiv[[Agency]:[Agency]]=$E710)/(TableDiv[[Agency]:[Agency]]=$E710)*(ROW(TableDiv[Agency])-ROW(TableDiv[[#Headers],[Agency]])),COLUMNS($F$7:AH$7))))</f>
        <v/>
      </c>
      <c r="AI710" s="1069" t="str" cm="1">
        <f t="array" ref="AI710">IF($D710&lt;COLUMNS($F$7:AI$7),"",INDEX(TableDiv[[GASB]:[GASB]],_xlfn.AGGREGATE(15,3,(TableDiv[[Agency]:[Agency]]=$E710)/(TableDiv[[Agency]:[Agency]]=$E710)*(ROW(TableDiv[Agency])-ROW(TableDiv[[#Headers],[Agency]])),COLUMNS($F$7:AI$7))))</f>
        <v/>
      </c>
      <c r="AJ710" s="1069" t="str" cm="1">
        <f t="array" ref="AJ710">IF($D710&lt;COLUMNS($F$7:AJ$7),"",INDEX(TableDiv[[GASB]:[GASB]],_xlfn.AGGREGATE(15,3,(TableDiv[[Agency]:[Agency]]=$E710)/(TableDiv[[Agency]:[Agency]]=$E710)*(ROW(TableDiv[Agency])-ROW(TableDiv[[#Headers],[Agency]])),COLUMNS($F$7:AJ$7))))</f>
        <v/>
      </c>
      <c r="AK710" s="1069" t="str" cm="1">
        <f t="array" ref="AK710">IF($D710&lt;COLUMNS($F$7:AK$7),"",INDEX(TableDiv[[GASB]:[GASB]],_xlfn.AGGREGATE(15,3,(TableDiv[[Agency]:[Agency]]=$E710)/(TableDiv[[Agency]:[Agency]]=$E710)*(ROW(TableDiv[Agency])-ROW(TableDiv[[#Headers],[Agency]])),COLUMNS($F$7:AK$7))))</f>
        <v/>
      </c>
      <c r="AL710" s="1069" t="str" cm="1">
        <f t="array" ref="AL710">IF($D710&lt;COLUMNS($F$7:AL$7),"",INDEX(TableDiv[[GASB]:[GASB]],_xlfn.AGGREGATE(15,3,(TableDiv[[Agency]:[Agency]]=$E710)/(TableDiv[[Agency]:[Agency]]=$E710)*(ROW(TableDiv[Agency])-ROW(TableDiv[[#Headers],[Agency]])),COLUMNS($F$7:AL$7))))</f>
        <v/>
      </c>
      <c r="AM710" s="1069" t="str" cm="1">
        <f t="array" ref="AM710">IF($D710&lt;COLUMNS($F$7:AM$7),"",INDEX(TableDiv[[GASB]:[GASB]],_xlfn.AGGREGATE(15,3,(TableDiv[[Agency]:[Agency]]=$E710)/(TableDiv[[Agency]:[Agency]]=$E710)*(ROW(TableDiv[Agency])-ROW(TableDiv[[#Headers],[Agency]])),COLUMNS($F$7:AM$7))))</f>
        <v/>
      </c>
      <c r="AN710" s="1069"/>
      <c r="AO710" s="1069"/>
      <c r="AP710" s="1069"/>
      <c r="AQ710" s="1069"/>
      <c r="AR710" s="1069"/>
      <c r="AS710" s="1069"/>
    </row>
    <row r="711" spans="1:45">
      <c r="A711" s="1069"/>
      <c r="B711" s="1069"/>
      <c r="C711" s="1069"/>
      <c r="W711" s="1069" t="str" cm="1">
        <f t="array" ref="W711">IF($D711&lt;COLUMNS($F$7:W$7),"",INDEX(TableDiv[[GASB]:[GASB]],_xlfn.AGGREGATE(15,3,(TableDiv[[Agency]:[Agency]]=$E711)/(TableDiv[[Agency]:[Agency]]=$E711)*(ROW(TableDiv[Agency])-ROW(TableDiv[[#Headers],[Agency]])),COLUMNS($F$7:W$7))))</f>
        <v/>
      </c>
      <c r="X711" s="1069" t="str" cm="1">
        <f t="array" ref="X711">IF($D711&lt;COLUMNS($F$7:X$7),"",INDEX(TableDiv[[GASB]:[GASB]],_xlfn.AGGREGATE(15,3,(TableDiv[[Agency]:[Agency]]=$E711)/(TableDiv[[Agency]:[Agency]]=$E711)*(ROW(TableDiv[Agency])-ROW(TableDiv[[#Headers],[Agency]])),COLUMNS($F$7:X$7))))</f>
        <v/>
      </c>
      <c r="Y711" s="1069" t="str" cm="1">
        <f t="array" ref="Y711">IF($D711&lt;COLUMNS($F$7:Y$7),"",INDEX(TableDiv[[GASB]:[GASB]],_xlfn.AGGREGATE(15,3,(TableDiv[[Agency]:[Agency]]=$E711)/(TableDiv[[Agency]:[Agency]]=$E711)*(ROW(TableDiv[Agency])-ROW(TableDiv[[#Headers],[Agency]])),COLUMNS($F$7:Y$7))))</f>
        <v/>
      </c>
      <c r="Z711" s="1069" t="str" cm="1">
        <f t="array" ref="Z711">IF($D711&lt;COLUMNS($F$7:Z$7),"",INDEX(TableDiv[[GASB]:[GASB]],_xlfn.AGGREGATE(15,3,(TableDiv[[Agency]:[Agency]]=$E711)/(TableDiv[[Agency]:[Agency]]=$E711)*(ROW(TableDiv[Agency])-ROW(TableDiv[[#Headers],[Agency]])),COLUMNS($F$7:Z$7))))</f>
        <v/>
      </c>
      <c r="AA711" s="1069" t="str" cm="1">
        <f t="array" ref="AA711">IF($D711&lt;COLUMNS($F$7:AA$7),"",INDEX(TableDiv[[GASB]:[GASB]],_xlfn.AGGREGATE(15,3,(TableDiv[[Agency]:[Agency]]=$E711)/(TableDiv[[Agency]:[Agency]]=$E711)*(ROW(TableDiv[Agency])-ROW(TableDiv[[#Headers],[Agency]])),COLUMNS($F$7:AA$7))))</f>
        <v/>
      </c>
      <c r="AB711" s="1069" t="str" cm="1">
        <f t="array" ref="AB711">IF($D711&lt;COLUMNS($F$7:AB$7),"",INDEX(TableDiv[[GASB]:[GASB]],_xlfn.AGGREGATE(15,3,(TableDiv[[Agency]:[Agency]]=$E711)/(TableDiv[[Agency]:[Agency]]=$E711)*(ROW(TableDiv[Agency])-ROW(TableDiv[[#Headers],[Agency]])),COLUMNS($F$7:AB$7))))</f>
        <v/>
      </c>
      <c r="AC711" s="1069" t="str" cm="1">
        <f t="array" ref="AC711">IF($D711&lt;COLUMNS($F$7:AC$7),"",INDEX(TableDiv[[GASB]:[GASB]],_xlfn.AGGREGATE(15,3,(TableDiv[[Agency]:[Agency]]=$E711)/(TableDiv[[Agency]:[Agency]]=$E711)*(ROW(TableDiv[Agency])-ROW(TableDiv[[#Headers],[Agency]])),COLUMNS($F$7:AC$7))))</f>
        <v/>
      </c>
      <c r="AD711" s="1069" t="str" cm="1">
        <f t="array" ref="AD711">IF($D711&lt;COLUMNS($F$7:AD$7),"",INDEX(TableDiv[[GASB]:[GASB]],_xlfn.AGGREGATE(15,3,(TableDiv[[Agency]:[Agency]]=$E711)/(TableDiv[[Agency]:[Agency]]=$E711)*(ROW(TableDiv[Agency])-ROW(TableDiv[[#Headers],[Agency]])),COLUMNS($F$7:AD$7))))</f>
        <v/>
      </c>
      <c r="AE711" s="1069" t="str" cm="1">
        <f t="array" ref="AE711">IF($D711&lt;COLUMNS($F$7:AE$7),"",INDEX(TableDiv[[GASB]:[GASB]],_xlfn.AGGREGATE(15,3,(TableDiv[[Agency]:[Agency]]=$E711)/(TableDiv[[Agency]:[Agency]]=$E711)*(ROW(TableDiv[Agency])-ROW(TableDiv[[#Headers],[Agency]])),COLUMNS($F$7:AE$7))))</f>
        <v/>
      </c>
      <c r="AF711" s="1069" t="str" cm="1">
        <f t="array" ref="AF711">IF($D711&lt;COLUMNS($F$7:AF$7),"",INDEX(TableDiv[[GASB]:[GASB]],_xlfn.AGGREGATE(15,3,(TableDiv[[Agency]:[Agency]]=$E711)/(TableDiv[[Agency]:[Agency]]=$E711)*(ROW(TableDiv[Agency])-ROW(TableDiv[[#Headers],[Agency]])),COLUMNS($F$7:AF$7))))</f>
        <v/>
      </c>
      <c r="AG711" s="1069" t="str" cm="1">
        <f t="array" ref="AG711">IF($D711&lt;COLUMNS($F$7:AG$7),"",INDEX(TableDiv[[GASB]:[GASB]],_xlfn.AGGREGATE(15,3,(TableDiv[[Agency]:[Agency]]=$E711)/(TableDiv[[Agency]:[Agency]]=$E711)*(ROW(TableDiv[Agency])-ROW(TableDiv[[#Headers],[Agency]])),COLUMNS($F$7:AG$7))))</f>
        <v/>
      </c>
      <c r="AH711" s="1069" t="str" cm="1">
        <f t="array" ref="AH711">IF($D711&lt;COLUMNS($F$7:AH$7),"",INDEX(TableDiv[[GASB]:[GASB]],_xlfn.AGGREGATE(15,3,(TableDiv[[Agency]:[Agency]]=$E711)/(TableDiv[[Agency]:[Agency]]=$E711)*(ROW(TableDiv[Agency])-ROW(TableDiv[[#Headers],[Agency]])),COLUMNS($F$7:AH$7))))</f>
        <v/>
      </c>
      <c r="AI711" s="1069" t="str" cm="1">
        <f t="array" ref="AI711">IF($D711&lt;COLUMNS($F$7:AI$7),"",INDEX(TableDiv[[GASB]:[GASB]],_xlfn.AGGREGATE(15,3,(TableDiv[[Agency]:[Agency]]=$E711)/(TableDiv[[Agency]:[Agency]]=$E711)*(ROW(TableDiv[Agency])-ROW(TableDiv[[#Headers],[Agency]])),COLUMNS($F$7:AI$7))))</f>
        <v/>
      </c>
      <c r="AJ711" s="1069" t="str" cm="1">
        <f t="array" ref="AJ711">IF($D711&lt;COLUMNS($F$7:AJ$7),"",INDEX(TableDiv[[GASB]:[GASB]],_xlfn.AGGREGATE(15,3,(TableDiv[[Agency]:[Agency]]=$E711)/(TableDiv[[Agency]:[Agency]]=$E711)*(ROW(TableDiv[Agency])-ROW(TableDiv[[#Headers],[Agency]])),COLUMNS($F$7:AJ$7))))</f>
        <v/>
      </c>
      <c r="AK711" s="1069" t="str" cm="1">
        <f t="array" ref="AK711">IF($D711&lt;COLUMNS($F$7:AK$7),"",INDEX(TableDiv[[GASB]:[GASB]],_xlfn.AGGREGATE(15,3,(TableDiv[[Agency]:[Agency]]=$E711)/(TableDiv[[Agency]:[Agency]]=$E711)*(ROW(TableDiv[Agency])-ROW(TableDiv[[#Headers],[Agency]])),COLUMNS($F$7:AK$7))))</f>
        <v/>
      </c>
      <c r="AL711" s="1069" t="str" cm="1">
        <f t="array" ref="AL711">IF($D711&lt;COLUMNS($F$7:AL$7),"",INDEX(TableDiv[[GASB]:[GASB]],_xlfn.AGGREGATE(15,3,(TableDiv[[Agency]:[Agency]]=$E711)/(TableDiv[[Agency]:[Agency]]=$E711)*(ROW(TableDiv[Agency])-ROW(TableDiv[[#Headers],[Agency]])),COLUMNS($F$7:AL$7))))</f>
        <v/>
      </c>
      <c r="AM711" s="1069" t="str" cm="1">
        <f t="array" ref="AM711">IF($D711&lt;COLUMNS($F$7:AM$7),"",INDEX(TableDiv[[GASB]:[GASB]],_xlfn.AGGREGATE(15,3,(TableDiv[[Agency]:[Agency]]=$E711)/(TableDiv[[Agency]:[Agency]]=$E711)*(ROW(TableDiv[Agency])-ROW(TableDiv[[#Headers],[Agency]])),COLUMNS($F$7:AM$7))))</f>
        <v/>
      </c>
      <c r="AN711" s="1069"/>
      <c r="AO711" s="1069"/>
      <c r="AP711" s="1069"/>
      <c r="AQ711" s="1069"/>
      <c r="AR711" s="1069"/>
      <c r="AS711" s="1069"/>
    </row>
    <row r="712" spans="1:45">
      <c r="A712" s="1069"/>
      <c r="B712" s="1069"/>
      <c r="C712" s="1069"/>
      <c r="W712" s="1069" t="str" cm="1">
        <f t="array" ref="W712">IF($D712&lt;COLUMNS($F$7:W$7),"",INDEX(TableDiv[[GASB]:[GASB]],_xlfn.AGGREGATE(15,3,(TableDiv[[Agency]:[Agency]]=$E712)/(TableDiv[[Agency]:[Agency]]=$E712)*(ROW(TableDiv[Agency])-ROW(TableDiv[[#Headers],[Agency]])),COLUMNS($F$7:W$7))))</f>
        <v/>
      </c>
      <c r="X712" s="1069" t="str" cm="1">
        <f t="array" ref="X712">IF($D712&lt;COLUMNS($F$7:X$7),"",INDEX(TableDiv[[GASB]:[GASB]],_xlfn.AGGREGATE(15,3,(TableDiv[[Agency]:[Agency]]=$E712)/(TableDiv[[Agency]:[Agency]]=$E712)*(ROW(TableDiv[Agency])-ROW(TableDiv[[#Headers],[Agency]])),COLUMNS($F$7:X$7))))</f>
        <v/>
      </c>
      <c r="Y712" s="1069" t="str" cm="1">
        <f t="array" ref="Y712">IF($D712&lt;COLUMNS($F$7:Y$7),"",INDEX(TableDiv[[GASB]:[GASB]],_xlfn.AGGREGATE(15,3,(TableDiv[[Agency]:[Agency]]=$E712)/(TableDiv[[Agency]:[Agency]]=$E712)*(ROW(TableDiv[Agency])-ROW(TableDiv[[#Headers],[Agency]])),COLUMNS($F$7:Y$7))))</f>
        <v/>
      </c>
      <c r="Z712" s="1069" t="str" cm="1">
        <f t="array" ref="Z712">IF($D712&lt;COLUMNS($F$7:Z$7),"",INDEX(TableDiv[[GASB]:[GASB]],_xlfn.AGGREGATE(15,3,(TableDiv[[Agency]:[Agency]]=$E712)/(TableDiv[[Agency]:[Agency]]=$E712)*(ROW(TableDiv[Agency])-ROW(TableDiv[[#Headers],[Agency]])),COLUMNS($F$7:Z$7))))</f>
        <v/>
      </c>
      <c r="AA712" s="1069" t="str" cm="1">
        <f t="array" ref="AA712">IF($D712&lt;COLUMNS($F$7:AA$7),"",INDEX(TableDiv[[GASB]:[GASB]],_xlfn.AGGREGATE(15,3,(TableDiv[[Agency]:[Agency]]=$E712)/(TableDiv[[Agency]:[Agency]]=$E712)*(ROW(TableDiv[Agency])-ROW(TableDiv[[#Headers],[Agency]])),COLUMNS($F$7:AA$7))))</f>
        <v/>
      </c>
      <c r="AB712" s="1069" t="str" cm="1">
        <f t="array" ref="AB712">IF($D712&lt;COLUMNS($F$7:AB$7),"",INDEX(TableDiv[[GASB]:[GASB]],_xlfn.AGGREGATE(15,3,(TableDiv[[Agency]:[Agency]]=$E712)/(TableDiv[[Agency]:[Agency]]=$E712)*(ROW(TableDiv[Agency])-ROW(TableDiv[[#Headers],[Agency]])),COLUMNS($F$7:AB$7))))</f>
        <v/>
      </c>
      <c r="AC712" s="1069" t="str" cm="1">
        <f t="array" ref="AC712">IF($D712&lt;COLUMNS($F$7:AC$7),"",INDEX(TableDiv[[GASB]:[GASB]],_xlfn.AGGREGATE(15,3,(TableDiv[[Agency]:[Agency]]=$E712)/(TableDiv[[Agency]:[Agency]]=$E712)*(ROW(TableDiv[Agency])-ROW(TableDiv[[#Headers],[Agency]])),COLUMNS($F$7:AC$7))))</f>
        <v/>
      </c>
      <c r="AD712" s="1069" t="str" cm="1">
        <f t="array" ref="AD712">IF($D712&lt;COLUMNS($F$7:AD$7),"",INDEX(TableDiv[[GASB]:[GASB]],_xlfn.AGGREGATE(15,3,(TableDiv[[Agency]:[Agency]]=$E712)/(TableDiv[[Agency]:[Agency]]=$E712)*(ROW(TableDiv[Agency])-ROW(TableDiv[[#Headers],[Agency]])),COLUMNS($F$7:AD$7))))</f>
        <v/>
      </c>
      <c r="AE712" s="1069" t="str" cm="1">
        <f t="array" ref="AE712">IF($D712&lt;COLUMNS($F$7:AE$7),"",INDEX(TableDiv[[GASB]:[GASB]],_xlfn.AGGREGATE(15,3,(TableDiv[[Agency]:[Agency]]=$E712)/(TableDiv[[Agency]:[Agency]]=$E712)*(ROW(TableDiv[Agency])-ROW(TableDiv[[#Headers],[Agency]])),COLUMNS($F$7:AE$7))))</f>
        <v/>
      </c>
      <c r="AF712" s="1069" t="str" cm="1">
        <f t="array" ref="AF712">IF($D712&lt;COLUMNS($F$7:AF$7),"",INDEX(TableDiv[[GASB]:[GASB]],_xlfn.AGGREGATE(15,3,(TableDiv[[Agency]:[Agency]]=$E712)/(TableDiv[[Agency]:[Agency]]=$E712)*(ROW(TableDiv[Agency])-ROW(TableDiv[[#Headers],[Agency]])),COLUMNS($F$7:AF$7))))</f>
        <v/>
      </c>
      <c r="AG712" s="1069" t="str" cm="1">
        <f t="array" ref="AG712">IF($D712&lt;COLUMNS($F$7:AG$7),"",INDEX(TableDiv[[GASB]:[GASB]],_xlfn.AGGREGATE(15,3,(TableDiv[[Agency]:[Agency]]=$E712)/(TableDiv[[Agency]:[Agency]]=$E712)*(ROW(TableDiv[Agency])-ROW(TableDiv[[#Headers],[Agency]])),COLUMNS($F$7:AG$7))))</f>
        <v/>
      </c>
      <c r="AH712" s="1069" t="str" cm="1">
        <f t="array" ref="AH712">IF($D712&lt;COLUMNS($F$7:AH$7),"",INDEX(TableDiv[[GASB]:[GASB]],_xlfn.AGGREGATE(15,3,(TableDiv[[Agency]:[Agency]]=$E712)/(TableDiv[[Agency]:[Agency]]=$E712)*(ROW(TableDiv[Agency])-ROW(TableDiv[[#Headers],[Agency]])),COLUMNS($F$7:AH$7))))</f>
        <v/>
      </c>
      <c r="AI712" s="1069" t="str" cm="1">
        <f t="array" ref="AI712">IF($D712&lt;COLUMNS($F$7:AI$7),"",INDEX(TableDiv[[GASB]:[GASB]],_xlfn.AGGREGATE(15,3,(TableDiv[[Agency]:[Agency]]=$E712)/(TableDiv[[Agency]:[Agency]]=$E712)*(ROW(TableDiv[Agency])-ROW(TableDiv[[#Headers],[Agency]])),COLUMNS($F$7:AI$7))))</f>
        <v/>
      </c>
      <c r="AJ712" s="1069" t="str" cm="1">
        <f t="array" ref="AJ712">IF($D712&lt;COLUMNS($F$7:AJ$7),"",INDEX(TableDiv[[GASB]:[GASB]],_xlfn.AGGREGATE(15,3,(TableDiv[[Agency]:[Agency]]=$E712)/(TableDiv[[Agency]:[Agency]]=$E712)*(ROW(TableDiv[Agency])-ROW(TableDiv[[#Headers],[Agency]])),COLUMNS($F$7:AJ$7))))</f>
        <v/>
      </c>
      <c r="AK712" s="1069" t="str" cm="1">
        <f t="array" ref="AK712">IF($D712&lt;COLUMNS($F$7:AK$7),"",INDEX(TableDiv[[GASB]:[GASB]],_xlfn.AGGREGATE(15,3,(TableDiv[[Agency]:[Agency]]=$E712)/(TableDiv[[Agency]:[Agency]]=$E712)*(ROW(TableDiv[Agency])-ROW(TableDiv[[#Headers],[Agency]])),COLUMNS($F$7:AK$7))))</f>
        <v/>
      </c>
      <c r="AL712" s="1069" t="str" cm="1">
        <f t="array" ref="AL712">IF($D712&lt;COLUMNS($F$7:AL$7),"",INDEX(TableDiv[[GASB]:[GASB]],_xlfn.AGGREGATE(15,3,(TableDiv[[Agency]:[Agency]]=$E712)/(TableDiv[[Agency]:[Agency]]=$E712)*(ROW(TableDiv[Agency])-ROW(TableDiv[[#Headers],[Agency]])),COLUMNS($F$7:AL$7))))</f>
        <v/>
      </c>
      <c r="AM712" s="1069" t="str" cm="1">
        <f t="array" ref="AM712">IF($D712&lt;COLUMNS($F$7:AM$7),"",INDEX(TableDiv[[GASB]:[GASB]],_xlfn.AGGREGATE(15,3,(TableDiv[[Agency]:[Agency]]=$E712)/(TableDiv[[Agency]:[Agency]]=$E712)*(ROW(TableDiv[Agency])-ROW(TableDiv[[#Headers],[Agency]])),COLUMNS($F$7:AM$7))))</f>
        <v/>
      </c>
      <c r="AN712" s="1069"/>
      <c r="AO712" s="1069"/>
      <c r="AP712" s="1069"/>
      <c r="AQ712" s="1069"/>
      <c r="AR712" s="1069"/>
      <c r="AS712" s="1069"/>
    </row>
    <row r="713" spans="1:45">
      <c r="A713" s="1069"/>
      <c r="B713" s="1069"/>
      <c r="C713" s="1069"/>
      <c r="W713" s="1069" t="str" cm="1">
        <f t="array" ref="W713">IF($D713&lt;COLUMNS($F$7:W$7),"",INDEX(TableDiv[[GASB]:[GASB]],_xlfn.AGGREGATE(15,3,(TableDiv[[Agency]:[Agency]]=$E713)/(TableDiv[[Agency]:[Agency]]=$E713)*(ROW(TableDiv[Agency])-ROW(TableDiv[[#Headers],[Agency]])),COLUMNS($F$7:W$7))))</f>
        <v/>
      </c>
      <c r="X713" s="1069" t="str" cm="1">
        <f t="array" ref="X713">IF($D713&lt;COLUMNS($F$7:X$7),"",INDEX(TableDiv[[GASB]:[GASB]],_xlfn.AGGREGATE(15,3,(TableDiv[[Agency]:[Agency]]=$E713)/(TableDiv[[Agency]:[Agency]]=$E713)*(ROW(TableDiv[Agency])-ROW(TableDiv[[#Headers],[Agency]])),COLUMNS($F$7:X$7))))</f>
        <v/>
      </c>
      <c r="Y713" s="1069" t="str" cm="1">
        <f t="array" ref="Y713">IF($D713&lt;COLUMNS($F$7:Y$7),"",INDEX(TableDiv[[GASB]:[GASB]],_xlfn.AGGREGATE(15,3,(TableDiv[[Agency]:[Agency]]=$E713)/(TableDiv[[Agency]:[Agency]]=$E713)*(ROW(TableDiv[Agency])-ROW(TableDiv[[#Headers],[Agency]])),COLUMNS($F$7:Y$7))))</f>
        <v/>
      </c>
      <c r="Z713" s="1069" t="str" cm="1">
        <f t="array" ref="Z713">IF($D713&lt;COLUMNS($F$7:Z$7),"",INDEX(TableDiv[[GASB]:[GASB]],_xlfn.AGGREGATE(15,3,(TableDiv[[Agency]:[Agency]]=$E713)/(TableDiv[[Agency]:[Agency]]=$E713)*(ROW(TableDiv[Agency])-ROW(TableDiv[[#Headers],[Agency]])),COLUMNS($F$7:Z$7))))</f>
        <v/>
      </c>
      <c r="AA713" s="1069" t="str" cm="1">
        <f t="array" ref="AA713">IF($D713&lt;COLUMNS($F$7:AA$7),"",INDEX(TableDiv[[GASB]:[GASB]],_xlfn.AGGREGATE(15,3,(TableDiv[[Agency]:[Agency]]=$E713)/(TableDiv[[Agency]:[Agency]]=$E713)*(ROW(TableDiv[Agency])-ROW(TableDiv[[#Headers],[Agency]])),COLUMNS($F$7:AA$7))))</f>
        <v/>
      </c>
      <c r="AB713" s="1069" t="str" cm="1">
        <f t="array" ref="AB713">IF($D713&lt;COLUMNS($F$7:AB$7),"",INDEX(TableDiv[[GASB]:[GASB]],_xlfn.AGGREGATE(15,3,(TableDiv[[Agency]:[Agency]]=$E713)/(TableDiv[[Agency]:[Agency]]=$E713)*(ROW(TableDiv[Agency])-ROW(TableDiv[[#Headers],[Agency]])),COLUMNS($F$7:AB$7))))</f>
        <v/>
      </c>
      <c r="AC713" s="1069" t="str" cm="1">
        <f t="array" ref="AC713">IF($D713&lt;COLUMNS($F$7:AC$7),"",INDEX(TableDiv[[GASB]:[GASB]],_xlfn.AGGREGATE(15,3,(TableDiv[[Agency]:[Agency]]=$E713)/(TableDiv[[Agency]:[Agency]]=$E713)*(ROW(TableDiv[Agency])-ROW(TableDiv[[#Headers],[Agency]])),COLUMNS($F$7:AC$7))))</f>
        <v/>
      </c>
      <c r="AD713" s="1069" t="str" cm="1">
        <f t="array" ref="AD713">IF($D713&lt;COLUMNS($F$7:AD$7),"",INDEX(TableDiv[[GASB]:[GASB]],_xlfn.AGGREGATE(15,3,(TableDiv[[Agency]:[Agency]]=$E713)/(TableDiv[[Agency]:[Agency]]=$E713)*(ROW(TableDiv[Agency])-ROW(TableDiv[[#Headers],[Agency]])),COLUMNS($F$7:AD$7))))</f>
        <v/>
      </c>
      <c r="AE713" s="1069" t="str" cm="1">
        <f t="array" ref="AE713">IF($D713&lt;COLUMNS($F$7:AE$7),"",INDEX(TableDiv[[GASB]:[GASB]],_xlfn.AGGREGATE(15,3,(TableDiv[[Agency]:[Agency]]=$E713)/(TableDiv[[Agency]:[Agency]]=$E713)*(ROW(TableDiv[Agency])-ROW(TableDiv[[#Headers],[Agency]])),COLUMNS($F$7:AE$7))))</f>
        <v/>
      </c>
      <c r="AF713" s="1069" t="str" cm="1">
        <f t="array" ref="AF713">IF($D713&lt;COLUMNS($F$7:AF$7),"",INDEX(TableDiv[[GASB]:[GASB]],_xlfn.AGGREGATE(15,3,(TableDiv[[Agency]:[Agency]]=$E713)/(TableDiv[[Agency]:[Agency]]=$E713)*(ROW(TableDiv[Agency])-ROW(TableDiv[[#Headers],[Agency]])),COLUMNS($F$7:AF$7))))</f>
        <v/>
      </c>
      <c r="AG713" s="1069" t="str" cm="1">
        <f t="array" ref="AG713">IF($D713&lt;COLUMNS($F$7:AG$7),"",INDEX(TableDiv[[GASB]:[GASB]],_xlfn.AGGREGATE(15,3,(TableDiv[[Agency]:[Agency]]=$E713)/(TableDiv[[Agency]:[Agency]]=$E713)*(ROW(TableDiv[Agency])-ROW(TableDiv[[#Headers],[Agency]])),COLUMNS($F$7:AG$7))))</f>
        <v/>
      </c>
      <c r="AH713" s="1069" t="str" cm="1">
        <f t="array" ref="AH713">IF($D713&lt;COLUMNS($F$7:AH$7),"",INDEX(TableDiv[[GASB]:[GASB]],_xlfn.AGGREGATE(15,3,(TableDiv[[Agency]:[Agency]]=$E713)/(TableDiv[[Agency]:[Agency]]=$E713)*(ROW(TableDiv[Agency])-ROW(TableDiv[[#Headers],[Agency]])),COLUMNS($F$7:AH$7))))</f>
        <v/>
      </c>
      <c r="AI713" s="1069" t="str" cm="1">
        <f t="array" ref="AI713">IF($D713&lt;COLUMNS($F$7:AI$7),"",INDEX(TableDiv[[GASB]:[GASB]],_xlfn.AGGREGATE(15,3,(TableDiv[[Agency]:[Agency]]=$E713)/(TableDiv[[Agency]:[Agency]]=$E713)*(ROW(TableDiv[Agency])-ROW(TableDiv[[#Headers],[Agency]])),COLUMNS($F$7:AI$7))))</f>
        <v/>
      </c>
      <c r="AJ713" s="1069" t="str" cm="1">
        <f t="array" ref="AJ713">IF($D713&lt;COLUMNS($F$7:AJ$7),"",INDEX(TableDiv[[GASB]:[GASB]],_xlfn.AGGREGATE(15,3,(TableDiv[[Agency]:[Agency]]=$E713)/(TableDiv[[Agency]:[Agency]]=$E713)*(ROW(TableDiv[Agency])-ROW(TableDiv[[#Headers],[Agency]])),COLUMNS($F$7:AJ$7))))</f>
        <v/>
      </c>
      <c r="AK713" s="1069" t="str" cm="1">
        <f t="array" ref="AK713">IF($D713&lt;COLUMNS($F$7:AK$7),"",INDEX(TableDiv[[GASB]:[GASB]],_xlfn.AGGREGATE(15,3,(TableDiv[[Agency]:[Agency]]=$E713)/(TableDiv[[Agency]:[Agency]]=$E713)*(ROW(TableDiv[Agency])-ROW(TableDiv[[#Headers],[Agency]])),COLUMNS($F$7:AK$7))))</f>
        <v/>
      </c>
      <c r="AL713" s="1069" t="str" cm="1">
        <f t="array" ref="AL713">IF($D713&lt;COLUMNS($F$7:AL$7),"",INDEX(TableDiv[[GASB]:[GASB]],_xlfn.AGGREGATE(15,3,(TableDiv[[Agency]:[Agency]]=$E713)/(TableDiv[[Agency]:[Agency]]=$E713)*(ROW(TableDiv[Agency])-ROW(TableDiv[[#Headers],[Agency]])),COLUMNS($F$7:AL$7))))</f>
        <v/>
      </c>
      <c r="AM713" s="1069" t="str" cm="1">
        <f t="array" ref="AM713">IF($D713&lt;COLUMNS($F$7:AM$7),"",INDEX(TableDiv[[GASB]:[GASB]],_xlfn.AGGREGATE(15,3,(TableDiv[[Agency]:[Agency]]=$E713)/(TableDiv[[Agency]:[Agency]]=$E713)*(ROW(TableDiv[Agency])-ROW(TableDiv[[#Headers],[Agency]])),COLUMNS($F$7:AM$7))))</f>
        <v/>
      </c>
      <c r="AN713" s="1069"/>
      <c r="AO713" s="1069"/>
      <c r="AP713" s="1069"/>
      <c r="AQ713" s="1069"/>
      <c r="AR713" s="1069"/>
      <c r="AS713" s="1069"/>
    </row>
    <row r="714" spans="1:45">
      <c r="A714" s="1069"/>
      <c r="B714" s="1069"/>
      <c r="C714" s="1069"/>
      <c r="W714" s="1069" t="str" cm="1">
        <f t="array" ref="W714">IF($D714&lt;COLUMNS($F$7:W$7),"",INDEX(TableDiv[[GASB]:[GASB]],_xlfn.AGGREGATE(15,3,(TableDiv[[Agency]:[Agency]]=$E714)/(TableDiv[[Agency]:[Agency]]=$E714)*(ROW(TableDiv[Agency])-ROW(TableDiv[[#Headers],[Agency]])),COLUMNS($F$7:W$7))))</f>
        <v/>
      </c>
      <c r="X714" s="1069" t="str" cm="1">
        <f t="array" ref="X714">IF($D714&lt;COLUMNS($F$7:X$7),"",INDEX(TableDiv[[GASB]:[GASB]],_xlfn.AGGREGATE(15,3,(TableDiv[[Agency]:[Agency]]=$E714)/(TableDiv[[Agency]:[Agency]]=$E714)*(ROW(TableDiv[Agency])-ROW(TableDiv[[#Headers],[Agency]])),COLUMNS($F$7:X$7))))</f>
        <v/>
      </c>
      <c r="Y714" s="1069" t="str" cm="1">
        <f t="array" ref="Y714">IF($D714&lt;COLUMNS($F$7:Y$7),"",INDEX(TableDiv[[GASB]:[GASB]],_xlfn.AGGREGATE(15,3,(TableDiv[[Agency]:[Agency]]=$E714)/(TableDiv[[Agency]:[Agency]]=$E714)*(ROW(TableDiv[Agency])-ROW(TableDiv[[#Headers],[Agency]])),COLUMNS($F$7:Y$7))))</f>
        <v/>
      </c>
      <c r="Z714" s="1069" t="str" cm="1">
        <f t="array" ref="Z714">IF($D714&lt;COLUMNS($F$7:Z$7),"",INDEX(TableDiv[[GASB]:[GASB]],_xlfn.AGGREGATE(15,3,(TableDiv[[Agency]:[Agency]]=$E714)/(TableDiv[[Agency]:[Agency]]=$E714)*(ROW(TableDiv[Agency])-ROW(TableDiv[[#Headers],[Agency]])),COLUMNS($F$7:Z$7))))</f>
        <v/>
      </c>
      <c r="AA714" s="1069" t="str" cm="1">
        <f t="array" ref="AA714">IF($D714&lt;COLUMNS($F$7:AA$7),"",INDEX(TableDiv[[GASB]:[GASB]],_xlfn.AGGREGATE(15,3,(TableDiv[[Agency]:[Agency]]=$E714)/(TableDiv[[Agency]:[Agency]]=$E714)*(ROW(TableDiv[Agency])-ROW(TableDiv[[#Headers],[Agency]])),COLUMNS($F$7:AA$7))))</f>
        <v/>
      </c>
      <c r="AB714" s="1069" t="str" cm="1">
        <f t="array" ref="AB714">IF($D714&lt;COLUMNS($F$7:AB$7),"",INDEX(TableDiv[[GASB]:[GASB]],_xlfn.AGGREGATE(15,3,(TableDiv[[Agency]:[Agency]]=$E714)/(TableDiv[[Agency]:[Agency]]=$E714)*(ROW(TableDiv[Agency])-ROW(TableDiv[[#Headers],[Agency]])),COLUMNS($F$7:AB$7))))</f>
        <v/>
      </c>
      <c r="AC714" s="1069" t="str" cm="1">
        <f t="array" ref="AC714">IF($D714&lt;COLUMNS($F$7:AC$7),"",INDEX(TableDiv[[GASB]:[GASB]],_xlfn.AGGREGATE(15,3,(TableDiv[[Agency]:[Agency]]=$E714)/(TableDiv[[Agency]:[Agency]]=$E714)*(ROW(TableDiv[Agency])-ROW(TableDiv[[#Headers],[Agency]])),COLUMNS($F$7:AC$7))))</f>
        <v/>
      </c>
      <c r="AD714" s="1069" t="str" cm="1">
        <f t="array" ref="AD714">IF($D714&lt;COLUMNS($F$7:AD$7),"",INDEX(TableDiv[[GASB]:[GASB]],_xlfn.AGGREGATE(15,3,(TableDiv[[Agency]:[Agency]]=$E714)/(TableDiv[[Agency]:[Agency]]=$E714)*(ROW(TableDiv[Agency])-ROW(TableDiv[[#Headers],[Agency]])),COLUMNS($F$7:AD$7))))</f>
        <v/>
      </c>
      <c r="AE714" s="1069" t="str" cm="1">
        <f t="array" ref="AE714">IF($D714&lt;COLUMNS($F$7:AE$7),"",INDEX(TableDiv[[GASB]:[GASB]],_xlfn.AGGREGATE(15,3,(TableDiv[[Agency]:[Agency]]=$E714)/(TableDiv[[Agency]:[Agency]]=$E714)*(ROW(TableDiv[Agency])-ROW(TableDiv[[#Headers],[Agency]])),COLUMNS($F$7:AE$7))))</f>
        <v/>
      </c>
      <c r="AF714" s="1069" t="str" cm="1">
        <f t="array" ref="AF714">IF($D714&lt;COLUMNS($F$7:AF$7),"",INDEX(TableDiv[[GASB]:[GASB]],_xlfn.AGGREGATE(15,3,(TableDiv[[Agency]:[Agency]]=$E714)/(TableDiv[[Agency]:[Agency]]=$E714)*(ROW(TableDiv[Agency])-ROW(TableDiv[[#Headers],[Agency]])),COLUMNS($F$7:AF$7))))</f>
        <v/>
      </c>
      <c r="AG714" s="1069" t="str" cm="1">
        <f t="array" ref="AG714">IF($D714&lt;COLUMNS($F$7:AG$7),"",INDEX(TableDiv[[GASB]:[GASB]],_xlfn.AGGREGATE(15,3,(TableDiv[[Agency]:[Agency]]=$E714)/(TableDiv[[Agency]:[Agency]]=$E714)*(ROW(TableDiv[Agency])-ROW(TableDiv[[#Headers],[Agency]])),COLUMNS($F$7:AG$7))))</f>
        <v/>
      </c>
      <c r="AH714" s="1069" t="str" cm="1">
        <f t="array" ref="AH714">IF($D714&lt;COLUMNS($F$7:AH$7),"",INDEX(TableDiv[[GASB]:[GASB]],_xlfn.AGGREGATE(15,3,(TableDiv[[Agency]:[Agency]]=$E714)/(TableDiv[[Agency]:[Agency]]=$E714)*(ROW(TableDiv[Agency])-ROW(TableDiv[[#Headers],[Agency]])),COLUMNS($F$7:AH$7))))</f>
        <v/>
      </c>
      <c r="AI714" s="1069" t="str" cm="1">
        <f t="array" ref="AI714">IF($D714&lt;COLUMNS($F$7:AI$7),"",INDEX(TableDiv[[GASB]:[GASB]],_xlfn.AGGREGATE(15,3,(TableDiv[[Agency]:[Agency]]=$E714)/(TableDiv[[Agency]:[Agency]]=$E714)*(ROW(TableDiv[Agency])-ROW(TableDiv[[#Headers],[Agency]])),COLUMNS($F$7:AI$7))))</f>
        <v/>
      </c>
      <c r="AJ714" s="1069" t="str" cm="1">
        <f t="array" ref="AJ714">IF($D714&lt;COLUMNS($F$7:AJ$7),"",INDEX(TableDiv[[GASB]:[GASB]],_xlfn.AGGREGATE(15,3,(TableDiv[[Agency]:[Agency]]=$E714)/(TableDiv[[Agency]:[Agency]]=$E714)*(ROW(TableDiv[Agency])-ROW(TableDiv[[#Headers],[Agency]])),COLUMNS($F$7:AJ$7))))</f>
        <v/>
      </c>
      <c r="AK714" s="1069" t="str" cm="1">
        <f t="array" ref="AK714">IF($D714&lt;COLUMNS($F$7:AK$7),"",INDEX(TableDiv[[GASB]:[GASB]],_xlfn.AGGREGATE(15,3,(TableDiv[[Agency]:[Agency]]=$E714)/(TableDiv[[Agency]:[Agency]]=$E714)*(ROW(TableDiv[Agency])-ROW(TableDiv[[#Headers],[Agency]])),COLUMNS($F$7:AK$7))))</f>
        <v/>
      </c>
      <c r="AL714" s="1069" t="str" cm="1">
        <f t="array" ref="AL714">IF($D714&lt;COLUMNS($F$7:AL$7),"",INDEX(TableDiv[[GASB]:[GASB]],_xlfn.AGGREGATE(15,3,(TableDiv[[Agency]:[Agency]]=$E714)/(TableDiv[[Agency]:[Agency]]=$E714)*(ROW(TableDiv[Agency])-ROW(TableDiv[[#Headers],[Agency]])),COLUMNS($F$7:AL$7))))</f>
        <v/>
      </c>
      <c r="AM714" s="1069" t="str" cm="1">
        <f t="array" ref="AM714">IF($D714&lt;COLUMNS($F$7:AM$7),"",INDEX(TableDiv[[GASB]:[GASB]],_xlfn.AGGREGATE(15,3,(TableDiv[[Agency]:[Agency]]=$E714)/(TableDiv[[Agency]:[Agency]]=$E714)*(ROW(TableDiv[Agency])-ROW(TableDiv[[#Headers],[Agency]])),COLUMNS($F$7:AM$7))))</f>
        <v/>
      </c>
      <c r="AN714" s="1069"/>
      <c r="AO714" s="1069"/>
      <c r="AP714" s="1069"/>
      <c r="AQ714" s="1069"/>
      <c r="AR714" s="1069"/>
      <c r="AS714" s="1069"/>
    </row>
    <row r="715" spans="1:45">
      <c r="A715" s="1069"/>
      <c r="B715" s="1069"/>
      <c r="C715" s="1069"/>
      <c r="W715" s="1069" t="str" cm="1">
        <f t="array" ref="W715">IF($D715&lt;COLUMNS($F$7:W$7),"",INDEX(TableDiv[[GASB]:[GASB]],_xlfn.AGGREGATE(15,3,(TableDiv[[Agency]:[Agency]]=$E715)/(TableDiv[[Agency]:[Agency]]=$E715)*(ROW(TableDiv[Agency])-ROW(TableDiv[[#Headers],[Agency]])),COLUMNS($F$7:W$7))))</f>
        <v/>
      </c>
      <c r="X715" s="1069" t="str" cm="1">
        <f t="array" ref="X715">IF($D715&lt;COLUMNS($F$7:X$7),"",INDEX(TableDiv[[GASB]:[GASB]],_xlfn.AGGREGATE(15,3,(TableDiv[[Agency]:[Agency]]=$E715)/(TableDiv[[Agency]:[Agency]]=$E715)*(ROW(TableDiv[Agency])-ROW(TableDiv[[#Headers],[Agency]])),COLUMNS($F$7:X$7))))</f>
        <v/>
      </c>
      <c r="Y715" s="1069" t="str" cm="1">
        <f t="array" ref="Y715">IF($D715&lt;COLUMNS($F$7:Y$7),"",INDEX(TableDiv[[GASB]:[GASB]],_xlfn.AGGREGATE(15,3,(TableDiv[[Agency]:[Agency]]=$E715)/(TableDiv[[Agency]:[Agency]]=$E715)*(ROW(TableDiv[Agency])-ROW(TableDiv[[#Headers],[Agency]])),COLUMNS($F$7:Y$7))))</f>
        <v/>
      </c>
      <c r="Z715" s="1069" t="str" cm="1">
        <f t="array" ref="Z715">IF($D715&lt;COLUMNS($F$7:Z$7),"",INDEX(TableDiv[[GASB]:[GASB]],_xlfn.AGGREGATE(15,3,(TableDiv[[Agency]:[Agency]]=$E715)/(TableDiv[[Agency]:[Agency]]=$E715)*(ROW(TableDiv[Agency])-ROW(TableDiv[[#Headers],[Agency]])),COLUMNS($F$7:Z$7))))</f>
        <v/>
      </c>
      <c r="AA715" s="1069" t="str" cm="1">
        <f t="array" ref="AA715">IF($D715&lt;COLUMNS($F$7:AA$7),"",INDEX(TableDiv[[GASB]:[GASB]],_xlfn.AGGREGATE(15,3,(TableDiv[[Agency]:[Agency]]=$E715)/(TableDiv[[Agency]:[Agency]]=$E715)*(ROW(TableDiv[Agency])-ROW(TableDiv[[#Headers],[Agency]])),COLUMNS($F$7:AA$7))))</f>
        <v/>
      </c>
      <c r="AB715" s="1069" t="str" cm="1">
        <f t="array" ref="AB715">IF($D715&lt;COLUMNS($F$7:AB$7),"",INDEX(TableDiv[[GASB]:[GASB]],_xlfn.AGGREGATE(15,3,(TableDiv[[Agency]:[Agency]]=$E715)/(TableDiv[[Agency]:[Agency]]=$E715)*(ROW(TableDiv[Agency])-ROW(TableDiv[[#Headers],[Agency]])),COLUMNS($F$7:AB$7))))</f>
        <v/>
      </c>
      <c r="AC715" s="1069" t="str" cm="1">
        <f t="array" ref="AC715">IF($D715&lt;COLUMNS($F$7:AC$7),"",INDEX(TableDiv[[GASB]:[GASB]],_xlfn.AGGREGATE(15,3,(TableDiv[[Agency]:[Agency]]=$E715)/(TableDiv[[Agency]:[Agency]]=$E715)*(ROW(TableDiv[Agency])-ROW(TableDiv[[#Headers],[Agency]])),COLUMNS($F$7:AC$7))))</f>
        <v/>
      </c>
      <c r="AD715" s="1069" t="str" cm="1">
        <f t="array" ref="AD715">IF($D715&lt;COLUMNS($F$7:AD$7),"",INDEX(TableDiv[[GASB]:[GASB]],_xlfn.AGGREGATE(15,3,(TableDiv[[Agency]:[Agency]]=$E715)/(TableDiv[[Agency]:[Agency]]=$E715)*(ROW(TableDiv[Agency])-ROW(TableDiv[[#Headers],[Agency]])),COLUMNS($F$7:AD$7))))</f>
        <v/>
      </c>
      <c r="AE715" s="1069" t="str" cm="1">
        <f t="array" ref="AE715">IF($D715&lt;COLUMNS($F$7:AE$7),"",INDEX(TableDiv[[GASB]:[GASB]],_xlfn.AGGREGATE(15,3,(TableDiv[[Agency]:[Agency]]=$E715)/(TableDiv[[Agency]:[Agency]]=$E715)*(ROW(TableDiv[Agency])-ROW(TableDiv[[#Headers],[Agency]])),COLUMNS($F$7:AE$7))))</f>
        <v/>
      </c>
      <c r="AF715" s="1069" t="str" cm="1">
        <f t="array" ref="AF715">IF($D715&lt;COLUMNS($F$7:AF$7),"",INDEX(TableDiv[[GASB]:[GASB]],_xlfn.AGGREGATE(15,3,(TableDiv[[Agency]:[Agency]]=$E715)/(TableDiv[[Agency]:[Agency]]=$E715)*(ROW(TableDiv[Agency])-ROW(TableDiv[[#Headers],[Agency]])),COLUMNS($F$7:AF$7))))</f>
        <v/>
      </c>
      <c r="AG715" s="1069" t="str" cm="1">
        <f t="array" ref="AG715">IF($D715&lt;COLUMNS($F$7:AG$7),"",INDEX(TableDiv[[GASB]:[GASB]],_xlfn.AGGREGATE(15,3,(TableDiv[[Agency]:[Agency]]=$E715)/(TableDiv[[Agency]:[Agency]]=$E715)*(ROW(TableDiv[Agency])-ROW(TableDiv[[#Headers],[Agency]])),COLUMNS($F$7:AG$7))))</f>
        <v/>
      </c>
      <c r="AH715" s="1069" t="str" cm="1">
        <f t="array" ref="AH715">IF($D715&lt;COLUMNS($F$7:AH$7),"",INDEX(TableDiv[[GASB]:[GASB]],_xlfn.AGGREGATE(15,3,(TableDiv[[Agency]:[Agency]]=$E715)/(TableDiv[[Agency]:[Agency]]=$E715)*(ROW(TableDiv[Agency])-ROW(TableDiv[[#Headers],[Agency]])),COLUMNS($F$7:AH$7))))</f>
        <v/>
      </c>
      <c r="AI715" s="1069" t="str" cm="1">
        <f t="array" ref="AI715">IF($D715&lt;COLUMNS($F$7:AI$7),"",INDEX(TableDiv[[GASB]:[GASB]],_xlfn.AGGREGATE(15,3,(TableDiv[[Agency]:[Agency]]=$E715)/(TableDiv[[Agency]:[Agency]]=$E715)*(ROW(TableDiv[Agency])-ROW(TableDiv[[#Headers],[Agency]])),COLUMNS($F$7:AI$7))))</f>
        <v/>
      </c>
      <c r="AJ715" s="1069" t="str" cm="1">
        <f t="array" ref="AJ715">IF($D715&lt;COLUMNS($F$7:AJ$7),"",INDEX(TableDiv[[GASB]:[GASB]],_xlfn.AGGREGATE(15,3,(TableDiv[[Agency]:[Agency]]=$E715)/(TableDiv[[Agency]:[Agency]]=$E715)*(ROW(TableDiv[Agency])-ROW(TableDiv[[#Headers],[Agency]])),COLUMNS($F$7:AJ$7))))</f>
        <v/>
      </c>
      <c r="AK715" s="1069" t="str" cm="1">
        <f t="array" ref="AK715">IF($D715&lt;COLUMNS($F$7:AK$7),"",INDEX(TableDiv[[GASB]:[GASB]],_xlfn.AGGREGATE(15,3,(TableDiv[[Agency]:[Agency]]=$E715)/(TableDiv[[Agency]:[Agency]]=$E715)*(ROW(TableDiv[Agency])-ROW(TableDiv[[#Headers],[Agency]])),COLUMNS($F$7:AK$7))))</f>
        <v/>
      </c>
      <c r="AL715" s="1069" t="str" cm="1">
        <f t="array" ref="AL715">IF($D715&lt;COLUMNS($F$7:AL$7),"",INDEX(TableDiv[[GASB]:[GASB]],_xlfn.AGGREGATE(15,3,(TableDiv[[Agency]:[Agency]]=$E715)/(TableDiv[[Agency]:[Agency]]=$E715)*(ROW(TableDiv[Agency])-ROW(TableDiv[[#Headers],[Agency]])),COLUMNS($F$7:AL$7))))</f>
        <v/>
      </c>
      <c r="AM715" s="1069" t="str" cm="1">
        <f t="array" ref="AM715">IF($D715&lt;COLUMNS($F$7:AM$7),"",INDEX(TableDiv[[GASB]:[GASB]],_xlfn.AGGREGATE(15,3,(TableDiv[[Agency]:[Agency]]=$E715)/(TableDiv[[Agency]:[Agency]]=$E715)*(ROW(TableDiv[Agency])-ROW(TableDiv[[#Headers],[Agency]])),COLUMNS($F$7:AM$7))))</f>
        <v/>
      </c>
      <c r="AN715" s="1069"/>
      <c r="AO715" s="1069"/>
      <c r="AP715" s="1069"/>
      <c r="AQ715" s="1069"/>
      <c r="AR715" s="1069"/>
      <c r="AS715" s="1069"/>
    </row>
    <row r="716" spans="1:45">
      <c r="A716" s="1069"/>
      <c r="B716" s="1069"/>
      <c r="C716" s="1069"/>
      <c r="W716" s="1069" t="str" cm="1">
        <f t="array" ref="W716">IF($D716&lt;COLUMNS($F$7:W$7),"",INDEX(TableDiv[[GASB]:[GASB]],_xlfn.AGGREGATE(15,3,(TableDiv[[Agency]:[Agency]]=$E716)/(TableDiv[[Agency]:[Agency]]=$E716)*(ROW(TableDiv[Agency])-ROW(TableDiv[[#Headers],[Agency]])),COLUMNS($F$7:W$7))))</f>
        <v/>
      </c>
      <c r="X716" s="1069" t="str" cm="1">
        <f t="array" ref="X716">IF($D716&lt;COLUMNS($F$7:X$7),"",INDEX(TableDiv[[GASB]:[GASB]],_xlfn.AGGREGATE(15,3,(TableDiv[[Agency]:[Agency]]=$E716)/(TableDiv[[Agency]:[Agency]]=$E716)*(ROW(TableDiv[Agency])-ROW(TableDiv[[#Headers],[Agency]])),COLUMNS($F$7:X$7))))</f>
        <v/>
      </c>
      <c r="Y716" s="1069" t="str" cm="1">
        <f t="array" ref="Y716">IF($D716&lt;COLUMNS($F$7:Y$7),"",INDEX(TableDiv[[GASB]:[GASB]],_xlfn.AGGREGATE(15,3,(TableDiv[[Agency]:[Agency]]=$E716)/(TableDiv[[Agency]:[Agency]]=$E716)*(ROW(TableDiv[Agency])-ROW(TableDiv[[#Headers],[Agency]])),COLUMNS($F$7:Y$7))))</f>
        <v/>
      </c>
      <c r="Z716" s="1069" t="str" cm="1">
        <f t="array" ref="Z716">IF($D716&lt;COLUMNS($F$7:Z$7),"",INDEX(TableDiv[[GASB]:[GASB]],_xlfn.AGGREGATE(15,3,(TableDiv[[Agency]:[Agency]]=$E716)/(TableDiv[[Agency]:[Agency]]=$E716)*(ROW(TableDiv[Agency])-ROW(TableDiv[[#Headers],[Agency]])),COLUMNS($F$7:Z$7))))</f>
        <v/>
      </c>
      <c r="AA716" s="1069" t="str" cm="1">
        <f t="array" ref="AA716">IF($D716&lt;COLUMNS($F$7:AA$7),"",INDEX(TableDiv[[GASB]:[GASB]],_xlfn.AGGREGATE(15,3,(TableDiv[[Agency]:[Agency]]=$E716)/(TableDiv[[Agency]:[Agency]]=$E716)*(ROW(TableDiv[Agency])-ROW(TableDiv[[#Headers],[Agency]])),COLUMNS($F$7:AA$7))))</f>
        <v/>
      </c>
      <c r="AB716" s="1069" t="str" cm="1">
        <f t="array" ref="AB716">IF($D716&lt;COLUMNS($F$7:AB$7),"",INDEX(TableDiv[[GASB]:[GASB]],_xlfn.AGGREGATE(15,3,(TableDiv[[Agency]:[Agency]]=$E716)/(TableDiv[[Agency]:[Agency]]=$E716)*(ROW(TableDiv[Agency])-ROW(TableDiv[[#Headers],[Agency]])),COLUMNS($F$7:AB$7))))</f>
        <v/>
      </c>
      <c r="AC716" s="1069" t="str" cm="1">
        <f t="array" ref="AC716">IF($D716&lt;COLUMNS($F$7:AC$7),"",INDEX(TableDiv[[GASB]:[GASB]],_xlfn.AGGREGATE(15,3,(TableDiv[[Agency]:[Agency]]=$E716)/(TableDiv[[Agency]:[Agency]]=$E716)*(ROW(TableDiv[Agency])-ROW(TableDiv[[#Headers],[Agency]])),COLUMNS($F$7:AC$7))))</f>
        <v/>
      </c>
      <c r="AD716" s="1069" t="str" cm="1">
        <f t="array" ref="AD716">IF($D716&lt;COLUMNS($F$7:AD$7),"",INDEX(TableDiv[[GASB]:[GASB]],_xlfn.AGGREGATE(15,3,(TableDiv[[Agency]:[Agency]]=$E716)/(TableDiv[[Agency]:[Agency]]=$E716)*(ROW(TableDiv[Agency])-ROW(TableDiv[[#Headers],[Agency]])),COLUMNS($F$7:AD$7))))</f>
        <v/>
      </c>
      <c r="AE716" s="1069" t="str" cm="1">
        <f t="array" ref="AE716">IF($D716&lt;COLUMNS($F$7:AE$7),"",INDEX(TableDiv[[GASB]:[GASB]],_xlfn.AGGREGATE(15,3,(TableDiv[[Agency]:[Agency]]=$E716)/(TableDiv[[Agency]:[Agency]]=$E716)*(ROW(TableDiv[Agency])-ROW(TableDiv[[#Headers],[Agency]])),COLUMNS($F$7:AE$7))))</f>
        <v/>
      </c>
      <c r="AF716" s="1069" t="str" cm="1">
        <f t="array" ref="AF716">IF($D716&lt;COLUMNS($F$7:AF$7),"",INDEX(TableDiv[[GASB]:[GASB]],_xlfn.AGGREGATE(15,3,(TableDiv[[Agency]:[Agency]]=$E716)/(TableDiv[[Agency]:[Agency]]=$E716)*(ROW(TableDiv[Agency])-ROW(TableDiv[[#Headers],[Agency]])),COLUMNS($F$7:AF$7))))</f>
        <v/>
      </c>
      <c r="AG716" s="1069" t="str" cm="1">
        <f t="array" ref="AG716">IF($D716&lt;COLUMNS($F$7:AG$7),"",INDEX(TableDiv[[GASB]:[GASB]],_xlfn.AGGREGATE(15,3,(TableDiv[[Agency]:[Agency]]=$E716)/(TableDiv[[Agency]:[Agency]]=$E716)*(ROW(TableDiv[Agency])-ROW(TableDiv[[#Headers],[Agency]])),COLUMNS($F$7:AG$7))))</f>
        <v/>
      </c>
      <c r="AH716" s="1069" t="str" cm="1">
        <f t="array" ref="AH716">IF($D716&lt;COLUMNS($F$7:AH$7),"",INDEX(TableDiv[[GASB]:[GASB]],_xlfn.AGGREGATE(15,3,(TableDiv[[Agency]:[Agency]]=$E716)/(TableDiv[[Agency]:[Agency]]=$E716)*(ROW(TableDiv[Agency])-ROW(TableDiv[[#Headers],[Agency]])),COLUMNS($F$7:AH$7))))</f>
        <v/>
      </c>
      <c r="AI716" s="1069" t="str" cm="1">
        <f t="array" ref="AI716">IF($D716&lt;COLUMNS($F$7:AI$7),"",INDEX(TableDiv[[GASB]:[GASB]],_xlfn.AGGREGATE(15,3,(TableDiv[[Agency]:[Agency]]=$E716)/(TableDiv[[Agency]:[Agency]]=$E716)*(ROW(TableDiv[Agency])-ROW(TableDiv[[#Headers],[Agency]])),COLUMNS($F$7:AI$7))))</f>
        <v/>
      </c>
      <c r="AJ716" s="1069" t="str" cm="1">
        <f t="array" ref="AJ716">IF($D716&lt;COLUMNS($F$7:AJ$7),"",INDEX(TableDiv[[GASB]:[GASB]],_xlfn.AGGREGATE(15,3,(TableDiv[[Agency]:[Agency]]=$E716)/(TableDiv[[Agency]:[Agency]]=$E716)*(ROW(TableDiv[Agency])-ROW(TableDiv[[#Headers],[Agency]])),COLUMNS($F$7:AJ$7))))</f>
        <v/>
      </c>
      <c r="AK716" s="1069" t="str" cm="1">
        <f t="array" ref="AK716">IF($D716&lt;COLUMNS($F$7:AK$7),"",INDEX(TableDiv[[GASB]:[GASB]],_xlfn.AGGREGATE(15,3,(TableDiv[[Agency]:[Agency]]=$E716)/(TableDiv[[Agency]:[Agency]]=$E716)*(ROW(TableDiv[Agency])-ROW(TableDiv[[#Headers],[Agency]])),COLUMNS($F$7:AK$7))))</f>
        <v/>
      </c>
      <c r="AL716" s="1069" t="str" cm="1">
        <f t="array" ref="AL716">IF($D716&lt;COLUMNS($F$7:AL$7),"",INDEX(TableDiv[[GASB]:[GASB]],_xlfn.AGGREGATE(15,3,(TableDiv[[Agency]:[Agency]]=$E716)/(TableDiv[[Agency]:[Agency]]=$E716)*(ROW(TableDiv[Agency])-ROW(TableDiv[[#Headers],[Agency]])),COLUMNS($F$7:AL$7))))</f>
        <v/>
      </c>
      <c r="AM716" s="1069" t="str" cm="1">
        <f t="array" ref="AM716">IF($D716&lt;COLUMNS($F$7:AM$7),"",INDEX(TableDiv[[GASB]:[GASB]],_xlfn.AGGREGATE(15,3,(TableDiv[[Agency]:[Agency]]=$E716)/(TableDiv[[Agency]:[Agency]]=$E716)*(ROW(TableDiv[Agency])-ROW(TableDiv[[#Headers],[Agency]])),COLUMNS($F$7:AM$7))))</f>
        <v/>
      </c>
      <c r="AN716" s="1069"/>
      <c r="AO716" s="1069"/>
      <c r="AP716" s="1069"/>
      <c r="AQ716" s="1069"/>
      <c r="AR716" s="1069"/>
      <c r="AS716" s="1069"/>
    </row>
    <row r="717" spans="1:45">
      <c r="A717" s="1069"/>
      <c r="B717" s="1069"/>
      <c r="C717" s="1069"/>
      <c r="W717" s="1069" t="str" cm="1">
        <f t="array" ref="W717">IF($D717&lt;COLUMNS($F$7:W$7),"",INDEX(TableDiv[[GASB]:[GASB]],_xlfn.AGGREGATE(15,3,(TableDiv[[Agency]:[Agency]]=$E717)/(TableDiv[[Agency]:[Agency]]=$E717)*(ROW(TableDiv[Agency])-ROW(TableDiv[[#Headers],[Agency]])),COLUMNS($F$7:W$7))))</f>
        <v/>
      </c>
      <c r="X717" s="1069" t="str" cm="1">
        <f t="array" ref="X717">IF($D717&lt;COLUMNS($F$7:X$7),"",INDEX(TableDiv[[GASB]:[GASB]],_xlfn.AGGREGATE(15,3,(TableDiv[[Agency]:[Agency]]=$E717)/(TableDiv[[Agency]:[Agency]]=$E717)*(ROW(TableDiv[Agency])-ROW(TableDiv[[#Headers],[Agency]])),COLUMNS($F$7:X$7))))</f>
        <v/>
      </c>
      <c r="Y717" s="1069" t="str" cm="1">
        <f t="array" ref="Y717">IF($D717&lt;COLUMNS($F$7:Y$7),"",INDEX(TableDiv[[GASB]:[GASB]],_xlfn.AGGREGATE(15,3,(TableDiv[[Agency]:[Agency]]=$E717)/(TableDiv[[Agency]:[Agency]]=$E717)*(ROW(TableDiv[Agency])-ROW(TableDiv[[#Headers],[Agency]])),COLUMNS($F$7:Y$7))))</f>
        <v/>
      </c>
      <c r="Z717" s="1069" t="str" cm="1">
        <f t="array" ref="Z717">IF($D717&lt;COLUMNS($F$7:Z$7),"",INDEX(TableDiv[[GASB]:[GASB]],_xlfn.AGGREGATE(15,3,(TableDiv[[Agency]:[Agency]]=$E717)/(TableDiv[[Agency]:[Agency]]=$E717)*(ROW(TableDiv[Agency])-ROW(TableDiv[[#Headers],[Agency]])),COLUMNS($F$7:Z$7))))</f>
        <v/>
      </c>
      <c r="AA717" s="1069" t="str" cm="1">
        <f t="array" ref="AA717">IF($D717&lt;COLUMNS($F$7:AA$7),"",INDEX(TableDiv[[GASB]:[GASB]],_xlfn.AGGREGATE(15,3,(TableDiv[[Agency]:[Agency]]=$E717)/(TableDiv[[Agency]:[Agency]]=$E717)*(ROW(TableDiv[Agency])-ROW(TableDiv[[#Headers],[Agency]])),COLUMNS($F$7:AA$7))))</f>
        <v/>
      </c>
      <c r="AB717" s="1069" t="str" cm="1">
        <f t="array" ref="AB717">IF($D717&lt;COLUMNS($F$7:AB$7),"",INDEX(TableDiv[[GASB]:[GASB]],_xlfn.AGGREGATE(15,3,(TableDiv[[Agency]:[Agency]]=$E717)/(TableDiv[[Agency]:[Agency]]=$E717)*(ROW(TableDiv[Agency])-ROW(TableDiv[[#Headers],[Agency]])),COLUMNS($F$7:AB$7))))</f>
        <v/>
      </c>
      <c r="AC717" s="1069" t="str" cm="1">
        <f t="array" ref="AC717">IF($D717&lt;COLUMNS($F$7:AC$7),"",INDEX(TableDiv[[GASB]:[GASB]],_xlfn.AGGREGATE(15,3,(TableDiv[[Agency]:[Agency]]=$E717)/(TableDiv[[Agency]:[Agency]]=$E717)*(ROW(TableDiv[Agency])-ROW(TableDiv[[#Headers],[Agency]])),COLUMNS($F$7:AC$7))))</f>
        <v/>
      </c>
      <c r="AD717" s="1069" t="str" cm="1">
        <f t="array" ref="AD717">IF($D717&lt;COLUMNS($F$7:AD$7),"",INDEX(TableDiv[[GASB]:[GASB]],_xlfn.AGGREGATE(15,3,(TableDiv[[Agency]:[Agency]]=$E717)/(TableDiv[[Agency]:[Agency]]=$E717)*(ROW(TableDiv[Agency])-ROW(TableDiv[[#Headers],[Agency]])),COLUMNS($F$7:AD$7))))</f>
        <v/>
      </c>
      <c r="AE717" s="1069" t="str" cm="1">
        <f t="array" ref="AE717">IF($D717&lt;COLUMNS($F$7:AE$7),"",INDEX(TableDiv[[GASB]:[GASB]],_xlfn.AGGREGATE(15,3,(TableDiv[[Agency]:[Agency]]=$E717)/(TableDiv[[Agency]:[Agency]]=$E717)*(ROW(TableDiv[Agency])-ROW(TableDiv[[#Headers],[Agency]])),COLUMNS($F$7:AE$7))))</f>
        <v/>
      </c>
      <c r="AF717" s="1069" t="str" cm="1">
        <f t="array" ref="AF717">IF($D717&lt;COLUMNS($F$7:AF$7),"",INDEX(TableDiv[[GASB]:[GASB]],_xlfn.AGGREGATE(15,3,(TableDiv[[Agency]:[Agency]]=$E717)/(TableDiv[[Agency]:[Agency]]=$E717)*(ROW(TableDiv[Agency])-ROW(TableDiv[[#Headers],[Agency]])),COLUMNS($F$7:AF$7))))</f>
        <v/>
      </c>
      <c r="AG717" s="1069" t="str" cm="1">
        <f t="array" ref="AG717">IF($D717&lt;COLUMNS($F$7:AG$7),"",INDEX(TableDiv[[GASB]:[GASB]],_xlfn.AGGREGATE(15,3,(TableDiv[[Agency]:[Agency]]=$E717)/(TableDiv[[Agency]:[Agency]]=$E717)*(ROW(TableDiv[Agency])-ROW(TableDiv[[#Headers],[Agency]])),COLUMNS($F$7:AG$7))))</f>
        <v/>
      </c>
      <c r="AH717" s="1069" t="str" cm="1">
        <f t="array" ref="AH717">IF($D717&lt;COLUMNS($F$7:AH$7),"",INDEX(TableDiv[[GASB]:[GASB]],_xlfn.AGGREGATE(15,3,(TableDiv[[Agency]:[Agency]]=$E717)/(TableDiv[[Agency]:[Agency]]=$E717)*(ROW(TableDiv[Agency])-ROW(TableDiv[[#Headers],[Agency]])),COLUMNS($F$7:AH$7))))</f>
        <v/>
      </c>
      <c r="AI717" s="1069" t="str" cm="1">
        <f t="array" ref="AI717">IF($D717&lt;COLUMNS($F$7:AI$7),"",INDEX(TableDiv[[GASB]:[GASB]],_xlfn.AGGREGATE(15,3,(TableDiv[[Agency]:[Agency]]=$E717)/(TableDiv[[Agency]:[Agency]]=$E717)*(ROW(TableDiv[Agency])-ROW(TableDiv[[#Headers],[Agency]])),COLUMNS($F$7:AI$7))))</f>
        <v/>
      </c>
      <c r="AJ717" s="1069" t="str" cm="1">
        <f t="array" ref="AJ717">IF($D717&lt;COLUMNS($F$7:AJ$7),"",INDEX(TableDiv[[GASB]:[GASB]],_xlfn.AGGREGATE(15,3,(TableDiv[[Agency]:[Agency]]=$E717)/(TableDiv[[Agency]:[Agency]]=$E717)*(ROW(TableDiv[Agency])-ROW(TableDiv[[#Headers],[Agency]])),COLUMNS($F$7:AJ$7))))</f>
        <v/>
      </c>
      <c r="AK717" s="1069" t="str" cm="1">
        <f t="array" ref="AK717">IF($D717&lt;COLUMNS($F$7:AK$7),"",INDEX(TableDiv[[GASB]:[GASB]],_xlfn.AGGREGATE(15,3,(TableDiv[[Agency]:[Agency]]=$E717)/(TableDiv[[Agency]:[Agency]]=$E717)*(ROW(TableDiv[Agency])-ROW(TableDiv[[#Headers],[Agency]])),COLUMNS($F$7:AK$7))))</f>
        <v/>
      </c>
      <c r="AL717" s="1069" t="str" cm="1">
        <f t="array" ref="AL717">IF($D717&lt;COLUMNS($F$7:AL$7),"",INDEX(TableDiv[[GASB]:[GASB]],_xlfn.AGGREGATE(15,3,(TableDiv[[Agency]:[Agency]]=$E717)/(TableDiv[[Agency]:[Agency]]=$E717)*(ROW(TableDiv[Agency])-ROW(TableDiv[[#Headers],[Agency]])),COLUMNS($F$7:AL$7))))</f>
        <v/>
      </c>
      <c r="AM717" s="1069" t="str" cm="1">
        <f t="array" ref="AM717">IF($D717&lt;COLUMNS($F$7:AM$7),"",INDEX(TableDiv[[GASB]:[GASB]],_xlfn.AGGREGATE(15,3,(TableDiv[[Agency]:[Agency]]=$E717)/(TableDiv[[Agency]:[Agency]]=$E717)*(ROW(TableDiv[Agency])-ROW(TableDiv[[#Headers],[Agency]])),COLUMNS($F$7:AM$7))))</f>
        <v/>
      </c>
      <c r="AN717" s="1069"/>
      <c r="AO717" s="1069"/>
      <c r="AP717" s="1069"/>
      <c r="AQ717" s="1069"/>
      <c r="AR717" s="1069"/>
      <c r="AS717" s="1069"/>
    </row>
    <row r="718" spans="1:45">
      <c r="A718" s="1069"/>
      <c r="B718" s="1069"/>
      <c r="C718" s="1069"/>
      <c r="W718" s="1069" t="str" cm="1">
        <f t="array" ref="W718">IF($D718&lt;COLUMNS($F$7:W$7),"",INDEX(TableDiv[[GASB]:[GASB]],_xlfn.AGGREGATE(15,3,(TableDiv[[Agency]:[Agency]]=$E718)/(TableDiv[[Agency]:[Agency]]=$E718)*(ROW(TableDiv[Agency])-ROW(TableDiv[[#Headers],[Agency]])),COLUMNS($F$7:W$7))))</f>
        <v/>
      </c>
      <c r="X718" s="1069" t="str" cm="1">
        <f t="array" ref="X718">IF($D718&lt;COLUMNS($F$7:X$7),"",INDEX(TableDiv[[GASB]:[GASB]],_xlfn.AGGREGATE(15,3,(TableDiv[[Agency]:[Agency]]=$E718)/(TableDiv[[Agency]:[Agency]]=$E718)*(ROW(TableDiv[Agency])-ROW(TableDiv[[#Headers],[Agency]])),COLUMNS($F$7:X$7))))</f>
        <v/>
      </c>
      <c r="Y718" s="1069" t="str" cm="1">
        <f t="array" ref="Y718">IF($D718&lt;COLUMNS($F$7:Y$7),"",INDEX(TableDiv[[GASB]:[GASB]],_xlfn.AGGREGATE(15,3,(TableDiv[[Agency]:[Agency]]=$E718)/(TableDiv[[Agency]:[Agency]]=$E718)*(ROW(TableDiv[Agency])-ROW(TableDiv[[#Headers],[Agency]])),COLUMNS($F$7:Y$7))))</f>
        <v/>
      </c>
      <c r="Z718" s="1069" t="str" cm="1">
        <f t="array" ref="Z718">IF($D718&lt;COLUMNS($F$7:Z$7),"",INDEX(TableDiv[[GASB]:[GASB]],_xlfn.AGGREGATE(15,3,(TableDiv[[Agency]:[Agency]]=$E718)/(TableDiv[[Agency]:[Agency]]=$E718)*(ROW(TableDiv[Agency])-ROW(TableDiv[[#Headers],[Agency]])),COLUMNS($F$7:Z$7))))</f>
        <v/>
      </c>
      <c r="AA718" s="1069" t="str" cm="1">
        <f t="array" ref="AA718">IF($D718&lt;COLUMNS($F$7:AA$7),"",INDEX(TableDiv[[GASB]:[GASB]],_xlfn.AGGREGATE(15,3,(TableDiv[[Agency]:[Agency]]=$E718)/(TableDiv[[Agency]:[Agency]]=$E718)*(ROW(TableDiv[Agency])-ROW(TableDiv[[#Headers],[Agency]])),COLUMNS($F$7:AA$7))))</f>
        <v/>
      </c>
      <c r="AB718" s="1069" t="str" cm="1">
        <f t="array" ref="AB718">IF($D718&lt;COLUMNS($F$7:AB$7),"",INDEX(TableDiv[[GASB]:[GASB]],_xlfn.AGGREGATE(15,3,(TableDiv[[Agency]:[Agency]]=$E718)/(TableDiv[[Agency]:[Agency]]=$E718)*(ROW(TableDiv[Agency])-ROW(TableDiv[[#Headers],[Agency]])),COLUMNS($F$7:AB$7))))</f>
        <v/>
      </c>
      <c r="AC718" s="1069" t="str" cm="1">
        <f t="array" ref="AC718">IF($D718&lt;COLUMNS($F$7:AC$7),"",INDEX(TableDiv[[GASB]:[GASB]],_xlfn.AGGREGATE(15,3,(TableDiv[[Agency]:[Agency]]=$E718)/(TableDiv[[Agency]:[Agency]]=$E718)*(ROW(TableDiv[Agency])-ROW(TableDiv[[#Headers],[Agency]])),COLUMNS($F$7:AC$7))))</f>
        <v/>
      </c>
      <c r="AD718" s="1069" t="str" cm="1">
        <f t="array" ref="AD718">IF($D718&lt;COLUMNS($F$7:AD$7),"",INDEX(TableDiv[[GASB]:[GASB]],_xlfn.AGGREGATE(15,3,(TableDiv[[Agency]:[Agency]]=$E718)/(TableDiv[[Agency]:[Agency]]=$E718)*(ROW(TableDiv[Agency])-ROW(TableDiv[[#Headers],[Agency]])),COLUMNS($F$7:AD$7))))</f>
        <v/>
      </c>
      <c r="AE718" s="1069" t="str" cm="1">
        <f t="array" ref="AE718">IF($D718&lt;COLUMNS($F$7:AE$7),"",INDEX(TableDiv[[GASB]:[GASB]],_xlfn.AGGREGATE(15,3,(TableDiv[[Agency]:[Agency]]=$E718)/(TableDiv[[Agency]:[Agency]]=$E718)*(ROW(TableDiv[Agency])-ROW(TableDiv[[#Headers],[Agency]])),COLUMNS($F$7:AE$7))))</f>
        <v/>
      </c>
      <c r="AF718" s="1069" t="str" cm="1">
        <f t="array" ref="AF718">IF($D718&lt;COLUMNS($F$7:AF$7),"",INDEX(TableDiv[[GASB]:[GASB]],_xlfn.AGGREGATE(15,3,(TableDiv[[Agency]:[Agency]]=$E718)/(TableDiv[[Agency]:[Agency]]=$E718)*(ROW(TableDiv[Agency])-ROW(TableDiv[[#Headers],[Agency]])),COLUMNS($F$7:AF$7))))</f>
        <v/>
      </c>
      <c r="AG718" s="1069" t="str" cm="1">
        <f t="array" ref="AG718">IF($D718&lt;COLUMNS($F$7:AG$7),"",INDEX(TableDiv[[GASB]:[GASB]],_xlfn.AGGREGATE(15,3,(TableDiv[[Agency]:[Agency]]=$E718)/(TableDiv[[Agency]:[Agency]]=$E718)*(ROW(TableDiv[Agency])-ROW(TableDiv[[#Headers],[Agency]])),COLUMNS($F$7:AG$7))))</f>
        <v/>
      </c>
      <c r="AH718" s="1069" t="str" cm="1">
        <f t="array" ref="AH718">IF($D718&lt;COLUMNS($F$7:AH$7),"",INDEX(TableDiv[[GASB]:[GASB]],_xlfn.AGGREGATE(15,3,(TableDiv[[Agency]:[Agency]]=$E718)/(TableDiv[[Agency]:[Agency]]=$E718)*(ROW(TableDiv[Agency])-ROW(TableDiv[[#Headers],[Agency]])),COLUMNS($F$7:AH$7))))</f>
        <v/>
      </c>
      <c r="AI718" s="1069" t="str" cm="1">
        <f t="array" ref="AI718">IF($D718&lt;COLUMNS($F$7:AI$7),"",INDEX(TableDiv[[GASB]:[GASB]],_xlfn.AGGREGATE(15,3,(TableDiv[[Agency]:[Agency]]=$E718)/(TableDiv[[Agency]:[Agency]]=$E718)*(ROW(TableDiv[Agency])-ROW(TableDiv[[#Headers],[Agency]])),COLUMNS($F$7:AI$7))))</f>
        <v/>
      </c>
      <c r="AJ718" s="1069" t="str" cm="1">
        <f t="array" ref="AJ718">IF($D718&lt;COLUMNS($F$7:AJ$7),"",INDEX(TableDiv[[GASB]:[GASB]],_xlfn.AGGREGATE(15,3,(TableDiv[[Agency]:[Agency]]=$E718)/(TableDiv[[Agency]:[Agency]]=$E718)*(ROW(TableDiv[Agency])-ROW(TableDiv[[#Headers],[Agency]])),COLUMNS($F$7:AJ$7))))</f>
        <v/>
      </c>
      <c r="AK718" s="1069" t="str" cm="1">
        <f t="array" ref="AK718">IF($D718&lt;COLUMNS($F$7:AK$7),"",INDEX(TableDiv[[GASB]:[GASB]],_xlfn.AGGREGATE(15,3,(TableDiv[[Agency]:[Agency]]=$E718)/(TableDiv[[Agency]:[Agency]]=$E718)*(ROW(TableDiv[Agency])-ROW(TableDiv[[#Headers],[Agency]])),COLUMNS($F$7:AK$7))))</f>
        <v/>
      </c>
      <c r="AL718" s="1069" t="str" cm="1">
        <f t="array" ref="AL718">IF($D718&lt;COLUMNS($F$7:AL$7),"",INDEX(TableDiv[[GASB]:[GASB]],_xlfn.AGGREGATE(15,3,(TableDiv[[Agency]:[Agency]]=$E718)/(TableDiv[[Agency]:[Agency]]=$E718)*(ROW(TableDiv[Agency])-ROW(TableDiv[[#Headers],[Agency]])),COLUMNS($F$7:AL$7))))</f>
        <v/>
      </c>
      <c r="AM718" s="1069" t="str" cm="1">
        <f t="array" ref="AM718">IF($D718&lt;COLUMNS($F$7:AM$7),"",INDEX(TableDiv[[GASB]:[GASB]],_xlfn.AGGREGATE(15,3,(TableDiv[[Agency]:[Agency]]=$E718)/(TableDiv[[Agency]:[Agency]]=$E718)*(ROW(TableDiv[Agency])-ROW(TableDiv[[#Headers],[Agency]])),COLUMNS($F$7:AM$7))))</f>
        <v/>
      </c>
      <c r="AN718" s="1069"/>
      <c r="AO718" s="1069"/>
      <c r="AP718" s="1069"/>
      <c r="AQ718" s="1069"/>
      <c r="AR718" s="1069"/>
      <c r="AS718" s="1069"/>
    </row>
    <row r="719" spans="1:45">
      <c r="A719" s="1069"/>
      <c r="B719" s="1069"/>
      <c r="C719" s="1069"/>
      <c r="W719" s="1069" t="str" cm="1">
        <f t="array" ref="W719">IF($D719&lt;COLUMNS($F$7:W$7),"",INDEX(TableDiv[[GASB]:[GASB]],_xlfn.AGGREGATE(15,3,(TableDiv[[Agency]:[Agency]]=$E719)/(TableDiv[[Agency]:[Agency]]=$E719)*(ROW(TableDiv[Agency])-ROW(TableDiv[[#Headers],[Agency]])),COLUMNS($F$7:W$7))))</f>
        <v/>
      </c>
      <c r="X719" s="1069" t="str" cm="1">
        <f t="array" ref="X719">IF($D719&lt;COLUMNS($F$7:X$7),"",INDEX(TableDiv[[GASB]:[GASB]],_xlfn.AGGREGATE(15,3,(TableDiv[[Agency]:[Agency]]=$E719)/(TableDiv[[Agency]:[Agency]]=$E719)*(ROW(TableDiv[Agency])-ROW(TableDiv[[#Headers],[Agency]])),COLUMNS($F$7:X$7))))</f>
        <v/>
      </c>
      <c r="Y719" s="1069" t="str" cm="1">
        <f t="array" ref="Y719">IF($D719&lt;COLUMNS($F$7:Y$7),"",INDEX(TableDiv[[GASB]:[GASB]],_xlfn.AGGREGATE(15,3,(TableDiv[[Agency]:[Agency]]=$E719)/(TableDiv[[Agency]:[Agency]]=$E719)*(ROW(TableDiv[Agency])-ROW(TableDiv[[#Headers],[Agency]])),COLUMNS($F$7:Y$7))))</f>
        <v/>
      </c>
      <c r="Z719" s="1069" t="str" cm="1">
        <f t="array" ref="Z719">IF($D719&lt;COLUMNS($F$7:Z$7),"",INDEX(TableDiv[[GASB]:[GASB]],_xlfn.AGGREGATE(15,3,(TableDiv[[Agency]:[Agency]]=$E719)/(TableDiv[[Agency]:[Agency]]=$E719)*(ROW(TableDiv[Agency])-ROW(TableDiv[[#Headers],[Agency]])),COLUMNS($F$7:Z$7))))</f>
        <v/>
      </c>
      <c r="AA719" s="1069" t="str" cm="1">
        <f t="array" ref="AA719">IF($D719&lt;COLUMNS($F$7:AA$7),"",INDEX(TableDiv[[GASB]:[GASB]],_xlfn.AGGREGATE(15,3,(TableDiv[[Agency]:[Agency]]=$E719)/(TableDiv[[Agency]:[Agency]]=$E719)*(ROW(TableDiv[Agency])-ROW(TableDiv[[#Headers],[Agency]])),COLUMNS($F$7:AA$7))))</f>
        <v/>
      </c>
      <c r="AB719" s="1069" t="str" cm="1">
        <f t="array" ref="AB719">IF($D719&lt;COLUMNS($F$7:AB$7),"",INDEX(TableDiv[[GASB]:[GASB]],_xlfn.AGGREGATE(15,3,(TableDiv[[Agency]:[Agency]]=$E719)/(TableDiv[[Agency]:[Agency]]=$E719)*(ROW(TableDiv[Agency])-ROW(TableDiv[[#Headers],[Agency]])),COLUMNS($F$7:AB$7))))</f>
        <v/>
      </c>
      <c r="AC719" s="1069" t="str" cm="1">
        <f t="array" ref="AC719">IF($D719&lt;COLUMNS($F$7:AC$7),"",INDEX(TableDiv[[GASB]:[GASB]],_xlfn.AGGREGATE(15,3,(TableDiv[[Agency]:[Agency]]=$E719)/(TableDiv[[Agency]:[Agency]]=$E719)*(ROW(TableDiv[Agency])-ROW(TableDiv[[#Headers],[Agency]])),COLUMNS($F$7:AC$7))))</f>
        <v/>
      </c>
      <c r="AD719" s="1069" t="str" cm="1">
        <f t="array" ref="AD719">IF($D719&lt;COLUMNS($F$7:AD$7),"",INDEX(TableDiv[[GASB]:[GASB]],_xlfn.AGGREGATE(15,3,(TableDiv[[Agency]:[Agency]]=$E719)/(TableDiv[[Agency]:[Agency]]=$E719)*(ROW(TableDiv[Agency])-ROW(TableDiv[[#Headers],[Agency]])),COLUMNS($F$7:AD$7))))</f>
        <v/>
      </c>
      <c r="AE719" s="1069" t="str" cm="1">
        <f t="array" ref="AE719">IF($D719&lt;COLUMNS($F$7:AE$7),"",INDEX(TableDiv[[GASB]:[GASB]],_xlfn.AGGREGATE(15,3,(TableDiv[[Agency]:[Agency]]=$E719)/(TableDiv[[Agency]:[Agency]]=$E719)*(ROW(TableDiv[Agency])-ROW(TableDiv[[#Headers],[Agency]])),COLUMNS($F$7:AE$7))))</f>
        <v/>
      </c>
      <c r="AF719" s="1069" t="str" cm="1">
        <f t="array" ref="AF719">IF($D719&lt;COLUMNS($F$7:AF$7),"",INDEX(TableDiv[[GASB]:[GASB]],_xlfn.AGGREGATE(15,3,(TableDiv[[Agency]:[Agency]]=$E719)/(TableDiv[[Agency]:[Agency]]=$E719)*(ROW(TableDiv[Agency])-ROW(TableDiv[[#Headers],[Agency]])),COLUMNS($F$7:AF$7))))</f>
        <v/>
      </c>
      <c r="AG719" s="1069" t="str" cm="1">
        <f t="array" ref="AG719">IF($D719&lt;COLUMNS($F$7:AG$7),"",INDEX(TableDiv[[GASB]:[GASB]],_xlfn.AGGREGATE(15,3,(TableDiv[[Agency]:[Agency]]=$E719)/(TableDiv[[Agency]:[Agency]]=$E719)*(ROW(TableDiv[Agency])-ROW(TableDiv[[#Headers],[Agency]])),COLUMNS($F$7:AG$7))))</f>
        <v/>
      </c>
      <c r="AH719" s="1069" t="str" cm="1">
        <f t="array" ref="AH719">IF($D719&lt;COLUMNS($F$7:AH$7),"",INDEX(TableDiv[[GASB]:[GASB]],_xlfn.AGGREGATE(15,3,(TableDiv[[Agency]:[Agency]]=$E719)/(TableDiv[[Agency]:[Agency]]=$E719)*(ROW(TableDiv[Agency])-ROW(TableDiv[[#Headers],[Agency]])),COLUMNS($F$7:AH$7))))</f>
        <v/>
      </c>
      <c r="AI719" s="1069" t="str" cm="1">
        <f t="array" ref="AI719">IF($D719&lt;COLUMNS($F$7:AI$7),"",INDEX(TableDiv[[GASB]:[GASB]],_xlfn.AGGREGATE(15,3,(TableDiv[[Agency]:[Agency]]=$E719)/(TableDiv[[Agency]:[Agency]]=$E719)*(ROW(TableDiv[Agency])-ROW(TableDiv[[#Headers],[Agency]])),COLUMNS($F$7:AI$7))))</f>
        <v/>
      </c>
      <c r="AJ719" s="1069" t="str" cm="1">
        <f t="array" ref="AJ719">IF($D719&lt;COLUMNS($F$7:AJ$7),"",INDEX(TableDiv[[GASB]:[GASB]],_xlfn.AGGREGATE(15,3,(TableDiv[[Agency]:[Agency]]=$E719)/(TableDiv[[Agency]:[Agency]]=$E719)*(ROW(TableDiv[Agency])-ROW(TableDiv[[#Headers],[Agency]])),COLUMNS($F$7:AJ$7))))</f>
        <v/>
      </c>
      <c r="AK719" s="1069" t="str" cm="1">
        <f t="array" ref="AK719">IF($D719&lt;COLUMNS($F$7:AK$7),"",INDEX(TableDiv[[GASB]:[GASB]],_xlfn.AGGREGATE(15,3,(TableDiv[[Agency]:[Agency]]=$E719)/(TableDiv[[Agency]:[Agency]]=$E719)*(ROW(TableDiv[Agency])-ROW(TableDiv[[#Headers],[Agency]])),COLUMNS($F$7:AK$7))))</f>
        <v/>
      </c>
      <c r="AL719" s="1069" t="str" cm="1">
        <f t="array" ref="AL719">IF($D719&lt;COLUMNS($F$7:AL$7),"",INDEX(TableDiv[[GASB]:[GASB]],_xlfn.AGGREGATE(15,3,(TableDiv[[Agency]:[Agency]]=$E719)/(TableDiv[[Agency]:[Agency]]=$E719)*(ROW(TableDiv[Agency])-ROW(TableDiv[[#Headers],[Agency]])),COLUMNS($F$7:AL$7))))</f>
        <v/>
      </c>
      <c r="AM719" s="1069" t="str" cm="1">
        <f t="array" ref="AM719">IF($D719&lt;COLUMNS($F$7:AM$7),"",INDEX(TableDiv[[GASB]:[GASB]],_xlfn.AGGREGATE(15,3,(TableDiv[[Agency]:[Agency]]=$E719)/(TableDiv[[Agency]:[Agency]]=$E719)*(ROW(TableDiv[Agency])-ROW(TableDiv[[#Headers],[Agency]])),COLUMNS($F$7:AM$7))))</f>
        <v/>
      </c>
      <c r="AN719" s="1069"/>
      <c r="AO719" s="1069"/>
      <c r="AP719" s="1069"/>
      <c r="AQ719" s="1069"/>
      <c r="AR719" s="1069"/>
      <c r="AS719" s="1069"/>
    </row>
    <row r="720" spans="1:45">
      <c r="A720" s="1069"/>
      <c r="B720" s="1069"/>
      <c r="C720" s="1069"/>
      <c r="W720" s="1069" t="str" cm="1">
        <f t="array" ref="W720">IF($D720&lt;COLUMNS($F$7:W$7),"",INDEX(TableDiv[[GASB]:[GASB]],_xlfn.AGGREGATE(15,3,(TableDiv[[Agency]:[Agency]]=$E720)/(TableDiv[[Agency]:[Agency]]=$E720)*(ROW(TableDiv[Agency])-ROW(TableDiv[[#Headers],[Agency]])),COLUMNS($F$7:W$7))))</f>
        <v/>
      </c>
      <c r="X720" s="1069" t="str" cm="1">
        <f t="array" ref="X720">IF($D720&lt;COLUMNS($F$7:X$7),"",INDEX(TableDiv[[GASB]:[GASB]],_xlfn.AGGREGATE(15,3,(TableDiv[[Agency]:[Agency]]=$E720)/(TableDiv[[Agency]:[Agency]]=$E720)*(ROW(TableDiv[Agency])-ROW(TableDiv[[#Headers],[Agency]])),COLUMNS($F$7:X$7))))</f>
        <v/>
      </c>
      <c r="Y720" s="1069" t="str" cm="1">
        <f t="array" ref="Y720">IF($D720&lt;COLUMNS($F$7:Y$7),"",INDEX(TableDiv[[GASB]:[GASB]],_xlfn.AGGREGATE(15,3,(TableDiv[[Agency]:[Agency]]=$E720)/(TableDiv[[Agency]:[Agency]]=$E720)*(ROW(TableDiv[Agency])-ROW(TableDiv[[#Headers],[Agency]])),COLUMNS($F$7:Y$7))))</f>
        <v/>
      </c>
      <c r="Z720" s="1069" t="str" cm="1">
        <f t="array" ref="Z720">IF($D720&lt;COLUMNS($F$7:Z$7),"",INDEX(TableDiv[[GASB]:[GASB]],_xlfn.AGGREGATE(15,3,(TableDiv[[Agency]:[Agency]]=$E720)/(TableDiv[[Agency]:[Agency]]=$E720)*(ROW(TableDiv[Agency])-ROW(TableDiv[[#Headers],[Agency]])),COLUMNS($F$7:Z$7))))</f>
        <v/>
      </c>
      <c r="AA720" s="1069" t="str" cm="1">
        <f t="array" ref="AA720">IF($D720&lt;COLUMNS($F$7:AA$7),"",INDEX(TableDiv[[GASB]:[GASB]],_xlfn.AGGREGATE(15,3,(TableDiv[[Agency]:[Agency]]=$E720)/(TableDiv[[Agency]:[Agency]]=$E720)*(ROW(TableDiv[Agency])-ROW(TableDiv[[#Headers],[Agency]])),COLUMNS($F$7:AA$7))))</f>
        <v/>
      </c>
      <c r="AB720" s="1069" t="str" cm="1">
        <f t="array" ref="AB720">IF($D720&lt;COLUMNS($F$7:AB$7),"",INDEX(TableDiv[[GASB]:[GASB]],_xlfn.AGGREGATE(15,3,(TableDiv[[Agency]:[Agency]]=$E720)/(TableDiv[[Agency]:[Agency]]=$E720)*(ROW(TableDiv[Agency])-ROW(TableDiv[[#Headers],[Agency]])),COLUMNS($F$7:AB$7))))</f>
        <v/>
      </c>
      <c r="AC720" s="1069" t="str" cm="1">
        <f t="array" ref="AC720">IF($D720&lt;COLUMNS($F$7:AC$7),"",INDEX(TableDiv[[GASB]:[GASB]],_xlfn.AGGREGATE(15,3,(TableDiv[[Agency]:[Agency]]=$E720)/(TableDiv[[Agency]:[Agency]]=$E720)*(ROW(TableDiv[Agency])-ROW(TableDiv[[#Headers],[Agency]])),COLUMNS($F$7:AC$7))))</f>
        <v/>
      </c>
      <c r="AD720" s="1069" t="str" cm="1">
        <f t="array" ref="AD720">IF($D720&lt;COLUMNS($F$7:AD$7),"",INDEX(TableDiv[[GASB]:[GASB]],_xlfn.AGGREGATE(15,3,(TableDiv[[Agency]:[Agency]]=$E720)/(TableDiv[[Agency]:[Agency]]=$E720)*(ROW(TableDiv[Agency])-ROW(TableDiv[[#Headers],[Agency]])),COLUMNS($F$7:AD$7))))</f>
        <v/>
      </c>
      <c r="AE720" s="1069" t="str" cm="1">
        <f t="array" ref="AE720">IF($D720&lt;COLUMNS($F$7:AE$7),"",INDEX(TableDiv[[GASB]:[GASB]],_xlfn.AGGREGATE(15,3,(TableDiv[[Agency]:[Agency]]=$E720)/(TableDiv[[Agency]:[Agency]]=$E720)*(ROW(TableDiv[Agency])-ROW(TableDiv[[#Headers],[Agency]])),COLUMNS($F$7:AE$7))))</f>
        <v/>
      </c>
      <c r="AF720" s="1069" t="str" cm="1">
        <f t="array" ref="AF720">IF($D720&lt;COLUMNS($F$7:AF$7),"",INDEX(TableDiv[[GASB]:[GASB]],_xlfn.AGGREGATE(15,3,(TableDiv[[Agency]:[Agency]]=$E720)/(TableDiv[[Agency]:[Agency]]=$E720)*(ROW(TableDiv[Agency])-ROW(TableDiv[[#Headers],[Agency]])),COLUMNS($F$7:AF$7))))</f>
        <v/>
      </c>
      <c r="AG720" s="1069" t="str" cm="1">
        <f t="array" ref="AG720">IF($D720&lt;COLUMNS($F$7:AG$7),"",INDEX(TableDiv[[GASB]:[GASB]],_xlfn.AGGREGATE(15,3,(TableDiv[[Agency]:[Agency]]=$E720)/(TableDiv[[Agency]:[Agency]]=$E720)*(ROW(TableDiv[Agency])-ROW(TableDiv[[#Headers],[Agency]])),COLUMNS($F$7:AG$7))))</f>
        <v/>
      </c>
      <c r="AH720" s="1069" t="str" cm="1">
        <f t="array" ref="AH720">IF($D720&lt;COLUMNS($F$7:AH$7),"",INDEX(TableDiv[[GASB]:[GASB]],_xlfn.AGGREGATE(15,3,(TableDiv[[Agency]:[Agency]]=$E720)/(TableDiv[[Agency]:[Agency]]=$E720)*(ROW(TableDiv[Agency])-ROW(TableDiv[[#Headers],[Agency]])),COLUMNS($F$7:AH$7))))</f>
        <v/>
      </c>
      <c r="AI720" s="1069" t="str" cm="1">
        <f t="array" ref="AI720">IF($D720&lt;COLUMNS($F$7:AI$7),"",INDEX(TableDiv[[GASB]:[GASB]],_xlfn.AGGREGATE(15,3,(TableDiv[[Agency]:[Agency]]=$E720)/(TableDiv[[Agency]:[Agency]]=$E720)*(ROW(TableDiv[Agency])-ROW(TableDiv[[#Headers],[Agency]])),COLUMNS($F$7:AI$7))))</f>
        <v/>
      </c>
      <c r="AJ720" s="1069" t="str" cm="1">
        <f t="array" ref="AJ720">IF($D720&lt;COLUMNS($F$7:AJ$7),"",INDEX(TableDiv[[GASB]:[GASB]],_xlfn.AGGREGATE(15,3,(TableDiv[[Agency]:[Agency]]=$E720)/(TableDiv[[Agency]:[Agency]]=$E720)*(ROW(TableDiv[Agency])-ROW(TableDiv[[#Headers],[Agency]])),COLUMNS($F$7:AJ$7))))</f>
        <v/>
      </c>
      <c r="AK720" s="1069" t="str" cm="1">
        <f t="array" ref="AK720">IF($D720&lt;COLUMNS($F$7:AK$7),"",INDEX(TableDiv[[GASB]:[GASB]],_xlfn.AGGREGATE(15,3,(TableDiv[[Agency]:[Agency]]=$E720)/(TableDiv[[Agency]:[Agency]]=$E720)*(ROW(TableDiv[Agency])-ROW(TableDiv[[#Headers],[Agency]])),COLUMNS($F$7:AK$7))))</f>
        <v/>
      </c>
      <c r="AL720" s="1069" t="str" cm="1">
        <f t="array" ref="AL720">IF($D720&lt;COLUMNS($F$7:AL$7),"",INDEX(TableDiv[[GASB]:[GASB]],_xlfn.AGGREGATE(15,3,(TableDiv[[Agency]:[Agency]]=$E720)/(TableDiv[[Agency]:[Agency]]=$E720)*(ROW(TableDiv[Agency])-ROW(TableDiv[[#Headers],[Agency]])),COLUMNS($F$7:AL$7))))</f>
        <v/>
      </c>
      <c r="AM720" s="1069" t="str" cm="1">
        <f t="array" ref="AM720">IF($D720&lt;COLUMNS($F$7:AM$7),"",INDEX(TableDiv[[GASB]:[GASB]],_xlfn.AGGREGATE(15,3,(TableDiv[[Agency]:[Agency]]=$E720)/(TableDiv[[Agency]:[Agency]]=$E720)*(ROW(TableDiv[Agency])-ROW(TableDiv[[#Headers],[Agency]])),COLUMNS($F$7:AM$7))))</f>
        <v/>
      </c>
      <c r="AN720" s="1069"/>
      <c r="AO720" s="1069"/>
      <c r="AP720" s="1069"/>
      <c r="AQ720" s="1069"/>
      <c r="AR720" s="1069"/>
      <c r="AS720" s="1069"/>
    </row>
    <row r="721" spans="1:45">
      <c r="A721" s="1069"/>
      <c r="B721" s="1069"/>
      <c r="C721" s="1069"/>
      <c r="W721" s="1069" t="str" cm="1">
        <f t="array" ref="W721">IF($D721&lt;COLUMNS($F$7:W$7),"",INDEX(TableDiv[[GASB]:[GASB]],_xlfn.AGGREGATE(15,3,(TableDiv[[Agency]:[Agency]]=$E721)/(TableDiv[[Agency]:[Agency]]=$E721)*(ROW(TableDiv[Agency])-ROW(TableDiv[[#Headers],[Agency]])),COLUMNS($F$7:W$7))))</f>
        <v/>
      </c>
      <c r="X721" s="1069" t="str" cm="1">
        <f t="array" ref="X721">IF($D721&lt;COLUMNS($F$7:X$7),"",INDEX(TableDiv[[GASB]:[GASB]],_xlfn.AGGREGATE(15,3,(TableDiv[[Agency]:[Agency]]=$E721)/(TableDiv[[Agency]:[Agency]]=$E721)*(ROW(TableDiv[Agency])-ROW(TableDiv[[#Headers],[Agency]])),COLUMNS($F$7:X$7))))</f>
        <v/>
      </c>
      <c r="Y721" s="1069" t="str" cm="1">
        <f t="array" ref="Y721">IF($D721&lt;COLUMNS($F$7:Y$7),"",INDEX(TableDiv[[GASB]:[GASB]],_xlfn.AGGREGATE(15,3,(TableDiv[[Agency]:[Agency]]=$E721)/(TableDiv[[Agency]:[Agency]]=$E721)*(ROW(TableDiv[Agency])-ROW(TableDiv[[#Headers],[Agency]])),COLUMNS($F$7:Y$7))))</f>
        <v/>
      </c>
      <c r="Z721" s="1069" t="str" cm="1">
        <f t="array" ref="Z721">IF($D721&lt;COLUMNS($F$7:Z$7),"",INDEX(TableDiv[[GASB]:[GASB]],_xlfn.AGGREGATE(15,3,(TableDiv[[Agency]:[Agency]]=$E721)/(TableDiv[[Agency]:[Agency]]=$E721)*(ROW(TableDiv[Agency])-ROW(TableDiv[[#Headers],[Agency]])),COLUMNS($F$7:Z$7))))</f>
        <v/>
      </c>
      <c r="AA721" s="1069" t="str" cm="1">
        <f t="array" ref="AA721">IF($D721&lt;COLUMNS($F$7:AA$7),"",INDEX(TableDiv[[GASB]:[GASB]],_xlfn.AGGREGATE(15,3,(TableDiv[[Agency]:[Agency]]=$E721)/(TableDiv[[Agency]:[Agency]]=$E721)*(ROW(TableDiv[Agency])-ROW(TableDiv[[#Headers],[Agency]])),COLUMNS($F$7:AA$7))))</f>
        <v/>
      </c>
      <c r="AB721" s="1069" t="str" cm="1">
        <f t="array" ref="AB721">IF($D721&lt;COLUMNS($F$7:AB$7),"",INDEX(TableDiv[[GASB]:[GASB]],_xlfn.AGGREGATE(15,3,(TableDiv[[Agency]:[Agency]]=$E721)/(TableDiv[[Agency]:[Agency]]=$E721)*(ROW(TableDiv[Agency])-ROW(TableDiv[[#Headers],[Agency]])),COLUMNS($F$7:AB$7))))</f>
        <v/>
      </c>
      <c r="AC721" s="1069" t="str" cm="1">
        <f t="array" ref="AC721">IF($D721&lt;COLUMNS($F$7:AC$7),"",INDEX(TableDiv[[GASB]:[GASB]],_xlfn.AGGREGATE(15,3,(TableDiv[[Agency]:[Agency]]=$E721)/(TableDiv[[Agency]:[Agency]]=$E721)*(ROW(TableDiv[Agency])-ROW(TableDiv[[#Headers],[Agency]])),COLUMNS($F$7:AC$7))))</f>
        <v/>
      </c>
      <c r="AD721" s="1069" t="str" cm="1">
        <f t="array" ref="AD721">IF($D721&lt;COLUMNS($F$7:AD$7),"",INDEX(TableDiv[[GASB]:[GASB]],_xlfn.AGGREGATE(15,3,(TableDiv[[Agency]:[Agency]]=$E721)/(TableDiv[[Agency]:[Agency]]=$E721)*(ROW(TableDiv[Agency])-ROW(TableDiv[[#Headers],[Agency]])),COLUMNS($F$7:AD$7))))</f>
        <v/>
      </c>
      <c r="AE721" s="1069" t="str" cm="1">
        <f t="array" ref="AE721">IF($D721&lt;COLUMNS($F$7:AE$7),"",INDEX(TableDiv[[GASB]:[GASB]],_xlfn.AGGREGATE(15,3,(TableDiv[[Agency]:[Agency]]=$E721)/(TableDiv[[Agency]:[Agency]]=$E721)*(ROW(TableDiv[Agency])-ROW(TableDiv[[#Headers],[Agency]])),COLUMNS($F$7:AE$7))))</f>
        <v/>
      </c>
      <c r="AF721" s="1069" t="str" cm="1">
        <f t="array" ref="AF721">IF($D721&lt;COLUMNS($F$7:AF$7),"",INDEX(TableDiv[[GASB]:[GASB]],_xlfn.AGGREGATE(15,3,(TableDiv[[Agency]:[Agency]]=$E721)/(TableDiv[[Agency]:[Agency]]=$E721)*(ROW(TableDiv[Agency])-ROW(TableDiv[[#Headers],[Agency]])),COLUMNS($F$7:AF$7))))</f>
        <v/>
      </c>
      <c r="AG721" s="1069" t="str" cm="1">
        <f t="array" ref="AG721">IF($D721&lt;COLUMNS($F$7:AG$7),"",INDEX(TableDiv[[GASB]:[GASB]],_xlfn.AGGREGATE(15,3,(TableDiv[[Agency]:[Agency]]=$E721)/(TableDiv[[Agency]:[Agency]]=$E721)*(ROW(TableDiv[Agency])-ROW(TableDiv[[#Headers],[Agency]])),COLUMNS($F$7:AG$7))))</f>
        <v/>
      </c>
      <c r="AH721" s="1069" t="str" cm="1">
        <f t="array" ref="AH721">IF($D721&lt;COLUMNS($F$7:AH$7),"",INDEX(TableDiv[[GASB]:[GASB]],_xlfn.AGGREGATE(15,3,(TableDiv[[Agency]:[Agency]]=$E721)/(TableDiv[[Agency]:[Agency]]=$E721)*(ROW(TableDiv[Agency])-ROW(TableDiv[[#Headers],[Agency]])),COLUMNS($F$7:AH$7))))</f>
        <v/>
      </c>
      <c r="AI721" s="1069" t="str" cm="1">
        <f t="array" ref="AI721">IF($D721&lt;COLUMNS($F$7:AI$7),"",INDEX(TableDiv[[GASB]:[GASB]],_xlfn.AGGREGATE(15,3,(TableDiv[[Agency]:[Agency]]=$E721)/(TableDiv[[Agency]:[Agency]]=$E721)*(ROW(TableDiv[Agency])-ROW(TableDiv[[#Headers],[Agency]])),COLUMNS($F$7:AI$7))))</f>
        <v/>
      </c>
      <c r="AJ721" s="1069" t="str" cm="1">
        <f t="array" ref="AJ721">IF($D721&lt;COLUMNS($F$7:AJ$7),"",INDEX(TableDiv[[GASB]:[GASB]],_xlfn.AGGREGATE(15,3,(TableDiv[[Agency]:[Agency]]=$E721)/(TableDiv[[Agency]:[Agency]]=$E721)*(ROW(TableDiv[Agency])-ROW(TableDiv[[#Headers],[Agency]])),COLUMNS($F$7:AJ$7))))</f>
        <v/>
      </c>
      <c r="AK721" s="1069" t="str" cm="1">
        <f t="array" ref="AK721">IF($D721&lt;COLUMNS($F$7:AK$7),"",INDEX(TableDiv[[GASB]:[GASB]],_xlfn.AGGREGATE(15,3,(TableDiv[[Agency]:[Agency]]=$E721)/(TableDiv[[Agency]:[Agency]]=$E721)*(ROW(TableDiv[Agency])-ROW(TableDiv[[#Headers],[Agency]])),COLUMNS($F$7:AK$7))))</f>
        <v/>
      </c>
      <c r="AL721" s="1069" t="str" cm="1">
        <f t="array" ref="AL721">IF($D721&lt;COLUMNS($F$7:AL$7),"",INDEX(TableDiv[[GASB]:[GASB]],_xlfn.AGGREGATE(15,3,(TableDiv[[Agency]:[Agency]]=$E721)/(TableDiv[[Agency]:[Agency]]=$E721)*(ROW(TableDiv[Agency])-ROW(TableDiv[[#Headers],[Agency]])),COLUMNS($F$7:AL$7))))</f>
        <v/>
      </c>
      <c r="AM721" s="1069" t="str" cm="1">
        <f t="array" ref="AM721">IF($D721&lt;COLUMNS($F$7:AM$7),"",INDEX(TableDiv[[GASB]:[GASB]],_xlfn.AGGREGATE(15,3,(TableDiv[[Agency]:[Agency]]=$E721)/(TableDiv[[Agency]:[Agency]]=$E721)*(ROW(TableDiv[Agency])-ROW(TableDiv[[#Headers],[Agency]])),COLUMNS($F$7:AM$7))))</f>
        <v/>
      </c>
      <c r="AN721" s="1069"/>
      <c r="AO721" s="1069"/>
      <c r="AP721" s="1069"/>
      <c r="AQ721" s="1069"/>
      <c r="AR721" s="1069"/>
      <c r="AS721" s="1069"/>
    </row>
    <row r="722" spans="1:45">
      <c r="A722" s="1069"/>
      <c r="B722" s="1069"/>
      <c r="C722" s="1069"/>
      <c r="W722" s="1069" t="str" cm="1">
        <f t="array" ref="W722">IF($D722&lt;COLUMNS($F$7:W$7),"",INDEX(TableDiv[[GASB]:[GASB]],_xlfn.AGGREGATE(15,3,(TableDiv[[Agency]:[Agency]]=$E722)/(TableDiv[[Agency]:[Agency]]=$E722)*(ROW(TableDiv[Agency])-ROW(TableDiv[[#Headers],[Agency]])),COLUMNS($F$7:W$7))))</f>
        <v/>
      </c>
      <c r="X722" s="1069" t="str" cm="1">
        <f t="array" ref="X722">IF($D722&lt;COLUMNS($F$7:X$7),"",INDEX(TableDiv[[GASB]:[GASB]],_xlfn.AGGREGATE(15,3,(TableDiv[[Agency]:[Agency]]=$E722)/(TableDiv[[Agency]:[Agency]]=$E722)*(ROW(TableDiv[Agency])-ROW(TableDiv[[#Headers],[Agency]])),COLUMNS($F$7:X$7))))</f>
        <v/>
      </c>
      <c r="Y722" s="1069" t="str" cm="1">
        <f t="array" ref="Y722">IF($D722&lt;COLUMNS($F$7:Y$7),"",INDEX(TableDiv[[GASB]:[GASB]],_xlfn.AGGREGATE(15,3,(TableDiv[[Agency]:[Agency]]=$E722)/(TableDiv[[Agency]:[Agency]]=$E722)*(ROW(TableDiv[Agency])-ROW(TableDiv[[#Headers],[Agency]])),COLUMNS($F$7:Y$7))))</f>
        <v/>
      </c>
      <c r="Z722" s="1069" t="str" cm="1">
        <f t="array" ref="Z722">IF($D722&lt;COLUMNS($F$7:Z$7),"",INDEX(TableDiv[[GASB]:[GASB]],_xlfn.AGGREGATE(15,3,(TableDiv[[Agency]:[Agency]]=$E722)/(TableDiv[[Agency]:[Agency]]=$E722)*(ROW(TableDiv[Agency])-ROW(TableDiv[[#Headers],[Agency]])),COLUMNS($F$7:Z$7))))</f>
        <v/>
      </c>
      <c r="AA722" s="1069" t="str" cm="1">
        <f t="array" ref="AA722">IF($D722&lt;COLUMNS($F$7:AA$7),"",INDEX(TableDiv[[GASB]:[GASB]],_xlfn.AGGREGATE(15,3,(TableDiv[[Agency]:[Agency]]=$E722)/(TableDiv[[Agency]:[Agency]]=$E722)*(ROW(TableDiv[Agency])-ROW(TableDiv[[#Headers],[Agency]])),COLUMNS($F$7:AA$7))))</f>
        <v/>
      </c>
      <c r="AB722" s="1069" t="str" cm="1">
        <f t="array" ref="AB722">IF($D722&lt;COLUMNS($F$7:AB$7),"",INDEX(TableDiv[[GASB]:[GASB]],_xlfn.AGGREGATE(15,3,(TableDiv[[Agency]:[Agency]]=$E722)/(TableDiv[[Agency]:[Agency]]=$E722)*(ROW(TableDiv[Agency])-ROW(TableDiv[[#Headers],[Agency]])),COLUMNS($F$7:AB$7))))</f>
        <v/>
      </c>
      <c r="AC722" s="1069" t="str" cm="1">
        <f t="array" ref="AC722">IF($D722&lt;COLUMNS($F$7:AC$7),"",INDEX(TableDiv[[GASB]:[GASB]],_xlfn.AGGREGATE(15,3,(TableDiv[[Agency]:[Agency]]=$E722)/(TableDiv[[Agency]:[Agency]]=$E722)*(ROW(TableDiv[Agency])-ROW(TableDiv[[#Headers],[Agency]])),COLUMNS($F$7:AC$7))))</f>
        <v/>
      </c>
      <c r="AD722" s="1069" t="str" cm="1">
        <f t="array" ref="AD722">IF($D722&lt;COLUMNS($F$7:AD$7),"",INDEX(TableDiv[[GASB]:[GASB]],_xlfn.AGGREGATE(15,3,(TableDiv[[Agency]:[Agency]]=$E722)/(TableDiv[[Agency]:[Agency]]=$E722)*(ROW(TableDiv[Agency])-ROW(TableDiv[[#Headers],[Agency]])),COLUMNS($F$7:AD$7))))</f>
        <v/>
      </c>
      <c r="AE722" s="1069" t="str" cm="1">
        <f t="array" ref="AE722">IF($D722&lt;COLUMNS($F$7:AE$7),"",INDEX(TableDiv[[GASB]:[GASB]],_xlfn.AGGREGATE(15,3,(TableDiv[[Agency]:[Agency]]=$E722)/(TableDiv[[Agency]:[Agency]]=$E722)*(ROW(TableDiv[Agency])-ROW(TableDiv[[#Headers],[Agency]])),COLUMNS($F$7:AE$7))))</f>
        <v/>
      </c>
      <c r="AF722" s="1069" t="str" cm="1">
        <f t="array" ref="AF722">IF($D722&lt;COLUMNS($F$7:AF$7),"",INDEX(TableDiv[[GASB]:[GASB]],_xlfn.AGGREGATE(15,3,(TableDiv[[Agency]:[Agency]]=$E722)/(TableDiv[[Agency]:[Agency]]=$E722)*(ROW(TableDiv[Agency])-ROW(TableDiv[[#Headers],[Agency]])),COLUMNS($F$7:AF$7))))</f>
        <v/>
      </c>
      <c r="AG722" s="1069" t="str" cm="1">
        <f t="array" ref="AG722">IF($D722&lt;COLUMNS($F$7:AG$7),"",INDEX(TableDiv[[GASB]:[GASB]],_xlfn.AGGREGATE(15,3,(TableDiv[[Agency]:[Agency]]=$E722)/(TableDiv[[Agency]:[Agency]]=$E722)*(ROW(TableDiv[Agency])-ROW(TableDiv[[#Headers],[Agency]])),COLUMNS($F$7:AG$7))))</f>
        <v/>
      </c>
      <c r="AH722" s="1069" t="str" cm="1">
        <f t="array" ref="AH722">IF($D722&lt;COLUMNS($F$7:AH$7),"",INDEX(TableDiv[[GASB]:[GASB]],_xlfn.AGGREGATE(15,3,(TableDiv[[Agency]:[Agency]]=$E722)/(TableDiv[[Agency]:[Agency]]=$E722)*(ROW(TableDiv[Agency])-ROW(TableDiv[[#Headers],[Agency]])),COLUMNS($F$7:AH$7))))</f>
        <v/>
      </c>
      <c r="AI722" s="1069" t="str" cm="1">
        <f t="array" ref="AI722">IF($D722&lt;COLUMNS($F$7:AI$7),"",INDEX(TableDiv[[GASB]:[GASB]],_xlfn.AGGREGATE(15,3,(TableDiv[[Agency]:[Agency]]=$E722)/(TableDiv[[Agency]:[Agency]]=$E722)*(ROW(TableDiv[Agency])-ROW(TableDiv[[#Headers],[Agency]])),COLUMNS($F$7:AI$7))))</f>
        <v/>
      </c>
      <c r="AJ722" s="1069" t="str" cm="1">
        <f t="array" ref="AJ722">IF($D722&lt;COLUMNS($F$7:AJ$7),"",INDEX(TableDiv[[GASB]:[GASB]],_xlfn.AGGREGATE(15,3,(TableDiv[[Agency]:[Agency]]=$E722)/(TableDiv[[Agency]:[Agency]]=$E722)*(ROW(TableDiv[Agency])-ROW(TableDiv[[#Headers],[Agency]])),COLUMNS($F$7:AJ$7))))</f>
        <v/>
      </c>
      <c r="AK722" s="1069" t="str" cm="1">
        <f t="array" ref="AK722">IF($D722&lt;COLUMNS($F$7:AK$7),"",INDEX(TableDiv[[GASB]:[GASB]],_xlfn.AGGREGATE(15,3,(TableDiv[[Agency]:[Agency]]=$E722)/(TableDiv[[Agency]:[Agency]]=$E722)*(ROW(TableDiv[Agency])-ROW(TableDiv[[#Headers],[Agency]])),COLUMNS($F$7:AK$7))))</f>
        <v/>
      </c>
      <c r="AL722" s="1069" t="str" cm="1">
        <f t="array" ref="AL722">IF($D722&lt;COLUMNS($F$7:AL$7),"",INDEX(TableDiv[[GASB]:[GASB]],_xlfn.AGGREGATE(15,3,(TableDiv[[Agency]:[Agency]]=$E722)/(TableDiv[[Agency]:[Agency]]=$E722)*(ROW(TableDiv[Agency])-ROW(TableDiv[[#Headers],[Agency]])),COLUMNS($F$7:AL$7))))</f>
        <v/>
      </c>
      <c r="AM722" s="1069" t="str" cm="1">
        <f t="array" ref="AM722">IF($D722&lt;COLUMNS($F$7:AM$7),"",INDEX(TableDiv[[GASB]:[GASB]],_xlfn.AGGREGATE(15,3,(TableDiv[[Agency]:[Agency]]=$E722)/(TableDiv[[Agency]:[Agency]]=$E722)*(ROW(TableDiv[Agency])-ROW(TableDiv[[#Headers],[Agency]])),COLUMNS($F$7:AM$7))))</f>
        <v/>
      </c>
      <c r="AN722" s="1069"/>
      <c r="AO722" s="1069"/>
      <c r="AP722" s="1069"/>
      <c r="AQ722" s="1069"/>
      <c r="AR722" s="1069"/>
      <c r="AS722" s="1069"/>
    </row>
    <row r="723" spans="1:45">
      <c r="A723" s="1069"/>
      <c r="B723" s="1069"/>
      <c r="C723" s="1069"/>
      <c r="W723" s="1069" t="str" cm="1">
        <f t="array" ref="W723">IF($D723&lt;COLUMNS($F$7:W$7),"",INDEX(TableDiv[[GASB]:[GASB]],_xlfn.AGGREGATE(15,3,(TableDiv[[Agency]:[Agency]]=$E723)/(TableDiv[[Agency]:[Agency]]=$E723)*(ROW(TableDiv[Agency])-ROW(TableDiv[[#Headers],[Agency]])),COLUMNS($F$7:W$7))))</f>
        <v/>
      </c>
      <c r="X723" s="1069" t="str" cm="1">
        <f t="array" ref="X723">IF($D723&lt;COLUMNS($F$7:X$7),"",INDEX(TableDiv[[GASB]:[GASB]],_xlfn.AGGREGATE(15,3,(TableDiv[[Agency]:[Agency]]=$E723)/(TableDiv[[Agency]:[Agency]]=$E723)*(ROW(TableDiv[Agency])-ROW(TableDiv[[#Headers],[Agency]])),COLUMNS($F$7:X$7))))</f>
        <v/>
      </c>
      <c r="Y723" s="1069" t="str" cm="1">
        <f t="array" ref="Y723">IF($D723&lt;COLUMNS($F$7:Y$7),"",INDEX(TableDiv[[GASB]:[GASB]],_xlfn.AGGREGATE(15,3,(TableDiv[[Agency]:[Agency]]=$E723)/(TableDiv[[Agency]:[Agency]]=$E723)*(ROW(TableDiv[Agency])-ROW(TableDiv[[#Headers],[Agency]])),COLUMNS($F$7:Y$7))))</f>
        <v/>
      </c>
      <c r="Z723" s="1069" t="str" cm="1">
        <f t="array" ref="Z723">IF($D723&lt;COLUMNS($F$7:Z$7),"",INDEX(TableDiv[[GASB]:[GASB]],_xlfn.AGGREGATE(15,3,(TableDiv[[Agency]:[Agency]]=$E723)/(TableDiv[[Agency]:[Agency]]=$E723)*(ROW(TableDiv[Agency])-ROW(TableDiv[[#Headers],[Agency]])),COLUMNS($F$7:Z$7))))</f>
        <v/>
      </c>
      <c r="AA723" s="1069" t="str" cm="1">
        <f t="array" ref="AA723">IF($D723&lt;COLUMNS($F$7:AA$7),"",INDEX(TableDiv[[GASB]:[GASB]],_xlfn.AGGREGATE(15,3,(TableDiv[[Agency]:[Agency]]=$E723)/(TableDiv[[Agency]:[Agency]]=$E723)*(ROW(TableDiv[Agency])-ROW(TableDiv[[#Headers],[Agency]])),COLUMNS($F$7:AA$7))))</f>
        <v/>
      </c>
      <c r="AB723" s="1069" t="str" cm="1">
        <f t="array" ref="AB723">IF($D723&lt;COLUMNS($F$7:AB$7),"",INDEX(TableDiv[[GASB]:[GASB]],_xlfn.AGGREGATE(15,3,(TableDiv[[Agency]:[Agency]]=$E723)/(TableDiv[[Agency]:[Agency]]=$E723)*(ROW(TableDiv[Agency])-ROW(TableDiv[[#Headers],[Agency]])),COLUMNS($F$7:AB$7))))</f>
        <v/>
      </c>
      <c r="AC723" s="1069" t="str" cm="1">
        <f t="array" ref="AC723">IF($D723&lt;COLUMNS($F$7:AC$7),"",INDEX(TableDiv[[GASB]:[GASB]],_xlfn.AGGREGATE(15,3,(TableDiv[[Agency]:[Agency]]=$E723)/(TableDiv[[Agency]:[Agency]]=$E723)*(ROW(TableDiv[Agency])-ROW(TableDiv[[#Headers],[Agency]])),COLUMNS($F$7:AC$7))))</f>
        <v/>
      </c>
      <c r="AD723" s="1069" t="str" cm="1">
        <f t="array" ref="AD723">IF($D723&lt;COLUMNS($F$7:AD$7),"",INDEX(TableDiv[[GASB]:[GASB]],_xlfn.AGGREGATE(15,3,(TableDiv[[Agency]:[Agency]]=$E723)/(TableDiv[[Agency]:[Agency]]=$E723)*(ROW(TableDiv[Agency])-ROW(TableDiv[[#Headers],[Agency]])),COLUMNS($F$7:AD$7))))</f>
        <v/>
      </c>
      <c r="AE723" s="1069" t="str" cm="1">
        <f t="array" ref="AE723">IF($D723&lt;COLUMNS($F$7:AE$7),"",INDEX(TableDiv[[GASB]:[GASB]],_xlfn.AGGREGATE(15,3,(TableDiv[[Agency]:[Agency]]=$E723)/(TableDiv[[Agency]:[Agency]]=$E723)*(ROW(TableDiv[Agency])-ROW(TableDiv[[#Headers],[Agency]])),COLUMNS($F$7:AE$7))))</f>
        <v/>
      </c>
      <c r="AF723" s="1069" t="str" cm="1">
        <f t="array" ref="AF723">IF($D723&lt;COLUMNS($F$7:AF$7),"",INDEX(TableDiv[[GASB]:[GASB]],_xlfn.AGGREGATE(15,3,(TableDiv[[Agency]:[Agency]]=$E723)/(TableDiv[[Agency]:[Agency]]=$E723)*(ROW(TableDiv[Agency])-ROW(TableDiv[[#Headers],[Agency]])),COLUMNS($F$7:AF$7))))</f>
        <v/>
      </c>
      <c r="AG723" s="1069" t="str" cm="1">
        <f t="array" ref="AG723">IF($D723&lt;COLUMNS($F$7:AG$7),"",INDEX(TableDiv[[GASB]:[GASB]],_xlfn.AGGREGATE(15,3,(TableDiv[[Agency]:[Agency]]=$E723)/(TableDiv[[Agency]:[Agency]]=$E723)*(ROW(TableDiv[Agency])-ROW(TableDiv[[#Headers],[Agency]])),COLUMNS($F$7:AG$7))))</f>
        <v/>
      </c>
      <c r="AH723" s="1069" t="str" cm="1">
        <f t="array" ref="AH723">IF($D723&lt;COLUMNS($F$7:AH$7),"",INDEX(TableDiv[[GASB]:[GASB]],_xlfn.AGGREGATE(15,3,(TableDiv[[Agency]:[Agency]]=$E723)/(TableDiv[[Agency]:[Agency]]=$E723)*(ROW(TableDiv[Agency])-ROW(TableDiv[[#Headers],[Agency]])),COLUMNS($F$7:AH$7))))</f>
        <v/>
      </c>
      <c r="AI723" s="1069" t="str" cm="1">
        <f t="array" ref="AI723">IF($D723&lt;COLUMNS($F$7:AI$7),"",INDEX(TableDiv[[GASB]:[GASB]],_xlfn.AGGREGATE(15,3,(TableDiv[[Agency]:[Agency]]=$E723)/(TableDiv[[Agency]:[Agency]]=$E723)*(ROW(TableDiv[Agency])-ROW(TableDiv[[#Headers],[Agency]])),COLUMNS($F$7:AI$7))))</f>
        <v/>
      </c>
      <c r="AJ723" s="1069" t="str" cm="1">
        <f t="array" ref="AJ723">IF($D723&lt;COLUMNS($F$7:AJ$7),"",INDEX(TableDiv[[GASB]:[GASB]],_xlfn.AGGREGATE(15,3,(TableDiv[[Agency]:[Agency]]=$E723)/(TableDiv[[Agency]:[Agency]]=$E723)*(ROW(TableDiv[Agency])-ROW(TableDiv[[#Headers],[Agency]])),COLUMNS($F$7:AJ$7))))</f>
        <v/>
      </c>
      <c r="AK723" s="1069" t="str" cm="1">
        <f t="array" ref="AK723">IF($D723&lt;COLUMNS($F$7:AK$7),"",INDEX(TableDiv[[GASB]:[GASB]],_xlfn.AGGREGATE(15,3,(TableDiv[[Agency]:[Agency]]=$E723)/(TableDiv[[Agency]:[Agency]]=$E723)*(ROW(TableDiv[Agency])-ROW(TableDiv[[#Headers],[Agency]])),COLUMNS($F$7:AK$7))))</f>
        <v/>
      </c>
      <c r="AL723" s="1069" t="str" cm="1">
        <f t="array" ref="AL723">IF($D723&lt;COLUMNS($F$7:AL$7),"",INDEX(TableDiv[[GASB]:[GASB]],_xlfn.AGGREGATE(15,3,(TableDiv[[Agency]:[Agency]]=$E723)/(TableDiv[[Agency]:[Agency]]=$E723)*(ROW(TableDiv[Agency])-ROW(TableDiv[[#Headers],[Agency]])),COLUMNS($F$7:AL$7))))</f>
        <v/>
      </c>
      <c r="AM723" s="1069" t="str" cm="1">
        <f t="array" ref="AM723">IF($D723&lt;COLUMNS($F$7:AM$7),"",INDEX(TableDiv[[GASB]:[GASB]],_xlfn.AGGREGATE(15,3,(TableDiv[[Agency]:[Agency]]=$E723)/(TableDiv[[Agency]:[Agency]]=$E723)*(ROW(TableDiv[Agency])-ROW(TableDiv[[#Headers],[Agency]])),COLUMNS($F$7:AM$7))))</f>
        <v/>
      </c>
      <c r="AN723" s="1069"/>
      <c r="AO723" s="1069"/>
      <c r="AP723" s="1069"/>
      <c r="AQ723" s="1069"/>
      <c r="AR723" s="1069"/>
      <c r="AS723" s="1069"/>
    </row>
    <row r="724" spans="1:45">
      <c r="A724" s="1069"/>
      <c r="B724" s="1069"/>
      <c r="C724" s="1069"/>
      <c r="W724" s="1069" t="str" cm="1">
        <f t="array" ref="W724">IF($D724&lt;COLUMNS($F$7:W$7),"",INDEX(TableDiv[[GASB]:[GASB]],_xlfn.AGGREGATE(15,3,(TableDiv[[Agency]:[Agency]]=$E724)/(TableDiv[[Agency]:[Agency]]=$E724)*(ROW(TableDiv[Agency])-ROW(TableDiv[[#Headers],[Agency]])),COLUMNS($F$7:W$7))))</f>
        <v/>
      </c>
      <c r="X724" s="1069" t="str" cm="1">
        <f t="array" ref="X724">IF($D724&lt;COLUMNS($F$7:X$7),"",INDEX(TableDiv[[GASB]:[GASB]],_xlfn.AGGREGATE(15,3,(TableDiv[[Agency]:[Agency]]=$E724)/(TableDiv[[Agency]:[Agency]]=$E724)*(ROW(TableDiv[Agency])-ROW(TableDiv[[#Headers],[Agency]])),COLUMNS($F$7:X$7))))</f>
        <v/>
      </c>
      <c r="Y724" s="1069" t="str" cm="1">
        <f t="array" ref="Y724">IF($D724&lt;COLUMNS($F$7:Y$7),"",INDEX(TableDiv[[GASB]:[GASB]],_xlfn.AGGREGATE(15,3,(TableDiv[[Agency]:[Agency]]=$E724)/(TableDiv[[Agency]:[Agency]]=$E724)*(ROW(TableDiv[Agency])-ROW(TableDiv[[#Headers],[Agency]])),COLUMNS($F$7:Y$7))))</f>
        <v/>
      </c>
      <c r="Z724" s="1069" t="str" cm="1">
        <f t="array" ref="Z724">IF($D724&lt;COLUMNS($F$7:Z$7),"",INDEX(TableDiv[[GASB]:[GASB]],_xlfn.AGGREGATE(15,3,(TableDiv[[Agency]:[Agency]]=$E724)/(TableDiv[[Agency]:[Agency]]=$E724)*(ROW(TableDiv[Agency])-ROW(TableDiv[[#Headers],[Agency]])),COLUMNS($F$7:Z$7))))</f>
        <v/>
      </c>
      <c r="AA724" s="1069" t="str" cm="1">
        <f t="array" ref="AA724">IF($D724&lt;COLUMNS($F$7:AA$7),"",INDEX(TableDiv[[GASB]:[GASB]],_xlfn.AGGREGATE(15,3,(TableDiv[[Agency]:[Agency]]=$E724)/(TableDiv[[Agency]:[Agency]]=$E724)*(ROW(TableDiv[Agency])-ROW(TableDiv[[#Headers],[Agency]])),COLUMNS($F$7:AA$7))))</f>
        <v/>
      </c>
      <c r="AB724" s="1069" t="str" cm="1">
        <f t="array" ref="AB724">IF($D724&lt;COLUMNS($F$7:AB$7),"",INDEX(TableDiv[[GASB]:[GASB]],_xlfn.AGGREGATE(15,3,(TableDiv[[Agency]:[Agency]]=$E724)/(TableDiv[[Agency]:[Agency]]=$E724)*(ROW(TableDiv[Agency])-ROW(TableDiv[[#Headers],[Agency]])),COLUMNS($F$7:AB$7))))</f>
        <v/>
      </c>
      <c r="AC724" s="1069" t="str" cm="1">
        <f t="array" ref="AC724">IF($D724&lt;COLUMNS($F$7:AC$7),"",INDEX(TableDiv[[GASB]:[GASB]],_xlfn.AGGREGATE(15,3,(TableDiv[[Agency]:[Agency]]=$E724)/(TableDiv[[Agency]:[Agency]]=$E724)*(ROW(TableDiv[Agency])-ROW(TableDiv[[#Headers],[Agency]])),COLUMNS($F$7:AC$7))))</f>
        <v/>
      </c>
      <c r="AD724" s="1069" t="str" cm="1">
        <f t="array" ref="AD724">IF($D724&lt;COLUMNS($F$7:AD$7),"",INDEX(TableDiv[[GASB]:[GASB]],_xlfn.AGGREGATE(15,3,(TableDiv[[Agency]:[Agency]]=$E724)/(TableDiv[[Agency]:[Agency]]=$E724)*(ROW(TableDiv[Agency])-ROW(TableDiv[[#Headers],[Agency]])),COLUMNS($F$7:AD$7))))</f>
        <v/>
      </c>
      <c r="AE724" s="1069" t="str" cm="1">
        <f t="array" ref="AE724">IF($D724&lt;COLUMNS($F$7:AE$7),"",INDEX(TableDiv[[GASB]:[GASB]],_xlfn.AGGREGATE(15,3,(TableDiv[[Agency]:[Agency]]=$E724)/(TableDiv[[Agency]:[Agency]]=$E724)*(ROW(TableDiv[Agency])-ROW(TableDiv[[#Headers],[Agency]])),COLUMNS($F$7:AE$7))))</f>
        <v/>
      </c>
      <c r="AF724" s="1069" t="str" cm="1">
        <f t="array" ref="AF724">IF($D724&lt;COLUMNS($F$7:AF$7),"",INDEX(TableDiv[[GASB]:[GASB]],_xlfn.AGGREGATE(15,3,(TableDiv[[Agency]:[Agency]]=$E724)/(TableDiv[[Agency]:[Agency]]=$E724)*(ROW(TableDiv[Agency])-ROW(TableDiv[[#Headers],[Agency]])),COLUMNS($F$7:AF$7))))</f>
        <v/>
      </c>
      <c r="AG724" s="1069" t="str" cm="1">
        <f t="array" ref="AG724">IF($D724&lt;COLUMNS($F$7:AG$7),"",INDEX(TableDiv[[GASB]:[GASB]],_xlfn.AGGREGATE(15,3,(TableDiv[[Agency]:[Agency]]=$E724)/(TableDiv[[Agency]:[Agency]]=$E724)*(ROW(TableDiv[Agency])-ROW(TableDiv[[#Headers],[Agency]])),COLUMNS($F$7:AG$7))))</f>
        <v/>
      </c>
      <c r="AH724" s="1069" t="str" cm="1">
        <f t="array" ref="AH724">IF($D724&lt;COLUMNS($F$7:AH$7),"",INDEX(TableDiv[[GASB]:[GASB]],_xlfn.AGGREGATE(15,3,(TableDiv[[Agency]:[Agency]]=$E724)/(TableDiv[[Agency]:[Agency]]=$E724)*(ROW(TableDiv[Agency])-ROW(TableDiv[[#Headers],[Agency]])),COLUMNS($F$7:AH$7))))</f>
        <v/>
      </c>
      <c r="AI724" s="1069" t="str" cm="1">
        <f t="array" ref="AI724">IF($D724&lt;COLUMNS($F$7:AI$7),"",INDEX(TableDiv[[GASB]:[GASB]],_xlfn.AGGREGATE(15,3,(TableDiv[[Agency]:[Agency]]=$E724)/(TableDiv[[Agency]:[Agency]]=$E724)*(ROW(TableDiv[Agency])-ROW(TableDiv[[#Headers],[Agency]])),COLUMNS($F$7:AI$7))))</f>
        <v/>
      </c>
      <c r="AJ724" s="1069" t="str" cm="1">
        <f t="array" ref="AJ724">IF($D724&lt;COLUMNS($F$7:AJ$7),"",INDEX(TableDiv[[GASB]:[GASB]],_xlfn.AGGREGATE(15,3,(TableDiv[[Agency]:[Agency]]=$E724)/(TableDiv[[Agency]:[Agency]]=$E724)*(ROW(TableDiv[Agency])-ROW(TableDiv[[#Headers],[Agency]])),COLUMNS($F$7:AJ$7))))</f>
        <v/>
      </c>
      <c r="AK724" s="1069" t="str" cm="1">
        <f t="array" ref="AK724">IF($D724&lt;COLUMNS($F$7:AK$7),"",INDEX(TableDiv[[GASB]:[GASB]],_xlfn.AGGREGATE(15,3,(TableDiv[[Agency]:[Agency]]=$E724)/(TableDiv[[Agency]:[Agency]]=$E724)*(ROW(TableDiv[Agency])-ROW(TableDiv[[#Headers],[Agency]])),COLUMNS($F$7:AK$7))))</f>
        <v/>
      </c>
      <c r="AL724" s="1069" t="str" cm="1">
        <f t="array" ref="AL724">IF($D724&lt;COLUMNS($F$7:AL$7),"",INDEX(TableDiv[[GASB]:[GASB]],_xlfn.AGGREGATE(15,3,(TableDiv[[Agency]:[Agency]]=$E724)/(TableDiv[[Agency]:[Agency]]=$E724)*(ROW(TableDiv[Agency])-ROW(TableDiv[[#Headers],[Agency]])),COLUMNS($F$7:AL$7))))</f>
        <v/>
      </c>
      <c r="AM724" s="1069" t="str" cm="1">
        <f t="array" ref="AM724">IF($D724&lt;COLUMNS($F$7:AM$7),"",INDEX(TableDiv[[GASB]:[GASB]],_xlfn.AGGREGATE(15,3,(TableDiv[[Agency]:[Agency]]=$E724)/(TableDiv[[Agency]:[Agency]]=$E724)*(ROW(TableDiv[Agency])-ROW(TableDiv[[#Headers],[Agency]])),COLUMNS($F$7:AM$7))))</f>
        <v/>
      </c>
      <c r="AN724" s="1069"/>
      <c r="AO724" s="1069"/>
      <c r="AP724" s="1069"/>
      <c r="AQ724" s="1069"/>
      <c r="AR724" s="1069"/>
      <c r="AS724" s="1069"/>
    </row>
    <row r="725" spans="1:45">
      <c r="A725" s="1069"/>
      <c r="B725" s="1069"/>
      <c r="C725" s="1069"/>
      <c r="W725" s="1069" t="str" cm="1">
        <f t="array" ref="W725">IF($D725&lt;COLUMNS($F$7:W$7),"",INDEX(TableDiv[[GASB]:[GASB]],_xlfn.AGGREGATE(15,3,(TableDiv[[Agency]:[Agency]]=$E725)/(TableDiv[[Agency]:[Agency]]=$E725)*(ROW(TableDiv[Agency])-ROW(TableDiv[[#Headers],[Agency]])),COLUMNS($F$7:W$7))))</f>
        <v/>
      </c>
      <c r="X725" s="1069" t="str" cm="1">
        <f t="array" ref="X725">IF($D725&lt;COLUMNS($F$7:X$7),"",INDEX(TableDiv[[GASB]:[GASB]],_xlfn.AGGREGATE(15,3,(TableDiv[[Agency]:[Agency]]=$E725)/(TableDiv[[Agency]:[Agency]]=$E725)*(ROW(TableDiv[Agency])-ROW(TableDiv[[#Headers],[Agency]])),COLUMNS($F$7:X$7))))</f>
        <v/>
      </c>
      <c r="Y725" s="1069" t="str" cm="1">
        <f t="array" ref="Y725">IF($D725&lt;COLUMNS($F$7:Y$7),"",INDEX(TableDiv[[GASB]:[GASB]],_xlfn.AGGREGATE(15,3,(TableDiv[[Agency]:[Agency]]=$E725)/(TableDiv[[Agency]:[Agency]]=$E725)*(ROW(TableDiv[Agency])-ROW(TableDiv[[#Headers],[Agency]])),COLUMNS($F$7:Y$7))))</f>
        <v/>
      </c>
      <c r="Z725" s="1069" t="str" cm="1">
        <f t="array" ref="Z725">IF($D725&lt;COLUMNS($F$7:Z$7),"",INDEX(TableDiv[[GASB]:[GASB]],_xlfn.AGGREGATE(15,3,(TableDiv[[Agency]:[Agency]]=$E725)/(TableDiv[[Agency]:[Agency]]=$E725)*(ROW(TableDiv[Agency])-ROW(TableDiv[[#Headers],[Agency]])),COLUMNS($F$7:Z$7))))</f>
        <v/>
      </c>
      <c r="AA725" s="1069" t="str" cm="1">
        <f t="array" ref="AA725">IF($D725&lt;COLUMNS($F$7:AA$7),"",INDEX(TableDiv[[GASB]:[GASB]],_xlfn.AGGREGATE(15,3,(TableDiv[[Agency]:[Agency]]=$E725)/(TableDiv[[Agency]:[Agency]]=$E725)*(ROW(TableDiv[Agency])-ROW(TableDiv[[#Headers],[Agency]])),COLUMNS($F$7:AA$7))))</f>
        <v/>
      </c>
      <c r="AB725" s="1069" t="str" cm="1">
        <f t="array" ref="AB725">IF($D725&lt;COLUMNS($F$7:AB$7),"",INDEX(TableDiv[[GASB]:[GASB]],_xlfn.AGGREGATE(15,3,(TableDiv[[Agency]:[Agency]]=$E725)/(TableDiv[[Agency]:[Agency]]=$E725)*(ROW(TableDiv[Agency])-ROW(TableDiv[[#Headers],[Agency]])),COLUMNS($F$7:AB$7))))</f>
        <v/>
      </c>
      <c r="AC725" s="1069" t="str" cm="1">
        <f t="array" ref="AC725">IF($D725&lt;COLUMNS($F$7:AC$7),"",INDEX(TableDiv[[GASB]:[GASB]],_xlfn.AGGREGATE(15,3,(TableDiv[[Agency]:[Agency]]=$E725)/(TableDiv[[Agency]:[Agency]]=$E725)*(ROW(TableDiv[Agency])-ROW(TableDiv[[#Headers],[Agency]])),COLUMNS($F$7:AC$7))))</f>
        <v/>
      </c>
      <c r="AD725" s="1069" t="str" cm="1">
        <f t="array" ref="AD725">IF($D725&lt;COLUMNS($F$7:AD$7),"",INDEX(TableDiv[[GASB]:[GASB]],_xlfn.AGGREGATE(15,3,(TableDiv[[Agency]:[Agency]]=$E725)/(TableDiv[[Agency]:[Agency]]=$E725)*(ROW(TableDiv[Agency])-ROW(TableDiv[[#Headers],[Agency]])),COLUMNS($F$7:AD$7))))</f>
        <v/>
      </c>
      <c r="AE725" s="1069" t="str" cm="1">
        <f t="array" ref="AE725">IF($D725&lt;COLUMNS($F$7:AE$7),"",INDEX(TableDiv[[GASB]:[GASB]],_xlfn.AGGREGATE(15,3,(TableDiv[[Agency]:[Agency]]=$E725)/(TableDiv[[Agency]:[Agency]]=$E725)*(ROW(TableDiv[Agency])-ROW(TableDiv[[#Headers],[Agency]])),COLUMNS($F$7:AE$7))))</f>
        <v/>
      </c>
      <c r="AF725" s="1069" t="str" cm="1">
        <f t="array" ref="AF725">IF($D725&lt;COLUMNS($F$7:AF$7),"",INDEX(TableDiv[[GASB]:[GASB]],_xlfn.AGGREGATE(15,3,(TableDiv[[Agency]:[Agency]]=$E725)/(TableDiv[[Agency]:[Agency]]=$E725)*(ROW(TableDiv[Agency])-ROW(TableDiv[[#Headers],[Agency]])),COLUMNS($F$7:AF$7))))</f>
        <v/>
      </c>
      <c r="AG725" s="1069" t="str" cm="1">
        <f t="array" ref="AG725">IF($D725&lt;COLUMNS($F$7:AG$7),"",INDEX(TableDiv[[GASB]:[GASB]],_xlfn.AGGREGATE(15,3,(TableDiv[[Agency]:[Agency]]=$E725)/(TableDiv[[Agency]:[Agency]]=$E725)*(ROW(TableDiv[Agency])-ROW(TableDiv[[#Headers],[Agency]])),COLUMNS($F$7:AG$7))))</f>
        <v/>
      </c>
      <c r="AH725" s="1069" t="str" cm="1">
        <f t="array" ref="AH725">IF($D725&lt;COLUMNS($F$7:AH$7),"",INDEX(TableDiv[[GASB]:[GASB]],_xlfn.AGGREGATE(15,3,(TableDiv[[Agency]:[Agency]]=$E725)/(TableDiv[[Agency]:[Agency]]=$E725)*(ROW(TableDiv[Agency])-ROW(TableDiv[[#Headers],[Agency]])),COLUMNS($F$7:AH$7))))</f>
        <v/>
      </c>
      <c r="AI725" s="1069" t="str" cm="1">
        <f t="array" ref="AI725">IF($D725&lt;COLUMNS($F$7:AI$7),"",INDEX(TableDiv[[GASB]:[GASB]],_xlfn.AGGREGATE(15,3,(TableDiv[[Agency]:[Agency]]=$E725)/(TableDiv[[Agency]:[Agency]]=$E725)*(ROW(TableDiv[Agency])-ROW(TableDiv[[#Headers],[Agency]])),COLUMNS($F$7:AI$7))))</f>
        <v/>
      </c>
      <c r="AJ725" s="1069" t="str" cm="1">
        <f t="array" ref="AJ725">IF($D725&lt;COLUMNS($F$7:AJ$7),"",INDEX(TableDiv[[GASB]:[GASB]],_xlfn.AGGREGATE(15,3,(TableDiv[[Agency]:[Agency]]=$E725)/(TableDiv[[Agency]:[Agency]]=$E725)*(ROW(TableDiv[Agency])-ROW(TableDiv[[#Headers],[Agency]])),COLUMNS($F$7:AJ$7))))</f>
        <v/>
      </c>
      <c r="AK725" s="1069" t="str" cm="1">
        <f t="array" ref="AK725">IF($D725&lt;COLUMNS($F$7:AK$7),"",INDEX(TableDiv[[GASB]:[GASB]],_xlfn.AGGREGATE(15,3,(TableDiv[[Agency]:[Agency]]=$E725)/(TableDiv[[Agency]:[Agency]]=$E725)*(ROW(TableDiv[Agency])-ROW(TableDiv[[#Headers],[Agency]])),COLUMNS($F$7:AK$7))))</f>
        <v/>
      </c>
      <c r="AL725" s="1069" t="str" cm="1">
        <f t="array" ref="AL725">IF($D725&lt;COLUMNS($F$7:AL$7),"",INDEX(TableDiv[[GASB]:[GASB]],_xlfn.AGGREGATE(15,3,(TableDiv[[Agency]:[Agency]]=$E725)/(TableDiv[[Agency]:[Agency]]=$E725)*(ROW(TableDiv[Agency])-ROW(TableDiv[[#Headers],[Agency]])),COLUMNS($F$7:AL$7))))</f>
        <v/>
      </c>
      <c r="AM725" s="1069" t="str" cm="1">
        <f t="array" ref="AM725">IF($D725&lt;COLUMNS($F$7:AM$7),"",INDEX(TableDiv[[GASB]:[GASB]],_xlfn.AGGREGATE(15,3,(TableDiv[[Agency]:[Agency]]=$E725)/(TableDiv[[Agency]:[Agency]]=$E725)*(ROW(TableDiv[Agency])-ROW(TableDiv[[#Headers],[Agency]])),COLUMNS($F$7:AM$7))))</f>
        <v/>
      </c>
      <c r="AN725" s="1069"/>
      <c r="AO725" s="1069"/>
      <c r="AP725" s="1069"/>
      <c r="AQ725" s="1069"/>
      <c r="AR725" s="1069"/>
      <c r="AS725" s="1069"/>
    </row>
    <row r="726" spans="1:45">
      <c r="A726" s="1069"/>
      <c r="B726" s="1069"/>
      <c r="C726" s="1069"/>
      <c r="W726" s="1069" t="str" cm="1">
        <f t="array" ref="W726">IF($D726&lt;COLUMNS($F$7:W$7),"",INDEX(TableDiv[[GASB]:[GASB]],_xlfn.AGGREGATE(15,3,(TableDiv[[Agency]:[Agency]]=$E726)/(TableDiv[[Agency]:[Agency]]=$E726)*(ROW(TableDiv[Agency])-ROW(TableDiv[[#Headers],[Agency]])),COLUMNS($F$7:W$7))))</f>
        <v/>
      </c>
      <c r="X726" s="1069" t="str" cm="1">
        <f t="array" ref="X726">IF($D726&lt;COLUMNS($F$7:X$7),"",INDEX(TableDiv[[GASB]:[GASB]],_xlfn.AGGREGATE(15,3,(TableDiv[[Agency]:[Agency]]=$E726)/(TableDiv[[Agency]:[Agency]]=$E726)*(ROW(TableDiv[Agency])-ROW(TableDiv[[#Headers],[Agency]])),COLUMNS($F$7:X$7))))</f>
        <v/>
      </c>
      <c r="Y726" s="1069" t="str" cm="1">
        <f t="array" ref="Y726">IF($D726&lt;COLUMNS($F$7:Y$7),"",INDEX(TableDiv[[GASB]:[GASB]],_xlfn.AGGREGATE(15,3,(TableDiv[[Agency]:[Agency]]=$E726)/(TableDiv[[Agency]:[Agency]]=$E726)*(ROW(TableDiv[Agency])-ROW(TableDiv[[#Headers],[Agency]])),COLUMNS($F$7:Y$7))))</f>
        <v/>
      </c>
      <c r="Z726" s="1069" t="str" cm="1">
        <f t="array" ref="Z726">IF($D726&lt;COLUMNS($F$7:Z$7),"",INDEX(TableDiv[[GASB]:[GASB]],_xlfn.AGGREGATE(15,3,(TableDiv[[Agency]:[Agency]]=$E726)/(TableDiv[[Agency]:[Agency]]=$E726)*(ROW(TableDiv[Agency])-ROW(TableDiv[[#Headers],[Agency]])),COLUMNS($F$7:Z$7))))</f>
        <v/>
      </c>
      <c r="AA726" s="1069" t="str" cm="1">
        <f t="array" ref="AA726">IF($D726&lt;COLUMNS($F$7:AA$7),"",INDEX(TableDiv[[GASB]:[GASB]],_xlfn.AGGREGATE(15,3,(TableDiv[[Agency]:[Agency]]=$E726)/(TableDiv[[Agency]:[Agency]]=$E726)*(ROW(TableDiv[Agency])-ROW(TableDiv[[#Headers],[Agency]])),COLUMNS($F$7:AA$7))))</f>
        <v/>
      </c>
      <c r="AB726" s="1069" t="str" cm="1">
        <f t="array" ref="AB726">IF($D726&lt;COLUMNS($F$7:AB$7),"",INDEX(TableDiv[[GASB]:[GASB]],_xlfn.AGGREGATE(15,3,(TableDiv[[Agency]:[Agency]]=$E726)/(TableDiv[[Agency]:[Agency]]=$E726)*(ROW(TableDiv[Agency])-ROW(TableDiv[[#Headers],[Agency]])),COLUMNS($F$7:AB$7))))</f>
        <v/>
      </c>
      <c r="AC726" s="1069" t="str" cm="1">
        <f t="array" ref="AC726">IF($D726&lt;COLUMNS($F$7:AC$7),"",INDEX(TableDiv[[GASB]:[GASB]],_xlfn.AGGREGATE(15,3,(TableDiv[[Agency]:[Agency]]=$E726)/(TableDiv[[Agency]:[Agency]]=$E726)*(ROW(TableDiv[Agency])-ROW(TableDiv[[#Headers],[Agency]])),COLUMNS($F$7:AC$7))))</f>
        <v/>
      </c>
      <c r="AD726" s="1069" t="str" cm="1">
        <f t="array" ref="AD726">IF($D726&lt;COLUMNS($F$7:AD$7),"",INDEX(TableDiv[[GASB]:[GASB]],_xlfn.AGGREGATE(15,3,(TableDiv[[Agency]:[Agency]]=$E726)/(TableDiv[[Agency]:[Agency]]=$E726)*(ROW(TableDiv[Agency])-ROW(TableDiv[[#Headers],[Agency]])),COLUMNS($F$7:AD$7))))</f>
        <v/>
      </c>
      <c r="AE726" s="1069" t="str" cm="1">
        <f t="array" ref="AE726">IF($D726&lt;COLUMNS($F$7:AE$7),"",INDEX(TableDiv[[GASB]:[GASB]],_xlfn.AGGREGATE(15,3,(TableDiv[[Agency]:[Agency]]=$E726)/(TableDiv[[Agency]:[Agency]]=$E726)*(ROW(TableDiv[Agency])-ROW(TableDiv[[#Headers],[Agency]])),COLUMNS($F$7:AE$7))))</f>
        <v/>
      </c>
      <c r="AF726" s="1069" t="str" cm="1">
        <f t="array" ref="AF726">IF($D726&lt;COLUMNS($F$7:AF$7),"",INDEX(TableDiv[[GASB]:[GASB]],_xlfn.AGGREGATE(15,3,(TableDiv[[Agency]:[Agency]]=$E726)/(TableDiv[[Agency]:[Agency]]=$E726)*(ROW(TableDiv[Agency])-ROW(TableDiv[[#Headers],[Agency]])),COLUMNS($F$7:AF$7))))</f>
        <v/>
      </c>
      <c r="AG726" s="1069" t="str" cm="1">
        <f t="array" ref="AG726">IF($D726&lt;COLUMNS($F$7:AG$7),"",INDEX(TableDiv[[GASB]:[GASB]],_xlfn.AGGREGATE(15,3,(TableDiv[[Agency]:[Agency]]=$E726)/(TableDiv[[Agency]:[Agency]]=$E726)*(ROW(TableDiv[Agency])-ROW(TableDiv[[#Headers],[Agency]])),COLUMNS($F$7:AG$7))))</f>
        <v/>
      </c>
      <c r="AH726" s="1069" t="str" cm="1">
        <f t="array" ref="AH726">IF($D726&lt;COLUMNS($F$7:AH$7),"",INDEX(TableDiv[[GASB]:[GASB]],_xlfn.AGGREGATE(15,3,(TableDiv[[Agency]:[Agency]]=$E726)/(TableDiv[[Agency]:[Agency]]=$E726)*(ROW(TableDiv[Agency])-ROW(TableDiv[[#Headers],[Agency]])),COLUMNS($F$7:AH$7))))</f>
        <v/>
      </c>
      <c r="AI726" s="1069" t="str" cm="1">
        <f t="array" ref="AI726">IF($D726&lt;COLUMNS($F$7:AI$7),"",INDEX(TableDiv[[GASB]:[GASB]],_xlfn.AGGREGATE(15,3,(TableDiv[[Agency]:[Agency]]=$E726)/(TableDiv[[Agency]:[Agency]]=$E726)*(ROW(TableDiv[Agency])-ROW(TableDiv[[#Headers],[Agency]])),COLUMNS($F$7:AI$7))))</f>
        <v/>
      </c>
      <c r="AJ726" s="1069" t="str" cm="1">
        <f t="array" ref="AJ726">IF($D726&lt;COLUMNS($F$7:AJ$7),"",INDEX(TableDiv[[GASB]:[GASB]],_xlfn.AGGREGATE(15,3,(TableDiv[[Agency]:[Agency]]=$E726)/(TableDiv[[Agency]:[Agency]]=$E726)*(ROW(TableDiv[Agency])-ROW(TableDiv[[#Headers],[Agency]])),COLUMNS($F$7:AJ$7))))</f>
        <v/>
      </c>
      <c r="AK726" s="1069" t="str" cm="1">
        <f t="array" ref="AK726">IF($D726&lt;COLUMNS($F$7:AK$7),"",INDEX(TableDiv[[GASB]:[GASB]],_xlfn.AGGREGATE(15,3,(TableDiv[[Agency]:[Agency]]=$E726)/(TableDiv[[Agency]:[Agency]]=$E726)*(ROW(TableDiv[Agency])-ROW(TableDiv[[#Headers],[Agency]])),COLUMNS($F$7:AK$7))))</f>
        <v/>
      </c>
      <c r="AL726" s="1069" t="str" cm="1">
        <f t="array" ref="AL726">IF($D726&lt;COLUMNS($F$7:AL$7),"",INDEX(TableDiv[[GASB]:[GASB]],_xlfn.AGGREGATE(15,3,(TableDiv[[Agency]:[Agency]]=$E726)/(TableDiv[[Agency]:[Agency]]=$E726)*(ROW(TableDiv[Agency])-ROW(TableDiv[[#Headers],[Agency]])),COLUMNS($F$7:AL$7))))</f>
        <v/>
      </c>
      <c r="AM726" s="1069" t="str" cm="1">
        <f t="array" ref="AM726">IF($D726&lt;COLUMNS($F$7:AM$7),"",INDEX(TableDiv[[GASB]:[GASB]],_xlfn.AGGREGATE(15,3,(TableDiv[[Agency]:[Agency]]=$E726)/(TableDiv[[Agency]:[Agency]]=$E726)*(ROW(TableDiv[Agency])-ROW(TableDiv[[#Headers],[Agency]])),COLUMNS($F$7:AM$7))))</f>
        <v/>
      </c>
      <c r="AN726" s="1069"/>
      <c r="AO726" s="1069"/>
      <c r="AP726" s="1069"/>
      <c r="AQ726" s="1069"/>
      <c r="AR726" s="1069"/>
      <c r="AS726" s="1069"/>
    </row>
    <row r="727" spans="1:45">
      <c r="A727" s="1069"/>
      <c r="B727" s="1069"/>
      <c r="C727" s="1069"/>
      <c r="W727" s="1069" t="str" cm="1">
        <f t="array" ref="W727">IF($D727&lt;COLUMNS($F$7:W$7),"",INDEX(TableDiv[[GASB]:[GASB]],_xlfn.AGGREGATE(15,3,(TableDiv[[Agency]:[Agency]]=$E727)/(TableDiv[[Agency]:[Agency]]=$E727)*(ROW(TableDiv[Agency])-ROW(TableDiv[[#Headers],[Agency]])),COLUMNS($F$7:W$7))))</f>
        <v/>
      </c>
      <c r="X727" s="1069" t="str" cm="1">
        <f t="array" ref="X727">IF($D727&lt;COLUMNS($F$7:X$7),"",INDEX(TableDiv[[GASB]:[GASB]],_xlfn.AGGREGATE(15,3,(TableDiv[[Agency]:[Agency]]=$E727)/(TableDiv[[Agency]:[Agency]]=$E727)*(ROW(TableDiv[Agency])-ROW(TableDiv[[#Headers],[Agency]])),COLUMNS($F$7:X$7))))</f>
        <v/>
      </c>
      <c r="Y727" s="1069" t="str" cm="1">
        <f t="array" ref="Y727">IF($D727&lt;COLUMNS($F$7:Y$7),"",INDEX(TableDiv[[GASB]:[GASB]],_xlfn.AGGREGATE(15,3,(TableDiv[[Agency]:[Agency]]=$E727)/(TableDiv[[Agency]:[Agency]]=$E727)*(ROW(TableDiv[Agency])-ROW(TableDiv[[#Headers],[Agency]])),COLUMNS($F$7:Y$7))))</f>
        <v/>
      </c>
      <c r="Z727" s="1069" t="str" cm="1">
        <f t="array" ref="Z727">IF($D727&lt;COLUMNS($F$7:Z$7),"",INDEX(TableDiv[[GASB]:[GASB]],_xlfn.AGGREGATE(15,3,(TableDiv[[Agency]:[Agency]]=$E727)/(TableDiv[[Agency]:[Agency]]=$E727)*(ROW(TableDiv[Agency])-ROW(TableDiv[[#Headers],[Agency]])),COLUMNS($F$7:Z$7))))</f>
        <v/>
      </c>
      <c r="AA727" s="1069" t="str" cm="1">
        <f t="array" ref="AA727">IF($D727&lt;COLUMNS($F$7:AA$7),"",INDEX(TableDiv[[GASB]:[GASB]],_xlfn.AGGREGATE(15,3,(TableDiv[[Agency]:[Agency]]=$E727)/(TableDiv[[Agency]:[Agency]]=$E727)*(ROW(TableDiv[Agency])-ROW(TableDiv[[#Headers],[Agency]])),COLUMNS($F$7:AA$7))))</f>
        <v/>
      </c>
      <c r="AB727" s="1069" t="str" cm="1">
        <f t="array" ref="AB727">IF($D727&lt;COLUMNS($F$7:AB$7),"",INDEX(TableDiv[[GASB]:[GASB]],_xlfn.AGGREGATE(15,3,(TableDiv[[Agency]:[Agency]]=$E727)/(TableDiv[[Agency]:[Agency]]=$E727)*(ROW(TableDiv[Agency])-ROW(TableDiv[[#Headers],[Agency]])),COLUMNS($F$7:AB$7))))</f>
        <v/>
      </c>
      <c r="AC727" s="1069" t="str" cm="1">
        <f t="array" ref="AC727">IF($D727&lt;COLUMNS($F$7:AC$7),"",INDEX(TableDiv[[GASB]:[GASB]],_xlfn.AGGREGATE(15,3,(TableDiv[[Agency]:[Agency]]=$E727)/(TableDiv[[Agency]:[Agency]]=$E727)*(ROW(TableDiv[Agency])-ROW(TableDiv[[#Headers],[Agency]])),COLUMNS($F$7:AC$7))))</f>
        <v/>
      </c>
      <c r="AD727" s="1069" t="str" cm="1">
        <f t="array" ref="AD727">IF($D727&lt;COLUMNS($F$7:AD$7),"",INDEX(TableDiv[[GASB]:[GASB]],_xlfn.AGGREGATE(15,3,(TableDiv[[Agency]:[Agency]]=$E727)/(TableDiv[[Agency]:[Agency]]=$E727)*(ROW(TableDiv[Agency])-ROW(TableDiv[[#Headers],[Agency]])),COLUMNS($F$7:AD$7))))</f>
        <v/>
      </c>
      <c r="AE727" s="1069" t="str" cm="1">
        <f t="array" ref="AE727">IF($D727&lt;COLUMNS($F$7:AE$7),"",INDEX(TableDiv[[GASB]:[GASB]],_xlfn.AGGREGATE(15,3,(TableDiv[[Agency]:[Agency]]=$E727)/(TableDiv[[Agency]:[Agency]]=$E727)*(ROW(TableDiv[Agency])-ROW(TableDiv[[#Headers],[Agency]])),COLUMNS($F$7:AE$7))))</f>
        <v/>
      </c>
      <c r="AF727" s="1069" t="str" cm="1">
        <f t="array" ref="AF727">IF($D727&lt;COLUMNS($F$7:AF$7),"",INDEX(TableDiv[[GASB]:[GASB]],_xlfn.AGGREGATE(15,3,(TableDiv[[Agency]:[Agency]]=$E727)/(TableDiv[[Agency]:[Agency]]=$E727)*(ROW(TableDiv[Agency])-ROW(TableDiv[[#Headers],[Agency]])),COLUMNS($F$7:AF$7))))</f>
        <v/>
      </c>
      <c r="AG727" s="1069" t="str" cm="1">
        <f t="array" ref="AG727">IF($D727&lt;COLUMNS($F$7:AG$7),"",INDEX(TableDiv[[GASB]:[GASB]],_xlfn.AGGREGATE(15,3,(TableDiv[[Agency]:[Agency]]=$E727)/(TableDiv[[Agency]:[Agency]]=$E727)*(ROW(TableDiv[Agency])-ROW(TableDiv[[#Headers],[Agency]])),COLUMNS($F$7:AG$7))))</f>
        <v/>
      </c>
      <c r="AH727" s="1069" t="str" cm="1">
        <f t="array" ref="AH727">IF($D727&lt;COLUMNS($F$7:AH$7),"",INDEX(TableDiv[[GASB]:[GASB]],_xlfn.AGGREGATE(15,3,(TableDiv[[Agency]:[Agency]]=$E727)/(TableDiv[[Agency]:[Agency]]=$E727)*(ROW(TableDiv[Agency])-ROW(TableDiv[[#Headers],[Agency]])),COLUMNS($F$7:AH$7))))</f>
        <v/>
      </c>
      <c r="AI727" s="1069" t="str" cm="1">
        <f t="array" ref="AI727">IF($D727&lt;COLUMNS($F$7:AI$7),"",INDEX(TableDiv[[GASB]:[GASB]],_xlfn.AGGREGATE(15,3,(TableDiv[[Agency]:[Agency]]=$E727)/(TableDiv[[Agency]:[Agency]]=$E727)*(ROW(TableDiv[Agency])-ROW(TableDiv[[#Headers],[Agency]])),COLUMNS($F$7:AI$7))))</f>
        <v/>
      </c>
      <c r="AJ727" s="1069" t="str" cm="1">
        <f t="array" ref="AJ727">IF($D727&lt;COLUMNS($F$7:AJ$7),"",INDEX(TableDiv[[GASB]:[GASB]],_xlfn.AGGREGATE(15,3,(TableDiv[[Agency]:[Agency]]=$E727)/(TableDiv[[Agency]:[Agency]]=$E727)*(ROW(TableDiv[Agency])-ROW(TableDiv[[#Headers],[Agency]])),COLUMNS($F$7:AJ$7))))</f>
        <v/>
      </c>
      <c r="AK727" s="1069" t="str" cm="1">
        <f t="array" ref="AK727">IF($D727&lt;COLUMNS($F$7:AK$7),"",INDEX(TableDiv[[GASB]:[GASB]],_xlfn.AGGREGATE(15,3,(TableDiv[[Agency]:[Agency]]=$E727)/(TableDiv[[Agency]:[Agency]]=$E727)*(ROW(TableDiv[Agency])-ROW(TableDiv[[#Headers],[Agency]])),COLUMNS($F$7:AK$7))))</f>
        <v/>
      </c>
      <c r="AL727" s="1069" t="str" cm="1">
        <f t="array" ref="AL727">IF($D727&lt;COLUMNS($F$7:AL$7),"",INDEX(TableDiv[[GASB]:[GASB]],_xlfn.AGGREGATE(15,3,(TableDiv[[Agency]:[Agency]]=$E727)/(TableDiv[[Agency]:[Agency]]=$E727)*(ROW(TableDiv[Agency])-ROW(TableDiv[[#Headers],[Agency]])),COLUMNS($F$7:AL$7))))</f>
        <v/>
      </c>
      <c r="AM727" s="1069" t="str" cm="1">
        <f t="array" ref="AM727">IF($D727&lt;COLUMNS($F$7:AM$7),"",INDEX(TableDiv[[GASB]:[GASB]],_xlfn.AGGREGATE(15,3,(TableDiv[[Agency]:[Agency]]=$E727)/(TableDiv[[Agency]:[Agency]]=$E727)*(ROW(TableDiv[Agency])-ROW(TableDiv[[#Headers],[Agency]])),COLUMNS($F$7:AM$7))))</f>
        <v/>
      </c>
      <c r="AN727" s="1069"/>
      <c r="AO727" s="1069"/>
      <c r="AP727" s="1069"/>
      <c r="AQ727" s="1069"/>
      <c r="AR727" s="1069"/>
      <c r="AS727" s="1069"/>
    </row>
    <row r="728" spans="1:45">
      <c r="A728" s="1069"/>
      <c r="B728" s="1069"/>
      <c r="C728" s="1069"/>
      <c r="W728" s="1069" t="str" cm="1">
        <f t="array" ref="W728">IF($D728&lt;COLUMNS($F$7:W$7),"",INDEX(TableDiv[[GASB]:[GASB]],_xlfn.AGGREGATE(15,3,(TableDiv[[Agency]:[Agency]]=$E728)/(TableDiv[[Agency]:[Agency]]=$E728)*(ROW(TableDiv[Agency])-ROW(TableDiv[[#Headers],[Agency]])),COLUMNS($F$7:W$7))))</f>
        <v/>
      </c>
      <c r="X728" s="1069" t="str" cm="1">
        <f t="array" ref="X728">IF($D728&lt;COLUMNS($F$7:X$7),"",INDEX(TableDiv[[GASB]:[GASB]],_xlfn.AGGREGATE(15,3,(TableDiv[[Agency]:[Agency]]=$E728)/(TableDiv[[Agency]:[Agency]]=$E728)*(ROW(TableDiv[Agency])-ROW(TableDiv[[#Headers],[Agency]])),COLUMNS($F$7:X$7))))</f>
        <v/>
      </c>
      <c r="Y728" s="1069" t="str" cm="1">
        <f t="array" ref="Y728">IF($D728&lt;COLUMNS($F$7:Y$7),"",INDEX(TableDiv[[GASB]:[GASB]],_xlfn.AGGREGATE(15,3,(TableDiv[[Agency]:[Agency]]=$E728)/(TableDiv[[Agency]:[Agency]]=$E728)*(ROW(TableDiv[Agency])-ROW(TableDiv[[#Headers],[Agency]])),COLUMNS($F$7:Y$7))))</f>
        <v/>
      </c>
      <c r="Z728" s="1069" t="str" cm="1">
        <f t="array" ref="Z728">IF($D728&lt;COLUMNS($F$7:Z$7),"",INDEX(TableDiv[[GASB]:[GASB]],_xlfn.AGGREGATE(15,3,(TableDiv[[Agency]:[Agency]]=$E728)/(TableDiv[[Agency]:[Agency]]=$E728)*(ROW(TableDiv[Agency])-ROW(TableDiv[[#Headers],[Agency]])),COLUMNS($F$7:Z$7))))</f>
        <v/>
      </c>
      <c r="AA728" s="1069" t="str" cm="1">
        <f t="array" ref="AA728">IF($D728&lt;COLUMNS($F$7:AA$7),"",INDEX(TableDiv[[GASB]:[GASB]],_xlfn.AGGREGATE(15,3,(TableDiv[[Agency]:[Agency]]=$E728)/(TableDiv[[Agency]:[Agency]]=$E728)*(ROW(TableDiv[Agency])-ROW(TableDiv[[#Headers],[Agency]])),COLUMNS($F$7:AA$7))))</f>
        <v/>
      </c>
      <c r="AB728" s="1069" t="str" cm="1">
        <f t="array" ref="AB728">IF($D728&lt;COLUMNS($F$7:AB$7),"",INDEX(TableDiv[[GASB]:[GASB]],_xlfn.AGGREGATE(15,3,(TableDiv[[Agency]:[Agency]]=$E728)/(TableDiv[[Agency]:[Agency]]=$E728)*(ROW(TableDiv[Agency])-ROW(TableDiv[[#Headers],[Agency]])),COLUMNS($F$7:AB$7))))</f>
        <v/>
      </c>
      <c r="AC728" s="1069" t="str" cm="1">
        <f t="array" ref="AC728">IF($D728&lt;COLUMNS($F$7:AC$7),"",INDEX(TableDiv[[GASB]:[GASB]],_xlfn.AGGREGATE(15,3,(TableDiv[[Agency]:[Agency]]=$E728)/(TableDiv[[Agency]:[Agency]]=$E728)*(ROW(TableDiv[Agency])-ROW(TableDiv[[#Headers],[Agency]])),COLUMNS($F$7:AC$7))))</f>
        <v/>
      </c>
      <c r="AD728" s="1069" t="str" cm="1">
        <f t="array" ref="AD728">IF($D728&lt;COLUMNS($F$7:AD$7),"",INDEX(TableDiv[[GASB]:[GASB]],_xlfn.AGGREGATE(15,3,(TableDiv[[Agency]:[Agency]]=$E728)/(TableDiv[[Agency]:[Agency]]=$E728)*(ROW(TableDiv[Agency])-ROW(TableDiv[[#Headers],[Agency]])),COLUMNS($F$7:AD$7))))</f>
        <v/>
      </c>
      <c r="AE728" s="1069" t="str" cm="1">
        <f t="array" ref="AE728">IF($D728&lt;COLUMNS($F$7:AE$7),"",INDEX(TableDiv[[GASB]:[GASB]],_xlfn.AGGREGATE(15,3,(TableDiv[[Agency]:[Agency]]=$E728)/(TableDiv[[Agency]:[Agency]]=$E728)*(ROW(TableDiv[Agency])-ROW(TableDiv[[#Headers],[Agency]])),COLUMNS($F$7:AE$7))))</f>
        <v/>
      </c>
      <c r="AF728" s="1069" t="str" cm="1">
        <f t="array" ref="AF728">IF($D728&lt;COLUMNS($F$7:AF$7),"",INDEX(TableDiv[[GASB]:[GASB]],_xlfn.AGGREGATE(15,3,(TableDiv[[Agency]:[Agency]]=$E728)/(TableDiv[[Agency]:[Agency]]=$E728)*(ROW(TableDiv[Agency])-ROW(TableDiv[[#Headers],[Agency]])),COLUMNS($F$7:AF$7))))</f>
        <v/>
      </c>
      <c r="AG728" s="1069" t="str" cm="1">
        <f t="array" ref="AG728">IF($D728&lt;COLUMNS($F$7:AG$7),"",INDEX(TableDiv[[GASB]:[GASB]],_xlfn.AGGREGATE(15,3,(TableDiv[[Agency]:[Agency]]=$E728)/(TableDiv[[Agency]:[Agency]]=$E728)*(ROW(TableDiv[Agency])-ROW(TableDiv[[#Headers],[Agency]])),COLUMNS($F$7:AG$7))))</f>
        <v/>
      </c>
      <c r="AH728" s="1069" t="str" cm="1">
        <f t="array" ref="AH728">IF($D728&lt;COLUMNS($F$7:AH$7),"",INDEX(TableDiv[[GASB]:[GASB]],_xlfn.AGGREGATE(15,3,(TableDiv[[Agency]:[Agency]]=$E728)/(TableDiv[[Agency]:[Agency]]=$E728)*(ROW(TableDiv[Agency])-ROW(TableDiv[[#Headers],[Agency]])),COLUMNS($F$7:AH$7))))</f>
        <v/>
      </c>
      <c r="AI728" s="1069" t="str" cm="1">
        <f t="array" ref="AI728">IF($D728&lt;COLUMNS($F$7:AI$7),"",INDEX(TableDiv[[GASB]:[GASB]],_xlfn.AGGREGATE(15,3,(TableDiv[[Agency]:[Agency]]=$E728)/(TableDiv[[Agency]:[Agency]]=$E728)*(ROW(TableDiv[Agency])-ROW(TableDiv[[#Headers],[Agency]])),COLUMNS($F$7:AI$7))))</f>
        <v/>
      </c>
      <c r="AJ728" s="1069" t="str" cm="1">
        <f t="array" ref="AJ728">IF($D728&lt;COLUMNS($F$7:AJ$7),"",INDEX(TableDiv[[GASB]:[GASB]],_xlfn.AGGREGATE(15,3,(TableDiv[[Agency]:[Agency]]=$E728)/(TableDiv[[Agency]:[Agency]]=$E728)*(ROW(TableDiv[Agency])-ROW(TableDiv[[#Headers],[Agency]])),COLUMNS($F$7:AJ$7))))</f>
        <v/>
      </c>
      <c r="AK728" s="1069" t="str" cm="1">
        <f t="array" ref="AK728">IF($D728&lt;COLUMNS($F$7:AK$7),"",INDEX(TableDiv[[GASB]:[GASB]],_xlfn.AGGREGATE(15,3,(TableDiv[[Agency]:[Agency]]=$E728)/(TableDiv[[Agency]:[Agency]]=$E728)*(ROW(TableDiv[Agency])-ROW(TableDiv[[#Headers],[Agency]])),COLUMNS($F$7:AK$7))))</f>
        <v/>
      </c>
      <c r="AL728" s="1069" t="str" cm="1">
        <f t="array" ref="AL728">IF($D728&lt;COLUMNS($F$7:AL$7),"",INDEX(TableDiv[[GASB]:[GASB]],_xlfn.AGGREGATE(15,3,(TableDiv[[Agency]:[Agency]]=$E728)/(TableDiv[[Agency]:[Agency]]=$E728)*(ROW(TableDiv[Agency])-ROW(TableDiv[[#Headers],[Agency]])),COLUMNS($F$7:AL$7))))</f>
        <v/>
      </c>
      <c r="AM728" s="1069" t="str" cm="1">
        <f t="array" ref="AM728">IF($D728&lt;COLUMNS($F$7:AM$7),"",INDEX(TableDiv[[GASB]:[GASB]],_xlfn.AGGREGATE(15,3,(TableDiv[[Agency]:[Agency]]=$E728)/(TableDiv[[Agency]:[Agency]]=$E728)*(ROW(TableDiv[Agency])-ROW(TableDiv[[#Headers],[Agency]])),COLUMNS($F$7:AM$7))))</f>
        <v/>
      </c>
      <c r="AN728" s="1069"/>
      <c r="AO728" s="1069"/>
      <c r="AP728" s="1069"/>
      <c r="AQ728" s="1069"/>
      <c r="AR728" s="1069"/>
      <c r="AS728" s="1069"/>
    </row>
    <row r="729" spans="1:45">
      <c r="A729" s="1069"/>
      <c r="B729" s="1069"/>
      <c r="C729" s="1069"/>
      <c r="W729" s="1069" t="str" cm="1">
        <f t="array" ref="W729">IF($D729&lt;COLUMNS($F$7:W$7),"",INDEX(TableDiv[[GASB]:[GASB]],_xlfn.AGGREGATE(15,3,(TableDiv[[Agency]:[Agency]]=$E729)/(TableDiv[[Agency]:[Agency]]=$E729)*(ROW(TableDiv[Agency])-ROW(TableDiv[[#Headers],[Agency]])),COLUMNS($F$7:W$7))))</f>
        <v/>
      </c>
      <c r="X729" s="1069" t="str" cm="1">
        <f t="array" ref="X729">IF($D729&lt;COLUMNS($F$7:X$7),"",INDEX(TableDiv[[GASB]:[GASB]],_xlfn.AGGREGATE(15,3,(TableDiv[[Agency]:[Agency]]=$E729)/(TableDiv[[Agency]:[Agency]]=$E729)*(ROW(TableDiv[Agency])-ROW(TableDiv[[#Headers],[Agency]])),COLUMNS($F$7:X$7))))</f>
        <v/>
      </c>
      <c r="Y729" s="1069" t="str" cm="1">
        <f t="array" ref="Y729">IF($D729&lt;COLUMNS($F$7:Y$7),"",INDEX(TableDiv[[GASB]:[GASB]],_xlfn.AGGREGATE(15,3,(TableDiv[[Agency]:[Agency]]=$E729)/(TableDiv[[Agency]:[Agency]]=$E729)*(ROW(TableDiv[Agency])-ROW(TableDiv[[#Headers],[Agency]])),COLUMNS($F$7:Y$7))))</f>
        <v/>
      </c>
      <c r="Z729" s="1069" t="str" cm="1">
        <f t="array" ref="Z729">IF($D729&lt;COLUMNS($F$7:Z$7),"",INDEX(TableDiv[[GASB]:[GASB]],_xlfn.AGGREGATE(15,3,(TableDiv[[Agency]:[Agency]]=$E729)/(TableDiv[[Agency]:[Agency]]=$E729)*(ROW(TableDiv[Agency])-ROW(TableDiv[[#Headers],[Agency]])),COLUMNS($F$7:Z$7))))</f>
        <v/>
      </c>
      <c r="AA729" s="1069" t="str" cm="1">
        <f t="array" ref="AA729">IF($D729&lt;COLUMNS($F$7:AA$7),"",INDEX(TableDiv[[GASB]:[GASB]],_xlfn.AGGREGATE(15,3,(TableDiv[[Agency]:[Agency]]=$E729)/(TableDiv[[Agency]:[Agency]]=$E729)*(ROW(TableDiv[Agency])-ROW(TableDiv[[#Headers],[Agency]])),COLUMNS($F$7:AA$7))))</f>
        <v/>
      </c>
      <c r="AB729" s="1069" t="str" cm="1">
        <f t="array" ref="AB729">IF($D729&lt;COLUMNS($F$7:AB$7),"",INDEX(TableDiv[[GASB]:[GASB]],_xlfn.AGGREGATE(15,3,(TableDiv[[Agency]:[Agency]]=$E729)/(TableDiv[[Agency]:[Agency]]=$E729)*(ROW(TableDiv[Agency])-ROW(TableDiv[[#Headers],[Agency]])),COLUMNS($F$7:AB$7))))</f>
        <v/>
      </c>
      <c r="AC729" s="1069" t="str" cm="1">
        <f t="array" ref="AC729">IF($D729&lt;COLUMNS($F$7:AC$7),"",INDEX(TableDiv[[GASB]:[GASB]],_xlfn.AGGREGATE(15,3,(TableDiv[[Agency]:[Agency]]=$E729)/(TableDiv[[Agency]:[Agency]]=$E729)*(ROW(TableDiv[Agency])-ROW(TableDiv[[#Headers],[Agency]])),COLUMNS($F$7:AC$7))))</f>
        <v/>
      </c>
      <c r="AD729" s="1069" t="str" cm="1">
        <f t="array" ref="AD729">IF($D729&lt;COLUMNS($F$7:AD$7),"",INDEX(TableDiv[[GASB]:[GASB]],_xlfn.AGGREGATE(15,3,(TableDiv[[Agency]:[Agency]]=$E729)/(TableDiv[[Agency]:[Agency]]=$E729)*(ROW(TableDiv[Agency])-ROW(TableDiv[[#Headers],[Agency]])),COLUMNS($F$7:AD$7))))</f>
        <v/>
      </c>
      <c r="AE729" s="1069" t="str" cm="1">
        <f t="array" ref="AE729">IF($D729&lt;COLUMNS($F$7:AE$7),"",INDEX(TableDiv[[GASB]:[GASB]],_xlfn.AGGREGATE(15,3,(TableDiv[[Agency]:[Agency]]=$E729)/(TableDiv[[Agency]:[Agency]]=$E729)*(ROW(TableDiv[Agency])-ROW(TableDiv[[#Headers],[Agency]])),COLUMNS($F$7:AE$7))))</f>
        <v/>
      </c>
      <c r="AF729" s="1069" t="str" cm="1">
        <f t="array" ref="AF729">IF($D729&lt;COLUMNS($F$7:AF$7),"",INDEX(TableDiv[[GASB]:[GASB]],_xlfn.AGGREGATE(15,3,(TableDiv[[Agency]:[Agency]]=$E729)/(TableDiv[[Agency]:[Agency]]=$E729)*(ROW(TableDiv[Agency])-ROW(TableDiv[[#Headers],[Agency]])),COLUMNS($F$7:AF$7))))</f>
        <v/>
      </c>
      <c r="AG729" s="1069" t="str" cm="1">
        <f t="array" ref="AG729">IF($D729&lt;COLUMNS($F$7:AG$7),"",INDEX(TableDiv[[GASB]:[GASB]],_xlfn.AGGREGATE(15,3,(TableDiv[[Agency]:[Agency]]=$E729)/(TableDiv[[Agency]:[Agency]]=$E729)*(ROW(TableDiv[Agency])-ROW(TableDiv[[#Headers],[Agency]])),COLUMNS($F$7:AG$7))))</f>
        <v/>
      </c>
      <c r="AH729" s="1069" t="str" cm="1">
        <f t="array" ref="AH729">IF($D729&lt;COLUMNS($F$7:AH$7),"",INDEX(TableDiv[[GASB]:[GASB]],_xlfn.AGGREGATE(15,3,(TableDiv[[Agency]:[Agency]]=$E729)/(TableDiv[[Agency]:[Agency]]=$E729)*(ROW(TableDiv[Agency])-ROW(TableDiv[[#Headers],[Agency]])),COLUMNS($F$7:AH$7))))</f>
        <v/>
      </c>
      <c r="AI729" s="1069" t="str" cm="1">
        <f t="array" ref="AI729">IF($D729&lt;COLUMNS($F$7:AI$7),"",INDEX(TableDiv[[GASB]:[GASB]],_xlfn.AGGREGATE(15,3,(TableDiv[[Agency]:[Agency]]=$E729)/(TableDiv[[Agency]:[Agency]]=$E729)*(ROW(TableDiv[Agency])-ROW(TableDiv[[#Headers],[Agency]])),COLUMNS($F$7:AI$7))))</f>
        <v/>
      </c>
      <c r="AJ729" s="1069" t="str" cm="1">
        <f t="array" ref="AJ729">IF($D729&lt;COLUMNS($F$7:AJ$7),"",INDEX(TableDiv[[GASB]:[GASB]],_xlfn.AGGREGATE(15,3,(TableDiv[[Agency]:[Agency]]=$E729)/(TableDiv[[Agency]:[Agency]]=$E729)*(ROW(TableDiv[Agency])-ROW(TableDiv[[#Headers],[Agency]])),COLUMNS($F$7:AJ$7))))</f>
        <v/>
      </c>
      <c r="AK729" s="1069" t="str" cm="1">
        <f t="array" ref="AK729">IF($D729&lt;COLUMNS($F$7:AK$7),"",INDEX(TableDiv[[GASB]:[GASB]],_xlfn.AGGREGATE(15,3,(TableDiv[[Agency]:[Agency]]=$E729)/(TableDiv[[Agency]:[Agency]]=$E729)*(ROW(TableDiv[Agency])-ROW(TableDiv[[#Headers],[Agency]])),COLUMNS($F$7:AK$7))))</f>
        <v/>
      </c>
      <c r="AL729" s="1069" t="str" cm="1">
        <f t="array" ref="AL729">IF($D729&lt;COLUMNS($F$7:AL$7),"",INDEX(TableDiv[[GASB]:[GASB]],_xlfn.AGGREGATE(15,3,(TableDiv[[Agency]:[Agency]]=$E729)/(TableDiv[[Agency]:[Agency]]=$E729)*(ROW(TableDiv[Agency])-ROW(TableDiv[[#Headers],[Agency]])),COLUMNS($F$7:AL$7))))</f>
        <v/>
      </c>
      <c r="AM729" s="1069" t="str" cm="1">
        <f t="array" ref="AM729">IF($D729&lt;COLUMNS($F$7:AM$7),"",INDEX(TableDiv[[GASB]:[GASB]],_xlfn.AGGREGATE(15,3,(TableDiv[[Agency]:[Agency]]=$E729)/(TableDiv[[Agency]:[Agency]]=$E729)*(ROW(TableDiv[Agency])-ROW(TableDiv[[#Headers],[Agency]])),COLUMNS($F$7:AM$7))))</f>
        <v/>
      </c>
      <c r="AN729" s="1069"/>
      <c r="AO729" s="1069"/>
      <c r="AP729" s="1069"/>
      <c r="AQ729" s="1069"/>
      <c r="AR729" s="1069"/>
      <c r="AS729" s="1069"/>
    </row>
    <row r="730" spans="1:45">
      <c r="A730" s="1069"/>
      <c r="B730" s="1069"/>
      <c r="C730" s="1069"/>
      <c r="W730" s="1069" t="str" cm="1">
        <f t="array" ref="W730">IF($D730&lt;COLUMNS($F$7:W$7),"",INDEX(TableDiv[[GASB]:[GASB]],_xlfn.AGGREGATE(15,3,(TableDiv[[Agency]:[Agency]]=$E730)/(TableDiv[[Agency]:[Agency]]=$E730)*(ROW(TableDiv[Agency])-ROW(TableDiv[[#Headers],[Agency]])),COLUMNS($F$7:W$7))))</f>
        <v/>
      </c>
      <c r="X730" s="1069" t="str" cm="1">
        <f t="array" ref="X730">IF($D730&lt;COLUMNS($F$7:X$7),"",INDEX(TableDiv[[GASB]:[GASB]],_xlfn.AGGREGATE(15,3,(TableDiv[[Agency]:[Agency]]=$E730)/(TableDiv[[Agency]:[Agency]]=$E730)*(ROW(TableDiv[Agency])-ROW(TableDiv[[#Headers],[Agency]])),COLUMNS($F$7:X$7))))</f>
        <v/>
      </c>
      <c r="Y730" s="1069" t="str" cm="1">
        <f t="array" ref="Y730">IF($D730&lt;COLUMNS($F$7:Y$7),"",INDEX(TableDiv[[GASB]:[GASB]],_xlfn.AGGREGATE(15,3,(TableDiv[[Agency]:[Agency]]=$E730)/(TableDiv[[Agency]:[Agency]]=$E730)*(ROW(TableDiv[Agency])-ROW(TableDiv[[#Headers],[Agency]])),COLUMNS($F$7:Y$7))))</f>
        <v/>
      </c>
      <c r="Z730" s="1069" t="str" cm="1">
        <f t="array" ref="Z730">IF($D730&lt;COLUMNS($F$7:Z$7),"",INDEX(TableDiv[[GASB]:[GASB]],_xlfn.AGGREGATE(15,3,(TableDiv[[Agency]:[Agency]]=$E730)/(TableDiv[[Agency]:[Agency]]=$E730)*(ROW(TableDiv[Agency])-ROW(TableDiv[[#Headers],[Agency]])),COLUMNS($F$7:Z$7))))</f>
        <v/>
      </c>
      <c r="AA730" s="1069" t="str" cm="1">
        <f t="array" ref="AA730">IF($D730&lt;COLUMNS($F$7:AA$7),"",INDEX(TableDiv[[GASB]:[GASB]],_xlfn.AGGREGATE(15,3,(TableDiv[[Agency]:[Agency]]=$E730)/(TableDiv[[Agency]:[Agency]]=$E730)*(ROW(TableDiv[Agency])-ROW(TableDiv[[#Headers],[Agency]])),COLUMNS($F$7:AA$7))))</f>
        <v/>
      </c>
      <c r="AB730" s="1069" t="str" cm="1">
        <f t="array" ref="AB730">IF($D730&lt;COLUMNS($F$7:AB$7),"",INDEX(TableDiv[[GASB]:[GASB]],_xlfn.AGGREGATE(15,3,(TableDiv[[Agency]:[Agency]]=$E730)/(TableDiv[[Agency]:[Agency]]=$E730)*(ROW(TableDiv[Agency])-ROW(TableDiv[[#Headers],[Agency]])),COLUMNS($F$7:AB$7))))</f>
        <v/>
      </c>
      <c r="AC730" s="1069" t="str" cm="1">
        <f t="array" ref="AC730">IF($D730&lt;COLUMNS($F$7:AC$7),"",INDEX(TableDiv[[GASB]:[GASB]],_xlfn.AGGREGATE(15,3,(TableDiv[[Agency]:[Agency]]=$E730)/(TableDiv[[Agency]:[Agency]]=$E730)*(ROW(TableDiv[Agency])-ROW(TableDiv[[#Headers],[Agency]])),COLUMNS($F$7:AC$7))))</f>
        <v/>
      </c>
      <c r="AD730" s="1069" t="str" cm="1">
        <f t="array" ref="AD730">IF($D730&lt;COLUMNS($F$7:AD$7),"",INDEX(TableDiv[[GASB]:[GASB]],_xlfn.AGGREGATE(15,3,(TableDiv[[Agency]:[Agency]]=$E730)/(TableDiv[[Agency]:[Agency]]=$E730)*(ROW(TableDiv[Agency])-ROW(TableDiv[[#Headers],[Agency]])),COLUMNS($F$7:AD$7))))</f>
        <v/>
      </c>
      <c r="AE730" s="1069" t="str" cm="1">
        <f t="array" ref="AE730">IF($D730&lt;COLUMNS($F$7:AE$7),"",INDEX(TableDiv[[GASB]:[GASB]],_xlfn.AGGREGATE(15,3,(TableDiv[[Agency]:[Agency]]=$E730)/(TableDiv[[Agency]:[Agency]]=$E730)*(ROW(TableDiv[Agency])-ROW(TableDiv[[#Headers],[Agency]])),COLUMNS($F$7:AE$7))))</f>
        <v/>
      </c>
      <c r="AF730" s="1069" t="str" cm="1">
        <f t="array" ref="AF730">IF($D730&lt;COLUMNS($F$7:AF$7),"",INDEX(TableDiv[[GASB]:[GASB]],_xlfn.AGGREGATE(15,3,(TableDiv[[Agency]:[Agency]]=$E730)/(TableDiv[[Agency]:[Agency]]=$E730)*(ROW(TableDiv[Agency])-ROW(TableDiv[[#Headers],[Agency]])),COLUMNS($F$7:AF$7))))</f>
        <v/>
      </c>
      <c r="AG730" s="1069" t="str" cm="1">
        <f t="array" ref="AG730">IF($D730&lt;COLUMNS($F$7:AG$7),"",INDEX(TableDiv[[GASB]:[GASB]],_xlfn.AGGREGATE(15,3,(TableDiv[[Agency]:[Agency]]=$E730)/(TableDiv[[Agency]:[Agency]]=$E730)*(ROW(TableDiv[Agency])-ROW(TableDiv[[#Headers],[Agency]])),COLUMNS($F$7:AG$7))))</f>
        <v/>
      </c>
      <c r="AH730" s="1069" t="str" cm="1">
        <f t="array" ref="AH730">IF($D730&lt;COLUMNS($F$7:AH$7),"",INDEX(TableDiv[[GASB]:[GASB]],_xlfn.AGGREGATE(15,3,(TableDiv[[Agency]:[Agency]]=$E730)/(TableDiv[[Agency]:[Agency]]=$E730)*(ROW(TableDiv[Agency])-ROW(TableDiv[[#Headers],[Agency]])),COLUMNS($F$7:AH$7))))</f>
        <v/>
      </c>
      <c r="AI730" s="1069" t="str" cm="1">
        <f t="array" ref="AI730">IF($D730&lt;COLUMNS($F$7:AI$7),"",INDEX(TableDiv[[GASB]:[GASB]],_xlfn.AGGREGATE(15,3,(TableDiv[[Agency]:[Agency]]=$E730)/(TableDiv[[Agency]:[Agency]]=$E730)*(ROW(TableDiv[Agency])-ROW(TableDiv[[#Headers],[Agency]])),COLUMNS($F$7:AI$7))))</f>
        <v/>
      </c>
      <c r="AJ730" s="1069" t="str" cm="1">
        <f t="array" ref="AJ730">IF($D730&lt;COLUMNS($F$7:AJ$7),"",INDEX(TableDiv[[GASB]:[GASB]],_xlfn.AGGREGATE(15,3,(TableDiv[[Agency]:[Agency]]=$E730)/(TableDiv[[Agency]:[Agency]]=$E730)*(ROW(TableDiv[Agency])-ROW(TableDiv[[#Headers],[Agency]])),COLUMNS($F$7:AJ$7))))</f>
        <v/>
      </c>
      <c r="AK730" s="1069" t="str" cm="1">
        <f t="array" ref="AK730">IF($D730&lt;COLUMNS($F$7:AK$7),"",INDEX(TableDiv[[GASB]:[GASB]],_xlfn.AGGREGATE(15,3,(TableDiv[[Agency]:[Agency]]=$E730)/(TableDiv[[Agency]:[Agency]]=$E730)*(ROW(TableDiv[Agency])-ROW(TableDiv[[#Headers],[Agency]])),COLUMNS($F$7:AK$7))))</f>
        <v/>
      </c>
      <c r="AL730" s="1069" t="str" cm="1">
        <f t="array" ref="AL730">IF($D730&lt;COLUMNS($F$7:AL$7),"",INDEX(TableDiv[[GASB]:[GASB]],_xlfn.AGGREGATE(15,3,(TableDiv[[Agency]:[Agency]]=$E730)/(TableDiv[[Agency]:[Agency]]=$E730)*(ROW(TableDiv[Agency])-ROW(TableDiv[[#Headers],[Agency]])),COLUMNS($F$7:AL$7))))</f>
        <v/>
      </c>
      <c r="AM730" s="1069" t="str" cm="1">
        <f t="array" ref="AM730">IF($D730&lt;COLUMNS($F$7:AM$7),"",INDEX(TableDiv[[GASB]:[GASB]],_xlfn.AGGREGATE(15,3,(TableDiv[[Agency]:[Agency]]=$E730)/(TableDiv[[Agency]:[Agency]]=$E730)*(ROW(TableDiv[Agency])-ROW(TableDiv[[#Headers],[Agency]])),COLUMNS($F$7:AM$7))))</f>
        <v/>
      </c>
      <c r="AN730" s="1069"/>
      <c r="AO730" s="1069"/>
      <c r="AP730" s="1069"/>
      <c r="AQ730" s="1069"/>
      <c r="AR730" s="1069"/>
      <c r="AS730" s="1069"/>
    </row>
    <row r="731" spans="1:45">
      <c r="A731" s="1069"/>
      <c r="B731" s="1069"/>
      <c r="C731" s="1069"/>
      <c r="W731" s="1069" t="str" cm="1">
        <f t="array" ref="W731">IF($D731&lt;COLUMNS($F$7:W$7),"",INDEX(TableDiv[[GASB]:[GASB]],_xlfn.AGGREGATE(15,3,(TableDiv[[Agency]:[Agency]]=$E731)/(TableDiv[[Agency]:[Agency]]=$E731)*(ROW(TableDiv[Agency])-ROW(TableDiv[[#Headers],[Agency]])),COLUMNS($F$7:W$7))))</f>
        <v/>
      </c>
      <c r="X731" s="1069" t="str" cm="1">
        <f t="array" ref="X731">IF($D731&lt;COLUMNS($F$7:X$7),"",INDEX(TableDiv[[GASB]:[GASB]],_xlfn.AGGREGATE(15,3,(TableDiv[[Agency]:[Agency]]=$E731)/(TableDiv[[Agency]:[Agency]]=$E731)*(ROW(TableDiv[Agency])-ROW(TableDiv[[#Headers],[Agency]])),COLUMNS($F$7:X$7))))</f>
        <v/>
      </c>
      <c r="Y731" s="1069" t="str" cm="1">
        <f t="array" ref="Y731">IF($D731&lt;COLUMNS($F$7:Y$7),"",INDEX(TableDiv[[GASB]:[GASB]],_xlfn.AGGREGATE(15,3,(TableDiv[[Agency]:[Agency]]=$E731)/(TableDiv[[Agency]:[Agency]]=$E731)*(ROW(TableDiv[Agency])-ROW(TableDiv[[#Headers],[Agency]])),COLUMNS($F$7:Y$7))))</f>
        <v/>
      </c>
      <c r="Z731" s="1069" t="str" cm="1">
        <f t="array" ref="Z731">IF($D731&lt;COLUMNS($F$7:Z$7),"",INDEX(TableDiv[[GASB]:[GASB]],_xlfn.AGGREGATE(15,3,(TableDiv[[Agency]:[Agency]]=$E731)/(TableDiv[[Agency]:[Agency]]=$E731)*(ROW(TableDiv[Agency])-ROW(TableDiv[[#Headers],[Agency]])),COLUMNS($F$7:Z$7))))</f>
        <v/>
      </c>
      <c r="AA731" s="1069" t="str" cm="1">
        <f t="array" ref="AA731">IF($D731&lt;COLUMNS($F$7:AA$7),"",INDEX(TableDiv[[GASB]:[GASB]],_xlfn.AGGREGATE(15,3,(TableDiv[[Agency]:[Agency]]=$E731)/(TableDiv[[Agency]:[Agency]]=$E731)*(ROW(TableDiv[Agency])-ROW(TableDiv[[#Headers],[Agency]])),COLUMNS($F$7:AA$7))))</f>
        <v/>
      </c>
      <c r="AB731" s="1069" t="str" cm="1">
        <f t="array" ref="AB731">IF($D731&lt;COLUMNS($F$7:AB$7),"",INDEX(TableDiv[[GASB]:[GASB]],_xlfn.AGGREGATE(15,3,(TableDiv[[Agency]:[Agency]]=$E731)/(TableDiv[[Agency]:[Agency]]=$E731)*(ROW(TableDiv[Agency])-ROW(TableDiv[[#Headers],[Agency]])),COLUMNS($F$7:AB$7))))</f>
        <v/>
      </c>
      <c r="AC731" s="1069" t="str" cm="1">
        <f t="array" ref="AC731">IF($D731&lt;COLUMNS($F$7:AC$7),"",INDEX(TableDiv[[GASB]:[GASB]],_xlfn.AGGREGATE(15,3,(TableDiv[[Agency]:[Agency]]=$E731)/(TableDiv[[Agency]:[Agency]]=$E731)*(ROW(TableDiv[Agency])-ROW(TableDiv[[#Headers],[Agency]])),COLUMNS($F$7:AC$7))))</f>
        <v/>
      </c>
      <c r="AD731" s="1069" t="str" cm="1">
        <f t="array" ref="AD731">IF($D731&lt;COLUMNS($F$7:AD$7),"",INDEX(TableDiv[[GASB]:[GASB]],_xlfn.AGGREGATE(15,3,(TableDiv[[Agency]:[Agency]]=$E731)/(TableDiv[[Agency]:[Agency]]=$E731)*(ROW(TableDiv[Agency])-ROW(TableDiv[[#Headers],[Agency]])),COLUMNS($F$7:AD$7))))</f>
        <v/>
      </c>
      <c r="AE731" s="1069" t="str" cm="1">
        <f t="array" ref="AE731">IF($D731&lt;COLUMNS($F$7:AE$7),"",INDEX(TableDiv[[GASB]:[GASB]],_xlfn.AGGREGATE(15,3,(TableDiv[[Agency]:[Agency]]=$E731)/(TableDiv[[Agency]:[Agency]]=$E731)*(ROW(TableDiv[Agency])-ROW(TableDiv[[#Headers],[Agency]])),COLUMNS($F$7:AE$7))))</f>
        <v/>
      </c>
      <c r="AF731" s="1069" t="str" cm="1">
        <f t="array" ref="AF731">IF($D731&lt;COLUMNS($F$7:AF$7),"",INDEX(TableDiv[[GASB]:[GASB]],_xlfn.AGGREGATE(15,3,(TableDiv[[Agency]:[Agency]]=$E731)/(TableDiv[[Agency]:[Agency]]=$E731)*(ROW(TableDiv[Agency])-ROW(TableDiv[[#Headers],[Agency]])),COLUMNS($F$7:AF$7))))</f>
        <v/>
      </c>
      <c r="AG731" s="1069" t="str" cm="1">
        <f t="array" ref="AG731">IF($D731&lt;COLUMNS($F$7:AG$7),"",INDEX(TableDiv[[GASB]:[GASB]],_xlfn.AGGREGATE(15,3,(TableDiv[[Agency]:[Agency]]=$E731)/(TableDiv[[Agency]:[Agency]]=$E731)*(ROW(TableDiv[Agency])-ROW(TableDiv[[#Headers],[Agency]])),COLUMNS($F$7:AG$7))))</f>
        <v/>
      </c>
      <c r="AH731" s="1069" t="str" cm="1">
        <f t="array" ref="AH731">IF($D731&lt;COLUMNS($F$7:AH$7),"",INDEX(TableDiv[[GASB]:[GASB]],_xlfn.AGGREGATE(15,3,(TableDiv[[Agency]:[Agency]]=$E731)/(TableDiv[[Agency]:[Agency]]=$E731)*(ROW(TableDiv[Agency])-ROW(TableDiv[[#Headers],[Agency]])),COLUMNS($F$7:AH$7))))</f>
        <v/>
      </c>
      <c r="AI731" s="1069" t="str" cm="1">
        <f t="array" ref="AI731">IF($D731&lt;COLUMNS($F$7:AI$7),"",INDEX(TableDiv[[GASB]:[GASB]],_xlfn.AGGREGATE(15,3,(TableDiv[[Agency]:[Agency]]=$E731)/(TableDiv[[Agency]:[Agency]]=$E731)*(ROW(TableDiv[Agency])-ROW(TableDiv[[#Headers],[Agency]])),COLUMNS($F$7:AI$7))))</f>
        <v/>
      </c>
      <c r="AJ731" s="1069" t="str" cm="1">
        <f t="array" ref="AJ731">IF($D731&lt;COLUMNS($F$7:AJ$7),"",INDEX(TableDiv[[GASB]:[GASB]],_xlfn.AGGREGATE(15,3,(TableDiv[[Agency]:[Agency]]=$E731)/(TableDiv[[Agency]:[Agency]]=$E731)*(ROW(TableDiv[Agency])-ROW(TableDiv[[#Headers],[Agency]])),COLUMNS($F$7:AJ$7))))</f>
        <v/>
      </c>
      <c r="AK731" s="1069" t="str" cm="1">
        <f t="array" ref="AK731">IF($D731&lt;COLUMNS($F$7:AK$7),"",INDEX(TableDiv[[GASB]:[GASB]],_xlfn.AGGREGATE(15,3,(TableDiv[[Agency]:[Agency]]=$E731)/(TableDiv[[Agency]:[Agency]]=$E731)*(ROW(TableDiv[Agency])-ROW(TableDiv[[#Headers],[Agency]])),COLUMNS($F$7:AK$7))))</f>
        <v/>
      </c>
      <c r="AL731" s="1069" t="str" cm="1">
        <f t="array" ref="AL731">IF($D731&lt;COLUMNS($F$7:AL$7),"",INDEX(TableDiv[[GASB]:[GASB]],_xlfn.AGGREGATE(15,3,(TableDiv[[Agency]:[Agency]]=$E731)/(TableDiv[[Agency]:[Agency]]=$E731)*(ROW(TableDiv[Agency])-ROW(TableDiv[[#Headers],[Agency]])),COLUMNS($F$7:AL$7))))</f>
        <v/>
      </c>
      <c r="AM731" s="1069" t="str" cm="1">
        <f t="array" ref="AM731">IF($D731&lt;COLUMNS($F$7:AM$7),"",INDEX(TableDiv[[GASB]:[GASB]],_xlfn.AGGREGATE(15,3,(TableDiv[[Agency]:[Agency]]=$E731)/(TableDiv[[Agency]:[Agency]]=$E731)*(ROW(TableDiv[Agency])-ROW(TableDiv[[#Headers],[Agency]])),COLUMNS($F$7:AM$7))))</f>
        <v/>
      </c>
      <c r="AN731" s="1069"/>
      <c r="AO731" s="1069"/>
      <c r="AP731" s="1069"/>
      <c r="AQ731" s="1069"/>
      <c r="AR731" s="1069"/>
      <c r="AS731" s="1069"/>
    </row>
    <row r="732" spans="1:45">
      <c r="A732" s="1069"/>
      <c r="B732" s="1069"/>
      <c r="C732" s="1069"/>
      <c r="W732" s="1069" t="str" cm="1">
        <f t="array" ref="W732">IF($D732&lt;COLUMNS($F$7:W$7),"",INDEX(TableDiv[[GASB]:[GASB]],_xlfn.AGGREGATE(15,3,(TableDiv[[Agency]:[Agency]]=$E732)/(TableDiv[[Agency]:[Agency]]=$E732)*(ROW(TableDiv[Agency])-ROW(TableDiv[[#Headers],[Agency]])),COLUMNS($F$7:W$7))))</f>
        <v/>
      </c>
      <c r="X732" s="1069" t="str" cm="1">
        <f t="array" ref="X732">IF($D732&lt;COLUMNS($F$7:X$7),"",INDEX(TableDiv[[GASB]:[GASB]],_xlfn.AGGREGATE(15,3,(TableDiv[[Agency]:[Agency]]=$E732)/(TableDiv[[Agency]:[Agency]]=$E732)*(ROW(TableDiv[Agency])-ROW(TableDiv[[#Headers],[Agency]])),COLUMNS($F$7:X$7))))</f>
        <v/>
      </c>
      <c r="Y732" s="1069" t="str" cm="1">
        <f t="array" ref="Y732">IF($D732&lt;COLUMNS($F$7:Y$7),"",INDEX(TableDiv[[GASB]:[GASB]],_xlfn.AGGREGATE(15,3,(TableDiv[[Agency]:[Agency]]=$E732)/(TableDiv[[Agency]:[Agency]]=$E732)*(ROW(TableDiv[Agency])-ROW(TableDiv[[#Headers],[Agency]])),COLUMNS($F$7:Y$7))))</f>
        <v/>
      </c>
      <c r="Z732" s="1069" t="str" cm="1">
        <f t="array" ref="Z732">IF($D732&lt;COLUMNS($F$7:Z$7),"",INDEX(TableDiv[[GASB]:[GASB]],_xlfn.AGGREGATE(15,3,(TableDiv[[Agency]:[Agency]]=$E732)/(TableDiv[[Agency]:[Agency]]=$E732)*(ROW(TableDiv[Agency])-ROW(TableDiv[[#Headers],[Agency]])),COLUMNS($F$7:Z$7))))</f>
        <v/>
      </c>
      <c r="AA732" s="1069" t="str" cm="1">
        <f t="array" ref="AA732">IF($D732&lt;COLUMNS($F$7:AA$7),"",INDEX(TableDiv[[GASB]:[GASB]],_xlfn.AGGREGATE(15,3,(TableDiv[[Agency]:[Agency]]=$E732)/(TableDiv[[Agency]:[Agency]]=$E732)*(ROW(TableDiv[Agency])-ROW(TableDiv[[#Headers],[Agency]])),COLUMNS($F$7:AA$7))))</f>
        <v/>
      </c>
      <c r="AB732" s="1069" t="str" cm="1">
        <f t="array" ref="AB732">IF($D732&lt;COLUMNS($F$7:AB$7),"",INDEX(TableDiv[[GASB]:[GASB]],_xlfn.AGGREGATE(15,3,(TableDiv[[Agency]:[Agency]]=$E732)/(TableDiv[[Agency]:[Agency]]=$E732)*(ROW(TableDiv[Agency])-ROW(TableDiv[[#Headers],[Agency]])),COLUMNS($F$7:AB$7))))</f>
        <v/>
      </c>
      <c r="AC732" s="1069" t="str" cm="1">
        <f t="array" ref="AC732">IF($D732&lt;COLUMNS($F$7:AC$7),"",INDEX(TableDiv[[GASB]:[GASB]],_xlfn.AGGREGATE(15,3,(TableDiv[[Agency]:[Agency]]=$E732)/(TableDiv[[Agency]:[Agency]]=$E732)*(ROW(TableDiv[Agency])-ROW(TableDiv[[#Headers],[Agency]])),COLUMNS($F$7:AC$7))))</f>
        <v/>
      </c>
      <c r="AD732" s="1069" t="str" cm="1">
        <f t="array" ref="AD732">IF($D732&lt;COLUMNS($F$7:AD$7),"",INDEX(TableDiv[[GASB]:[GASB]],_xlfn.AGGREGATE(15,3,(TableDiv[[Agency]:[Agency]]=$E732)/(TableDiv[[Agency]:[Agency]]=$E732)*(ROW(TableDiv[Agency])-ROW(TableDiv[[#Headers],[Agency]])),COLUMNS($F$7:AD$7))))</f>
        <v/>
      </c>
      <c r="AE732" s="1069" t="str" cm="1">
        <f t="array" ref="AE732">IF($D732&lt;COLUMNS($F$7:AE$7),"",INDEX(TableDiv[[GASB]:[GASB]],_xlfn.AGGREGATE(15,3,(TableDiv[[Agency]:[Agency]]=$E732)/(TableDiv[[Agency]:[Agency]]=$E732)*(ROW(TableDiv[Agency])-ROW(TableDiv[[#Headers],[Agency]])),COLUMNS($F$7:AE$7))))</f>
        <v/>
      </c>
      <c r="AF732" s="1069" t="str" cm="1">
        <f t="array" ref="AF732">IF($D732&lt;COLUMNS($F$7:AF$7),"",INDEX(TableDiv[[GASB]:[GASB]],_xlfn.AGGREGATE(15,3,(TableDiv[[Agency]:[Agency]]=$E732)/(TableDiv[[Agency]:[Agency]]=$E732)*(ROW(TableDiv[Agency])-ROW(TableDiv[[#Headers],[Agency]])),COLUMNS($F$7:AF$7))))</f>
        <v/>
      </c>
      <c r="AG732" s="1069" t="str" cm="1">
        <f t="array" ref="AG732">IF($D732&lt;COLUMNS($F$7:AG$7),"",INDEX(TableDiv[[GASB]:[GASB]],_xlfn.AGGREGATE(15,3,(TableDiv[[Agency]:[Agency]]=$E732)/(TableDiv[[Agency]:[Agency]]=$E732)*(ROW(TableDiv[Agency])-ROW(TableDiv[[#Headers],[Agency]])),COLUMNS($F$7:AG$7))))</f>
        <v/>
      </c>
      <c r="AH732" s="1069" t="str" cm="1">
        <f t="array" ref="AH732">IF($D732&lt;COLUMNS($F$7:AH$7),"",INDEX(TableDiv[[GASB]:[GASB]],_xlfn.AGGREGATE(15,3,(TableDiv[[Agency]:[Agency]]=$E732)/(TableDiv[[Agency]:[Agency]]=$E732)*(ROW(TableDiv[Agency])-ROW(TableDiv[[#Headers],[Agency]])),COLUMNS($F$7:AH$7))))</f>
        <v/>
      </c>
      <c r="AI732" s="1069" t="str" cm="1">
        <f t="array" ref="AI732">IF($D732&lt;COLUMNS($F$7:AI$7),"",INDEX(TableDiv[[GASB]:[GASB]],_xlfn.AGGREGATE(15,3,(TableDiv[[Agency]:[Agency]]=$E732)/(TableDiv[[Agency]:[Agency]]=$E732)*(ROW(TableDiv[Agency])-ROW(TableDiv[[#Headers],[Agency]])),COLUMNS($F$7:AI$7))))</f>
        <v/>
      </c>
      <c r="AJ732" s="1069" t="str" cm="1">
        <f t="array" ref="AJ732">IF($D732&lt;COLUMNS($F$7:AJ$7),"",INDEX(TableDiv[[GASB]:[GASB]],_xlfn.AGGREGATE(15,3,(TableDiv[[Agency]:[Agency]]=$E732)/(TableDiv[[Agency]:[Agency]]=$E732)*(ROW(TableDiv[Agency])-ROW(TableDiv[[#Headers],[Agency]])),COLUMNS($F$7:AJ$7))))</f>
        <v/>
      </c>
      <c r="AK732" s="1069" t="str" cm="1">
        <f t="array" ref="AK732">IF($D732&lt;COLUMNS($F$7:AK$7),"",INDEX(TableDiv[[GASB]:[GASB]],_xlfn.AGGREGATE(15,3,(TableDiv[[Agency]:[Agency]]=$E732)/(TableDiv[[Agency]:[Agency]]=$E732)*(ROW(TableDiv[Agency])-ROW(TableDiv[[#Headers],[Agency]])),COLUMNS($F$7:AK$7))))</f>
        <v/>
      </c>
      <c r="AL732" s="1069" t="str" cm="1">
        <f t="array" ref="AL732">IF($D732&lt;COLUMNS($F$7:AL$7),"",INDEX(TableDiv[[GASB]:[GASB]],_xlfn.AGGREGATE(15,3,(TableDiv[[Agency]:[Agency]]=$E732)/(TableDiv[[Agency]:[Agency]]=$E732)*(ROW(TableDiv[Agency])-ROW(TableDiv[[#Headers],[Agency]])),COLUMNS($F$7:AL$7))))</f>
        <v/>
      </c>
      <c r="AM732" s="1069" t="str" cm="1">
        <f t="array" ref="AM732">IF($D732&lt;COLUMNS($F$7:AM$7),"",INDEX(TableDiv[[GASB]:[GASB]],_xlfn.AGGREGATE(15,3,(TableDiv[[Agency]:[Agency]]=$E732)/(TableDiv[[Agency]:[Agency]]=$E732)*(ROW(TableDiv[Agency])-ROW(TableDiv[[#Headers],[Agency]])),COLUMNS($F$7:AM$7))))</f>
        <v/>
      </c>
      <c r="AN732" s="1069"/>
      <c r="AO732" s="1069"/>
      <c r="AP732" s="1069"/>
      <c r="AQ732" s="1069"/>
      <c r="AR732" s="1069"/>
      <c r="AS732" s="1069"/>
    </row>
    <row r="733" spans="1:45">
      <c r="A733" s="1069"/>
      <c r="B733" s="1069"/>
      <c r="C733" s="1069"/>
      <c r="W733" s="1069" t="str" cm="1">
        <f t="array" ref="W733">IF($D733&lt;COLUMNS($F$7:W$7),"",INDEX(TableDiv[[GASB]:[GASB]],_xlfn.AGGREGATE(15,3,(TableDiv[[Agency]:[Agency]]=$E733)/(TableDiv[[Agency]:[Agency]]=$E733)*(ROW(TableDiv[Agency])-ROW(TableDiv[[#Headers],[Agency]])),COLUMNS($F$7:W$7))))</f>
        <v/>
      </c>
      <c r="X733" s="1069" t="str" cm="1">
        <f t="array" ref="X733">IF($D733&lt;COLUMNS($F$7:X$7),"",INDEX(TableDiv[[GASB]:[GASB]],_xlfn.AGGREGATE(15,3,(TableDiv[[Agency]:[Agency]]=$E733)/(TableDiv[[Agency]:[Agency]]=$E733)*(ROW(TableDiv[Agency])-ROW(TableDiv[[#Headers],[Agency]])),COLUMNS($F$7:X$7))))</f>
        <v/>
      </c>
      <c r="Y733" s="1069" t="str" cm="1">
        <f t="array" ref="Y733">IF($D733&lt;COLUMNS($F$7:Y$7),"",INDEX(TableDiv[[GASB]:[GASB]],_xlfn.AGGREGATE(15,3,(TableDiv[[Agency]:[Agency]]=$E733)/(TableDiv[[Agency]:[Agency]]=$E733)*(ROW(TableDiv[Agency])-ROW(TableDiv[[#Headers],[Agency]])),COLUMNS($F$7:Y$7))))</f>
        <v/>
      </c>
      <c r="Z733" s="1069" t="str" cm="1">
        <f t="array" ref="Z733">IF($D733&lt;COLUMNS($F$7:Z$7),"",INDEX(TableDiv[[GASB]:[GASB]],_xlfn.AGGREGATE(15,3,(TableDiv[[Agency]:[Agency]]=$E733)/(TableDiv[[Agency]:[Agency]]=$E733)*(ROW(TableDiv[Agency])-ROW(TableDiv[[#Headers],[Agency]])),COLUMNS($F$7:Z$7))))</f>
        <v/>
      </c>
      <c r="AA733" s="1069" t="str" cm="1">
        <f t="array" ref="AA733">IF($D733&lt;COLUMNS($F$7:AA$7),"",INDEX(TableDiv[[GASB]:[GASB]],_xlfn.AGGREGATE(15,3,(TableDiv[[Agency]:[Agency]]=$E733)/(TableDiv[[Agency]:[Agency]]=$E733)*(ROW(TableDiv[Agency])-ROW(TableDiv[[#Headers],[Agency]])),COLUMNS($F$7:AA$7))))</f>
        <v/>
      </c>
      <c r="AB733" s="1069" t="str" cm="1">
        <f t="array" ref="AB733">IF($D733&lt;COLUMNS($F$7:AB$7),"",INDEX(TableDiv[[GASB]:[GASB]],_xlfn.AGGREGATE(15,3,(TableDiv[[Agency]:[Agency]]=$E733)/(TableDiv[[Agency]:[Agency]]=$E733)*(ROW(TableDiv[Agency])-ROW(TableDiv[[#Headers],[Agency]])),COLUMNS($F$7:AB$7))))</f>
        <v/>
      </c>
      <c r="AC733" s="1069" t="str" cm="1">
        <f t="array" ref="AC733">IF($D733&lt;COLUMNS($F$7:AC$7),"",INDEX(TableDiv[[GASB]:[GASB]],_xlfn.AGGREGATE(15,3,(TableDiv[[Agency]:[Agency]]=$E733)/(TableDiv[[Agency]:[Agency]]=$E733)*(ROW(TableDiv[Agency])-ROW(TableDiv[[#Headers],[Agency]])),COLUMNS($F$7:AC$7))))</f>
        <v/>
      </c>
      <c r="AD733" s="1069" t="str" cm="1">
        <f t="array" ref="AD733">IF($D733&lt;COLUMNS($F$7:AD$7),"",INDEX(TableDiv[[GASB]:[GASB]],_xlfn.AGGREGATE(15,3,(TableDiv[[Agency]:[Agency]]=$E733)/(TableDiv[[Agency]:[Agency]]=$E733)*(ROW(TableDiv[Agency])-ROW(TableDiv[[#Headers],[Agency]])),COLUMNS($F$7:AD$7))))</f>
        <v/>
      </c>
      <c r="AE733" s="1069" t="str" cm="1">
        <f t="array" ref="AE733">IF($D733&lt;COLUMNS($F$7:AE$7),"",INDEX(TableDiv[[GASB]:[GASB]],_xlfn.AGGREGATE(15,3,(TableDiv[[Agency]:[Agency]]=$E733)/(TableDiv[[Agency]:[Agency]]=$E733)*(ROW(TableDiv[Agency])-ROW(TableDiv[[#Headers],[Agency]])),COLUMNS($F$7:AE$7))))</f>
        <v/>
      </c>
      <c r="AF733" s="1069" t="str" cm="1">
        <f t="array" ref="AF733">IF($D733&lt;COLUMNS($F$7:AF$7),"",INDEX(TableDiv[[GASB]:[GASB]],_xlfn.AGGREGATE(15,3,(TableDiv[[Agency]:[Agency]]=$E733)/(TableDiv[[Agency]:[Agency]]=$E733)*(ROW(TableDiv[Agency])-ROW(TableDiv[[#Headers],[Agency]])),COLUMNS($F$7:AF$7))))</f>
        <v/>
      </c>
      <c r="AG733" s="1069" t="str" cm="1">
        <f t="array" ref="AG733">IF($D733&lt;COLUMNS($F$7:AG$7),"",INDEX(TableDiv[[GASB]:[GASB]],_xlfn.AGGREGATE(15,3,(TableDiv[[Agency]:[Agency]]=$E733)/(TableDiv[[Agency]:[Agency]]=$E733)*(ROW(TableDiv[Agency])-ROW(TableDiv[[#Headers],[Agency]])),COLUMNS($F$7:AG$7))))</f>
        <v/>
      </c>
      <c r="AH733" s="1069" t="str" cm="1">
        <f t="array" ref="AH733">IF($D733&lt;COLUMNS($F$7:AH$7),"",INDEX(TableDiv[[GASB]:[GASB]],_xlfn.AGGREGATE(15,3,(TableDiv[[Agency]:[Agency]]=$E733)/(TableDiv[[Agency]:[Agency]]=$E733)*(ROW(TableDiv[Agency])-ROW(TableDiv[[#Headers],[Agency]])),COLUMNS($F$7:AH$7))))</f>
        <v/>
      </c>
      <c r="AI733" s="1069" t="str" cm="1">
        <f t="array" ref="AI733">IF($D733&lt;COLUMNS($F$7:AI$7),"",INDEX(TableDiv[[GASB]:[GASB]],_xlfn.AGGREGATE(15,3,(TableDiv[[Agency]:[Agency]]=$E733)/(TableDiv[[Agency]:[Agency]]=$E733)*(ROW(TableDiv[Agency])-ROW(TableDiv[[#Headers],[Agency]])),COLUMNS($F$7:AI$7))))</f>
        <v/>
      </c>
      <c r="AJ733" s="1069" t="str" cm="1">
        <f t="array" ref="AJ733">IF($D733&lt;COLUMNS($F$7:AJ$7),"",INDEX(TableDiv[[GASB]:[GASB]],_xlfn.AGGREGATE(15,3,(TableDiv[[Agency]:[Agency]]=$E733)/(TableDiv[[Agency]:[Agency]]=$E733)*(ROW(TableDiv[Agency])-ROW(TableDiv[[#Headers],[Agency]])),COLUMNS($F$7:AJ$7))))</f>
        <v/>
      </c>
      <c r="AK733" s="1069" t="str" cm="1">
        <f t="array" ref="AK733">IF($D733&lt;COLUMNS($F$7:AK$7),"",INDEX(TableDiv[[GASB]:[GASB]],_xlfn.AGGREGATE(15,3,(TableDiv[[Agency]:[Agency]]=$E733)/(TableDiv[[Agency]:[Agency]]=$E733)*(ROW(TableDiv[Agency])-ROW(TableDiv[[#Headers],[Agency]])),COLUMNS($F$7:AK$7))))</f>
        <v/>
      </c>
      <c r="AL733" s="1069" t="str" cm="1">
        <f t="array" ref="AL733">IF($D733&lt;COLUMNS($F$7:AL$7),"",INDEX(TableDiv[[GASB]:[GASB]],_xlfn.AGGREGATE(15,3,(TableDiv[[Agency]:[Agency]]=$E733)/(TableDiv[[Agency]:[Agency]]=$E733)*(ROW(TableDiv[Agency])-ROW(TableDiv[[#Headers],[Agency]])),COLUMNS($F$7:AL$7))))</f>
        <v/>
      </c>
      <c r="AM733" s="1069" t="str" cm="1">
        <f t="array" ref="AM733">IF($D733&lt;COLUMNS($F$7:AM$7),"",INDEX(TableDiv[[GASB]:[GASB]],_xlfn.AGGREGATE(15,3,(TableDiv[[Agency]:[Agency]]=$E733)/(TableDiv[[Agency]:[Agency]]=$E733)*(ROW(TableDiv[Agency])-ROW(TableDiv[[#Headers],[Agency]])),COLUMNS($F$7:AM$7))))</f>
        <v/>
      </c>
      <c r="AN733" s="1069"/>
      <c r="AO733" s="1069"/>
      <c r="AP733" s="1069"/>
      <c r="AQ733" s="1069"/>
      <c r="AR733" s="1069"/>
      <c r="AS733" s="1069"/>
    </row>
    <row r="734" spans="1:45">
      <c r="A734" s="1069"/>
      <c r="B734" s="1069"/>
      <c r="C734" s="1069"/>
      <c r="W734" s="1069" t="str" cm="1">
        <f t="array" ref="W734">IF($D734&lt;COLUMNS($F$7:W$7),"",INDEX(TableDiv[[GASB]:[GASB]],_xlfn.AGGREGATE(15,3,(TableDiv[[Agency]:[Agency]]=$E734)/(TableDiv[[Agency]:[Agency]]=$E734)*(ROW(TableDiv[Agency])-ROW(TableDiv[[#Headers],[Agency]])),COLUMNS($F$7:W$7))))</f>
        <v/>
      </c>
      <c r="X734" s="1069" t="str" cm="1">
        <f t="array" ref="X734">IF($D734&lt;COLUMNS($F$7:X$7),"",INDEX(TableDiv[[GASB]:[GASB]],_xlfn.AGGREGATE(15,3,(TableDiv[[Agency]:[Agency]]=$E734)/(TableDiv[[Agency]:[Agency]]=$E734)*(ROW(TableDiv[Agency])-ROW(TableDiv[[#Headers],[Agency]])),COLUMNS($F$7:X$7))))</f>
        <v/>
      </c>
      <c r="Y734" s="1069" t="str" cm="1">
        <f t="array" ref="Y734">IF($D734&lt;COLUMNS($F$7:Y$7),"",INDEX(TableDiv[[GASB]:[GASB]],_xlfn.AGGREGATE(15,3,(TableDiv[[Agency]:[Agency]]=$E734)/(TableDiv[[Agency]:[Agency]]=$E734)*(ROW(TableDiv[Agency])-ROW(TableDiv[[#Headers],[Agency]])),COLUMNS($F$7:Y$7))))</f>
        <v/>
      </c>
      <c r="Z734" s="1069" t="str" cm="1">
        <f t="array" ref="Z734">IF($D734&lt;COLUMNS($F$7:Z$7),"",INDEX(TableDiv[[GASB]:[GASB]],_xlfn.AGGREGATE(15,3,(TableDiv[[Agency]:[Agency]]=$E734)/(TableDiv[[Agency]:[Agency]]=$E734)*(ROW(TableDiv[Agency])-ROW(TableDiv[[#Headers],[Agency]])),COLUMNS($F$7:Z$7))))</f>
        <v/>
      </c>
      <c r="AA734" s="1069" t="str" cm="1">
        <f t="array" ref="AA734">IF($D734&lt;COLUMNS($F$7:AA$7),"",INDEX(TableDiv[[GASB]:[GASB]],_xlfn.AGGREGATE(15,3,(TableDiv[[Agency]:[Agency]]=$E734)/(TableDiv[[Agency]:[Agency]]=$E734)*(ROW(TableDiv[Agency])-ROW(TableDiv[[#Headers],[Agency]])),COLUMNS($F$7:AA$7))))</f>
        <v/>
      </c>
      <c r="AB734" s="1069" t="str" cm="1">
        <f t="array" ref="AB734">IF($D734&lt;COLUMNS($F$7:AB$7),"",INDEX(TableDiv[[GASB]:[GASB]],_xlfn.AGGREGATE(15,3,(TableDiv[[Agency]:[Agency]]=$E734)/(TableDiv[[Agency]:[Agency]]=$E734)*(ROW(TableDiv[Agency])-ROW(TableDiv[[#Headers],[Agency]])),COLUMNS($F$7:AB$7))))</f>
        <v/>
      </c>
      <c r="AC734" s="1069" t="str" cm="1">
        <f t="array" ref="AC734">IF($D734&lt;COLUMNS($F$7:AC$7),"",INDEX(TableDiv[[GASB]:[GASB]],_xlfn.AGGREGATE(15,3,(TableDiv[[Agency]:[Agency]]=$E734)/(TableDiv[[Agency]:[Agency]]=$E734)*(ROW(TableDiv[Agency])-ROW(TableDiv[[#Headers],[Agency]])),COLUMNS($F$7:AC$7))))</f>
        <v/>
      </c>
      <c r="AD734" s="1069" t="str" cm="1">
        <f t="array" ref="AD734">IF($D734&lt;COLUMNS($F$7:AD$7),"",INDEX(TableDiv[[GASB]:[GASB]],_xlfn.AGGREGATE(15,3,(TableDiv[[Agency]:[Agency]]=$E734)/(TableDiv[[Agency]:[Agency]]=$E734)*(ROW(TableDiv[Agency])-ROW(TableDiv[[#Headers],[Agency]])),COLUMNS($F$7:AD$7))))</f>
        <v/>
      </c>
      <c r="AE734" s="1069" t="str" cm="1">
        <f t="array" ref="AE734">IF($D734&lt;COLUMNS($F$7:AE$7),"",INDEX(TableDiv[[GASB]:[GASB]],_xlfn.AGGREGATE(15,3,(TableDiv[[Agency]:[Agency]]=$E734)/(TableDiv[[Agency]:[Agency]]=$E734)*(ROW(TableDiv[Agency])-ROW(TableDiv[[#Headers],[Agency]])),COLUMNS($F$7:AE$7))))</f>
        <v/>
      </c>
      <c r="AF734" s="1069" t="str" cm="1">
        <f t="array" ref="AF734">IF($D734&lt;COLUMNS($F$7:AF$7),"",INDEX(TableDiv[[GASB]:[GASB]],_xlfn.AGGREGATE(15,3,(TableDiv[[Agency]:[Agency]]=$E734)/(TableDiv[[Agency]:[Agency]]=$E734)*(ROW(TableDiv[Agency])-ROW(TableDiv[[#Headers],[Agency]])),COLUMNS($F$7:AF$7))))</f>
        <v/>
      </c>
      <c r="AG734" s="1069" t="str" cm="1">
        <f t="array" ref="AG734">IF($D734&lt;COLUMNS($F$7:AG$7),"",INDEX(TableDiv[[GASB]:[GASB]],_xlfn.AGGREGATE(15,3,(TableDiv[[Agency]:[Agency]]=$E734)/(TableDiv[[Agency]:[Agency]]=$E734)*(ROW(TableDiv[Agency])-ROW(TableDiv[[#Headers],[Agency]])),COLUMNS($F$7:AG$7))))</f>
        <v/>
      </c>
      <c r="AH734" s="1069" t="str" cm="1">
        <f t="array" ref="AH734">IF($D734&lt;COLUMNS($F$7:AH$7),"",INDEX(TableDiv[[GASB]:[GASB]],_xlfn.AGGREGATE(15,3,(TableDiv[[Agency]:[Agency]]=$E734)/(TableDiv[[Agency]:[Agency]]=$E734)*(ROW(TableDiv[Agency])-ROW(TableDiv[[#Headers],[Agency]])),COLUMNS($F$7:AH$7))))</f>
        <v/>
      </c>
      <c r="AI734" s="1069" t="str" cm="1">
        <f t="array" ref="AI734">IF($D734&lt;COLUMNS($F$7:AI$7),"",INDEX(TableDiv[[GASB]:[GASB]],_xlfn.AGGREGATE(15,3,(TableDiv[[Agency]:[Agency]]=$E734)/(TableDiv[[Agency]:[Agency]]=$E734)*(ROW(TableDiv[Agency])-ROW(TableDiv[[#Headers],[Agency]])),COLUMNS($F$7:AI$7))))</f>
        <v/>
      </c>
      <c r="AJ734" s="1069" t="str" cm="1">
        <f t="array" ref="AJ734">IF($D734&lt;COLUMNS($F$7:AJ$7),"",INDEX(TableDiv[[GASB]:[GASB]],_xlfn.AGGREGATE(15,3,(TableDiv[[Agency]:[Agency]]=$E734)/(TableDiv[[Agency]:[Agency]]=$E734)*(ROW(TableDiv[Agency])-ROW(TableDiv[[#Headers],[Agency]])),COLUMNS($F$7:AJ$7))))</f>
        <v/>
      </c>
      <c r="AK734" s="1069" t="str" cm="1">
        <f t="array" ref="AK734">IF($D734&lt;COLUMNS($F$7:AK$7),"",INDEX(TableDiv[[GASB]:[GASB]],_xlfn.AGGREGATE(15,3,(TableDiv[[Agency]:[Agency]]=$E734)/(TableDiv[[Agency]:[Agency]]=$E734)*(ROW(TableDiv[Agency])-ROW(TableDiv[[#Headers],[Agency]])),COLUMNS($F$7:AK$7))))</f>
        <v/>
      </c>
      <c r="AL734" s="1069" t="str" cm="1">
        <f t="array" ref="AL734">IF($D734&lt;COLUMNS($F$7:AL$7),"",INDEX(TableDiv[[GASB]:[GASB]],_xlfn.AGGREGATE(15,3,(TableDiv[[Agency]:[Agency]]=$E734)/(TableDiv[[Agency]:[Agency]]=$E734)*(ROW(TableDiv[Agency])-ROW(TableDiv[[#Headers],[Agency]])),COLUMNS($F$7:AL$7))))</f>
        <v/>
      </c>
      <c r="AM734" s="1069" t="str" cm="1">
        <f t="array" ref="AM734">IF($D734&lt;COLUMNS($F$7:AM$7),"",INDEX(TableDiv[[GASB]:[GASB]],_xlfn.AGGREGATE(15,3,(TableDiv[[Agency]:[Agency]]=$E734)/(TableDiv[[Agency]:[Agency]]=$E734)*(ROW(TableDiv[Agency])-ROW(TableDiv[[#Headers],[Agency]])),COLUMNS($F$7:AM$7))))</f>
        <v/>
      </c>
      <c r="AN734" s="1069"/>
      <c r="AO734" s="1069"/>
      <c r="AP734" s="1069"/>
      <c r="AQ734" s="1069"/>
      <c r="AR734" s="1069"/>
      <c r="AS734" s="1069"/>
    </row>
    <row r="735" spans="1:45">
      <c r="A735" s="1069"/>
      <c r="B735" s="1069"/>
      <c r="C735" s="1069"/>
      <c r="W735" s="1069" t="str" cm="1">
        <f t="array" ref="W735">IF($D735&lt;COLUMNS($F$7:W$7),"",INDEX(TableDiv[[GASB]:[GASB]],_xlfn.AGGREGATE(15,3,(TableDiv[[Agency]:[Agency]]=$E735)/(TableDiv[[Agency]:[Agency]]=$E735)*(ROW(TableDiv[Agency])-ROW(TableDiv[[#Headers],[Agency]])),COLUMNS($F$7:W$7))))</f>
        <v/>
      </c>
      <c r="X735" s="1069" t="str" cm="1">
        <f t="array" ref="X735">IF($D735&lt;COLUMNS($F$7:X$7),"",INDEX(TableDiv[[GASB]:[GASB]],_xlfn.AGGREGATE(15,3,(TableDiv[[Agency]:[Agency]]=$E735)/(TableDiv[[Agency]:[Agency]]=$E735)*(ROW(TableDiv[Agency])-ROW(TableDiv[[#Headers],[Agency]])),COLUMNS($F$7:X$7))))</f>
        <v/>
      </c>
      <c r="Y735" s="1069" t="str" cm="1">
        <f t="array" ref="Y735">IF($D735&lt;COLUMNS($F$7:Y$7),"",INDEX(TableDiv[[GASB]:[GASB]],_xlfn.AGGREGATE(15,3,(TableDiv[[Agency]:[Agency]]=$E735)/(TableDiv[[Agency]:[Agency]]=$E735)*(ROW(TableDiv[Agency])-ROW(TableDiv[[#Headers],[Agency]])),COLUMNS($F$7:Y$7))))</f>
        <v/>
      </c>
      <c r="Z735" s="1069" t="str" cm="1">
        <f t="array" ref="Z735">IF($D735&lt;COLUMNS($F$7:Z$7),"",INDEX(TableDiv[[GASB]:[GASB]],_xlfn.AGGREGATE(15,3,(TableDiv[[Agency]:[Agency]]=$E735)/(TableDiv[[Agency]:[Agency]]=$E735)*(ROW(TableDiv[Agency])-ROW(TableDiv[[#Headers],[Agency]])),COLUMNS($F$7:Z$7))))</f>
        <v/>
      </c>
      <c r="AA735" s="1069" t="str" cm="1">
        <f t="array" ref="AA735">IF($D735&lt;COLUMNS($F$7:AA$7),"",INDEX(TableDiv[[GASB]:[GASB]],_xlfn.AGGREGATE(15,3,(TableDiv[[Agency]:[Agency]]=$E735)/(TableDiv[[Agency]:[Agency]]=$E735)*(ROW(TableDiv[Agency])-ROW(TableDiv[[#Headers],[Agency]])),COLUMNS($F$7:AA$7))))</f>
        <v/>
      </c>
      <c r="AB735" s="1069" t="str" cm="1">
        <f t="array" ref="AB735">IF($D735&lt;COLUMNS($F$7:AB$7),"",INDEX(TableDiv[[GASB]:[GASB]],_xlfn.AGGREGATE(15,3,(TableDiv[[Agency]:[Agency]]=$E735)/(TableDiv[[Agency]:[Agency]]=$E735)*(ROW(TableDiv[Agency])-ROW(TableDiv[[#Headers],[Agency]])),COLUMNS($F$7:AB$7))))</f>
        <v/>
      </c>
      <c r="AC735" s="1069" t="str" cm="1">
        <f t="array" ref="AC735">IF($D735&lt;COLUMNS($F$7:AC$7),"",INDEX(TableDiv[[GASB]:[GASB]],_xlfn.AGGREGATE(15,3,(TableDiv[[Agency]:[Agency]]=$E735)/(TableDiv[[Agency]:[Agency]]=$E735)*(ROW(TableDiv[Agency])-ROW(TableDiv[[#Headers],[Agency]])),COLUMNS($F$7:AC$7))))</f>
        <v/>
      </c>
      <c r="AD735" s="1069" t="str" cm="1">
        <f t="array" ref="AD735">IF($D735&lt;COLUMNS($F$7:AD$7),"",INDEX(TableDiv[[GASB]:[GASB]],_xlfn.AGGREGATE(15,3,(TableDiv[[Agency]:[Agency]]=$E735)/(TableDiv[[Agency]:[Agency]]=$E735)*(ROW(TableDiv[Agency])-ROW(TableDiv[[#Headers],[Agency]])),COLUMNS($F$7:AD$7))))</f>
        <v/>
      </c>
      <c r="AE735" s="1069" t="str" cm="1">
        <f t="array" ref="AE735">IF($D735&lt;COLUMNS($F$7:AE$7),"",INDEX(TableDiv[[GASB]:[GASB]],_xlfn.AGGREGATE(15,3,(TableDiv[[Agency]:[Agency]]=$E735)/(TableDiv[[Agency]:[Agency]]=$E735)*(ROW(TableDiv[Agency])-ROW(TableDiv[[#Headers],[Agency]])),COLUMNS($F$7:AE$7))))</f>
        <v/>
      </c>
      <c r="AF735" s="1069" t="str" cm="1">
        <f t="array" ref="AF735">IF($D735&lt;COLUMNS($F$7:AF$7),"",INDEX(TableDiv[[GASB]:[GASB]],_xlfn.AGGREGATE(15,3,(TableDiv[[Agency]:[Agency]]=$E735)/(TableDiv[[Agency]:[Agency]]=$E735)*(ROW(TableDiv[Agency])-ROW(TableDiv[[#Headers],[Agency]])),COLUMNS($F$7:AF$7))))</f>
        <v/>
      </c>
      <c r="AG735" s="1069" t="str" cm="1">
        <f t="array" ref="AG735">IF($D735&lt;COLUMNS($F$7:AG$7),"",INDEX(TableDiv[[GASB]:[GASB]],_xlfn.AGGREGATE(15,3,(TableDiv[[Agency]:[Agency]]=$E735)/(TableDiv[[Agency]:[Agency]]=$E735)*(ROW(TableDiv[Agency])-ROW(TableDiv[[#Headers],[Agency]])),COLUMNS($F$7:AG$7))))</f>
        <v/>
      </c>
      <c r="AH735" s="1069" t="str" cm="1">
        <f t="array" ref="AH735">IF($D735&lt;COLUMNS($F$7:AH$7),"",INDEX(TableDiv[[GASB]:[GASB]],_xlfn.AGGREGATE(15,3,(TableDiv[[Agency]:[Agency]]=$E735)/(TableDiv[[Agency]:[Agency]]=$E735)*(ROW(TableDiv[Agency])-ROW(TableDiv[[#Headers],[Agency]])),COLUMNS($F$7:AH$7))))</f>
        <v/>
      </c>
      <c r="AI735" s="1069" t="str" cm="1">
        <f t="array" ref="AI735">IF($D735&lt;COLUMNS($F$7:AI$7),"",INDEX(TableDiv[[GASB]:[GASB]],_xlfn.AGGREGATE(15,3,(TableDiv[[Agency]:[Agency]]=$E735)/(TableDiv[[Agency]:[Agency]]=$E735)*(ROW(TableDiv[Agency])-ROW(TableDiv[[#Headers],[Agency]])),COLUMNS($F$7:AI$7))))</f>
        <v/>
      </c>
      <c r="AJ735" s="1069" t="str" cm="1">
        <f t="array" ref="AJ735">IF($D735&lt;COLUMNS($F$7:AJ$7),"",INDEX(TableDiv[[GASB]:[GASB]],_xlfn.AGGREGATE(15,3,(TableDiv[[Agency]:[Agency]]=$E735)/(TableDiv[[Agency]:[Agency]]=$E735)*(ROW(TableDiv[Agency])-ROW(TableDiv[[#Headers],[Agency]])),COLUMNS($F$7:AJ$7))))</f>
        <v/>
      </c>
      <c r="AK735" s="1069" t="str" cm="1">
        <f t="array" ref="AK735">IF($D735&lt;COLUMNS($F$7:AK$7),"",INDEX(TableDiv[[GASB]:[GASB]],_xlfn.AGGREGATE(15,3,(TableDiv[[Agency]:[Agency]]=$E735)/(TableDiv[[Agency]:[Agency]]=$E735)*(ROW(TableDiv[Agency])-ROW(TableDiv[[#Headers],[Agency]])),COLUMNS($F$7:AK$7))))</f>
        <v/>
      </c>
      <c r="AL735" s="1069" t="str" cm="1">
        <f t="array" ref="AL735">IF($D735&lt;COLUMNS($F$7:AL$7),"",INDEX(TableDiv[[GASB]:[GASB]],_xlfn.AGGREGATE(15,3,(TableDiv[[Agency]:[Agency]]=$E735)/(TableDiv[[Agency]:[Agency]]=$E735)*(ROW(TableDiv[Agency])-ROW(TableDiv[[#Headers],[Agency]])),COLUMNS($F$7:AL$7))))</f>
        <v/>
      </c>
      <c r="AM735" s="1069" t="str" cm="1">
        <f t="array" ref="AM735">IF($D735&lt;COLUMNS($F$7:AM$7),"",INDEX(TableDiv[[GASB]:[GASB]],_xlfn.AGGREGATE(15,3,(TableDiv[[Agency]:[Agency]]=$E735)/(TableDiv[[Agency]:[Agency]]=$E735)*(ROW(TableDiv[Agency])-ROW(TableDiv[[#Headers],[Agency]])),COLUMNS($F$7:AM$7))))</f>
        <v/>
      </c>
      <c r="AN735" s="1069"/>
      <c r="AO735" s="1069"/>
      <c r="AP735" s="1069"/>
      <c r="AQ735" s="1069"/>
      <c r="AR735" s="1069"/>
      <c r="AS735" s="1069"/>
    </row>
    <row r="736" spans="1:45">
      <c r="A736" s="1069"/>
      <c r="B736" s="1069"/>
      <c r="C736" s="1069"/>
      <c r="W736" s="1069" t="str" cm="1">
        <f t="array" ref="W736">IF($D736&lt;COLUMNS($F$7:W$7),"",INDEX(TableDiv[[GASB]:[GASB]],_xlfn.AGGREGATE(15,3,(TableDiv[[Agency]:[Agency]]=$E736)/(TableDiv[[Agency]:[Agency]]=$E736)*(ROW(TableDiv[Agency])-ROW(TableDiv[[#Headers],[Agency]])),COLUMNS($F$7:W$7))))</f>
        <v/>
      </c>
      <c r="X736" s="1069" t="str" cm="1">
        <f t="array" ref="X736">IF($D736&lt;COLUMNS($F$7:X$7),"",INDEX(TableDiv[[GASB]:[GASB]],_xlfn.AGGREGATE(15,3,(TableDiv[[Agency]:[Agency]]=$E736)/(TableDiv[[Agency]:[Agency]]=$E736)*(ROW(TableDiv[Agency])-ROW(TableDiv[[#Headers],[Agency]])),COLUMNS($F$7:X$7))))</f>
        <v/>
      </c>
      <c r="Y736" s="1069" t="str" cm="1">
        <f t="array" ref="Y736">IF($D736&lt;COLUMNS($F$7:Y$7),"",INDEX(TableDiv[[GASB]:[GASB]],_xlfn.AGGREGATE(15,3,(TableDiv[[Agency]:[Agency]]=$E736)/(TableDiv[[Agency]:[Agency]]=$E736)*(ROW(TableDiv[Agency])-ROW(TableDiv[[#Headers],[Agency]])),COLUMNS($F$7:Y$7))))</f>
        <v/>
      </c>
      <c r="Z736" s="1069" t="str" cm="1">
        <f t="array" ref="Z736">IF($D736&lt;COLUMNS($F$7:Z$7),"",INDEX(TableDiv[[GASB]:[GASB]],_xlfn.AGGREGATE(15,3,(TableDiv[[Agency]:[Agency]]=$E736)/(TableDiv[[Agency]:[Agency]]=$E736)*(ROW(TableDiv[Agency])-ROW(TableDiv[[#Headers],[Agency]])),COLUMNS($F$7:Z$7))))</f>
        <v/>
      </c>
      <c r="AA736" s="1069" t="str" cm="1">
        <f t="array" ref="AA736">IF($D736&lt;COLUMNS($F$7:AA$7),"",INDEX(TableDiv[[GASB]:[GASB]],_xlfn.AGGREGATE(15,3,(TableDiv[[Agency]:[Agency]]=$E736)/(TableDiv[[Agency]:[Agency]]=$E736)*(ROW(TableDiv[Agency])-ROW(TableDiv[[#Headers],[Agency]])),COLUMNS($F$7:AA$7))))</f>
        <v/>
      </c>
      <c r="AB736" s="1069" t="str" cm="1">
        <f t="array" ref="AB736">IF($D736&lt;COLUMNS($F$7:AB$7),"",INDEX(TableDiv[[GASB]:[GASB]],_xlfn.AGGREGATE(15,3,(TableDiv[[Agency]:[Agency]]=$E736)/(TableDiv[[Agency]:[Agency]]=$E736)*(ROW(TableDiv[Agency])-ROW(TableDiv[[#Headers],[Agency]])),COLUMNS($F$7:AB$7))))</f>
        <v/>
      </c>
      <c r="AC736" s="1069" t="str" cm="1">
        <f t="array" ref="AC736">IF($D736&lt;COLUMNS($F$7:AC$7),"",INDEX(TableDiv[[GASB]:[GASB]],_xlfn.AGGREGATE(15,3,(TableDiv[[Agency]:[Agency]]=$E736)/(TableDiv[[Agency]:[Agency]]=$E736)*(ROW(TableDiv[Agency])-ROW(TableDiv[[#Headers],[Agency]])),COLUMNS($F$7:AC$7))))</f>
        <v/>
      </c>
      <c r="AD736" s="1069" t="str" cm="1">
        <f t="array" ref="AD736">IF($D736&lt;COLUMNS($F$7:AD$7),"",INDEX(TableDiv[[GASB]:[GASB]],_xlfn.AGGREGATE(15,3,(TableDiv[[Agency]:[Agency]]=$E736)/(TableDiv[[Agency]:[Agency]]=$E736)*(ROW(TableDiv[Agency])-ROW(TableDiv[[#Headers],[Agency]])),COLUMNS($F$7:AD$7))))</f>
        <v/>
      </c>
      <c r="AE736" s="1069" t="str" cm="1">
        <f t="array" ref="AE736">IF($D736&lt;COLUMNS($F$7:AE$7),"",INDEX(TableDiv[[GASB]:[GASB]],_xlfn.AGGREGATE(15,3,(TableDiv[[Agency]:[Agency]]=$E736)/(TableDiv[[Agency]:[Agency]]=$E736)*(ROW(TableDiv[Agency])-ROW(TableDiv[[#Headers],[Agency]])),COLUMNS($F$7:AE$7))))</f>
        <v/>
      </c>
      <c r="AF736" s="1069" t="str" cm="1">
        <f t="array" ref="AF736">IF($D736&lt;COLUMNS($F$7:AF$7),"",INDEX(TableDiv[[GASB]:[GASB]],_xlfn.AGGREGATE(15,3,(TableDiv[[Agency]:[Agency]]=$E736)/(TableDiv[[Agency]:[Agency]]=$E736)*(ROW(TableDiv[Agency])-ROW(TableDiv[[#Headers],[Agency]])),COLUMNS($F$7:AF$7))))</f>
        <v/>
      </c>
      <c r="AG736" s="1069" t="str" cm="1">
        <f t="array" ref="AG736">IF($D736&lt;COLUMNS($F$7:AG$7),"",INDEX(TableDiv[[GASB]:[GASB]],_xlfn.AGGREGATE(15,3,(TableDiv[[Agency]:[Agency]]=$E736)/(TableDiv[[Agency]:[Agency]]=$E736)*(ROW(TableDiv[Agency])-ROW(TableDiv[[#Headers],[Agency]])),COLUMNS($F$7:AG$7))))</f>
        <v/>
      </c>
      <c r="AH736" s="1069" t="str" cm="1">
        <f t="array" ref="AH736">IF($D736&lt;COLUMNS($F$7:AH$7),"",INDEX(TableDiv[[GASB]:[GASB]],_xlfn.AGGREGATE(15,3,(TableDiv[[Agency]:[Agency]]=$E736)/(TableDiv[[Agency]:[Agency]]=$E736)*(ROW(TableDiv[Agency])-ROW(TableDiv[[#Headers],[Agency]])),COLUMNS($F$7:AH$7))))</f>
        <v/>
      </c>
      <c r="AI736" s="1069" t="str" cm="1">
        <f t="array" ref="AI736">IF($D736&lt;COLUMNS($F$7:AI$7),"",INDEX(TableDiv[[GASB]:[GASB]],_xlfn.AGGREGATE(15,3,(TableDiv[[Agency]:[Agency]]=$E736)/(TableDiv[[Agency]:[Agency]]=$E736)*(ROW(TableDiv[Agency])-ROW(TableDiv[[#Headers],[Agency]])),COLUMNS($F$7:AI$7))))</f>
        <v/>
      </c>
      <c r="AJ736" s="1069" t="str" cm="1">
        <f t="array" ref="AJ736">IF($D736&lt;COLUMNS($F$7:AJ$7),"",INDEX(TableDiv[[GASB]:[GASB]],_xlfn.AGGREGATE(15,3,(TableDiv[[Agency]:[Agency]]=$E736)/(TableDiv[[Agency]:[Agency]]=$E736)*(ROW(TableDiv[Agency])-ROW(TableDiv[[#Headers],[Agency]])),COLUMNS($F$7:AJ$7))))</f>
        <v/>
      </c>
      <c r="AK736" s="1069" t="str" cm="1">
        <f t="array" ref="AK736">IF($D736&lt;COLUMNS($F$7:AK$7),"",INDEX(TableDiv[[GASB]:[GASB]],_xlfn.AGGREGATE(15,3,(TableDiv[[Agency]:[Agency]]=$E736)/(TableDiv[[Agency]:[Agency]]=$E736)*(ROW(TableDiv[Agency])-ROW(TableDiv[[#Headers],[Agency]])),COLUMNS($F$7:AK$7))))</f>
        <v/>
      </c>
      <c r="AL736" s="1069" t="str" cm="1">
        <f t="array" ref="AL736">IF($D736&lt;COLUMNS($F$7:AL$7),"",INDEX(TableDiv[[GASB]:[GASB]],_xlfn.AGGREGATE(15,3,(TableDiv[[Agency]:[Agency]]=$E736)/(TableDiv[[Agency]:[Agency]]=$E736)*(ROW(TableDiv[Agency])-ROW(TableDiv[[#Headers],[Agency]])),COLUMNS($F$7:AL$7))))</f>
        <v/>
      </c>
      <c r="AM736" s="1069" t="str" cm="1">
        <f t="array" ref="AM736">IF($D736&lt;COLUMNS($F$7:AM$7),"",INDEX(TableDiv[[GASB]:[GASB]],_xlfn.AGGREGATE(15,3,(TableDiv[[Agency]:[Agency]]=$E736)/(TableDiv[[Agency]:[Agency]]=$E736)*(ROW(TableDiv[Agency])-ROW(TableDiv[[#Headers],[Agency]])),COLUMNS($F$7:AM$7))))</f>
        <v/>
      </c>
      <c r="AN736" s="1069"/>
      <c r="AO736" s="1069"/>
      <c r="AP736" s="1069"/>
      <c r="AQ736" s="1069"/>
      <c r="AR736" s="1069"/>
      <c r="AS736" s="1069"/>
    </row>
    <row r="737" spans="1:45">
      <c r="A737" s="1069"/>
      <c r="B737" s="1069"/>
      <c r="C737" s="1069"/>
      <c r="W737" s="1069" t="str" cm="1">
        <f t="array" ref="W737">IF($D737&lt;COLUMNS($F$7:W$7),"",INDEX(TableDiv[[GASB]:[GASB]],_xlfn.AGGREGATE(15,3,(TableDiv[[Agency]:[Agency]]=$E737)/(TableDiv[[Agency]:[Agency]]=$E737)*(ROW(TableDiv[Agency])-ROW(TableDiv[[#Headers],[Agency]])),COLUMNS($F$7:W$7))))</f>
        <v/>
      </c>
      <c r="X737" s="1069" t="str" cm="1">
        <f t="array" ref="X737">IF($D737&lt;COLUMNS($F$7:X$7),"",INDEX(TableDiv[[GASB]:[GASB]],_xlfn.AGGREGATE(15,3,(TableDiv[[Agency]:[Agency]]=$E737)/(TableDiv[[Agency]:[Agency]]=$E737)*(ROW(TableDiv[Agency])-ROW(TableDiv[[#Headers],[Agency]])),COLUMNS($F$7:X$7))))</f>
        <v/>
      </c>
      <c r="Y737" s="1069" t="str" cm="1">
        <f t="array" ref="Y737">IF($D737&lt;COLUMNS($F$7:Y$7),"",INDEX(TableDiv[[GASB]:[GASB]],_xlfn.AGGREGATE(15,3,(TableDiv[[Agency]:[Agency]]=$E737)/(TableDiv[[Agency]:[Agency]]=$E737)*(ROW(TableDiv[Agency])-ROW(TableDiv[[#Headers],[Agency]])),COLUMNS($F$7:Y$7))))</f>
        <v/>
      </c>
      <c r="Z737" s="1069" t="str" cm="1">
        <f t="array" ref="Z737">IF($D737&lt;COLUMNS($F$7:Z$7),"",INDEX(TableDiv[[GASB]:[GASB]],_xlfn.AGGREGATE(15,3,(TableDiv[[Agency]:[Agency]]=$E737)/(TableDiv[[Agency]:[Agency]]=$E737)*(ROW(TableDiv[Agency])-ROW(TableDiv[[#Headers],[Agency]])),COLUMNS($F$7:Z$7))))</f>
        <v/>
      </c>
      <c r="AA737" s="1069" t="str" cm="1">
        <f t="array" ref="AA737">IF($D737&lt;COLUMNS($F$7:AA$7),"",INDEX(TableDiv[[GASB]:[GASB]],_xlfn.AGGREGATE(15,3,(TableDiv[[Agency]:[Agency]]=$E737)/(TableDiv[[Agency]:[Agency]]=$E737)*(ROW(TableDiv[Agency])-ROW(TableDiv[[#Headers],[Agency]])),COLUMNS($F$7:AA$7))))</f>
        <v/>
      </c>
      <c r="AB737" s="1069" t="str" cm="1">
        <f t="array" ref="AB737">IF($D737&lt;COLUMNS($F$7:AB$7),"",INDEX(TableDiv[[GASB]:[GASB]],_xlfn.AGGREGATE(15,3,(TableDiv[[Agency]:[Agency]]=$E737)/(TableDiv[[Agency]:[Agency]]=$E737)*(ROW(TableDiv[Agency])-ROW(TableDiv[[#Headers],[Agency]])),COLUMNS($F$7:AB$7))))</f>
        <v/>
      </c>
      <c r="AC737" s="1069" t="str" cm="1">
        <f t="array" ref="AC737">IF($D737&lt;COLUMNS($F$7:AC$7),"",INDEX(TableDiv[[GASB]:[GASB]],_xlfn.AGGREGATE(15,3,(TableDiv[[Agency]:[Agency]]=$E737)/(TableDiv[[Agency]:[Agency]]=$E737)*(ROW(TableDiv[Agency])-ROW(TableDiv[[#Headers],[Agency]])),COLUMNS($F$7:AC$7))))</f>
        <v/>
      </c>
      <c r="AD737" s="1069" t="str" cm="1">
        <f t="array" ref="AD737">IF($D737&lt;COLUMNS($F$7:AD$7),"",INDEX(TableDiv[[GASB]:[GASB]],_xlfn.AGGREGATE(15,3,(TableDiv[[Agency]:[Agency]]=$E737)/(TableDiv[[Agency]:[Agency]]=$E737)*(ROW(TableDiv[Agency])-ROW(TableDiv[[#Headers],[Agency]])),COLUMNS($F$7:AD$7))))</f>
        <v/>
      </c>
      <c r="AE737" s="1069" t="str" cm="1">
        <f t="array" ref="AE737">IF($D737&lt;COLUMNS($F$7:AE$7),"",INDEX(TableDiv[[GASB]:[GASB]],_xlfn.AGGREGATE(15,3,(TableDiv[[Agency]:[Agency]]=$E737)/(TableDiv[[Agency]:[Agency]]=$E737)*(ROW(TableDiv[Agency])-ROW(TableDiv[[#Headers],[Agency]])),COLUMNS($F$7:AE$7))))</f>
        <v/>
      </c>
      <c r="AF737" s="1069" t="str" cm="1">
        <f t="array" ref="AF737">IF($D737&lt;COLUMNS($F$7:AF$7),"",INDEX(TableDiv[[GASB]:[GASB]],_xlfn.AGGREGATE(15,3,(TableDiv[[Agency]:[Agency]]=$E737)/(TableDiv[[Agency]:[Agency]]=$E737)*(ROW(TableDiv[Agency])-ROW(TableDiv[[#Headers],[Agency]])),COLUMNS($F$7:AF$7))))</f>
        <v/>
      </c>
      <c r="AG737" s="1069" t="str" cm="1">
        <f t="array" ref="AG737">IF($D737&lt;COLUMNS($F$7:AG$7),"",INDEX(TableDiv[[GASB]:[GASB]],_xlfn.AGGREGATE(15,3,(TableDiv[[Agency]:[Agency]]=$E737)/(TableDiv[[Agency]:[Agency]]=$E737)*(ROW(TableDiv[Agency])-ROW(TableDiv[[#Headers],[Agency]])),COLUMNS($F$7:AG$7))))</f>
        <v/>
      </c>
      <c r="AH737" s="1069" t="str" cm="1">
        <f t="array" ref="AH737">IF($D737&lt;COLUMNS($F$7:AH$7),"",INDEX(TableDiv[[GASB]:[GASB]],_xlfn.AGGREGATE(15,3,(TableDiv[[Agency]:[Agency]]=$E737)/(TableDiv[[Agency]:[Agency]]=$E737)*(ROW(TableDiv[Agency])-ROW(TableDiv[[#Headers],[Agency]])),COLUMNS($F$7:AH$7))))</f>
        <v/>
      </c>
      <c r="AI737" s="1069" t="str" cm="1">
        <f t="array" ref="AI737">IF($D737&lt;COLUMNS($F$7:AI$7),"",INDEX(TableDiv[[GASB]:[GASB]],_xlfn.AGGREGATE(15,3,(TableDiv[[Agency]:[Agency]]=$E737)/(TableDiv[[Agency]:[Agency]]=$E737)*(ROW(TableDiv[Agency])-ROW(TableDiv[[#Headers],[Agency]])),COLUMNS($F$7:AI$7))))</f>
        <v/>
      </c>
      <c r="AJ737" s="1069" t="str" cm="1">
        <f t="array" ref="AJ737">IF($D737&lt;COLUMNS($F$7:AJ$7),"",INDEX(TableDiv[[GASB]:[GASB]],_xlfn.AGGREGATE(15,3,(TableDiv[[Agency]:[Agency]]=$E737)/(TableDiv[[Agency]:[Agency]]=$E737)*(ROW(TableDiv[Agency])-ROW(TableDiv[[#Headers],[Agency]])),COLUMNS($F$7:AJ$7))))</f>
        <v/>
      </c>
      <c r="AK737" s="1069" t="str" cm="1">
        <f t="array" ref="AK737">IF($D737&lt;COLUMNS($F$7:AK$7),"",INDEX(TableDiv[[GASB]:[GASB]],_xlfn.AGGREGATE(15,3,(TableDiv[[Agency]:[Agency]]=$E737)/(TableDiv[[Agency]:[Agency]]=$E737)*(ROW(TableDiv[Agency])-ROW(TableDiv[[#Headers],[Agency]])),COLUMNS($F$7:AK$7))))</f>
        <v/>
      </c>
      <c r="AL737" s="1069" t="str" cm="1">
        <f t="array" ref="AL737">IF($D737&lt;COLUMNS($F$7:AL$7),"",INDEX(TableDiv[[GASB]:[GASB]],_xlfn.AGGREGATE(15,3,(TableDiv[[Agency]:[Agency]]=$E737)/(TableDiv[[Agency]:[Agency]]=$E737)*(ROW(TableDiv[Agency])-ROW(TableDiv[[#Headers],[Agency]])),COLUMNS($F$7:AL$7))))</f>
        <v/>
      </c>
      <c r="AM737" s="1069" t="str" cm="1">
        <f t="array" ref="AM737">IF($D737&lt;COLUMNS($F$7:AM$7),"",INDEX(TableDiv[[GASB]:[GASB]],_xlfn.AGGREGATE(15,3,(TableDiv[[Agency]:[Agency]]=$E737)/(TableDiv[[Agency]:[Agency]]=$E737)*(ROW(TableDiv[Agency])-ROW(TableDiv[[#Headers],[Agency]])),COLUMNS($F$7:AM$7))))</f>
        <v/>
      </c>
      <c r="AN737" s="1069"/>
      <c r="AO737" s="1069"/>
      <c r="AP737" s="1069"/>
      <c r="AQ737" s="1069"/>
      <c r="AR737" s="1069"/>
      <c r="AS737" s="1069"/>
    </row>
    <row r="738" spans="1:45">
      <c r="A738" s="1069"/>
      <c r="B738" s="1069"/>
      <c r="C738" s="1069"/>
      <c r="W738" s="1069" t="str" cm="1">
        <f t="array" ref="W738">IF($D738&lt;COLUMNS($F$7:W$7),"",INDEX(TableDiv[[GASB]:[GASB]],_xlfn.AGGREGATE(15,3,(TableDiv[[Agency]:[Agency]]=$E738)/(TableDiv[[Agency]:[Agency]]=$E738)*(ROW(TableDiv[Agency])-ROW(TableDiv[[#Headers],[Agency]])),COLUMNS($F$7:W$7))))</f>
        <v/>
      </c>
      <c r="X738" s="1069" t="str" cm="1">
        <f t="array" ref="X738">IF($D738&lt;COLUMNS($F$7:X$7),"",INDEX(TableDiv[[GASB]:[GASB]],_xlfn.AGGREGATE(15,3,(TableDiv[[Agency]:[Agency]]=$E738)/(TableDiv[[Agency]:[Agency]]=$E738)*(ROW(TableDiv[Agency])-ROW(TableDiv[[#Headers],[Agency]])),COLUMNS($F$7:X$7))))</f>
        <v/>
      </c>
      <c r="Y738" s="1069" t="str" cm="1">
        <f t="array" ref="Y738">IF($D738&lt;COLUMNS($F$7:Y$7),"",INDEX(TableDiv[[GASB]:[GASB]],_xlfn.AGGREGATE(15,3,(TableDiv[[Agency]:[Agency]]=$E738)/(TableDiv[[Agency]:[Agency]]=$E738)*(ROW(TableDiv[Agency])-ROW(TableDiv[[#Headers],[Agency]])),COLUMNS($F$7:Y$7))))</f>
        <v/>
      </c>
      <c r="Z738" s="1069" t="str" cm="1">
        <f t="array" ref="Z738">IF($D738&lt;COLUMNS($F$7:Z$7),"",INDEX(TableDiv[[GASB]:[GASB]],_xlfn.AGGREGATE(15,3,(TableDiv[[Agency]:[Agency]]=$E738)/(TableDiv[[Agency]:[Agency]]=$E738)*(ROW(TableDiv[Agency])-ROW(TableDiv[[#Headers],[Agency]])),COLUMNS($F$7:Z$7))))</f>
        <v/>
      </c>
      <c r="AA738" s="1069" t="str" cm="1">
        <f t="array" ref="AA738">IF($D738&lt;COLUMNS($F$7:AA$7),"",INDEX(TableDiv[[GASB]:[GASB]],_xlfn.AGGREGATE(15,3,(TableDiv[[Agency]:[Agency]]=$E738)/(TableDiv[[Agency]:[Agency]]=$E738)*(ROW(TableDiv[Agency])-ROW(TableDiv[[#Headers],[Agency]])),COLUMNS($F$7:AA$7))))</f>
        <v/>
      </c>
      <c r="AB738" s="1069" t="str" cm="1">
        <f t="array" ref="AB738">IF($D738&lt;COLUMNS($F$7:AB$7),"",INDEX(TableDiv[[GASB]:[GASB]],_xlfn.AGGREGATE(15,3,(TableDiv[[Agency]:[Agency]]=$E738)/(TableDiv[[Agency]:[Agency]]=$E738)*(ROW(TableDiv[Agency])-ROW(TableDiv[[#Headers],[Agency]])),COLUMNS($F$7:AB$7))))</f>
        <v/>
      </c>
      <c r="AC738" s="1069" t="str" cm="1">
        <f t="array" ref="AC738">IF($D738&lt;COLUMNS($F$7:AC$7),"",INDEX(TableDiv[[GASB]:[GASB]],_xlfn.AGGREGATE(15,3,(TableDiv[[Agency]:[Agency]]=$E738)/(TableDiv[[Agency]:[Agency]]=$E738)*(ROW(TableDiv[Agency])-ROW(TableDiv[[#Headers],[Agency]])),COLUMNS($F$7:AC$7))))</f>
        <v/>
      </c>
      <c r="AD738" s="1069" t="str" cm="1">
        <f t="array" ref="AD738">IF($D738&lt;COLUMNS($F$7:AD$7),"",INDEX(TableDiv[[GASB]:[GASB]],_xlfn.AGGREGATE(15,3,(TableDiv[[Agency]:[Agency]]=$E738)/(TableDiv[[Agency]:[Agency]]=$E738)*(ROW(TableDiv[Agency])-ROW(TableDiv[[#Headers],[Agency]])),COLUMNS($F$7:AD$7))))</f>
        <v/>
      </c>
      <c r="AE738" s="1069" t="str" cm="1">
        <f t="array" ref="AE738">IF($D738&lt;COLUMNS($F$7:AE$7),"",INDEX(TableDiv[[GASB]:[GASB]],_xlfn.AGGREGATE(15,3,(TableDiv[[Agency]:[Agency]]=$E738)/(TableDiv[[Agency]:[Agency]]=$E738)*(ROW(TableDiv[Agency])-ROW(TableDiv[[#Headers],[Agency]])),COLUMNS($F$7:AE$7))))</f>
        <v/>
      </c>
      <c r="AF738" s="1069" t="str" cm="1">
        <f t="array" ref="AF738">IF($D738&lt;COLUMNS($F$7:AF$7),"",INDEX(TableDiv[[GASB]:[GASB]],_xlfn.AGGREGATE(15,3,(TableDiv[[Agency]:[Agency]]=$E738)/(TableDiv[[Agency]:[Agency]]=$E738)*(ROW(TableDiv[Agency])-ROW(TableDiv[[#Headers],[Agency]])),COLUMNS($F$7:AF$7))))</f>
        <v/>
      </c>
      <c r="AG738" s="1069" t="str" cm="1">
        <f t="array" ref="AG738">IF($D738&lt;COLUMNS($F$7:AG$7),"",INDEX(TableDiv[[GASB]:[GASB]],_xlfn.AGGREGATE(15,3,(TableDiv[[Agency]:[Agency]]=$E738)/(TableDiv[[Agency]:[Agency]]=$E738)*(ROW(TableDiv[Agency])-ROW(TableDiv[[#Headers],[Agency]])),COLUMNS($F$7:AG$7))))</f>
        <v/>
      </c>
      <c r="AH738" s="1069" t="str" cm="1">
        <f t="array" ref="AH738">IF($D738&lt;COLUMNS($F$7:AH$7),"",INDEX(TableDiv[[GASB]:[GASB]],_xlfn.AGGREGATE(15,3,(TableDiv[[Agency]:[Agency]]=$E738)/(TableDiv[[Agency]:[Agency]]=$E738)*(ROW(TableDiv[Agency])-ROW(TableDiv[[#Headers],[Agency]])),COLUMNS($F$7:AH$7))))</f>
        <v/>
      </c>
      <c r="AI738" s="1069" t="str" cm="1">
        <f t="array" ref="AI738">IF($D738&lt;COLUMNS($F$7:AI$7),"",INDEX(TableDiv[[GASB]:[GASB]],_xlfn.AGGREGATE(15,3,(TableDiv[[Agency]:[Agency]]=$E738)/(TableDiv[[Agency]:[Agency]]=$E738)*(ROW(TableDiv[Agency])-ROW(TableDiv[[#Headers],[Agency]])),COLUMNS($F$7:AI$7))))</f>
        <v/>
      </c>
      <c r="AJ738" s="1069" t="str" cm="1">
        <f t="array" ref="AJ738">IF($D738&lt;COLUMNS($F$7:AJ$7),"",INDEX(TableDiv[[GASB]:[GASB]],_xlfn.AGGREGATE(15,3,(TableDiv[[Agency]:[Agency]]=$E738)/(TableDiv[[Agency]:[Agency]]=$E738)*(ROW(TableDiv[Agency])-ROW(TableDiv[[#Headers],[Agency]])),COLUMNS($F$7:AJ$7))))</f>
        <v/>
      </c>
      <c r="AK738" s="1069" t="str" cm="1">
        <f t="array" ref="AK738">IF($D738&lt;COLUMNS($F$7:AK$7),"",INDEX(TableDiv[[GASB]:[GASB]],_xlfn.AGGREGATE(15,3,(TableDiv[[Agency]:[Agency]]=$E738)/(TableDiv[[Agency]:[Agency]]=$E738)*(ROW(TableDiv[Agency])-ROW(TableDiv[[#Headers],[Agency]])),COLUMNS($F$7:AK$7))))</f>
        <v/>
      </c>
      <c r="AL738" s="1069" t="str" cm="1">
        <f t="array" ref="AL738">IF($D738&lt;COLUMNS($F$7:AL$7),"",INDEX(TableDiv[[GASB]:[GASB]],_xlfn.AGGREGATE(15,3,(TableDiv[[Agency]:[Agency]]=$E738)/(TableDiv[[Agency]:[Agency]]=$E738)*(ROW(TableDiv[Agency])-ROW(TableDiv[[#Headers],[Agency]])),COLUMNS($F$7:AL$7))))</f>
        <v/>
      </c>
      <c r="AM738" s="1069" t="str" cm="1">
        <f t="array" ref="AM738">IF($D738&lt;COLUMNS($F$7:AM$7),"",INDEX(TableDiv[[GASB]:[GASB]],_xlfn.AGGREGATE(15,3,(TableDiv[[Agency]:[Agency]]=$E738)/(TableDiv[[Agency]:[Agency]]=$E738)*(ROW(TableDiv[Agency])-ROW(TableDiv[[#Headers],[Agency]])),COLUMNS($F$7:AM$7))))</f>
        <v/>
      </c>
      <c r="AN738" s="1069"/>
      <c r="AO738" s="1069"/>
      <c r="AP738" s="1069"/>
      <c r="AQ738" s="1069"/>
      <c r="AR738" s="1069"/>
      <c r="AS738" s="1069"/>
    </row>
    <row r="739" spans="1:45">
      <c r="A739" s="1069"/>
      <c r="B739" s="1069"/>
      <c r="C739" s="1069"/>
      <c r="W739" s="1069" t="str" cm="1">
        <f t="array" ref="W739">IF($D739&lt;COLUMNS($F$7:W$7),"",INDEX(TableDiv[[GASB]:[GASB]],_xlfn.AGGREGATE(15,3,(TableDiv[[Agency]:[Agency]]=$E739)/(TableDiv[[Agency]:[Agency]]=$E739)*(ROW(TableDiv[Agency])-ROW(TableDiv[[#Headers],[Agency]])),COLUMNS($F$7:W$7))))</f>
        <v/>
      </c>
      <c r="X739" s="1069" t="str" cm="1">
        <f t="array" ref="X739">IF($D739&lt;COLUMNS($F$7:X$7),"",INDEX(TableDiv[[GASB]:[GASB]],_xlfn.AGGREGATE(15,3,(TableDiv[[Agency]:[Agency]]=$E739)/(TableDiv[[Agency]:[Agency]]=$E739)*(ROW(TableDiv[Agency])-ROW(TableDiv[[#Headers],[Agency]])),COLUMNS($F$7:X$7))))</f>
        <v/>
      </c>
      <c r="Y739" s="1069" t="str" cm="1">
        <f t="array" ref="Y739">IF($D739&lt;COLUMNS($F$7:Y$7),"",INDEX(TableDiv[[GASB]:[GASB]],_xlfn.AGGREGATE(15,3,(TableDiv[[Agency]:[Agency]]=$E739)/(TableDiv[[Agency]:[Agency]]=$E739)*(ROW(TableDiv[Agency])-ROW(TableDiv[[#Headers],[Agency]])),COLUMNS($F$7:Y$7))))</f>
        <v/>
      </c>
      <c r="Z739" s="1069" t="str" cm="1">
        <f t="array" ref="Z739">IF($D739&lt;COLUMNS($F$7:Z$7),"",INDEX(TableDiv[[GASB]:[GASB]],_xlfn.AGGREGATE(15,3,(TableDiv[[Agency]:[Agency]]=$E739)/(TableDiv[[Agency]:[Agency]]=$E739)*(ROW(TableDiv[Agency])-ROW(TableDiv[[#Headers],[Agency]])),COLUMNS($F$7:Z$7))))</f>
        <v/>
      </c>
      <c r="AA739" s="1069" t="str" cm="1">
        <f t="array" ref="AA739">IF($D739&lt;COLUMNS($F$7:AA$7),"",INDEX(TableDiv[[GASB]:[GASB]],_xlfn.AGGREGATE(15,3,(TableDiv[[Agency]:[Agency]]=$E739)/(TableDiv[[Agency]:[Agency]]=$E739)*(ROW(TableDiv[Agency])-ROW(TableDiv[[#Headers],[Agency]])),COLUMNS($F$7:AA$7))))</f>
        <v/>
      </c>
      <c r="AB739" s="1069" t="str" cm="1">
        <f t="array" ref="AB739">IF($D739&lt;COLUMNS($F$7:AB$7),"",INDEX(TableDiv[[GASB]:[GASB]],_xlfn.AGGREGATE(15,3,(TableDiv[[Agency]:[Agency]]=$E739)/(TableDiv[[Agency]:[Agency]]=$E739)*(ROW(TableDiv[Agency])-ROW(TableDiv[[#Headers],[Agency]])),COLUMNS($F$7:AB$7))))</f>
        <v/>
      </c>
      <c r="AC739" s="1069" t="str" cm="1">
        <f t="array" ref="AC739">IF($D739&lt;COLUMNS($F$7:AC$7),"",INDEX(TableDiv[[GASB]:[GASB]],_xlfn.AGGREGATE(15,3,(TableDiv[[Agency]:[Agency]]=$E739)/(TableDiv[[Agency]:[Agency]]=$E739)*(ROW(TableDiv[Agency])-ROW(TableDiv[[#Headers],[Agency]])),COLUMNS($F$7:AC$7))))</f>
        <v/>
      </c>
      <c r="AD739" s="1069" t="str" cm="1">
        <f t="array" ref="AD739">IF($D739&lt;COLUMNS($F$7:AD$7),"",INDEX(TableDiv[[GASB]:[GASB]],_xlfn.AGGREGATE(15,3,(TableDiv[[Agency]:[Agency]]=$E739)/(TableDiv[[Agency]:[Agency]]=$E739)*(ROW(TableDiv[Agency])-ROW(TableDiv[[#Headers],[Agency]])),COLUMNS($F$7:AD$7))))</f>
        <v/>
      </c>
      <c r="AE739" s="1069" t="str" cm="1">
        <f t="array" ref="AE739">IF($D739&lt;COLUMNS($F$7:AE$7),"",INDEX(TableDiv[[GASB]:[GASB]],_xlfn.AGGREGATE(15,3,(TableDiv[[Agency]:[Agency]]=$E739)/(TableDiv[[Agency]:[Agency]]=$E739)*(ROW(TableDiv[Agency])-ROW(TableDiv[[#Headers],[Agency]])),COLUMNS($F$7:AE$7))))</f>
        <v/>
      </c>
      <c r="AF739" s="1069" t="str" cm="1">
        <f t="array" ref="AF739">IF($D739&lt;COLUMNS($F$7:AF$7),"",INDEX(TableDiv[[GASB]:[GASB]],_xlfn.AGGREGATE(15,3,(TableDiv[[Agency]:[Agency]]=$E739)/(TableDiv[[Agency]:[Agency]]=$E739)*(ROW(TableDiv[Agency])-ROW(TableDiv[[#Headers],[Agency]])),COLUMNS($F$7:AF$7))))</f>
        <v/>
      </c>
      <c r="AG739" s="1069" t="str" cm="1">
        <f t="array" ref="AG739">IF($D739&lt;COLUMNS($F$7:AG$7),"",INDEX(TableDiv[[GASB]:[GASB]],_xlfn.AGGREGATE(15,3,(TableDiv[[Agency]:[Agency]]=$E739)/(TableDiv[[Agency]:[Agency]]=$E739)*(ROW(TableDiv[Agency])-ROW(TableDiv[[#Headers],[Agency]])),COLUMNS($F$7:AG$7))))</f>
        <v/>
      </c>
      <c r="AH739" s="1069" t="str" cm="1">
        <f t="array" ref="AH739">IF($D739&lt;COLUMNS($F$7:AH$7),"",INDEX(TableDiv[[GASB]:[GASB]],_xlfn.AGGREGATE(15,3,(TableDiv[[Agency]:[Agency]]=$E739)/(TableDiv[[Agency]:[Agency]]=$E739)*(ROW(TableDiv[Agency])-ROW(TableDiv[[#Headers],[Agency]])),COLUMNS($F$7:AH$7))))</f>
        <v/>
      </c>
      <c r="AI739" s="1069" t="str" cm="1">
        <f t="array" ref="AI739">IF($D739&lt;COLUMNS($F$7:AI$7),"",INDEX(TableDiv[[GASB]:[GASB]],_xlfn.AGGREGATE(15,3,(TableDiv[[Agency]:[Agency]]=$E739)/(TableDiv[[Agency]:[Agency]]=$E739)*(ROW(TableDiv[Agency])-ROW(TableDiv[[#Headers],[Agency]])),COLUMNS($F$7:AI$7))))</f>
        <v/>
      </c>
      <c r="AJ739" s="1069" t="str" cm="1">
        <f t="array" ref="AJ739">IF($D739&lt;COLUMNS($F$7:AJ$7),"",INDEX(TableDiv[[GASB]:[GASB]],_xlfn.AGGREGATE(15,3,(TableDiv[[Agency]:[Agency]]=$E739)/(TableDiv[[Agency]:[Agency]]=$E739)*(ROW(TableDiv[Agency])-ROW(TableDiv[[#Headers],[Agency]])),COLUMNS($F$7:AJ$7))))</f>
        <v/>
      </c>
      <c r="AK739" s="1069" t="str" cm="1">
        <f t="array" ref="AK739">IF($D739&lt;COLUMNS($F$7:AK$7),"",INDEX(TableDiv[[GASB]:[GASB]],_xlfn.AGGREGATE(15,3,(TableDiv[[Agency]:[Agency]]=$E739)/(TableDiv[[Agency]:[Agency]]=$E739)*(ROW(TableDiv[Agency])-ROW(TableDiv[[#Headers],[Agency]])),COLUMNS($F$7:AK$7))))</f>
        <v/>
      </c>
      <c r="AL739" s="1069" t="str" cm="1">
        <f t="array" ref="AL739">IF($D739&lt;COLUMNS($F$7:AL$7),"",INDEX(TableDiv[[GASB]:[GASB]],_xlfn.AGGREGATE(15,3,(TableDiv[[Agency]:[Agency]]=$E739)/(TableDiv[[Agency]:[Agency]]=$E739)*(ROW(TableDiv[Agency])-ROW(TableDiv[[#Headers],[Agency]])),COLUMNS($F$7:AL$7))))</f>
        <v/>
      </c>
      <c r="AM739" s="1069" t="str" cm="1">
        <f t="array" ref="AM739">IF($D739&lt;COLUMNS($F$7:AM$7),"",INDEX(TableDiv[[GASB]:[GASB]],_xlfn.AGGREGATE(15,3,(TableDiv[[Agency]:[Agency]]=$E739)/(TableDiv[[Agency]:[Agency]]=$E739)*(ROW(TableDiv[Agency])-ROW(TableDiv[[#Headers],[Agency]])),COLUMNS($F$7:AM$7))))</f>
        <v/>
      </c>
      <c r="AN739" s="1069"/>
      <c r="AO739" s="1069"/>
      <c r="AP739" s="1069"/>
      <c r="AQ739" s="1069"/>
      <c r="AR739" s="1069"/>
      <c r="AS739" s="1069"/>
    </row>
    <row r="740" spans="1:45">
      <c r="A740" s="1069"/>
      <c r="B740" s="1069"/>
      <c r="C740" s="1069"/>
      <c r="W740" s="1069" t="str" cm="1">
        <f t="array" ref="W740">IF($D740&lt;COLUMNS($F$7:W$7),"",INDEX(TableDiv[[GASB]:[GASB]],_xlfn.AGGREGATE(15,3,(TableDiv[[Agency]:[Agency]]=$E740)/(TableDiv[[Agency]:[Agency]]=$E740)*(ROW(TableDiv[Agency])-ROW(TableDiv[[#Headers],[Agency]])),COLUMNS($F$7:W$7))))</f>
        <v/>
      </c>
      <c r="X740" s="1069" t="str" cm="1">
        <f t="array" ref="X740">IF($D740&lt;COLUMNS($F$7:X$7),"",INDEX(TableDiv[[GASB]:[GASB]],_xlfn.AGGREGATE(15,3,(TableDiv[[Agency]:[Agency]]=$E740)/(TableDiv[[Agency]:[Agency]]=$E740)*(ROW(TableDiv[Agency])-ROW(TableDiv[[#Headers],[Agency]])),COLUMNS($F$7:X$7))))</f>
        <v/>
      </c>
      <c r="Y740" s="1069" t="str" cm="1">
        <f t="array" ref="Y740">IF($D740&lt;COLUMNS($F$7:Y$7),"",INDEX(TableDiv[[GASB]:[GASB]],_xlfn.AGGREGATE(15,3,(TableDiv[[Agency]:[Agency]]=$E740)/(TableDiv[[Agency]:[Agency]]=$E740)*(ROW(TableDiv[Agency])-ROW(TableDiv[[#Headers],[Agency]])),COLUMNS($F$7:Y$7))))</f>
        <v/>
      </c>
      <c r="Z740" s="1069" t="str" cm="1">
        <f t="array" ref="Z740">IF($D740&lt;COLUMNS($F$7:Z$7),"",INDEX(TableDiv[[GASB]:[GASB]],_xlfn.AGGREGATE(15,3,(TableDiv[[Agency]:[Agency]]=$E740)/(TableDiv[[Agency]:[Agency]]=$E740)*(ROW(TableDiv[Agency])-ROW(TableDiv[[#Headers],[Agency]])),COLUMNS($F$7:Z$7))))</f>
        <v/>
      </c>
      <c r="AA740" s="1069" t="str" cm="1">
        <f t="array" ref="AA740">IF($D740&lt;COLUMNS($F$7:AA$7),"",INDEX(TableDiv[[GASB]:[GASB]],_xlfn.AGGREGATE(15,3,(TableDiv[[Agency]:[Agency]]=$E740)/(TableDiv[[Agency]:[Agency]]=$E740)*(ROW(TableDiv[Agency])-ROW(TableDiv[[#Headers],[Agency]])),COLUMNS($F$7:AA$7))))</f>
        <v/>
      </c>
      <c r="AB740" s="1069" t="str" cm="1">
        <f t="array" ref="AB740">IF($D740&lt;COLUMNS($F$7:AB$7),"",INDEX(TableDiv[[GASB]:[GASB]],_xlfn.AGGREGATE(15,3,(TableDiv[[Agency]:[Agency]]=$E740)/(TableDiv[[Agency]:[Agency]]=$E740)*(ROW(TableDiv[Agency])-ROW(TableDiv[[#Headers],[Agency]])),COLUMNS($F$7:AB$7))))</f>
        <v/>
      </c>
      <c r="AC740" s="1069" t="str" cm="1">
        <f t="array" ref="AC740">IF($D740&lt;COLUMNS($F$7:AC$7),"",INDEX(TableDiv[[GASB]:[GASB]],_xlfn.AGGREGATE(15,3,(TableDiv[[Agency]:[Agency]]=$E740)/(TableDiv[[Agency]:[Agency]]=$E740)*(ROW(TableDiv[Agency])-ROW(TableDiv[[#Headers],[Agency]])),COLUMNS($F$7:AC$7))))</f>
        <v/>
      </c>
      <c r="AD740" s="1069" t="str" cm="1">
        <f t="array" ref="AD740">IF($D740&lt;COLUMNS($F$7:AD$7),"",INDEX(TableDiv[[GASB]:[GASB]],_xlfn.AGGREGATE(15,3,(TableDiv[[Agency]:[Agency]]=$E740)/(TableDiv[[Agency]:[Agency]]=$E740)*(ROW(TableDiv[Agency])-ROW(TableDiv[[#Headers],[Agency]])),COLUMNS($F$7:AD$7))))</f>
        <v/>
      </c>
      <c r="AE740" s="1069" t="str" cm="1">
        <f t="array" ref="AE740">IF($D740&lt;COLUMNS($F$7:AE$7),"",INDEX(TableDiv[[GASB]:[GASB]],_xlfn.AGGREGATE(15,3,(TableDiv[[Agency]:[Agency]]=$E740)/(TableDiv[[Agency]:[Agency]]=$E740)*(ROW(TableDiv[Agency])-ROW(TableDiv[[#Headers],[Agency]])),COLUMNS($F$7:AE$7))))</f>
        <v/>
      </c>
      <c r="AF740" s="1069" t="str" cm="1">
        <f t="array" ref="AF740">IF($D740&lt;COLUMNS($F$7:AF$7),"",INDEX(TableDiv[[GASB]:[GASB]],_xlfn.AGGREGATE(15,3,(TableDiv[[Agency]:[Agency]]=$E740)/(TableDiv[[Agency]:[Agency]]=$E740)*(ROW(TableDiv[Agency])-ROW(TableDiv[[#Headers],[Agency]])),COLUMNS($F$7:AF$7))))</f>
        <v/>
      </c>
      <c r="AG740" s="1069" t="str" cm="1">
        <f t="array" ref="AG740">IF($D740&lt;COLUMNS($F$7:AG$7),"",INDEX(TableDiv[[GASB]:[GASB]],_xlfn.AGGREGATE(15,3,(TableDiv[[Agency]:[Agency]]=$E740)/(TableDiv[[Agency]:[Agency]]=$E740)*(ROW(TableDiv[Agency])-ROW(TableDiv[[#Headers],[Agency]])),COLUMNS($F$7:AG$7))))</f>
        <v/>
      </c>
      <c r="AH740" s="1069" t="str" cm="1">
        <f t="array" ref="AH740">IF($D740&lt;COLUMNS($F$7:AH$7),"",INDEX(TableDiv[[GASB]:[GASB]],_xlfn.AGGREGATE(15,3,(TableDiv[[Agency]:[Agency]]=$E740)/(TableDiv[[Agency]:[Agency]]=$E740)*(ROW(TableDiv[Agency])-ROW(TableDiv[[#Headers],[Agency]])),COLUMNS($F$7:AH$7))))</f>
        <v/>
      </c>
      <c r="AI740" s="1069" t="str" cm="1">
        <f t="array" ref="AI740">IF($D740&lt;COLUMNS($F$7:AI$7),"",INDEX(TableDiv[[GASB]:[GASB]],_xlfn.AGGREGATE(15,3,(TableDiv[[Agency]:[Agency]]=$E740)/(TableDiv[[Agency]:[Agency]]=$E740)*(ROW(TableDiv[Agency])-ROW(TableDiv[[#Headers],[Agency]])),COLUMNS($F$7:AI$7))))</f>
        <v/>
      </c>
      <c r="AJ740" s="1069" t="str" cm="1">
        <f t="array" ref="AJ740">IF($D740&lt;COLUMNS($F$7:AJ$7),"",INDEX(TableDiv[[GASB]:[GASB]],_xlfn.AGGREGATE(15,3,(TableDiv[[Agency]:[Agency]]=$E740)/(TableDiv[[Agency]:[Agency]]=$E740)*(ROW(TableDiv[Agency])-ROW(TableDiv[[#Headers],[Agency]])),COLUMNS($F$7:AJ$7))))</f>
        <v/>
      </c>
      <c r="AK740" s="1069" t="str" cm="1">
        <f t="array" ref="AK740">IF($D740&lt;COLUMNS($F$7:AK$7),"",INDEX(TableDiv[[GASB]:[GASB]],_xlfn.AGGREGATE(15,3,(TableDiv[[Agency]:[Agency]]=$E740)/(TableDiv[[Agency]:[Agency]]=$E740)*(ROW(TableDiv[Agency])-ROW(TableDiv[[#Headers],[Agency]])),COLUMNS($F$7:AK$7))))</f>
        <v/>
      </c>
      <c r="AL740" s="1069" t="str" cm="1">
        <f t="array" ref="AL740">IF($D740&lt;COLUMNS($F$7:AL$7),"",INDEX(TableDiv[[GASB]:[GASB]],_xlfn.AGGREGATE(15,3,(TableDiv[[Agency]:[Agency]]=$E740)/(TableDiv[[Agency]:[Agency]]=$E740)*(ROW(TableDiv[Agency])-ROW(TableDiv[[#Headers],[Agency]])),COLUMNS($F$7:AL$7))))</f>
        <v/>
      </c>
      <c r="AM740" s="1069" t="str" cm="1">
        <f t="array" ref="AM740">IF($D740&lt;COLUMNS($F$7:AM$7),"",INDEX(TableDiv[[GASB]:[GASB]],_xlfn.AGGREGATE(15,3,(TableDiv[[Agency]:[Agency]]=$E740)/(TableDiv[[Agency]:[Agency]]=$E740)*(ROW(TableDiv[Agency])-ROW(TableDiv[[#Headers],[Agency]])),COLUMNS($F$7:AM$7))))</f>
        <v/>
      </c>
      <c r="AN740" s="1069"/>
      <c r="AO740" s="1069"/>
      <c r="AP740" s="1069"/>
      <c r="AQ740" s="1069"/>
      <c r="AR740" s="1069"/>
      <c r="AS740" s="1069"/>
    </row>
    <row r="741" spans="1:45">
      <c r="A741" s="1069"/>
      <c r="B741" s="1069"/>
      <c r="C741" s="1069"/>
      <c r="W741" s="1069" t="str" cm="1">
        <f t="array" ref="W741">IF($D741&lt;COLUMNS($F$7:W$7),"",INDEX(TableDiv[[GASB]:[GASB]],_xlfn.AGGREGATE(15,3,(TableDiv[[Agency]:[Agency]]=$E741)/(TableDiv[[Agency]:[Agency]]=$E741)*(ROW(TableDiv[Agency])-ROW(TableDiv[[#Headers],[Agency]])),COLUMNS($F$7:W$7))))</f>
        <v/>
      </c>
      <c r="X741" s="1069" t="str" cm="1">
        <f t="array" ref="X741">IF($D741&lt;COLUMNS($F$7:X$7),"",INDEX(TableDiv[[GASB]:[GASB]],_xlfn.AGGREGATE(15,3,(TableDiv[[Agency]:[Agency]]=$E741)/(TableDiv[[Agency]:[Agency]]=$E741)*(ROW(TableDiv[Agency])-ROW(TableDiv[[#Headers],[Agency]])),COLUMNS($F$7:X$7))))</f>
        <v/>
      </c>
      <c r="Y741" s="1069" t="str" cm="1">
        <f t="array" ref="Y741">IF($D741&lt;COLUMNS($F$7:Y$7),"",INDEX(TableDiv[[GASB]:[GASB]],_xlfn.AGGREGATE(15,3,(TableDiv[[Agency]:[Agency]]=$E741)/(TableDiv[[Agency]:[Agency]]=$E741)*(ROW(TableDiv[Agency])-ROW(TableDiv[[#Headers],[Agency]])),COLUMNS($F$7:Y$7))))</f>
        <v/>
      </c>
      <c r="Z741" s="1069" t="str" cm="1">
        <f t="array" ref="Z741">IF($D741&lt;COLUMNS($F$7:Z$7),"",INDEX(TableDiv[[GASB]:[GASB]],_xlfn.AGGREGATE(15,3,(TableDiv[[Agency]:[Agency]]=$E741)/(TableDiv[[Agency]:[Agency]]=$E741)*(ROW(TableDiv[Agency])-ROW(TableDiv[[#Headers],[Agency]])),COLUMNS($F$7:Z$7))))</f>
        <v/>
      </c>
      <c r="AA741" s="1069" t="str" cm="1">
        <f t="array" ref="AA741">IF($D741&lt;COLUMNS($F$7:AA$7),"",INDEX(TableDiv[[GASB]:[GASB]],_xlfn.AGGREGATE(15,3,(TableDiv[[Agency]:[Agency]]=$E741)/(TableDiv[[Agency]:[Agency]]=$E741)*(ROW(TableDiv[Agency])-ROW(TableDiv[[#Headers],[Agency]])),COLUMNS($F$7:AA$7))))</f>
        <v/>
      </c>
      <c r="AB741" s="1069" t="str" cm="1">
        <f t="array" ref="AB741">IF($D741&lt;COLUMNS($F$7:AB$7),"",INDEX(TableDiv[[GASB]:[GASB]],_xlfn.AGGREGATE(15,3,(TableDiv[[Agency]:[Agency]]=$E741)/(TableDiv[[Agency]:[Agency]]=$E741)*(ROW(TableDiv[Agency])-ROW(TableDiv[[#Headers],[Agency]])),COLUMNS($F$7:AB$7))))</f>
        <v/>
      </c>
      <c r="AC741" s="1069" t="str" cm="1">
        <f t="array" ref="AC741">IF($D741&lt;COLUMNS($F$7:AC$7),"",INDEX(TableDiv[[GASB]:[GASB]],_xlfn.AGGREGATE(15,3,(TableDiv[[Agency]:[Agency]]=$E741)/(TableDiv[[Agency]:[Agency]]=$E741)*(ROW(TableDiv[Agency])-ROW(TableDiv[[#Headers],[Agency]])),COLUMNS($F$7:AC$7))))</f>
        <v/>
      </c>
      <c r="AD741" s="1069" t="str" cm="1">
        <f t="array" ref="AD741">IF($D741&lt;COLUMNS($F$7:AD$7),"",INDEX(TableDiv[[GASB]:[GASB]],_xlfn.AGGREGATE(15,3,(TableDiv[[Agency]:[Agency]]=$E741)/(TableDiv[[Agency]:[Agency]]=$E741)*(ROW(TableDiv[Agency])-ROW(TableDiv[[#Headers],[Agency]])),COLUMNS($F$7:AD$7))))</f>
        <v/>
      </c>
      <c r="AE741" s="1069" t="str" cm="1">
        <f t="array" ref="AE741">IF($D741&lt;COLUMNS($F$7:AE$7),"",INDEX(TableDiv[[GASB]:[GASB]],_xlfn.AGGREGATE(15,3,(TableDiv[[Agency]:[Agency]]=$E741)/(TableDiv[[Agency]:[Agency]]=$E741)*(ROW(TableDiv[Agency])-ROW(TableDiv[[#Headers],[Agency]])),COLUMNS($F$7:AE$7))))</f>
        <v/>
      </c>
      <c r="AF741" s="1069" t="str" cm="1">
        <f t="array" ref="AF741">IF($D741&lt;COLUMNS($F$7:AF$7),"",INDEX(TableDiv[[GASB]:[GASB]],_xlfn.AGGREGATE(15,3,(TableDiv[[Agency]:[Agency]]=$E741)/(TableDiv[[Agency]:[Agency]]=$E741)*(ROW(TableDiv[Agency])-ROW(TableDiv[[#Headers],[Agency]])),COLUMNS($F$7:AF$7))))</f>
        <v/>
      </c>
      <c r="AG741" s="1069" t="str" cm="1">
        <f t="array" ref="AG741">IF($D741&lt;COLUMNS($F$7:AG$7),"",INDEX(TableDiv[[GASB]:[GASB]],_xlfn.AGGREGATE(15,3,(TableDiv[[Agency]:[Agency]]=$E741)/(TableDiv[[Agency]:[Agency]]=$E741)*(ROW(TableDiv[Agency])-ROW(TableDiv[[#Headers],[Agency]])),COLUMNS($F$7:AG$7))))</f>
        <v/>
      </c>
      <c r="AH741" s="1069" t="str" cm="1">
        <f t="array" ref="AH741">IF($D741&lt;COLUMNS($F$7:AH$7),"",INDEX(TableDiv[[GASB]:[GASB]],_xlfn.AGGREGATE(15,3,(TableDiv[[Agency]:[Agency]]=$E741)/(TableDiv[[Agency]:[Agency]]=$E741)*(ROW(TableDiv[Agency])-ROW(TableDiv[[#Headers],[Agency]])),COLUMNS($F$7:AH$7))))</f>
        <v/>
      </c>
      <c r="AI741" s="1069" t="str" cm="1">
        <f t="array" ref="AI741">IF($D741&lt;COLUMNS($F$7:AI$7),"",INDEX(TableDiv[[GASB]:[GASB]],_xlfn.AGGREGATE(15,3,(TableDiv[[Agency]:[Agency]]=$E741)/(TableDiv[[Agency]:[Agency]]=$E741)*(ROW(TableDiv[Agency])-ROW(TableDiv[[#Headers],[Agency]])),COLUMNS($F$7:AI$7))))</f>
        <v/>
      </c>
      <c r="AJ741" s="1069" t="str" cm="1">
        <f t="array" ref="AJ741">IF($D741&lt;COLUMNS($F$7:AJ$7),"",INDEX(TableDiv[[GASB]:[GASB]],_xlfn.AGGREGATE(15,3,(TableDiv[[Agency]:[Agency]]=$E741)/(TableDiv[[Agency]:[Agency]]=$E741)*(ROW(TableDiv[Agency])-ROW(TableDiv[[#Headers],[Agency]])),COLUMNS($F$7:AJ$7))))</f>
        <v/>
      </c>
      <c r="AK741" s="1069" t="str" cm="1">
        <f t="array" ref="AK741">IF($D741&lt;COLUMNS($F$7:AK$7),"",INDEX(TableDiv[[GASB]:[GASB]],_xlfn.AGGREGATE(15,3,(TableDiv[[Agency]:[Agency]]=$E741)/(TableDiv[[Agency]:[Agency]]=$E741)*(ROW(TableDiv[Agency])-ROW(TableDiv[[#Headers],[Agency]])),COLUMNS($F$7:AK$7))))</f>
        <v/>
      </c>
      <c r="AL741" s="1069" t="str" cm="1">
        <f t="array" ref="AL741">IF($D741&lt;COLUMNS($F$7:AL$7),"",INDEX(TableDiv[[GASB]:[GASB]],_xlfn.AGGREGATE(15,3,(TableDiv[[Agency]:[Agency]]=$E741)/(TableDiv[[Agency]:[Agency]]=$E741)*(ROW(TableDiv[Agency])-ROW(TableDiv[[#Headers],[Agency]])),COLUMNS($F$7:AL$7))))</f>
        <v/>
      </c>
      <c r="AM741" s="1069" t="str" cm="1">
        <f t="array" ref="AM741">IF($D741&lt;COLUMNS($F$7:AM$7),"",INDEX(TableDiv[[GASB]:[GASB]],_xlfn.AGGREGATE(15,3,(TableDiv[[Agency]:[Agency]]=$E741)/(TableDiv[[Agency]:[Agency]]=$E741)*(ROW(TableDiv[Agency])-ROW(TableDiv[[#Headers],[Agency]])),COLUMNS($F$7:AM$7))))</f>
        <v/>
      </c>
      <c r="AN741" s="1069"/>
      <c r="AO741" s="1069"/>
      <c r="AP741" s="1069"/>
      <c r="AQ741" s="1069"/>
      <c r="AR741" s="1069"/>
      <c r="AS741" s="1069"/>
    </row>
    <row r="742" spans="1:45">
      <c r="A742" s="1069"/>
      <c r="B742" s="1069"/>
      <c r="C742" s="1069"/>
      <c r="W742" s="1069" t="str" cm="1">
        <f t="array" ref="W742">IF($D742&lt;COLUMNS($F$7:W$7),"",INDEX(TableDiv[[GASB]:[GASB]],_xlfn.AGGREGATE(15,3,(TableDiv[[Agency]:[Agency]]=$E742)/(TableDiv[[Agency]:[Agency]]=$E742)*(ROW(TableDiv[Agency])-ROW(TableDiv[[#Headers],[Agency]])),COLUMNS($F$7:W$7))))</f>
        <v/>
      </c>
      <c r="X742" s="1069" t="str" cm="1">
        <f t="array" ref="X742">IF($D742&lt;COLUMNS($F$7:X$7),"",INDEX(TableDiv[[GASB]:[GASB]],_xlfn.AGGREGATE(15,3,(TableDiv[[Agency]:[Agency]]=$E742)/(TableDiv[[Agency]:[Agency]]=$E742)*(ROW(TableDiv[Agency])-ROW(TableDiv[[#Headers],[Agency]])),COLUMNS($F$7:X$7))))</f>
        <v/>
      </c>
      <c r="Y742" s="1069" t="str" cm="1">
        <f t="array" ref="Y742">IF($D742&lt;COLUMNS($F$7:Y$7),"",INDEX(TableDiv[[GASB]:[GASB]],_xlfn.AGGREGATE(15,3,(TableDiv[[Agency]:[Agency]]=$E742)/(TableDiv[[Agency]:[Agency]]=$E742)*(ROW(TableDiv[Agency])-ROW(TableDiv[[#Headers],[Agency]])),COLUMNS($F$7:Y$7))))</f>
        <v/>
      </c>
      <c r="Z742" s="1069" t="str" cm="1">
        <f t="array" ref="Z742">IF($D742&lt;COLUMNS($F$7:Z$7),"",INDEX(TableDiv[[GASB]:[GASB]],_xlfn.AGGREGATE(15,3,(TableDiv[[Agency]:[Agency]]=$E742)/(TableDiv[[Agency]:[Agency]]=$E742)*(ROW(TableDiv[Agency])-ROW(TableDiv[[#Headers],[Agency]])),COLUMNS($F$7:Z$7))))</f>
        <v/>
      </c>
      <c r="AA742" s="1069" t="str" cm="1">
        <f t="array" ref="AA742">IF($D742&lt;COLUMNS($F$7:AA$7),"",INDEX(TableDiv[[GASB]:[GASB]],_xlfn.AGGREGATE(15,3,(TableDiv[[Agency]:[Agency]]=$E742)/(TableDiv[[Agency]:[Agency]]=$E742)*(ROW(TableDiv[Agency])-ROW(TableDiv[[#Headers],[Agency]])),COLUMNS($F$7:AA$7))))</f>
        <v/>
      </c>
      <c r="AB742" s="1069" t="str" cm="1">
        <f t="array" ref="AB742">IF($D742&lt;COLUMNS($F$7:AB$7),"",INDEX(TableDiv[[GASB]:[GASB]],_xlfn.AGGREGATE(15,3,(TableDiv[[Agency]:[Agency]]=$E742)/(TableDiv[[Agency]:[Agency]]=$E742)*(ROW(TableDiv[Agency])-ROW(TableDiv[[#Headers],[Agency]])),COLUMNS($F$7:AB$7))))</f>
        <v/>
      </c>
      <c r="AC742" s="1069" t="str" cm="1">
        <f t="array" ref="AC742">IF($D742&lt;COLUMNS($F$7:AC$7),"",INDEX(TableDiv[[GASB]:[GASB]],_xlfn.AGGREGATE(15,3,(TableDiv[[Agency]:[Agency]]=$E742)/(TableDiv[[Agency]:[Agency]]=$E742)*(ROW(TableDiv[Agency])-ROW(TableDiv[[#Headers],[Agency]])),COLUMNS($F$7:AC$7))))</f>
        <v/>
      </c>
      <c r="AD742" s="1069" t="str" cm="1">
        <f t="array" ref="AD742">IF($D742&lt;COLUMNS($F$7:AD$7),"",INDEX(TableDiv[[GASB]:[GASB]],_xlfn.AGGREGATE(15,3,(TableDiv[[Agency]:[Agency]]=$E742)/(TableDiv[[Agency]:[Agency]]=$E742)*(ROW(TableDiv[Agency])-ROW(TableDiv[[#Headers],[Agency]])),COLUMNS($F$7:AD$7))))</f>
        <v/>
      </c>
      <c r="AE742" s="1069" t="str" cm="1">
        <f t="array" ref="AE742">IF($D742&lt;COLUMNS($F$7:AE$7),"",INDEX(TableDiv[[GASB]:[GASB]],_xlfn.AGGREGATE(15,3,(TableDiv[[Agency]:[Agency]]=$E742)/(TableDiv[[Agency]:[Agency]]=$E742)*(ROW(TableDiv[Agency])-ROW(TableDiv[[#Headers],[Agency]])),COLUMNS($F$7:AE$7))))</f>
        <v/>
      </c>
      <c r="AF742" s="1069" t="str" cm="1">
        <f t="array" ref="AF742">IF($D742&lt;COLUMNS($F$7:AF$7),"",INDEX(TableDiv[[GASB]:[GASB]],_xlfn.AGGREGATE(15,3,(TableDiv[[Agency]:[Agency]]=$E742)/(TableDiv[[Agency]:[Agency]]=$E742)*(ROW(TableDiv[Agency])-ROW(TableDiv[[#Headers],[Agency]])),COLUMNS($F$7:AF$7))))</f>
        <v/>
      </c>
      <c r="AG742" s="1069" t="str" cm="1">
        <f t="array" ref="AG742">IF($D742&lt;COLUMNS($F$7:AG$7),"",INDEX(TableDiv[[GASB]:[GASB]],_xlfn.AGGREGATE(15,3,(TableDiv[[Agency]:[Agency]]=$E742)/(TableDiv[[Agency]:[Agency]]=$E742)*(ROW(TableDiv[Agency])-ROW(TableDiv[[#Headers],[Agency]])),COLUMNS($F$7:AG$7))))</f>
        <v/>
      </c>
      <c r="AH742" s="1069" t="str" cm="1">
        <f t="array" ref="AH742">IF($D742&lt;COLUMNS($F$7:AH$7),"",INDEX(TableDiv[[GASB]:[GASB]],_xlfn.AGGREGATE(15,3,(TableDiv[[Agency]:[Agency]]=$E742)/(TableDiv[[Agency]:[Agency]]=$E742)*(ROW(TableDiv[Agency])-ROW(TableDiv[[#Headers],[Agency]])),COLUMNS($F$7:AH$7))))</f>
        <v/>
      </c>
      <c r="AI742" s="1069" t="str" cm="1">
        <f t="array" ref="AI742">IF($D742&lt;COLUMNS($F$7:AI$7),"",INDEX(TableDiv[[GASB]:[GASB]],_xlfn.AGGREGATE(15,3,(TableDiv[[Agency]:[Agency]]=$E742)/(TableDiv[[Agency]:[Agency]]=$E742)*(ROW(TableDiv[Agency])-ROW(TableDiv[[#Headers],[Agency]])),COLUMNS($F$7:AI$7))))</f>
        <v/>
      </c>
      <c r="AJ742" s="1069" t="str" cm="1">
        <f t="array" ref="AJ742">IF($D742&lt;COLUMNS($F$7:AJ$7),"",INDEX(TableDiv[[GASB]:[GASB]],_xlfn.AGGREGATE(15,3,(TableDiv[[Agency]:[Agency]]=$E742)/(TableDiv[[Agency]:[Agency]]=$E742)*(ROW(TableDiv[Agency])-ROW(TableDiv[[#Headers],[Agency]])),COLUMNS($F$7:AJ$7))))</f>
        <v/>
      </c>
      <c r="AK742" s="1069" t="str" cm="1">
        <f t="array" ref="AK742">IF($D742&lt;COLUMNS($F$7:AK$7),"",INDEX(TableDiv[[GASB]:[GASB]],_xlfn.AGGREGATE(15,3,(TableDiv[[Agency]:[Agency]]=$E742)/(TableDiv[[Agency]:[Agency]]=$E742)*(ROW(TableDiv[Agency])-ROW(TableDiv[[#Headers],[Agency]])),COLUMNS($F$7:AK$7))))</f>
        <v/>
      </c>
      <c r="AL742" s="1069" t="str" cm="1">
        <f t="array" ref="AL742">IF($D742&lt;COLUMNS($F$7:AL$7),"",INDEX(TableDiv[[GASB]:[GASB]],_xlfn.AGGREGATE(15,3,(TableDiv[[Agency]:[Agency]]=$E742)/(TableDiv[[Agency]:[Agency]]=$E742)*(ROW(TableDiv[Agency])-ROW(TableDiv[[#Headers],[Agency]])),COLUMNS($F$7:AL$7))))</f>
        <v/>
      </c>
      <c r="AM742" s="1069" t="str" cm="1">
        <f t="array" ref="AM742">IF($D742&lt;COLUMNS($F$7:AM$7),"",INDEX(TableDiv[[GASB]:[GASB]],_xlfn.AGGREGATE(15,3,(TableDiv[[Agency]:[Agency]]=$E742)/(TableDiv[[Agency]:[Agency]]=$E742)*(ROW(TableDiv[Agency])-ROW(TableDiv[[#Headers],[Agency]])),COLUMNS($F$7:AM$7))))</f>
        <v/>
      </c>
      <c r="AN742" s="1069"/>
      <c r="AO742" s="1069"/>
      <c r="AP742" s="1069"/>
      <c r="AQ742" s="1069"/>
      <c r="AR742" s="1069"/>
      <c r="AS742" s="1069"/>
    </row>
    <row r="743" spans="1:45">
      <c r="A743" s="1069"/>
      <c r="B743" s="1069"/>
      <c r="C743" s="1069"/>
      <c r="W743" s="1069" t="str" cm="1">
        <f t="array" ref="W743">IF($D743&lt;COLUMNS($F$7:W$7),"",INDEX(TableDiv[[GASB]:[GASB]],_xlfn.AGGREGATE(15,3,(TableDiv[[Agency]:[Agency]]=$E743)/(TableDiv[[Agency]:[Agency]]=$E743)*(ROW(TableDiv[Agency])-ROW(TableDiv[[#Headers],[Agency]])),COLUMNS($F$7:W$7))))</f>
        <v/>
      </c>
      <c r="X743" s="1069" t="str" cm="1">
        <f t="array" ref="X743">IF($D743&lt;COLUMNS($F$7:X$7),"",INDEX(TableDiv[[GASB]:[GASB]],_xlfn.AGGREGATE(15,3,(TableDiv[[Agency]:[Agency]]=$E743)/(TableDiv[[Agency]:[Agency]]=$E743)*(ROW(TableDiv[Agency])-ROW(TableDiv[[#Headers],[Agency]])),COLUMNS($F$7:X$7))))</f>
        <v/>
      </c>
      <c r="Y743" s="1069" t="str" cm="1">
        <f t="array" ref="Y743">IF($D743&lt;COLUMNS($F$7:Y$7),"",INDEX(TableDiv[[GASB]:[GASB]],_xlfn.AGGREGATE(15,3,(TableDiv[[Agency]:[Agency]]=$E743)/(TableDiv[[Agency]:[Agency]]=$E743)*(ROW(TableDiv[Agency])-ROW(TableDiv[[#Headers],[Agency]])),COLUMNS($F$7:Y$7))))</f>
        <v/>
      </c>
      <c r="Z743" s="1069" t="str" cm="1">
        <f t="array" ref="Z743">IF($D743&lt;COLUMNS($F$7:Z$7),"",INDEX(TableDiv[[GASB]:[GASB]],_xlfn.AGGREGATE(15,3,(TableDiv[[Agency]:[Agency]]=$E743)/(TableDiv[[Agency]:[Agency]]=$E743)*(ROW(TableDiv[Agency])-ROW(TableDiv[[#Headers],[Agency]])),COLUMNS($F$7:Z$7))))</f>
        <v/>
      </c>
      <c r="AA743" s="1069" t="str" cm="1">
        <f t="array" ref="AA743">IF($D743&lt;COLUMNS($F$7:AA$7),"",INDEX(TableDiv[[GASB]:[GASB]],_xlfn.AGGREGATE(15,3,(TableDiv[[Agency]:[Agency]]=$E743)/(TableDiv[[Agency]:[Agency]]=$E743)*(ROW(TableDiv[Agency])-ROW(TableDiv[[#Headers],[Agency]])),COLUMNS($F$7:AA$7))))</f>
        <v/>
      </c>
      <c r="AB743" s="1069" t="str" cm="1">
        <f t="array" ref="AB743">IF($D743&lt;COLUMNS($F$7:AB$7),"",INDEX(TableDiv[[GASB]:[GASB]],_xlfn.AGGREGATE(15,3,(TableDiv[[Agency]:[Agency]]=$E743)/(TableDiv[[Agency]:[Agency]]=$E743)*(ROW(TableDiv[Agency])-ROW(TableDiv[[#Headers],[Agency]])),COLUMNS($F$7:AB$7))))</f>
        <v/>
      </c>
      <c r="AC743" s="1069" t="str" cm="1">
        <f t="array" ref="AC743">IF($D743&lt;COLUMNS($F$7:AC$7),"",INDEX(TableDiv[[GASB]:[GASB]],_xlfn.AGGREGATE(15,3,(TableDiv[[Agency]:[Agency]]=$E743)/(TableDiv[[Agency]:[Agency]]=$E743)*(ROW(TableDiv[Agency])-ROW(TableDiv[[#Headers],[Agency]])),COLUMNS($F$7:AC$7))))</f>
        <v/>
      </c>
      <c r="AD743" s="1069" t="str" cm="1">
        <f t="array" ref="AD743">IF($D743&lt;COLUMNS($F$7:AD$7),"",INDEX(TableDiv[[GASB]:[GASB]],_xlfn.AGGREGATE(15,3,(TableDiv[[Agency]:[Agency]]=$E743)/(TableDiv[[Agency]:[Agency]]=$E743)*(ROW(TableDiv[Agency])-ROW(TableDiv[[#Headers],[Agency]])),COLUMNS($F$7:AD$7))))</f>
        <v/>
      </c>
      <c r="AE743" s="1069" t="str" cm="1">
        <f t="array" ref="AE743">IF($D743&lt;COLUMNS($F$7:AE$7),"",INDEX(TableDiv[[GASB]:[GASB]],_xlfn.AGGREGATE(15,3,(TableDiv[[Agency]:[Agency]]=$E743)/(TableDiv[[Agency]:[Agency]]=$E743)*(ROW(TableDiv[Agency])-ROW(TableDiv[[#Headers],[Agency]])),COLUMNS($F$7:AE$7))))</f>
        <v/>
      </c>
      <c r="AF743" s="1069" t="str" cm="1">
        <f t="array" ref="AF743">IF($D743&lt;COLUMNS($F$7:AF$7),"",INDEX(TableDiv[[GASB]:[GASB]],_xlfn.AGGREGATE(15,3,(TableDiv[[Agency]:[Agency]]=$E743)/(TableDiv[[Agency]:[Agency]]=$E743)*(ROW(TableDiv[Agency])-ROW(TableDiv[[#Headers],[Agency]])),COLUMNS($F$7:AF$7))))</f>
        <v/>
      </c>
      <c r="AG743" s="1069" t="str" cm="1">
        <f t="array" ref="AG743">IF($D743&lt;COLUMNS($F$7:AG$7),"",INDEX(TableDiv[[GASB]:[GASB]],_xlfn.AGGREGATE(15,3,(TableDiv[[Agency]:[Agency]]=$E743)/(TableDiv[[Agency]:[Agency]]=$E743)*(ROW(TableDiv[Agency])-ROW(TableDiv[[#Headers],[Agency]])),COLUMNS($F$7:AG$7))))</f>
        <v/>
      </c>
      <c r="AH743" s="1069" t="str" cm="1">
        <f t="array" ref="AH743">IF($D743&lt;COLUMNS($F$7:AH$7),"",INDEX(TableDiv[[GASB]:[GASB]],_xlfn.AGGREGATE(15,3,(TableDiv[[Agency]:[Agency]]=$E743)/(TableDiv[[Agency]:[Agency]]=$E743)*(ROW(TableDiv[Agency])-ROW(TableDiv[[#Headers],[Agency]])),COLUMNS($F$7:AH$7))))</f>
        <v/>
      </c>
      <c r="AI743" s="1069" t="str" cm="1">
        <f t="array" ref="AI743">IF($D743&lt;COLUMNS($F$7:AI$7),"",INDEX(TableDiv[[GASB]:[GASB]],_xlfn.AGGREGATE(15,3,(TableDiv[[Agency]:[Agency]]=$E743)/(TableDiv[[Agency]:[Agency]]=$E743)*(ROW(TableDiv[Agency])-ROW(TableDiv[[#Headers],[Agency]])),COLUMNS($F$7:AI$7))))</f>
        <v/>
      </c>
      <c r="AJ743" s="1069" t="str" cm="1">
        <f t="array" ref="AJ743">IF($D743&lt;COLUMNS($F$7:AJ$7),"",INDEX(TableDiv[[GASB]:[GASB]],_xlfn.AGGREGATE(15,3,(TableDiv[[Agency]:[Agency]]=$E743)/(TableDiv[[Agency]:[Agency]]=$E743)*(ROW(TableDiv[Agency])-ROW(TableDiv[[#Headers],[Agency]])),COLUMNS($F$7:AJ$7))))</f>
        <v/>
      </c>
      <c r="AK743" s="1069" t="str" cm="1">
        <f t="array" ref="AK743">IF($D743&lt;COLUMNS($F$7:AK$7),"",INDEX(TableDiv[[GASB]:[GASB]],_xlfn.AGGREGATE(15,3,(TableDiv[[Agency]:[Agency]]=$E743)/(TableDiv[[Agency]:[Agency]]=$E743)*(ROW(TableDiv[Agency])-ROW(TableDiv[[#Headers],[Agency]])),COLUMNS($F$7:AK$7))))</f>
        <v/>
      </c>
      <c r="AL743" s="1069" t="str" cm="1">
        <f t="array" ref="AL743">IF($D743&lt;COLUMNS($F$7:AL$7),"",INDEX(TableDiv[[GASB]:[GASB]],_xlfn.AGGREGATE(15,3,(TableDiv[[Agency]:[Agency]]=$E743)/(TableDiv[[Agency]:[Agency]]=$E743)*(ROW(TableDiv[Agency])-ROW(TableDiv[[#Headers],[Agency]])),COLUMNS($F$7:AL$7))))</f>
        <v/>
      </c>
      <c r="AM743" s="1069" t="str" cm="1">
        <f t="array" ref="AM743">IF($D743&lt;COLUMNS($F$7:AM$7),"",INDEX(TableDiv[[GASB]:[GASB]],_xlfn.AGGREGATE(15,3,(TableDiv[[Agency]:[Agency]]=$E743)/(TableDiv[[Agency]:[Agency]]=$E743)*(ROW(TableDiv[Agency])-ROW(TableDiv[[#Headers],[Agency]])),COLUMNS($F$7:AM$7))))</f>
        <v/>
      </c>
      <c r="AN743" s="1069"/>
      <c r="AO743" s="1069"/>
      <c r="AP743" s="1069"/>
      <c r="AQ743" s="1069"/>
      <c r="AR743" s="1069"/>
      <c r="AS743" s="1069"/>
    </row>
    <row r="744" spans="1:45">
      <c r="A744" s="1069"/>
      <c r="B744" s="1069"/>
      <c r="C744" s="1069"/>
      <c r="W744" s="1069" t="str" cm="1">
        <f t="array" ref="W744">IF($D744&lt;COLUMNS($F$7:W$7),"",INDEX(TableDiv[[GASB]:[GASB]],_xlfn.AGGREGATE(15,3,(TableDiv[[Agency]:[Agency]]=$E744)/(TableDiv[[Agency]:[Agency]]=$E744)*(ROW(TableDiv[Agency])-ROW(TableDiv[[#Headers],[Agency]])),COLUMNS($F$7:W$7))))</f>
        <v/>
      </c>
      <c r="X744" s="1069" t="str" cm="1">
        <f t="array" ref="X744">IF($D744&lt;COLUMNS($F$7:X$7),"",INDEX(TableDiv[[GASB]:[GASB]],_xlfn.AGGREGATE(15,3,(TableDiv[[Agency]:[Agency]]=$E744)/(TableDiv[[Agency]:[Agency]]=$E744)*(ROW(TableDiv[Agency])-ROW(TableDiv[[#Headers],[Agency]])),COLUMNS($F$7:X$7))))</f>
        <v/>
      </c>
      <c r="Y744" s="1069" t="str" cm="1">
        <f t="array" ref="Y744">IF($D744&lt;COLUMNS($F$7:Y$7),"",INDEX(TableDiv[[GASB]:[GASB]],_xlfn.AGGREGATE(15,3,(TableDiv[[Agency]:[Agency]]=$E744)/(TableDiv[[Agency]:[Agency]]=$E744)*(ROW(TableDiv[Agency])-ROW(TableDiv[[#Headers],[Agency]])),COLUMNS($F$7:Y$7))))</f>
        <v/>
      </c>
      <c r="Z744" s="1069" t="str" cm="1">
        <f t="array" ref="Z744">IF($D744&lt;COLUMNS($F$7:Z$7),"",INDEX(TableDiv[[GASB]:[GASB]],_xlfn.AGGREGATE(15,3,(TableDiv[[Agency]:[Agency]]=$E744)/(TableDiv[[Agency]:[Agency]]=$E744)*(ROW(TableDiv[Agency])-ROW(TableDiv[[#Headers],[Agency]])),COLUMNS($F$7:Z$7))))</f>
        <v/>
      </c>
      <c r="AA744" s="1069" t="str" cm="1">
        <f t="array" ref="AA744">IF($D744&lt;COLUMNS($F$7:AA$7),"",INDEX(TableDiv[[GASB]:[GASB]],_xlfn.AGGREGATE(15,3,(TableDiv[[Agency]:[Agency]]=$E744)/(TableDiv[[Agency]:[Agency]]=$E744)*(ROW(TableDiv[Agency])-ROW(TableDiv[[#Headers],[Agency]])),COLUMNS($F$7:AA$7))))</f>
        <v/>
      </c>
      <c r="AB744" s="1069" t="str" cm="1">
        <f t="array" ref="AB744">IF($D744&lt;COLUMNS($F$7:AB$7),"",INDEX(TableDiv[[GASB]:[GASB]],_xlfn.AGGREGATE(15,3,(TableDiv[[Agency]:[Agency]]=$E744)/(TableDiv[[Agency]:[Agency]]=$E744)*(ROW(TableDiv[Agency])-ROW(TableDiv[[#Headers],[Agency]])),COLUMNS($F$7:AB$7))))</f>
        <v/>
      </c>
      <c r="AC744" s="1069" t="str" cm="1">
        <f t="array" ref="AC744">IF($D744&lt;COLUMNS($F$7:AC$7),"",INDEX(TableDiv[[GASB]:[GASB]],_xlfn.AGGREGATE(15,3,(TableDiv[[Agency]:[Agency]]=$E744)/(TableDiv[[Agency]:[Agency]]=$E744)*(ROW(TableDiv[Agency])-ROW(TableDiv[[#Headers],[Agency]])),COLUMNS($F$7:AC$7))))</f>
        <v/>
      </c>
      <c r="AD744" s="1069" t="str" cm="1">
        <f t="array" ref="AD744">IF($D744&lt;COLUMNS($F$7:AD$7),"",INDEX(TableDiv[[GASB]:[GASB]],_xlfn.AGGREGATE(15,3,(TableDiv[[Agency]:[Agency]]=$E744)/(TableDiv[[Agency]:[Agency]]=$E744)*(ROW(TableDiv[Agency])-ROW(TableDiv[[#Headers],[Agency]])),COLUMNS($F$7:AD$7))))</f>
        <v/>
      </c>
      <c r="AE744" s="1069" t="str" cm="1">
        <f t="array" ref="AE744">IF($D744&lt;COLUMNS($F$7:AE$7),"",INDEX(TableDiv[[GASB]:[GASB]],_xlfn.AGGREGATE(15,3,(TableDiv[[Agency]:[Agency]]=$E744)/(TableDiv[[Agency]:[Agency]]=$E744)*(ROW(TableDiv[Agency])-ROW(TableDiv[[#Headers],[Agency]])),COLUMNS($F$7:AE$7))))</f>
        <v/>
      </c>
      <c r="AF744" s="1069" t="str" cm="1">
        <f t="array" ref="AF744">IF($D744&lt;COLUMNS($F$7:AF$7),"",INDEX(TableDiv[[GASB]:[GASB]],_xlfn.AGGREGATE(15,3,(TableDiv[[Agency]:[Agency]]=$E744)/(TableDiv[[Agency]:[Agency]]=$E744)*(ROW(TableDiv[Agency])-ROW(TableDiv[[#Headers],[Agency]])),COLUMNS($F$7:AF$7))))</f>
        <v/>
      </c>
      <c r="AG744" s="1069" t="str" cm="1">
        <f t="array" ref="AG744">IF($D744&lt;COLUMNS($F$7:AG$7),"",INDEX(TableDiv[[GASB]:[GASB]],_xlfn.AGGREGATE(15,3,(TableDiv[[Agency]:[Agency]]=$E744)/(TableDiv[[Agency]:[Agency]]=$E744)*(ROW(TableDiv[Agency])-ROW(TableDiv[[#Headers],[Agency]])),COLUMNS($F$7:AG$7))))</f>
        <v/>
      </c>
      <c r="AH744" s="1069" t="str" cm="1">
        <f t="array" ref="AH744">IF($D744&lt;COLUMNS($F$7:AH$7),"",INDEX(TableDiv[[GASB]:[GASB]],_xlfn.AGGREGATE(15,3,(TableDiv[[Agency]:[Agency]]=$E744)/(TableDiv[[Agency]:[Agency]]=$E744)*(ROW(TableDiv[Agency])-ROW(TableDiv[[#Headers],[Agency]])),COLUMNS($F$7:AH$7))))</f>
        <v/>
      </c>
      <c r="AI744" s="1069" t="str" cm="1">
        <f t="array" ref="AI744">IF($D744&lt;COLUMNS($F$7:AI$7),"",INDEX(TableDiv[[GASB]:[GASB]],_xlfn.AGGREGATE(15,3,(TableDiv[[Agency]:[Agency]]=$E744)/(TableDiv[[Agency]:[Agency]]=$E744)*(ROW(TableDiv[Agency])-ROW(TableDiv[[#Headers],[Agency]])),COLUMNS($F$7:AI$7))))</f>
        <v/>
      </c>
      <c r="AJ744" s="1069" t="str" cm="1">
        <f t="array" ref="AJ744">IF($D744&lt;COLUMNS($F$7:AJ$7),"",INDEX(TableDiv[[GASB]:[GASB]],_xlfn.AGGREGATE(15,3,(TableDiv[[Agency]:[Agency]]=$E744)/(TableDiv[[Agency]:[Agency]]=$E744)*(ROW(TableDiv[Agency])-ROW(TableDiv[[#Headers],[Agency]])),COLUMNS($F$7:AJ$7))))</f>
        <v/>
      </c>
      <c r="AK744" s="1069" t="str" cm="1">
        <f t="array" ref="AK744">IF($D744&lt;COLUMNS($F$7:AK$7),"",INDEX(TableDiv[[GASB]:[GASB]],_xlfn.AGGREGATE(15,3,(TableDiv[[Agency]:[Agency]]=$E744)/(TableDiv[[Agency]:[Agency]]=$E744)*(ROW(TableDiv[Agency])-ROW(TableDiv[[#Headers],[Agency]])),COLUMNS($F$7:AK$7))))</f>
        <v/>
      </c>
      <c r="AL744" s="1069" t="str" cm="1">
        <f t="array" ref="AL744">IF($D744&lt;COLUMNS($F$7:AL$7),"",INDEX(TableDiv[[GASB]:[GASB]],_xlfn.AGGREGATE(15,3,(TableDiv[[Agency]:[Agency]]=$E744)/(TableDiv[[Agency]:[Agency]]=$E744)*(ROW(TableDiv[Agency])-ROW(TableDiv[[#Headers],[Agency]])),COLUMNS($F$7:AL$7))))</f>
        <v/>
      </c>
      <c r="AM744" s="1069" t="str" cm="1">
        <f t="array" ref="AM744">IF($D744&lt;COLUMNS($F$7:AM$7),"",INDEX(TableDiv[[GASB]:[GASB]],_xlfn.AGGREGATE(15,3,(TableDiv[[Agency]:[Agency]]=$E744)/(TableDiv[[Agency]:[Agency]]=$E744)*(ROW(TableDiv[Agency])-ROW(TableDiv[[#Headers],[Agency]])),COLUMNS($F$7:AM$7))))</f>
        <v/>
      </c>
      <c r="AN744" s="1069"/>
      <c r="AO744" s="1069"/>
      <c r="AP744" s="1069"/>
      <c r="AQ744" s="1069"/>
      <c r="AR744" s="1069"/>
      <c r="AS744" s="1069"/>
    </row>
    <row r="745" spans="1:45">
      <c r="A745" s="1069"/>
      <c r="B745" s="1069"/>
      <c r="C745" s="1069"/>
      <c r="W745" s="1069" t="str" cm="1">
        <f t="array" ref="W745">IF($D745&lt;COLUMNS($F$7:W$7),"",INDEX(TableDiv[[GASB]:[GASB]],_xlfn.AGGREGATE(15,3,(TableDiv[[Agency]:[Agency]]=$E745)/(TableDiv[[Agency]:[Agency]]=$E745)*(ROW(TableDiv[Agency])-ROW(TableDiv[[#Headers],[Agency]])),COLUMNS($F$7:W$7))))</f>
        <v/>
      </c>
      <c r="X745" s="1069" t="str" cm="1">
        <f t="array" ref="X745">IF($D745&lt;COLUMNS($F$7:X$7),"",INDEX(TableDiv[[GASB]:[GASB]],_xlfn.AGGREGATE(15,3,(TableDiv[[Agency]:[Agency]]=$E745)/(TableDiv[[Agency]:[Agency]]=$E745)*(ROW(TableDiv[Agency])-ROW(TableDiv[[#Headers],[Agency]])),COLUMNS($F$7:X$7))))</f>
        <v/>
      </c>
      <c r="Y745" s="1069" t="str" cm="1">
        <f t="array" ref="Y745">IF($D745&lt;COLUMNS($F$7:Y$7),"",INDEX(TableDiv[[GASB]:[GASB]],_xlfn.AGGREGATE(15,3,(TableDiv[[Agency]:[Agency]]=$E745)/(TableDiv[[Agency]:[Agency]]=$E745)*(ROW(TableDiv[Agency])-ROW(TableDiv[[#Headers],[Agency]])),COLUMNS($F$7:Y$7))))</f>
        <v/>
      </c>
      <c r="Z745" s="1069" t="str" cm="1">
        <f t="array" ref="Z745">IF($D745&lt;COLUMNS($F$7:Z$7),"",INDEX(TableDiv[[GASB]:[GASB]],_xlfn.AGGREGATE(15,3,(TableDiv[[Agency]:[Agency]]=$E745)/(TableDiv[[Agency]:[Agency]]=$E745)*(ROW(TableDiv[Agency])-ROW(TableDiv[[#Headers],[Agency]])),COLUMNS($F$7:Z$7))))</f>
        <v/>
      </c>
      <c r="AA745" s="1069" t="str" cm="1">
        <f t="array" ref="AA745">IF($D745&lt;COLUMNS($F$7:AA$7),"",INDEX(TableDiv[[GASB]:[GASB]],_xlfn.AGGREGATE(15,3,(TableDiv[[Agency]:[Agency]]=$E745)/(TableDiv[[Agency]:[Agency]]=$E745)*(ROW(TableDiv[Agency])-ROW(TableDiv[[#Headers],[Agency]])),COLUMNS($F$7:AA$7))))</f>
        <v/>
      </c>
      <c r="AB745" s="1069" t="str" cm="1">
        <f t="array" ref="AB745">IF($D745&lt;COLUMNS($F$7:AB$7),"",INDEX(TableDiv[[GASB]:[GASB]],_xlfn.AGGREGATE(15,3,(TableDiv[[Agency]:[Agency]]=$E745)/(TableDiv[[Agency]:[Agency]]=$E745)*(ROW(TableDiv[Agency])-ROW(TableDiv[[#Headers],[Agency]])),COLUMNS($F$7:AB$7))))</f>
        <v/>
      </c>
      <c r="AC745" s="1069" t="str" cm="1">
        <f t="array" ref="AC745">IF($D745&lt;COLUMNS($F$7:AC$7),"",INDEX(TableDiv[[GASB]:[GASB]],_xlfn.AGGREGATE(15,3,(TableDiv[[Agency]:[Agency]]=$E745)/(TableDiv[[Agency]:[Agency]]=$E745)*(ROW(TableDiv[Agency])-ROW(TableDiv[[#Headers],[Agency]])),COLUMNS($F$7:AC$7))))</f>
        <v/>
      </c>
      <c r="AD745" s="1069" t="str" cm="1">
        <f t="array" ref="AD745">IF($D745&lt;COLUMNS($F$7:AD$7),"",INDEX(TableDiv[[GASB]:[GASB]],_xlfn.AGGREGATE(15,3,(TableDiv[[Agency]:[Agency]]=$E745)/(TableDiv[[Agency]:[Agency]]=$E745)*(ROW(TableDiv[Agency])-ROW(TableDiv[[#Headers],[Agency]])),COLUMNS($F$7:AD$7))))</f>
        <v/>
      </c>
      <c r="AE745" s="1069" t="str" cm="1">
        <f t="array" ref="AE745">IF($D745&lt;COLUMNS($F$7:AE$7),"",INDEX(TableDiv[[GASB]:[GASB]],_xlfn.AGGREGATE(15,3,(TableDiv[[Agency]:[Agency]]=$E745)/(TableDiv[[Agency]:[Agency]]=$E745)*(ROW(TableDiv[Agency])-ROW(TableDiv[[#Headers],[Agency]])),COLUMNS($F$7:AE$7))))</f>
        <v/>
      </c>
      <c r="AF745" s="1069" t="str" cm="1">
        <f t="array" ref="AF745">IF($D745&lt;COLUMNS($F$7:AF$7),"",INDEX(TableDiv[[GASB]:[GASB]],_xlfn.AGGREGATE(15,3,(TableDiv[[Agency]:[Agency]]=$E745)/(TableDiv[[Agency]:[Agency]]=$E745)*(ROW(TableDiv[Agency])-ROW(TableDiv[[#Headers],[Agency]])),COLUMNS($F$7:AF$7))))</f>
        <v/>
      </c>
      <c r="AG745" s="1069" t="str" cm="1">
        <f t="array" ref="AG745">IF($D745&lt;COLUMNS($F$7:AG$7),"",INDEX(TableDiv[[GASB]:[GASB]],_xlfn.AGGREGATE(15,3,(TableDiv[[Agency]:[Agency]]=$E745)/(TableDiv[[Agency]:[Agency]]=$E745)*(ROW(TableDiv[Agency])-ROW(TableDiv[[#Headers],[Agency]])),COLUMNS($F$7:AG$7))))</f>
        <v/>
      </c>
      <c r="AH745" s="1069" t="str" cm="1">
        <f t="array" ref="AH745">IF($D745&lt;COLUMNS($F$7:AH$7),"",INDEX(TableDiv[[GASB]:[GASB]],_xlfn.AGGREGATE(15,3,(TableDiv[[Agency]:[Agency]]=$E745)/(TableDiv[[Agency]:[Agency]]=$E745)*(ROW(TableDiv[Agency])-ROW(TableDiv[[#Headers],[Agency]])),COLUMNS($F$7:AH$7))))</f>
        <v/>
      </c>
      <c r="AI745" s="1069" t="str" cm="1">
        <f t="array" ref="AI745">IF($D745&lt;COLUMNS($F$7:AI$7),"",INDEX(TableDiv[[GASB]:[GASB]],_xlfn.AGGREGATE(15,3,(TableDiv[[Agency]:[Agency]]=$E745)/(TableDiv[[Agency]:[Agency]]=$E745)*(ROW(TableDiv[Agency])-ROW(TableDiv[[#Headers],[Agency]])),COLUMNS($F$7:AI$7))))</f>
        <v/>
      </c>
      <c r="AJ745" s="1069" t="str" cm="1">
        <f t="array" ref="AJ745">IF($D745&lt;COLUMNS($F$7:AJ$7),"",INDEX(TableDiv[[GASB]:[GASB]],_xlfn.AGGREGATE(15,3,(TableDiv[[Agency]:[Agency]]=$E745)/(TableDiv[[Agency]:[Agency]]=$E745)*(ROW(TableDiv[Agency])-ROW(TableDiv[[#Headers],[Agency]])),COLUMNS($F$7:AJ$7))))</f>
        <v/>
      </c>
      <c r="AK745" s="1069" t="str" cm="1">
        <f t="array" ref="AK745">IF($D745&lt;COLUMNS($F$7:AK$7),"",INDEX(TableDiv[[GASB]:[GASB]],_xlfn.AGGREGATE(15,3,(TableDiv[[Agency]:[Agency]]=$E745)/(TableDiv[[Agency]:[Agency]]=$E745)*(ROW(TableDiv[Agency])-ROW(TableDiv[[#Headers],[Agency]])),COLUMNS($F$7:AK$7))))</f>
        <v/>
      </c>
      <c r="AL745" s="1069" t="str" cm="1">
        <f t="array" ref="AL745">IF($D745&lt;COLUMNS($F$7:AL$7),"",INDEX(TableDiv[[GASB]:[GASB]],_xlfn.AGGREGATE(15,3,(TableDiv[[Agency]:[Agency]]=$E745)/(TableDiv[[Agency]:[Agency]]=$E745)*(ROW(TableDiv[Agency])-ROW(TableDiv[[#Headers],[Agency]])),COLUMNS($F$7:AL$7))))</f>
        <v/>
      </c>
      <c r="AM745" s="1069" t="str" cm="1">
        <f t="array" ref="AM745">IF($D745&lt;COLUMNS($F$7:AM$7),"",INDEX(TableDiv[[GASB]:[GASB]],_xlfn.AGGREGATE(15,3,(TableDiv[[Agency]:[Agency]]=$E745)/(TableDiv[[Agency]:[Agency]]=$E745)*(ROW(TableDiv[Agency])-ROW(TableDiv[[#Headers],[Agency]])),COLUMNS($F$7:AM$7))))</f>
        <v/>
      </c>
      <c r="AN745" s="1069"/>
      <c r="AO745" s="1069"/>
      <c r="AP745" s="1069"/>
      <c r="AQ745" s="1069"/>
      <c r="AR745" s="1069"/>
      <c r="AS745" s="1069"/>
    </row>
    <row r="746" spans="1:45">
      <c r="A746" s="1069"/>
      <c r="B746" s="1069"/>
      <c r="C746" s="1069"/>
      <c r="W746" s="1069" t="str" cm="1">
        <f t="array" ref="W746">IF($D746&lt;COLUMNS($F$7:W$7),"",INDEX(TableDiv[[GASB]:[GASB]],_xlfn.AGGREGATE(15,3,(TableDiv[[Agency]:[Agency]]=$E746)/(TableDiv[[Agency]:[Agency]]=$E746)*(ROW(TableDiv[Agency])-ROW(TableDiv[[#Headers],[Agency]])),COLUMNS($F$7:W$7))))</f>
        <v/>
      </c>
      <c r="X746" s="1069" t="str" cm="1">
        <f t="array" ref="X746">IF($D746&lt;COLUMNS($F$7:X$7),"",INDEX(TableDiv[[GASB]:[GASB]],_xlfn.AGGREGATE(15,3,(TableDiv[[Agency]:[Agency]]=$E746)/(TableDiv[[Agency]:[Agency]]=$E746)*(ROW(TableDiv[Agency])-ROW(TableDiv[[#Headers],[Agency]])),COLUMNS($F$7:X$7))))</f>
        <v/>
      </c>
      <c r="Y746" s="1069" t="str" cm="1">
        <f t="array" ref="Y746">IF($D746&lt;COLUMNS($F$7:Y$7),"",INDEX(TableDiv[[GASB]:[GASB]],_xlfn.AGGREGATE(15,3,(TableDiv[[Agency]:[Agency]]=$E746)/(TableDiv[[Agency]:[Agency]]=$E746)*(ROW(TableDiv[Agency])-ROW(TableDiv[[#Headers],[Agency]])),COLUMNS($F$7:Y$7))))</f>
        <v/>
      </c>
      <c r="Z746" s="1069" t="str" cm="1">
        <f t="array" ref="Z746">IF($D746&lt;COLUMNS($F$7:Z$7),"",INDEX(TableDiv[[GASB]:[GASB]],_xlfn.AGGREGATE(15,3,(TableDiv[[Agency]:[Agency]]=$E746)/(TableDiv[[Agency]:[Agency]]=$E746)*(ROW(TableDiv[Agency])-ROW(TableDiv[[#Headers],[Agency]])),COLUMNS($F$7:Z$7))))</f>
        <v/>
      </c>
      <c r="AA746" s="1069" t="str" cm="1">
        <f t="array" ref="AA746">IF($D746&lt;COLUMNS($F$7:AA$7),"",INDEX(TableDiv[[GASB]:[GASB]],_xlfn.AGGREGATE(15,3,(TableDiv[[Agency]:[Agency]]=$E746)/(TableDiv[[Agency]:[Agency]]=$E746)*(ROW(TableDiv[Agency])-ROW(TableDiv[[#Headers],[Agency]])),COLUMNS($F$7:AA$7))))</f>
        <v/>
      </c>
      <c r="AB746" s="1069" t="str" cm="1">
        <f t="array" ref="AB746">IF($D746&lt;COLUMNS($F$7:AB$7),"",INDEX(TableDiv[[GASB]:[GASB]],_xlfn.AGGREGATE(15,3,(TableDiv[[Agency]:[Agency]]=$E746)/(TableDiv[[Agency]:[Agency]]=$E746)*(ROW(TableDiv[Agency])-ROW(TableDiv[[#Headers],[Agency]])),COLUMNS($F$7:AB$7))))</f>
        <v/>
      </c>
      <c r="AC746" s="1069" t="str" cm="1">
        <f t="array" ref="AC746">IF($D746&lt;COLUMNS($F$7:AC$7),"",INDEX(TableDiv[[GASB]:[GASB]],_xlfn.AGGREGATE(15,3,(TableDiv[[Agency]:[Agency]]=$E746)/(TableDiv[[Agency]:[Agency]]=$E746)*(ROW(TableDiv[Agency])-ROW(TableDiv[[#Headers],[Agency]])),COLUMNS($F$7:AC$7))))</f>
        <v/>
      </c>
      <c r="AD746" s="1069" t="str" cm="1">
        <f t="array" ref="AD746">IF($D746&lt;COLUMNS($F$7:AD$7),"",INDEX(TableDiv[[GASB]:[GASB]],_xlfn.AGGREGATE(15,3,(TableDiv[[Agency]:[Agency]]=$E746)/(TableDiv[[Agency]:[Agency]]=$E746)*(ROW(TableDiv[Agency])-ROW(TableDiv[[#Headers],[Agency]])),COLUMNS($F$7:AD$7))))</f>
        <v/>
      </c>
      <c r="AE746" s="1069" t="str" cm="1">
        <f t="array" ref="AE746">IF($D746&lt;COLUMNS($F$7:AE$7),"",INDEX(TableDiv[[GASB]:[GASB]],_xlfn.AGGREGATE(15,3,(TableDiv[[Agency]:[Agency]]=$E746)/(TableDiv[[Agency]:[Agency]]=$E746)*(ROW(TableDiv[Agency])-ROW(TableDiv[[#Headers],[Agency]])),COLUMNS($F$7:AE$7))))</f>
        <v/>
      </c>
      <c r="AF746" s="1069" t="str" cm="1">
        <f t="array" ref="AF746">IF($D746&lt;COLUMNS($F$7:AF$7),"",INDEX(TableDiv[[GASB]:[GASB]],_xlfn.AGGREGATE(15,3,(TableDiv[[Agency]:[Agency]]=$E746)/(TableDiv[[Agency]:[Agency]]=$E746)*(ROW(TableDiv[Agency])-ROW(TableDiv[[#Headers],[Agency]])),COLUMNS($F$7:AF$7))))</f>
        <v/>
      </c>
      <c r="AG746" s="1069" t="str" cm="1">
        <f t="array" ref="AG746">IF($D746&lt;COLUMNS($F$7:AG$7),"",INDEX(TableDiv[[GASB]:[GASB]],_xlfn.AGGREGATE(15,3,(TableDiv[[Agency]:[Agency]]=$E746)/(TableDiv[[Agency]:[Agency]]=$E746)*(ROW(TableDiv[Agency])-ROW(TableDiv[[#Headers],[Agency]])),COLUMNS($F$7:AG$7))))</f>
        <v/>
      </c>
      <c r="AH746" s="1069" t="str" cm="1">
        <f t="array" ref="AH746">IF($D746&lt;COLUMNS($F$7:AH$7),"",INDEX(TableDiv[[GASB]:[GASB]],_xlfn.AGGREGATE(15,3,(TableDiv[[Agency]:[Agency]]=$E746)/(TableDiv[[Agency]:[Agency]]=$E746)*(ROW(TableDiv[Agency])-ROW(TableDiv[[#Headers],[Agency]])),COLUMNS($F$7:AH$7))))</f>
        <v/>
      </c>
      <c r="AI746" s="1069" t="str" cm="1">
        <f t="array" ref="AI746">IF($D746&lt;COLUMNS($F$7:AI$7),"",INDEX(TableDiv[[GASB]:[GASB]],_xlfn.AGGREGATE(15,3,(TableDiv[[Agency]:[Agency]]=$E746)/(TableDiv[[Agency]:[Agency]]=$E746)*(ROW(TableDiv[Agency])-ROW(TableDiv[[#Headers],[Agency]])),COLUMNS($F$7:AI$7))))</f>
        <v/>
      </c>
      <c r="AJ746" s="1069" t="str" cm="1">
        <f t="array" ref="AJ746">IF($D746&lt;COLUMNS($F$7:AJ$7),"",INDEX(TableDiv[[GASB]:[GASB]],_xlfn.AGGREGATE(15,3,(TableDiv[[Agency]:[Agency]]=$E746)/(TableDiv[[Agency]:[Agency]]=$E746)*(ROW(TableDiv[Agency])-ROW(TableDiv[[#Headers],[Agency]])),COLUMNS($F$7:AJ$7))))</f>
        <v/>
      </c>
      <c r="AK746" s="1069" t="str" cm="1">
        <f t="array" ref="AK746">IF($D746&lt;COLUMNS($F$7:AK$7),"",INDEX(TableDiv[[GASB]:[GASB]],_xlfn.AGGREGATE(15,3,(TableDiv[[Agency]:[Agency]]=$E746)/(TableDiv[[Agency]:[Agency]]=$E746)*(ROW(TableDiv[Agency])-ROW(TableDiv[[#Headers],[Agency]])),COLUMNS($F$7:AK$7))))</f>
        <v/>
      </c>
      <c r="AL746" s="1069" t="str" cm="1">
        <f t="array" ref="AL746">IF($D746&lt;COLUMNS($F$7:AL$7),"",INDEX(TableDiv[[GASB]:[GASB]],_xlfn.AGGREGATE(15,3,(TableDiv[[Agency]:[Agency]]=$E746)/(TableDiv[[Agency]:[Agency]]=$E746)*(ROW(TableDiv[Agency])-ROW(TableDiv[[#Headers],[Agency]])),COLUMNS($F$7:AL$7))))</f>
        <v/>
      </c>
      <c r="AM746" s="1069" t="str" cm="1">
        <f t="array" ref="AM746">IF($D746&lt;COLUMNS($F$7:AM$7),"",INDEX(TableDiv[[GASB]:[GASB]],_xlfn.AGGREGATE(15,3,(TableDiv[[Agency]:[Agency]]=$E746)/(TableDiv[[Agency]:[Agency]]=$E746)*(ROW(TableDiv[Agency])-ROW(TableDiv[[#Headers],[Agency]])),COLUMNS($F$7:AM$7))))</f>
        <v/>
      </c>
      <c r="AN746" s="1069"/>
      <c r="AO746" s="1069"/>
      <c r="AP746" s="1069"/>
      <c r="AQ746" s="1069"/>
      <c r="AR746" s="1069"/>
      <c r="AS746" s="1069"/>
    </row>
    <row r="747" spans="1:45">
      <c r="A747" s="1069"/>
      <c r="B747" s="1069"/>
      <c r="C747" s="1069"/>
      <c r="W747" s="1069" t="str" cm="1">
        <f t="array" ref="W747">IF($D747&lt;COLUMNS($F$7:W$7),"",INDEX(TableDiv[[GASB]:[GASB]],_xlfn.AGGREGATE(15,3,(TableDiv[[Agency]:[Agency]]=$E747)/(TableDiv[[Agency]:[Agency]]=$E747)*(ROW(TableDiv[Agency])-ROW(TableDiv[[#Headers],[Agency]])),COLUMNS($F$7:W$7))))</f>
        <v/>
      </c>
      <c r="X747" s="1069" t="str" cm="1">
        <f t="array" ref="X747">IF($D747&lt;COLUMNS($F$7:X$7),"",INDEX(TableDiv[[GASB]:[GASB]],_xlfn.AGGREGATE(15,3,(TableDiv[[Agency]:[Agency]]=$E747)/(TableDiv[[Agency]:[Agency]]=$E747)*(ROW(TableDiv[Agency])-ROW(TableDiv[[#Headers],[Agency]])),COLUMNS($F$7:X$7))))</f>
        <v/>
      </c>
      <c r="Y747" s="1069" t="str" cm="1">
        <f t="array" ref="Y747">IF($D747&lt;COLUMNS($F$7:Y$7),"",INDEX(TableDiv[[GASB]:[GASB]],_xlfn.AGGREGATE(15,3,(TableDiv[[Agency]:[Agency]]=$E747)/(TableDiv[[Agency]:[Agency]]=$E747)*(ROW(TableDiv[Agency])-ROW(TableDiv[[#Headers],[Agency]])),COLUMNS($F$7:Y$7))))</f>
        <v/>
      </c>
      <c r="Z747" s="1069" t="str" cm="1">
        <f t="array" ref="Z747">IF($D747&lt;COLUMNS($F$7:Z$7),"",INDEX(TableDiv[[GASB]:[GASB]],_xlfn.AGGREGATE(15,3,(TableDiv[[Agency]:[Agency]]=$E747)/(TableDiv[[Agency]:[Agency]]=$E747)*(ROW(TableDiv[Agency])-ROW(TableDiv[[#Headers],[Agency]])),COLUMNS($F$7:Z$7))))</f>
        <v/>
      </c>
      <c r="AA747" s="1069" t="str" cm="1">
        <f t="array" ref="AA747">IF($D747&lt;COLUMNS($F$7:AA$7),"",INDEX(TableDiv[[GASB]:[GASB]],_xlfn.AGGREGATE(15,3,(TableDiv[[Agency]:[Agency]]=$E747)/(TableDiv[[Agency]:[Agency]]=$E747)*(ROW(TableDiv[Agency])-ROW(TableDiv[[#Headers],[Agency]])),COLUMNS($F$7:AA$7))))</f>
        <v/>
      </c>
      <c r="AB747" s="1069" t="str" cm="1">
        <f t="array" ref="AB747">IF($D747&lt;COLUMNS($F$7:AB$7),"",INDEX(TableDiv[[GASB]:[GASB]],_xlfn.AGGREGATE(15,3,(TableDiv[[Agency]:[Agency]]=$E747)/(TableDiv[[Agency]:[Agency]]=$E747)*(ROW(TableDiv[Agency])-ROW(TableDiv[[#Headers],[Agency]])),COLUMNS($F$7:AB$7))))</f>
        <v/>
      </c>
      <c r="AC747" s="1069" t="str" cm="1">
        <f t="array" ref="AC747">IF($D747&lt;COLUMNS($F$7:AC$7),"",INDEX(TableDiv[[GASB]:[GASB]],_xlfn.AGGREGATE(15,3,(TableDiv[[Agency]:[Agency]]=$E747)/(TableDiv[[Agency]:[Agency]]=$E747)*(ROW(TableDiv[Agency])-ROW(TableDiv[[#Headers],[Agency]])),COLUMNS($F$7:AC$7))))</f>
        <v/>
      </c>
      <c r="AD747" s="1069" t="str" cm="1">
        <f t="array" ref="AD747">IF($D747&lt;COLUMNS($F$7:AD$7),"",INDEX(TableDiv[[GASB]:[GASB]],_xlfn.AGGREGATE(15,3,(TableDiv[[Agency]:[Agency]]=$E747)/(TableDiv[[Agency]:[Agency]]=$E747)*(ROW(TableDiv[Agency])-ROW(TableDiv[[#Headers],[Agency]])),COLUMNS($F$7:AD$7))))</f>
        <v/>
      </c>
      <c r="AE747" s="1069" t="str" cm="1">
        <f t="array" ref="AE747">IF($D747&lt;COLUMNS($F$7:AE$7),"",INDEX(TableDiv[[GASB]:[GASB]],_xlfn.AGGREGATE(15,3,(TableDiv[[Agency]:[Agency]]=$E747)/(TableDiv[[Agency]:[Agency]]=$E747)*(ROW(TableDiv[Agency])-ROW(TableDiv[[#Headers],[Agency]])),COLUMNS($F$7:AE$7))))</f>
        <v/>
      </c>
      <c r="AF747" s="1069" t="str" cm="1">
        <f t="array" ref="AF747">IF($D747&lt;COLUMNS($F$7:AF$7),"",INDEX(TableDiv[[GASB]:[GASB]],_xlfn.AGGREGATE(15,3,(TableDiv[[Agency]:[Agency]]=$E747)/(TableDiv[[Agency]:[Agency]]=$E747)*(ROW(TableDiv[Agency])-ROW(TableDiv[[#Headers],[Agency]])),COLUMNS($F$7:AF$7))))</f>
        <v/>
      </c>
      <c r="AG747" s="1069" t="str" cm="1">
        <f t="array" ref="AG747">IF($D747&lt;COLUMNS($F$7:AG$7),"",INDEX(TableDiv[[GASB]:[GASB]],_xlfn.AGGREGATE(15,3,(TableDiv[[Agency]:[Agency]]=$E747)/(TableDiv[[Agency]:[Agency]]=$E747)*(ROW(TableDiv[Agency])-ROW(TableDiv[[#Headers],[Agency]])),COLUMNS($F$7:AG$7))))</f>
        <v/>
      </c>
      <c r="AH747" s="1069" t="str" cm="1">
        <f t="array" ref="AH747">IF($D747&lt;COLUMNS($F$7:AH$7),"",INDEX(TableDiv[[GASB]:[GASB]],_xlfn.AGGREGATE(15,3,(TableDiv[[Agency]:[Agency]]=$E747)/(TableDiv[[Agency]:[Agency]]=$E747)*(ROW(TableDiv[Agency])-ROW(TableDiv[[#Headers],[Agency]])),COLUMNS($F$7:AH$7))))</f>
        <v/>
      </c>
      <c r="AI747" s="1069" t="str" cm="1">
        <f t="array" ref="AI747">IF($D747&lt;COLUMNS($F$7:AI$7),"",INDEX(TableDiv[[GASB]:[GASB]],_xlfn.AGGREGATE(15,3,(TableDiv[[Agency]:[Agency]]=$E747)/(TableDiv[[Agency]:[Agency]]=$E747)*(ROW(TableDiv[Agency])-ROW(TableDiv[[#Headers],[Agency]])),COLUMNS($F$7:AI$7))))</f>
        <v/>
      </c>
      <c r="AJ747" s="1069" t="str" cm="1">
        <f t="array" ref="AJ747">IF($D747&lt;COLUMNS($F$7:AJ$7),"",INDEX(TableDiv[[GASB]:[GASB]],_xlfn.AGGREGATE(15,3,(TableDiv[[Agency]:[Agency]]=$E747)/(TableDiv[[Agency]:[Agency]]=$E747)*(ROW(TableDiv[Agency])-ROW(TableDiv[[#Headers],[Agency]])),COLUMNS($F$7:AJ$7))))</f>
        <v/>
      </c>
      <c r="AK747" s="1069" t="str" cm="1">
        <f t="array" ref="AK747">IF($D747&lt;COLUMNS($F$7:AK$7),"",INDEX(TableDiv[[GASB]:[GASB]],_xlfn.AGGREGATE(15,3,(TableDiv[[Agency]:[Agency]]=$E747)/(TableDiv[[Agency]:[Agency]]=$E747)*(ROW(TableDiv[Agency])-ROW(TableDiv[[#Headers],[Agency]])),COLUMNS($F$7:AK$7))))</f>
        <v/>
      </c>
      <c r="AL747" s="1069" t="str" cm="1">
        <f t="array" ref="AL747">IF($D747&lt;COLUMNS($F$7:AL$7),"",INDEX(TableDiv[[GASB]:[GASB]],_xlfn.AGGREGATE(15,3,(TableDiv[[Agency]:[Agency]]=$E747)/(TableDiv[[Agency]:[Agency]]=$E747)*(ROW(TableDiv[Agency])-ROW(TableDiv[[#Headers],[Agency]])),COLUMNS($F$7:AL$7))))</f>
        <v/>
      </c>
      <c r="AM747" s="1069" t="str" cm="1">
        <f t="array" ref="AM747">IF($D747&lt;COLUMNS($F$7:AM$7),"",INDEX(TableDiv[[GASB]:[GASB]],_xlfn.AGGREGATE(15,3,(TableDiv[[Agency]:[Agency]]=$E747)/(TableDiv[[Agency]:[Agency]]=$E747)*(ROW(TableDiv[Agency])-ROW(TableDiv[[#Headers],[Agency]])),COLUMNS($F$7:AM$7))))</f>
        <v/>
      </c>
      <c r="AN747" s="1069"/>
      <c r="AO747" s="1069"/>
      <c r="AP747" s="1069"/>
      <c r="AQ747" s="1069"/>
      <c r="AR747" s="1069"/>
      <c r="AS747" s="1069"/>
    </row>
    <row r="748" spans="1:45">
      <c r="A748" s="1069"/>
      <c r="B748" s="1069"/>
      <c r="C748" s="1069"/>
      <c r="W748" s="1069" t="str" cm="1">
        <f t="array" ref="W748">IF($D748&lt;COLUMNS($F$7:W$7),"",INDEX(TableDiv[[GASB]:[GASB]],_xlfn.AGGREGATE(15,3,(TableDiv[[Agency]:[Agency]]=$E748)/(TableDiv[[Agency]:[Agency]]=$E748)*(ROW(TableDiv[Agency])-ROW(TableDiv[[#Headers],[Agency]])),COLUMNS($F$7:W$7))))</f>
        <v/>
      </c>
      <c r="X748" s="1069" t="str" cm="1">
        <f t="array" ref="X748">IF($D748&lt;COLUMNS($F$7:X$7),"",INDEX(TableDiv[[GASB]:[GASB]],_xlfn.AGGREGATE(15,3,(TableDiv[[Agency]:[Agency]]=$E748)/(TableDiv[[Agency]:[Agency]]=$E748)*(ROW(TableDiv[Agency])-ROW(TableDiv[[#Headers],[Agency]])),COLUMNS($F$7:X$7))))</f>
        <v/>
      </c>
      <c r="Y748" s="1069" t="str" cm="1">
        <f t="array" ref="Y748">IF($D748&lt;COLUMNS($F$7:Y$7),"",INDEX(TableDiv[[GASB]:[GASB]],_xlfn.AGGREGATE(15,3,(TableDiv[[Agency]:[Agency]]=$E748)/(TableDiv[[Agency]:[Agency]]=$E748)*(ROW(TableDiv[Agency])-ROW(TableDiv[[#Headers],[Agency]])),COLUMNS($F$7:Y$7))))</f>
        <v/>
      </c>
      <c r="Z748" s="1069" t="str" cm="1">
        <f t="array" ref="Z748">IF($D748&lt;COLUMNS($F$7:Z$7),"",INDEX(TableDiv[[GASB]:[GASB]],_xlfn.AGGREGATE(15,3,(TableDiv[[Agency]:[Agency]]=$E748)/(TableDiv[[Agency]:[Agency]]=$E748)*(ROW(TableDiv[Agency])-ROW(TableDiv[[#Headers],[Agency]])),COLUMNS($F$7:Z$7))))</f>
        <v/>
      </c>
      <c r="AA748" s="1069" t="str" cm="1">
        <f t="array" ref="AA748">IF($D748&lt;COLUMNS($F$7:AA$7),"",INDEX(TableDiv[[GASB]:[GASB]],_xlfn.AGGREGATE(15,3,(TableDiv[[Agency]:[Agency]]=$E748)/(TableDiv[[Agency]:[Agency]]=$E748)*(ROW(TableDiv[Agency])-ROW(TableDiv[[#Headers],[Agency]])),COLUMNS($F$7:AA$7))))</f>
        <v/>
      </c>
      <c r="AB748" s="1069" t="str" cm="1">
        <f t="array" ref="AB748">IF($D748&lt;COLUMNS($F$7:AB$7),"",INDEX(TableDiv[[GASB]:[GASB]],_xlfn.AGGREGATE(15,3,(TableDiv[[Agency]:[Agency]]=$E748)/(TableDiv[[Agency]:[Agency]]=$E748)*(ROW(TableDiv[Agency])-ROW(TableDiv[[#Headers],[Agency]])),COLUMNS($F$7:AB$7))))</f>
        <v/>
      </c>
      <c r="AC748" s="1069" t="str" cm="1">
        <f t="array" ref="AC748">IF($D748&lt;COLUMNS($F$7:AC$7),"",INDEX(TableDiv[[GASB]:[GASB]],_xlfn.AGGREGATE(15,3,(TableDiv[[Agency]:[Agency]]=$E748)/(TableDiv[[Agency]:[Agency]]=$E748)*(ROW(TableDiv[Agency])-ROW(TableDiv[[#Headers],[Agency]])),COLUMNS($F$7:AC$7))))</f>
        <v/>
      </c>
      <c r="AD748" s="1069" t="str" cm="1">
        <f t="array" ref="AD748">IF($D748&lt;COLUMNS($F$7:AD$7),"",INDEX(TableDiv[[GASB]:[GASB]],_xlfn.AGGREGATE(15,3,(TableDiv[[Agency]:[Agency]]=$E748)/(TableDiv[[Agency]:[Agency]]=$E748)*(ROW(TableDiv[Agency])-ROW(TableDiv[[#Headers],[Agency]])),COLUMNS($F$7:AD$7))))</f>
        <v/>
      </c>
      <c r="AE748" s="1069" t="str" cm="1">
        <f t="array" ref="AE748">IF($D748&lt;COLUMNS($F$7:AE$7),"",INDEX(TableDiv[[GASB]:[GASB]],_xlfn.AGGREGATE(15,3,(TableDiv[[Agency]:[Agency]]=$E748)/(TableDiv[[Agency]:[Agency]]=$E748)*(ROW(TableDiv[Agency])-ROW(TableDiv[[#Headers],[Agency]])),COLUMNS($F$7:AE$7))))</f>
        <v/>
      </c>
      <c r="AF748" s="1069" t="str" cm="1">
        <f t="array" ref="AF748">IF($D748&lt;COLUMNS($F$7:AF$7),"",INDEX(TableDiv[[GASB]:[GASB]],_xlfn.AGGREGATE(15,3,(TableDiv[[Agency]:[Agency]]=$E748)/(TableDiv[[Agency]:[Agency]]=$E748)*(ROW(TableDiv[Agency])-ROW(TableDiv[[#Headers],[Agency]])),COLUMNS($F$7:AF$7))))</f>
        <v/>
      </c>
      <c r="AG748" s="1069" t="str" cm="1">
        <f t="array" ref="AG748">IF($D748&lt;COLUMNS($F$7:AG$7),"",INDEX(TableDiv[[GASB]:[GASB]],_xlfn.AGGREGATE(15,3,(TableDiv[[Agency]:[Agency]]=$E748)/(TableDiv[[Agency]:[Agency]]=$E748)*(ROW(TableDiv[Agency])-ROW(TableDiv[[#Headers],[Agency]])),COLUMNS($F$7:AG$7))))</f>
        <v/>
      </c>
      <c r="AH748" s="1069" t="str" cm="1">
        <f t="array" ref="AH748">IF($D748&lt;COLUMNS($F$7:AH$7),"",INDEX(TableDiv[[GASB]:[GASB]],_xlfn.AGGREGATE(15,3,(TableDiv[[Agency]:[Agency]]=$E748)/(TableDiv[[Agency]:[Agency]]=$E748)*(ROW(TableDiv[Agency])-ROW(TableDiv[[#Headers],[Agency]])),COLUMNS($F$7:AH$7))))</f>
        <v/>
      </c>
      <c r="AI748" s="1069" t="str" cm="1">
        <f t="array" ref="AI748">IF($D748&lt;COLUMNS($F$7:AI$7),"",INDEX(TableDiv[[GASB]:[GASB]],_xlfn.AGGREGATE(15,3,(TableDiv[[Agency]:[Agency]]=$E748)/(TableDiv[[Agency]:[Agency]]=$E748)*(ROW(TableDiv[Agency])-ROW(TableDiv[[#Headers],[Agency]])),COLUMNS($F$7:AI$7))))</f>
        <v/>
      </c>
      <c r="AJ748" s="1069" t="str" cm="1">
        <f t="array" ref="AJ748">IF($D748&lt;COLUMNS($F$7:AJ$7),"",INDEX(TableDiv[[GASB]:[GASB]],_xlfn.AGGREGATE(15,3,(TableDiv[[Agency]:[Agency]]=$E748)/(TableDiv[[Agency]:[Agency]]=$E748)*(ROW(TableDiv[Agency])-ROW(TableDiv[[#Headers],[Agency]])),COLUMNS($F$7:AJ$7))))</f>
        <v/>
      </c>
      <c r="AK748" s="1069" t="str" cm="1">
        <f t="array" ref="AK748">IF($D748&lt;COLUMNS($F$7:AK$7),"",INDEX(TableDiv[[GASB]:[GASB]],_xlfn.AGGREGATE(15,3,(TableDiv[[Agency]:[Agency]]=$E748)/(TableDiv[[Agency]:[Agency]]=$E748)*(ROW(TableDiv[Agency])-ROW(TableDiv[[#Headers],[Agency]])),COLUMNS($F$7:AK$7))))</f>
        <v/>
      </c>
      <c r="AL748" s="1069" t="str" cm="1">
        <f t="array" ref="AL748">IF($D748&lt;COLUMNS($F$7:AL$7),"",INDEX(TableDiv[[GASB]:[GASB]],_xlfn.AGGREGATE(15,3,(TableDiv[[Agency]:[Agency]]=$E748)/(TableDiv[[Agency]:[Agency]]=$E748)*(ROW(TableDiv[Agency])-ROW(TableDiv[[#Headers],[Agency]])),COLUMNS($F$7:AL$7))))</f>
        <v/>
      </c>
      <c r="AM748" s="1069" t="str" cm="1">
        <f t="array" ref="AM748">IF($D748&lt;COLUMNS($F$7:AM$7),"",INDEX(TableDiv[[GASB]:[GASB]],_xlfn.AGGREGATE(15,3,(TableDiv[[Agency]:[Agency]]=$E748)/(TableDiv[[Agency]:[Agency]]=$E748)*(ROW(TableDiv[Agency])-ROW(TableDiv[[#Headers],[Agency]])),COLUMNS($F$7:AM$7))))</f>
        <v/>
      </c>
      <c r="AN748" s="1069"/>
      <c r="AO748" s="1069"/>
      <c r="AP748" s="1069"/>
      <c r="AQ748" s="1069"/>
      <c r="AR748" s="1069"/>
      <c r="AS748" s="1069"/>
    </row>
    <row r="749" spans="1:45">
      <c r="A749" s="1069"/>
      <c r="B749" s="1069"/>
      <c r="C749" s="1069"/>
      <c r="W749" s="1069" t="str" cm="1">
        <f t="array" ref="W749">IF($D749&lt;COLUMNS($F$7:W$7),"",INDEX(TableDiv[[GASB]:[GASB]],_xlfn.AGGREGATE(15,3,(TableDiv[[Agency]:[Agency]]=$E749)/(TableDiv[[Agency]:[Agency]]=$E749)*(ROW(TableDiv[Agency])-ROW(TableDiv[[#Headers],[Agency]])),COLUMNS($F$7:W$7))))</f>
        <v/>
      </c>
      <c r="X749" s="1069" t="str" cm="1">
        <f t="array" ref="X749">IF($D749&lt;COLUMNS($F$7:X$7),"",INDEX(TableDiv[[GASB]:[GASB]],_xlfn.AGGREGATE(15,3,(TableDiv[[Agency]:[Agency]]=$E749)/(TableDiv[[Agency]:[Agency]]=$E749)*(ROW(TableDiv[Agency])-ROW(TableDiv[[#Headers],[Agency]])),COLUMNS($F$7:X$7))))</f>
        <v/>
      </c>
      <c r="Y749" s="1069" t="str" cm="1">
        <f t="array" ref="Y749">IF($D749&lt;COLUMNS($F$7:Y$7),"",INDEX(TableDiv[[GASB]:[GASB]],_xlfn.AGGREGATE(15,3,(TableDiv[[Agency]:[Agency]]=$E749)/(TableDiv[[Agency]:[Agency]]=$E749)*(ROW(TableDiv[Agency])-ROW(TableDiv[[#Headers],[Agency]])),COLUMNS($F$7:Y$7))))</f>
        <v/>
      </c>
      <c r="Z749" s="1069" t="str" cm="1">
        <f t="array" ref="Z749">IF($D749&lt;COLUMNS($F$7:Z$7),"",INDEX(TableDiv[[GASB]:[GASB]],_xlfn.AGGREGATE(15,3,(TableDiv[[Agency]:[Agency]]=$E749)/(TableDiv[[Agency]:[Agency]]=$E749)*(ROW(TableDiv[Agency])-ROW(TableDiv[[#Headers],[Agency]])),COLUMNS($F$7:Z$7))))</f>
        <v/>
      </c>
      <c r="AA749" s="1069" t="str" cm="1">
        <f t="array" ref="AA749">IF($D749&lt;COLUMNS($F$7:AA$7),"",INDEX(TableDiv[[GASB]:[GASB]],_xlfn.AGGREGATE(15,3,(TableDiv[[Agency]:[Agency]]=$E749)/(TableDiv[[Agency]:[Agency]]=$E749)*(ROW(TableDiv[Agency])-ROW(TableDiv[[#Headers],[Agency]])),COLUMNS($F$7:AA$7))))</f>
        <v/>
      </c>
      <c r="AB749" s="1069" t="str" cm="1">
        <f t="array" ref="AB749">IF($D749&lt;COLUMNS($F$7:AB$7),"",INDEX(TableDiv[[GASB]:[GASB]],_xlfn.AGGREGATE(15,3,(TableDiv[[Agency]:[Agency]]=$E749)/(TableDiv[[Agency]:[Agency]]=$E749)*(ROW(TableDiv[Agency])-ROW(TableDiv[[#Headers],[Agency]])),COLUMNS($F$7:AB$7))))</f>
        <v/>
      </c>
      <c r="AC749" s="1069" t="str" cm="1">
        <f t="array" ref="AC749">IF($D749&lt;COLUMNS($F$7:AC$7),"",INDEX(TableDiv[[GASB]:[GASB]],_xlfn.AGGREGATE(15,3,(TableDiv[[Agency]:[Agency]]=$E749)/(TableDiv[[Agency]:[Agency]]=$E749)*(ROW(TableDiv[Agency])-ROW(TableDiv[[#Headers],[Agency]])),COLUMNS($F$7:AC$7))))</f>
        <v/>
      </c>
      <c r="AD749" s="1069" t="str" cm="1">
        <f t="array" ref="AD749">IF($D749&lt;COLUMNS($F$7:AD$7),"",INDEX(TableDiv[[GASB]:[GASB]],_xlfn.AGGREGATE(15,3,(TableDiv[[Agency]:[Agency]]=$E749)/(TableDiv[[Agency]:[Agency]]=$E749)*(ROW(TableDiv[Agency])-ROW(TableDiv[[#Headers],[Agency]])),COLUMNS($F$7:AD$7))))</f>
        <v/>
      </c>
      <c r="AE749" s="1069" t="str" cm="1">
        <f t="array" ref="AE749">IF($D749&lt;COLUMNS($F$7:AE$7),"",INDEX(TableDiv[[GASB]:[GASB]],_xlfn.AGGREGATE(15,3,(TableDiv[[Agency]:[Agency]]=$E749)/(TableDiv[[Agency]:[Agency]]=$E749)*(ROW(TableDiv[Agency])-ROW(TableDiv[[#Headers],[Agency]])),COLUMNS($F$7:AE$7))))</f>
        <v/>
      </c>
      <c r="AF749" s="1069" t="str" cm="1">
        <f t="array" ref="AF749">IF($D749&lt;COLUMNS($F$7:AF$7),"",INDEX(TableDiv[[GASB]:[GASB]],_xlfn.AGGREGATE(15,3,(TableDiv[[Agency]:[Agency]]=$E749)/(TableDiv[[Agency]:[Agency]]=$E749)*(ROW(TableDiv[Agency])-ROW(TableDiv[[#Headers],[Agency]])),COLUMNS($F$7:AF$7))))</f>
        <v/>
      </c>
      <c r="AG749" s="1069" t="str" cm="1">
        <f t="array" ref="AG749">IF($D749&lt;COLUMNS($F$7:AG$7),"",INDEX(TableDiv[[GASB]:[GASB]],_xlfn.AGGREGATE(15,3,(TableDiv[[Agency]:[Agency]]=$E749)/(TableDiv[[Agency]:[Agency]]=$E749)*(ROW(TableDiv[Agency])-ROW(TableDiv[[#Headers],[Agency]])),COLUMNS($F$7:AG$7))))</f>
        <v/>
      </c>
      <c r="AH749" s="1069" t="str" cm="1">
        <f t="array" ref="AH749">IF($D749&lt;COLUMNS($F$7:AH$7),"",INDEX(TableDiv[[GASB]:[GASB]],_xlfn.AGGREGATE(15,3,(TableDiv[[Agency]:[Agency]]=$E749)/(TableDiv[[Agency]:[Agency]]=$E749)*(ROW(TableDiv[Agency])-ROW(TableDiv[[#Headers],[Agency]])),COLUMNS($F$7:AH$7))))</f>
        <v/>
      </c>
      <c r="AI749" s="1069" t="str" cm="1">
        <f t="array" ref="AI749">IF($D749&lt;COLUMNS($F$7:AI$7),"",INDEX(TableDiv[[GASB]:[GASB]],_xlfn.AGGREGATE(15,3,(TableDiv[[Agency]:[Agency]]=$E749)/(TableDiv[[Agency]:[Agency]]=$E749)*(ROW(TableDiv[Agency])-ROW(TableDiv[[#Headers],[Agency]])),COLUMNS($F$7:AI$7))))</f>
        <v/>
      </c>
      <c r="AJ749" s="1069" t="str" cm="1">
        <f t="array" ref="AJ749">IF($D749&lt;COLUMNS($F$7:AJ$7),"",INDEX(TableDiv[[GASB]:[GASB]],_xlfn.AGGREGATE(15,3,(TableDiv[[Agency]:[Agency]]=$E749)/(TableDiv[[Agency]:[Agency]]=$E749)*(ROW(TableDiv[Agency])-ROW(TableDiv[[#Headers],[Agency]])),COLUMNS($F$7:AJ$7))))</f>
        <v/>
      </c>
      <c r="AK749" s="1069" t="str" cm="1">
        <f t="array" ref="AK749">IF($D749&lt;COLUMNS($F$7:AK$7),"",INDEX(TableDiv[[GASB]:[GASB]],_xlfn.AGGREGATE(15,3,(TableDiv[[Agency]:[Agency]]=$E749)/(TableDiv[[Agency]:[Agency]]=$E749)*(ROW(TableDiv[Agency])-ROW(TableDiv[[#Headers],[Agency]])),COLUMNS($F$7:AK$7))))</f>
        <v/>
      </c>
      <c r="AL749" s="1069" t="str" cm="1">
        <f t="array" ref="AL749">IF($D749&lt;COLUMNS($F$7:AL$7),"",INDEX(TableDiv[[GASB]:[GASB]],_xlfn.AGGREGATE(15,3,(TableDiv[[Agency]:[Agency]]=$E749)/(TableDiv[[Agency]:[Agency]]=$E749)*(ROW(TableDiv[Agency])-ROW(TableDiv[[#Headers],[Agency]])),COLUMNS($F$7:AL$7))))</f>
        <v/>
      </c>
      <c r="AM749" s="1069" t="str" cm="1">
        <f t="array" ref="AM749">IF($D749&lt;COLUMNS($F$7:AM$7),"",INDEX(TableDiv[[GASB]:[GASB]],_xlfn.AGGREGATE(15,3,(TableDiv[[Agency]:[Agency]]=$E749)/(TableDiv[[Agency]:[Agency]]=$E749)*(ROW(TableDiv[Agency])-ROW(TableDiv[[#Headers],[Agency]])),COLUMNS($F$7:AM$7))))</f>
        <v/>
      </c>
      <c r="AN749" s="1069"/>
      <c r="AO749" s="1069"/>
      <c r="AP749" s="1069"/>
      <c r="AQ749" s="1069"/>
      <c r="AR749" s="1069"/>
      <c r="AS749" s="1069"/>
    </row>
    <row r="750" spans="1:45">
      <c r="A750" s="1069"/>
      <c r="B750" s="1069"/>
      <c r="C750" s="1069"/>
      <c r="W750" s="1069" t="str" cm="1">
        <f t="array" ref="W750">IF($D750&lt;COLUMNS($F$7:W$7),"",INDEX(TableDiv[[GASB]:[GASB]],_xlfn.AGGREGATE(15,3,(TableDiv[[Agency]:[Agency]]=$E750)/(TableDiv[[Agency]:[Agency]]=$E750)*(ROW(TableDiv[Agency])-ROW(TableDiv[[#Headers],[Agency]])),COLUMNS($F$7:W$7))))</f>
        <v/>
      </c>
      <c r="X750" s="1069" t="str" cm="1">
        <f t="array" ref="X750">IF($D750&lt;COLUMNS($F$7:X$7),"",INDEX(TableDiv[[GASB]:[GASB]],_xlfn.AGGREGATE(15,3,(TableDiv[[Agency]:[Agency]]=$E750)/(TableDiv[[Agency]:[Agency]]=$E750)*(ROW(TableDiv[Agency])-ROW(TableDiv[[#Headers],[Agency]])),COLUMNS($F$7:X$7))))</f>
        <v/>
      </c>
      <c r="Y750" s="1069" t="str" cm="1">
        <f t="array" ref="Y750">IF($D750&lt;COLUMNS($F$7:Y$7),"",INDEX(TableDiv[[GASB]:[GASB]],_xlfn.AGGREGATE(15,3,(TableDiv[[Agency]:[Agency]]=$E750)/(TableDiv[[Agency]:[Agency]]=$E750)*(ROW(TableDiv[Agency])-ROW(TableDiv[[#Headers],[Agency]])),COLUMNS($F$7:Y$7))))</f>
        <v/>
      </c>
      <c r="Z750" s="1069" t="str" cm="1">
        <f t="array" ref="Z750">IF($D750&lt;COLUMNS($F$7:Z$7),"",INDEX(TableDiv[[GASB]:[GASB]],_xlfn.AGGREGATE(15,3,(TableDiv[[Agency]:[Agency]]=$E750)/(TableDiv[[Agency]:[Agency]]=$E750)*(ROW(TableDiv[Agency])-ROW(TableDiv[[#Headers],[Agency]])),COLUMNS($F$7:Z$7))))</f>
        <v/>
      </c>
      <c r="AA750" s="1069" t="str" cm="1">
        <f t="array" ref="AA750">IF($D750&lt;COLUMNS($F$7:AA$7),"",INDEX(TableDiv[[GASB]:[GASB]],_xlfn.AGGREGATE(15,3,(TableDiv[[Agency]:[Agency]]=$E750)/(TableDiv[[Agency]:[Agency]]=$E750)*(ROW(TableDiv[Agency])-ROW(TableDiv[[#Headers],[Agency]])),COLUMNS($F$7:AA$7))))</f>
        <v/>
      </c>
      <c r="AB750" s="1069" t="str" cm="1">
        <f t="array" ref="AB750">IF($D750&lt;COLUMNS($F$7:AB$7),"",INDEX(TableDiv[[GASB]:[GASB]],_xlfn.AGGREGATE(15,3,(TableDiv[[Agency]:[Agency]]=$E750)/(TableDiv[[Agency]:[Agency]]=$E750)*(ROW(TableDiv[Agency])-ROW(TableDiv[[#Headers],[Agency]])),COLUMNS($F$7:AB$7))))</f>
        <v/>
      </c>
      <c r="AC750" s="1069" t="str" cm="1">
        <f t="array" ref="AC750">IF($D750&lt;COLUMNS($F$7:AC$7),"",INDEX(TableDiv[[GASB]:[GASB]],_xlfn.AGGREGATE(15,3,(TableDiv[[Agency]:[Agency]]=$E750)/(TableDiv[[Agency]:[Agency]]=$E750)*(ROW(TableDiv[Agency])-ROW(TableDiv[[#Headers],[Agency]])),COLUMNS($F$7:AC$7))))</f>
        <v/>
      </c>
      <c r="AD750" s="1069" t="str" cm="1">
        <f t="array" ref="AD750">IF($D750&lt;COLUMNS($F$7:AD$7),"",INDEX(TableDiv[[GASB]:[GASB]],_xlfn.AGGREGATE(15,3,(TableDiv[[Agency]:[Agency]]=$E750)/(TableDiv[[Agency]:[Agency]]=$E750)*(ROW(TableDiv[Agency])-ROW(TableDiv[[#Headers],[Agency]])),COLUMNS($F$7:AD$7))))</f>
        <v/>
      </c>
      <c r="AE750" s="1069" t="str" cm="1">
        <f t="array" ref="AE750">IF($D750&lt;COLUMNS($F$7:AE$7),"",INDEX(TableDiv[[GASB]:[GASB]],_xlfn.AGGREGATE(15,3,(TableDiv[[Agency]:[Agency]]=$E750)/(TableDiv[[Agency]:[Agency]]=$E750)*(ROW(TableDiv[Agency])-ROW(TableDiv[[#Headers],[Agency]])),COLUMNS($F$7:AE$7))))</f>
        <v/>
      </c>
      <c r="AF750" s="1069" t="str" cm="1">
        <f t="array" ref="AF750">IF($D750&lt;COLUMNS($F$7:AF$7),"",INDEX(TableDiv[[GASB]:[GASB]],_xlfn.AGGREGATE(15,3,(TableDiv[[Agency]:[Agency]]=$E750)/(TableDiv[[Agency]:[Agency]]=$E750)*(ROW(TableDiv[Agency])-ROW(TableDiv[[#Headers],[Agency]])),COLUMNS($F$7:AF$7))))</f>
        <v/>
      </c>
      <c r="AG750" s="1069" t="str" cm="1">
        <f t="array" ref="AG750">IF($D750&lt;COLUMNS($F$7:AG$7),"",INDEX(TableDiv[[GASB]:[GASB]],_xlfn.AGGREGATE(15,3,(TableDiv[[Agency]:[Agency]]=$E750)/(TableDiv[[Agency]:[Agency]]=$E750)*(ROW(TableDiv[Agency])-ROW(TableDiv[[#Headers],[Agency]])),COLUMNS($F$7:AG$7))))</f>
        <v/>
      </c>
      <c r="AH750" s="1069" t="str" cm="1">
        <f t="array" ref="AH750">IF($D750&lt;COLUMNS($F$7:AH$7),"",INDEX(TableDiv[[GASB]:[GASB]],_xlfn.AGGREGATE(15,3,(TableDiv[[Agency]:[Agency]]=$E750)/(TableDiv[[Agency]:[Agency]]=$E750)*(ROW(TableDiv[Agency])-ROW(TableDiv[[#Headers],[Agency]])),COLUMNS($F$7:AH$7))))</f>
        <v/>
      </c>
      <c r="AI750" s="1069" t="str" cm="1">
        <f t="array" ref="AI750">IF($D750&lt;COLUMNS($F$7:AI$7),"",INDEX(TableDiv[[GASB]:[GASB]],_xlfn.AGGREGATE(15,3,(TableDiv[[Agency]:[Agency]]=$E750)/(TableDiv[[Agency]:[Agency]]=$E750)*(ROW(TableDiv[Agency])-ROW(TableDiv[[#Headers],[Agency]])),COLUMNS($F$7:AI$7))))</f>
        <v/>
      </c>
      <c r="AJ750" s="1069" t="str" cm="1">
        <f t="array" ref="AJ750">IF($D750&lt;COLUMNS($F$7:AJ$7),"",INDEX(TableDiv[[GASB]:[GASB]],_xlfn.AGGREGATE(15,3,(TableDiv[[Agency]:[Agency]]=$E750)/(TableDiv[[Agency]:[Agency]]=$E750)*(ROW(TableDiv[Agency])-ROW(TableDiv[[#Headers],[Agency]])),COLUMNS($F$7:AJ$7))))</f>
        <v/>
      </c>
      <c r="AK750" s="1069" t="str" cm="1">
        <f t="array" ref="AK750">IF($D750&lt;COLUMNS($F$7:AK$7),"",INDEX(TableDiv[[GASB]:[GASB]],_xlfn.AGGREGATE(15,3,(TableDiv[[Agency]:[Agency]]=$E750)/(TableDiv[[Agency]:[Agency]]=$E750)*(ROW(TableDiv[Agency])-ROW(TableDiv[[#Headers],[Agency]])),COLUMNS($F$7:AK$7))))</f>
        <v/>
      </c>
      <c r="AL750" s="1069" t="str" cm="1">
        <f t="array" ref="AL750">IF($D750&lt;COLUMNS($F$7:AL$7),"",INDEX(TableDiv[[GASB]:[GASB]],_xlfn.AGGREGATE(15,3,(TableDiv[[Agency]:[Agency]]=$E750)/(TableDiv[[Agency]:[Agency]]=$E750)*(ROW(TableDiv[Agency])-ROW(TableDiv[[#Headers],[Agency]])),COLUMNS($F$7:AL$7))))</f>
        <v/>
      </c>
      <c r="AM750" s="1069" t="str" cm="1">
        <f t="array" ref="AM750">IF($D750&lt;COLUMNS($F$7:AM$7),"",INDEX(TableDiv[[GASB]:[GASB]],_xlfn.AGGREGATE(15,3,(TableDiv[[Agency]:[Agency]]=$E750)/(TableDiv[[Agency]:[Agency]]=$E750)*(ROW(TableDiv[Agency])-ROW(TableDiv[[#Headers],[Agency]])),COLUMNS($F$7:AM$7))))</f>
        <v/>
      </c>
      <c r="AN750" s="1069"/>
      <c r="AO750" s="1069"/>
      <c r="AP750" s="1069"/>
      <c r="AQ750" s="1069"/>
      <c r="AR750" s="1069"/>
      <c r="AS750" s="1069"/>
    </row>
    <row r="751" spans="1:45">
      <c r="A751" s="1069"/>
      <c r="B751" s="1069"/>
      <c r="C751" s="1069"/>
      <c r="W751" s="1069" t="str" cm="1">
        <f t="array" ref="W751">IF($D751&lt;COLUMNS($F$7:W$7),"",INDEX(TableDiv[[GASB]:[GASB]],_xlfn.AGGREGATE(15,3,(TableDiv[[Agency]:[Agency]]=$E751)/(TableDiv[[Agency]:[Agency]]=$E751)*(ROW(TableDiv[Agency])-ROW(TableDiv[[#Headers],[Agency]])),COLUMNS($F$7:W$7))))</f>
        <v/>
      </c>
      <c r="X751" s="1069" t="str" cm="1">
        <f t="array" ref="X751">IF($D751&lt;COLUMNS($F$7:X$7),"",INDEX(TableDiv[[GASB]:[GASB]],_xlfn.AGGREGATE(15,3,(TableDiv[[Agency]:[Agency]]=$E751)/(TableDiv[[Agency]:[Agency]]=$E751)*(ROW(TableDiv[Agency])-ROW(TableDiv[[#Headers],[Agency]])),COLUMNS($F$7:X$7))))</f>
        <v/>
      </c>
      <c r="Y751" s="1069" t="str" cm="1">
        <f t="array" ref="Y751">IF($D751&lt;COLUMNS($F$7:Y$7),"",INDEX(TableDiv[[GASB]:[GASB]],_xlfn.AGGREGATE(15,3,(TableDiv[[Agency]:[Agency]]=$E751)/(TableDiv[[Agency]:[Agency]]=$E751)*(ROW(TableDiv[Agency])-ROW(TableDiv[[#Headers],[Agency]])),COLUMNS($F$7:Y$7))))</f>
        <v/>
      </c>
      <c r="Z751" s="1069" t="str" cm="1">
        <f t="array" ref="Z751">IF($D751&lt;COLUMNS($F$7:Z$7),"",INDEX(TableDiv[[GASB]:[GASB]],_xlfn.AGGREGATE(15,3,(TableDiv[[Agency]:[Agency]]=$E751)/(TableDiv[[Agency]:[Agency]]=$E751)*(ROW(TableDiv[Agency])-ROW(TableDiv[[#Headers],[Agency]])),COLUMNS($F$7:Z$7))))</f>
        <v/>
      </c>
      <c r="AA751" s="1069" t="str" cm="1">
        <f t="array" ref="AA751">IF($D751&lt;COLUMNS($F$7:AA$7),"",INDEX(TableDiv[[GASB]:[GASB]],_xlfn.AGGREGATE(15,3,(TableDiv[[Agency]:[Agency]]=$E751)/(TableDiv[[Agency]:[Agency]]=$E751)*(ROW(TableDiv[Agency])-ROW(TableDiv[[#Headers],[Agency]])),COLUMNS($F$7:AA$7))))</f>
        <v/>
      </c>
      <c r="AB751" s="1069" t="str" cm="1">
        <f t="array" ref="AB751">IF($D751&lt;COLUMNS($F$7:AB$7),"",INDEX(TableDiv[[GASB]:[GASB]],_xlfn.AGGREGATE(15,3,(TableDiv[[Agency]:[Agency]]=$E751)/(TableDiv[[Agency]:[Agency]]=$E751)*(ROW(TableDiv[Agency])-ROW(TableDiv[[#Headers],[Agency]])),COLUMNS($F$7:AB$7))))</f>
        <v/>
      </c>
      <c r="AC751" s="1069" t="str" cm="1">
        <f t="array" ref="AC751">IF($D751&lt;COLUMNS($F$7:AC$7),"",INDEX(TableDiv[[GASB]:[GASB]],_xlfn.AGGREGATE(15,3,(TableDiv[[Agency]:[Agency]]=$E751)/(TableDiv[[Agency]:[Agency]]=$E751)*(ROW(TableDiv[Agency])-ROW(TableDiv[[#Headers],[Agency]])),COLUMNS($F$7:AC$7))))</f>
        <v/>
      </c>
      <c r="AD751" s="1069" t="str" cm="1">
        <f t="array" ref="AD751">IF($D751&lt;COLUMNS($F$7:AD$7),"",INDEX(TableDiv[[GASB]:[GASB]],_xlfn.AGGREGATE(15,3,(TableDiv[[Agency]:[Agency]]=$E751)/(TableDiv[[Agency]:[Agency]]=$E751)*(ROW(TableDiv[Agency])-ROW(TableDiv[[#Headers],[Agency]])),COLUMNS($F$7:AD$7))))</f>
        <v/>
      </c>
      <c r="AE751" s="1069" t="str" cm="1">
        <f t="array" ref="AE751">IF($D751&lt;COLUMNS($F$7:AE$7),"",INDEX(TableDiv[[GASB]:[GASB]],_xlfn.AGGREGATE(15,3,(TableDiv[[Agency]:[Agency]]=$E751)/(TableDiv[[Agency]:[Agency]]=$E751)*(ROW(TableDiv[Agency])-ROW(TableDiv[[#Headers],[Agency]])),COLUMNS($F$7:AE$7))))</f>
        <v/>
      </c>
      <c r="AF751" s="1069" t="str" cm="1">
        <f t="array" ref="AF751">IF($D751&lt;COLUMNS($F$7:AF$7),"",INDEX(TableDiv[[GASB]:[GASB]],_xlfn.AGGREGATE(15,3,(TableDiv[[Agency]:[Agency]]=$E751)/(TableDiv[[Agency]:[Agency]]=$E751)*(ROW(TableDiv[Agency])-ROW(TableDiv[[#Headers],[Agency]])),COLUMNS($F$7:AF$7))))</f>
        <v/>
      </c>
      <c r="AG751" s="1069" t="str" cm="1">
        <f t="array" ref="AG751">IF($D751&lt;COLUMNS($F$7:AG$7),"",INDEX(TableDiv[[GASB]:[GASB]],_xlfn.AGGREGATE(15,3,(TableDiv[[Agency]:[Agency]]=$E751)/(TableDiv[[Agency]:[Agency]]=$E751)*(ROW(TableDiv[Agency])-ROW(TableDiv[[#Headers],[Agency]])),COLUMNS($F$7:AG$7))))</f>
        <v/>
      </c>
      <c r="AH751" s="1069" t="str" cm="1">
        <f t="array" ref="AH751">IF($D751&lt;COLUMNS($F$7:AH$7),"",INDEX(TableDiv[[GASB]:[GASB]],_xlfn.AGGREGATE(15,3,(TableDiv[[Agency]:[Agency]]=$E751)/(TableDiv[[Agency]:[Agency]]=$E751)*(ROW(TableDiv[Agency])-ROW(TableDiv[[#Headers],[Agency]])),COLUMNS($F$7:AH$7))))</f>
        <v/>
      </c>
      <c r="AI751" s="1069" t="str" cm="1">
        <f t="array" ref="AI751">IF($D751&lt;COLUMNS($F$7:AI$7),"",INDEX(TableDiv[[GASB]:[GASB]],_xlfn.AGGREGATE(15,3,(TableDiv[[Agency]:[Agency]]=$E751)/(TableDiv[[Agency]:[Agency]]=$E751)*(ROW(TableDiv[Agency])-ROW(TableDiv[[#Headers],[Agency]])),COLUMNS($F$7:AI$7))))</f>
        <v/>
      </c>
      <c r="AJ751" s="1069" t="str" cm="1">
        <f t="array" ref="AJ751">IF($D751&lt;COLUMNS($F$7:AJ$7),"",INDEX(TableDiv[[GASB]:[GASB]],_xlfn.AGGREGATE(15,3,(TableDiv[[Agency]:[Agency]]=$E751)/(TableDiv[[Agency]:[Agency]]=$E751)*(ROW(TableDiv[Agency])-ROW(TableDiv[[#Headers],[Agency]])),COLUMNS($F$7:AJ$7))))</f>
        <v/>
      </c>
      <c r="AK751" s="1069" t="str" cm="1">
        <f t="array" ref="AK751">IF($D751&lt;COLUMNS($F$7:AK$7),"",INDEX(TableDiv[[GASB]:[GASB]],_xlfn.AGGREGATE(15,3,(TableDiv[[Agency]:[Agency]]=$E751)/(TableDiv[[Agency]:[Agency]]=$E751)*(ROW(TableDiv[Agency])-ROW(TableDiv[[#Headers],[Agency]])),COLUMNS($F$7:AK$7))))</f>
        <v/>
      </c>
      <c r="AL751" s="1069" t="str" cm="1">
        <f t="array" ref="AL751">IF($D751&lt;COLUMNS($F$7:AL$7),"",INDEX(TableDiv[[GASB]:[GASB]],_xlfn.AGGREGATE(15,3,(TableDiv[[Agency]:[Agency]]=$E751)/(TableDiv[[Agency]:[Agency]]=$E751)*(ROW(TableDiv[Agency])-ROW(TableDiv[[#Headers],[Agency]])),COLUMNS($F$7:AL$7))))</f>
        <v/>
      </c>
      <c r="AM751" s="1069" t="str" cm="1">
        <f t="array" ref="AM751">IF($D751&lt;COLUMNS($F$7:AM$7),"",INDEX(TableDiv[[GASB]:[GASB]],_xlfn.AGGREGATE(15,3,(TableDiv[[Agency]:[Agency]]=$E751)/(TableDiv[[Agency]:[Agency]]=$E751)*(ROW(TableDiv[Agency])-ROW(TableDiv[[#Headers],[Agency]])),COLUMNS($F$7:AM$7))))</f>
        <v/>
      </c>
      <c r="AN751" s="1069"/>
      <c r="AO751" s="1069"/>
      <c r="AP751" s="1069"/>
      <c r="AQ751" s="1069"/>
      <c r="AR751" s="1069"/>
      <c r="AS751" s="1069"/>
    </row>
    <row r="752" spans="1:45">
      <c r="A752" s="1069"/>
      <c r="B752" s="1069"/>
      <c r="C752" s="1069"/>
      <c r="W752" s="1069" t="str" cm="1">
        <f t="array" ref="W752">IF($D752&lt;COLUMNS($F$7:W$7),"",INDEX(TableDiv[[GASB]:[GASB]],_xlfn.AGGREGATE(15,3,(TableDiv[[Agency]:[Agency]]=$E752)/(TableDiv[[Agency]:[Agency]]=$E752)*(ROW(TableDiv[Agency])-ROW(TableDiv[[#Headers],[Agency]])),COLUMNS($F$7:W$7))))</f>
        <v/>
      </c>
      <c r="X752" s="1069" t="str" cm="1">
        <f t="array" ref="X752">IF($D752&lt;COLUMNS($F$7:X$7),"",INDEX(TableDiv[[GASB]:[GASB]],_xlfn.AGGREGATE(15,3,(TableDiv[[Agency]:[Agency]]=$E752)/(TableDiv[[Agency]:[Agency]]=$E752)*(ROW(TableDiv[Agency])-ROW(TableDiv[[#Headers],[Agency]])),COLUMNS($F$7:X$7))))</f>
        <v/>
      </c>
      <c r="Y752" s="1069" t="str" cm="1">
        <f t="array" ref="Y752">IF($D752&lt;COLUMNS($F$7:Y$7),"",INDEX(TableDiv[[GASB]:[GASB]],_xlfn.AGGREGATE(15,3,(TableDiv[[Agency]:[Agency]]=$E752)/(TableDiv[[Agency]:[Agency]]=$E752)*(ROW(TableDiv[Agency])-ROW(TableDiv[[#Headers],[Agency]])),COLUMNS($F$7:Y$7))))</f>
        <v/>
      </c>
      <c r="Z752" s="1069" t="str" cm="1">
        <f t="array" ref="Z752">IF($D752&lt;COLUMNS($F$7:Z$7),"",INDEX(TableDiv[[GASB]:[GASB]],_xlfn.AGGREGATE(15,3,(TableDiv[[Agency]:[Agency]]=$E752)/(TableDiv[[Agency]:[Agency]]=$E752)*(ROW(TableDiv[Agency])-ROW(TableDiv[[#Headers],[Agency]])),COLUMNS($F$7:Z$7))))</f>
        <v/>
      </c>
      <c r="AA752" s="1069" t="str" cm="1">
        <f t="array" ref="AA752">IF($D752&lt;COLUMNS($F$7:AA$7),"",INDEX(TableDiv[[GASB]:[GASB]],_xlfn.AGGREGATE(15,3,(TableDiv[[Agency]:[Agency]]=$E752)/(TableDiv[[Agency]:[Agency]]=$E752)*(ROW(TableDiv[Agency])-ROW(TableDiv[[#Headers],[Agency]])),COLUMNS($F$7:AA$7))))</f>
        <v/>
      </c>
      <c r="AB752" s="1069" t="str" cm="1">
        <f t="array" ref="AB752">IF($D752&lt;COLUMNS($F$7:AB$7),"",INDEX(TableDiv[[GASB]:[GASB]],_xlfn.AGGREGATE(15,3,(TableDiv[[Agency]:[Agency]]=$E752)/(TableDiv[[Agency]:[Agency]]=$E752)*(ROW(TableDiv[Agency])-ROW(TableDiv[[#Headers],[Agency]])),COLUMNS($F$7:AB$7))))</f>
        <v/>
      </c>
      <c r="AC752" s="1069" t="str" cm="1">
        <f t="array" ref="AC752">IF($D752&lt;COLUMNS($F$7:AC$7),"",INDEX(TableDiv[[GASB]:[GASB]],_xlfn.AGGREGATE(15,3,(TableDiv[[Agency]:[Agency]]=$E752)/(TableDiv[[Agency]:[Agency]]=$E752)*(ROW(TableDiv[Agency])-ROW(TableDiv[[#Headers],[Agency]])),COLUMNS($F$7:AC$7))))</f>
        <v/>
      </c>
      <c r="AD752" s="1069" t="str" cm="1">
        <f t="array" ref="AD752">IF($D752&lt;COLUMNS($F$7:AD$7),"",INDEX(TableDiv[[GASB]:[GASB]],_xlfn.AGGREGATE(15,3,(TableDiv[[Agency]:[Agency]]=$E752)/(TableDiv[[Agency]:[Agency]]=$E752)*(ROW(TableDiv[Agency])-ROW(TableDiv[[#Headers],[Agency]])),COLUMNS($F$7:AD$7))))</f>
        <v/>
      </c>
      <c r="AE752" s="1069" t="str" cm="1">
        <f t="array" ref="AE752">IF($D752&lt;COLUMNS($F$7:AE$7),"",INDEX(TableDiv[[GASB]:[GASB]],_xlfn.AGGREGATE(15,3,(TableDiv[[Agency]:[Agency]]=$E752)/(TableDiv[[Agency]:[Agency]]=$E752)*(ROW(TableDiv[Agency])-ROW(TableDiv[[#Headers],[Agency]])),COLUMNS($F$7:AE$7))))</f>
        <v/>
      </c>
      <c r="AF752" s="1069" t="str" cm="1">
        <f t="array" ref="AF752">IF($D752&lt;COLUMNS($F$7:AF$7),"",INDEX(TableDiv[[GASB]:[GASB]],_xlfn.AGGREGATE(15,3,(TableDiv[[Agency]:[Agency]]=$E752)/(TableDiv[[Agency]:[Agency]]=$E752)*(ROW(TableDiv[Agency])-ROW(TableDiv[[#Headers],[Agency]])),COLUMNS($F$7:AF$7))))</f>
        <v/>
      </c>
      <c r="AG752" s="1069" t="str" cm="1">
        <f t="array" ref="AG752">IF($D752&lt;COLUMNS($F$7:AG$7),"",INDEX(TableDiv[[GASB]:[GASB]],_xlfn.AGGREGATE(15,3,(TableDiv[[Agency]:[Agency]]=$E752)/(TableDiv[[Agency]:[Agency]]=$E752)*(ROW(TableDiv[Agency])-ROW(TableDiv[[#Headers],[Agency]])),COLUMNS($F$7:AG$7))))</f>
        <v/>
      </c>
      <c r="AH752" s="1069" t="str" cm="1">
        <f t="array" ref="AH752">IF($D752&lt;COLUMNS($F$7:AH$7),"",INDEX(TableDiv[[GASB]:[GASB]],_xlfn.AGGREGATE(15,3,(TableDiv[[Agency]:[Agency]]=$E752)/(TableDiv[[Agency]:[Agency]]=$E752)*(ROW(TableDiv[Agency])-ROW(TableDiv[[#Headers],[Agency]])),COLUMNS($F$7:AH$7))))</f>
        <v/>
      </c>
      <c r="AI752" s="1069" t="str" cm="1">
        <f t="array" ref="AI752">IF($D752&lt;COLUMNS($F$7:AI$7),"",INDEX(TableDiv[[GASB]:[GASB]],_xlfn.AGGREGATE(15,3,(TableDiv[[Agency]:[Agency]]=$E752)/(TableDiv[[Agency]:[Agency]]=$E752)*(ROW(TableDiv[Agency])-ROW(TableDiv[[#Headers],[Agency]])),COLUMNS($F$7:AI$7))))</f>
        <v/>
      </c>
      <c r="AJ752" s="1069" t="str" cm="1">
        <f t="array" ref="AJ752">IF($D752&lt;COLUMNS($F$7:AJ$7),"",INDEX(TableDiv[[GASB]:[GASB]],_xlfn.AGGREGATE(15,3,(TableDiv[[Agency]:[Agency]]=$E752)/(TableDiv[[Agency]:[Agency]]=$E752)*(ROW(TableDiv[Agency])-ROW(TableDiv[[#Headers],[Agency]])),COLUMNS($F$7:AJ$7))))</f>
        <v/>
      </c>
      <c r="AK752" s="1069" t="str" cm="1">
        <f t="array" ref="AK752">IF($D752&lt;COLUMNS($F$7:AK$7),"",INDEX(TableDiv[[GASB]:[GASB]],_xlfn.AGGREGATE(15,3,(TableDiv[[Agency]:[Agency]]=$E752)/(TableDiv[[Agency]:[Agency]]=$E752)*(ROW(TableDiv[Agency])-ROW(TableDiv[[#Headers],[Agency]])),COLUMNS($F$7:AK$7))))</f>
        <v/>
      </c>
      <c r="AL752" s="1069" t="str" cm="1">
        <f t="array" ref="AL752">IF($D752&lt;COLUMNS($F$7:AL$7),"",INDEX(TableDiv[[GASB]:[GASB]],_xlfn.AGGREGATE(15,3,(TableDiv[[Agency]:[Agency]]=$E752)/(TableDiv[[Agency]:[Agency]]=$E752)*(ROW(TableDiv[Agency])-ROW(TableDiv[[#Headers],[Agency]])),COLUMNS($F$7:AL$7))))</f>
        <v/>
      </c>
      <c r="AM752" s="1069" t="str" cm="1">
        <f t="array" ref="AM752">IF($D752&lt;COLUMNS($F$7:AM$7),"",INDEX(TableDiv[[GASB]:[GASB]],_xlfn.AGGREGATE(15,3,(TableDiv[[Agency]:[Agency]]=$E752)/(TableDiv[[Agency]:[Agency]]=$E752)*(ROW(TableDiv[Agency])-ROW(TableDiv[[#Headers],[Agency]])),COLUMNS($F$7:AM$7))))</f>
        <v/>
      </c>
      <c r="AN752" s="1069"/>
      <c r="AO752" s="1069"/>
      <c r="AP752" s="1069"/>
      <c r="AQ752" s="1069"/>
      <c r="AR752" s="1069"/>
      <c r="AS752" s="1069"/>
    </row>
    <row r="753" spans="1:45">
      <c r="A753" s="1069"/>
      <c r="B753" s="1069"/>
      <c r="C753" s="1069"/>
      <c r="W753" s="1069" t="str" cm="1">
        <f t="array" ref="W753">IF($D753&lt;COLUMNS($F$7:W$7),"",INDEX(TableDiv[[GASB]:[GASB]],_xlfn.AGGREGATE(15,3,(TableDiv[[Agency]:[Agency]]=$E753)/(TableDiv[[Agency]:[Agency]]=$E753)*(ROW(TableDiv[Agency])-ROW(TableDiv[[#Headers],[Agency]])),COLUMNS($F$7:W$7))))</f>
        <v/>
      </c>
      <c r="X753" s="1069" t="str" cm="1">
        <f t="array" ref="X753">IF($D753&lt;COLUMNS($F$7:X$7),"",INDEX(TableDiv[[GASB]:[GASB]],_xlfn.AGGREGATE(15,3,(TableDiv[[Agency]:[Agency]]=$E753)/(TableDiv[[Agency]:[Agency]]=$E753)*(ROW(TableDiv[Agency])-ROW(TableDiv[[#Headers],[Agency]])),COLUMNS($F$7:X$7))))</f>
        <v/>
      </c>
      <c r="Y753" s="1069" t="str" cm="1">
        <f t="array" ref="Y753">IF($D753&lt;COLUMNS($F$7:Y$7),"",INDEX(TableDiv[[GASB]:[GASB]],_xlfn.AGGREGATE(15,3,(TableDiv[[Agency]:[Agency]]=$E753)/(TableDiv[[Agency]:[Agency]]=$E753)*(ROW(TableDiv[Agency])-ROW(TableDiv[[#Headers],[Agency]])),COLUMNS($F$7:Y$7))))</f>
        <v/>
      </c>
      <c r="Z753" s="1069" t="str" cm="1">
        <f t="array" ref="Z753">IF($D753&lt;COLUMNS($F$7:Z$7),"",INDEX(TableDiv[[GASB]:[GASB]],_xlfn.AGGREGATE(15,3,(TableDiv[[Agency]:[Agency]]=$E753)/(TableDiv[[Agency]:[Agency]]=$E753)*(ROW(TableDiv[Agency])-ROW(TableDiv[[#Headers],[Agency]])),COLUMNS($F$7:Z$7))))</f>
        <v/>
      </c>
      <c r="AA753" s="1069" t="str" cm="1">
        <f t="array" ref="AA753">IF($D753&lt;COLUMNS($F$7:AA$7),"",INDEX(TableDiv[[GASB]:[GASB]],_xlfn.AGGREGATE(15,3,(TableDiv[[Agency]:[Agency]]=$E753)/(TableDiv[[Agency]:[Agency]]=$E753)*(ROW(TableDiv[Agency])-ROW(TableDiv[[#Headers],[Agency]])),COLUMNS($F$7:AA$7))))</f>
        <v/>
      </c>
      <c r="AB753" s="1069" t="str" cm="1">
        <f t="array" ref="AB753">IF($D753&lt;COLUMNS($F$7:AB$7),"",INDEX(TableDiv[[GASB]:[GASB]],_xlfn.AGGREGATE(15,3,(TableDiv[[Agency]:[Agency]]=$E753)/(TableDiv[[Agency]:[Agency]]=$E753)*(ROW(TableDiv[Agency])-ROW(TableDiv[[#Headers],[Agency]])),COLUMNS($F$7:AB$7))))</f>
        <v/>
      </c>
      <c r="AC753" s="1069" t="str" cm="1">
        <f t="array" ref="AC753">IF($D753&lt;COLUMNS($F$7:AC$7),"",INDEX(TableDiv[[GASB]:[GASB]],_xlfn.AGGREGATE(15,3,(TableDiv[[Agency]:[Agency]]=$E753)/(TableDiv[[Agency]:[Agency]]=$E753)*(ROW(TableDiv[Agency])-ROW(TableDiv[[#Headers],[Agency]])),COLUMNS($F$7:AC$7))))</f>
        <v/>
      </c>
      <c r="AD753" s="1069" t="str" cm="1">
        <f t="array" ref="AD753">IF($D753&lt;COLUMNS($F$7:AD$7),"",INDEX(TableDiv[[GASB]:[GASB]],_xlfn.AGGREGATE(15,3,(TableDiv[[Agency]:[Agency]]=$E753)/(TableDiv[[Agency]:[Agency]]=$E753)*(ROW(TableDiv[Agency])-ROW(TableDiv[[#Headers],[Agency]])),COLUMNS($F$7:AD$7))))</f>
        <v/>
      </c>
      <c r="AE753" s="1069" t="str" cm="1">
        <f t="array" ref="AE753">IF($D753&lt;COLUMNS($F$7:AE$7),"",INDEX(TableDiv[[GASB]:[GASB]],_xlfn.AGGREGATE(15,3,(TableDiv[[Agency]:[Agency]]=$E753)/(TableDiv[[Agency]:[Agency]]=$E753)*(ROW(TableDiv[Agency])-ROW(TableDiv[[#Headers],[Agency]])),COLUMNS($F$7:AE$7))))</f>
        <v/>
      </c>
      <c r="AF753" s="1069" t="str" cm="1">
        <f t="array" ref="AF753">IF($D753&lt;COLUMNS($F$7:AF$7),"",INDEX(TableDiv[[GASB]:[GASB]],_xlfn.AGGREGATE(15,3,(TableDiv[[Agency]:[Agency]]=$E753)/(TableDiv[[Agency]:[Agency]]=$E753)*(ROW(TableDiv[Agency])-ROW(TableDiv[[#Headers],[Agency]])),COLUMNS($F$7:AF$7))))</f>
        <v/>
      </c>
      <c r="AG753" s="1069" t="str" cm="1">
        <f t="array" ref="AG753">IF($D753&lt;COLUMNS($F$7:AG$7),"",INDEX(TableDiv[[GASB]:[GASB]],_xlfn.AGGREGATE(15,3,(TableDiv[[Agency]:[Agency]]=$E753)/(TableDiv[[Agency]:[Agency]]=$E753)*(ROW(TableDiv[Agency])-ROW(TableDiv[[#Headers],[Agency]])),COLUMNS($F$7:AG$7))))</f>
        <v/>
      </c>
      <c r="AH753" s="1069" t="str" cm="1">
        <f t="array" ref="AH753">IF($D753&lt;COLUMNS($F$7:AH$7),"",INDEX(TableDiv[[GASB]:[GASB]],_xlfn.AGGREGATE(15,3,(TableDiv[[Agency]:[Agency]]=$E753)/(TableDiv[[Agency]:[Agency]]=$E753)*(ROW(TableDiv[Agency])-ROW(TableDiv[[#Headers],[Agency]])),COLUMNS($F$7:AH$7))))</f>
        <v/>
      </c>
      <c r="AI753" s="1069" t="str" cm="1">
        <f t="array" ref="AI753">IF($D753&lt;COLUMNS($F$7:AI$7),"",INDEX(TableDiv[[GASB]:[GASB]],_xlfn.AGGREGATE(15,3,(TableDiv[[Agency]:[Agency]]=$E753)/(TableDiv[[Agency]:[Agency]]=$E753)*(ROW(TableDiv[Agency])-ROW(TableDiv[[#Headers],[Agency]])),COLUMNS($F$7:AI$7))))</f>
        <v/>
      </c>
      <c r="AJ753" s="1069" t="str" cm="1">
        <f t="array" ref="AJ753">IF($D753&lt;COLUMNS($F$7:AJ$7),"",INDEX(TableDiv[[GASB]:[GASB]],_xlfn.AGGREGATE(15,3,(TableDiv[[Agency]:[Agency]]=$E753)/(TableDiv[[Agency]:[Agency]]=$E753)*(ROW(TableDiv[Agency])-ROW(TableDiv[[#Headers],[Agency]])),COLUMNS($F$7:AJ$7))))</f>
        <v/>
      </c>
      <c r="AK753" s="1069" t="str" cm="1">
        <f t="array" ref="AK753">IF($D753&lt;COLUMNS($F$7:AK$7),"",INDEX(TableDiv[[GASB]:[GASB]],_xlfn.AGGREGATE(15,3,(TableDiv[[Agency]:[Agency]]=$E753)/(TableDiv[[Agency]:[Agency]]=$E753)*(ROW(TableDiv[Agency])-ROW(TableDiv[[#Headers],[Agency]])),COLUMNS($F$7:AK$7))))</f>
        <v/>
      </c>
      <c r="AL753" s="1069" t="str" cm="1">
        <f t="array" ref="AL753">IF($D753&lt;COLUMNS($F$7:AL$7),"",INDEX(TableDiv[[GASB]:[GASB]],_xlfn.AGGREGATE(15,3,(TableDiv[[Agency]:[Agency]]=$E753)/(TableDiv[[Agency]:[Agency]]=$E753)*(ROW(TableDiv[Agency])-ROW(TableDiv[[#Headers],[Agency]])),COLUMNS($F$7:AL$7))))</f>
        <v/>
      </c>
      <c r="AM753" s="1069" t="str" cm="1">
        <f t="array" ref="AM753">IF($D753&lt;COLUMNS($F$7:AM$7),"",INDEX(TableDiv[[GASB]:[GASB]],_xlfn.AGGREGATE(15,3,(TableDiv[[Agency]:[Agency]]=$E753)/(TableDiv[[Agency]:[Agency]]=$E753)*(ROW(TableDiv[Agency])-ROW(TableDiv[[#Headers],[Agency]])),COLUMNS($F$7:AM$7))))</f>
        <v/>
      </c>
      <c r="AN753" s="1069"/>
      <c r="AO753" s="1069"/>
      <c r="AP753" s="1069"/>
      <c r="AQ753" s="1069"/>
      <c r="AR753" s="1069"/>
      <c r="AS753" s="1069"/>
    </row>
    <row r="754" spans="1:45">
      <c r="A754" s="1069"/>
      <c r="B754" s="1069"/>
      <c r="C754" s="1069"/>
      <c r="W754" s="1069" t="str" cm="1">
        <f t="array" ref="W754">IF($D754&lt;COLUMNS($F$7:W$7),"",INDEX(TableDiv[[GASB]:[GASB]],_xlfn.AGGREGATE(15,3,(TableDiv[[Agency]:[Agency]]=$E754)/(TableDiv[[Agency]:[Agency]]=$E754)*(ROW(TableDiv[Agency])-ROW(TableDiv[[#Headers],[Agency]])),COLUMNS($F$7:W$7))))</f>
        <v/>
      </c>
      <c r="X754" s="1069" t="str" cm="1">
        <f t="array" ref="X754">IF($D754&lt;COLUMNS($F$7:X$7),"",INDEX(TableDiv[[GASB]:[GASB]],_xlfn.AGGREGATE(15,3,(TableDiv[[Agency]:[Agency]]=$E754)/(TableDiv[[Agency]:[Agency]]=$E754)*(ROW(TableDiv[Agency])-ROW(TableDiv[[#Headers],[Agency]])),COLUMNS($F$7:X$7))))</f>
        <v/>
      </c>
      <c r="Y754" s="1069" t="str" cm="1">
        <f t="array" ref="Y754">IF($D754&lt;COLUMNS($F$7:Y$7),"",INDEX(TableDiv[[GASB]:[GASB]],_xlfn.AGGREGATE(15,3,(TableDiv[[Agency]:[Agency]]=$E754)/(TableDiv[[Agency]:[Agency]]=$E754)*(ROW(TableDiv[Agency])-ROW(TableDiv[[#Headers],[Agency]])),COLUMNS($F$7:Y$7))))</f>
        <v/>
      </c>
      <c r="Z754" s="1069" t="str" cm="1">
        <f t="array" ref="Z754">IF($D754&lt;COLUMNS($F$7:Z$7),"",INDEX(TableDiv[[GASB]:[GASB]],_xlfn.AGGREGATE(15,3,(TableDiv[[Agency]:[Agency]]=$E754)/(TableDiv[[Agency]:[Agency]]=$E754)*(ROW(TableDiv[Agency])-ROW(TableDiv[[#Headers],[Agency]])),COLUMNS($F$7:Z$7))))</f>
        <v/>
      </c>
      <c r="AA754" s="1069" t="str" cm="1">
        <f t="array" ref="AA754">IF($D754&lt;COLUMNS($F$7:AA$7),"",INDEX(TableDiv[[GASB]:[GASB]],_xlfn.AGGREGATE(15,3,(TableDiv[[Agency]:[Agency]]=$E754)/(TableDiv[[Agency]:[Agency]]=$E754)*(ROW(TableDiv[Agency])-ROW(TableDiv[[#Headers],[Agency]])),COLUMNS($F$7:AA$7))))</f>
        <v/>
      </c>
      <c r="AB754" s="1069" t="str" cm="1">
        <f t="array" ref="AB754">IF($D754&lt;COLUMNS($F$7:AB$7),"",INDEX(TableDiv[[GASB]:[GASB]],_xlfn.AGGREGATE(15,3,(TableDiv[[Agency]:[Agency]]=$E754)/(TableDiv[[Agency]:[Agency]]=$E754)*(ROW(TableDiv[Agency])-ROW(TableDiv[[#Headers],[Agency]])),COLUMNS($F$7:AB$7))))</f>
        <v/>
      </c>
      <c r="AC754" s="1069" t="str" cm="1">
        <f t="array" ref="AC754">IF($D754&lt;COLUMNS($F$7:AC$7),"",INDEX(TableDiv[[GASB]:[GASB]],_xlfn.AGGREGATE(15,3,(TableDiv[[Agency]:[Agency]]=$E754)/(TableDiv[[Agency]:[Agency]]=$E754)*(ROW(TableDiv[Agency])-ROW(TableDiv[[#Headers],[Agency]])),COLUMNS($F$7:AC$7))))</f>
        <v/>
      </c>
      <c r="AD754" s="1069" t="str" cm="1">
        <f t="array" ref="AD754">IF($D754&lt;COLUMNS($F$7:AD$7),"",INDEX(TableDiv[[GASB]:[GASB]],_xlfn.AGGREGATE(15,3,(TableDiv[[Agency]:[Agency]]=$E754)/(TableDiv[[Agency]:[Agency]]=$E754)*(ROW(TableDiv[Agency])-ROW(TableDiv[[#Headers],[Agency]])),COLUMNS($F$7:AD$7))))</f>
        <v/>
      </c>
      <c r="AE754" s="1069" t="str" cm="1">
        <f t="array" ref="AE754">IF($D754&lt;COLUMNS($F$7:AE$7),"",INDEX(TableDiv[[GASB]:[GASB]],_xlfn.AGGREGATE(15,3,(TableDiv[[Agency]:[Agency]]=$E754)/(TableDiv[[Agency]:[Agency]]=$E754)*(ROW(TableDiv[Agency])-ROW(TableDiv[[#Headers],[Agency]])),COLUMNS($F$7:AE$7))))</f>
        <v/>
      </c>
      <c r="AF754" s="1069" t="str" cm="1">
        <f t="array" ref="AF754">IF($D754&lt;COLUMNS($F$7:AF$7),"",INDEX(TableDiv[[GASB]:[GASB]],_xlfn.AGGREGATE(15,3,(TableDiv[[Agency]:[Agency]]=$E754)/(TableDiv[[Agency]:[Agency]]=$E754)*(ROW(TableDiv[Agency])-ROW(TableDiv[[#Headers],[Agency]])),COLUMNS($F$7:AF$7))))</f>
        <v/>
      </c>
      <c r="AG754" s="1069" t="str" cm="1">
        <f t="array" ref="AG754">IF($D754&lt;COLUMNS($F$7:AG$7),"",INDEX(TableDiv[[GASB]:[GASB]],_xlfn.AGGREGATE(15,3,(TableDiv[[Agency]:[Agency]]=$E754)/(TableDiv[[Agency]:[Agency]]=$E754)*(ROW(TableDiv[Agency])-ROW(TableDiv[[#Headers],[Agency]])),COLUMNS($F$7:AG$7))))</f>
        <v/>
      </c>
      <c r="AH754" s="1069" t="str" cm="1">
        <f t="array" ref="AH754">IF($D754&lt;COLUMNS($F$7:AH$7),"",INDEX(TableDiv[[GASB]:[GASB]],_xlfn.AGGREGATE(15,3,(TableDiv[[Agency]:[Agency]]=$E754)/(TableDiv[[Agency]:[Agency]]=$E754)*(ROW(TableDiv[Agency])-ROW(TableDiv[[#Headers],[Agency]])),COLUMNS($F$7:AH$7))))</f>
        <v/>
      </c>
      <c r="AI754" s="1069" t="str" cm="1">
        <f t="array" ref="AI754">IF($D754&lt;COLUMNS($F$7:AI$7),"",INDEX(TableDiv[[GASB]:[GASB]],_xlfn.AGGREGATE(15,3,(TableDiv[[Agency]:[Agency]]=$E754)/(TableDiv[[Agency]:[Agency]]=$E754)*(ROW(TableDiv[Agency])-ROW(TableDiv[[#Headers],[Agency]])),COLUMNS($F$7:AI$7))))</f>
        <v/>
      </c>
      <c r="AJ754" s="1069" t="str" cm="1">
        <f t="array" ref="AJ754">IF($D754&lt;COLUMNS($F$7:AJ$7),"",INDEX(TableDiv[[GASB]:[GASB]],_xlfn.AGGREGATE(15,3,(TableDiv[[Agency]:[Agency]]=$E754)/(TableDiv[[Agency]:[Agency]]=$E754)*(ROW(TableDiv[Agency])-ROW(TableDiv[[#Headers],[Agency]])),COLUMNS($F$7:AJ$7))))</f>
        <v/>
      </c>
      <c r="AK754" s="1069" t="str" cm="1">
        <f t="array" ref="AK754">IF($D754&lt;COLUMNS($F$7:AK$7),"",INDEX(TableDiv[[GASB]:[GASB]],_xlfn.AGGREGATE(15,3,(TableDiv[[Agency]:[Agency]]=$E754)/(TableDiv[[Agency]:[Agency]]=$E754)*(ROW(TableDiv[Agency])-ROW(TableDiv[[#Headers],[Agency]])),COLUMNS($F$7:AK$7))))</f>
        <v/>
      </c>
      <c r="AL754" s="1069" t="str" cm="1">
        <f t="array" ref="AL754">IF($D754&lt;COLUMNS($F$7:AL$7),"",INDEX(TableDiv[[GASB]:[GASB]],_xlfn.AGGREGATE(15,3,(TableDiv[[Agency]:[Agency]]=$E754)/(TableDiv[[Agency]:[Agency]]=$E754)*(ROW(TableDiv[Agency])-ROW(TableDiv[[#Headers],[Agency]])),COLUMNS($F$7:AL$7))))</f>
        <v/>
      </c>
      <c r="AM754" s="1069" t="str" cm="1">
        <f t="array" ref="AM754">IF($D754&lt;COLUMNS($F$7:AM$7),"",INDEX(TableDiv[[GASB]:[GASB]],_xlfn.AGGREGATE(15,3,(TableDiv[[Agency]:[Agency]]=$E754)/(TableDiv[[Agency]:[Agency]]=$E754)*(ROW(TableDiv[Agency])-ROW(TableDiv[[#Headers],[Agency]])),COLUMNS($F$7:AM$7))))</f>
        <v/>
      </c>
      <c r="AN754" s="1069"/>
      <c r="AO754" s="1069"/>
      <c r="AP754" s="1069"/>
      <c r="AQ754" s="1069"/>
      <c r="AR754" s="1069"/>
      <c r="AS754" s="1069"/>
    </row>
    <row r="755" spans="1:45">
      <c r="A755" s="1069"/>
      <c r="B755" s="1069"/>
      <c r="C755" s="1069"/>
      <c r="W755" s="1069" t="str" cm="1">
        <f t="array" ref="W755">IF($D755&lt;COLUMNS($F$7:W$7),"",INDEX(TableDiv[[GASB]:[GASB]],_xlfn.AGGREGATE(15,3,(TableDiv[[Agency]:[Agency]]=$E755)/(TableDiv[[Agency]:[Agency]]=$E755)*(ROW(TableDiv[Agency])-ROW(TableDiv[[#Headers],[Agency]])),COLUMNS($F$7:W$7))))</f>
        <v/>
      </c>
      <c r="X755" s="1069" t="str" cm="1">
        <f t="array" ref="X755">IF($D755&lt;COLUMNS($F$7:X$7),"",INDEX(TableDiv[[GASB]:[GASB]],_xlfn.AGGREGATE(15,3,(TableDiv[[Agency]:[Agency]]=$E755)/(TableDiv[[Agency]:[Agency]]=$E755)*(ROW(TableDiv[Agency])-ROW(TableDiv[[#Headers],[Agency]])),COLUMNS($F$7:X$7))))</f>
        <v/>
      </c>
      <c r="Y755" s="1069" t="str" cm="1">
        <f t="array" ref="Y755">IF($D755&lt;COLUMNS($F$7:Y$7),"",INDEX(TableDiv[[GASB]:[GASB]],_xlfn.AGGREGATE(15,3,(TableDiv[[Agency]:[Agency]]=$E755)/(TableDiv[[Agency]:[Agency]]=$E755)*(ROW(TableDiv[Agency])-ROW(TableDiv[[#Headers],[Agency]])),COLUMNS($F$7:Y$7))))</f>
        <v/>
      </c>
      <c r="Z755" s="1069" t="str" cm="1">
        <f t="array" ref="Z755">IF($D755&lt;COLUMNS($F$7:Z$7),"",INDEX(TableDiv[[GASB]:[GASB]],_xlfn.AGGREGATE(15,3,(TableDiv[[Agency]:[Agency]]=$E755)/(TableDiv[[Agency]:[Agency]]=$E755)*(ROW(TableDiv[Agency])-ROW(TableDiv[[#Headers],[Agency]])),COLUMNS($F$7:Z$7))))</f>
        <v/>
      </c>
      <c r="AA755" s="1069" t="str" cm="1">
        <f t="array" ref="AA755">IF($D755&lt;COLUMNS($F$7:AA$7),"",INDEX(TableDiv[[GASB]:[GASB]],_xlfn.AGGREGATE(15,3,(TableDiv[[Agency]:[Agency]]=$E755)/(TableDiv[[Agency]:[Agency]]=$E755)*(ROW(TableDiv[Agency])-ROW(TableDiv[[#Headers],[Agency]])),COLUMNS($F$7:AA$7))))</f>
        <v/>
      </c>
      <c r="AB755" s="1069" t="str" cm="1">
        <f t="array" ref="AB755">IF($D755&lt;COLUMNS($F$7:AB$7),"",INDEX(TableDiv[[GASB]:[GASB]],_xlfn.AGGREGATE(15,3,(TableDiv[[Agency]:[Agency]]=$E755)/(TableDiv[[Agency]:[Agency]]=$E755)*(ROW(TableDiv[Agency])-ROW(TableDiv[[#Headers],[Agency]])),COLUMNS($F$7:AB$7))))</f>
        <v/>
      </c>
      <c r="AC755" s="1069" t="str" cm="1">
        <f t="array" ref="AC755">IF($D755&lt;COLUMNS($F$7:AC$7),"",INDEX(TableDiv[[GASB]:[GASB]],_xlfn.AGGREGATE(15,3,(TableDiv[[Agency]:[Agency]]=$E755)/(TableDiv[[Agency]:[Agency]]=$E755)*(ROW(TableDiv[Agency])-ROW(TableDiv[[#Headers],[Agency]])),COLUMNS($F$7:AC$7))))</f>
        <v/>
      </c>
      <c r="AD755" s="1069" t="str" cm="1">
        <f t="array" ref="AD755">IF($D755&lt;COLUMNS($F$7:AD$7),"",INDEX(TableDiv[[GASB]:[GASB]],_xlfn.AGGREGATE(15,3,(TableDiv[[Agency]:[Agency]]=$E755)/(TableDiv[[Agency]:[Agency]]=$E755)*(ROW(TableDiv[Agency])-ROW(TableDiv[[#Headers],[Agency]])),COLUMNS($F$7:AD$7))))</f>
        <v/>
      </c>
      <c r="AE755" s="1069" t="str" cm="1">
        <f t="array" ref="AE755">IF($D755&lt;COLUMNS($F$7:AE$7),"",INDEX(TableDiv[[GASB]:[GASB]],_xlfn.AGGREGATE(15,3,(TableDiv[[Agency]:[Agency]]=$E755)/(TableDiv[[Agency]:[Agency]]=$E755)*(ROW(TableDiv[Agency])-ROW(TableDiv[[#Headers],[Agency]])),COLUMNS($F$7:AE$7))))</f>
        <v/>
      </c>
      <c r="AF755" s="1069" t="str" cm="1">
        <f t="array" ref="AF755">IF($D755&lt;COLUMNS($F$7:AF$7),"",INDEX(TableDiv[[GASB]:[GASB]],_xlfn.AGGREGATE(15,3,(TableDiv[[Agency]:[Agency]]=$E755)/(TableDiv[[Agency]:[Agency]]=$E755)*(ROW(TableDiv[Agency])-ROW(TableDiv[[#Headers],[Agency]])),COLUMNS($F$7:AF$7))))</f>
        <v/>
      </c>
      <c r="AG755" s="1069" t="str" cm="1">
        <f t="array" ref="AG755">IF($D755&lt;COLUMNS($F$7:AG$7),"",INDEX(TableDiv[[GASB]:[GASB]],_xlfn.AGGREGATE(15,3,(TableDiv[[Agency]:[Agency]]=$E755)/(TableDiv[[Agency]:[Agency]]=$E755)*(ROW(TableDiv[Agency])-ROW(TableDiv[[#Headers],[Agency]])),COLUMNS($F$7:AG$7))))</f>
        <v/>
      </c>
      <c r="AH755" s="1069" t="str" cm="1">
        <f t="array" ref="AH755">IF($D755&lt;COLUMNS($F$7:AH$7),"",INDEX(TableDiv[[GASB]:[GASB]],_xlfn.AGGREGATE(15,3,(TableDiv[[Agency]:[Agency]]=$E755)/(TableDiv[[Agency]:[Agency]]=$E755)*(ROW(TableDiv[Agency])-ROW(TableDiv[[#Headers],[Agency]])),COLUMNS($F$7:AH$7))))</f>
        <v/>
      </c>
      <c r="AI755" s="1069" t="str" cm="1">
        <f t="array" ref="AI755">IF($D755&lt;COLUMNS($F$7:AI$7),"",INDEX(TableDiv[[GASB]:[GASB]],_xlfn.AGGREGATE(15,3,(TableDiv[[Agency]:[Agency]]=$E755)/(TableDiv[[Agency]:[Agency]]=$E755)*(ROW(TableDiv[Agency])-ROW(TableDiv[[#Headers],[Agency]])),COLUMNS($F$7:AI$7))))</f>
        <v/>
      </c>
      <c r="AJ755" s="1069" t="str" cm="1">
        <f t="array" ref="AJ755">IF($D755&lt;COLUMNS($F$7:AJ$7),"",INDEX(TableDiv[[GASB]:[GASB]],_xlfn.AGGREGATE(15,3,(TableDiv[[Agency]:[Agency]]=$E755)/(TableDiv[[Agency]:[Agency]]=$E755)*(ROW(TableDiv[Agency])-ROW(TableDiv[[#Headers],[Agency]])),COLUMNS($F$7:AJ$7))))</f>
        <v/>
      </c>
      <c r="AK755" s="1069" t="str" cm="1">
        <f t="array" ref="AK755">IF($D755&lt;COLUMNS($F$7:AK$7),"",INDEX(TableDiv[[GASB]:[GASB]],_xlfn.AGGREGATE(15,3,(TableDiv[[Agency]:[Agency]]=$E755)/(TableDiv[[Agency]:[Agency]]=$E755)*(ROW(TableDiv[Agency])-ROW(TableDiv[[#Headers],[Agency]])),COLUMNS($F$7:AK$7))))</f>
        <v/>
      </c>
      <c r="AL755" s="1069" t="str" cm="1">
        <f t="array" ref="AL755">IF($D755&lt;COLUMNS($F$7:AL$7),"",INDEX(TableDiv[[GASB]:[GASB]],_xlfn.AGGREGATE(15,3,(TableDiv[[Agency]:[Agency]]=$E755)/(TableDiv[[Agency]:[Agency]]=$E755)*(ROW(TableDiv[Agency])-ROW(TableDiv[[#Headers],[Agency]])),COLUMNS($F$7:AL$7))))</f>
        <v/>
      </c>
      <c r="AM755" s="1069" t="str" cm="1">
        <f t="array" ref="AM755">IF($D755&lt;COLUMNS($F$7:AM$7),"",INDEX(TableDiv[[GASB]:[GASB]],_xlfn.AGGREGATE(15,3,(TableDiv[[Agency]:[Agency]]=$E755)/(TableDiv[[Agency]:[Agency]]=$E755)*(ROW(TableDiv[Agency])-ROW(TableDiv[[#Headers],[Agency]])),COLUMNS($F$7:AM$7))))</f>
        <v/>
      </c>
      <c r="AN755" s="1069"/>
      <c r="AO755" s="1069"/>
      <c r="AP755" s="1069"/>
      <c r="AQ755" s="1069"/>
      <c r="AR755" s="1069"/>
      <c r="AS755" s="1069"/>
    </row>
    <row r="756" spans="1:45">
      <c r="A756" s="1069"/>
      <c r="B756" s="1069"/>
      <c r="C756" s="1069"/>
      <c r="W756" s="1069" t="str" cm="1">
        <f t="array" ref="W756">IF($D756&lt;COLUMNS($F$7:W$7),"",INDEX(TableDiv[[GASB]:[GASB]],_xlfn.AGGREGATE(15,3,(TableDiv[[Agency]:[Agency]]=$E756)/(TableDiv[[Agency]:[Agency]]=$E756)*(ROW(TableDiv[Agency])-ROW(TableDiv[[#Headers],[Agency]])),COLUMNS($F$7:W$7))))</f>
        <v/>
      </c>
      <c r="X756" s="1069" t="str" cm="1">
        <f t="array" ref="X756">IF($D756&lt;COLUMNS($F$7:X$7),"",INDEX(TableDiv[[GASB]:[GASB]],_xlfn.AGGREGATE(15,3,(TableDiv[[Agency]:[Agency]]=$E756)/(TableDiv[[Agency]:[Agency]]=$E756)*(ROW(TableDiv[Agency])-ROW(TableDiv[[#Headers],[Agency]])),COLUMNS($F$7:X$7))))</f>
        <v/>
      </c>
      <c r="Y756" s="1069" t="str" cm="1">
        <f t="array" ref="Y756">IF($D756&lt;COLUMNS($F$7:Y$7),"",INDEX(TableDiv[[GASB]:[GASB]],_xlfn.AGGREGATE(15,3,(TableDiv[[Agency]:[Agency]]=$E756)/(TableDiv[[Agency]:[Agency]]=$E756)*(ROW(TableDiv[Agency])-ROW(TableDiv[[#Headers],[Agency]])),COLUMNS($F$7:Y$7))))</f>
        <v/>
      </c>
      <c r="Z756" s="1069" t="str" cm="1">
        <f t="array" ref="Z756">IF($D756&lt;COLUMNS($F$7:Z$7),"",INDEX(TableDiv[[GASB]:[GASB]],_xlfn.AGGREGATE(15,3,(TableDiv[[Agency]:[Agency]]=$E756)/(TableDiv[[Agency]:[Agency]]=$E756)*(ROW(TableDiv[Agency])-ROW(TableDiv[[#Headers],[Agency]])),COLUMNS($F$7:Z$7))))</f>
        <v/>
      </c>
      <c r="AA756" s="1069" t="str" cm="1">
        <f t="array" ref="AA756">IF($D756&lt;COLUMNS($F$7:AA$7),"",INDEX(TableDiv[[GASB]:[GASB]],_xlfn.AGGREGATE(15,3,(TableDiv[[Agency]:[Agency]]=$E756)/(TableDiv[[Agency]:[Agency]]=$E756)*(ROW(TableDiv[Agency])-ROW(TableDiv[[#Headers],[Agency]])),COLUMNS($F$7:AA$7))))</f>
        <v/>
      </c>
      <c r="AB756" s="1069" t="str" cm="1">
        <f t="array" ref="AB756">IF($D756&lt;COLUMNS($F$7:AB$7),"",INDEX(TableDiv[[GASB]:[GASB]],_xlfn.AGGREGATE(15,3,(TableDiv[[Agency]:[Agency]]=$E756)/(TableDiv[[Agency]:[Agency]]=$E756)*(ROW(TableDiv[Agency])-ROW(TableDiv[[#Headers],[Agency]])),COLUMNS($F$7:AB$7))))</f>
        <v/>
      </c>
      <c r="AC756" s="1069" t="str" cm="1">
        <f t="array" ref="AC756">IF($D756&lt;COLUMNS($F$7:AC$7),"",INDEX(TableDiv[[GASB]:[GASB]],_xlfn.AGGREGATE(15,3,(TableDiv[[Agency]:[Agency]]=$E756)/(TableDiv[[Agency]:[Agency]]=$E756)*(ROW(TableDiv[Agency])-ROW(TableDiv[[#Headers],[Agency]])),COLUMNS($F$7:AC$7))))</f>
        <v/>
      </c>
      <c r="AD756" s="1069" t="str" cm="1">
        <f t="array" ref="AD756">IF($D756&lt;COLUMNS($F$7:AD$7),"",INDEX(TableDiv[[GASB]:[GASB]],_xlfn.AGGREGATE(15,3,(TableDiv[[Agency]:[Agency]]=$E756)/(TableDiv[[Agency]:[Agency]]=$E756)*(ROW(TableDiv[Agency])-ROW(TableDiv[[#Headers],[Agency]])),COLUMNS($F$7:AD$7))))</f>
        <v/>
      </c>
      <c r="AE756" s="1069" t="str" cm="1">
        <f t="array" ref="AE756">IF($D756&lt;COLUMNS($F$7:AE$7),"",INDEX(TableDiv[[GASB]:[GASB]],_xlfn.AGGREGATE(15,3,(TableDiv[[Agency]:[Agency]]=$E756)/(TableDiv[[Agency]:[Agency]]=$E756)*(ROW(TableDiv[Agency])-ROW(TableDiv[[#Headers],[Agency]])),COLUMNS($F$7:AE$7))))</f>
        <v/>
      </c>
      <c r="AF756" s="1069" t="str" cm="1">
        <f t="array" ref="AF756">IF($D756&lt;COLUMNS($F$7:AF$7),"",INDEX(TableDiv[[GASB]:[GASB]],_xlfn.AGGREGATE(15,3,(TableDiv[[Agency]:[Agency]]=$E756)/(TableDiv[[Agency]:[Agency]]=$E756)*(ROW(TableDiv[Agency])-ROW(TableDiv[[#Headers],[Agency]])),COLUMNS($F$7:AF$7))))</f>
        <v/>
      </c>
      <c r="AG756" s="1069" t="str" cm="1">
        <f t="array" ref="AG756">IF($D756&lt;COLUMNS($F$7:AG$7),"",INDEX(TableDiv[[GASB]:[GASB]],_xlfn.AGGREGATE(15,3,(TableDiv[[Agency]:[Agency]]=$E756)/(TableDiv[[Agency]:[Agency]]=$E756)*(ROW(TableDiv[Agency])-ROW(TableDiv[[#Headers],[Agency]])),COLUMNS($F$7:AG$7))))</f>
        <v/>
      </c>
      <c r="AH756" s="1069" t="str" cm="1">
        <f t="array" ref="AH756">IF($D756&lt;COLUMNS($F$7:AH$7),"",INDEX(TableDiv[[GASB]:[GASB]],_xlfn.AGGREGATE(15,3,(TableDiv[[Agency]:[Agency]]=$E756)/(TableDiv[[Agency]:[Agency]]=$E756)*(ROW(TableDiv[Agency])-ROW(TableDiv[[#Headers],[Agency]])),COLUMNS($F$7:AH$7))))</f>
        <v/>
      </c>
      <c r="AI756" s="1069" t="str" cm="1">
        <f t="array" ref="AI756">IF($D756&lt;COLUMNS($F$7:AI$7),"",INDEX(TableDiv[[GASB]:[GASB]],_xlfn.AGGREGATE(15,3,(TableDiv[[Agency]:[Agency]]=$E756)/(TableDiv[[Agency]:[Agency]]=$E756)*(ROW(TableDiv[Agency])-ROW(TableDiv[[#Headers],[Agency]])),COLUMNS($F$7:AI$7))))</f>
        <v/>
      </c>
      <c r="AJ756" s="1069" t="str" cm="1">
        <f t="array" ref="AJ756">IF($D756&lt;COLUMNS($F$7:AJ$7),"",INDEX(TableDiv[[GASB]:[GASB]],_xlfn.AGGREGATE(15,3,(TableDiv[[Agency]:[Agency]]=$E756)/(TableDiv[[Agency]:[Agency]]=$E756)*(ROW(TableDiv[Agency])-ROW(TableDiv[[#Headers],[Agency]])),COLUMNS($F$7:AJ$7))))</f>
        <v/>
      </c>
      <c r="AK756" s="1069" t="str" cm="1">
        <f t="array" ref="AK756">IF($D756&lt;COLUMNS($F$7:AK$7),"",INDEX(TableDiv[[GASB]:[GASB]],_xlfn.AGGREGATE(15,3,(TableDiv[[Agency]:[Agency]]=$E756)/(TableDiv[[Agency]:[Agency]]=$E756)*(ROW(TableDiv[Agency])-ROW(TableDiv[[#Headers],[Agency]])),COLUMNS($F$7:AK$7))))</f>
        <v/>
      </c>
      <c r="AL756" s="1069" t="str" cm="1">
        <f t="array" ref="AL756">IF($D756&lt;COLUMNS($F$7:AL$7),"",INDEX(TableDiv[[GASB]:[GASB]],_xlfn.AGGREGATE(15,3,(TableDiv[[Agency]:[Agency]]=$E756)/(TableDiv[[Agency]:[Agency]]=$E756)*(ROW(TableDiv[Agency])-ROW(TableDiv[[#Headers],[Agency]])),COLUMNS($F$7:AL$7))))</f>
        <v/>
      </c>
      <c r="AM756" s="1069" t="str" cm="1">
        <f t="array" ref="AM756">IF($D756&lt;COLUMNS($F$7:AM$7),"",INDEX(TableDiv[[GASB]:[GASB]],_xlfn.AGGREGATE(15,3,(TableDiv[[Agency]:[Agency]]=$E756)/(TableDiv[[Agency]:[Agency]]=$E756)*(ROW(TableDiv[Agency])-ROW(TableDiv[[#Headers],[Agency]])),COLUMNS($F$7:AM$7))))</f>
        <v/>
      </c>
      <c r="AN756" s="1069"/>
      <c r="AO756" s="1069"/>
      <c r="AP756" s="1069"/>
      <c r="AQ756" s="1069"/>
      <c r="AR756" s="1069"/>
      <c r="AS756" s="1069"/>
    </row>
    <row r="757" spans="1:45">
      <c r="A757" s="1069"/>
      <c r="B757" s="1069"/>
      <c r="C757" s="1069"/>
      <c r="W757" s="1069" t="str" cm="1">
        <f t="array" ref="W757">IF($D757&lt;COLUMNS($F$7:W$7),"",INDEX(TableDiv[[GASB]:[GASB]],_xlfn.AGGREGATE(15,3,(TableDiv[[Agency]:[Agency]]=$E757)/(TableDiv[[Agency]:[Agency]]=$E757)*(ROW(TableDiv[Agency])-ROW(TableDiv[[#Headers],[Agency]])),COLUMNS($F$7:W$7))))</f>
        <v/>
      </c>
      <c r="X757" s="1069" t="str" cm="1">
        <f t="array" ref="X757">IF($D757&lt;COLUMNS($F$7:X$7),"",INDEX(TableDiv[[GASB]:[GASB]],_xlfn.AGGREGATE(15,3,(TableDiv[[Agency]:[Agency]]=$E757)/(TableDiv[[Agency]:[Agency]]=$E757)*(ROW(TableDiv[Agency])-ROW(TableDiv[[#Headers],[Agency]])),COLUMNS($F$7:X$7))))</f>
        <v/>
      </c>
      <c r="Y757" s="1069" t="str" cm="1">
        <f t="array" ref="Y757">IF($D757&lt;COLUMNS($F$7:Y$7),"",INDEX(TableDiv[[GASB]:[GASB]],_xlfn.AGGREGATE(15,3,(TableDiv[[Agency]:[Agency]]=$E757)/(TableDiv[[Agency]:[Agency]]=$E757)*(ROW(TableDiv[Agency])-ROW(TableDiv[[#Headers],[Agency]])),COLUMNS($F$7:Y$7))))</f>
        <v/>
      </c>
      <c r="Z757" s="1069" t="str" cm="1">
        <f t="array" ref="Z757">IF($D757&lt;COLUMNS($F$7:Z$7),"",INDEX(TableDiv[[GASB]:[GASB]],_xlfn.AGGREGATE(15,3,(TableDiv[[Agency]:[Agency]]=$E757)/(TableDiv[[Agency]:[Agency]]=$E757)*(ROW(TableDiv[Agency])-ROW(TableDiv[[#Headers],[Agency]])),COLUMNS($F$7:Z$7))))</f>
        <v/>
      </c>
      <c r="AA757" s="1069" t="str" cm="1">
        <f t="array" ref="AA757">IF($D757&lt;COLUMNS($F$7:AA$7),"",INDEX(TableDiv[[GASB]:[GASB]],_xlfn.AGGREGATE(15,3,(TableDiv[[Agency]:[Agency]]=$E757)/(TableDiv[[Agency]:[Agency]]=$E757)*(ROW(TableDiv[Agency])-ROW(TableDiv[[#Headers],[Agency]])),COLUMNS($F$7:AA$7))))</f>
        <v/>
      </c>
      <c r="AB757" s="1069" t="str" cm="1">
        <f t="array" ref="AB757">IF($D757&lt;COLUMNS($F$7:AB$7),"",INDEX(TableDiv[[GASB]:[GASB]],_xlfn.AGGREGATE(15,3,(TableDiv[[Agency]:[Agency]]=$E757)/(TableDiv[[Agency]:[Agency]]=$E757)*(ROW(TableDiv[Agency])-ROW(TableDiv[[#Headers],[Agency]])),COLUMNS($F$7:AB$7))))</f>
        <v/>
      </c>
      <c r="AC757" s="1069" t="str" cm="1">
        <f t="array" ref="AC757">IF($D757&lt;COLUMNS($F$7:AC$7),"",INDEX(TableDiv[[GASB]:[GASB]],_xlfn.AGGREGATE(15,3,(TableDiv[[Agency]:[Agency]]=$E757)/(TableDiv[[Agency]:[Agency]]=$E757)*(ROW(TableDiv[Agency])-ROW(TableDiv[[#Headers],[Agency]])),COLUMNS($F$7:AC$7))))</f>
        <v/>
      </c>
      <c r="AD757" s="1069" t="str" cm="1">
        <f t="array" ref="AD757">IF($D757&lt;COLUMNS($F$7:AD$7),"",INDEX(TableDiv[[GASB]:[GASB]],_xlfn.AGGREGATE(15,3,(TableDiv[[Agency]:[Agency]]=$E757)/(TableDiv[[Agency]:[Agency]]=$E757)*(ROW(TableDiv[Agency])-ROW(TableDiv[[#Headers],[Agency]])),COLUMNS($F$7:AD$7))))</f>
        <v/>
      </c>
      <c r="AE757" s="1069" t="str" cm="1">
        <f t="array" ref="AE757">IF($D757&lt;COLUMNS($F$7:AE$7),"",INDEX(TableDiv[[GASB]:[GASB]],_xlfn.AGGREGATE(15,3,(TableDiv[[Agency]:[Agency]]=$E757)/(TableDiv[[Agency]:[Agency]]=$E757)*(ROW(TableDiv[Agency])-ROW(TableDiv[[#Headers],[Agency]])),COLUMNS($F$7:AE$7))))</f>
        <v/>
      </c>
      <c r="AF757" s="1069" t="str" cm="1">
        <f t="array" ref="AF757">IF($D757&lt;COLUMNS($F$7:AF$7),"",INDEX(TableDiv[[GASB]:[GASB]],_xlfn.AGGREGATE(15,3,(TableDiv[[Agency]:[Agency]]=$E757)/(TableDiv[[Agency]:[Agency]]=$E757)*(ROW(TableDiv[Agency])-ROW(TableDiv[[#Headers],[Agency]])),COLUMNS($F$7:AF$7))))</f>
        <v/>
      </c>
      <c r="AG757" s="1069" t="str" cm="1">
        <f t="array" ref="AG757">IF($D757&lt;COLUMNS($F$7:AG$7),"",INDEX(TableDiv[[GASB]:[GASB]],_xlfn.AGGREGATE(15,3,(TableDiv[[Agency]:[Agency]]=$E757)/(TableDiv[[Agency]:[Agency]]=$E757)*(ROW(TableDiv[Agency])-ROW(TableDiv[[#Headers],[Agency]])),COLUMNS($F$7:AG$7))))</f>
        <v/>
      </c>
      <c r="AH757" s="1069" t="str" cm="1">
        <f t="array" ref="AH757">IF($D757&lt;COLUMNS($F$7:AH$7),"",INDEX(TableDiv[[GASB]:[GASB]],_xlfn.AGGREGATE(15,3,(TableDiv[[Agency]:[Agency]]=$E757)/(TableDiv[[Agency]:[Agency]]=$E757)*(ROW(TableDiv[Agency])-ROW(TableDiv[[#Headers],[Agency]])),COLUMNS($F$7:AH$7))))</f>
        <v/>
      </c>
      <c r="AI757" s="1069" t="str" cm="1">
        <f t="array" ref="AI757">IF($D757&lt;COLUMNS($F$7:AI$7),"",INDEX(TableDiv[[GASB]:[GASB]],_xlfn.AGGREGATE(15,3,(TableDiv[[Agency]:[Agency]]=$E757)/(TableDiv[[Agency]:[Agency]]=$E757)*(ROW(TableDiv[Agency])-ROW(TableDiv[[#Headers],[Agency]])),COLUMNS($F$7:AI$7))))</f>
        <v/>
      </c>
      <c r="AJ757" s="1069" t="str" cm="1">
        <f t="array" ref="AJ757">IF($D757&lt;COLUMNS($F$7:AJ$7),"",INDEX(TableDiv[[GASB]:[GASB]],_xlfn.AGGREGATE(15,3,(TableDiv[[Agency]:[Agency]]=$E757)/(TableDiv[[Agency]:[Agency]]=$E757)*(ROW(TableDiv[Agency])-ROW(TableDiv[[#Headers],[Agency]])),COLUMNS($F$7:AJ$7))))</f>
        <v/>
      </c>
      <c r="AK757" s="1069" t="str" cm="1">
        <f t="array" ref="AK757">IF($D757&lt;COLUMNS($F$7:AK$7),"",INDEX(TableDiv[[GASB]:[GASB]],_xlfn.AGGREGATE(15,3,(TableDiv[[Agency]:[Agency]]=$E757)/(TableDiv[[Agency]:[Agency]]=$E757)*(ROW(TableDiv[Agency])-ROW(TableDiv[[#Headers],[Agency]])),COLUMNS($F$7:AK$7))))</f>
        <v/>
      </c>
      <c r="AL757" s="1069" t="str" cm="1">
        <f t="array" ref="AL757">IF($D757&lt;COLUMNS($F$7:AL$7),"",INDEX(TableDiv[[GASB]:[GASB]],_xlfn.AGGREGATE(15,3,(TableDiv[[Agency]:[Agency]]=$E757)/(TableDiv[[Agency]:[Agency]]=$E757)*(ROW(TableDiv[Agency])-ROW(TableDiv[[#Headers],[Agency]])),COLUMNS($F$7:AL$7))))</f>
        <v/>
      </c>
      <c r="AM757" s="1069" t="str" cm="1">
        <f t="array" ref="AM757">IF($D757&lt;COLUMNS($F$7:AM$7),"",INDEX(TableDiv[[GASB]:[GASB]],_xlfn.AGGREGATE(15,3,(TableDiv[[Agency]:[Agency]]=$E757)/(TableDiv[[Agency]:[Agency]]=$E757)*(ROW(TableDiv[Agency])-ROW(TableDiv[[#Headers],[Agency]])),COLUMNS($F$7:AM$7))))</f>
        <v/>
      </c>
      <c r="AN757" s="1069"/>
      <c r="AO757" s="1069"/>
      <c r="AP757" s="1069"/>
      <c r="AQ757" s="1069"/>
      <c r="AR757" s="1069"/>
      <c r="AS757" s="1069"/>
    </row>
    <row r="758" spans="1:45">
      <c r="A758" s="1069"/>
      <c r="B758" s="1069"/>
      <c r="C758" s="1069"/>
      <c r="W758" s="1069" t="str" cm="1">
        <f t="array" ref="W758">IF($D758&lt;COLUMNS($F$7:W$7),"",INDEX(TableDiv[[GASB]:[GASB]],_xlfn.AGGREGATE(15,3,(TableDiv[[Agency]:[Agency]]=$E758)/(TableDiv[[Agency]:[Agency]]=$E758)*(ROW(TableDiv[Agency])-ROW(TableDiv[[#Headers],[Agency]])),COLUMNS($F$7:W$7))))</f>
        <v/>
      </c>
      <c r="X758" s="1069" t="str" cm="1">
        <f t="array" ref="X758">IF($D758&lt;COLUMNS($F$7:X$7),"",INDEX(TableDiv[[GASB]:[GASB]],_xlfn.AGGREGATE(15,3,(TableDiv[[Agency]:[Agency]]=$E758)/(TableDiv[[Agency]:[Agency]]=$E758)*(ROW(TableDiv[Agency])-ROW(TableDiv[[#Headers],[Agency]])),COLUMNS($F$7:X$7))))</f>
        <v/>
      </c>
      <c r="Y758" s="1069" t="str" cm="1">
        <f t="array" ref="Y758">IF($D758&lt;COLUMNS($F$7:Y$7),"",INDEX(TableDiv[[GASB]:[GASB]],_xlfn.AGGREGATE(15,3,(TableDiv[[Agency]:[Agency]]=$E758)/(TableDiv[[Agency]:[Agency]]=$E758)*(ROW(TableDiv[Agency])-ROW(TableDiv[[#Headers],[Agency]])),COLUMNS($F$7:Y$7))))</f>
        <v/>
      </c>
      <c r="Z758" s="1069" t="str" cm="1">
        <f t="array" ref="Z758">IF($D758&lt;COLUMNS($F$7:Z$7),"",INDEX(TableDiv[[GASB]:[GASB]],_xlfn.AGGREGATE(15,3,(TableDiv[[Agency]:[Agency]]=$E758)/(TableDiv[[Agency]:[Agency]]=$E758)*(ROW(TableDiv[Agency])-ROW(TableDiv[[#Headers],[Agency]])),COLUMNS($F$7:Z$7))))</f>
        <v/>
      </c>
      <c r="AA758" s="1069" t="str" cm="1">
        <f t="array" ref="AA758">IF($D758&lt;COLUMNS($F$7:AA$7),"",INDEX(TableDiv[[GASB]:[GASB]],_xlfn.AGGREGATE(15,3,(TableDiv[[Agency]:[Agency]]=$E758)/(TableDiv[[Agency]:[Agency]]=$E758)*(ROW(TableDiv[Agency])-ROW(TableDiv[[#Headers],[Agency]])),COLUMNS($F$7:AA$7))))</f>
        <v/>
      </c>
      <c r="AB758" s="1069" t="str" cm="1">
        <f t="array" ref="AB758">IF($D758&lt;COLUMNS($F$7:AB$7),"",INDEX(TableDiv[[GASB]:[GASB]],_xlfn.AGGREGATE(15,3,(TableDiv[[Agency]:[Agency]]=$E758)/(TableDiv[[Agency]:[Agency]]=$E758)*(ROW(TableDiv[Agency])-ROW(TableDiv[[#Headers],[Agency]])),COLUMNS($F$7:AB$7))))</f>
        <v/>
      </c>
      <c r="AC758" s="1069" t="str" cm="1">
        <f t="array" ref="AC758">IF($D758&lt;COLUMNS($F$7:AC$7),"",INDEX(TableDiv[[GASB]:[GASB]],_xlfn.AGGREGATE(15,3,(TableDiv[[Agency]:[Agency]]=$E758)/(TableDiv[[Agency]:[Agency]]=$E758)*(ROW(TableDiv[Agency])-ROW(TableDiv[[#Headers],[Agency]])),COLUMNS($F$7:AC$7))))</f>
        <v/>
      </c>
      <c r="AD758" s="1069" t="str" cm="1">
        <f t="array" ref="AD758">IF($D758&lt;COLUMNS($F$7:AD$7),"",INDEX(TableDiv[[GASB]:[GASB]],_xlfn.AGGREGATE(15,3,(TableDiv[[Agency]:[Agency]]=$E758)/(TableDiv[[Agency]:[Agency]]=$E758)*(ROW(TableDiv[Agency])-ROW(TableDiv[[#Headers],[Agency]])),COLUMNS($F$7:AD$7))))</f>
        <v/>
      </c>
      <c r="AE758" s="1069" t="str" cm="1">
        <f t="array" ref="AE758">IF($D758&lt;COLUMNS($F$7:AE$7),"",INDEX(TableDiv[[GASB]:[GASB]],_xlfn.AGGREGATE(15,3,(TableDiv[[Agency]:[Agency]]=$E758)/(TableDiv[[Agency]:[Agency]]=$E758)*(ROW(TableDiv[Agency])-ROW(TableDiv[[#Headers],[Agency]])),COLUMNS($F$7:AE$7))))</f>
        <v/>
      </c>
      <c r="AF758" s="1069" t="str" cm="1">
        <f t="array" ref="AF758">IF($D758&lt;COLUMNS($F$7:AF$7),"",INDEX(TableDiv[[GASB]:[GASB]],_xlfn.AGGREGATE(15,3,(TableDiv[[Agency]:[Agency]]=$E758)/(TableDiv[[Agency]:[Agency]]=$E758)*(ROW(TableDiv[Agency])-ROW(TableDiv[[#Headers],[Agency]])),COLUMNS($F$7:AF$7))))</f>
        <v/>
      </c>
      <c r="AG758" s="1069" t="str" cm="1">
        <f t="array" ref="AG758">IF($D758&lt;COLUMNS($F$7:AG$7),"",INDEX(TableDiv[[GASB]:[GASB]],_xlfn.AGGREGATE(15,3,(TableDiv[[Agency]:[Agency]]=$E758)/(TableDiv[[Agency]:[Agency]]=$E758)*(ROW(TableDiv[Agency])-ROW(TableDiv[[#Headers],[Agency]])),COLUMNS($F$7:AG$7))))</f>
        <v/>
      </c>
      <c r="AH758" s="1069" t="str" cm="1">
        <f t="array" ref="AH758">IF($D758&lt;COLUMNS($F$7:AH$7),"",INDEX(TableDiv[[GASB]:[GASB]],_xlfn.AGGREGATE(15,3,(TableDiv[[Agency]:[Agency]]=$E758)/(TableDiv[[Agency]:[Agency]]=$E758)*(ROW(TableDiv[Agency])-ROW(TableDiv[[#Headers],[Agency]])),COLUMNS($F$7:AH$7))))</f>
        <v/>
      </c>
      <c r="AI758" s="1069" t="str" cm="1">
        <f t="array" ref="AI758">IF($D758&lt;COLUMNS($F$7:AI$7),"",INDEX(TableDiv[[GASB]:[GASB]],_xlfn.AGGREGATE(15,3,(TableDiv[[Agency]:[Agency]]=$E758)/(TableDiv[[Agency]:[Agency]]=$E758)*(ROW(TableDiv[Agency])-ROW(TableDiv[[#Headers],[Agency]])),COLUMNS($F$7:AI$7))))</f>
        <v/>
      </c>
      <c r="AJ758" s="1069" t="str" cm="1">
        <f t="array" ref="AJ758">IF($D758&lt;COLUMNS($F$7:AJ$7),"",INDEX(TableDiv[[GASB]:[GASB]],_xlfn.AGGREGATE(15,3,(TableDiv[[Agency]:[Agency]]=$E758)/(TableDiv[[Agency]:[Agency]]=$E758)*(ROW(TableDiv[Agency])-ROW(TableDiv[[#Headers],[Agency]])),COLUMNS($F$7:AJ$7))))</f>
        <v/>
      </c>
      <c r="AK758" s="1069" t="str" cm="1">
        <f t="array" ref="AK758">IF($D758&lt;COLUMNS($F$7:AK$7),"",INDEX(TableDiv[[GASB]:[GASB]],_xlfn.AGGREGATE(15,3,(TableDiv[[Agency]:[Agency]]=$E758)/(TableDiv[[Agency]:[Agency]]=$E758)*(ROW(TableDiv[Agency])-ROW(TableDiv[[#Headers],[Agency]])),COLUMNS($F$7:AK$7))))</f>
        <v/>
      </c>
      <c r="AL758" s="1069" t="str" cm="1">
        <f t="array" ref="AL758">IF($D758&lt;COLUMNS($F$7:AL$7),"",INDEX(TableDiv[[GASB]:[GASB]],_xlfn.AGGREGATE(15,3,(TableDiv[[Agency]:[Agency]]=$E758)/(TableDiv[[Agency]:[Agency]]=$E758)*(ROW(TableDiv[Agency])-ROW(TableDiv[[#Headers],[Agency]])),COLUMNS($F$7:AL$7))))</f>
        <v/>
      </c>
      <c r="AM758" s="1069" t="str" cm="1">
        <f t="array" ref="AM758">IF($D758&lt;COLUMNS($F$7:AM$7),"",INDEX(TableDiv[[GASB]:[GASB]],_xlfn.AGGREGATE(15,3,(TableDiv[[Agency]:[Agency]]=$E758)/(TableDiv[[Agency]:[Agency]]=$E758)*(ROW(TableDiv[Agency])-ROW(TableDiv[[#Headers],[Agency]])),COLUMNS($F$7:AM$7))))</f>
        <v/>
      </c>
      <c r="AN758" s="1069"/>
      <c r="AO758" s="1069"/>
      <c r="AP758" s="1069"/>
      <c r="AQ758" s="1069"/>
      <c r="AR758" s="1069"/>
      <c r="AS758" s="1069"/>
    </row>
    <row r="759" spans="1:45">
      <c r="A759" s="1069"/>
      <c r="B759" s="1069"/>
      <c r="C759" s="1069"/>
      <c r="W759" s="1069" t="str" cm="1">
        <f t="array" ref="W759">IF($D759&lt;COLUMNS($F$7:W$7),"",INDEX(TableDiv[[GASB]:[GASB]],_xlfn.AGGREGATE(15,3,(TableDiv[[Agency]:[Agency]]=$E759)/(TableDiv[[Agency]:[Agency]]=$E759)*(ROW(TableDiv[Agency])-ROW(TableDiv[[#Headers],[Agency]])),COLUMNS($F$7:W$7))))</f>
        <v/>
      </c>
      <c r="X759" s="1069" t="str" cm="1">
        <f t="array" ref="X759">IF($D759&lt;COLUMNS($F$7:X$7),"",INDEX(TableDiv[[GASB]:[GASB]],_xlfn.AGGREGATE(15,3,(TableDiv[[Agency]:[Agency]]=$E759)/(TableDiv[[Agency]:[Agency]]=$E759)*(ROW(TableDiv[Agency])-ROW(TableDiv[[#Headers],[Agency]])),COLUMNS($F$7:X$7))))</f>
        <v/>
      </c>
      <c r="Y759" s="1069" t="str" cm="1">
        <f t="array" ref="Y759">IF($D759&lt;COLUMNS($F$7:Y$7),"",INDEX(TableDiv[[GASB]:[GASB]],_xlfn.AGGREGATE(15,3,(TableDiv[[Agency]:[Agency]]=$E759)/(TableDiv[[Agency]:[Agency]]=$E759)*(ROW(TableDiv[Agency])-ROW(TableDiv[[#Headers],[Agency]])),COLUMNS($F$7:Y$7))))</f>
        <v/>
      </c>
      <c r="Z759" s="1069" t="str" cm="1">
        <f t="array" ref="Z759">IF($D759&lt;COLUMNS($F$7:Z$7),"",INDEX(TableDiv[[GASB]:[GASB]],_xlfn.AGGREGATE(15,3,(TableDiv[[Agency]:[Agency]]=$E759)/(TableDiv[[Agency]:[Agency]]=$E759)*(ROW(TableDiv[Agency])-ROW(TableDiv[[#Headers],[Agency]])),COLUMNS($F$7:Z$7))))</f>
        <v/>
      </c>
      <c r="AA759" s="1069" t="str" cm="1">
        <f t="array" ref="AA759">IF($D759&lt;COLUMNS($F$7:AA$7),"",INDEX(TableDiv[[GASB]:[GASB]],_xlfn.AGGREGATE(15,3,(TableDiv[[Agency]:[Agency]]=$E759)/(TableDiv[[Agency]:[Agency]]=$E759)*(ROW(TableDiv[Agency])-ROW(TableDiv[[#Headers],[Agency]])),COLUMNS($F$7:AA$7))))</f>
        <v/>
      </c>
      <c r="AB759" s="1069" t="str" cm="1">
        <f t="array" ref="AB759">IF($D759&lt;COLUMNS($F$7:AB$7),"",INDEX(TableDiv[[GASB]:[GASB]],_xlfn.AGGREGATE(15,3,(TableDiv[[Agency]:[Agency]]=$E759)/(TableDiv[[Agency]:[Agency]]=$E759)*(ROW(TableDiv[Agency])-ROW(TableDiv[[#Headers],[Agency]])),COLUMNS($F$7:AB$7))))</f>
        <v/>
      </c>
      <c r="AC759" s="1069" t="str" cm="1">
        <f t="array" ref="AC759">IF($D759&lt;COLUMNS($F$7:AC$7),"",INDEX(TableDiv[[GASB]:[GASB]],_xlfn.AGGREGATE(15,3,(TableDiv[[Agency]:[Agency]]=$E759)/(TableDiv[[Agency]:[Agency]]=$E759)*(ROW(TableDiv[Agency])-ROW(TableDiv[[#Headers],[Agency]])),COLUMNS($F$7:AC$7))))</f>
        <v/>
      </c>
      <c r="AD759" s="1069" t="str" cm="1">
        <f t="array" ref="AD759">IF($D759&lt;COLUMNS($F$7:AD$7),"",INDEX(TableDiv[[GASB]:[GASB]],_xlfn.AGGREGATE(15,3,(TableDiv[[Agency]:[Agency]]=$E759)/(TableDiv[[Agency]:[Agency]]=$E759)*(ROW(TableDiv[Agency])-ROW(TableDiv[[#Headers],[Agency]])),COLUMNS($F$7:AD$7))))</f>
        <v/>
      </c>
      <c r="AE759" s="1069" t="str" cm="1">
        <f t="array" ref="AE759">IF($D759&lt;COLUMNS($F$7:AE$7),"",INDEX(TableDiv[[GASB]:[GASB]],_xlfn.AGGREGATE(15,3,(TableDiv[[Agency]:[Agency]]=$E759)/(TableDiv[[Agency]:[Agency]]=$E759)*(ROW(TableDiv[Agency])-ROW(TableDiv[[#Headers],[Agency]])),COLUMNS($F$7:AE$7))))</f>
        <v/>
      </c>
      <c r="AF759" s="1069" t="str" cm="1">
        <f t="array" ref="AF759">IF($D759&lt;COLUMNS($F$7:AF$7),"",INDEX(TableDiv[[GASB]:[GASB]],_xlfn.AGGREGATE(15,3,(TableDiv[[Agency]:[Agency]]=$E759)/(TableDiv[[Agency]:[Agency]]=$E759)*(ROW(TableDiv[Agency])-ROW(TableDiv[[#Headers],[Agency]])),COLUMNS($F$7:AF$7))))</f>
        <v/>
      </c>
      <c r="AG759" s="1069" t="str" cm="1">
        <f t="array" ref="AG759">IF($D759&lt;COLUMNS($F$7:AG$7),"",INDEX(TableDiv[[GASB]:[GASB]],_xlfn.AGGREGATE(15,3,(TableDiv[[Agency]:[Agency]]=$E759)/(TableDiv[[Agency]:[Agency]]=$E759)*(ROW(TableDiv[Agency])-ROW(TableDiv[[#Headers],[Agency]])),COLUMNS($F$7:AG$7))))</f>
        <v/>
      </c>
      <c r="AH759" s="1069" t="str" cm="1">
        <f t="array" ref="AH759">IF($D759&lt;COLUMNS($F$7:AH$7),"",INDEX(TableDiv[[GASB]:[GASB]],_xlfn.AGGREGATE(15,3,(TableDiv[[Agency]:[Agency]]=$E759)/(TableDiv[[Agency]:[Agency]]=$E759)*(ROW(TableDiv[Agency])-ROW(TableDiv[[#Headers],[Agency]])),COLUMNS($F$7:AH$7))))</f>
        <v/>
      </c>
      <c r="AI759" s="1069" t="str" cm="1">
        <f t="array" ref="AI759">IF($D759&lt;COLUMNS($F$7:AI$7),"",INDEX(TableDiv[[GASB]:[GASB]],_xlfn.AGGREGATE(15,3,(TableDiv[[Agency]:[Agency]]=$E759)/(TableDiv[[Agency]:[Agency]]=$E759)*(ROW(TableDiv[Agency])-ROW(TableDiv[[#Headers],[Agency]])),COLUMNS($F$7:AI$7))))</f>
        <v/>
      </c>
      <c r="AJ759" s="1069" t="str" cm="1">
        <f t="array" ref="AJ759">IF($D759&lt;COLUMNS($F$7:AJ$7),"",INDEX(TableDiv[[GASB]:[GASB]],_xlfn.AGGREGATE(15,3,(TableDiv[[Agency]:[Agency]]=$E759)/(TableDiv[[Agency]:[Agency]]=$E759)*(ROW(TableDiv[Agency])-ROW(TableDiv[[#Headers],[Agency]])),COLUMNS($F$7:AJ$7))))</f>
        <v/>
      </c>
      <c r="AK759" s="1069" t="str" cm="1">
        <f t="array" ref="AK759">IF($D759&lt;COLUMNS($F$7:AK$7),"",INDEX(TableDiv[[GASB]:[GASB]],_xlfn.AGGREGATE(15,3,(TableDiv[[Agency]:[Agency]]=$E759)/(TableDiv[[Agency]:[Agency]]=$E759)*(ROW(TableDiv[Agency])-ROW(TableDiv[[#Headers],[Agency]])),COLUMNS($F$7:AK$7))))</f>
        <v/>
      </c>
      <c r="AL759" s="1069" t="str" cm="1">
        <f t="array" ref="AL759">IF($D759&lt;COLUMNS($F$7:AL$7),"",INDEX(TableDiv[[GASB]:[GASB]],_xlfn.AGGREGATE(15,3,(TableDiv[[Agency]:[Agency]]=$E759)/(TableDiv[[Agency]:[Agency]]=$E759)*(ROW(TableDiv[Agency])-ROW(TableDiv[[#Headers],[Agency]])),COLUMNS($F$7:AL$7))))</f>
        <v/>
      </c>
      <c r="AM759" s="1069" t="str" cm="1">
        <f t="array" ref="AM759">IF($D759&lt;COLUMNS($F$7:AM$7),"",INDEX(TableDiv[[GASB]:[GASB]],_xlfn.AGGREGATE(15,3,(TableDiv[[Agency]:[Agency]]=$E759)/(TableDiv[[Agency]:[Agency]]=$E759)*(ROW(TableDiv[Agency])-ROW(TableDiv[[#Headers],[Agency]])),COLUMNS($F$7:AM$7))))</f>
        <v/>
      </c>
      <c r="AN759" s="1069"/>
      <c r="AO759" s="1069"/>
      <c r="AP759" s="1069"/>
      <c r="AQ759" s="1069"/>
      <c r="AR759" s="1069"/>
      <c r="AS759" s="1069"/>
    </row>
    <row r="760" spans="1:45">
      <c r="A760" s="1069"/>
      <c r="B760" s="1069"/>
      <c r="C760" s="1069"/>
      <c r="W760" s="1069" t="str" cm="1">
        <f t="array" ref="W760">IF($D760&lt;COLUMNS($F$7:W$7),"",INDEX(TableDiv[[GASB]:[GASB]],_xlfn.AGGREGATE(15,3,(TableDiv[[Agency]:[Agency]]=$E760)/(TableDiv[[Agency]:[Agency]]=$E760)*(ROW(TableDiv[Agency])-ROW(TableDiv[[#Headers],[Agency]])),COLUMNS($F$7:W$7))))</f>
        <v/>
      </c>
      <c r="X760" s="1069" t="str" cm="1">
        <f t="array" ref="X760">IF($D760&lt;COLUMNS($F$7:X$7),"",INDEX(TableDiv[[GASB]:[GASB]],_xlfn.AGGREGATE(15,3,(TableDiv[[Agency]:[Agency]]=$E760)/(TableDiv[[Agency]:[Agency]]=$E760)*(ROW(TableDiv[Agency])-ROW(TableDiv[[#Headers],[Agency]])),COLUMNS($F$7:X$7))))</f>
        <v/>
      </c>
      <c r="Y760" s="1069" t="str" cm="1">
        <f t="array" ref="Y760">IF($D760&lt;COLUMNS($F$7:Y$7),"",INDEX(TableDiv[[GASB]:[GASB]],_xlfn.AGGREGATE(15,3,(TableDiv[[Agency]:[Agency]]=$E760)/(TableDiv[[Agency]:[Agency]]=$E760)*(ROW(TableDiv[Agency])-ROW(TableDiv[[#Headers],[Agency]])),COLUMNS($F$7:Y$7))))</f>
        <v/>
      </c>
      <c r="Z760" s="1069" t="str" cm="1">
        <f t="array" ref="Z760">IF($D760&lt;COLUMNS($F$7:Z$7),"",INDEX(TableDiv[[GASB]:[GASB]],_xlfn.AGGREGATE(15,3,(TableDiv[[Agency]:[Agency]]=$E760)/(TableDiv[[Agency]:[Agency]]=$E760)*(ROW(TableDiv[Agency])-ROW(TableDiv[[#Headers],[Agency]])),COLUMNS($F$7:Z$7))))</f>
        <v/>
      </c>
      <c r="AA760" s="1069" t="str" cm="1">
        <f t="array" ref="AA760">IF($D760&lt;COLUMNS($F$7:AA$7),"",INDEX(TableDiv[[GASB]:[GASB]],_xlfn.AGGREGATE(15,3,(TableDiv[[Agency]:[Agency]]=$E760)/(TableDiv[[Agency]:[Agency]]=$E760)*(ROW(TableDiv[Agency])-ROW(TableDiv[[#Headers],[Agency]])),COLUMNS($F$7:AA$7))))</f>
        <v/>
      </c>
      <c r="AB760" s="1069" t="str" cm="1">
        <f t="array" ref="AB760">IF($D760&lt;COLUMNS($F$7:AB$7),"",INDEX(TableDiv[[GASB]:[GASB]],_xlfn.AGGREGATE(15,3,(TableDiv[[Agency]:[Agency]]=$E760)/(TableDiv[[Agency]:[Agency]]=$E760)*(ROW(TableDiv[Agency])-ROW(TableDiv[[#Headers],[Agency]])),COLUMNS($F$7:AB$7))))</f>
        <v/>
      </c>
      <c r="AC760" s="1069" t="str" cm="1">
        <f t="array" ref="AC760">IF($D760&lt;COLUMNS($F$7:AC$7),"",INDEX(TableDiv[[GASB]:[GASB]],_xlfn.AGGREGATE(15,3,(TableDiv[[Agency]:[Agency]]=$E760)/(TableDiv[[Agency]:[Agency]]=$E760)*(ROW(TableDiv[Agency])-ROW(TableDiv[[#Headers],[Agency]])),COLUMNS($F$7:AC$7))))</f>
        <v/>
      </c>
      <c r="AD760" s="1069" t="str" cm="1">
        <f t="array" ref="AD760">IF($D760&lt;COLUMNS($F$7:AD$7),"",INDEX(TableDiv[[GASB]:[GASB]],_xlfn.AGGREGATE(15,3,(TableDiv[[Agency]:[Agency]]=$E760)/(TableDiv[[Agency]:[Agency]]=$E760)*(ROW(TableDiv[Agency])-ROW(TableDiv[[#Headers],[Agency]])),COLUMNS($F$7:AD$7))))</f>
        <v/>
      </c>
      <c r="AE760" s="1069" t="str" cm="1">
        <f t="array" ref="AE760">IF($D760&lt;COLUMNS($F$7:AE$7),"",INDEX(TableDiv[[GASB]:[GASB]],_xlfn.AGGREGATE(15,3,(TableDiv[[Agency]:[Agency]]=$E760)/(TableDiv[[Agency]:[Agency]]=$E760)*(ROW(TableDiv[Agency])-ROW(TableDiv[[#Headers],[Agency]])),COLUMNS($F$7:AE$7))))</f>
        <v/>
      </c>
      <c r="AF760" s="1069" t="str" cm="1">
        <f t="array" ref="AF760">IF($D760&lt;COLUMNS($F$7:AF$7),"",INDEX(TableDiv[[GASB]:[GASB]],_xlfn.AGGREGATE(15,3,(TableDiv[[Agency]:[Agency]]=$E760)/(TableDiv[[Agency]:[Agency]]=$E760)*(ROW(TableDiv[Agency])-ROW(TableDiv[[#Headers],[Agency]])),COLUMNS($F$7:AF$7))))</f>
        <v/>
      </c>
      <c r="AG760" s="1069" t="str" cm="1">
        <f t="array" ref="AG760">IF($D760&lt;COLUMNS($F$7:AG$7),"",INDEX(TableDiv[[GASB]:[GASB]],_xlfn.AGGREGATE(15,3,(TableDiv[[Agency]:[Agency]]=$E760)/(TableDiv[[Agency]:[Agency]]=$E760)*(ROW(TableDiv[Agency])-ROW(TableDiv[[#Headers],[Agency]])),COLUMNS($F$7:AG$7))))</f>
        <v/>
      </c>
      <c r="AH760" s="1069" t="str" cm="1">
        <f t="array" ref="AH760">IF($D760&lt;COLUMNS($F$7:AH$7),"",INDEX(TableDiv[[GASB]:[GASB]],_xlfn.AGGREGATE(15,3,(TableDiv[[Agency]:[Agency]]=$E760)/(TableDiv[[Agency]:[Agency]]=$E760)*(ROW(TableDiv[Agency])-ROW(TableDiv[[#Headers],[Agency]])),COLUMNS($F$7:AH$7))))</f>
        <v/>
      </c>
      <c r="AI760" s="1069" t="str" cm="1">
        <f t="array" ref="AI760">IF($D760&lt;COLUMNS($F$7:AI$7),"",INDEX(TableDiv[[GASB]:[GASB]],_xlfn.AGGREGATE(15,3,(TableDiv[[Agency]:[Agency]]=$E760)/(TableDiv[[Agency]:[Agency]]=$E760)*(ROW(TableDiv[Agency])-ROW(TableDiv[[#Headers],[Agency]])),COLUMNS($F$7:AI$7))))</f>
        <v/>
      </c>
      <c r="AJ760" s="1069" t="str" cm="1">
        <f t="array" ref="AJ760">IF($D760&lt;COLUMNS($F$7:AJ$7),"",INDEX(TableDiv[[GASB]:[GASB]],_xlfn.AGGREGATE(15,3,(TableDiv[[Agency]:[Agency]]=$E760)/(TableDiv[[Agency]:[Agency]]=$E760)*(ROW(TableDiv[Agency])-ROW(TableDiv[[#Headers],[Agency]])),COLUMNS($F$7:AJ$7))))</f>
        <v/>
      </c>
      <c r="AK760" s="1069" t="str" cm="1">
        <f t="array" ref="AK760">IF($D760&lt;COLUMNS($F$7:AK$7),"",INDEX(TableDiv[[GASB]:[GASB]],_xlfn.AGGREGATE(15,3,(TableDiv[[Agency]:[Agency]]=$E760)/(TableDiv[[Agency]:[Agency]]=$E760)*(ROW(TableDiv[Agency])-ROW(TableDiv[[#Headers],[Agency]])),COLUMNS($F$7:AK$7))))</f>
        <v/>
      </c>
      <c r="AL760" s="1069" t="str" cm="1">
        <f t="array" ref="AL760">IF($D760&lt;COLUMNS($F$7:AL$7),"",INDEX(TableDiv[[GASB]:[GASB]],_xlfn.AGGREGATE(15,3,(TableDiv[[Agency]:[Agency]]=$E760)/(TableDiv[[Agency]:[Agency]]=$E760)*(ROW(TableDiv[Agency])-ROW(TableDiv[[#Headers],[Agency]])),COLUMNS($F$7:AL$7))))</f>
        <v/>
      </c>
      <c r="AM760" s="1069" t="str" cm="1">
        <f t="array" ref="AM760">IF($D760&lt;COLUMNS($F$7:AM$7),"",INDEX(TableDiv[[GASB]:[GASB]],_xlfn.AGGREGATE(15,3,(TableDiv[[Agency]:[Agency]]=$E760)/(TableDiv[[Agency]:[Agency]]=$E760)*(ROW(TableDiv[Agency])-ROW(TableDiv[[#Headers],[Agency]])),COLUMNS($F$7:AM$7))))</f>
        <v/>
      </c>
      <c r="AN760" s="1069"/>
      <c r="AO760" s="1069"/>
      <c r="AP760" s="1069"/>
      <c r="AQ760" s="1069"/>
      <c r="AR760" s="1069"/>
      <c r="AS760" s="1069"/>
    </row>
    <row r="761" spans="1:45">
      <c r="A761" s="1069"/>
      <c r="B761" s="1069"/>
      <c r="C761" s="1069"/>
      <c r="W761" s="1069" t="str" cm="1">
        <f t="array" ref="W761">IF($D761&lt;COLUMNS($F$7:W$7),"",INDEX(TableDiv[[GASB]:[GASB]],_xlfn.AGGREGATE(15,3,(TableDiv[[Agency]:[Agency]]=$E761)/(TableDiv[[Agency]:[Agency]]=$E761)*(ROW(TableDiv[Agency])-ROW(TableDiv[[#Headers],[Agency]])),COLUMNS($F$7:W$7))))</f>
        <v/>
      </c>
      <c r="X761" s="1069" t="str" cm="1">
        <f t="array" ref="X761">IF($D761&lt;COLUMNS($F$7:X$7),"",INDEX(TableDiv[[GASB]:[GASB]],_xlfn.AGGREGATE(15,3,(TableDiv[[Agency]:[Agency]]=$E761)/(TableDiv[[Agency]:[Agency]]=$E761)*(ROW(TableDiv[Agency])-ROW(TableDiv[[#Headers],[Agency]])),COLUMNS($F$7:X$7))))</f>
        <v/>
      </c>
      <c r="Y761" s="1069" t="str" cm="1">
        <f t="array" ref="Y761">IF($D761&lt;COLUMNS($F$7:Y$7),"",INDEX(TableDiv[[GASB]:[GASB]],_xlfn.AGGREGATE(15,3,(TableDiv[[Agency]:[Agency]]=$E761)/(TableDiv[[Agency]:[Agency]]=$E761)*(ROW(TableDiv[Agency])-ROW(TableDiv[[#Headers],[Agency]])),COLUMNS($F$7:Y$7))))</f>
        <v/>
      </c>
      <c r="Z761" s="1069" t="str" cm="1">
        <f t="array" ref="Z761">IF($D761&lt;COLUMNS($F$7:Z$7),"",INDEX(TableDiv[[GASB]:[GASB]],_xlfn.AGGREGATE(15,3,(TableDiv[[Agency]:[Agency]]=$E761)/(TableDiv[[Agency]:[Agency]]=$E761)*(ROW(TableDiv[Agency])-ROW(TableDiv[[#Headers],[Agency]])),COLUMNS($F$7:Z$7))))</f>
        <v/>
      </c>
      <c r="AA761" s="1069" t="str" cm="1">
        <f t="array" ref="AA761">IF($D761&lt;COLUMNS($F$7:AA$7),"",INDEX(TableDiv[[GASB]:[GASB]],_xlfn.AGGREGATE(15,3,(TableDiv[[Agency]:[Agency]]=$E761)/(TableDiv[[Agency]:[Agency]]=$E761)*(ROW(TableDiv[Agency])-ROW(TableDiv[[#Headers],[Agency]])),COLUMNS($F$7:AA$7))))</f>
        <v/>
      </c>
      <c r="AB761" s="1069" t="str" cm="1">
        <f t="array" ref="AB761">IF($D761&lt;COLUMNS($F$7:AB$7),"",INDEX(TableDiv[[GASB]:[GASB]],_xlfn.AGGREGATE(15,3,(TableDiv[[Agency]:[Agency]]=$E761)/(TableDiv[[Agency]:[Agency]]=$E761)*(ROW(TableDiv[Agency])-ROW(TableDiv[[#Headers],[Agency]])),COLUMNS($F$7:AB$7))))</f>
        <v/>
      </c>
      <c r="AC761" s="1069" t="str" cm="1">
        <f t="array" ref="AC761">IF($D761&lt;COLUMNS($F$7:AC$7),"",INDEX(TableDiv[[GASB]:[GASB]],_xlfn.AGGREGATE(15,3,(TableDiv[[Agency]:[Agency]]=$E761)/(TableDiv[[Agency]:[Agency]]=$E761)*(ROW(TableDiv[Agency])-ROW(TableDiv[[#Headers],[Agency]])),COLUMNS($F$7:AC$7))))</f>
        <v/>
      </c>
      <c r="AD761" s="1069" t="str" cm="1">
        <f t="array" ref="AD761">IF($D761&lt;COLUMNS($F$7:AD$7),"",INDEX(TableDiv[[GASB]:[GASB]],_xlfn.AGGREGATE(15,3,(TableDiv[[Agency]:[Agency]]=$E761)/(TableDiv[[Agency]:[Agency]]=$E761)*(ROW(TableDiv[Agency])-ROW(TableDiv[[#Headers],[Agency]])),COLUMNS($F$7:AD$7))))</f>
        <v/>
      </c>
      <c r="AE761" s="1069" t="str" cm="1">
        <f t="array" ref="AE761">IF($D761&lt;COLUMNS($F$7:AE$7),"",INDEX(TableDiv[[GASB]:[GASB]],_xlfn.AGGREGATE(15,3,(TableDiv[[Agency]:[Agency]]=$E761)/(TableDiv[[Agency]:[Agency]]=$E761)*(ROW(TableDiv[Agency])-ROW(TableDiv[[#Headers],[Agency]])),COLUMNS($F$7:AE$7))))</f>
        <v/>
      </c>
      <c r="AF761" s="1069" t="str" cm="1">
        <f t="array" ref="AF761">IF($D761&lt;COLUMNS($F$7:AF$7),"",INDEX(TableDiv[[GASB]:[GASB]],_xlfn.AGGREGATE(15,3,(TableDiv[[Agency]:[Agency]]=$E761)/(TableDiv[[Agency]:[Agency]]=$E761)*(ROW(TableDiv[Agency])-ROW(TableDiv[[#Headers],[Agency]])),COLUMNS($F$7:AF$7))))</f>
        <v/>
      </c>
      <c r="AG761" s="1069" t="str" cm="1">
        <f t="array" ref="AG761">IF($D761&lt;COLUMNS($F$7:AG$7),"",INDEX(TableDiv[[GASB]:[GASB]],_xlfn.AGGREGATE(15,3,(TableDiv[[Agency]:[Agency]]=$E761)/(TableDiv[[Agency]:[Agency]]=$E761)*(ROW(TableDiv[Agency])-ROW(TableDiv[[#Headers],[Agency]])),COLUMNS($F$7:AG$7))))</f>
        <v/>
      </c>
      <c r="AH761" s="1069" t="str" cm="1">
        <f t="array" ref="AH761">IF($D761&lt;COLUMNS($F$7:AH$7),"",INDEX(TableDiv[[GASB]:[GASB]],_xlfn.AGGREGATE(15,3,(TableDiv[[Agency]:[Agency]]=$E761)/(TableDiv[[Agency]:[Agency]]=$E761)*(ROW(TableDiv[Agency])-ROW(TableDiv[[#Headers],[Agency]])),COLUMNS($F$7:AH$7))))</f>
        <v/>
      </c>
      <c r="AI761" s="1069" t="str" cm="1">
        <f t="array" ref="AI761">IF($D761&lt;COLUMNS($F$7:AI$7),"",INDEX(TableDiv[[GASB]:[GASB]],_xlfn.AGGREGATE(15,3,(TableDiv[[Agency]:[Agency]]=$E761)/(TableDiv[[Agency]:[Agency]]=$E761)*(ROW(TableDiv[Agency])-ROW(TableDiv[[#Headers],[Agency]])),COLUMNS($F$7:AI$7))))</f>
        <v/>
      </c>
      <c r="AJ761" s="1069" t="str" cm="1">
        <f t="array" ref="AJ761">IF($D761&lt;COLUMNS($F$7:AJ$7),"",INDEX(TableDiv[[GASB]:[GASB]],_xlfn.AGGREGATE(15,3,(TableDiv[[Agency]:[Agency]]=$E761)/(TableDiv[[Agency]:[Agency]]=$E761)*(ROW(TableDiv[Agency])-ROW(TableDiv[[#Headers],[Agency]])),COLUMNS($F$7:AJ$7))))</f>
        <v/>
      </c>
      <c r="AK761" s="1069" t="str" cm="1">
        <f t="array" ref="AK761">IF($D761&lt;COLUMNS($F$7:AK$7),"",INDEX(TableDiv[[GASB]:[GASB]],_xlfn.AGGREGATE(15,3,(TableDiv[[Agency]:[Agency]]=$E761)/(TableDiv[[Agency]:[Agency]]=$E761)*(ROW(TableDiv[Agency])-ROW(TableDiv[[#Headers],[Agency]])),COLUMNS($F$7:AK$7))))</f>
        <v/>
      </c>
      <c r="AL761" s="1069" t="str" cm="1">
        <f t="array" ref="AL761">IF($D761&lt;COLUMNS($F$7:AL$7),"",INDEX(TableDiv[[GASB]:[GASB]],_xlfn.AGGREGATE(15,3,(TableDiv[[Agency]:[Agency]]=$E761)/(TableDiv[[Agency]:[Agency]]=$E761)*(ROW(TableDiv[Agency])-ROW(TableDiv[[#Headers],[Agency]])),COLUMNS($F$7:AL$7))))</f>
        <v/>
      </c>
      <c r="AM761" s="1069" t="str" cm="1">
        <f t="array" ref="AM761">IF($D761&lt;COLUMNS($F$7:AM$7),"",INDEX(TableDiv[[GASB]:[GASB]],_xlfn.AGGREGATE(15,3,(TableDiv[[Agency]:[Agency]]=$E761)/(TableDiv[[Agency]:[Agency]]=$E761)*(ROW(TableDiv[Agency])-ROW(TableDiv[[#Headers],[Agency]])),COLUMNS($F$7:AM$7))))</f>
        <v/>
      </c>
      <c r="AN761" s="1069"/>
      <c r="AO761" s="1069"/>
      <c r="AP761" s="1069"/>
      <c r="AQ761" s="1069"/>
      <c r="AR761" s="1069"/>
      <c r="AS761" s="1069"/>
    </row>
    <row r="762" spans="1:45">
      <c r="A762" s="1069"/>
      <c r="B762" s="1069"/>
      <c r="C762" s="1069"/>
      <c r="W762" s="1069" t="str" cm="1">
        <f t="array" ref="W762">IF($D762&lt;COLUMNS($F$7:W$7),"",INDEX(TableDiv[[GASB]:[GASB]],_xlfn.AGGREGATE(15,3,(TableDiv[[Agency]:[Agency]]=$E762)/(TableDiv[[Agency]:[Agency]]=$E762)*(ROW(TableDiv[Agency])-ROW(TableDiv[[#Headers],[Agency]])),COLUMNS($F$7:W$7))))</f>
        <v/>
      </c>
      <c r="X762" s="1069" t="str" cm="1">
        <f t="array" ref="X762">IF($D762&lt;COLUMNS($F$7:X$7),"",INDEX(TableDiv[[GASB]:[GASB]],_xlfn.AGGREGATE(15,3,(TableDiv[[Agency]:[Agency]]=$E762)/(TableDiv[[Agency]:[Agency]]=$E762)*(ROW(TableDiv[Agency])-ROW(TableDiv[[#Headers],[Agency]])),COLUMNS($F$7:X$7))))</f>
        <v/>
      </c>
      <c r="Y762" s="1069" t="str" cm="1">
        <f t="array" ref="Y762">IF($D762&lt;COLUMNS($F$7:Y$7),"",INDEX(TableDiv[[GASB]:[GASB]],_xlfn.AGGREGATE(15,3,(TableDiv[[Agency]:[Agency]]=$E762)/(TableDiv[[Agency]:[Agency]]=$E762)*(ROW(TableDiv[Agency])-ROW(TableDiv[[#Headers],[Agency]])),COLUMNS($F$7:Y$7))))</f>
        <v/>
      </c>
      <c r="Z762" s="1069" t="str" cm="1">
        <f t="array" ref="Z762">IF($D762&lt;COLUMNS($F$7:Z$7),"",INDEX(TableDiv[[GASB]:[GASB]],_xlfn.AGGREGATE(15,3,(TableDiv[[Agency]:[Agency]]=$E762)/(TableDiv[[Agency]:[Agency]]=$E762)*(ROW(TableDiv[Agency])-ROW(TableDiv[[#Headers],[Agency]])),COLUMNS($F$7:Z$7))))</f>
        <v/>
      </c>
      <c r="AA762" s="1069" t="str" cm="1">
        <f t="array" ref="AA762">IF($D762&lt;COLUMNS($F$7:AA$7),"",INDEX(TableDiv[[GASB]:[GASB]],_xlfn.AGGREGATE(15,3,(TableDiv[[Agency]:[Agency]]=$E762)/(TableDiv[[Agency]:[Agency]]=$E762)*(ROW(TableDiv[Agency])-ROW(TableDiv[[#Headers],[Agency]])),COLUMNS($F$7:AA$7))))</f>
        <v/>
      </c>
      <c r="AB762" s="1069" t="str" cm="1">
        <f t="array" ref="AB762">IF($D762&lt;COLUMNS($F$7:AB$7),"",INDEX(TableDiv[[GASB]:[GASB]],_xlfn.AGGREGATE(15,3,(TableDiv[[Agency]:[Agency]]=$E762)/(TableDiv[[Agency]:[Agency]]=$E762)*(ROW(TableDiv[Agency])-ROW(TableDiv[[#Headers],[Agency]])),COLUMNS($F$7:AB$7))))</f>
        <v/>
      </c>
      <c r="AC762" s="1069" t="str" cm="1">
        <f t="array" ref="AC762">IF($D762&lt;COLUMNS($F$7:AC$7),"",INDEX(TableDiv[[GASB]:[GASB]],_xlfn.AGGREGATE(15,3,(TableDiv[[Agency]:[Agency]]=$E762)/(TableDiv[[Agency]:[Agency]]=$E762)*(ROW(TableDiv[Agency])-ROW(TableDiv[[#Headers],[Agency]])),COLUMNS($F$7:AC$7))))</f>
        <v/>
      </c>
      <c r="AD762" s="1069" t="str" cm="1">
        <f t="array" ref="AD762">IF($D762&lt;COLUMNS($F$7:AD$7),"",INDEX(TableDiv[[GASB]:[GASB]],_xlfn.AGGREGATE(15,3,(TableDiv[[Agency]:[Agency]]=$E762)/(TableDiv[[Agency]:[Agency]]=$E762)*(ROW(TableDiv[Agency])-ROW(TableDiv[[#Headers],[Agency]])),COLUMNS($F$7:AD$7))))</f>
        <v/>
      </c>
      <c r="AE762" s="1069" t="str" cm="1">
        <f t="array" ref="AE762">IF($D762&lt;COLUMNS($F$7:AE$7),"",INDEX(TableDiv[[GASB]:[GASB]],_xlfn.AGGREGATE(15,3,(TableDiv[[Agency]:[Agency]]=$E762)/(TableDiv[[Agency]:[Agency]]=$E762)*(ROW(TableDiv[Agency])-ROW(TableDiv[[#Headers],[Agency]])),COLUMNS($F$7:AE$7))))</f>
        <v/>
      </c>
      <c r="AF762" s="1069" t="str" cm="1">
        <f t="array" ref="AF762">IF($D762&lt;COLUMNS($F$7:AF$7),"",INDEX(TableDiv[[GASB]:[GASB]],_xlfn.AGGREGATE(15,3,(TableDiv[[Agency]:[Agency]]=$E762)/(TableDiv[[Agency]:[Agency]]=$E762)*(ROW(TableDiv[Agency])-ROW(TableDiv[[#Headers],[Agency]])),COLUMNS($F$7:AF$7))))</f>
        <v/>
      </c>
      <c r="AG762" s="1069" t="str" cm="1">
        <f t="array" ref="AG762">IF($D762&lt;COLUMNS($F$7:AG$7),"",INDEX(TableDiv[[GASB]:[GASB]],_xlfn.AGGREGATE(15,3,(TableDiv[[Agency]:[Agency]]=$E762)/(TableDiv[[Agency]:[Agency]]=$E762)*(ROW(TableDiv[Agency])-ROW(TableDiv[[#Headers],[Agency]])),COLUMNS($F$7:AG$7))))</f>
        <v/>
      </c>
      <c r="AH762" s="1069" t="str" cm="1">
        <f t="array" ref="AH762">IF($D762&lt;COLUMNS($F$7:AH$7),"",INDEX(TableDiv[[GASB]:[GASB]],_xlfn.AGGREGATE(15,3,(TableDiv[[Agency]:[Agency]]=$E762)/(TableDiv[[Agency]:[Agency]]=$E762)*(ROW(TableDiv[Agency])-ROW(TableDiv[[#Headers],[Agency]])),COLUMNS($F$7:AH$7))))</f>
        <v/>
      </c>
      <c r="AI762" s="1069" t="str" cm="1">
        <f t="array" ref="AI762">IF($D762&lt;COLUMNS($F$7:AI$7),"",INDEX(TableDiv[[GASB]:[GASB]],_xlfn.AGGREGATE(15,3,(TableDiv[[Agency]:[Agency]]=$E762)/(TableDiv[[Agency]:[Agency]]=$E762)*(ROW(TableDiv[Agency])-ROW(TableDiv[[#Headers],[Agency]])),COLUMNS($F$7:AI$7))))</f>
        <v/>
      </c>
      <c r="AJ762" s="1069" t="str" cm="1">
        <f t="array" ref="AJ762">IF($D762&lt;COLUMNS($F$7:AJ$7),"",INDEX(TableDiv[[GASB]:[GASB]],_xlfn.AGGREGATE(15,3,(TableDiv[[Agency]:[Agency]]=$E762)/(TableDiv[[Agency]:[Agency]]=$E762)*(ROW(TableDiv[Agency])-ROW(TableDiv[[#Headers],[Agency]])),COLUMNS($F$7:AJ$7))))</f>
        <v/>
      </c>
      <c r="AK762" s="1069" t="str" cm="1">
        <f t="array" ref="AK762">IF($D762&lt;COLUMNS($F$7:AK$7),"",INDEX(TableDiv[[GASB]:[GASB]],_xlfn.AGGREGATE(15,3,(TableDiv[[Agency]:[Agency]]=$E762)/(TableDiv[[Agency]:[Agency]]=$E762)*(ROW(TableDiv[Agency])-ROW(TableDiv[[#Headers],[Agency]])),COLUMNS($F$7:AK$7))))</f>
        <v/>
      </c>
      <c r="AL762" s="1069" t="str" cm="1">
        <f t="array" ref="AL762">IF($D762&lt;COLUMNS($F$7:AL$7),"",INDEX(TableDiv[[GASB]:[GASB]],_xlfn.AGGREGATE(15,3,(TableDiv[[Agency]:[Agency]]=$E762)/(TableDiv[[Agency]:[Agency]]=$E762)*(ROW(TableDiv[Agency])-ROW(TableDiv[[#Headers],[Agency]])),COLUMNS($F$7:AL$7))))</f>
        <v/>
      </c>
      <c r="AM762" s="1069" t="str" cm="1">
        <f t="array" ref="AM762">IF($D762&lt;COLUMNS($F$7:AM$7),"",INDEX(TableDiv[[GASB]:[GASB]],_xlfn.AGGREGATE(15,3,(TableDiv[[Agency]:[Agency]]=$E762)/(TableDiv[[Agency]:[Agency]]=$E762)*(ROW(TableDiv[Agency])-ROW(TableDiv[[#Headers],[Agency]])),COLUMNS($F$7:AM$7))))</f>
        <v/>
      </c>
      <c r="AN762" s="1069"/>
      <c r="AO762" s="1069"/>
      <c r="AP762" s="1069"/>
      <c r="AQ762" s="1069"/>
      <c r="AR762" s="1069"/>
      <c r="AS762" s="1069"/>
    </row>
    <row r="763" spans="1:45">
      <c r="A763" s="1069"/>
      <c r="B763" s="1069"/>
      <c r="C763" s="1069"/>
      <c r="W763" s="1069" t="str" cm="1">
        <f t="array" ref="W763">IF($D763&lt;COLUMNS($F$7:W$7),"",INDEX(TableDiv[[GASB]:[GASB]],_xlfn.AGGREGATE(15,3,(TableDiv[[Agency]:[Agency]]=$E763)/(TableDiv[[Agency]:[Agency]]=$E763)*(ROW(TableDiv[Agency])-ROW(TableDiv[[#Headers],[Agency]])),COLUMNS($F$7:W$7))))</f>
        <v/>
      </c>
      <c r="X763" s="1069" t="str" cm="1">
        <f t="array" ref="X763">IF($D763&lt;COLUMNS($F$7:X$7),"",INDEX(TableDiv[[GASB]:[GASB]],_xlfn.AGGREGATE(15,3,(TableDiv[[Agency]:[Agency]]=$E763)/(TableDiv[[Agency]:[Agency]]=$E763)*(ROW(TableDiv[Agency])-ROW(TableDiv[[#Headers],[Agency]])),COLUMNS($F$7:X$7))))</f>
        <v/>
      </c>
      <c r="Y763" s="1069" t="str" cm="1">
        <f t="array" ref="Y763">IF($D763&lt;COLUMNS($F$7:Y$7),"",INDEX(TableDiv[[GASB]:[GASB]],_xlfn.AGGREGATE(15,3,(TableDiv[[Agency]:[Agency]]=$E763)/(TableDiv[[Agency]:[Agency]]=$E763)*(ROW(TableDiv[Agency])-ROW(TableDiv[[#Headers],[Agency]])),COLUMNS($F$7:Y$7))))</f>
        <v/>
      </c>
      <c r="Z763" s="1069" t="str" cm="1">
        <f t="array" ref="Z763">IF($D763&lt;COLUMNS($F$7:Z$7),"",INDEX(TableDiv[[GASB]:[GASB]],_xlfn.AGGREGATE(15,3,(TableDiv[[Agency]:[Agency]]=$E763)/(TableDiv[[Agency]:[Agency]]=$E763)*(ROW(TableDiv[Agency])-ROW(TableDiv[[#Headers],[Agency]])),COLUMNS($F$7:Z$7))))</f>
        <v/>
      </c>
      <c r="AA763" s="1069" t="str" cm="1">
        <f t="array" ref="AA763">IF($D763&lt;COLUMNS($F$7:AA$7),"",INDEX(TableDiv[[GASB]:[GASB]],_xlfn.AGGREGATE(15,3,(TableDiv[[Agency]:[Agency]]=$E763)/(TableDiv[[Agency]:[Agency]]=$E763)*(ROW(TableDiv[Agency])-ROW(TableDiv[[#Headers],[Agency]])),COLUMNS($F$7:AA$7))))</f>
        <v/>
      </c>
      <c r="AB763" s="1069" t="str" cm="1">
        <f t="array" ref="AB763">IF($D763&lt;COLUMNS($F$7:AB$7),"",INDEX(TableDiv[[GASB]:[GASB]],_xlfn.AGGREGATE(15,3,(TableDiv[[Agency]:[Agency]]=$E763)/(TableDiv[[Agency]:[Agency]]=$E763)*(ROW(TableDiv[Agency])-ROW(TableDiv[[#Headers],[Agency]])),COLUMNS($F$7:AB$7))))</f>
        <v/>
      </c>
      <c r="AC763" s="1069" t="str" cm="1">
        <f t="array" ref="AC763">IF($D763&lt;COLUMNS($F$7:AC$7),"",INDEX(TableDiv[[GASB]:[GASB]],_xlfn.AGGREGATE(15,3,(TableDiv[[Agency]:[Agency]]=$E763)/(TableDiv[[Agency]:[Agency]]=$E763)*(ROW(TableDiv[Agency])-ROW(TableDiv[[#Headers],[Agency]])),COLUMNS($F$7:AC$7))))</f>
        <v/>
      </c>
      <c r="AD763" s="1069" t="str" cm="1">
        <f t="array" ref="AD763">IF($D763&lt;COLUMNS($F$7:AD$7),"",INDEX(TableDiv[[GASB]:[GASB]],_xlfn.AGGREGATE(15,3,(TableDiv[[Agency]:[Agency]]=$E763)/(TableDiv[[Agency]:[Agency]]=$E763)*(ROW(TableDiv[Agency])-ROW(TableDiv[[#Headers],[Agency]])),COLUMNS($F$7:AD$7))))</f>
        <v/>
      </c>
      <c r="AE763" s="1069" t="str" cm="1">
        <f t="array" ref="AE763">IF($D763&lt;COLUMNS($F$7:AE$7),"",INDEX(TableDiv[[GASB]:[GASB]],_xlfn.AGGREGATE(15,3,(TableDiv[[Agency]:[Agency]]=$E763)/(TableDiv[[Agency]:[Agency]]=$E763)*(ROW(TableDiv[Agency])-ROW(TableDiv[[#Headers],[Agency]])),COLUMNS($F$7:AE$7))))</f>
        <v/>
      </c>
      <c r="AF763" s="1069" t="str" cm="1">
        <f t="array" ref="AF763">IF($D763&lt;COLUMNS($F$7:AF$7),"",INDEX(TableDiv[[GASB]:[GASB]],_xlfn.AGGREGATE(15,3,(TableDiv[[Agency]:[Agency]]=$E763)/(TableDiv[[Agency]:[Agency]]=$E763)*(ROW(TableDiv[Agency])-ROW(TableDiv[[#Headers],[Agency]])),COLUMNS($F$7:AF$7))))</f>
        <v/>
      </c>
      <c r="AG763" s="1069" t="str" cm="1">
        <f t="array" ref="AG763">IF($D763&lt;COLUMNS($F$7:AG$7),"",INDEX(TableDiv[[GASB]:[GASB]],_xlfn.AGGREGATE(15,3,(TableDiv[[Agency]:[Agency]]=$E763)/(TableDiv[[Agency]:[Agency]]=$E763)*(ROW(TableDiv[Agency])-ROW(TableDiv[[#Headers],[Agency]])),COLUMNS($F$7:AG$7))))</f>
        <v/>
      </c>
      <c r="AH763" s="1069" t="str" cm="1">
        <f t="array" ref="AH763">IF($D763&lt;COLUMNS($F$7:AH$7),"",INDEX(TableDiv[[GASB]:[GASB]],_xlfn.AGGREGATE(15,3,(TableDiv[[Agency]:[Agency]]=$E763)/(TableDiv[[Agency]:[Agency]]=$E763)*(ROW(TableDiv[Agency])-ROW(TableDiv[[#Headers],[Agency]])),COLUMNS($F$7:AH$7))))</f>
        <v/>
      </c>
      <c r="AI763" s="1069" t="str" cm="1">
        <f t="array" ref="AI763">IF($D763&lt;COLUMNS($F$7:AI$7),"",INDEX(TableDiv[[GASB]:[GASB]],_xlfn.AGGREGATE(15,3,(TableDiv[[Agency]:[Agency]]=$E763)/(TableDiv[[Agency]:[Agency]]=$E763)*(ROW(TableDiv[Agency])-ROW(TableDiv[[#Headers],[Agency]])),COLUMNS($F$7:AI$7))))</f>
        <v/>
      </c>
      <c r="AJ763" s="1069" t="str" cm="1">
        <f t="array" ref="AJ763">IF($D763&lt;COLUMNS($F$7:AJ$7),"",INDEX(TableDiv[[GASB]:[GASB]],_xlfn.AGGREGATE(15,3,(TableDiv[[Agency]:[Agency]]=$E763)/(TableDiv[[Agency]:[Agency]]=$E763)*(ROW(TableDiv[Agency])-ROW(TableDiv[[#Headers],[Agency]])),COLUMNS($F$7:AJ$7))))</f>
        <v/>
      </c>
      <c r="AK763" s="1069" t="str" cm="1">
        <f t="array" ref="AK763">IF($D763&lt;COLUMNS($F$7:AK$7),"",INDEX(TableDiv[[GASB]:[GASB]],_xlfn.AGGREGATE(15,3,(TableDiv[[Agency]:[Agency]]=$E763)/(TableDiv[[Agency]:[Agency]]=$E763)*(ROW(TableDiv[Agency])-ROW(TableDiv[[#Headers],[Agency]])),COLUMNS($F$7:AK$7))))</f>
        <v/>
      </c>
      <c r="AL763" s="1069" t="str" cm="1">
        <f t="array" ref="AL763">IF($D763&lt;COLUMNS($F$7:AL$7),"",INDEX(TableDiv[[GASB]:[GASB]],_xlfn.AGGREGATE(15,3,(TableDiv[[Agency]:[Agency]]=$E763)/(TableDiv[[Agency]:[Agency]]=$E763)*(ROW(TableDiv[Agency])-ROW(TableDiv[[#Headers],[Agency]])),COLUMNS($F$7:AL$7))))</f>
        <v/>
      </c>
      <c r="AM763" s="1069" t="str" cm="1">
        <f t="array" ref="AM763">IF($D763&lt;COLUMNS($F$7:AM$7),"",INDEX(TableDiv[[GASB]:[GASB]],_xlfn.AGGREGATE(15,3,(TableDiv[[Agency]:[Agency]]=$E763)/(TableDiv[[Agency]:[Agency]]=$E763)*(ROW(TableDiv[Agency])-ROW(TableDiv[[#Headers],[Agency]])),COLUMNS($F$7:AM$7))))</f>
        <v/>
      </c>
      <c r="AN763" s="1069"/>
      <c r="AO763" s="1069"/>
      <c r="AP763" s="1069"/>
      <c r="AQ763" s="1069"/>
      <c r="AR763" s="1069"/>
      <c r="AS763" s="1069"/>
    </row>
    <row r="764" spans="1:45">
      <c r="A764" s="1069"/>
      <c r="B764" s="1069"/>
      <c r="C764" s="1069"/>
      <c r="W764" s="1069" t="str" cm="1">
        <f t="array" ref="W764">IF($D764&lt;COLUMNS($F$7:W$7),"",INDEX(TableDiv[[GASB]:[GASB]],_xlfn.AGGREGATE(15,3,(TableDiv[[Agency]:[Agency]]=$E764)/(TableDiv[[Agency]:[Agency]]=$E764)*(ROW(TableDiv[Agency])-ROW(TableDiv[[#Headers],[Agency]])),COLUMNS($F$7:W$7))))</f>
        <v/>
      </c>
      <c r="X764" s="1069" t="str" cm="1">
        <f t="array" ref="X764">IF($D764&lt;COLUMNS($F$7:X$7),"",INDEX(TableDiv[[GASB]:[GASB]],_xlfn.AGGREGATE(15,3,(TableDiv[[Agency]:[Agency]]=$E764)/(TableDiv[[Agency]:[Agency]]=$E764)*(ROW(TableDiv[Agency])-ROW(TableDiv[[#Headers],[Agency]])),COLUMNS($F$7:X$7))))</f>
        <v/>
      </c>
      <c r="Y764" s="1069" t="str" cm="1">
        <f t="array" ref="Y764">IF($D764&lt;COLUMNS($F$7:Y$7),"",INDEX(TableDiv[[GASB]:[GASB]],_xlfn.AGGREGATE(15,3,(TableDiv[[Agency]:[Agency]]=$E764)/(TableDiv[[Agency]:[Agency]]=$E764)*(ROW(TableDiv[Agency])-ROW(TableDiv[[#Headers],[Agency]])),COLUMNS($F$7:Y$7))))</f>
        <v/>
      </c>
      <c r="Z764" s="1069" t="str" cm="1">
        <f t="array" ref="Z764">IF($D764&lt;COLUMNS($F$7:Z$7),"",INDEX(TableDiv[[GASB]:[GASB]],_xlfn.AGGREGATE(15,3,(TableDiv[[Agency]:[Agency]]=$E764)/(TableDiv[[Agency]:[Agency]]=$E764)*(ROW(TableDiv[Agency])-ROW(TableDiv[[#Headers],[Agency]])),COLUMNS($F$7:Z$7))))</f>
        <v/>
      </c>
      <c r="AA764" s="1069" t="str" cm="1">
        <f t="array" ref="AA764">IF($D764&lt;COLUMNS($F$7:AA$7),"",INDEX(TableDiv[[GASB]:[GASB]],_xlfn.AGGREGATE(15,3,(TableDiv[[Agency]:[Agency]]=$E764)/(TableDiv[[Agency]:[Agency]]=$E764)*(ROW(TableDiv[Agency])-ROW(TableDiv[[#Headers],[Agency]])),COLUMNS($F$7:AA$7))))</f>
        <v/>
      </c>
      <c r="AB764" s="1069" t="str" cm="1">
        <f t="array" ref="AB764">IF($D764&lt;COLUMNS($F$7:AB$7),"",INDEX(TableDiv[[GASB]:[GASB]],_xlfn.AGGREGATE(15,3,(TableDiv[[Agency]:[Agency]]=$E764)/(TableDiv[[Agency]:[Agency]]=$E764)*(ROW(TableDiv[Agency])-ROW(TableDiv[[#Headers],[Agency]])),COLUMNS($F$7:AB$7))))</f>
        <v/>
      </c>
      <c r="AC764" s="1069" t="str" cm="1">
        <f t="array" ref="AC764">IF($D764&lt;COLUMNS($F$7:AC$7),"",INDEX(TableDiv[[GASB]:[GASB]],_xlfn.AGGREGATE(15,3,(TableDiv[[Agency]:[Agency]]=$E764)/(TableDiv[[Agency]:[Agency]]=$E764)*(ROW(TableDiv[Agency])-ROW(TableDiv[[#Headers],[Agency]])),COLUMNS($F$7:AC$7))))</f>
        <v/>
      </c>
      <c r="AD764" s="1069" t="str" cm="1">
        <f t="array" ref="AD764">IF($D764&lt;COLUMNS($F$7:AD$7),"",INDEX(TableDiv[[GASB]:[GASB]],_xlfn.AGGREGATE(15,3,(TableDiv[[Agency]:[Agency]]=$E764)/(TableDiv[[Agency]:[Agency]]=$E764)*(ROW(TableDiv[Agency])-ROW(TableDiv[[#Headers],[Agency]])),COLUMNS($F$7:AD$7))))</f>
        <v/>
      </c>
      <c r="AE764" s="1069" t="str" cm="1">
        <f t="array" ref="AE764">IF($D764&lt;COLUMNS($F$7:AE$7),"",INDEX(TableDiv[[GASB]:[GASB]],_xlfn.AGGREGATE(15,3,(TableDiv[[Agency]:[Agency]]=$E764)/(TableDiv[[Agency]:[Agency]]=$E764)*(ROW(TableDiv[Agency])-ROW(TableDiv[[#Headers],[Agency]])),COLUMNS($F$7:AE$7))))</f>
        <v/>
      </c>
      <c r="AF764" s="1069" t="str" cm="1">
        <f t="array" ref="AF764">IF($D764&lt;COLUMNS($F$7:AF$7),"",INDEX(TableDiv[[GASB]:[GASB]],_xlfn.AGGREGATE(15,3,(TableDiv[[Agency]:[Agency]]=$E764)/(TableDiv[[Agency]:[Agency]]=$E764)*(ROW(TableDiv[Agency])-ROW(TableDiv[[#Headers],[Agency]])),COLUMNS($F$7:AF$7))))</f>
        <v/>
      </c>
      <c r="AG764" s="1069" t="str" cm="1">
        <f t="array" ref="AG764">IF($D764&lt;COLUMNS($F$7:AG$7),"",INDEX(TableDiv[[GASB]:[GASB]],_xlfn.AGGREGATE(15,3,(TableDiv[[Agency]:[Agency]]=$E764)/(TableDiv[[Agency]:[Agency]]=$E764)*(ROW(TableDiv[Agency])-ROW(TableDiv[[#Headers],[Agency]])),COLUMNS($F$7:AG$7))))</f>
        <v/>
      </c>
      <c r="AH764" s="1069" t="str" cm="1">
        <f t="array" ref="AH764">IF($D764&lt;COLUMNS($F$7:AH$7),"",INDEX(TableDiv[[GASB]:[GASB]],_xlfn.AGGREGATE(15,3,(TableDiv[[Agency]:[Agency]]=$E764)/(TableDiv[[Agency]:[Agency]]=$E764)*(ROW(TableDiv[Agency])-ROW(TableDiv[[#Headers],[Agency]])),COLUMNS($F$7:AH$7))))</f>
        <v/>
      </c>
      <c r="AI764" s="1069" t="str" cm="1">
        <f t="array" ref="AI764">IF($D764&lt;COLUMNS($F$7:AI$7),"",INDEX(TableDiv[[GASB]:[GASB]],_xlfn.AGGREGATE(15,3,(TableDiv[[Agency]:[Agency]]=$E764)/(TableDiv[[Agency]:[Agency]]=$E764)*(ROW(TableDiv[Agency])-ROW(TableDiv[[#Headers],[Agency]])),COLUMNS($F$7:AI$7))))</f>
        <v/>
      </c>
      <c r="AJ764" s="1069" t="str" cm="1">
        <f t="array" ref="AJ764">IF($D764&lt;COLUMNS($F$7:AJ$7),"",INDEX(TableDiv[[GASB]:[GASB]],_xlfn.AGGREGATE(15,3,(TableDiv[[Agency]:[Agency]]=$E764)/(TableDiv[[Agency]:[Agency]]=$E764)*(ROW(TableDiv[Agency])-ROW(TableDiv[[#Headers],[Agency]])),COLUMNS($F$7:AJ$7))))</f>
        <v/>
      </c>
      <c r="AK764" s="1069" t="str" cm="1">
        <f t="array" ref="AK764">IF($D764&lt;COLUMNS($F$7:AK$7),"",INDEX(TableDiv[[GASB]:[GASB]],_xlfn.AGGREGATE(15,3,(TableDiv[[Agency]:[Agency]]=$E764)/(TableDiv[[Agency]:[Agency]]=$E764)*(ROW(TableDiv[Agency])-ROW(TableDiv[[#Headers],[Agency]])),COLUMNS($F$7:AK$7))))</f>
        <v/>
      </c>
      <c r="AL764" s="1069" t="str" cm="1">
        <f t="array" ref="AL764">IF($D764&lt;COLUMNS($F$7:AL$7),"",INDEX(TableDiv[[GASB]:[GASB]],_xlfn.AGGREGATE(15,3,(TableDiv[[Agency]:[Agency]]=$E764)/(TableDiv[[Agency]:[Agency]]=$E764)*(ROW(TableDiv[Agency])-ROW(TableDiv[[#Headers],[Agency]])),COLUMNS($F$7:AL$7))))</f>
        <v/>
      </c>
      <c r="AM764" s="1069" t="str" cm="1">
        <f t="array" ref="AM764">IF($D764&lt;COLUMNS($F$7:AM$7),"",INDEX(TableDiv[[GASB]:[GASB]],_xlfn.AGGREGATE(15,3,(TableDiv[[Agency]:[Agency]]=$E764)/(TableDiv[[Agency]:[Agency]]=$E764)*(ROW(TableDiv[Agency])-ROW(TableDiv[[#Headers],[Agency]])),COLUMNS($F$7:AM$7))))</f>
        <v/>
      </c>
      <c r="AN764" s="1069"/>
      <c r="AO764" s="1069"/>
      <c r="AP764" s="1069"/>
      <c r="AQ764" s="1069"/>
      <c r="AR764" s="1069"/>
      <c r="AS764" s="1069"/>
    </row>
    <row r="765" spans="1:45">
      <c r="A765" s="1069"/>
      <c r="B765" s="1069"/>
      <c r="C765" s="1069"/>
      <c r="W765" s="1069" t="str" cm="1">
        <f t="array" ref="W765">IF($D765&lt;COLUMNS($F$7:W$7),"",INDEX(TableDiv[[GASB]:[GASB]],_xlfn.AGGREGATE(15,3,(TableDiv[[Agency]:[Agency]]=$E765)/(TableDiv[[Agency]:[Agency]]=$E765)*(ROW(TableDiv[Agency])-ROW(TableDiv[[#Headers],[Agency]])),COLUMNS($F$7:W$7))))</f>
        <v/>
      </c>
      <c r="X765" s="1069" t="str" cm="1">
        <f t="array" ref="X765">IF($D765&lt;COLUMNS($F$7:X$7),"",INDEX(TableDiv[[GASB]:[GASB]],_xlfn.AGGREGATE(15,3,(TableDiv[[Agency]:[Agency]]=$E765)/(TableDiv[[Agency]:[Agency]]=$E765)*(ROW(TableDiv[Agency])-ROW(TableDiv[[#Headers],[Agency]])),COLUMNS($F$7:X$7))))</f>
        <v/>
      </c>
      <c r="Y765" s="1069" t="str" cm="1">
        <f t="array" ref="Y765">IF($D765&lt;COLUMNS($F$7:Y$7),"",INDEX(TableDiv[[GASB]:[GASB]],_xlfn.AGGREGATE(15,3,(TableDiv[[Agency]:[Agency]]=$E765)/(TableDiv[[Agency]:[Agency]]=$E765)*(ROW(TableDiv[Agency])-ROW(TableDiv[[#Headers],[Agency]])),COLUMNS($F$7:Y$7))))</f>
        <v/>
      </c>
      <c r="Z765" s="1069" t="str" cm="1">
        <f t="array" ref="Z765">IF($D765&lt;COLUMNS($F$7:Z$7),"",INDEX(TableDiv[[GASB]:[GASB]],_xlfn.AGGREGATE(15,3,(TableDiv[[Agency]:[Agency]]=$E765)/(TableDiv[[Agency]:[Agency]]=$E765)*(ROW(TableDiv[Agency])-ROW(TableDiv[[#Headers],[Agency]])),COLUMNS($F$7:Z$7))))</f>
        <v/>
      </c>
      <c r="AA765" s="1069" t="str" cm="1">
        <f t="array" ref="AA765">IF($D765&lt;COLUMNS($F$7:AA$7),"",INDEX(TableDiv[[GASB]:[GASB]],_xlfn.AGGREGATE(15,3,(TableDiv[[Agency]:[Agency]]=$E765)/(TableDiv[[Agency]:[Agency]]=$E765)*(ROW(TableDiv[Agency])-ROW(TableDiv[[#Headers],[Agency]])),COLUMNS($F$7:AA$7))))</f>
        <v/>
      </c>
      <c r="AB765" s="1069" t="str" cm="1">
        <f t="array" ref="AB765">IF($D765&lt;COLUMNS($F$7:AB$7),"",INDEX(TableDiv[[GASB]:[GASB]],_xlfn.AGGREGATE(15,3,(TableDiv[[Agency]:[Agency]]=$E765)/(TableDiv[[Agency]:[Agency]]=$E765)*(ROW(TableDiv[Agency])-ROW(TableDiv[[#Headers],[Agency]])),COLUMNS($F$7:AB$7))))</f>
        <v/>
      </c>
      <c r="AC765" s="1069" t="str" cm="1">
        <f t="array" ref="AC765">IF($D765&lt;COLUMNS($F$7:AC$7),"",INDEX(TableDiv[[GASB]:[GASB]],_xlfn.AGGREGATE(15,3,(TableDiv[[Agency]:[Agency]]=$E765)/(TableDiv[[Agency]:[Agency]]=$E765)*(ROW(TableDiv[Agency])-ROW(TableDiv[[#Headers],[Agency]])),COLUMNS($F$7:AC$7))))</f>
        <v/>
      </c>
      <c r="AD765" s="1069" t="str" cm="1">
        <f t="array" ref="AD765">IF($D765&lt;COLUMNS($F$7:AD$7),"",INDEX(TableDiv[[GASB]:[GASB]],_xlfn.AGGREGATE(15,3,(TableDiv[[Agency]:[Agency]]=$E765)/(TableDiv[[Agency]:[Agency]]=$E765)*(ROW(TableDiv[Agency])-ROW(TableDiv[[#Headers],[Agency]])),COLUMNS($F$7:AD$7))))</f>
        <v/>
      </c>
      <c r="AE765" s="1069" t="str" cm="1">
        <f t="array" ref="AE765">IF($D765&lt;COLUMNS($F$7:AE$7),"",INDEX(TableDiv[[GASB]:[GASB]],_xlfn.AGGREGATE(15,3,(TableDiv[[Agency]:[Agency]]=$E765)/(TableDiv[[Agency]:[Agency]]=$E765)*(ROW(TableDiv[Agency])-ROW(TableDiv[[#Headers],[Agency]])),COLUMNS($F$7:AE$7))))</f>
        <v/>
      </c>
      <c r="AF765" s="1069" t="str" cm="1">
        <f t="array" ref="AF765">IF($D765&lt;COLUMNS($F$7:AF$7),"",INDEX(TableDiv[[GASB]:[GASB]],_xlfn.AGGREGATE(15,3,(TableDiv[[Agency]:[Agency]]=$E765)/(TableDiv[[Agency]:[Agency]]=$E765)*(ROW(TableDiv[Agency])-ROW(TableDiv[[#Headers],[Agency]])),COLUMNS($F$7:AF$7))))</f>
        <v/>
      </c>
      <c r="AG765" s="1069" t="str" cm="1">
        <f t="array" ref="AG765">IF($D765&lt;COLUMNS($F$7:AG$7),"",INDEX(TableDiv[[GASB]:[GASB]],_xlfn.AGGREGATE(15,3,(TableDiv[[Agency]:[Agency]]=$E765)/(TableDiv[[Agency]:[Agency]]=$E765)*(ROW(TableDiv[Agency])-ROW(TableDiv[[#Headers],[Agency]])),COLUMNS($F$7:AG$7))))</f>
        <v/>
      </c>
      <c r="AH765" s="1069" t="str" cm="1">
        <f t="array" ref="AH765">IF($D765&lt;COLUMNS($F$7:AH$7),"",INDEX(TableDiv[[GASB]:[GASB]],_xlfn.AGGREGATE(15,3,(TableDiv[[Agency]:[Agency]]=$E765)/(TableDiv[[Agency]:[Agency]]=$E765)*(ROW(TableDiv[Agency])-ROW(TableDiv[[#Headers],[Agency]])),COLUMNS($F$7:AH$7))))</f>
        <v/>
      </c>
      <c r="AI765" s="1069" t="str" cm="1">
        <f t="array" ref="AI765">IF($D765&lt;COLUMNS($F$7:AI$7),"",INDEX(TableDiv[[GASB]:[GASB]],_xlfn.AGGREGATE(15,3,(TableDiv[[Agency]:[Agency]]=$E765)/(TableDiv[[Agency]:[Agency]]=$E765)*(ROW(TableDiv[Agency])-ROW(TableDiv[[#Headers],[Agency]])),COLUMNS($F$7:AI$7))))</f>
        <v/>
      </c>
      <c r="AJ765" s="1069" t="str" cm="1">
        <f t="array" ref="AJ765">IF($D765&lt;COLUMNS($F$7:AJ$7),"",INDEX(TableDiv[[GASB]:[GASB]],_xlfn.AGGREGATE(15,3,(TableDiv[[Agency]:[Agency]]=$E765)/(TableDiv[[Agency]:[Agency]]=$E765)*(ROW(TableDiv[Agency])-ROW(TableDiv[[#Headers],[Agency]])),COLUMNS($F$7:AJ$7))))</f>
        <v/>
      </c>
      <c r="AK765" s="1069" t="str" cm="1">
        <f t="array" ref="AK765">IF($D765&lt;COLUMNS($F$7:AK$7),"",INDEX(TableDiv[[GASB]:[GASB]],_xlfn.AGGREGATE(15,3,(TableDiv[[Agency]:[Agency]]=$E765)/(TableDiv[[Agency]:[Agency]]=$E765)*(ROW(TableDiv[Agency])-ROW(TableDiv[[#Headers],[Agency]])),COLUMNS($F$7:AK$7))))</f>
        <v/>
      </c>
      <c r="AL765" s="1069" t="str" cm="1">
        <f t="array" ref="AL765">IF($D765&lt;COLUMNS($F$7:AL$7),"",INDEX(TableDiv[[GASB]:[GASB]],_xlfn.AGGREGATE(15,3,(TableDiv[[Agency]:[Agency]]=$E765)/(TableDiv[[Agency]:[Agency]]=$E765)*(ROW(TableDiv[Agency])-ROW(TableDiv[[#Headers],[Agency]])),COLUMNS($F$7:AL$7))))</f>
        <v/>
      </c>
      <c r="AM765" s="1069" t="str" cm="1">
        <f t="array" ref="AM765">IF($D765&lt;COLUMNS($F$7:AM$7),"",INDEX(TableDiv[[GASB]:[GASB]],_xlfn.AGGREGATE(15,3,(TableDiv[[Agency]:[Agency]]=$E765)/(TableDiv[[Agency]:[Agency]]=$E765)*(ROW(TableDiv[Agency])-ROW(TableDiv[[#Headers],[Agency]])),COLUMNS($F$7:AM$7))))</f>
        <v/>
      </c>
      <c r="AN765" s="1069"/>
      <c r="AO765" s="1069"/>
      <c r="AP765" s="1069"/>
      <c r="AQ765" s="1069"/>
      <c r="AR765" s="1069"/>
      <c r="AS765" s="1069"/>
    </row>
    <row r="766" spans="1:45">
      <c r="A766" s="1069"/>
      <c r="B766" s="1069"/>
      <c r="C766" s="1069"/>
      <c r="W766" s="1069" t="str" cm="1">
        <f t="array" ref="W766">IF($D766&lt;COLUMNS($F$7:W$7),"",INDEX(TableDiv[[GASB]:[GASB]],_xlfn.AGGREGATE(15,3,(TableDiv[[Agency]:[Agency]]=$E766)/(TableDiv[[Agency]:[Agency]]=$E766)*(ROW(TableDiv[Agency])-ROW(TableDiv[[#Headers],[Agency]])),COLUMNS($F$7:W$7))))</f>
        <v/>
      </c>
      <c r="X766" s="1069" t="str" cm="1">
        <f t="array" ref="X766">IF($D766&lt;COLUMNS($F$7:X$7),"",INDEX(TableDiv[[GASB]:[GASB]],_xlfn.AGGREGATE(15,3,(TableDiv[[Agency]:[Agency]]=$E766)/(TableDiv[[Agency]:[Agency]]=$E766)*(ROW(TableDiv[Agency])-ROW(TableDiv[[#Headers],[Agency]])),COLUMNS($F$7:X$7))))</f>
        <v/>
      </c>
      <c r="Y766" s="1069" t="str" cm="1">
        <f t="array" ref="Y766">IF($D766&lt;COLUMNS($F$7:Y$7),"",INDEX(TableDiv[[GASB]:[GASB]],_xlfn.AGGREGATE(15,3,(TableDiv[[Agency]:[Agency]]=$E766)/(TableDiv[[Agency]:[Agency]]=$E766)*(ROW(TableDiv[Agency])-ROW(TableDiv[[#Headers],[Agency]])),COLUMNS($F$7:Y$7))))</f>
        <v/>
      </c>
      <c r="Z766" s="1069" t="str" cm="1">
        <f t="array" ref="Z766">IF($D766&lt;COLUMNS($F$7:Z$7),"",INDEX(TableDiv[[GASB]:[GASB]],_xlfn.AGGREGATE(15,3,(TableDiv[[Agency]:[Agency]]=$E766)/(TableDiv[[Agency]:[Agency]]=$E766)*(ROW(TableDiv[Agency])-ROW(TableDiv[[#Headers],[Agency]])),COLUMNS($F$7:Z$7))))</f>
        <v/>
      </c>
      <c r="AA766" s="1069" t="str" cm="1">
        <f t="array" ref="AA766">IF($D766&lt;COLUMNS($F$7:AA$7),"",INDEX(TableDiv[[GASB]:[GASB]],_xlfn.AGGREGATE(15,3,(TableDiv[[Agency]:[Agency]]=$E766)/(TableDiv[[Agency]:[Agency]]=$E766)*(ROW(TableDiv[Agency])-ROW(TableDiv[[#Headers],[Agency]])),COLUMNS($F$7:AA$7))))</f>
        <v/>
      </c>
      <c r="AB766" s="1069" t="str" cm="1">
        <f t="array" ref="AB766">IF($D766&lt;COLUMNS($F$7:AB$7),"",INDEX(TableDiv[[GASB]:[GASB]],_xlfn.AGGREGATE(15,3,(TableDiv[[Agency]:[Agency]]=$E766)/(TableDiv[[Agency]:[Agency]]=$E766)*(ROW(TableDiv[Agency])-ROW(TableDiv[[#Headers],[Agency]])),COLUMNS($F$7:AB$7))))</f>
        <v/>
      </c>
      <c r="AC766" s="1069" t="str" cm="1">
        <f t="array" ref="AC766">IF($D766&lt;COLUMNS($F$7:AC$7),"",INDEX(TableDiv[[GASB]:[GASB]],_xlfn.AGGREGATE(15,3,(TableDiv[[Agency]:[Agency]]=$E766)/(TableDiv[[Agency]:[Agency]]=$E766)*(ROW(TableDiv[Agency])-ROW(TableDiv[[#Headers],[Agency]])),COLUMNS($F$7:AC$7))))</f>
        <v/>
      </c>
      <c r="AD766" s="1069" t="str" cm="1">
        <f t="array" ref="AD766">IF($D766&lt;COLUMNS($F$7:AD$7),"",INDEX(TableDiv[[GASB]:[GASB]],_xlfn.AGGREGATE(15,3,(TableDiv[[Agency]:[Agency]]=$E766)/(TableDiv[[Agency]:[Agency]]=$E766)*(ROW(TableDiv[Agency])-ROW(TableDiv[[#Headers],[Agency]])),COLUMNS($F$7:AD$7))))</f>
        <v/>
      </c>
      <c r="AE766" s="1069" t="str" cm="1">
        <f t="array" ref="AE766">IF($D766&lt;COLUMNS($F$7:AE$7),"",INDEX(TableDiv[[GASB]:[GASB]],_xlfn.AGGREGATE(15,3,(TableDiv[[Agency]:[Agency]]=$E766)/(TableDiv[[Agency]:[Agency]]=$E766)*(ROW(TableDiv[Agency])-ROW(TableDiv[[#Headers],[Agency]])),COLUMNS($F$7:AE$7))))</f>
        <v/>
      </c>
      <c r="AF766" s="1069" t="str" cm="1">
        <f t="array" ref="AF766">IF($D766&lt;COLUMNS($F$7:AF$7),"",INDEX(TableDiv[[GASB]:[GASB]],_xlfn.AGGREGATE(15,3,(TableDiv[[Agency]:[Agency]]=$E766)/(TableDiv[[Agency]:[Agency]]=$E766)*(ROW(TableDiv[Agency])-ROW(TableDiv[[#Headers],[Agency]])),COLUMNS($F$7:AF$7))))</f>
        <v/>
      </c>
      <c r="AG766" s="1069" t="str" cm="1">
        <f t="array" ref="AG766">IF($D766&lt;COLUMNS($F$7:AG$7),"",INDEX(TableDiv[[GASB]:[GASB]],_xlfn.AGGREGATE(15,3,(TableDiv[[Agency]:[Agency]]=$E766)/(TableDiv[[Agency]:[Agency]]=$E766)*(ROW(TableDiv[Agency])-ROW(TableDiv[[#Headers],[Agency]])),COLUMNS($F$7:AG$7))))</f>
        <v/>
      </c>
      <c r="AH766" s="1069" t="str" cm="1">
        <f t="array" ref="AH766">IF($D766&lt;COLUMNS($F$7:AH$7),"",INDEX(TableDiv[[GASB]:[GASB]],_xlfn.AGGREGATE(15,3,(TableDiv[[Agency]:[Agency]]=$E766)/(TableDiv[[Agency]:[Agency]]=$E766)*(ROW(TableDiv[Agency])-ROW(TableDiv[[#Headers],[Agency]])),COLUMNS($F$7:AH$7))))</f>
        <v/>
      </c>
      <c r="AI766" s="1069" t="str" cm="1">
        <f t="array" ref="AI766">IF($D766&lt;COLUMNS($F$7:AI$7),"",INDEX(TableDiv[[GASB]:[GASB]],_xlfn.AGGREGATE(15,3,(TableDiv[[Agency]:[Agency]]=$E766)/(TableDiv[[Agency]:[Agency]]=$E766)*(ROW(TableDiv[Agency])-ROW(TableDiv[[#Headers],[Agency]])),COLUMNS($F$7:AI$7))))</f>
        <v/>
      </c>
      <c r="AJ766" s="1069" t="str" cm="1">
        <f t="array" ref="AJ766">IF($D766&lt;COLUMNS($F$7:AJ$7),"",INDEX(TableDiv[[GASB]:[GASB]],_xlfn.AGGREGATE(15,3,(TableDiv[[Agency]:[Agency]]=$E766)/(TableDiv[[Agency]:[Agency]]=$E766)*(ROW(TableDiv[Agency])-ROW(TableDiv[[#Headers],[Agency]])),COLUMNS($F$7:AJ$7))))</f>
        <v/>
      </c>
      <c r="AK766" s="1069" t="str" cm="1">
        <f t="array" ref="AK766">IF($D766&lt;COLUMNS($F$7:AK$7),"",INDEX(TableDiv[[GASB]:[GASB]],_xlfn.AGGREGATE(15,3,(TableDiv[[Agency]:[Agency]]=$E766)/(TableDiv[[Agency]:[Agency]]=$E766)*(ROW(TableDiv[Agency])-ROW(TableDiv[[#Headers],[Agency]])),COLUMNS($F$7:AK$7))))</f>
        <v/>
      </c>
      <c r="AL766" s="1069" t="str" cm="1">
        <f t="array" ref="AL766">IF($D766&lt;COLUMNS($F$7:AL$7),"",INDEX(TableDiv[[GASB]:[GASB]],_xlfn.AGGREGATE(15,3,(TableDiv[[Agency]:[Agency]]=$E766)/(TableDiv[[Agency]:[Agency]]=$E766)*(ROW(TableDiv[Agency])-ROW(TableDiv[[#Headers],[Agency]])),COLUMNS($F$7:AL$7))))</f>
        <v/>
      </c>
      <c r="AM766" s="1069" t="str" cm="1">
        <f t="array" ref="AM766">IF($D766&lt;COLUMNS($F$7:AM$7),"",INDEX(TableDiv[[GASB]:[GASB]],_xlfn.AGGREGATE(15,3,(TableDiv[[Agency]:[Agency]]=$E766)/(TableDiv[[Agency]:[Agency]]=$E766)*(ROW(TableDiv[Agency])-ROW(TableDiv[[#Headers],[Agency]])),COLUMNS($F$7:AM$7))))</f>
        <v/>
      </c>
      <c r="AN766" s="1069"/>
      <c r="AO766" s="1069"/>
      <c r="AP766" s="1069"/>
      <c r="AQ766" s="1069"/>
      <c r="AR766" s="1069"/>
      <c r="AS766" s="1069"/>
    </row>
    <row r="767" spans="1:45">
      <c r="A767" s="1069"/>
      <c r="B767" s="1069"/>
      <c r="C767" s="1069"/>
      <c r="W767" s="1069" t="str" cm="1">
        <f t="array" ref="W767">IF($D767&lt;COLUMNS($F$7:W$7),"",INDEX(TableDiv[[GASB]:[GASB]],_xlfn.AGGREGATE(15,3,(TableDiv[[Agency]:[Agency]]=$E767)/(TableDiv[[Agency]:[Agency]]=$E767)*(ROW(TableDiv[Agency])-ROW(TableDiv[[#Headers],[Agency]])),COLUMNS($F$7:W$7))))</f>
        <v/>
      </c>
      <c r="X767" s="1069" t="str" cm="1">
        <f t="array" ref="X767">IF($D767&lt;COLUMNS($F$7:X$7),"",INDEX(TableDiv[[GASB]:[GASB]],_xlfn.AGGREGATE(15,3,(TableDiv[[Agency]:[Agency]]=$E767)/(TableDiv[[Agency]:[Agency]]=$E767)*(ROW(TableDiv[Agency])-ROW(TableDiv[[#Headers],[Agency]])),COLUMNS($F$7:X$7))))</f>
        <v/>
      </c>
      <c r="Y767" s="1069" t="str" cm="1">
        <f t="array" ref="Y767">IF($D767&lt;COLUMNS($F$7:Y$7),"",INDEX(TableDiv[[GASB]:[GASB]],_xlfn.AGGREGATE(15,3,(TableDiv[[Agency]:[Agency]]=$E767)/(TableDiv[[Agency]:[Agency]]=$E767)*(ROW(TableDiv[Agency])-ROW(TableDiv[[#Headers],[Agency]])),COLUMNS($F$7:Y$7))))</f>
        <v/>
      </c>
      <c r="Z767" s="1069" t="str" cm="1">
        <f t="array" ref="Z767">IF($D767&lt;COLUMNS($F$7:Z$7),"",INDEX(TableDiv[[GASB]:[GASB]],_xlfn.AGGREGATE(15,3,(TableDiv[[Agency]:[Agency]]=$E767)/(TableDiv[[Agency]:[Agency]]=$E767)*(ROW(TableDiv[Agency])-ROW(TableDiv[[#Headers],[Agency]])),COLUMNS($F$7:Z$7))))</f>
        <v/>
      </c>
      <c r="AA767" s="1069" t="str" cm="1">
        <f t="array" ref="AA767">IF($D767&lt;COLUMNS($F$7:AA$7),"",INDEX(TableDiv[[GASB]:[GASB]],_xlfn.AGGREGATE(15,3,(TableDiv[[Agency]:[Agency]]=$E767)/(TableDiv[[Agency]:[Agency]]=$E767)*(ROW(TableDiv[Agency])-ROW(TableDiv[[#Headers],[Agency]])),COLUMNS($F$7:AA$7))))</f>
        <v/>
      </c>
      <c r="AB767" s="1069" t="str" cm="1">
        <f t="array" ref="AB767">IF($D767&lt;COLUMNS($F$7:AB$7),"",INDEX(TableDiv[[GASB]:[GASB]],_xlfn.AGGREGATE(15,3,(TableDiv[[Agency]:[Agency]]=$E767)/(TableDiv[[Agency]:[Agency]]=$E767)*(ROW(TableDiv[Agency])-ROW(TableDiv[[#Headers],[Agency]])),COLUMNS($F$7:AB$7))))</f>
        <v/>
      </c>
      <c r="AC767" s="1069" t="str" cm="1">
        <f t="array" ref="AC767">IF($D767&lt;COLUMNS($F$7:AC$7),"",INDEX(TableDiv[[GASB]:[GASB]],_xlfn.AGGREGATE(15,3,(TableDiv[[Agency]:[Agency]]=$E767)/(TableDiv[[Agency]:[Agency]]=$E767)*(ROW(TableDiv[Agency])-ROW(TableDiv[[#Headers],[Agency]])),COLUMNS($F$7:AC$7))))</f>
        <v/>
      </c>
      <c r="AD767" s="1069" t="str" cm="1">
        <f t="array" ref="AD767">IF($D767&lt;COLUMNS($F$7:AD$7),"",INDEX(TableDiv[[GASB]:[GASB]],_xlfn.AGGREGATE(15,3,(TableDiv[[Agency]:[Agency]]=$E767)/(TableDiv[[Agency]:[Agency]]=$E767)*(ROW(TableDiv[Agency])-ROW(TableDiv[[#Headers],[Agency]])),COLUMNS($F$7:AD$7))))</f>
        <v/>
      </c>
      <c r="AE767" s="1069" t="str" cm="1">
        <f t="array" ref="AE767">IF($D767&lt;COLUMNS($F$7:AE$7),"",INDEX(TableDiv[[GASB]:[GASB]],_xlfn.AGGREGATE(15,3,(TableDiv[[Agency]:[Agency]]=$E767)/(TableDiv[[Agency]:[Agency]]=$E767)*(ROW(TableDiv[Agency])-ROW(TableDiv[[#Headers],[Agency]])),COLUMNS($F$7:AE$7))))</f>
        <v/>
      </c>
      <c r="AF767" s="1069" t="str" cm="1">
        <f t="array" ref="AF767">IF($D767&lt;COLUMNS($F$7:AF$7),"",INDEX(TableDiv[[GASB]:[GASB]],_xlfn.AGGREGATE(15,3,(TableDiv[[Agency]:[Agency]]=$E767)/(TableDiv[[Agency]:[Agency]]=$E767)*(ROW(TableDiv[Agency])-ROW(TableDiv[[#Headers],[Agency]])),COLUMNS($F$7:AF$7))))</f>
        <v/>
      </c>
      <c r="AG767" s="1069" t="str" cm="1">
        <f t="array" ref="AG767">IF($D767&lt;COLUMNS($F$7:AG$7),"",INDEX(TableDiv[[GASB]:[GASB]],_xlfn.AGGREGATE(15,3,(TableDiv[[Agency]:[Agency]]=$E767)/(TableDiv[[Agency]:[Agency]]=$E767)*(ROW(TableDiv[Agency])-ROW(TableDiv[[#Headers],[Agency]])),COLUMNS($F$7:AG$7))))</f>
        <v/>
      </c>
      <c r="AH767" s="1069" t="str" cm="1">
        <f t="array" ref="AH767">IF($D767&lt;COLUMNS($F$7:AH$7),"",INDEX(TableDiv[[GASB]:[GASB]],_xlfn.AGGREGATE(15,3,(TableDiv[[Agency]:[Agency]]=$E767)/(TableDiv[[Agency]:[Agency]]=$E767)*(ROW(TableDiv[Agency])-ROW(TableDiv[[#Headers],[Agency]])),COLUMNS($F$7:AH$7))))</f>
        <v/>
      </c>
      <c r="AI767" s="1069" t="str" cm="1">
        <f t="array" ref="AI767">IF($D767&lt;COLUMNS($F$7:AI$7),"",INDEX(TableDiv[[GASB]:[GASB]],_xlfn.AGGREGATE(15,3,(TableDiv[[Agency]:[Agency]]=$E767)/(TableDiv[[Agency]:[Agency]]=$E767)*(ROW(TableDiv[Agency])-ROW(TableDiv[[#Headers],[Agency]])),COLUMNS($F$7:AI$7))))</f>
        <v/>
      </c>
      <c r="AJ767" s="1069" t="str" cm="1">
        <f t="array" ref="AJ767">IF($D767&lt;COLUMNS($F$7:AJ$7),"",INDEX(TableDiv[[GASB]:[GASB]],_xlfn.AGGREGATE(15,3,(TableDiv[[Agency]:[Agency]]=$E767)/(TableDiv[[Agency]:[Agency]]=$E767)*(ROW(TableDiv[Agency])-ROW(TableDiv[[#Headers],[Agency]])),COLUMNS($F$7:AJ$7))))</f>
        <v/>
      </c>
      <c r="AK767" s="1069" t="str" cm="1">
        <f t="array" ref="AK767">IF($D767&lt;COLUMNS($F$7:AK$7),"",INDEX(TableDiv[[GASB]:[GASB]],_xlfn.AGGREGATE(15,3,(TableDiv[[Agency]:[Agency]]=$E767)/(TableDiv[[Agency]:[Agency]]=$E767)*(ROW(TableDiv[Agency])-ROW(TableDiv[[#Headers],[Agency]])),COLUMNS($F$7:AK$7))))</f>
        <v/>
      </c>
      <c r="AL767" s="1069" t="str" cm="1">
        <f t="array" ref="AL767">IF($D767&lt;COLUMNS($F$7:AL$7),"",INDEX(TableDiv[[GASB]:[GASB]],_xlfn.AGGREGATE(15,3,(TableDiv[[Agency]:[Agency]]=$E767)/(TableDiv[[Agency]:[Agency]]=$E767)*(ROW(TableDiv[Agency])-ROW(TableDiv[[#Headers],[Agency]])),COLUMNS($F$7:AL$7))))</f>
        <v/>
      </c>
      <c r="AM767" s="1069" t="str" cm="1">
        <f t="array" ref="AM767">IF($D767&lt;COLUMNS($F$7:AM$7),"",INDEX(TableDiv[[GASB]:[GASB]],_xlfn.AGGREGATE(15,3,(TableDiv[[Agency]:[Agency]]=$E767)/(TableDiv[[Agency]:[Agency]]=$E767)*(ROW(TableDiv[Agency])-ROW(TableDiv[[#Headers],[Agency]])),COLUMNS($F$7:AM$7))))</f>
        <v/>
      </c>
      <c r="AN767" s="1069"/>
      <c r="AO767" s="1069"/>
      <c r="AP767" s="1069"/>
      <c r="AQ767" s="1069"/>
      <c r="AR767" s="1069"/>
      <c r="AS767" s="1069"/>
    </row>
    <row r="768" spans="1:45">
      <c r="A768" s="1069"/>
      <c r="B768" s="1069"/>
      <c r="C768" s="1069"/>
      <c r="W768" s="1069" t="str" cm="1">
        <f t="array" ref="W768">IF($D768&lt;COLUMNS($F$7:W$7),"",INDEX(TableDiv[[GASB]:[GASB]],_xlfn.AGGREGATE(15,3,(TableDiv[[Agency]:[Agency]]=$E768)/(TableDiv[[Agency]:[Agency]]=$E768)*(ROW(TableDiv[Agency])-ROW(TableDiv[[#Headers],[Agency]])),COLUMNS($F$7:W$7))))</f>
        <v/>
      </c>
      <c r="X768" s="1069" t="str" cm="1">
        <f t="array" ref="X768">IF($D768&lt;COLUMNS($F$7:X$7),"",INDEX(TableDiv[[GASB]:[GASB]],_xlfn.AGGREGATE(15,3,(TableDiv[[Agency]:[Agency]]=$E768)/(TableDiv[[Agency]:[Agency]]=$E768)*(ROW(TableDiv[Agency])-ROW(TableDiv[[#Headers],[Agency]])),COLUMNS($F$7:X$7))))</f>
        <v/>
      </c>
      <c r="Y768" s="1069" t="str" cm="1">
        <f t="array" ref="Y768">IF($D768&lt;COLUMNS($F$7:Y$7),"",INDEX(TableDiv[[GASB]:[GASB]],_xlfn.AGGREGATE(15,3,(TableDiv[[Agency]:[Agency]]=$E768)/(TableDiv[[Agency]:[Agency]]=$E768)*(ROW(TableDiv[Agency])-ROW(TableDiv[[#Headers],[Agency]])),COLUMNS($F$7:Y$7))))</f>
        <v/>
      </c>
      <c r="Z768" s="1069" t="str" cm="1">
        <f t="array" ref="Z768">IF($D768&lt;COLUMNS($F$7:Z$7),"",INDEX(TableDiv[[GASB]:[GASB]],_xlfn.AGGREGATE(15,3,(TableDiv[[Agency]:[Agency]]=$E768)/(TableDiv[[Agency]:[Agency]]=$E768)*(ROW(TableDiv[Agency])-ROW(TableDiv[[#Headers],[Agency]])),COLUMNS($F$7:Z$7))))</f>
        <v/>
      </c>
      <c r="AA768" s="1069" t="str" cm="1">
        <f t="array" ref="AA768">IF($D768&lt;COLUMNS($F$7:AA$7),"",INDEX(TableDiv[[GASB]:[GASB]],_xlfn.AGGREGATE(15,3,(TableDiv[[Agency]:[Agency]]=$E768)/(TableDiv[[Agency]:[Agency]]=$E768)*(ROW(TableDiv[Agency])-ROW(TableDiv[[#Headers],[Agency]])),COLUMNS($F$7:AA$7))))</f>
        <v/>
      </c>
      <c r="AB768" s="1069" t="str" cm="1">
        <f t="array" ref="AB768">IF($D768&lt;COLUMNS($F$7:AB$7),"",INDEX(TableDiv[[GASB]:[GASB]],_xlfn.AGGREGATE(15,3,(TableDiv[[Agency]:[Agency]]=$E768)/(TableDiv[[Agency]:[Agency]]=$E768)*(ROW(TableDiv[Agency])-ROW(TableDiv[[#Headers],[Agency]])),COLUMNS($F$7:AB$7))))</f>
        <v/>
      </c>
      <c r="AC768" s="1069" t="str" cm="1">
        <f t="array" ref="AC768">IF($D768&lt;COLUMNS($F$7:AC$7),"",INDEX(TableDiv[[GASB]:[GASB]],_xlfn.AGGREGATE(15,3,(TableDiv[[Agency]:[Agency]]=$E768)/(TableDiv[[Agency]:[Agency]]=$E768)*(ROW(TableDiv[Agency])-ROW(TableDiv[[#Headers],[Agency]])),COLUMNS($F$7:AC$7))))</f>
        <v/>
      </c>
      <c r="AD768" s="1069" t="str" cm="1">
        <f t="array" ref="AD768">IF($D768&lt;COLUMNS($F$7:AD$7),"",INDEX(TableDiv[[GASB]:[GASB]],_xlfn.AGGREGATE(15,3,(TableDiv[[Agency]:[Agency]]=$E768)/(TableDiv[[Agency]:[Agency]]=$E768)*(ROW(TableDiv[Agency])-ROW(TableDiv[[#Headers],[Agency]])),COLUMNS($F$7:AD$7))))</f>
        <v/>
      </c>
      <c r="AE768" s="1069" t="str" cm="1">
        <f t="array" ref="AE768">IF($D768&lt;COLUMNS($F$7:AE$7),"",INDEX(TableDiv[[GASB]:[GASB]],_xlfn.AGGREGATE(15,3,(TableDiv[[Agency]:[Agency]]=$E768)/(TableDiv[[Agency]:[Agency]]=$E768)*(ROW(TableDiv[Agency])-ROW(TableDiv[[#Headers],[Agency]])),COLUMNS($F$7:AE$7))))</f>
        <v/>
      </c>
      <c r="AF768" s="1069" t="str" cm="1">
        <f t="array" ref="AF768">IF($D768&lt;COLUMNS($F$7:AF$7),"",INDEX(TableDiv[[GASB]:[GASB]],_xlfn.AGGREGATE(15,3,(TableDiv[[Agency]:[Agency]]=$E768)/(TableDiv[[Agency]:[Agency]]=$E768)*(ROW(TableDiv[Agency])-ROW(TableDiv[[#Headers],[Agency]])),COLUMNS($F$7:AF$7))))</f>
        <v/>
      </c>
      <c r="AG768" s="1069" t="str" cm="1">
        <f t="array" ref="AG768">IF($D768&lt;COLUMNS($F$7:AG$7),"",INDEX(TableDiv[[GASB]:[GASB]],_xlfn.AGGREGATE(15,3,(TableDiv[[Agency]:[Agency]]=$E768)/(TableDiv[[Agency]:[Agency]]=$E768)*(ROW(TableDiv[Agency])-ROW(TableDiv[[#Headers],[Agency]])),COLUMNS($F$7:AG$7))))</f>
        <v/>
      </c>
      <c r="AH768" s="1069" t="str" cm="1">
        <f t="array" ref="AH768">IF($D768&lt;COLUMNS($F$7:AH$7),"",INDEX(TableDiv[[GASB]:[GASB]],_xlfn.AGGREGATE(15,3,(TableDiv[[Agency]:[Agency]]=$E768)/(TableDiv[[Agency]:[Agency]]=$E768)*(ROW(TableDiv[Agency])-ROW(TableDiv[[#Headers],[Agency]])),COLUMNS($F$7:AH$7))))</f>
        <v/>
      </c>
      <c r="AI768" s="1069" t="str" cm="1">
        <f t="array" ref="AI768">IF($D768&lt;COLUMNS($F$7:AI$7),"",INDEX(TableDiv[[GASB]:[GASB]],_xlfn.AGGREGATE(15,3,(TableDiv[[Agency]:[Agency]]=$E768)/(TableDiv[[Agency]:[Agency]]=$E768)*(ROW(TableDiv[Agency])-ROW(TableDiv[[#Headers],[Agency]])),COLUMNS($F$7:AI$7))))</f>
        <v/>
      </c>
      <c r="AJ768" s="1069" t="str" cm="1">
        <f t="array" ref="AJ768">IF($D768&lt;COLUMNS($F$7:AJ$7),"",INDEX(TableDiv[[GASB]:[GASB]],_xlfn.AGGREGATE(15,3,(TableDiv[[Agency]:[Agency]]=$E768)/(TableDiv[[Agency]:[Agency]]=$E768)*(ROW(TableDiv[Agency])-ROW(TableDiv[[#Headers],[Agency]])),COLUMNS($F$7:AJ$7))))</f>
        <v/>
      </c>
      <c r="AK768" s="1069" t="str" cm="1">
        <f t="array" ref="AK768">IF($D768&lt;COLUMNS($F$7:AK$7),"",INDEX(TableDiv[[GASB]:[GASB]],_xlfn.AGGREGATE(15,3,(TableDiv[[Agency]:[Agency]]=$E768)/(TableDiv[[Agency]:[Agency]]=$E768)*(ROW(TableDiv[Agency])-ROW(TableDiv[[#Headers],[Agency]])),COLUMNS($F$7:AK$7))))</f>
        <v/>
      </c>
      <c r="AL768" s="1069" t="str" cm="1">
        <f t="array" ref="AL768">IF($D768&lt;COLUMNS($F$7:AL$7),"",INDEX(TableDiv[[GASB]:[GASB]],_xlfn.AGGREGATE(15,3,(TableDiv[[Agency]:[Agency]]=$E768)/(TableDiv[[Agency]:[Agency]]=$E768)*(ROW(TableDiv[Agency])-ROW(TableDiv[[#Headers],[Agency]])),COLUMNS($F$7:AL$7))))</f>
        <v/>
      </c>
      <c r="AM768" s="1069" t="str" cm="1">
        <f t="array" ref="AM768">IF($D768&lt;COLUMNS($F$7:AM$7),"",INDEX(TableDiv[[GASB]:[GASB]],_xlfn.AGGREGATE(15,3,(TableDiv[[Agency]:[Agency]]=$E768)/(TableDiv[[Agency]:[Agency]]=$E768)*(ROW(TableDiv[Agency])-ROW(TableDiv[[#Headers],[Agency]])),COLUMNS($F$7:AM$7))))</f>
        <v/>
      </c>
      <c r="AN768" s="1069"/>
      <c r="AO768" s="1069"/>
      <c r="AP768" s="1069"/>
      <c r="AQ768" s="1069"/>
      <c r="AR768" s="1069"/>
      <c r="AS768" s="1069"/>
    </row>
    <row r="769" spans="1:45">
      <c r="A769" s="1069"/>
      <c r="B769" s="1069"/>
      <c r="C769" s="1069"/>
      <c r="W769" s="1069" t="str" cm="1">
        <f t="array" ref="W769">IF($D769&lt;COLUMNS($F$7:W$7),"",INDEX(TableDiv[[GASB]:[GASB]],_xlfn.AGGREGATE(15,3,(TableDiv[[Agency]:[Agency]]=$E769)/(TableDiv[[Agency]:[Agency]]=$E769)*(ROW(TableDiv[Agency])-ROW(TableDiv[[#Headers],[Agency]])),COLUMNS($F$7:W$7))))</f>
        <v/>
      </c>
      <c r="X769" s="1069" t="str" cm="1">
        <f t="array" ref="X769">IF($D769&lt;COLUMNS($F$7:X$7),"",INDEX(TableDiv[[GASB]:[GASB]],_xlfn.AGGREGATE(15,3,(TableDiv[[Agency]:[Agency]]=$E769)/(TableDiv[[Agency]:[Agency]]=$E769)*(ROW(TableDiv[Agency])-ROW(TableDiv[[#Headers],[Agency]])),COLUMNS($F$7:X$7))))</f>
        <v/>
      </c>
      <c r="Y769" s="1069" t="str" cm="1">
        <f t="array" ref="Y769">IF($D769&lt;COLUMNS($F$7:Y$7),"",INDEX(TableDiv[[GASB]:[GASB]],_xlfn.AGGREGATE(15,3,(TableDiv[[Agency]:[Agency]]=$E769)/(TableDiv[[Agency]:[Agency]]=$E769)*(ROW(TableDiv[Agency])-ROW(TableDiv[[#Headers],[Agency]])),COLUMNS($F$7:Y$7))))</f>
        <v/>
      </c>
      <c r="Z769" s="1069" t="str" cm="1">
        <f t="array" ref="Z769">IF($D769&lt;COLUMNS($F$7:Z$7),"",INDEX(TableDiv[[GASB]:[GASB]],_xlfn.AGGREGATE(15,3,(TableDiv[[Agency]:[Agency]]=$E769)/(TableDiv[[Agency]:[Agency]]=$E769)*(ROW(TableDiv[Agency])-ROW(TableDiv[[#Headers],[Agency]])),COLUMNS($F$7:Z$7))))</f>
        <v/>
      </c>
      <c r="AA769" s="1069" t="str" cm="1">
        <f t="array" ref="AA769">IF($D769&lt;COLUMNS($F$7:AA$7),"",INDEX(TableDiv[[GASB]:[GASB]],_xlfn.AGGREGATE(15,3,(TableDiv[[Agency]:[Agency]]=$E769)/(TableDiv[[Agency]:[Agency]]=$E769)*(ROW(TableDiv[Agency])-ROW(TableDiv[[#Headers],[Agency]])),COLUMNS($F$7:AA$7))))</f>
        <v/>
      </c>
      <c r="AB769" s="1069" t="str" cm="1">
        <f t="array" ref="AB769">IF($D769&lt;COLUMNS($F$7:AB$7),"",INDEX(TableDiv[[GASB]:[GASB]],_xlfn.AGGREGATE(15,3,(TableDiv[[Agency]:[Agency]]=$E769)/(TableDiv[[Agency]:[Agency]]=$E769)*(ROW(TableDiv[Agency])-ROW(TableDiv[[#Headers],[Agency]])),COLUMNS($F$7:AB$7))))</f>
        <v/>
      </c>
      <c r="AC769" s="1069" t="str" cm="1">
        <f t="array" ref="AC769">IF($D769&lt;COLUMNS($F$7:AC$7),"",INDEX(TableDiv[[GASB]:[GASB]],_xlfn.AGGREGATE(15,3,(TableDiv[[Agency]:[Agency]]=$E769)/(TableDiv[[Agency]:[Agency]]=$E769)*(ROW(TableDiv[Agency])-ROW(TableDiv[[#Headers],[Agency]])),COLUMNS($F$7:AC$7))))</f>
        <v/>
      </c>
      <c r="AD769" s="1069" t="str" cm="1">
        <f t="array" ref="AD769">IF($D769&lt;COLUMNS($F$7:AD$7),"",INDEX(TableDiv[[GASB]:[GASB]],_xlfn.AGGREGATE(15,3,(TableDiv[[Agency]:[Agency]]=$E769)/(TableDiv[[Agency]:[Agency]]=$E769)*(ROW(TableDiv[Agency])-ROW(TableDiv[[#Headers],[Agency]])),COLUMNS($F$7:AD$7))))</f>
        <v/>
      </c>
      <c r="AE769" s="1069" t="str" cm="1">
        <f t="array" ref="AE769">IF($D769&lt;COLUMNS($F$7:AE$7),"",INDEX(TableDiv[[GASB]:[GASB]],_xlfn.AGGREGATE(15,3,(TableDiv[[Agency]:[Agency]]=$E769)/(TableDiv[[Agency]:[Agency]]=$E769)*(ROW(TableDiv[Agency])-ROW(TableDiv[[#Headers],[Agency]])),COLUMNS($F$7:AE$7))))</f>
        <v/>
      </c>
      <c r="AF769" s="1069" t="str" cm="1">
        <f t="array" ref="AF769">IF($D769&lt;COLUMNS($F$7:AF$7),"",INDEX(TableDiv[[GASB]:[GASB]],_xlfn.AGGREGATE(15,3,(TableDiv[[Agency]:[Agency]]=$E769)/(TableDiv[[Agency]:[Agency]]=$E769)*(ROW(TableDiv[Agency])-ROW(TableDiv[[#Headers],[Agency]])),COLUMNS($F$7:AF$7))))</f>
        <v/>
      </c>
      <c r="AG769" s="1069" t="str" cm="1">
        <f t="array" ref="AG769">IF($D769&lt;COLUMNS($F$7:AG$7),"",INDEX(TableDiv[[GASB]:[GASB]],_xlfn.AGGREGATE(15,3,(TableDiv[[Agency]:[Agency]]=$E769)/(TableDiv[[Agency]:[Agency]]=$E769)*(ROW(TableDiv[Agency])-ROW(TableDiv[[#Headers],[Agency]])),COLUMNS($F$7:AG$7))))</f>
        <v/>
      </c>
      <c r="AH769" s="1069" t="str" cm="1">
        <f t="array" ref="AH769">IF($D769&lt;COLUMNS($F$7:AH$7),"",INDEX(TableDiv[[GASB]:[GASB]],_xlfn.AGGREGATE(15,3,(TableDiv[[Agency]:[Agency]]=$E769)/(TableDiv[[Agency]:[Agency]]=$E769)*(ROW(TableDiv[Agency])-ROW(TableDiv[[#Headers],[Agency]])),COLUMNS($F$7:AH$7))))</f>
        <v/>
      </c>
      <c r="AI769" s="1069" t="str" cm="1">
        <f t="array" ref="AI769">IF($D769&lt;COLUMNS($F$7:AI$7),"",INDEX(TableDiv[[GASB]:[GASB]],_xlfn.AGGREGATE(15,3,(TableDiv[[Agency]:[Agency]]=$E769)/(TableDiv[[Agency]:[Agency]]=$E769)*(ROW(TableDiv[Agency])-ROW(TableDiv[[#Headers],[Agency]])),COLUMNS($F$7:AI$7))))</f>
        <v/>
      </c>
      <c r="AJ769" s="1069" t="str" cm="1">
        <f t="array" ref="AJ769">IF($D769&lt;COLUMNS($F$7:AJ$7),"",INDEX(TableDiv[[GASB]:[GASB]],_xlfn.AGGREGATE(15,3,(TableDiv[[Agency]:[Agency]]=$E769)/(TableDiv[[Agency]:[Agency]]=$E769)*(ROW(TableDiv[Agency])-ROW(TableDiv[[#Headers],[Agency]])),COLUMNS($F$7:AJ$7))))</f>
        <v/>
      </c>
      <c r="AK769" s="1069" t="str" cm="1">
        <f t="array" ref="AK769">IF($D769&lt;COLUMNS($F$7:AK$7),"",INDEX(TableDiv[[GASB]:[GASB]],_xlfn.AGGREGATE(15,3,(TableDiv[[Agency]:[Agency]]=$E769)/(TableDiv[[Agency]:[Agency]]=$E769)*(ROW(TableDiv[Agency])-ROW(TableDiv[[#Headers],[Agency]])),COLUMNS($F$7:AK$7))))</f>
        <v/>
      </c>
      <c r="AL769" s="1069" t="str" cm="1">
        <f t="array" ref="AL769">IF($D769&lt;COLUMNS($F$7:AL$7),"",INDEX(TableDiv[[GASB]:[GASB]],_xlfn.AGGREGATE(15,3,(TableDiv[[Agency]:[Agency]]=$E769)/(TableDiv[[Agency]:[Agency]]=$E769)*(ROW(TableDiv[Agency])-ROW(TableDiv[[#Headers],[Agency]])),COLUMNS($F$7:AL$7))))</f>
        <v/>
      </c>
      <c r="AM769" s="1069" t="str" cm="1">
        <f t="array" ref="AM769">IF($D769&lt;COLUMNS($F$7:AM$7),"",INDEX(TableDiv[[GASB]:[GASB]],_xlfn.AGGREGATE(15,3,(TableDiv[[Agency]:[Agency]]=$E769)/(TableDiv[[Agency]:[Agency]]=$E769)*(ROW(TableDiv[Agency])-ROW(TableDiv[[#Headers],[Agency]])),COLUMNS($F$7:AM$7))))</f>
        <v/>
      </c>
      <c r="AN769" s="1069"/>
      <c r="AO769" s="1069"/>
      <c r="AP769" s="1069"/>
      <c r="AQ769" s="1069"/>
      <c r="AR769" s="1069"/>
      <c r="AS769" s="1069"/>
    </row>
    <row r="770" spans="1:45">
      <c r="A770" s="1069"/>
      <c r="B770" s="1069"/>
      <c r="C770" s="1069"/>
      <c r="W770" s="1069" t="str" cm="1">
        <f t="array" ref="W770">IF($D770&lt;COLUMNS($F$7:W$7),"",INDEX(TableDiv[[GASB]:[GASB]],_xlfn.AGGREGATE(15,3,(TableDiv[[Agency]:[Agency]]=$E770)/(TableDiv[[Agency]:[Agency]]=$E770)*(ROW(TableDiv[Agency])-ROW(TableDiv[[#Headers],[Agency]])),COLUMNS($F$7:W$7))))</f>
        <v/>
      </c>
      <c r="X770" s="1069" t="str" cm="1">
        <f t="array" ref="X770">IF($D770&lt;COLUMNS($F$7:X$7),"",INDEX(TableDiv[[GASB]:[GASB]],_xlfn.AGGREGATE(15,3,(TableDiv[[Agency]:[Agency]]=$E770)/(TableDiv[[Agency]:[Agency]]=$E770)*(ROW(TableDiv[Agency])-ROW(TableDiv[[#Headers],[Agency]])),COLUMNS($F$7:X$7))))</f>
        <v/>
      </c>
      <c r="Y770" s="1069" t="str" cm="1">
        <f t="array" ref="Y770">IF($D770&lt;COLUMNS($F$7:Y$7),"",INDEX(TableDiv[[GASB]:[GASB]],_xlfn.AGGREGATE(15,3,(TableDiv[[Agency]:[Agency]]=$E770)/(TableDiv[[Agency]:[Agency]]=$E770)*(ROW(TableDiv[Agency])-ROW(TableDiv[[#Headers],[Agency]])),COLUMNS($F$7:Y$7))))</f>
        <v/>
      </c>
      <c r="Z770" s="1069" t="str" cm="1">
        <f t="array" ref="Z770">IF($D770&lt;COLUMNS($F$7:Z$7),"",INDEX(TableDiv[[GASB]:[GASB]],_xlfn.AGGREGATE(15,3,(TableDiv[[Agency]:[Agency]]=$E770)/(TableDiv[[Agency]:[Agency]]=$E770)*(ROW(TableDiv[Agency])-ROW(TableDiv[[#Headers],[Agency]])),COLUMNS($F$7:Z$7))))</f>
        <v/>
      </c>
      <c r="AA770" s="1069" t="str" cm="1">
        <f t="array" ref="AA770">IF($D770&lt;COLUMNS($F$7:AA$7),"",INDEX(TableDiv[[GASB]:[GASB]],_xlfn.AGGREGATE(15,3,(TableDiv[[Agency]:[Agency]]=$E770)/(TableDiv[[Agency]:[Agency]]=$E770)*(ROW(TableDiv[Agency])-ROW(TableDiv[[#Headers],[Agency]])),COLUMNS($F$7:AA$7))))</f>
        <v/>
      </c>
      <c r="AB770" s="1069" t="str" cm="1">
        <f t="array" ref="AB770">IF($D770&lt;COLUMNS($F$7:AB$7),"",INDEX(TableDiv[[GASB]:[GASB]],_xlfn.AGGREGATE(15,3,(TableDiv[[Agency]:[Agency]]=$E770)/(TableDiv[[Agency]:[Agency]]=$E770)*(ROW(TableDiv[Agency])-ROW(TableDiv[[#Headers],[Agency]])),COLUMNS($F$7:AB$7))))</f>
        <v/>
      </c>
      <c r="AC770" s="1069" t="str" cm="1">
        <f t="array" ref="AC770">IF($D770&lt;COLUMNS($F$7:AC$7),"",INDEX(TableDiv[[GASB]:[GASB]],_xlfn.AGGREGATE(15,3,(TableDiv[[Agency]:[Agency]]=$E770)/(TableDiv[[Agency]:[Agency]]=$E770)*(ROW(TableDiv[Agency])-ROW(TableDiv[[#Headers],[Agency]])),COLUMNS($F$7:AC$7))))</f>
        <v/>
      </c>
      <c r="AD770" s="1069" t="str" cm="1">
        <f t="array" ref="AD770">IF($D770&lt;COLUMNS($F$7:AD$7),"",INDEX(TableDiv[[GASB]:[GASB]],_xlfn.AGGREGATE(15,3,(TableDiv[[Agency]:[Agency]]=$E770)/(TableDiv[[Agency]:[Agency]]=$E770)*(ROW(TableDiv[Agency])-ROW(TableDiv[[#Headers],[Agency]])),COLUMNS($F$7:AD$7))))</f>
        <v/>
      </c>
      <c r="AE770" s="1069" t="str" cm="1">
        <f t="array" ref="AE770">IF($D770&lt;COLUMNS($F$7:AE$7),"",INDEX(TableDiv[[GASB]:[GASB]],_xlfn.AGGREGATE(15,3,(TableDiv[[Agency]:[Agency]]=$E770)/(TableDiv[[Agency]:[Agency]]=$E770)*(ROW(TableDiv[Agency])-ROW(TableDiv[[#Headers],[Agency]])),COLUMNS($F$7:AE$7))))</f>
        <v/>
      </c>
      <c r="AF770" s="1069" t="str" cm="1">
        <f t="array" ref="AF770">IF($D770&lt;COLUMNS($F$7:AF$7),"",INDEX(TableDiv[[GASB]:[GASB]],_xlfn.AGGREGATE(15,3,(TableDiv[[Agency]:[Agency]]=$E770)/(TableDiv[[Agency]:[Agency]]=$E770)*(ROW(TableDiv[Agency])-ROW(TableDiv[[#Headers],[Agency]])),COLUMNS($F$7:AF$7))))</f>
        <v/>
      </c>
      <c r="AG770" s="1069" t="str" cm="1">
        <f t="array" ref="AG770">IF($D770&lt;COLUMNS($F$7:AG$7),"",INDEX(TableDiv[[GASB]:[GASB]],_xlfn.AGGREGATE(15,3,(TableDiv[[Agency]:[Agency]]=$E770)/(TableDiv[[Agency]:[Agency]]=$E770)*(ROW(TableDiv[Agency])-ROW(TableDiv[[#Headers],[Agency]])),COLUMNS($F$7:AG$7))))</f>
        <v/>
      </c>
      <c r="AH770" s="1069" t="str" cm="1">
        <f t="array" ref="AH770">IF($D770&lt;COLUMNS($F$7:AH$7),"",INDEX(TableDiv[[GASB]:[GASB]],_xlfn.AGGREGATE(15,3,(TableDiv[[Agency]:[Agency]]=$E770)/(TableDiv[[Agency]:[Agency]]=$E770)*(ROW(TableDiv[Agency])-ROW(TableDiv[[#Headers],[Agency]])),COLUMNS($F$7:AH$7))))</f>
        <v/>
      </c>
      <c r="AI770" s="1069" t="str" cm="1">
        <f t="array" ref="AI770">IF($D770&lt;COLUMNS($F$7:AI$7),"",INDEX(TableDiv[[GASB]:[GASB]],_xlfn.AGGREGATE(15,3,(TableDiv[[Agency]:[Agency]]=$E770)/(TableDiv[[Agency]:[Agency]]=$E770)*(ROW(TableDiv[Agency])-ROW(TableDiv[[#Headers],[Agency]])),COLUMNS($F$7:AI$7))))</f>
        <v/>
      </c>
      <c r="AJ770" s="1069" t="str" cm="1">
        <f t="array" ref="AJ770">IF($D770&lt;COLUMNS($F$7:AJ$7),"",INDEX(TableDiv[[GASB]:[GASB]],_xlfn.AGGREGATE(15,3,(TableDiv[[Agency]:[Agency]]=$E770)/(TableDiv[[Agency]:[Agency]]=$E770)*(ROW(TableDiv[Agency])-ROW(TableDiv[[#Headers],[Agency]])),COLUMNS($F$7:AJ$7))))</f>
        <v/>
      </c>
      <c r="AK770" s="1069" t="str" cm="1">
        <f t="array" ref="AK770">IF($D770&lt;COLUMNS($F$7:AK$7),"",INDEX(TableDiv[[GASB]:[GASB]],_xlfn.AGGREGATE(15,3,(TableDiv[[Agency]:[Agency]]=$E770)/(TableDiv[[Agency]:[Agency]]=$E770)*(ROW(TableDiv[Agency])-ROW(TableDiv[[#Headers],[Agency]])),COLUMNS($F$7:AK$7))))</f>
        <v/>
      </c>
      <c r="AL770" s="1069" t="str" cm="1">
        <f t="array" ref="AL770">IF($D770&lt;COLUMNS($F$7:AL$7),"",INDEX(TableDiv[[GASB]:[GASB]],_xlfn.AGGREGATE(15,3,(TableDiv[[Agency]:[Agency]]=$E770)/(TableDiv[[Agency]:[Agency]]=$E770)*(ROW(TableDiv[Agency])-ROW(TableDiv[[#Headers],[Agency]])),COLUMNS($F$7:AL$7))))</f>
        <v/>
      </c>
      <c r="AM770" s="1069" t="str" cm="1">
        <f t="array" ref="AM770">IF($D770&lt;COLUMNS($F$7:AM$7),"",INDEX(TableDiv[[GASB]:[GASB]],_xlfn.AGGREGATE(15,3,(TableDiv[[Agency]:[Agency]]=$E770)/(TableDiv[[Agency]:[Agency]]=$E770)*(ROW(TableDiv[Agency])-ROW(TableDiv[[#Headers],[Agency]])),COLUMNS($F$7:AM$7))))</f>
        <v/>
      </c>
      <c r="AN770" s="1069"/>
      <c r="AO770" s="1069"/>
      <c r="AP770" s="1069"/>
      <c r="AQ770" s="1069"/>
      <c r="AR770" s="1069"/>
      <c r="AS770" s="1069"/>
    </row>
    <row r="771" spans="1:45">
      <c r="A771" s="1069"/>
      <c r="B771" s="1069"/>
      <c r="C771" s="1069"/>
      <c r="W771" s="1069" t="str" cm="1">
        <f t="array" ref="W771">IF($D771&lt;COLUMNS($F$7:W$7),"",INDEX(TableDiv[[GASB]:[GASB]],_xlfn.AGGREGATE(15,3,(TableDiv[[Agency]:[Agency]]=$E771)/(TableDiv[[Agency]:[Agency]]=$E771)*(ROW(TableDiv[Agency])-ROW(TableDiv[[#Headers],[Agency]])),COLUMNS($F$7:W$7))))</f>
        <v/>
      </c>
      <c r="X771" s="1069" t="str" cm="1">
        <f t="array" ref="X771">IF($D771&lt;COLUMNS($F$7:X$7),"",INDEX(TableDiv[[GASB]:[GASB]],_xlfn.AGGREGATE(15,3,(TableDiv[[Agency]:[Agency]]=$E771)/(TableDiv[[Agency]:[Agency]]=$E771)*(ROW(TableDiv[Agency])-ROW(TableDiv[[#Headers],[Agency]])),COLUMNS($F$7:X$7))))</f>
        <v/>
      </c>
      <c r="Y771" s="1069" t="str" cm="1">
        <f t="array" ref="Y771">IF($D771&lt;COLUMNS($F$7:Y$7),"",INDEX(TableDiv[[GASB]:[GASB]],_xlfn.AGGREGATE(15,3,(TableDiv[[Agency]:[Agency]]=$E771)/(TableDiv[[Agency]:[Agency]]=$E771)*(ROW(TableDiv[Agency])-ROW(TableDiv[[#Headers],[Agency]])),COLUMNS($F$7:Y$7))))</f>
        <v/>
      </c>
      <c r="Z771" s="1069" t="str" cm="1">
        <f t="array" ref="Z771">IF($D771&lt;COLUMNS($F$7:Z$7),"",INDEX(TableDiv[[GASB]:[GASB]],_xlfn.AGGREGATE(15,3,(TableDiv[[Agency]:[Agency]]=$E771)/(TableDiv[[Agency]:[Agency]]=$E771)*(ROW(TableDiv[Agency])-ROW(TableDiv[[#Headers],[Agency]])),COLUMNS($F$7:Z$7))))</f>
        <v/>
      </c>
      <c r="AA771" s="1069" t="str" cm="1">
        <f t="array" ref="AA771">IF($D771&lt;COLUMNS($F$7:AA$7),"",INDEX(TableDiv[[GASB]:[GASB]],_xlfn.AGGREGATE(15,3,(TableDiv[[Agency]:[Agency]]=$E771)/(TableDiv[[Agency]:[Agency]]=$E771)*(ROW(TableDiv[Agency])-ROW(TableDiv[[#Headers],[Agency]])),COLUMNS($F$7:AA$7))))</f>
        <v/>
      </c>
      <c r="AB771" s="1069" t="str" cm="1">
        <f t="array" ref="AB771">IF($D771&lt;COLUMNS($F$7:AB$7),"",INDEX(TableDiv[[GASB]:[GASB]],_xlfn.AGGREGATE(15,3,(TableDiv[[Agency]:[Agency]]=$E771)/(TableDiv[[Agency]:[Agency]]=$E771)*(ROW(TableDiv[Agency])-ROW(TableDiv[[#Headers],[Agency]])),COLUMNS($F$7:AB$7))))</f>
        <v/>
      </c>
      <c r="AC771" s="1069" t="str" cm="1">
        <f t="array" ref="AC771">IF($D771&lt;COLUMNS($F$7:AC$7),"",INDEX(TableDiv[[GASB]:[GASB]],_xlfn.AGGREGATE(15,3,(TableDiv[[Agency]:[Agency]]=$E771)/(TableDiv[[Agency]:[Agency]]=$E771)*(ROW(TableDiv[Agency])-ROW(TableDiv[[#Headers],[Agency]])),COLUMNS($F$7:AC$7))))</f>
        <v/>
      </c>
      <c r="AD771" s="1069" t="str" cm="1">
        <f t="array" ref="AD771">IF($D771&lt;COLUMNS($F$7:AD$7),"",INDEX(TableDiv[[GASB]:[GASB]],_xlfn.AGGREGATE(15,3,(TableDiv[[Agency]:[Agency]]=$E771)/(TableDiv[[Agency]:[Agency]]=$E771)*(ROW(TableDiv[Agency])-ROW(TableDiv[[#Headers],[Agency]])),COLUMNS($F$7:AD$7))))</f>
        <v/>
      </c>
      <c r="AE771" s="1069" t="str" cm="1">
        <f t="array" ref="AE771">IF($D771&lt;COLUMNS($F$7:AE$7),"",INDEX(TableDiv[[GASB]:[GASB]],_xlfn.AGGREGATE(15,3,(TableDiv[[Agency]:[Agency]]=$E771)/(TableDiv[[Agency]:[Agency]]=$E771)*(ROW(TableDiv[Agency])-ROW(TableDiv[[#Headers],[Agency]])),COLUMNS($F$7:AE$7))))</f>
        <v/>
      </c>
      <c r="AF771" s="1069" t="str" cm="1">
        <f t="array" ref="AF771">IF($D771&lt;COLUMNS($F$7:AF$7),"",INDEX(TableDiv[[GASB]:[GASB]],_xlfn.AGGREGATE(15,3,(TableDiv[[Agency]:[Agency]]=$E771)/(TableDiv[[Agency]:[Agency]]=$E771)*(ROW(TableDiv[Agency])-ROW(TableDiv[[#Headers],[Agency]])),COLUMNS($F$7:AF$7))))</f>
        <v/>
      </c>
      <c r="AG771" s="1069" t="str" cm="1">
        <f t="array" ref="AG771">IF($D771&lt;COLUMNS($F$7:AG$7),"",INDEX(TableDiv[[GASB]:[GASB]],_xlfn.AGGREGATE(15,3,(TableDiv[[Agency]:[Agency]]=$E771)/(TableDiv[[Agency]:[Agency]]=$E771)*(ROW(TableDiv[Agency])-ROW(TableDiv[[#Headers],[Agency]])),COLUMNS($F$7:AG$7))))</f>
        <v/>
      </c>
      <c r="AH771" s="1069" t="str" cm="1">
        <f t="array" ref="AH771">IF($D771&lt;COLUMNS($F$7:AH$7),"",INDEX(TableDiv[[GASB]:[GASB]],_xlfn.AGGREGATE(15,3,(TableDiv[[Agency]:[Agency]]=$E771)/(TableDiv[[Agency]:[Agency]]=$E771)*(ROW(TableDiv[Agency])-ROW(TableDiv[[#Headers],[Agency]])),COLUMNS($F$7:AH$7))))</f>
        <v/>
      </c>
      <c r="AI771" s="1069" t="str" cm="1">
        <f t="array" ref="AI771">IF($D771&lt;COLUMNS($F$7:AI$7),"",INDEX(TableDiv[[GASB]:[GASB]],_xlfn.AGGREGATE(15,3,(TableDiv[[Agency]:[Agency]]=$E771)/(TableDiv[[Agency]:[Agency]]=$E771)*(ROW(TableDiv[Agency])-ROW(TableDiv[[#Headers],[Agency]])),COLUMNS($F$7:AI$7))))</f>
        <v/>
      </c>
      <c r="AJ771" s="1069" t="str" cm="1">
        <f t="array" ref="AJ771">IF($D771&lt;COLUMNS($F$7:AJ$7),"",INDEX(TableDiv[[GASB]:[GASB]],_xlfn.AGGREGATE(15,3,(TableDiv[[Agency]:[Agency]]=$E771)/(TableDiv[[Agency]:[Agency]]=$E771)*(ROW(TableDiv[Agency])-ROW(TableDiv[[#Headers],[Agency]])),COLUMNS($F$7:AJ$7))))</f>
        <v/>
      </c>
      <c r="AK771" s="1069" t="str" cm="1">
        <f t="array" ref="AK771">IF($D771&lt;COLUMNS($F$7:AK$7),"",INDEX(TableDiv[[GASB]:[GASB]],_xlfn.AGGREGATE(15,3,(TableDiv[[Agency]:[Agency]]=$E771)/(TableDiv[[Agency]:[Agency]]=$E771)*(ROW(TableDiv[Agency])-ROW(TableDiv[[#Headers],[Agency]])),COLUMNS($F$7:AK$7))))</f>
        <v/>
      </c>
      <c r="AL771" s="1069" t="str" cm="1">
        <f t="array" ref="AL771">IF($D771&lt;COLUMNS($F$7:AL$7),"",INDEX(TableDiv[[GASB]:[GASB]],_xlfn.AGGREGATE(15,3,(TableDiv[[Agency]:[Agency]]=$E771)/(TableDiv[[Agency]:[Agency]]=$E771)*(ROW(TableDiv[Agency])-ROW(TableDiv[[#Headers],[Agency]])),COLUMNS($F$7:AL$7))))</f>
        <v/>
      </c>
      <c r="AM771" s="1069" t="str" cm="1">
        <f t="array" ref="AM771">IF($D771&lt;COLUMNS($F$7:AM$7),"",INDEX(TableDiv[[GASB]:[GASB]],_xlfn.AGGREGATE(15,3,(TableDiv[[Agency]:[Agency]]=$E771)/(TableDiv[[Agency]:[Agency]]=$E771)*(ROW(TableDiv[Agency])-ROW(TableDiv[[#Headers],[Agency]])),COLUMNS($F$7:AM$7))))</f>
        <v/>
      </c>
      <c r="AN771" s="1069"/>
      <c r="AO771" s="1069"/>
      <c r="AP771" s="1069"/>
      <c r="AQ771" s="1069"/>
      <c r="AR771" s="1069"/>
      <c r="AS771" s="1069"/>
    </row>
    <row r="772" spans="1:45">
      <c r="A772" s="1069"/>
      <c r="B772" s="1069"/>
      <c r="C772" s="1069"/>
      <c r="W772" s="1069" t="str" cm="1">
        <f t="array" ref="W772">IF($D772&lt;COLUMNS($F$7:W$7),"",INDEX(TableDiv[[GASB]:[GASB]],_xlfn.AGGREGATE(15,3,(TableDiv[[Agency]:[Agency]]=$E772)/(TableDiv[[Agency]:[Agency]]=$E772)*(ROW(TableDiv[Agency])-ROW(TableDiv[[#Headers],[Agency]])),COLUMNS($F$7:W$7))))</f>
        <v/>
      </c>
      <c r="X772" s="1069" t="str" cm="1">
        <f t="array" ref="X772">IF($D772&lt;COLUMNS($F$7:X$7),"",INDEX(TableDiv[[GASB]:[GASB]],_xlfn.AGGREGATE(15,3,(TableDiv[[Agency]:[Agency]]=$E772)/(TableDiv[[Agency]:[Agency]]=$E772)*(ROW(TableDiv[Agency])-ROW(TableDiv[[#Headers],[Agency]])),COLUMNS($F$7:X$7))))</f>
        <v/>
      </c>
      <c r="Y772" s="1069" t="str" cm="1">
        <f t="array" ref="Y772">IF($D772&lt;COLUMNS($F$7:Y$7),"",INDEX(TableDiv[[GASB]:[GASB]],_xlfn.AGGREGATE(15,3,(TableDiv[[Agency]:[Agency]]=$E772)/(TableDiv[[Agency]:[Agency]]=$E772)*(ROW(TableDiv[Agency])-ROW(TableDiv[[#Headers],[Agency]])),COLUMNS($F$7:Y$7))))</f>
        <v/>
      </c>
      <c r="Z772" s="1069" t="str" cm="1">
        <f t="array" ref="Z772">IF($D772&lt;COLUMNS($F$7:Z$7),"",INDEX(TableDiv[[GASB]:[GASB]],_xlfn.AGGREGATE(15,3,(TableDiv[[Agency]:[Agency]]=$E772)/(TableDiv[[Agency]:[Agency]]=$E772)*(ROW(TableDiv[Agency])-ROW(TableDiv[[#Headers],[Agency]])),COLUMNS($F$7:Z$7))))</f>
        <v/>
      </c>
      <c r="AA772" s="1069" t="str" cm="1">
        <f t="array" ref="AA772">IF($D772&lt;COLUMNS($F$7:AA$7),"",INDEX(TableDiv[[GASB]:[GASB]],_xlfn.AGGREGATE(15,3,(TableDiv[[Agency]:[Agency]]=$E772)/(TableDiv[[Agency]:[Agency]]=$E772)*(ROW(TableDiv[Agency])-ROW(TableDiv[[#Headers],[Agency]])),COLUMNS($F$7:AA$7))))</f>
        <v/>
      </c>
      <c r="AB772" s="1069" t="str" cm="1">
        <f t="array" ref="AB772">IF($D772&lt;COLUMNS($F$7:AB$7),"",INDEX(TableDiv[[GASB]:[GASB]],_xlfn.AGGREGATE(15,3,(TableDiv[[Agency]:[Agency]]=$E772)/(TableDiv[[Agency]:[Agency]]=$E772)*(ROW(TableDiv[Agency])-ROW(TableDiv[[#Headers],[Agency]])),COLUMNS($F$7:AB$7))))</f>
        <v/>
      </c>
      <c r="AC772" s="1069" t="str" cm="1">
        <f t="array" ref="AC772">IF($D772&lt;COLUMNS($F$7:AC$7),"",INDEX(TableDiv[[GASB]:[GASB]],_xlfn.AGGREGATE(15,3,(TableDiv[[Agency]:[Agency]]=$E772)/(TableDiv[[Agency]:[Agency]]=$E772)*(ROW(TableDiv[Agency])-ROW(TableDiv[[#Headers],[Agency]])),COLUMNS($F$7:AC$7))))</f>
        <v/>
      </c>
      <c r="AD772" s="1069" t="str" cm="1">
        <f t="array" ref="AD772">IF($D772&lt;COLUMNS($F$7:AD$7),"",INDEX(TableDiv[[GASB]:[GASB]],_xlfn.AGGREGATE(15,3,(TableDiv[[Agency]:[Agency]]=$E772)/(TableDiv[[Agency]:[Agency]]=$E772)*(ROW(TableDiv[Agency])-ROW(TableDiv[[#Headers],[Agency]])),COLUMNS($F$7:AD$7))))</f>
        <v/>
      </c>
      <c r="AE772" s="1069" t="str" cm="1">
        <f t="array" ref="AE772">IF($D772&lt;COLUMNS($F$7:AE$7),"",INDEX(TableDiv[[GASB]:[GASB]],_xlfn.AGGREGATE(15,3,(TableDiv[[Agency]:[Agency]]=$E772)/(TableDiv[[Agency]:[Agency]]=$E772)*(ROW(TableDiv[Agency])-ROW(TableDiv[[#Headers],[Agency]])),COLUMNS($F$7:AE$7))))</f>
        <v/>
      </c>
      <c r="AF772" s="1069" t="str" cm="1">
        <f t="array" ref="AF772">IF($D772&lt;COLUMNS($F$7:AF$7),"",INDEX(TableDiv[[GASB]:[GASB]],_xlfn.AGGREGATE(15,3,(TableDiv[[Agency]:[Agency]]=$E772)/(TableDiv[[Agency]:[Agency]]=$E772)*(ROW(TableDiv[Agency])-ROW(TableDiv[[#Headers],[Agency]])),COLUMNS($F$7:AF$7))))</f>
        <v/>
      </c>
      <c r="AG772" s="1069" t="str" cm="1">
        <f t="array" ref="AG772">IF($D772&lt;COLUMNS($F$7:AG$7),"",INDEX(TableDiv[[GASB]:[GASB]],_xlfn.AGGREGATE(15,3,(TableDiv[[Agency]:[Agency]]=$E772)/(TableDiv[[Agency]:[Agency]]=$E772)*(ROW(TableDiv[Agency])-ROW(TableDiv[[#Headers],[Agency]])),COLUMNS($F$7:AG$7))))</f>
        <v/>
      </c>
      <c r="AH772" s="1069" t="str" cm="1">
        <f t="array" ref="AH772">IF($D772&lt;COLUMNS($F$7:AH$7),"",INDEX(TableDiv[[GASB]:[GASB]],_xlfn.AGGREGATE(15,3,(TableDiv[[Agency]:[Agency]]=$E772)/(TableDiv[[Agency]:[Agency]]=$E772)*(ROW(TableDiv[Agency])-ROW(TableDiv[[#Headers],[Agency]])),COLUMNS($F$7:AH$7))))</f>
        <v/>
      </c>
      <c r="AI772" s="1069" t="str" cm="1">
        <f t="array" ref="AI772">IF($D772&lt;COLUMNS($F$7:AI$7),"",INDEX(TableDiv[[GASB]:[GASB]],_xlfn.AGGREGATE(15,3,(TableDiv[[Agency]:[Agency]]=$E772)/(TableDiv[[Agency]:[Agency]]=$E772)*(ROW(TableDiv[Agency])-ROW(TableDiv[[#Headers],[Agency]])),COLUMNS($F$7:AI$7))))</f>
        <v/>
      </c>
      <c r="AJ772" s="1069" t="str" cm="1">
        <f t="array" ref="AJ772">IF($D772&lt;COLUMNS($F$7:AJ$7),"",INDEX(TableDiv[[GASB]:[GASB]],_xlfn.AGGREGATE(15,3,(TableDiv[[Agency]:[Agency]]=$E772)/(TableDiv[[Agency]:[Agency]]=$E772)*(ROW(TableDiv[Agency])-ROW(TableDiv[[#Headers],[Agency]])),COLUMNS($F$7:AJ$7))))</f>
        <v/>
      </c>
      <c r="AK772" s="1069" t="str" cm="1">
        <f t="array" ref="AK772">IF($D772&lt;COLUMNS($F$7:AK$7),"",INDEX(TableDiv[[GASB]:[GASB]],_xlfn.AGGREGATE(15,3,(TableDiv[[Agency]:[Agency]]=$E772)/(TableDiv[[Agency]:[Agency]]=$E772)*(ROW(TableDiv[Agency])-ROW(TableDiv[[#Headers],[Agency]])),COLUMNS($F$7:AK$7))))</f>
        <v/>
      </c>
      <c r="AL772" s="1069" t="str" cm="1">
        <f t="array" ref="AL772">IF($D772&lt;COLUMNS($F$7:AL$7),"",INDEX(TableDiv[[GASB]:[GASB]],_xlfn.AGGREGATE(15,3,(TableDiv[[Agency]:[Agency]]=$E772)/(TableDiv[[Agency]:[Agency]]=$E772)*(ROW(TableDiv[Agency])-ROW(TableDiv[[#Headers],[Agency]])),COLUMNS($F$7:AL$7))))</f>
        <v/>
      </c>
      <c r="AM772" s="1069" t="str" cm="1">
        <f t="array" ref="AM772">IF($D772&lt;COLUMNS($F$7:AM$7),"",INDEX(TableDiv[[GASB]:[GASB]],_xlfn.AGGREGATE(15,3,(TableDiv[[Agency]:[Agency]]=$E772)/(TableDiv[[Agency]:[Agency]]=$E772)*(ROW(TableDiv[Agency])-ROW(TableDiv[[#Headers],[Agency]])),COLUMNS($F$7:AM$7))))</f>
        <v/>
      </c>
      <c r="AN772" s="1069"/>
      <c r="AO772" s="1069"/>
      <c r="AP772" s="1069"/>
      <c r="AQ772" s="1069"/>
      <c r="AR772" s="1069"/>
      <c r="AS772" s="1069"/>
    </row>
    <row r="773" spans="1:45">
      <c r="A773" s="1069"/>
      <c r="B773" s="1069"/>
      <c r="C773" s="1069"/>
      <c r="W773" s="1069" t="str" cm="1">
        <f t="array" ref="W773">IF($D773&lt;COLUMNS($F$7:W$7),"",INDEX(TableDiv[[GASB]:[GASB]],_xlfn.AGGREGATE(15,3,(TableDiv[[Agency]:[Agency]]=$E773)/(TableDiv[[Agency]:[Agency]]=$E773)*(ROW(TableDiv[Agency])-ROW(TableDiv[[#Headers],[Agency]])),COLUMNS($F$7:W$7))))</f>
        <v/>
      </c>
      <c r="X773" s="1069" t="str" cm="1">
        <f t="array" ref="X773">IF($D773&lt;COLUMNS($F$7:X$7),"",INDEX(TableDiv[[GASB]:[GASB]],_xlfn.AGGREGATE(15,3,(TableDiv[[Agency]:[Agency]]=$E773)/(TableDiv[[Agency]:[Agency]]=$E773)*(ROW(TableDiv[Agency])-ROW(TableDiv[[#Headers],[Agency]])),COLUMNS($F$7:X$7))))</f>
        <v/>
      </c>
      <c r="Y773" s="1069" t="str" cm="1">
        <f t="array" ref="Y773">IF($D773&lt;COLUMNS($F$7:Y$7),"",INDEX(TableDiv[[GASB]:[GASB]],_xlfn.AGGREGATE(15,3,(TableDiv[[Agency]:[Agency]]=$E773)/(TableDiv[[Agency]:[Agency]]=$E773)*(ROW(TableDiv[Agency])-ROW(TableDiv[[#Headers],[Agency]])),COLUMNS($F$7:Y$7))))</f>
        <v/>
      </c>
      <c r="Z773" s="1069" t="str" cm="1">
        <f t="array" ref="Z773">IF($D773&lt;COLUMNS($F$7:Z$7),"",INDEX(TableDiv[[GASB]:[GASB]],_xlfn.AGGREGATE(15,3,(TableDiv[[Agency]:[Agency]]=$E773)/(TableDiv[[Agency]:[Agency]]=$E773)*(ROW(TableDiv[Agency])-ROW(TableDiv[[#Headers],[Agency]])),COLUMNS($F$7:Z$7))))</f>
        <v/>
      </c>
      <c r="AA773" s="1069" t="str" cm="1">
        <f t="array" ref="AA773">IF($D773&lt;COLUMNS($F$7:AA$7),"",INDEX(TableDiv[[GASB]:[GASB]],_xlfn.AGGREGATE(15,3,(TableDiv[[Agency]:[Agency]]=$E773)/(TableDiv[[Agency]:[Agency]]=$E773)*(ROW(TableDiv[Agency])-ROW(TableDiv[[#Headers],[Agency]])),COLUMNS($F$7:AA$7))))</f>
        <v/>
      </c>
      <c r="AB773" s="1069" t="str" cm="1">
        <f t="array" ref="AB773">IF($D773&lt;COLUMNS($F$7:AB$7),"",INDEX(TableDiv[[GASB]:[GASB]],_xlfn.AGGREGATE(15,3,(TableDiv[[Agency]:[Agency]]=$E773)/(TableDiv[[Agency]:[Agency]]=$E773)*(ROW(TableDiv[Agency])-ROW(TableDiv[[#Headers],[Agency]])),COLUMNS($F$7:AB$7))))</f>
        <v/>
      </c>
      <c r="AC773" s="1069" t="str" cm="1">
        <f t="array" ref="AC773">IF($D773&lt;COLUMNS($F$7:AC$7),"",INDEX(TableDiv[[GASB]:[GASB]],_xlfn.AGGREGATE(15,3,(TableDiv[[Agency]:[Agency]]=$E773)/(TableDiv[[Agency]:[Agency]]=$E773)*(ROW(TableDiv[Agency])-ROW(TableDiv[[#Headers],[Agency]])),COLUMNS($F$7:AC$7))))</f>
        <v/>
      </c>
      <c r="AD773" s="1069" t="str" cm="1">
        <f t="array" ref="AD773">IF($D773&lt;COLUMNS($F$7:AD$7),"",INDEX(TableDiv[[GASB]:[GASB]],_xlfn.AGGREGATE(15,3,(TableDiv[[Agency]:[Agency]]=$E773)/(TableDiv[[Agency]:[Agency]]=$E773)*(ROW(TableDiv[Agency])-ROW(TableDiv[[#Headers],[Agency]])),COLUMNS($F$7:AD$7))))</f>
        <v/>
      </c>
      <c r="AE773" s="1069" t="str" cm="1">
        <f t="array" ref="AE773">IF($D773&lt;COLUMNS($F$7:AE$7),"",INDEX(TableDiv[[GASB]:[GASB]],_xlfn.AGGREGATE(15,3,(TableDiv[[Agency]:[Agency]]=$E773)/(TableDiv[[Agency]:[Agency]]=$E773)*(ROW(TableDiv[Agency])-ROW(TableDiv[[#Headers],[Agency]])),COLUMNS($F$7:AE$7))))</f>
        <v/>
      </c>
      <c r="AF773" s="1069" t="str" cm="1">
        <f t="array" ref="AF773">IF($D773&lt;COLUMNS($F$7:AF$7),"",INDEX(TableDiv[[GASB]:[GASB]],_xlfn.AGGREGATE(15,3,(TableDiv[[Agency]:[Agency]]=$E773)/(TableDiv[[Agency]:[Agency]]=$E773)*(ROW(TableDiv[Agency])-ROW(TableDiv[[#Headers],[Agency]])),COLUMNS($F$7:AF$7))))</f>
        <v/>
      </c>
      <c r="AG773" s="1069" t="str" cm="1">
        <f t="array" ref="AG773">IF($D773&lt;COLUMNS($F$7:AG$7),"",INDEX(TableDiv[[GASB]:[GASB]],_xlfn.AGGREGATE(15,3,(TableDiv[[Agency]:[Agency]]=$E773)/(TableDiv[[Agency]:[Agency]]=$E773)*(ROW(TableDiv[Agency])-ROW(TableDiv[[#Headers],[Agency]])),COLUMNS($F$7:AG$7))))</f>
        <v/>
      </c>
      <c r="AH773" s="1069" t="str" cm="1">
        <f t="array" ref="AH773">IF($D773&lt;COLUMNS($F$7:AH$7),"",INDEX(TableDiv[[GASB]:[GASB]],_xlfn.AGGREGATE(15,3,(TableDiv[[Agency]:[Agency]]=$E773)/(TableDiv[[Agency]:[Agency]]=$E773)*(ROW(TableDiv[Agency])-ROW(TableDiv[[#Headers],[Agency]])),COLUMNS($F$7:AH$7))))</f>
        <v/>
      </c>
      <c r="AI773" s="1069" t="str" cm="1">
        <f t="array" ref="AI773">IF($D773&lt;COLUMNS($F$7:AI$7),"",INDEX(TableDiv[[GASB]:[GASB]],_xlfn.AGGREGATE(15,3,(TableDiv[[Agency]:[Agency]]=$E773)/(TableDiv[[Agency]:[Agency]]=$E773)*(ROW(TableDiv[Agency])-ROW(TableDiv[[#Headers],[Agency]])),COLUMNS($F$7:AI$7))))</f>
        <v/>
      </c>
      <c r="AJ773" s="1069" t="str" cm="1">
        <f t="array" ref="AJ773">IF($D773&lt;COLUMNS($F$7:AJ$7),"",INDEX(TableDiv[[GASB]:[GASB]],_xlfn.AGGREGATE(15,3,(TableDiv[[Agency]:[Agency]]=$E773)/(TableDiv[[Agency]:[Agency]]=$E773)*(ROW(TableDiv[Agency])-ROW(TableDiv[[#Headers],[Agency]])),COLUMNS($F$7:AJ$7))))</f>
        <v/>
      </c>
      <c r="AK773" s="1069" t="str" cm="1">
        <f t="array" ref="AK773">IF($D773&lt;COLUMNS($F$7:AK$7),"",INDEX(TableDiv[[GASB]:[GASB]],_xlfn.AGGREGATE(15,3,(TableDiv[[Agency]:[Agency]]=$E773)/(TableDiv[[Agency]:[Agency]]=$E773)*(ROW(TableDiv[Agency])-ROW(TableDiv[[#Headers],[Agency]])),COLUMNS($F$7:AK$7))))</f>
        <v/>
      </c>
      <c r="AL773" s="1069" t="str" cm="1">
        <f t="array" ref="AL773">IF($D773&lt;COLUMNS($F$7:AL$7),"",INDEX(TableDiv[[GASB]:[GASB]],_xlfn.AGGREGATE(15,3,(TableDiv[[Agency]:[Agency]]=$E773)/(TableDiv[[Agency]:[Agency]]=$E773)*(ROW(TableDiv[Agency])-ROW(TableDiv[[#Headers],[Agency]])),COLUMNS($F$7:AL$7))))</f>
        <v/>
      </c>
      <c r="AM773" s="1069" t="str" cm="1">
        <f t="array" ref="AM773">IF($D773&lt;COLUMNS($F$7:AM$7),"",INDEX(TableDiv[[GASB]:[GASB]],_xlfn.AGGREGATE(15,3,(TableDiv[[Agency]:[Agency]]=$E773)/(TableDiv[[Agency]:[Agency]]=$E773)*(ROW(TableDiv[Agency])-ROW(TableDiv[[#Headers],[Agency]])),COLUMNS($F$7:AM$7))))</f>
        <v/>
      </c>
      <c r="AN773" s="1069"/>
      <c r="AO773" s="1069"/>
      <c r="AP773" s="1069"/>
      <c r="AQ773" s="1069"/>
      <c r="AR773" s="1069"/>
      <c r="AS773" s="1069"/>
    </row>
    <row r="774" spans="1:45">
      <c r="A774" s="1069"/>
      <c r="B774" s="1069"/>
      <c r="C774" s="1069"/>
      <c r="W774" s="1069" t="str" cm="1">
        <f t="array" ref="W774">IF($D774&lt;COLUMNS($F$7:W$7),"",INDEX(TableDiv[[GASB]:[GASB]],_xlfn.AGGREGATE(15,3,(TableDiv[[Agency]:[Agency]]=$E774)/(TableDiv[[Agency]:[Agency]]=$E774)*(ROW(TableDiv[Agency])-ROW(TableDiv[[#Headers],[Agency]])),COLUMNS($F$7:W$7))))</f>
        <v/>
      </c>
      <c r="X774" s="1069" t="str" cm="1">
        <f t="array" ref="X774">IF($D774&lt;COLUMNS($F$7:X$7),"",INDEX(TableDiv[[GASB]:[GASB]],_xlfn.AGGREGATE(15,3,(TableDiv[[Agency]:[Agency]]=$E774)/(TableDiv[[Agency]:[Agency]]=$E774)*(ROW(TableDiv[Agency])-ROW(TableDiv[[#Headers],[Agency]])),COLUMNS($F$7:X$7))))</f>
        <v/>
      </c>
      <c r="Y774" s="1069" t="str" cm="1">
        <f t="array" ref="Y774">IF($D774&lt;COLUMNS($F$7:Y$7),"",INDEX(TableDiv[[GASB]:[GASB]],_xlfn.AGGREGATE(15,3,(TableDiv[[Agency]:[Agency]]=$E774)/(TableDiv[[Agency]:[Agency]]=$E774)*(ROW(TableDiv[Agency])-ROW(TableDiv[[#Headers],[Agency]])),COLUMNS($F$7:Y$7))))</f>
        <v/>
      </c>
      <c r="Z774" s="1069" t="str" cm="1">
        <f t="array" ref="Z774">IF($D774&lt;COLUMNS($F$7:Z$7),"",INDEX(TableDiv[[GASB]:[GASB]],_xlfn.AGGREGATE(15,3,(TableDiv[[Agency]:[Agency]]=$E774)/(TableDiv[[Agency]:[Agency]]=$E774)*(ROW(TableDiv[Agency])-ROW(TableDiv[[#Headers],[Agency]])),COLUMNS($F$7:Z$7))))</f>
        <v/>
      </c>
      <c r="AA774" s="1069" t="str" cm="1">
        <f t="array" ref="AA774">IF($D774&lt;COLUMNS($F$7:AA$7),"",INDEX(TableDiv[[GASB]:[GASB]],_xlfn.AGGREGATE(15,3,(TableDiv[[Agency]:[Agency]]=$E774)/(TableDiv[[Agency]:[Agency]]=$E774)*(ROW(TableDiv[Agency])-ROW(TableDiv[[#Headers],[Agency]])),COLUMNS($F$7:AA$7))))</f>
        <v/>
      </c>
      <c r="AB774" s="1069" t="str" cm="1">
        <f t="array" ref="AB774">IF($D774&lt;COLUMNS($F$7:AB$7),"",INDEX(TableDiv[[GASB]:[GASB]],_xlfn.AGGREGATE(15,3,(TableDiv[[Agency]:[Agency]]=$E774)/(TableDiv[[Agency]:[Agency]]=$E774)*(ROW(TableDiv[Agency])-ROW(TableDiv[[#Headers],[Agency]])),COLUMNS($F$7:AB$7))))</f>
        <v/>
      </c>
      <c r="AC774" s="1069" t="str" cm="1">
        <f t="array" ref="AC774">IF($D774&lt;COLUMNS($F$7:AC$7),"",INDEX(TableDiv[[GASB]:[GASB]],_xlfn.AGGREGATE(15,3,(TableDiv[[Agency]:[Agency]]=$E774)/(TableDiv[[Agency]:[Agency]]=$E774)*(ROW(TableDiv[Agency])-ROW(TableDiv[[#Headers],[Agency]])),COLUMNS($F$7:AC$7))))</f>
        <v/>
      </c>
      <c r="AD774" s="1069" t="str" cm="1">
        <f t="array" ref="AD774">IF($D774&lt;COLUMNS($F$7:AD$7),"",INDEX(TableDiv[[GASB]:[GASB]],_xlfn.AGGREGATE(15,3,(TableDiv[[Agency]:[Agency]]=$E774)/(TableDiv[[Agency]:[Agency]]=$E774)*(ROW(TableDiv[Agency])-ROW(TableDiv[[#Headers],[Agency]])),COLUMNS($F$7:AD$7))))</f>
        <v/>
      </c>
      <c r="AE774" s="1069" t="str" cm="1">
        <f t="array" ref="AE774">IF($D774&lt;COLUMNS($F$7:AE$7),"",INDEX(TableDiv[[GASB]:[GASB]],_xlfn.AGGREGATE(15,3,(TableDiv[[Agency]:[Agency]]=$E774)/(TableDiv[[Agency]:[Agency]]=$E774)*(ROW(TableDiv[Agency])-ROW(TableDiv[[#Headers],[Agency]])),COLUMNS($F$7:AE$7))))</f>
        <v/>
      </c>
      <c r="AF774" s="1069" t="str" cm="1">
        <f t="array" ref="AF774">IF($D774&lt;COLUMNS($F$7:AF$7),"",INDEX(TableDiv[[GASB]:[GASB]],_xlfn.AGGREGATE(15,3,(TableDiv[[Agency]:[Agency]]=$E774)/(TableDiv[[Agency]:[Agency]]=$E774)*(ROW(TableDiv[Agency])-ROW(TableDiv[[#Headers],[Agency]])),COLUMNS($F$7:AF$7))))</f>
        <v/>
      </c>
      <c r="AG774" s="1069" t="str" cm="1">
        <f t="array" ref="AG774">IF($D774&lt;COLUMNS($F$7:AG$7),"",INDEX(TableDiv[[GASB]:[GASB]],_xlfn.AGGREGATE(15,3,(TableDiv[[Agency]:[Agency]]=$E774)/(TableDiv[[Agency]:[Agency]]=$E774)*(ROW(TableDiv[Agency])-ROW(TableDiv[[#Headers],[Agency]])),COLUMNS($F$7:AG$7))))</f>
        <v/>
      </c>
      <c r="AH774" s="1069" t="str" cm="1">
        <f t="array" ref="AH774">IF($D774&lt;COLUMNS($F$7:AH$7),"",INDEX(TableDiv[[GASB]:[GASB]],_xlfn.AGGREGATE(15,3,(TableDiv[[Agency]:[Agency]]=$E774)/(TableDiv[[Agency]:[Agency]]=$E774)*(ROW(TableDiv[Agency])-ROW(TableDiv[[#Headers],[Agency]])),COLUMNS($F$7:AH$7))))</f>
        <v/>
      </c>
      <c r="AI774" s="1069" t="str" cm="1">
        <f t="array" ref="AI774">IF($D774&lt;COLUMNS($F$7:AI$7),"",INDEX(TableDiv[[GASB]:[GASB]],_xlfn.AGGREGATE(15,3,(TableDiv[[Agency]:[Agency]]=$E774)/(TableDiv[[Agency]:[Agency]]=$E774)*(ROW(TableDiv[Agency])-ROW(TableDiv[[#Headers],[Agency]])),COLUMNS($F$7:AI$7))))</f>
        <v/>
      </c>
      <c r="AJ774" s="1069" t="str" cm="1">
        <f t="array" ref="AJ774">IF($D774&lt;COLUMNS($F$7:AJ$7),"",INDEX(TableDiv[[GASB]:[GASB]],_xlfn.AGGREGATE(15,3,(TableDiv[[Agency]:[Agency]]=$E774)/(TableDiv[[Agency]:[Agency]]=$E774)*(ROW(TableDiv[Agency])-ROW(TableDiv[[#Headers],[Agency]])),COLUMNS($F$7:AJ$7))))</f>
        <v/>
      </c>
      <c r="AK774" s="1069" t="str" cm="1">
        <f t="array" ref="AK774">IF($D774&lt;COLUMNS($F$7:AK$7),"",INDEX(TableDiv[[GASB]:[GASB]],_xlfn.AGGREGATE(15,3,(TableDiv[[Agency]:[Agency]]=$E774)/(TableDiv[[Agency]:[Agency]]=$E774)*(ROW(TableDiv[Agency])-ROW(TableDiv[[#Headers],[Agency]])),COLUMNS($F$7:AK$7))))</f>
        <v/>
      </c>
      <c r="AL774" s="1069" t="str" cm="1">
        <f t="array" ref="AL774">IF($D774&lt;COLUMNS($F$7:AL$7),"",INDEX(TableDiv[[GASB]:[GASB]],_xlfn.AGGREGATE(15,3,(TableDiv[[Agency]:[Agency]]=$E774)/(TableDiv[[Agency]:[Agency]]=$E774)*(ROW(TableDiv[Agency])-ROW(TableDiv[[#Headers],[Agency]])),COLUMNS($F$7:AL$7))))</f>
        <v/>
      </c>
      <c r="AM774" s="1069" t="str" cm="1">
        <f t="array" ref="AM774">IF($D774&lt;COLUMNS($F$7:AM$7),"",INDEX(TableDiv[[GASB]:[GASB]],_xlfn.AGGREGATE(15,3,(TableDiv[[Agency]:[Agency]]=$E774)/(TableDiv[[Agency]:[Agency]]=$E774)*(ROW(TableDiv[Agency])-ROW(TableDiv[[#Headers],[Agency]])),COLUMNS($F$7:AM$7))))</f>
        <v/>
      </c>
      <c r="AN774" s="1069"/>
      <c r="AO774" s="1069"/>
      <c r="AP774" s="1069"/>
      <c r="AQ774" s="1069"/>
      <c r="AR774" s="1069"/>
      <c r="AS774" s="1069"/>
    </row>
    <row r="775" spans="1:45">
      <c r="A775" s="1069"/>
      <c r="B775" s="1069"/>
      <c r="C775" s="1069"/>
      <c r="W775" s="1069" t="str" cm="1">
        <f t="array" ref="W775">IF($D775&lt;COLUMNS($F$7:W$7),"",INDEX(TableDiv[[GASB]:[GASB]],_xlfn.AGGREGATE(15,3,(TableDiv[[Agency]:[Agency]]=$E775)/(TableDiv[[Agency]:[Agency]]=$E775)*(ROW(TableDiv[Agency])-ROW(TableDiv[[#Headers],[Agency]])),COLUMNS($F$7:W$7))))</f>
        <v/>
      </c>
      <c r="X775" s="1069" t="str" cm="1">
        <f t="array" ref="X775">IF($D775&lt;COLUMNS($F$7:X$7),"",INDEX(TableDiv[[GASB]:[GASB]],_xlfn.AGGREGATE(15,3,(TableDiv[[Agency]:[Agency]]=$E775)/(TableDiv[[Agency]:[Agency]]=$E775)*(ROW(TableDiv[Agency])-ROW(TableDiv[[#Headers],[Agency]])),COLUMNS($F$7:X$7))))</f>
        <v/>
      </c>
      <c r="Y775" s="1069" t="str" cm="1">
        <f t="array" ref="Y775">IF($D775&lt;COLUMNS($F$7:Y$7),"",INDEX(TableDiv[[GASB]:[GASB]],_xlfn.AGGREGATE(15,3,(TableDiv[[Agency]:[Agency]]=$E775)/(TableDiv[[Agency]:[Agency]]=$E775)*(ROW(TableDiv[Agency])-ROW(TableDiv[[#Headers],[Agency]])),COLUMNS($F$7:Y$7))))</f>
        <v/>
      </c>
      <c r="Z775" s="1069" t="str" cm="1">
        <f t="array" ref="Z775">IF($D775&lt;COLUMNS($F$7:Z$7),"",INDEX(TableDiv[[GASB]:[GASB]],_xlfn.AGGREGATE(15,3,(TableDiv[[Agency]:[Agency]]=$E775)/(TableDiv[[Agency]:[Agency]]=$E775)*(ROW(TableDiv[Agency])-ROW(TableDiv[[#Headers],[Agency]])),COLUMNS($F$7:Z$7))))</f>
        <v/>
      </c>
      <c r="AA775" s="1069" t="str" cm="1">
        <f t="array" ref="AA775">IF($D775&lt;COLUMNS($F$7:AA$7),"",INDEX(TableDiv[[GASB]:[GASB]],_xlfn.AGGREGATE(15,3,(TableDiv[[Agency]:[Agency]]=$E775)/(TableDiv[[Agency]:[Agency]]=$E775)*(ROW(TableDiv[Agency])-ROW(TableDiv[[#Headers],[Agency]])),COLUMNS($F$7:AA$7))))</f>
        <v/>
      </c>
      <c r="AB775" s="1069" t="str" cm="1">
        <f t="array" ref="AB775">IF($D775&lt;COLUMNS($F$7:AB$7),"",INDEX(TableDiv[[GASB]:[GASB]],_xlfn.AGGREGATE(15,3,(TableDiv[[Agency]:[Agency]]=$E775)/(TableDiv[[Agency]:[Agency]]=$E775)*(ROW(TableDiv[Agency])-ROW(TableDiv[[#Headers],[Agency]])),COLUMNS($F$7:AB$7))))</f>
        <v/>
      </c>
      <c r="AC775" s="1069" t="str" cm="1">
        <f t="array" ref="AC775">IF($D775&lt;COLUMNS($F$7:AC$7),"",INDEX(TableDiv[[GASB]:[GASB]],_xlfn.AGGREGATE(15,3,(TableDiv[[Agency]:[Agency]]=$E775)/(TableDiv[[Agency]:[Agency]]=$E775)*(ROW(TableDiv[Agency])-ROW(TableDiv[[#Headers],[Agency]])),COLUMNS($F$7:AC$7))))</f>
        <v/>
      </c>
      <c r="AD775" s="1069" t="str" cm="1">
        <f t="array" ref="AD775">IF($D775&lt;COLUMNS($F$7:AD$7),"",INDEX(TableDiv[[GASB]:[GASB]],_xlfn.AGGREGATE(15,3,(TableDiv[[Agency]:[Agency]]=$E775)/(TableDiv[[Agency]:[Agency]]=$E775)*(ROW(TableDiv[Agency])-ROW(TableDiv[[#Headers],[Agency]])),COLUMNS($F$7:AD$7))))</f>
        <v/>
      </c>
      <c r="AE775" s="1069" t="str" cm="1">
        <f t="array" ref="AE775">IF($D775&lt;COLUMNS($F$7:AE$7),"",INDEX(TableDiv[[GASB]:[GASB]],_xlfn.AGGREGATE(15,3,(TableDiv[[Agency]:[Agency]]=$E775)/(TableDiv[[Agency]:[Agency]]=$E775)*(ROW(TableDiv[Agency])-ROW(TableDiv[[#Headers],[Agency]])),COLUMNS($F$7:AE$7))))</f>
        <v/>
      </c>
      <c r="AF775" s="1069" t="str" cm="1">
        <f t="array" ref="AF775">IF($D775&lt;COLUMNS($F$7:AF$7),"",INDEX(TableDiv[[GASB]:[GASB]],_xlfn.AGGREGATE(15,3,(TableDiv[[Agency]:[Agency]]=$E775)/(TableDiv[[Agency]:[Agency]]=$E775)*(ROW(TableDiv[Agency])-ROW(TableDiv[[#Headers],[Agency]])),COLUMNS($F$7:AF$7))))</f>
        <v/>
      </c>
      <c r="AG775" s="1069" t="str" cm="1">
        <f t="array" ref="AG775">IF($D775&lt;COLUMNS($F$7:AG$7),"",INDEX(TableDiv[[GASB]:[GASB]],_xlfn.AGGREGATE(15,3,(TableDiv[[Agency]:[Agency]]=$E775)/(TableDiv[[Agency]:[Agency]]=$E775)*(ROW(TableDiv[Agency])-ROW(TableDiv[[#Headers],[Agency]])),COLUMNS($F$7:AG$7))))</f>
        <v/>
      </c>
      <c r="AH775" s="1069" t="str" cm="1">
        <f t="array" ref="AH775">IF($D775&lt;COLUMNS($F$7:AH$7),"",INDEX(TableDiv[[GASB]:[GASB]],_xlfn.AGGREGATE(15,3,(TableDiv[[Agency]:[Agency]]=$E775)/(TableDiv[[Agency]:[Agency]]=$E775)*(ROW(TableDiv[Agency])-ROW(TableDiv[[#Headers],[Agency]])),COLUMNS($F$7:AH$7))))</f>
        <v/>
      </c>
      <c r="AI775" s="1069" t="str" cm="1">
        <f t="array" ref="AI775">IF($D775&lt;COLUMNS($F$7:AI$7),"",INDEX(TableDiv[[GASB]:[GASB]],_xlfn.AGGREGATE(15,3,(TableDiv[[Agency]:[Agency]]=$E775)/(TableDiv[[Agency]:[Agency]]=$E775)*(ROW(TableDiv[Agency])-ROW(TableDiv[[#Headers],[Agency]])),COLUMNS($F$7:AI$7))))</f>
        <v/>
      </c>
      <c r="AJ775" s="1069" t="str" cm="1">
        <f t="array" ref="AJ775">IF($D775&lt;COLUMNS($F$7:AJ$7),"",INDEX(TableDiv[[GASB]:[GASB]],_xlfn.AGGREGATE(15,3,(TableDiv[[Agency]:[Agency]]=$E775)/(TableDiv[[Agency]:[Agency]]=$E775)*(ROW(TableDiv[Agency])-ROW(TableDiv[[#Headers],[Agency]])),COLUMNS($F$7:AJ$7))))</f>
        <v/>
      </c>
      <c r="AK775" s="1069" t="str" cm="1">
        <f t="array" ref="AK775">IF($D775&lt;COLUMNS($F$7:AK$7),"",INDEX(TableDiv[[GASB]:[GASB]],_xlfn.AGGREGATE(15,3,(TableDiv[[Agency]:[Agency]]=$E775)/(TableDiv[[Agency]:[Agency]]=$E775)*(ROW(TableDiv[Agency])-ROW(TableDiv[[#Headers],[Agency]])),COLUMNS($F$7:AK$7))))</f>
        <v/>
      </c>
      <c r="AL775" s="1069" t="str" cm="1">
        <f t="array" ref="AL775">IF($D775&lt;COLUMNS($F$7:AL$7),"",INDEX(TableDiv[[GASB]:[GASB]],_xlfn.AGGREGATE(15,3,(TableDiv[[Agency]:[Agency]]=$E775)/(TableDiv[[Agency]:[Agency]]=$E775)*(ROW(TableDiv[Agency])-ROW(TableDiv[[#Headers],[Agency]])),COLUMNS($F$7:AL$7))))</f>
        <v/>
      </c>
      <c r="AM775" s="1069" t="str" cm="1">
        <f t="array" ref="AM775">IF($D775&lt;COLUMNS($F$7:AM$7),"",INDEX(TableDiv[[GASB]:[GASB]],_xlfn.AGGREGATE(15,3,(TableDiv[[Agency]:[Agency]]=$E775)/(TableDiv[[Agency]:[Agency]]=$E775)*(ROW(TableDiv[Agency])-ROW(TableDiv[[#Headers],[Agency]])),COLUMNS($F$7:AM$7))))</f>
        <v/>
      </c>
      <c r="AN775" s="1069"/>
      <c r="AO775" s="1069"/>
      <c r="AP775" s="1069"/>
      <c r="AQ775" s="1069"/>
      <c r="AR775" s="1069"/>
      <c r="AS775" s="1069"/>
    </row>
    <row r="776" spans="1:45">
      <c r="A776" s="1069"/>
      <c r="B776" s="1069"/>
      <c r="C776" s="1069"/>
      <c r="W776" s="1069" t="str" cm="1">
        <f t="array" ref="W776">IF($D776&lt;COLUMNS($F$7:W$7),"",INDEX(TableDiv[[GASB]:[GASB]],_xlfn.AGGREGATE(15,3,(TableDiv[[Agency]:[Agency]]=$E776)/(TableDiv[[Agency]:[Agency]]=$E776)*(ROW(TableDiv[Agency])-ROW(TableDiv[[#Headers],[Agency]])),COLUMNS($F$7:W$7))))</f>
        <v/>
      </c>
      <c r="X776" s="1069" t="str" cm="1">
        <f t="array" ref="X776">IF($D776&lt;COLUMNS($F$7:X$7),"",INDEX(TableDiv[[GASB]:[GASB]],_xlfn.AGGREGATE(15,3,(TableDiv[[Agency]:[Agency]]=$E776)/(TableDiv[[Agency]:[Agency]]=$E776)*(ROW(TableDiv[Agency])-ROW(TableDiv[[#Headers],[Agency]])),COLUMNS($F$7:X$7))))</f>
        <v/>
      </c>
      <c r="Y776" s="1069" t="str" cm="1">
        <f t="array" ref="Y776">IF($D776&lt;COLUMNS($F$7:Y$7),"",INDEX(TableDiv[[GASB]:[GASB]],_xlfn.AGGREGATE(15,3,(TableDiv[[Agency]:[Agency]]=$E776)/(TableDiv[[Agency]:[Agency]]=$E776)*(ROW(TableDiv[Agency])-ROW(TableDiv[[#Headers],[Agency]])),COLUMNS($F$7:Y$7))))</f>
        <v/>
      </c>
      <c r="Z776" s="1069" t="str" cm="1">
        <f t="array" ref="Z776">IF($D776&lt;COLUMNS($F$7:Z$7),"",INDEX(TableDiv[[GASB]:[GASB]],_xlfn.AGGREGATE(15,3,(TableDiv[[Agency]:[Agency]]=$E776)/(TableDiv[[Agency]:[Agency]]=$E776)*(ROW(TableDiv[Agency])-ROW(TableDiv[[#Headers],[Agency]])),COLUMNS($F$7:Z$7))))</f>
        <v/>
      </c>
      <c r="AA776" s="1069" t="str" cm="1">
        <f t="array" ref="AA776">IF($D776&lt;COLUMNS($F$7:AA$7),"",INDEX(TableDiv[[GASB]:[GASB]],_xlfn.AGGREGATE(15,3,(TableDiv[[Agency]:[Agency]]=$E776)/(TableDiv[[Agency]:[Agency]]=$E776)*(ROW(TableDiv[Agency])-ROW(TableDiv[[#Headers],[Agency]])),COLUMNS($F$7:AA$7))))</f>
        <v/>
      </c>
      <c r="AB776" s="1069" t="str" cm="1">
        <f t="array" ref="AB776">IF($D776&lt;COLUMNS($F$7:AB$7),"",INDEX(TableDiv[[GASB]:[GASB]],_xlfn.AGGREGATE(15,3,(TableDiv[[Agency]:[Agency]]=$E776)/(TableDiv[[Agency]:[Agency]]=$E776)*(ROW(TableDiv[Agency])-ROW(TableDiv[[#Headers],[Agency]])),COLUMNS($F$7:AB$7))))</f>
        <v/>
      </c>
      <c r="AC776" s="1069" t="str" cm="1">
        <f t="array" ref="AC776">IF($D776&lt;COLUMNS($F$7:AC$7),"",INDEX(TableDiv[[GASB]:[GASB]],_xlfn.AGGREGATE(15,3,(TableDiv[[Agency]:[Agency]]=$E776)/(TableDiv[[Agency]:[Agency]]=$E776)*(ROW(TableDiv[Agency])-ROW(TableDiv[[#Headers],[Agency]])),COLUMNS($F$7:AC$7))))</f>
        <v/>
      </c>
      <c r="AD776" s="1069" t="str" cm="1">
        <f t="array" ref="AD776">IF($D776&lt;COLUMNS($F$7:AD$7),"",INDEX(TableDiv[[GASB]:[GASB]],_xlfn.AGGREGATE(15,3,(TableDiv[[Agency]:[Agency]]=$E776)/(TableDiv[[Agency]:[Agency]]=$E776)*(ROW(TableDiv[Agency])-ROW(TableDiv[[#Headers],[Agency]])),COLUMNS($F$7:AD$7))))</f>
        <v/>
      </c>
      <c r="AE776" s="1069" t="str" cm="1">
        <f t="array" ref="AE776">IF($D776&lt;COLUMNS($F$7:AE$7),"",INDEX(TableDiv[[GASB]:[GASB]],_xlfn.AGGREGATE(15,3,(TableDiv[[Agency]:[Agency]]=$E776)/(TableDiv[[Agency]:[Agency]]=$E776)*(ROW(TableDiv[Agency])-ROW(TableDiv[[#Headers],[Agency]])),COLUMNS($F$7:AE$7))))</f>
        <v/>
      </c>
      <c r="AF776" s="1069" t="str" cm="1">
        <f t="array" ref="AF776">IF($D776&lt;COLUMNS($F$7:AF$7),"",INDEX(TableDiv[[GASB]:[GASB]],_xlfn.AGGREGATE(15,3,(TableDiv[[Agency]:[Agency]]=$E776)/(TableDiv[[Agency]:[Agency]]=$E776)*(ROW(TableDiv[Agency])-ROW(TableDiv[[#Headers],[Agency]])),COLUMNS($F$7:AF$7))))</f>
        <v/>
      </c>
      <c r="AG776" s="1069" t="str" cm="1">
        <f t="array" ref="AG776">IF($D776&lt;COLUMNS($F$7:AG$7),"",INDEX(TableDiv[[GASB]:[GASB]],_xlfn.AGGREGATE(15,3,(TableDiv[[Agency]:[Agency]]=$E776)/(TableDiv[[Agency]:[Agency]]=$E776)*(ROW(TableDiv[Agency])-ROW(TableDiv[[#Headers],[Agency]])),COLUMNS($F$7:AG$7))))</f>
        <v/>
      </c>
      <c r="AH776" s="1069" t="str" cm="1">
        <f t="array" ref="AH776">IF($D776&lt;COLUMNS($F$7:AH$7),"",INDEX(TableDiv[[GASB]:[GASB]],_xlfn.AGGREGATE(15,3,(TableDiv[[Agency]:[Agency]]=$E776)/(TableDiv[[Agency]:[Agency]]=$E776)*(ROW(TableDiv[Agency])-ROW(TableDiv[[#Headers],[Agency]])),COLUMNS($F$7:AH$7))))</f>
        <v/>
      </c>
      <c r="AI776" s="1069" t="str" cm="1">
        <f t="array" ref="AI776">IF($D776&lt;COLUMNS($F$7:AI$7),"",INDEX(TableDiv[[GASB]:[GASB]],_xlfn.AGGREGATE(15,3,(TableDiv[[Agency]:[Agency]]=$E776)/(TableDiv[[Agency]:[Agency]]=$E776)*(ROW(TableDiv[Agency])-ROW(TableDiv[[#Headers],[Agency]])),COLUMNS($F$7:AI$7))))</f>
        <v/>
      </c>
      <c r="AJ776" s="1069" t="str" cm="1">
        <f t="array" ref="AJ776">IF($D776&lt;COLUMNS($F$7:AJ$7),"",INDEX(TableDiv[[GASB]:[GASB]],_xlfn.AGGREGATE(15,3,(TableDiv[[Agency]:[Agency]]=$E776)/(TableDiv[[Agency]:[Agency]]=$E776)*(ROW(TableDiv[Agency])-ROW(TableDiv[[#Headers],[Agency]])),COLUMNS($F$7:AJ$7))))</f>
        <v/>
      </c>
      <c r="AK776" s="1069" t="str" cm="1">
        <f t="array" ref="AK776">IF($D776&lt;COLUMNS($F$7:AK$7),"",INDEX(TableDiv[[GASB]:[GASB]],_xlfn.AGGREGATE(15,3,(TableDiv[[Agency]:[Agency]]=$E776)/(TableDiv[[Agency]:[Agency]]=$E776)*(ROW(TableDiv[Agency])-ROW(TableDiv[[#Headers],[Agency]])),COLUMNS($F$7:AK$7))))</f>
        <v/>
      </c>
      <c r="AL776" s="1069" t="str" cm="1">
        <f t="array" ref="AL776">IF($D776&lt;COLUMNS($F$7:AL$7),"",INDEX(TableDiv[[GASB]:[GASB]],_xlfn.AGGREGATE(15,3,(TableDiv[[Agency]:[Agency]]=$E776)/(TableDiv[[Agency]:[Agency]]=$E776)*(ROW(TableDiv[Agency])-ROW(TableDiv[[#Headers],[Agency]])),COLUMNS($F$7:AL$7))))</f>
        <v/>
      </c>
      <c r="AM776" s="1069" t="str" cm="1">
        <f t="array" ref="AM776">IF($D776&lt;COLUMNS($F$7:AM$7),"",INDEX(TableDiv[[GASB]:[GASB]],_xlfn.AGGREGATE(15,3,(TableDiv[[Agency]:[Agency]]=$E776)/(TableDiv[[Agency]:[Agency]]=$E776)*(ROW(TableDiv[Agency])-ROW(TableDiv[[#Headers],[Agency]])),COLUMNS($F$7:AM$7))))</f>
        <v/>
      </c>
      <c r="AN776" s="1069"/>
      <c r="AO776" s="1069"/>
      <c r="AP776" s="1069"/>
      <c r="AQ776" s="1069"/>
      <c r="AR776" s="1069"/>
      <c r="AS776" s="1069"/>
    </row>
    <row r="777" spans="1:45">
      <c r="A777" s="1069"/>
      <c r="B777" s="1069"/>
      <c r="C777" s="1069"/>
      <c r="W777" s="1069" t="str" cm="1">
        <f t="array" ref="W777">IF($D777&lt;COLUMNS($F$7:W$7),"",INDEX(TableDiv[[GASB]:[GASB]],_xlfn.AGGREGATE(15,3,(TableDiv[[Agency]:[Agency]]=$E777)/(TableDiv[[Agency]:[Agency]]=$E777)*(ROW(TableDiv[Agency])-ROW(TableDiv[[#Headers],[Agency]])),COLUMNS($F$7:W$7))))</f>
        <v/>
      </c>
      <c r="X777" s="1069" t="str" cm="1">
        <f t="array" ref="X777">IF($D777&lt;COLUMNS($F$7:X$7),"",INDEX(TableDiv[[GASB]:[GASB]],_xlfn.AGGREGATE(15,3,(TableDiv[[Agency]:[Agency]]=$E777)/(TableDiv[[Agency]:[Agency]]=$E777)*(ROW(TableDiv[Agency])-ROW(TableDiv[[#Headers],[Agency]])),COLUMNS($F$7:X$7))))</f>
        <v/>
      </c>
      <c r="Y777" s="1069" t="str" cm="1">
        <f t="array" ref="Y777">IF($D777&lt;COLUMNS($F$7:Y$7),"",INDEX(TableDiv[[GASB]:[GASB]],_xlfn.AGGREGATE(15,3,(TableDiv[[Agency]:[Agency]]=$E777)/(TableDiv[[Agency]:[Agency]]=$E777)*(ROW(TableDiv[Agency])-ROW(TableDiv[[#Headers],[Agency]])),COLUMNS($F$7:Y$7))))</f>
        <v/>
      </c>
      <c r="Z777" s="1069" t="str" cm="1">
        <f t="array" ref="Z777">IF($D777&lt;COLUMNS($F$7:Z$7),"",INDEX(TableDiv[[GASB]:[GASB]],_xlfn.AGGREGATE(15,3,(TableDiv[[Agency]:[Agency]]=$E777)/(TableDiv[[Agency]:[Agency]]=$E777)*(ROW(TableDiv[Agency])-ROW(TableDiv[[#Headers],[Agency]])),COLUMNS($F$7:Z$7))))</f>
        <v/>
      </c>
      <c r="AA777" s="1069" t="str" cm="1">
        <f t="array" ref="AA777">IF($D777&lt;COLUMNS($F$7:AA$7),"",INDEX(TableDiv[[GASB]:[GASB]],_xlfn.AGGREGATE(15,3,(TableDiv[[Agency]:[Agency]]=$E777)/(TableDiv[[Agency]:[Agency]]=$E777)*(ROW(TableDiv[Agency])-ROW(TableDiv[[#Headers],[Agency]])),COLUMNS($F$7:AA$7))))</f>
        <v/>
      </c>
      <c r="AB777" s="1069" t="str" cm="1">
        <f t="array" ref="AB777">IF($D777&lt;COLUMNS($F$7:AB$7),"",INDEX(TableDiv[[GASB]:[GASB]],_xlfn.AGGREGATE(15,3,(TableDiv[[Agency]:[Agency]]=$E777)/(TableDiv[[Agency]:[Agency]]=$E777)*(ROW(TableDiv[Agency])-ROW(TableDiv[[#Headers],[Agency]])),COLUMNS($F$7:AB$7))))</f>
        <v/>
      </c>
      <c r="AC777" s="1069" t="str" cm="1">
        <f t="array" ref="AC777">IF($D777&lt;COLUMNS($F$7:AC$7),"",INDEX(TableDiv[[GASB]:[GASB]],_xlfn.AGGREGATE(15,3,(TableDiv[[Agency]:[Agency]]=$E777)/(TableDiv[[Agency]:[Agency]]=$E777)*(ROW(TableDiv[Agency])-ROW(TableDiv[[#Headers],[Agency]])),COLUMNS($F$7:AC$7))))</f>
        <v/>
      </c>
      <c r="AD777" s="1069" t="str" cm="1">
        <f t="array" ref="AD777">IF($D777&lt;COLUMNS($F$7:AD$7),"",INDEX(TableDiv[[GASB]:[GASB]],_xlfn.AGGREGATE(15,3,(TableDiv[[Agency]:[Agency]]=$E777)/(TableDiv[[Agency]:[Agency]]=$E777)*(ROW(TableDiv[Agency])-ROW(TableDiv[[#Headers],[Agency]])),COLUMNS($F$7:AD$7))))</f>
        <v/>
      </c>
      <c r="AE777" s="1069" t="str" cm="1">
        <f t="array" ref="AE777">IF($D777&lt;COLUMNS($F$7:AE$7),"",INDEX(TableDiv[[GASB]:[GASB]],_xlfn.AGGREGATE(15,3,(TableDiv[[Agency]:[Agency]]=$E777)/(TableDiv[[Agency]:[Agency]]=$E777)*(ROW(TableDiv[Agency])-ROW(TableDiv[[#Headers],[Agency]])),COLUMNS($F$7:AE$7))))</f>
        <v/>
      </c>
      <c r="AF777" s="1069" t="str" cm="1">
        <f t="array" ref="AF777">IF($D777&lt;COLUMNS($F$7:AF$7),"",INDEX(TableDiv[[GASB]:[GASB]],_xlfn.AGGREGATE(15,3,(TableDiv[[Agency]:[Agency]]=$E777)/(TableDiv[[Agency]:[Agency]]=$E777)*(ROW(TableDiv[Agency])-ROW(TableDiv[[#Headers],[Agency]])),COLUMNS($F$7:AF$7))))</f>
        <v/>
      </c>
      <c r="AG777" s="1069" t="str" cm="1">
        <f t="array" ref="AG777">IF($D777&lt;COLUMNS($F$7:AG$7),"",INDEX(TableDiv[[GASB]:[GASB]],_xlfn.AGGREGATE(15,3,(TableDiv[[Agency]:[Agency]]=$E777)/(TableDiv[[Agency]:[Agency]]=$E777)*(ROW(TableDiv[Agency])-ROW(TableDiv[[#Headers],[Agency]])),COLUMNS($F$7:AG$7))))</f>
        <v/>
      </c>
      <c r="AH777" s="1069" t="str" cm="1">
        <f t="array" ref="AH777">IF($D777&lt;COLUMNS($F$7:AH$7),"",INDEX(TableDiv[[GASB]:[GASB]],_xlfn.AGGREGATE(15,3,(TableDiv[[Agency]:[Agency]]=$E777)/(TableDiv[[Agency]:[Agency]]=$E777)*(ROW(TableDiv[Agency])-ROW(TableDiv[[#Headers],[Agency]])),COLUMNS($F$7:AH$7))))</f>
        <v/>
      </c>
      <c r="AI777" s="1069" t="str" cm="1">
        <f t="array" ref="AI777">IF($D777&lt;COLUMNS($F$7:AI$7),"",INDEX(TableDiv[[GASB]:[GASB]],_xlfn.AGGREGATE(15,3,(TableDiv[[Agency]:[Agency]]=$E777)/(TableDiv[[Agency]:[Agency]]=$E777)*(ROW(TableDiv[Agency])-ROW(TableDiv[[#Headers],[Agency]])),COLUMNS($F$7:AI$7))))</f>
        <v/>
      </c>
      <c r="AJ777" s="1069" t="str" cm="1">
        <f t="array" ref="AJ777">IF($D777&lt;COLUMNS($F$7:AJ$7),"",INDEX(TableDiv[[GASB]:[GASB]],_xlfn.AGGREGATE(15,3,(TableDiv[[Agency]:[Agency]]=$E777)/(TableDiv[[Agency]:[Agency]]=$E777)*(ROW(TableDiv[Agency])-ROW(TableDiv[[#Headers],[Agency]])),COLUMNS($F$7:AJ$7))))</f>
        <v/>
      </c>
      <c r="AK777" s="1069" t="str" cm="1">
        <f t="array" ref="AK777">IF($D777&lt;COLUMNS($F$7:AK$7),"",INDEX(TableDiv[[GASB]:[GASB]],_xlfn.AGGREGATE(15,3,(TableDiv[[Agency]:[Agency]]=$E777)/(TableDiv[[Agency]:[Agency]]=$E777)*(ROW(TableDiv[Agency])-ROW(TableDiv[[#Headers],[Agency]])),COLUMNS($F$7:AK$7))))</f>
        <v/>
      </c>
      <c r="AL777" s="1069" t="str" cm="1">
        <f t="array" ref="AL777">IF($D777&lt;COLUMNS($F$7:AL$7),"",INDEX(TableDiv[[GASB]:[GASB]],_xlfn.AGGREGATE(15,3,(TableDiv[[Agency]:[Agency]]=$E777)/(TableDiv[[Agency]:[Agency]]=$E777)*(ROW(TableDiv[Agency])-ROW(TableDiv[[#Headers],[Agency]])),COLUMNS($F$7:AL$7))))</f>
        <v/>
      </c>
      <c r="AM777" s="1069" t="str" cm="1">
        <f t="array" ref="AM777">IF($D777&lt;COLUMNS($F$7:AM$7),"",INDEX(TableDiv[[GASB]:[GASB]],_xlfn.AGGREGATE(15,3,(TableDiv[[Agency]:[Agency]]=$E777)/(TableDiv[[Agency]:[Agency]]=$E777)*(ROW(TableDiv[Agency])-ROW(TableDiv[[#Headers],[Agency]])),COLUMNS($F$7:AM$7))))</f>
        <v/>
      </c>
      <c r="AN777" s="1069"/>
      <c r="AO777" s="1069"/>
      <c r="AP777" s="1069"/>
      <c r="AQ777" s="1069"/>
      <c r="AR777" s="1069"/>
      <c r="AS777" s="1069"/>
    </row>
    <row r="778" spans="1:45">
      <c r="A778" s="1069"/>
      <c r="B778" s="1069"/>
      <c r="C778" s="1069"/>
      <c r="W778" s="1069" t="str" cm="1">
        <f t="array" ref="W778">IF($D778&lt;COLUMNS($F$7:W$7),"",INDEX(TableDiv[[GASB]:[GASB]],_xlfn.AGGREGATE(15,3,(TableDiv[[Agency]:[Agency]]=$E778)/(TableDiv[[Agency]:[Agency]]=$E778)*(ROW(TableDiv[Agency])-ROW(TableDiv[[#Headers],[Agency]])),COLUMNS($F$7:W$7))))</f>
        <v/>
      </c>
      <c r="X778" s="1069" t="str" cm="1">
        <f t="array" ref="X778">IF($D778&lt;COLUMNS($F$7:X$7),"",INDEX(TableDiv[[GASB]:[GASB]],_xlfn.AGGREGATE(15,3,(TableDiv[[Agency]:[Agency]]=$E778)/(TableDiv[[Agency]:[Agency]]=$E778)*(ROW(TableDiv[Agency])-ROW(TableDiv[[#Headers],[Agency]])),COLUMNS($F$7:X$7))))</f>
        <v/>
      </c>
      <c r="Y778" s="1069" t="str" cm="1">
        <f t="array" ref="Y778">IF($D778&lt;COLUMNS($F$7:Y$7),"",INDEX(TableDiv[[GASB]:[GASB]],_xlfn.AGGREGATE(15,3,(TableDiv[[Agency]:[Agency]]=$E778)/(TableDiv[[Agency]:[Agency]]=$E778)*(ROW(TableDiv[Agency])-ROW(TableDiv[[#Headers],[Agency]])),COLUMNS($F$7:Y$7))))</f>
        <v/>
      </c>
      <c r="Z778" s="1069" t="str" cm="1">
        <f t="array" ref="Z778">IF($D778&lt;COLUMNS($F$7:Z$7),"",INDEX(TableDiv[[GASB]:[GASB]],_xlfn.AGGREGATE(15,3,(TableDiv[[Agency]:[Agency]]=$E778)/(TableDiv[[Agency]:[Agency]]=$E778)*(ROW(TableDiv[Agency])-ROW(TableDiv[[#Headers],[Agency]])),COLUMNS($F$7:Z$7))))</f>
        <v/>
      </c>
      <c r="AA778" s="1069" t="str" cm="1">
        <f t="array" ref="AA778">IF($D778&lt;COLUMNS($F$7:AA$7),"",INDEX(TableDiv[[GASB]:[GASB]],_xlfn.AGGREGATE(15,3,(TableDiv[[Agency]:[Agency]]=$E778)/(TableDiv[[Agency]:[Agency]]=$E778)*(ROW(TableDiv[Agency])-ROW(TableDiv[[#Headers],[Agency]])),COLUMNS($F$7:AA$7))))</f>
        <v/>
      </c>
      <c r="AB778" s="1069" t="str" cm="1">
        <f t="array" ref="AB778">IF($D778&lt;COLUMNS($F$7:AB$7),"",INDEX(TableDiv[[GASB]:[GASB]],_xlfn.AGGREGATE(15,3,(TableDiv[[Agency]:[Agency]]=$E778)/(TableDiv[[Agency]:[Agency]]=$E778)*(ROW(TableDiv[Agency])-ROW(TableDiv[[#Headers],[Agency]])),COLUMNS($F$7:AB$7))))</f>
        <v/>
      </c>
      <c r="AC778" s="1069" t="str" cm="1">
        <f t="array" ref="AC778">IF($D778&lt;COLUMNS($F$7:AC$7),"",INDEX(TableDiv[[GASB]:[GASB]],_xlfn.AGGREGATE(15,3,(TableDiv[[Agency]:[Agency]]=$E778)/(TableDiv[[Agency]:[Agency]]=$E778)*(ROW(TableDiv[Agency])-ROW(TableDiv[[#Headers],[Agency]])),COLUMNS($F$7:AC$7))))</f>
        <v/>
      </c>
      <c r="AD778" s="1069" t="str" cm="1">
        <f t="array" ref="AD778">IF($D778&lt;COLUMNS($F$7:AD$7),"",INDEX(TableDiv[[GASB]:[GASB]],_xlfn.AGGREGATE(15,3,(TableDiv[[Agency]:[Agency]]=$E778)/(TableDiv[[Agency]:[Agency]]=$E778)*(ROW(TableDiv[Agency])-ROW(TableDiv[[#Headers],[Agency]])),COLUMNS($F$7:AD$7))))</f>
        <v/>
      </c>
      <c r="AE778" s="1069" t="str" cm="1">
        <f t="array" ref="AE778">IF($D778&lt;COLUMNS($F$7:AE$7),"",INDEX(TableDiv[[GASB]:[GASB]],_xlfn.AGGREGATE(15,3,(TableDiv[[Agency]:[Agency]]=$E778)/(TableDiv[[Agency]:[Agency]]=$E778)*(ROW(TableDiv[Agency])-ROW(TableDiv[[#Headers],[Agency]])),COLUMNS($F$7:AE$7))))</f>
        <v/>
      </c>
      <c r="AF778" s="1069" t="str" cm="1">
        <f t="array" ref="AF778">IF($D778&lt;COLUMNS($F$7:AF$7),"",INDEX(TableDiv[[GASB]:[GASB]],_xlfn.AGGREGATE(15,3,(TableDiv[[Agency]:[Agency]]=$E778)/(TableDiv[[Agency]:[Agency]]=$E778)*(ROW(TableDiv[Agency])-ROW(TableDiv[[#Headers],[Agency]])),COLUMNS($F$7:AF$7))))</f>
        <v/>
      </c>
      <c r="AG778" s="1069" t="str" cm="1">
        <f t="array" ref="AG778">IF($D778&lt;COLUMNS($F$7:AG$7),"",INDEX(TableDiv[[GASB]:[GASB]],_xlfn.AGGREGATE(15,3,(TableDiv[[Agency]:[Agency]]=$E778)/(TableDiv[[Agency]:[Agency]]=$E778)*(ROW(TableDiv[Agency])-ROW(TableDiv[[#Headers],[Agency]])),COLUMNS($F$7:AG$7))))</f>
        <v/>
      </c>
      <c r="AH778" s="1069" t="str" cm="1">
        <f t="array" ref="AH778">IF($D778&lt;COLUMNS($F$7:AH$7),"",INDEX(TableDiv[[GASB]:[GASB]],_xlfn.AGGREGATE(15,3,(TableDiv[[Agency]:[Agency]]=$E778)/(TableDiv[[Agency]:[Agency]]=$E778)*(ROW(TableDiv[Agency])-ROW(TableDiv[[#Headers],[Agency]])),COLUMNS($F$7:AH$7))))</f>
        <v/>
      </c>
      <c r="AI778" s="1069" t="str" cm="1">
        <f t="array" ref="AI778">IF($D778&lt;COLUMNS($F$7:AI$7),"",INDEX(TableDiv[[GASB]:[GASB]],_xlfn.AGGREGATE(15,3,(TableDiv[[Agency]:[Agency]]=$E778)/(TableDiv[[Agency]:[Agency]]=$E778)*(ROW(TableDiv[Agency])-ROW(TableDiv[[#Headers],[Agency]])),COLUMNS($F$7:AI$7))))</f>
        <v/>
      </c>
      <c r="AJ778" s="1069" t="str" cm="1">
        <f t="array" ref="AJ778">IF($D778&lt;COLUMNS($F$7:AJ$7),"",INDEX(TableDiv[[GASB]:[GASB]],_xlfn.AGGREGATE(15,3,(TableDiv[[Agency]:[Agency]]=$E778)/(TableDiv[[Agency]:[Agency]]=$E778)*(ROW(TableDiv[Agency])-ROW(TableDiv[[#Headers],[Agency]])),COLUMNS($F$7:AJ$7))))</f>
        <v/>
      </c>
      <c r="AK778" s="1069" t="str" cm="1">
        <f t="array" ref="AK778">IF($D778&lt;COLUMNS($F$7:AK$7),"",INDEX(TableDiv[[GASB]:[GASB]],_xlfn.AGGREGATE(15,3,(TableDiv[[Agency]:[Agency]]=$E778)/(TableDiv[[Agency]:[Agency]]=$E778)*(ROW(TableDiv[Agency])-ROW(TableDiv[[#Headers],[Agency]])),COLUMNS($F$7:AK$7))))</f>
        <v/>
      </c>
      <c r="AL778" s="1069" t="str" cm="1">
        <f t="array" ref="AL778">IF($D778&lt;COLUMNS($F$7:AL$7),"",INDEX(TableDiv[[GASB]:[GASB]],_xlfn.AGGREGATE(15,3,(TableDiv[[Agency]:[Agency]]=$E778)/(TableDiv[[Agency]:[Agency]]=$E778)*(ROW(TableDiv[Agency])-ROW(TableDiv[[#Headers],[Agency]])),COLUMNS($F$7:AL$7))))</f>
        <v/>
      </c>
      <c r="AM778" s="1069" t="str" cm="1">
        <f t="array" ref="AM778">IF($D778&lt;COLUMNS($F$7:AM$7),"",INDEX(TableDiv[[GASB]:[GASB]],_xlfn.AGGREGATE(15,3,(TableDiv[[Agency]:[Agency]]=$E778)/(TableDiv[[Agency]:[Agency]]=$E778)*(ROW(TableDiv[Agency])-ROW(TableDiv[[#Headers],[Agency]])),COLUMNS($F$7:AM$7))))</f>
        <v/>
      </c>
      <c r="AN778" s="1069"/>
      <c r="AO778" s="1069"/>
      <c r="AP778" s="1069"/>
      <c r="AQ778" s="1069"/>
      <c r="AR778" s="1069"/>
      <c r="AS778" s="1069"/>
    </row>
    <row r="779" spans="1:45">
      <c r="A779" s="1069"/>
      <c r="B779" s="1069"/>
      <c r="C779" s="1069"/>
      <c r="W779" s="1069" t="str" cm="1">
        <f t="array" ref="W779">IF($D779&lt;COLUMNS($F$7:W$7),"",INDEX(TableDiv[[GASB]:[GASB]],_xlfn.AGGREGATE(15,3,(TableDiv[[Agency]:[Agency]]=$E779)/(TableDiv[[Agency]:[Agency]]=$E779)*(ROW(TableDiv[Agency])-ROW(TableDiv[[#Headers],[Agency]])),COLUMNS($F$7:W$7))))</f>
        <v/>
      </c>
      <c r="X779" s="1069" t="str" cm="1">
        <f t="array" ref="X779">IF($D779&lt;COLUMNS($F$7:X$7),"",INDEX(TableDiv[[GASB]:[GASB]],_xlfn.AGGREGATE(15,3,(TableDiv[[Agency]:[Agency]]=$E779)/(TableDiv[[Agency]:[Agency]]=$E779)*(ROW(TableDiv[Agency])-ROW(TableDiv[[#Headers],[Agency]])),COLUMNS($F$7:X$7))))</f>
        <v/>
      </c>
      <c r="Y779" s="1069" t="str" cm="1">
        <f t="array" ref="Y779">IF($D779&lt;COLUMNS($F$7:Y$7),"",INDEX(TableDiv[[GASB]:[GASB]],_xlfn.AGGREGATE(15,3,(TableDiv[[Agency]:[Agency]]=$E779)/(TableDiv[[Agency]:[Agency]]=$E779)*(ROW(TableDiv[Agency])-ROW(TableDiv[[#Headers],[Agency]])),COLUMNS($F$7:Y$7))))</f>
        <v/>
      </c>
      <c r="Z779" s="1069" t="str" cm="1">
        <f t="array" ref="Z779">IF($D779&lt;COLUMNS($F$7:Z$7),"",INDEX(TableDiv[[GASB]:[GASB]],_xlfn.AGGREGATE(15,3,(TableDiv[[Agency]:[Agency]]=$E779)/(TableDiv[[Agency]:[Agency]]=$E779)*(ROW(TableDiv[Agency])-ROW(TableDiv[[#Headers],[Agency]])),COLUMNS($F$7:Z$7))))</f>
        <v/>
      </c>
      <c r="AA779" s="1069" t="str" cm="1">
        <f t="array" ref="AA779">IF($D779&lt;COLUMNS($F$7:AA$7),"",INDEX(TableDiv[[GASB]:[GASB]],_xlfn.AGGREGATE(15,3,(TableDiv[[Agency]:[Agency]]=$E779)/(TableDiv[[Agency]:[Agency]]=$E779)*(ROW(TableDiv[Agency])-ROW(TableDiv[[#Headers],[Agency]])),COLUMNS($F$7:AA$7))))</f>
        <v/>
      </c>
      <c r="AB779" s="1069" t="str" cm="1">
        <f t="array" ref="AB779">IF($D779&lt;COLUMNS($F$7:AB$7),"",INDEX(TableDiv[[GASB]:[GASB]],_xlfn.AGGREGATE(15,3,(TableDiv[[Agency]:[Agency]]=$E779)/(TableDiv[[Agency]:[Agency]]=$E779)*(ROW(TableDiv[Agency])-ROW(TableDiv[[#Headers],[Agency]])),COLUMNS($F$7:AB$7))))</f>
        <v/>
      </c>
      <c r="AC779" s="1069" t="str" cm="1">
        <f t="array" ref="AC779">IF($D779&lt;COLUMNS($F$7:AC$7),"",INDEX(TableDiv[[GASB]:[GASB]],_xlfn.AGGREGATE(15,3,(TableDiv[[Agency]:[Agency]]=$E779)/(TableDiv[[Agency]:[Agency]]=$E779)*(ROW(TableDiv[Agency])-ROW(TableDiv[[#Headers],[Agency]])),COLUMNS($F$7:AC$7))))</f>
        <v/>
      </c>
      <c r="AD779" s="1069" t="str" cm="1">
        <f t="array" ref="AD779">IF($D779&lt;COLUMNS($F$7:AD$7),"",INDEX(TableDiv[[GASB]:[GASB]],_xlfn.AGGREGATE(15,3,(TableDiv[[Agency]:[Agency]]=$E779)/(TableDiv[[Agency]:[Agency]]=$E779)*(ROW(TableDiv[Agency])-ROW(TableDiv[[#Headers],[Agency]])),COLUMNS($F$7:AD$7))))</f>
        <v/>
      </c>
      <c r="AE779" s="1069" t="str" cm="1">
        <f t="array" ref="AE779">IF($D779&lt;COLUMNS($F$7:AE$7),"",INDEX(TableDiv[[GASB]:[GASB]],_xlfn.AGGREGATE(15,3,(TableDiv[[Agency]:[Agency]]=$E779)/(TableDiv[[Agency]:[Agency]]=$E779)*(ROW(TableDiv[Agency])-ROW(TableDiv[[#Headers],[Agency]])),COLUMNS($F$7:AE$7))))</f>
        <v/>
      </c>
      <c r="AF779" s="1069" t="str" cm="1">
        <f t="array" ref="AF779">IF($D779&lt;COLUMNS($F$7:AF$7),"",INDEX(TableDiv[[GASB]:[GASB]],_xlfn.AGGREGATE(15,3,(TableDiv[[Agency]:[Agency]]=$E779)/(TableDiv[[Agency]:[Agency]]=$E779)*(ROW(TableDiv[Agency])-ROW(TableDiv[[#Headers],[Agency]])),COLUMNS($F$7:AF$7))))</f>
        <v/>
      </c>
      <c r="AG779" s="1069" t="str" cm="1">
        <f t="array" ref="AG779">IF($D779&lt;COLUMNS($F$7:AG$7),"",INDEX(TableDiv[[GASB]:[GASB]],_xlfn.AGGREGATE(15,3,(TableDiv[[Agency]:[Agency]]=$E779)/(TableDiv[[Agency]:[Agency]]=$E779)*(ROW(TableDiv[Agency])-ROW(TableDiv[[#Headers],[Agency]])),COLUMNS($F$7:AG$7))))</f>
        <v/>
      </c>
      <c r="AH779" s="1069" t="str" cm="1">
        <f t="array" ref="AH779">IF($D779&lt;COLUMNS($F$7:AH$7),"",INDEX(TableDiv[[GASB]:[GASB]],_xlfn.AGGREGATE(15,3,(TableDiv[[Agency]:[Agency]]=$E779)/(TableDiv[[Agency]:[Agency]]=$E779)*(ROW(TableDiv[Agency])-ROW(TableDiv[[#Headers],[Agency]])),COLUMNS($F$7:AH$7))))</f>
        <v/>
      </c>
      <c r="AI779" s="1069" t="str" cm="1">
        <f t="array" ref="AI779">IF($D779&lt;COLUMNS($F$7:AI$7),"",INDEX(TableDiv[[GASB]:[GASB]],_xlfn.AGGREGATE(15,3,(TableDiv[[Agency]:[Agency]]=$E779)/(TableDiv[[Agency]:[Agency]]=$E779)*(ROW(TableDiv[Agency])-ROW(TableDiv[[#Headers],[Agency]])),COLUMNS($F$7:AI$7))))</f>
        <v/>
      </c>
      <c r="AJ779" s="1069" t="str" cm="1">
        <f t="array" ref="AJ779">IF($D779&lt;COLUMNS($F$7:AJ$7),"",INDEX(TableDiv[[GASB]:[GASB]],_xlfn.AGGREGATE(15,3,(TableDiv[[Agency]:[Agency]]=$E779)/(TableDiv[[Agency]:[Agency]]=$E779)*(ROW(TableDiv[Agency])-ROW(TableDiv[[#Headers],[Agency]])),COLUMNS($F$7:AJ$7))))</f>
        <v/>
      </c>
      <c r="AK779" s="1069" t="str" cm="1">
        <f t="array" ref="AK779">IF($D779&lt;COLUMNS($F$7:AK$7),"",INDEX(TableDiv[[GASB]:[GASB]],_xlfn.AGGREGATE(15,3,(TableDiv[[Agency]:[Agency]]=$E779)/(TableDiv[[Agency]:[Agency]]=$E779)*(ROW(TableDiv[Agency])-ROW(TableDiv[[#Headers],[Agency]])),COLUMNS($F$7:AK$7))))</f>
        <v/>
      </c>
      <c r="AL779" s="1069" t="str" cm="1">
        <f t="array" ref="AL779">IF($D779&lt;COLUMNS($F$7:AL$7),"",INDEX(TableDiv[[GASB]:[GASB]],_xlfn.AGGREGATE(15,3,(TableDiv[[Agency]:[Agency]]=$E779)/(TableDiv[[Agency]:[Agency]]=$E779)*(ROW(TableDiv[Agency])-ROW(TableDiv[[#Headers],[Agency]])),COLUMNS($F$7:AL$7))))</f>
        <v/>
      </c>
      <c r="AM779" s="1069" t="str" cm="1">
        <f t="array" ref="AM779">IF($D779&lt;COLUMNS($F$7:AM$7),"",INDEX(TableDiv[[GASB]:[GASB]],_xlfn.AGGREGATE(15,3,(TableDiv[[Agency]:[Agency]]=$E779)/(TableDiv[[Agency]:[Agency]]=$E779)*(ROW(TableDiv[Agency])-ROW(TableDiv[[#Headers],[Agency]])),COLUMNS($F$7:AM$7))))</f>
        <v/>
      </c>
      <c r="AN779" s="1069"/>
      <c r="AO779" s="1069"/>
      <c r="AP779" s="1069"/>
      <c r="AQ779" s="1069"/>
      <c r="AR779" s="1069"/>
      <c r="AS779" s="1069"/>
    </row>
    <row r="780" spans="1:45">
      <c r="A780" s="1069"/>
      <c r="B780" s="1069"/>
      <c r="C780" s="1069"/>
      <c r="W780" s="1069" t="str" cm="1">
        <f t="array" ref="W780">IF($D780&lt;COLUMNS($F$7:W$7),"",INDEX(TableDiv[[GASB]:[GASB]],_xlfn.AGGREGATE(15,3,(TableDiv[[Agency]:[Agency]]=$E780)/(TableDiv[[Agency]:[Agency]]=$E780)*(ROW(TableDiv[Agency])-ROW(TableDiv[[#Headers],[Agency]])),COLUMNS($F$7:W$7))))</f>
        <v/>
      </c>
      <c r="X780" s="1069" t="str" cm="1">
        <f t="array" ref="X780">IF($D780&lt;COLUMNS($F$7:X$7),"",INDEX(TableDiv[[GASB]:[GASB]],_xlfn.AGGREGATE(15,3,(TableDiv[[Agency]:[Agency]]=$E780)/(TableDiv[[Agency]:[Agency]]=$E780)*(ROW(TableDiv[Agency])-ROW(TableDiv[[#Headers],[Agency]])),COLUMNS($F$7:X$7))))</f>
        <v/>
      </c>
      <c r="Y780" s="1069" t="str" cm="1">
        <f t="array" ref="Y780">IF($D780&lt;COLUMNS($F$7:Y$7),"",INDEX(TableDiv[[GASB]:[GASB]],_xlfn.AGGREGATE(15,3,(TableDiv[[Agency]:[Agency]]=$E780)/(TableDiv[[Agency]:[Agency]]=$E780)*(ROW(TableDiv[Agency])-ROW(TableDiv[[#Headers],[Agency]])),COLUMNS($F$7:Y$7))))</f>
        <v/>
      </c>
      <c r="Z780" s="1069" t="str" cm="1">
        <f t="array" ref="Z780">IF($D780&lt;COLUMNS($F$7:Z$7),"",INDEX(TableDiv[[GASB]:[GASB]],_xlfn.AGGREGATE(15,3,(TableDiv[[Agency]:[Agency]]=$E780)/(TableDiv[[Agency]:[Agency]]=$E780)*(ROW(TableDiv[Agency])-ROW(TableDiv[[#Headers],[Agency]])),COLUMNS($F$7:Z$7))))</f>
        <v/>
      </c>
      <c r="AA780" s="1069" t="str" cm="1">
        <f t="array" ref="AA780">IF($D780&lt;COLUMNS($F$7:AA$7),"",INDEX(TableDiv[[GASB]:[GASB]],_xlfn.AGGREGATE(15,3,(TableDiv[[Agency]:[Agency]]=$E780)/(TableDiv[[Agency]:[Agency]]=$E780)*(ROW(TableDiv[Agency])-ROW(TableDiv[[#Headers],[Agency]])),COLUMNS($F$7:AA$7))))</f>
        <v/>
      </c>
      <c r="AB780" s="1069" t="str" cm="1">
        <f t="array" ref="AB780">IF($D780&lt;COLUMNS($F$7:AB$7),"",INDEX(TableDiv[[GASB]:[GASB]],_xlfn.AGGREGATE(15,3,(TableDiv[[Agency]:[Agency]]=$E780)/(TableDiv[[Agency]:[Agency]]=$E780)*(ROW(TableDiv[Agency])-ROW(TableDiv[[#Headers],[Agency]])),COLUMNS($F$7:AB$7))))</f>
        <v/>
      </c>
      <c r="AC780" s="1069" t="str" cm="1">
        <f t="array" ref="AC780">IF($D780&lt;COLUMNS($F$7:AC$7),"",INDEX(TableDiv[[GASB]:[GASB]],_xlfn.AGGREGATE(15,3,(TableDiv[[Agency]:[Agency]]=$E780)/(TableDiv[[Agency]:[Agency]]=$E780)*(ROW(TableDiv[Agency])-ROW(TableDiv[[#Headers],[Agency]])),COLUMNS($F$7:AC$7))))</f>
        <v/>
      </c>
      <c r="AD780" s="1069" t="str" cm="1">
        <f t="array" ref="AD780">IF($D780&lt;COLUMNS($F$7:AD$7),"",INDEX(TableDiv[[GASB]:[GASB]],_xlfn.AGGREGATE(15,3,(TableDiv[[Agency]:[Agency]]=$E780)/(TableDiv[[Agency]:[Agency]]=$E780)*(ROW(TableDiv[Agency])-ROW(TableDiv[[#Headers],[Agency]])),COLUMNS($F$7:AD$7))))</f>
        <v/>
      </c>
      <c r="AE780" s="1069" t="str" cm="1">
        <f t="array" ref="AE780">IF($D780&lt;COLUMNS($F$7:AE$7),"",INDEX(TableDiv[[GASB]:[GASB]],_xlfn.AGGREGATE(15,3,(TableDiv[[Agency]:[Agency]]=$E780)/(TableDiv[[Agency]:[Agency]]=$E780)*(ROW(TableDiv[Agency])-ROW(TableDiv[[#Headers],[Agency]])),COLUMNS($F$7:AE$7))))</f>
        <v/>
      </c>
      <c r="AF780" s="1069" t="str" cm="1">
        <f t="array" ref="AF780">IF($D780&lt;COLUMNS($F$7:AF$7),"",INDEX(TableDiv[[GASB]:[GASB]],_xlfn.AGGREGATE(15,3,(TableDiv[[Agency]:[Agency]]=$E780)/(TableDiv[[Agency]:[Agency]]=$E780)*(ROW(TableDiv[Agency])-ROW(TableDiv[[#Headers],[Agency]])),COLUMNS($F$7:AF$7))))</f>
        <v/>
      </c>
      <c r="AG780" s="1069" t="str" cm="1">
        <f t="array" ref="AG780">IF($D780&lt;COLUMNS($F$7:AG$7),"",INDEX(TableDiv[[GASB]:[GASB]],_xlfn.AGGREGATE(15,3,(TableDiv[[Agency]:[Agency]]=$E780)/(TableDiv[[Agency]:[Agency]]=$E780)*(ROW(TableDiv[Agency])-ROW(TableDiv[[#Headers],[Agency]])),COLUMNS($F$7:AG$7))))</f>
        <v/>
      </c>
      <c r="AH780" s="1069" t="str" cm="1">
        <f t="array" ref="AH780">IF($D780&lt;COLUMNS($F$7:AH$7),"",INDEX(TableDiv[[GASB]:[GASB]],_xlfn.AGGREGATE(15,3,(TableDiv[[Agency]:[Agency]]=$E780)/(TableDiv[[Agency]:[Agency]]=$E780)*(ROW(TableDiv[Agency])-ROW(TableDiv[[#Headers],[Agency]])),COLUMNS($F$7:AH$7))))</f>
        <v/>
      </c>
      <c r="AI780" s="1069" t="str" cm="1">
        <f t="array" ref="AI780">IF($D780&lt;COLUMNS($F$7:AI$7),"",INDEX(TableDiv[[GASB]:[GASB]],_xlfn.AGGREGATE(15,3,(TableDiv[[Agency]:[Agency]]=$E780)/(TableDiv[[Agency]:[Agency]]=$E780)*(ROW(TableDiv[Agency])-ROW(TableDiv[[#Headers],[Agency]])),COLUMNS($F$7:AI$7))))</f>
        <v/>
      </c>
      <c r="AJ780" s="1069" t="str" cm="1">
        <f t="array" ref="AJ780">IF($D780&lt;COLUMNS($F$7:AJ$7),"",INDEX(TableDiv[[GASB]:[GASB]],_xlfn.AGGREGATE(15,3,(TableDiv[[Agency]:[Agency]]=$E780)/(TableDiv[[Agency]:[Agency]]=$E780)*(ROW(TableDiv[Agency])-ROW(TableDiv[[#Headers],[Agency]])),COLUMNS($F$7:AJ$7))))</f>
        <v/>
      </c>
      <c r="AK780" s="1069" t="str" cm="1">
        <f t="array" ref="AK780">IF($D780&lt;COLUMNS($F$7:AK$7),"",INDEX(TableDiv[[GASB]:[GASB]],_xlfn.AGGREGATE(15,3,(TableDiv[[Agency]:[Agency]]=$E780)/(TableDiv[[Agency]:[Agency]]=$E780)*(ROW(TableDiv[Agency])-ROW(TableDiv[[#Headers],[Agency]])),COLUMNS($F$7:AK$7))))</f>
        <v/>
      </c>
      <c r="AL780" s="1069" t="str" cm="1">
        <f t="array" ref="AL780">IF($D780&lt;COLUMNS($F$7:AL$7),"",INDEX(TableDiv[[GASB]:[GASB]],_xlfn.AGGREGATE(15,3,(TableDiv[[Agency]:[Agency]]=$E780)/(TableDiv[[Agency]:[Agency]]=$E780)*(ROW(TableDiv[Agency])-ROW(TableDiv[[#Headers],[Agency]])),COLUMNS($F$7:AL$7))))</f>
        <v/>
      </c>
      <c r="AM780" s="1069" t="str" cm="1">
        <f t="array" ref="AM780">IF($D780&lt;COLUMNS($F$7:AM$7),"",INDEX(TableDiv[[GASB]:[GASB]],_xlfn.AGGREGATE(15,3,(TableDiv[[Agency]:[Agency]]=$E780)/(TableDiv[[Agency]:[Agency]]=$E780)*(ROW(TableDiv[Agency])-ROW(TableDiv[[#Headers],[Agency]])),COLUMNS($F$7:AM$7))))</f>
        <v/>
      </c>
      <c r="AN780" s="1069"/>
      <c r="AO780" s="1069"/>
      <c r="AP780" s="1069"/>
      <c r="AQ780" s="1069"/>
      <c r="AR780" s="1069"/>
      <c r="AS780" s="1069"/>
    </row>
    <row r="781" spans="1:45">
      <c r="A781" s="1069"/>
      <c r="B781" s="1069"/>
      <c r="C781" s="1069"/>
      <c r="W781" s="1069" t="str" cm="1">
        <f t="array" ref="W781">IF($D781&lt;COLUMNS($F$7:W$7),"",INDEX(TableDiv[[GASB]:[GASB]],_xlfn.AGGREGATE(15,3,(TableDiv[[Agency]:[Agency]]=$E781)/(TableDiv[[Agency]:[Agency]]=$E781)*(ROW(TableDiv[Agency])-ROW(TableDiv[[#Headers],[Agency]])),COLUMNS($F$7:W$7))))</f>
        <v/>
      </c>
      <c r="X781" s="1069" t="str" cm="1">
        <f t="array" ref="X781">IF($D781&lt;COLUMNS($F$7:X$7),"",INDEX(TableDiv[[GASB]:[GASB]],_xlfn.AGGREGATE(15,3,(TableDiv[[Agency]:[Agency]]=$E781)/(TableDiv[[Agency]:[Agency]]=$E781)*(ROW(TableDiv[Agency])-ROW(TableDiv[[#Headers],[Agency]])),COLUMNS($F$7:X$7))))</f>
        <v/>
      </c>
      <c r="Y781" s="1069" t="str" cm="1">
        <f t="array" ref="Y781">IF($D781&lt;COLUMNS($F$7:Y$7),"",INDEX(TableDiv[[GASB]:[GASB]],_xlfn.AGGREGATE(15,3,(TableDiv[[Agency]:[Agency]]=$E781)/(TableDiv[[Agency]:[Agency]]=$E781)*(ROW(TableDiv[Agency])-ROW(TableDiv[[#Headers],[Agency]])),COLUMNS($F$7:Y$7))))</f>
        <v/>
      </c>
      <c r="Z781" s="1069" t="str" cm="1">
        <f t="array" ref="Z781">IF($D781&lt;COLUMNS($F$7:Z$7),"",INDEX(TableDiv[[GASB]:[GASB]],_xlfn.AGGREGATE(15,3,(TableDiv[[Agency]:[Agency]]=$E781)/(TableDiv[[Agency]:[Agency]]=$E781)*(ROW(TableDiv[Agency])-ROW(TableDiv[[#Headers],[Agency]])),COLUMNS($F$7:Z$7))))</f>
        <v/>
      </c>
      <c r="AA781" s="1069" t="str" cm="1">
        <f t="array" ref="AA781">IF($D781&lt;COLUMNS($F$7:AA$7),"",INDEX(TableDiv[[GASB]:[GASB]],_xlfn.AGGREGATE(15,3,(TableDiv[[Agency]:[Agency]]=$E781)/(TableDiv[[Agency]:[Agency]]=$E781)*(ROW(TableDiv[Agency])-ROW(TableDiv[[#Headers],[Agency]])),COLUMNS($F$7:AA$7))))</f>
        <v/>
      </c>
      <c r="AB781" s="1069" t="str" cm="1">
        <f t="array" ref="AB781">IF($D781&lt;COLUMNS($F$7:AB$7),"",INDEX(TableDiv[[GASB]:[GASB]],_xlfn.AGGREGATE(15,3,(TableDiv[[Agency]:[Agency]]=$E781)/(TableDiv[[Agency]:[Agency]]=$E781)*(ROW(TableDiv[Agency])-ROW(TableDiv[[#Headers],[Agency]])),COLUMNS($F$7:AB$7))))</f>
        <v/>
      </c>
      <c r="AC781" s="1069" t="str" cm="1">
        <f t="array" ref="AC781">IF($D781&lt;COLUMNS($F$7:AC$7),"",INDEX(TableDiv[[GASB]:[GASB]],_xlfn.AGGREGATE(15,3,(TableDiv[[Agency]:[Agency]]=$E781)/(TableDiv[[Agency]:[Agency]]=$E781)*(ROW(TableDiv[Agency])-ROW(TableDiv[[#Headers],[Agency]])),COLUMNS($F$7:AC$7))))</f>
        <v/>
      </c>
      <c r="AD781" s="1069" t="str" cm="1">
        <f t="array" ref="AD781">IF($D781&lt;COLUMNS($F$7:AD$7),"",INDEX(TableDiv[[GASB]:[GASB]],_xlfn.AGGREGATE(15,3,(TableDiv[[Agency]:[Agency]]=$E781)/(TableDiv[[Agency]:[Agency]]=$E781)*(ROW(TableDiv[Agency])-ROW(TableDiv[[#Headers],[Agency]])),COLUMNS($F$7:AD$7))))</f>
        <v/>
      </c>
      <c r="AE781" s="1069" t="str" cm="1">
        <f t="array" ref="AE781">IF($D781&lt;COLUMNS($F$7:AE$7),"",INDEX(TableDiv[[GASB]:[GASB]],_xlfn.AGGREGATE(15,3,(TableDiv[[Agency]:[Agency]]=$E781)/(TableDiv[[Agency]:[Agency]]=$E781)*(ROW(TableDiv[Agency])-ROW(TableDiv[[#Headers],[Agency]])),COLUMNS($F$7:AE$7))))</f>
        <v/>
      </c>
      <c r="AF781" s="1069" t="str" cm="1">
        <f t="array" ref="AF781">IF($D781&lt;COLUMNS($F$7:AF$7),"",INDEX(TableDiv[[GASB]:[GASB]],_xlfn.AGGREGATE(15,3,(TableDiv[[Agency]:[Agency]]=$E781)/(TableDiv[[Agency]:[Agency]]=$E781)*(ROW(TableDiv[Agency])-ROW(TableDiv[[#Headers],[Agency]])),COLUMNS($F$7:AF$7))))</f>
        <v/>
      </c>
      <c r="AG781" s="1069" t="str" cm="1">
        <f t="array" ref="AG781">IF($D781&lt;COLUMNS($F$7:AG$7),"",INDEX(TableDiv[[GASB]:[GASB]],_xlfn.AGGREGATE(15,3,(TableDiv[[Agency]:[Agency]]=$E781)/(TableDiv[[Agency]:[Agency]]=$E781)*(ROW(TableDiv[Agency])-ROW(TableDiv[[#Headers],[Agency]])),COLUMNS($F$7:AG$7))))</f>
        <v/>
      </c>
      <c r="AH781" s="1069" t="str" cm="1">
        <f t="array" ref="AH781">IF($D781&lt;COLUMNS($F$7:AH$7),"",INDEX(TableDiv[[GASB]:[GASB]],_xlfn.AGGREGATE(15,3,(TableDiv[[Agency]:[Agency]]=$E781)/(TableDiv[[Agency]:[Agency]]=$E781)*(ROW(TableDiv[Agency])-ROW(TableDiv[[#Headers],[Agency]])),COLUMNS($F$7:AH$7))))</f>
        <v/>
      </c>
      <c r="AI781" s="1069" t="str" cm="1">
        <f t="array" ref="AI781">IF($D781&lt;COLUMNS($F$7:AI$7),"",INDEX(TableDiv[[GASB]:[GASB]],_xlfn.AGGREGATE(15,3,(TableDiv[[Agency]:[Agency]]=$E781)/(TableDiv[[Agency]:[Agency]]=$E781)*(ROW(TableDiv[Agency])-ROW(TableDiv[[#Headers],[Agency]])),COLUMNS($F$7:AI$7))))</f>
        <v/>
      </c>
      <c r="AJ781" s="1069" t="str" cm="1">
        <f t="array" ref="AJ781">IF($D781&lt;COLUMNS($F$7:AJ$7),"",INDEX(TableDiv[[GASB]:[GASB]],_xlfn.AGGREGATE(15,3,(TableDiv[[Agency]:[Agency]]=$E781)/(TableDiv[[Agency]:[Agency]]=$E781)*(ROW(TableDiv[Agency])-ROW(TableDiv[[#Headers],[Agency]])),COLUMNS($F$7:AJ$7))))</f>
        <v/>
      </c>
      <c r="AK781" s="1069" t="str" cm="1">
        <f t="array" ref="AK781">IF($D781&lt;COLUMNS($F$7:AK$7),"",INDEX(TableDiv[[GASB]:[GASB]],_xlfn.AGGREGATE(15,3,(TableDiv[[Agency]:[Agency]]=$E781)/(TableDiv[[Agency]:[Agency]]=$E781)*(ROW(TableDiv[Agency])-ROW(TableDiv[[#Headers],[Agency]])),COLUMNS($F$7:AK$7))))</f>
        <v/>
      </c>
      <c r="AL781" s="1069" t="str" cm="1">
        <f t="array" ref="AL781">IF($D781&lt;COLUMNS($F$7:AL$7),"",INDEX(TableDiv[[GASB]:[GASB]],_xlfn.AGGREGATE(15,3,(TableDiv[[Agency]:[Agency]]=$E781)/(TableDiv[[Agency]:[Agency]]=$E781)*(ROW(TableDiv[Agency])-ROW(TableDiv[[#Headers],[Agency]])),COLUMNS($F$7:AL$7))))</f>
        <v/>
      </c>
      <c r="AM781" s="1069" t="str" cm="1">
        <f t="array" ref="AM781">IF($D781&lt;COLUMNS($F$7:AM$7),"",INDEX(TableDiv[[GASB]:[GASB]],_xlfn.AGGREGATE(15,3,(TableDiv[[Agency]:[Agency]]=$E781)/(TableDiv[[Agency]:[Agency]]=$E781)*(ROW(TableDiv[Agency])-ROW(TableDiv[[#Headers],[Agency]])),COLUMNS($F$7:AM$7))))</f>
        <v/>
      </c>
      <c r="AN781" s="1069"/>
      <c r="AO781" s="1069"/>
      <c r="AP781" s="1069"/>
      <c r="AQ781" s="1069"/>
      <c r="AR781" s="1069"/>
      <c r="AS781" s="1069"/>
    </row>
    <row r="782" spans="1:45">
      <c r="A782" s="1069"/>
      <c r="B782" s="1069"/>
      <c r="C782" s="1069"/>
      <c r="W782" s="1069" t="str" cm="1">
        <f t="array" ref="W782">IF($D782&lt;COLUMNS($F$7:W$7),"",INDEX(TableDiv[[GASB]:[GASB]],_xlfn.AGGREGATE(15,3,(TableDiv[[Agency]:[Agency]]=$E782)/(TableDiv[[Agency]:[Agency]]=$E782)*(ROW(TableDiv[Agency])-ROW(TableDiv[[#Headers],[Agency]])),COLUMNS($F$7:W$7))))</f>
        <v/>
      </c>
      <c r="X782" s="1069" t="str" cm="1">
        <f t="array" ref="X782">IF($D782&lt;COLUMNS($F$7:X$7),"",INDEX(TableDiv[[GASB]:[GASB]],_xlfn.AGGREGATE(15,3,(TableDiv[[Agency]:[Agency]]=$E782)/(TableDiv[[Agency]:[Agency]]=$E782)*(ROW(TableDiv[Agency])-ROW(TableDiv[[#Headers],[Agency]])),COLUMNS($F$7:X$7))))</f>
        <v/>
      </c>
      <c r="Y782" s="1069" t="str" cm="1">
        <f t="array" ref="Y782">IF($D782&lt;COLUMNS($F$7:Y$7),"",INDEX(TableDiv[[GASB]:[GASB]],_xlfn.AGGREGATE(15,3,(TableDiv[[Agency]:[Agency]]=$E782)/(TableDiv[[Agency]:[Agency]]=$E782)*(ROW(TableDiv[Agency])-ROW(TableDiv[[#Headers],[Agency]])),COLUMNS($F$7:Y$7))))</f>
        <v/>
      </c>
      <c r="Z782" s="1069" t="str" cm="1">
        <f t="array" ref="Z782">IF($D782&lt;COLUMNS($F$7:Z$7),"",INDEX(TableDiv[[GASB]:[GASB]],_xlfn.AGGREGATE(15,3,(TableDiv[[Agency]:[Agency]]=$E782)/(TableDiv[[Agency]:[Agency]]=$E782)*(ROW(TableDiv[Agency])-ROW(TableDiv[[#Headers],[Agency]])),COLUMNS($F$7:Z$7))))</f>
        <v/>
      </c>
      <c r="AA782" s="1069" t="str" cm="1">
        <f t="array" ref="AA782">IF($D782&lt;COLUMNS($F$7:AA$7),"",INDEX(TableDiv[[GASB]:[GASB]],_xlfn.AGGREGATE(15,3,(TableDiv[[Agency]:[Agency]]=$E782)/(TableDiv[[Agency]:[Agency]]=$E782)*(ROW(TableDiv[Agency])-ROW(TableDiv[[#Headers],[Agency]])),COLUMNS($F$7:AA$7))))</f>
        <v/>
      </c>
      <c r="AB782" s="1069" t="str" cm="1">
        <f t="array" ref="AB782">IF($D782&lt;COLUMNS($F$7:AB$7),"",INDEX(TableDiv[[GASB]:[GASB]],_xlfn.AGGREGATE(15,3,(TableDiv[[Agency]:[Agency]]=$E782)/(TableDiv[[Agency]:[Agency]]=$E782)*(ROW(TableDiv[Agency])-ROW(TableDiv[[#Headers],[Agency]])),COLUMNS($F$7:AB$7))))</f>
        <v/>
      </c>
      <c r="AC782" s="1069" t="str" cm="1">
        <f t="array" ref="AC782">IF($D782&lt;COLUMNS($F$7:AC$7),"",INDEX(TableDiv[[GASB]:[GASB]],_xlfn.AGGREGATE(15,3,(TableDiv[[Agency]:[Agency]]=$E782)/(TableDiv[[Agency]:[Agency]]=$E782)*(ROW(TableDiv[Agency])-ROW(TableDiv[[#Headers],[Agency]])),COLUMNS($F$7:AC$7))))</f>
        <v/>
      </c>
      <c r="AD782" s="1069" t="str" cm="1">
        <f t="array" ref="AD782">IF($D782&lt;COLUMNS($F$7:AD$7),"",INDEX(TableDiv[[GASB]:[GASB]],_xlfn.AGGREGATE(15,3,(TableDiv[[Agency]:[Agency]]=$E782)/(TableDiv[[Agency]:[Agency]]=$E782)*(ROW(TableDiv[Agency])-ROW(TableDiv[[#Headers],[Agency]])),COLUMNS($F$7:AD$7))))</f>
        <v/>
      </c>
      <c r="AE782" s="1069" t="str" cm="1">
        <f t="array" ref="AE782">IF($D782&lt;COLUMNS($F$7:AE$7),"",INDEX(TableDiv[[GASB]:[GASB]],_xlfn.AGGREGATE(15,3,(TableDiv[[Agency]:[Agency]]=$E782)/(TableDiv[[Agency]:[Agency]]=$E782)*(ROW(TableDiv[Agency])-ROW(TableDiv[[#Headers],[Agency]])),COLUMNS($F$7:AE$7))))</f>
        <v/>
      </c>
      <c r="AF782" s="1069" t="str" cm="1">
        <f t="array" ref="AF782">IF($D782&lt;COLUMNS($F$7:AF$7),"",INDEX(TableDiv[[GASB]:[GASB]],_xlfn.AGGREGATE(15,3,(TableDiv[[Agency]:[Agency]]=$E782)/(TableDiv[[Agency]:[Agency]]=$E782)*(ROW(TableDiv[Agency])-ROW(TableDiv[[#Headers],[Agency]])),COLUMNS($F$7:AF$7))))</f>
        <v/>
      </c>
      <c r="AG782" s="1069" t="str" cm="1">
        <f t="array" ref="AG782">IF($D782&lt;COLUMNS($F$7:AG$7),"",INDEX(TableDiv[[GASB]:[GASB]],_xlfn.AGGREGATE(15,3,(TableDiv[[Agency]:[Agency]]=$E782)/(TableDiv[[Agency]:[Agency]]=$E782)*(ROW(TableDiv[Agency])-ROW(TableDiv[[#Headers],[Agency]])),COLUMNS($F$7:AG$7))))</f>
        <v/>
      </c>
      <c r="AH782" s="1069" t="str" cm="1">
        <f t="array" ref="AH782">IF($D782&lt;COLUMNS($F$7:AH$7),"",INDEX(TableDiv[[GASB]:[GASB]],_xlfn.AGGREGATE(15,3,(TableDiv[[Agency]:[Agency]]=$E782)/(TableDiv[[Agency]:[Agency]]=$E782)*(ROW(TableDiv[Agency])-ROW(TableDiv[[#Headers],[Agency]])),COLUMNS($F$7:AH$7))))</f>
        <v/>
      </c>
      <c r="AI782" s="1069" t="str" cm="1">
        <f t="array" ref="AI782">IF($D782&lt;COLUMNS($F$7:AI$7),"",INDEX(TableDiv[[GASB]:[GASB]],_xlfn.AGGREGATE(15,3,(TableDiv[[Agency]:[Agency]]=$E782)/(TableDiv[[Agency]:[Agency]]=$E782)*(ROW(TableDiv[Agency])-ROW(TableDiv[[#Headers],[Agency]])),COLUMNS($F$7:AI$7))))</f>
        <v/>
      </c>
      <c r="AJ782" s="1069" t="str" cm="1">
        <f t="array" ref="AJ782">IF($D782&lt;COLUMNS($F$7:AJ$7),"",INDEX(TableDiv[[GASB]:[GASB]],_xlfn.AGGREGATE(15,3,(TableDiv[[Agency]:[Agency]]=$E782)/(TableDiv[[Agency]:[Agency]]=$E782)*(ROW(TableDiv[Agency])-ROW(TableDiv[[#Headers],[Agency]])),COLUMNS($F$7:AJ$7))))</f>
        <v/>
      </c>
      <c r="AK782" s="1069" t="str" cm="1">
        <f t="array" ref="AK782">IF($D782&lt;COLUMNS($F$7:AK$7),"",INDEX(TableDiv[[GASB]:[GASB]],_xlfn.AGGREGATE(15,3,(TableDiv[[Agency]:[Agency]]=$E782)/(TableDiv[[Agency]:[Agency]]=$E782)*(ROW(TableDiv[Agency])-ROW(TableDiv[[#Headers],[Agency]])),COLUMNS($F$7:AK$7))))</f>
        <v/>
      </c>
      <c r="AL782" s="1069" t="str" cm="1">
        <f t="array" ref="AL782">IF($D782&lt;COLUMNS($F$7:AL$7),"",INDEX(TableDiv[[GASB]:[GASB]],_xlfn.AGGREGATE(15,3,(TableDiv[[Agency]:[Agency]]=$E782)/(TableDiv[[Agency]:[Agency]]=$E782)*(ROW(TableDiv[Agency])-ROW(TableDiv[[#Headers],[Agency]])),COLUMNS($F$7:AL$7))))</f>
        <v/>
      </c>
      <c r="AM782" s="1069" t="str" cm="1">
        <f t="array" ref="AM782">IF($D782&lt;COLUMNS($F$7:AM$7),"",INDEX(TableDiv[[GASB]:[GASB]],_xlfn.AGGREGATE(15,3,(TableDiv[[Agency]:[Agency]]=$E782)/(TableDiv[[Agency]:[Agency]]=$E782)*(ROW(TableDiv[Agency])-ROW(TableDiv[[#Headers],[Agency]])),COLUMNS($F$7:AM$7))))</f>
        <v/>
      </c>
      <c r="AN782" s="1069"/>
      <c r="AO782" s="1069"/>
      <c r="AP782" s="1069"/>
      <c r="AQ782" s="1069"/>
      <c r="AR782" s="1069"/>
      <c r="AS782" s="1069"/>
    </row>
    <row r="783" spans="1:45">
      <c r="A783" s="1069"/>
      <c r="B783" s="1069"/>
      <c r="C783" s="1069"/>
      <c r="W783" s="1069" t="str" cm="1">
        <f t="array" ref="W783">IF($D783&lt;COLUMNS($F$7:W$7),"",INDEX(TableDiv[[GASB]:[GASB]],_xlfn.AGGREGATE(15,3,(TableDiv[[Agency]:[Agency]]=$E783)/(TableDiv[[Agency]:[Agency]]=$E783)*(ROW(TableDiv[Agency])-ROW(TableDiv[[#Headers],[Agency]])),COLUMNS($F$7:W$7))))</f>
        <v/>
      </c>
      <c r="X783" s="1069" t="str" cm="1">
        <f t="array" ref="X783">IF($D783&lt;COLUMNS($F$7:X$7),"",INDEX(TableDiv[[GASB]:[GASB]],_xlfn.AGGREGATE(15,3,(TableDiv[[Agency]:[Agency]]=$E783)/(TableDiv[[Agency]:[Agency]]=$E783)*(ROW(TableDiv[Agency])-ROW(TableDiv[[#Headers],[Agency]])),COLUMNS($F$7:X$7))))</f>
        <v/>
      </c>
      <c r="Y783" s="1069" t="str" cm="1">
        <f t="array" ref="Y783">IF($D783&lt;COLUMNS($F$7:Y$7),"",INDEX(TableDiv[[GASB]:[GASB]],_xlfn.AGGREGATE(15,3,(TableDiv[[Agency]:[Agency]]=$E783)/(TableDiv[[Agency]:[Agency]]=$E783)*(ROW(TableDiv[Agency])-ROW(TableDiv[[#Headers],[Agency]])),COLUMNS($F$7:Y$7))))</f>
        <v/>
      </c>
      <c r="Z783" s="1069" t="str" cm="1">
        <f t="array" ref="Z783">IF($D783&lt;COLUMNS($F$7:Z$7),"",INDEX(TableDiv[[GASB]:[GASB]],_xlfn.AGGREGATE(15,3,(TableDiv[[Agency]:[Agency]]=$E783)/(TableDiv[[Agency]:[Agency]]=$E783)*(ROW(TableDiv[Agency])-ROW(TableDiv[[#Headers],[Agency]])),COLUMNS($F$7:Z$7))))</f>
        <v/>
      </c>
      <c r="AA783" s="1069" t="str" cm="1">
        <f t="array" ref="AA783">IF($D783&lt;COLUMNS($F$7:AA$7),"",INDEX(TableDiv[[GASB]:[GASB]],_xlfn.AGGREGATE(15,3,(TableDiv[[Agency]:[Agency]]=$E783)/(TableDiv[[Agency]:[Agency]]=$E783)*(ROW(TableDiv[Agency])-ROW(TableDiv[[#Headers],[Agency]])),COLUMNS($F$7:AA$7))))</f>
        <v/>
      </c>
      <c r="AB783" s="1069" t="str" cm="1">
        <f t="array" ref="AB783">IF($D783&lt;COLUMNS($F$7:AB$7),"",INDEX(TableDiv[[GASB]:[GASB]],_xlfn.AGGREGATE(15,3,(TableDiv[[Agency]:[Agency]]=$E783)/(TableDiv[[Agency]:[Agency]]=$E783)*(ROW(TableDiv[Agency])-ROW(TableDiv[[#Headers],[Agency]])),COLUMNS($F$7:AB$7))))</f>
        <v/>
      </c>
      <c r="AC783" s="1069" t="str" cm="1">
        <f t="array" ref="AC783">IF($D783&lt;COLUMNS($F$7:AC$7),"",INDEX(TableDiv[[GASB]:[GASB]],_xlfn.AGGREGATE(15,3,(TableDiv[[Agency]:[Agency]]=$E783)/(TableDiv[[Agency]:[Agency]]=$E783)*(ROW(TableDiv[Agency])-ROW(TableDiv[[#Headers],[Agency]])),COLUMNS($F$7:AC$7))))</f>
        <v/>
      </c>
      <c r="AD783" s="1069" t="str" cm="1">
        <f t="array" ref="AD783">IF($D783&lt;COLUMNS($F$7:AD$7),"",INDEX(TableDiv[[GASB]:[GASB]],_xlfn.AGGREGATE(15,3,(TableDiv[[Agency]:[Agency]]=$E783)/(TableDiv[[Agency]:[Agency]]=$E783)*(ROW(TableDiv[Agency])-ROW(TableDiv[[#Headers],[Agency]])),COLUMNS($F$7:AD$7))))</f>
        <v/>
      </c>
      <c r="AE783" s="1069" t="str" cm="1">
        <f t="array" ref="AE783">IF($D783&lt;COLUMNS($F$7:AE$7),"",INDEX(TableDiv[[GASB]:[GASB]],_xlfn.AGGREGATE(15,3,(TableDiv[[Agency]:[Agency]]=$E783)/(TableDiv[[Agency]:[Agency]]=$E783)*(ROW(TableDiv[Agency])-ROW(TableDiv[[#Headers],[Agency]])),COLUMNS($F$7:AE$7))))</f>
        <v/>
      </c>
      <c r="AF783" s="1069" t="str" cm="1">
        <f t="array" ref="AF783">IF($D783&lt;COLUMNS($F$7:AF$7),"",INDEX(TableDiv[[GASB]:[GASB]],_xlfn.AGGREGATE(15,3,(TableDiv[[Agency]:[Agency]]=$E783)/(TableDiv[[Agency]:[Agency]]=$E783)*(ROW(TableDiv[Agency])-ROW(TableDiv[[#Headers],[Agency]])),COLUMNS($F$7:AF$7))))</f>
        <v/>
      </c>
      <c r="AG783" s="1069" t="str" cm="1">
        <f t="array" ref="AG783">IF($D783&lt;COLUMNS($F$7:AG$7),"",INDEX(TableDiv[[GASB]:[GASB]],_xlfn.AGGREGATE(15,3,(TableDiv[[Agency]:[Agency]]=$E783)/(TableDiv[[Agency]:[Agency]]=$E783)*(ROW(TableDiv[Agency])-ROW(TableDiv[[#Headers],[Agency]])),COLUMNS($F$7:AG$7))))</f>
        <v/>
      </c>
      <c r="AH783" s="1069" t="str" cm="1">
        <f t="array" ref="AH783">IF($D783&lt;COLUMNS($F$7:AH$7),"",INDEX(TableDiv[[GASB]:[GASB]],_xlfn.AGGREGATE(15,3,(TableDiv[[Agency]:[Agency]]=$E783)/(TableDiv[[Agency]:[Agency]]=$E783)*(ROW(TableDiv[Agency])-ROW(TableDiv[[#Headers],[Agency]])),COLUMNS($F$7:AH$7))))</f>
        <v/>
      </c>
      <c r="AI783" s="1069" t="str" cm="1">
        <f t="array" ref="AI783">IF($D783&lt;COLUMNS($F$7:AI$7),"",INDEX(TableDiv[[GASB]:[GASB]],_xlfn.AGGREGATE(15,3,(TableDiv[[Agency]:[Agency]]=$E783)/(TableDiv[[Agency]:[Agency]]=$E783)*(ROW(TableDiv[Agency])-ROW(TableDiv[[#Headers],[Agency]])),COLUMNS($F$7:AI$7))))</f>
        <v/>
      </c>
      <c r="AJ783" s="1069" t="str" cm="1">
        <f t="array" ref="AJ783">IF($D783&lt;COLUMNS($F$7:AJ$7),"",INDEX(TableDiv[[GASB]:[GASB]],_xlfn.AGGREGATE(15,3,(TableDiv[[Agency]:[Agency]]=$E783)/(TableDiv[[Agency]:[Agency]]=$E783)*(ROW(TableDiv[Agency])-ROW(TableDiv[[#Headers],[Agency]])),COLUMNS($F$7:AJ$7))))</f>
        <v/>
      </c>
      <c r="AK783" s="1069" t="str" cm="1">
        <f t="array" ref="AK783">IF($D783&lt;COLUMNS($F$7:AK$7),"",INDEX(TableDiv[[GASB]:[GASB]],_xlfn.AGGREGATE(15,3,(TableDiv[[Agency]:[Agency]]=$E783)/(TableDiv[[Agency]:[Agency]]=$E783)*(ROW(TableDiv[Agency])-ROW(TableDiv[[#Headers],[Agency]])),COLUMNS($F$7:AK$7))))</f>
        <v/>
      </c>
      <c r="AL783" s="1069" t="str" cm="1">
        <f t="array" ref="AL783">IF($D783&lt;COLUMNS($F$7:AL$7),"",INDEX(TableDiv[[GASB]:[GASB]],_xlfn.AGGREGATE(15,3,(TableDiv[[Agency]:[Agency]]=$E783)/(TableDiv[[Agency]:[Agency]]=$E783)*(ROW(TableDiv[Agency])-ROW(TableDiv[[#Headers],[Agency]])),COLUMNS($F$7:AL$7))))</f>
        <v/>
      </c>
      <c r="AM783" s="1069" t="str" cm="1">
        <f t="array" ref="AM783">IF($D783&lt;COLUMNS($F$7:AM$7),"",INDEX(TableDiv[[GASB]:[GASB]],_xlfn.AGGREGATE(15,3,(TableDiv[[Agency]:[Agency]]=$E783)/(TableDiv[[Agency]:[Agency]]=$E783)*(ROW(TableDiv[Agency])-ROW(TableDiv[[#Headers],[Agency]])),COLUMNS($F$7:AM$7))))</f>
        <v/>
      </c>
      <c r="AN783" s="1069"/>
      <c r="AO783" s="1069"/>
      <c r="AP783" s="1069"/>
      <c r="AQ783" s="1069"/>
      <c r="AR783" s="1069"/>
      <c r="AS783" s="1069"/>
    </row>
    <row r="784" spans="1:45">
      <c r="A784" s="1069"/>
      <c r="B784" s="1069"/>
      <c r="C784" s="1069"/>
      <c r="W784" s="1069" t="str" cm="1">
        <f t="array" ref="W784">IF($D784&lt;COLUMNS($F$7:W$7),"",INDEX(TableDiv[[GASB]:[GASB]],_xlfn.AGGREGATE(15,3,(TableDiv[[Agency]:[Agency]]=$E784)/(TableDiv[[Agency]:[Agency]]=$E784)*(ROW(TableDiv[Agency])-ROW(TableDiv[[#Headers],[Agency]])),COLUMNS($F$7:W$7))))</f>
        <v/>
      </c>
      <c r="X784" s="1069" t="str" cm="1">
        <f t="array" ref="X784">IF($D784&lt;COLUMNS($F$7:X$7),"",INDEX(TableDiv[[GASB]:[GASB]],_xlfn.AGGREGATE(15,3,(TableDiv[[Agency]:[Agency]]=$E784)/(TableDiv[[Agency]:[Agency]]=$E784)*(ROW(TableDiv[Agency])-ROW(TableDiv[[#Headers],[Agency]])),COLUMNS($F$7:X$7))))</f>
        <v/>
      </c>
      <c r="Y784" s="1069" t="str" cm="1">
        <f t="array" ref="Y784">IF($D784&lt;COLUMNS($F$7:Y$7),"",INDEX(TableDiv[[GASB]:[GASB]],_xlfn.AGGREGATE(15,3,(TableDiv[[Agency]:[Agency]]=$E784)/(TableDiv[[Agency]:[Agency]]=$E784)*(ROW(TableDiv[Agency])-ROW(TableDiv[[#Headers],[Agency]])),COLUMNS($F$7:Y$7))))</f>
        <v/>
      </c>
      <c r="Z784" s="1069" t="str" cm="1">
        <f t="array" ref="Z784">IF($D784&lt;COLUMNS($F$7:Z$7),"",INDEX(TableDiv[[GASB]:[GASB]],_xlfn.AGGREGATE(15,3,(TableDiv[[Agency]:[Agency]]=$E784)/(TableDiv[[Agency]:[Agency]]=$E784)*(ROW(TableDiv[Agency])-ROW(TableDiv[[#Headers],[Agency]])),COLUMNS($F$7:Z$7))))</f>
        <v/>
      </c>
      <c r="AA784" s="1069" t="str" cm="1">
        <f t="array" ref="AA784">IF($D784&lt;COLUMNS($F$7:AA$7),"",INDEX(TableDiv[[GASB]:[GASB]],_xlfn.AGGREGATE(15,3,(TableDiv[[Agency]:[Agency]]=$E784)/(TableDiv[[Agency]:[Agency]]=$E784)*(ROW(TableDiv[Agency])-ROW(TableDiv[[#Headers],[Agency]])),COLUMNS($F$7:AA$7))))</f>
        <v/>
      </c>
      <c r="AB784" s="1069" t="str" cm="1">
        <f t="array" ref="AB784">IF($D784&lt;COLUMNS($F$7:AB$7),"",INDEX(TableDiv[[GASB]:[GASB]],_xlfn.AGGREGATE(15,3,(TableDiv[[Agency]:[Agency]]=$E784)/(TableDiv[[Agency]:[Agency]]=$E784)*(ROW(TableDiv[Agency])-ROW(TableDiv[[#Headers],[Agency]])),COLUMNS($F$7:AB$7))))</f>
        <v/>
      </c>
      <c r="AC784" s="1069" t="str" cm="1">
        <f t="array" ref="AC784">IF($D784&lt;COLUMNS($F$7:AC$7),"",INDEX(TableDiv[[GASB]:[GASB]],_xlfn.AGGREGATE(15,3,(TableDiv[[Agency]:[Agency]]=$E784)/(TableDiv[[Agency]:[Agency]]=$E784)*(ROW(TableDiv[Agency])-ROW(TableDiv[[#Headers],[Agency]])),COLUMNS($F$7:AC$7))))</f>
        <v/>
      </c>
      <c r="AD784" s="1069" t="str" cm="1">
        <f t="array" ref="AD784">IF($D784&lt;COLUMNS($F$7:AD$7),"",INDEX(TableDiv[[GASB]:[GASB]],_xlfn.AGGREGATE(15,3,(TableDiv[[Agency]:[Agency]]=$E784)/(TableDiv[[Agency]:[Agency]]=$E784)*(ROW(TableDiv[Agency])-ROW(TableDiv[[#Headers],[Agency]])),COLUMNS($F$7:AD$7))))</f>
        <v/>
      </c>
      <c r="AE784" s="1069" t="str" cm="1">
        <f t="array" ref="AE784">IF($D784&lt;COLUMNS($F$7:AE$7),"",INDEX(TableDiv[[GASB]:[GASB]],_xlfn.AGGREGATE(15,3,(TableDiv[[Agency]:[Agency]]=$E784)/(TableDiv[[Agency]:[Agency]]=$E784)*(ROW(TableDiv[Agency])-ROW(TableDiv[[#Headers],[Agency]])),COLUMNS($F$7:AE$7))))</f>
        <v/>
      </c>
      <c r="AF784" s="1069" t="str" cm="1">
        <f t="array" ref="AF784">IF($D784&lt;COLUMNS($F$7:AF$7),"",INDEX(TableDiv[[GASB]:[GASB]],_xlfn.AGGREGATE(15,3,(TableDiv[[Agency]:[Agency]]=$E784)/(TableDiv[[Agency]:[Agency]]=$E784)*(ROW(TableDiv[Agency])-ROW(TableDiv[[#Headers],[Agency]])),COLUMNS($F$7:AF$7))))</f>
        <v/>
      </c>
      <c r="AG784" s="1069" t="str" cm="1">
        <f t="array" ref="AG784">IF($D784&lt;COLUMNS($F$7:AG$7),"",INDEX(TableDiv[[GASB]:[GASB]],_xlfn.AGGREGATE(15,3,(TableDiv[[Agency]:[Agency]]=$E784)/(TableDiv[[Agency]:[Agency]]=$E784)*(ROW(TableDiv[Agency])-ROW(TableDiv[[#Headers],[Agency]])),COLUMNS($F$7:AG$7))))</f>
        <v/>
      </c>
      <c r="AH784" s="1069" t="str" cm="1">
        <f t="array" ref="AH784">IF($D784&lt;COLUMNS($F$7:AH$7),"",INDEX(TableDiv[[GASB]:[GASB]],_xlfn.AGGREGATE(15,3,(TableDiv[[Agency]:[Agency]]=$E784)/(TableDiv[[Agency]:[Agency]]=$E784)*(ROW(TableDiv[Agency])-ROW(TableDiv[[#Headers],[Agency]])),COLUMNS($F$7:AH$7))))</f>
        <v/>
      </c>
      <c r="AI784" s="1069" t="str" cm="1">
        <f t="array" ref="AI784">IF($D784&lt;COLUMNS($F$7:AI$7),"",INDEX(TableDiv[[GASB]:[GASB]],_xlfn.AGGREGATE(15,3,(TableDiv[[Agency]:[Agency]]=$E784)/(TableDiv[[Agency]:[Agency]]=$E784)*(ROW(TableDiv[Agency])-ROW(TableDiv[[#Headers],[Agency]])),COLUMNS($F$7:AI$7))))</f>
        <v/>
      </c>
      <c r="AJ784" s="1069" t="str" cm="1">
        <f t="array" ref="AJ784">IF($D784&lt;COLUMNS($F$7:AJ$7),"",INDEX(TableDiv[[GASB]:[GASB]],_xlfn.AGGREGATE(15,3,(TableDiv[[Agency]:[Agency]]=$E784)/(TableDiv[[Agency]:[Agency]]=$E784)*(ROW(TableDiv[Agency])-ROW(TableDiv[[#Headers],[Agency]])),COLUMNS($F$7:AJ$7))))</f>
        <v/>
      </c>
      <c r="AK784" s="1069" t="str" cm="1">
        <f t="array" ref="AK784">IF($D784&lt;COLUMNS($F$7:AK$7),"",INDEX(TableDiv[[GASB]:[GASB]],_xlfn.AGGREGATE(15,3,(TableDiv[[Agency]:[Agency]]=$E784)/(TableDiv[[Agency]:[Agency]]=$E784)*(ROW(TableDiv[Agency])-ROW(TableDiv[[#Headers],[Agency]])),COLUMNS($F$7:AK$7))))</f>
        <v/>
      </c>
      <c r="AL784" s="1069" t="str" cm="1">
        <f t="array" ref="AL784">IF($D784&lt;COLUMNS($F$7:AL$7),"",INDEX(TableDiv[[GASB]:[GASB]],_xlfn.AGGREGATE(15,3,(TableDiv[[Agency]:[Agency]]=$E784)/(TableDiv[[Agency]:[Agency]]=$E784)*(ROW(TableDiv[Agency])-ROW(TableDiv[[#Headers],[Agency]])),COLUMNS($F$7:AL$7))))</f>
        <v/>
      </c>
      <c r="AM784" s="1069" t="str" cm="1">
        <f t="array" ref="AM784">IF($D784&lt;COLUMNS($F$7:AM$7),"",INDEX(TableDiv[[GASB]:[GASB]],_xlfn.AGGREGATE(15,3,(TableDiv[[Agency]:[Agency]]=$E784)/(TableDiv[[Agency]:[Agency]]=$E784)*(ROW(TableDiv[Agency])-ROW(TableDiv[[#Headers],[Agency]])),COLUMNS($F$7:AM$7))))</f>
        <v/>
      </c>
      <c r="AN784" s="1069"/>
      <c r="AO784" s="1069"/>
      <c r="AP784" s="1069"/>
      <c r="AQ784" s="1069"/>
      <c r="AR784" s="1069"/>
      <c r="AS784" s="1069"/>
    </row>
    <row r="785" spans="1:45">
      <c r="A785" s="1069"/>
      <c r="B785" s="1069"/>
      <c r="C785" s="1069"/>
      <c r="W785" s="1069" t="str" cm="1">
        <f t="array" ref="W785">IF($D785&lt;COLUMNS($F$7:W$7),"",INDEX(TableDiv[[GASB]:[GASB]],_xlfn.AGGREGATE(15,3,(TableDiv[[Agency]:[Agency]]=$E785)/(TableDiv[[Agency]:[Agency]]=$E785)*(ROW(TableDiv[Agency])-ROW(TableDiv[[#Headers],[Agency]])),COLUMNS($F$7:W$7))))</f>
        <v/>
      </c>
      <c r="X785" s="1069" t="str" cm="1">
        <f t="array" ref="X785">IF($D785&lt;COLUMNS($F$7:X$7),"",INDEX(TableDiv[[GASB]:[GASB]],_xlfn.AGGREGATE(15,3,(TableDiv[[Agency]:[Agency]]=$E785)/(TableDiv[[Agency]:[Agency]]=$E785)*(ROW(TableDiv[Agency])-ROW(TableDiv[[#Headers],[Agency]])),COLUMNS($F$7:X$7))))</f>
        <v/>
      </c>
      <c r="Y785" s="1069" t="str" cm="1">
        <f t="array" ref="Y785">IF($D785&lt;COLUMNS($F$7:Y$7),"",INDEX(TableDiv[[GASB]:[GASB]],_xlfn.AGGREGATE(15,3,(TableDiv[[Agency]:[Agency]]=$E785)/(TableDiv[[Agency]:[Agency]]=$E785)*(ROW(TableDiv[Agency])-ROW(TableDiv[[#Headers],[Agency]])),COLUMNS($F$7:Y$7))))</f>
        <v/>
      </c>
      <c r="Z785" s="1069" t="str" cm="1">
        <f t="array" ref="Z785">IF($D785&lt;COLUMNS($F$7:Z$7),"",INDEX(TableDiv[[GASB]:[GASB]],_xlfn.AGGREGATE(15,3,(TableDiv[[Agency]:[Agency]]=$E785)/(TableDiv[[Agency]:[Agency]]=$E785)*(ROW(TableDiv[Agency])-ROW(TableDiv[[#Headers],[Agency]])),COLUMNS($F$7:Z$7))))</f>
        <v/>
      </c>
      <c r="AA785" s="1069" t="str" cm="1">
        <f t="array" ref="AA785">IF($D785&lt;COLUMNS($F$7:AA$7),"",INDEX(TableDiv[[GASB]:[GASB]],_xlfn.AGGREGATE(15,3,(TableDiv[[Agency]:[Agency]]=$E785)/(TableDiv[[Agency]:[Agency]]=$E785)*(ROW(TableDiv[Agency])-ROW(TableDiv[[#Headers],[Agency]])),COLUMNS($F$7:AA$7))))</f>
        <v/>
      </c>
      <c r="AB785" s="1069" t="str" cm="1">
        <f t="array" ref="AB785">IF($D785&lt;COLUMNS($F$7:AB$7),"",INDEX(TableDiv[[GASB]:[GASB]],_xlfn.AGGREGATE(15,3,(TableDiv[[Agency]:[Agency]]=$E785)/(TableDiv[[Agency]:[Agency]]=$E785)*(ROW(TableDiv[Agency])-ROW(TableDiv[[#Headers],[Agency]])),COLUMNS($F$7:AB$7))))</f>
        <v/>
      </c>
      <c r="AC785" s="1069" t="str" cm="1">
        <f t="array" ref="AC785">IF($D785&lt;COLUMNS($F$7:AC$7),"",INDEX(TableDiv[[GASB]:[GASB]],_xlfn.AGGREGATE(15,3,(TableDiv[[Agency]:[Agency]]=$E785)/(TableDiv[[Agency]:[Agency]]=$E785)*(ROW(TableDiv[Agency])-ROW(TableDiv[[#Headers],[Agency]])),COLUMNS($F$7:AC$7))))</f>
        <v/>
      </c>
      <c r="AD785" s="1069" t="str" cm="1">
        <f t="array" ref="AD785">IF($D785&lt;COLUMNS($F$7:AD$7),"",INDEX(TableDiv[[GASB]:[GASB]],_xlfn.AGGREGATE(15,3,(TableDiv[[Agency]:[Agency]]=$E785)/(TableDiv[[Agency]:[Agency]]=$E785)*(ROW(TableDiv[Agency])-ROW(TableDiv[[#Headers],[Agency]])),COLUMNS($F$7:AD$7))))</f>
        <v/>
      </c>
      <c r="AE785" s="1069" t="str" cm="1">
        <f t="array" ref="AE785">IF($D785&lt;COLUMNS($F$7:AE$7),"",INDEX(TableDiv[[GASB]:[GASB]],_xlfn.AGGREGATE(15,3,(TableDiv[[Agency]:[Agency]]=$E785)/(TableDiv[[Agency]:[Agency]]=$E785)*(ROW(TableDiv[Agency])-ROW(TableDiv[[#Headers],[Agency]])),COLUMNS($F$7:AE$7))))</f>
        <v/>
      </c>
      <c r="AF785" s="1069" t="str" cm="1">
        <f t="array" ref="AF785">IF($D785&lt;COLUMNS($F$7:AF$7),"",INDEX(TableDiv[[GASB]:[GASB]],_xlfn.AGGREGATE(15,3,(TableDiv[[Agency]:[Agency]]=$E785)/(TableDiv[[Agency]:[Agency]]=$E785)*(ROW(TableDiv[Agency])-ROW(TableDiv[[#Headers],[Agency]])),COLUMNS($F$7:AF$7))))</f>
        <v/>
      </c>
      <c r="AG785" s="1069" t="str" cm="1">
        <f t="array" ref="AG785">IF($D785&lt;COLUMNS($F$7:AG$7),"",INDEX(TableDiv[[GASB]:[GASB]],_xlfn.AGGREGATE(15,3,(TableDiv[[Agency]:[Agency]]=$E785)/(TableDiv[[Agency]:[Agency]]=$E785)*(ROW(TableDiv[Agency])-ROW(TableDiv[[#Headers],[Agency]])),COLUMNS($F$7:AG$7))))</f>
        <v/>
      </c>
      <c r="AH785" s="1069" t="str" cm="1">
        <f t="array" ref="AH785">IF($D785&lt;COLUMNS($F$7:AH$7),"",INDEX(TableDiv[[GASB]:[GASB]],_xlfn.AGGREGATE(15,3,(TableDiv[[Agency]:[Agency]]=$E785)/(TableDiv[[Agency]:[Agency]]=$E785)*(ROW(TableDiv[Agency])-ROW(TableDiv[[#Headers],[Agency]])),COLUMNS($F$7:AH$7))))</f>
        <v/>
      </c>
      <c r="AI785" s="1069" t="str" cm="1">
        <f t="array" ref="AI785">IF($D785&lt;COLUMNS($F$7:AI$7),"",INDEX(TableDiv[[GASB]:[GASB]],_xlfn.AGGREGATE(15,3,(TableDiv[[Agency]:[Agency]]=$E785)/(TableDiv[[Agency]:[Agency]]=$E785)*(ROW(TableDiv[Agency])-ROW(TableDiv[[#Headers],[Agency]])),COLUMNS($F$7:AI$7))))</f>
        <v/>
      </c>
      <c r="AJ785" s="1069" t="str" cm="1">
        <f t="array" ref="AJ785">IF($D785&lt;COLUMNS($F$7:AJ$7),"",INDEX(TableDiv[[GASB]:[GASB]],_xlfn.AGGREGATE(15,3,(TableDiv[[Agency]:[Agency]]=$E785)/(TableDiv[[Agency]:[Agency]]=$E785)*(ROW(TableDiv[Agency])-ROW(TableDiv[[#Headers],[Agency]])),COLUMNS($F$7:AJ$7))))</f>
        <v/>
      </c>
      <c r="AK785" s="1069" t="str" cm="1">
        <f t="array" ref="AK785">IF($D785&lt;COLUMNS($F$7:AK$7),"",INDEX(TableDiv[[GASB]:[GASB]],_xlfn.AGGREGATE(15,3,(TableDiv[[Agency]:[Agency]]=$E785)/(TableDiv[[Agency]:[Agency]]=$E785)*(ROW(TableDiv[Agency])-ROW(TableDiv[[#Headers],[Agency]])),COLUMNS($F$7:AK$7))))</f>
        <v/>
      </c>
      <c r="AL785" s="1069" t="str" cm="1">
        <f t="array" ref="AL785">IF($D785&lt;COLUMNS($F$7:AL$7),"",INDEX(TableDiv[[GASB]:[GASB]],_xlfn.AGGREGATE(15,3,(TableDiv[[Agency]:[Agency]]=$E785)/(TableDiv[[Agency]:[Agency]]=$E785)*(ROW(TableDiv[Agency])-ROW(TableDiv[[#Headers],[Agency]])),COLUMNS($F$7:AL$7))))</f>
        <v/>
      </c>
      <c r="AM785" s="1069" t="str" cm="1">
        <f t="array" ref="AM785">IF($D785&lt;COLUMNS($F$7:AM$7),"",INDEX(TableDiv[[GASB]:[GASB]],_xlfn.AGGREGATE(15,3,(TableDiv[[Agency]:[Agency]]=$E785)/(TableDiv[[Agency]:[Agency]]=$E785)*(ROW(TableDiv[Agency])-ROW(TableDiv[[#Headers],[Agency]])),COLUMNS($F$7:AM$7))))</f>
        <v/>
      </c>
      <c r="AN785" s="1069"/>
      <c r="AO785" s="1069"/>
      <c r="AP785" s="1069"/>
      <c r="AQ785" s="1069"/>
      <c r="AR785" s="1069"/>
      <c r="AS785" s="1069"/>
    </row>
    <row r="786" spans="1:45">
      <c r="A786" s="1069"/>
      <c r="B786" s="1069"/>
      <c r="C786" s="1069"/>
      <c r="W786" s="1069" t="str" cm="1">
        <f t="array" ref="W786">IF($D786&lt;COLUMNS($F$7:W$7),"",INDEX(TableDiv[[GASB]:[GASB]],_xlfn.AGGREGATE(15,3,(TableDiv[[Agency]:[Agency]]=$E786)/(TableDiv[[Agency]:[Agency]]=$E786)*(ROW(TableDiv[Agency])-ROW(TableDiv[[#Headers],[Agency]])),COLUMNS($F$7:W$7))))</f>
        <v/>
      </c>
      <c r="X786" s="1069" t="str" cm="1">
        <f t="array" ref="X786">IF($D786&lt;COLUMNS($F$7:X$7),"",INDEX(TableDiv[[GASB]:[GASB]],_xlfn.AGGREGATE(15,3,(TableDiv[[Agency]:[Agency]]=$E786)/(TableDiv[[Agency]:[Agency]]=$E786)*(ROW(TableDiv[Agency])-ROW(TableDiv[[#Headers],[Agency]])),COLUMNS($F$7:X$7))))</f>
        <v/>
      </c>
      <c r="Y786" s="1069" t="str" cm="1">
        <f t="array" ref="Y786">IF($D786&lt;COLUMNS($F$7:Y$7),"",INDEX(TableDiv[[GASB]:[GASB]],_xlfn.AGGREGATE(15,3,(TableDiv[[Agency]:[Agency]]=$E786)/(TableDiv[[Agency]:[Agency]]=$E786)*(ROW(TableDiv[Agency])-ROW(TableDiv[[#Headers],[Agency]])),COLUMNS($F$7:Y$7))))</f>
        <v/>
      </c>
      <c r="Z786" s="1069" t="str" cm="1">
        <f t="array" ref="Z786">IF($D786&lt;COLUMNS($F$7:Z$7),"",INDEX(TableDiv[[GASB]:[GASB]],_xlfn.AGGREGATE(15,3,(TableDiv[[Agency]:[Agency]]=$E786)/(TableDiv[[Agency]:[Agency]]=$E786)*(ROW(TableDiv[Agency])-ROW(TableDiv[[#Headers],[Agency]])),COLUMNS($F$7:Z$7))))</f>
        <v/>
      </c>
      <c r="AA786" s="1069" t="str" cm="1">
        <f t="array" ref="AA786">IF($D786&lt;COLUMNS($F$7:AA$7),"",INDEX(TableDiv[[GASB]:[GASB]],_xlfn.AGGREGATE(15,3,(TableDiv[[Agency]:[Agency]]=$E786)/(TableDiv[[Agency]:[Agency]]=$E786)*(ROW(TableDiv[Agency])-ROW(TableDiv[[#Headers],[Agency]])),COLUMNS($F$7:AA$7))))</f>
        <v/>
      </c>
      <c r="AB786" s="1069" t="str" cm="1">
        <f t="array" ref="AB786">IF($D786&lt;COLUMNS($F$7:AB$7),"",INDEX(TableDiv[[GASB]:[GASB]],_xlfn.AGGREGATE(15,3,(TableDiv[[Agency]:[Agency]]=$E786)/(TableDiv[[Agency]:[Agency]]=$E786)*(ROW(TableDiv[Agency])-ROW(TableDiv[[#Headers],[Agency]])),COLUMNS($F$7:AB$7))))</f>
        <v/>
      </c>
      <c r="AC786" s="1069" t="str" cm="1">
        <f t="array" ref="AC786">IF($D786&lt;COLUMNS($F$7:AC$7),"",INDEX(TableDiv[[GASB]:[GASB]],_xlfn.AGGREGATE(15,3,(TableDiv[[Agency]:[Agency]]=$E786)/(TableDiv[[Agency]:[Agency]]=$E786)*(ROW(TableDiv[Agency])-ROW(TableDiv[[#Headers],[Agency]])),COLUMNS($F$7:AC$7))))</f>
        <v/>
      </c>
      <c r="AD786" s="1069" t="str" cm="1">
        <f t="array" ref="AD786">IF($D786&lt;COLUMNS($F$7:AD$7),"",INDEX(TableDiv[[GASB]:[GASB]],_xlfn.AGGREGATE(15,3,(TableDiv[[Agency]:[Agency]]=$E786)/(TableDiv[[Agency]:[Agency]]=$E786)*(ROW(TableDiv[Agency])-ROW(TableDiv[[#Headers],[Agency]])),COLUMNS($F$7:AD$7))))</f>
        <v/>
      </c>
      <c r="AE786" s="1069" t="str" cm="1">
        <f t="array" ref="AE786">IF($D786&lt;COLUMNS($F$7:AE$7),"",INDEX(TableDiv[[GASB]:[GASB]],_xlfn.AGGREGATE(15,3,(TableDiv[[Agency]:[Agency]]=$E786)/(TableDiv[[Agency]:[Agency]]=$E786)*(ROW(TableDiv[Agency])-ROW(TableDiv[[#Headers],[Agency]])),COLUMNS($F$7:AE$7))))</f>
        <v/>
      </c>
      <c r="AF786" s="1069" t="str" cm="1">
        <f t="array" ref="AF786">IF($D786&lt;COLUMNS($F$7:AF$7),"",INDEX(TableDiv[[GASB]:[GASB]],_xlfn.AGGREGATE(15,3,(TableDiv[[Agency]:[Agency]]=$E786)/(TableDiv[[Agency]:[Agency]]=$E786)*(ROW(TableDiv[Agency])-ROW(TableDiv[[#Headers],[Agency]])),COLUMNS($F$7:AF$7))))</f>
        <v/>
      </c>
      <c r="AG786" s="1069" t="str" cm="1">
        <f t="array" ref="AG786">IF($D786&lt;COLUMNS($F$7:AG$7),"",INDEX(TableDiv[[GASB]:[GASB]],_xlfn.AGGREGATE(15,3,(TableDiv[[Agency]:[Agency]]=$E786)/(TableDiv[[Agency]:[Agency]]=$E786)*(ROW(TableDiv[Agency])-ROW(TableDiv[[#Headers],[Agency]])),COLUMNS($F$7:AG$7))))</f>
        <v/>
      </c>
      <c r="AH786" s="1069" t="str" cm="1">
        <f t="array" ref="AH786">IF($D786&lt;COLUMNS($F$7:AH$7),"",INDEX(TableDiv[[GASB]:[GASB]],_xlfn.AGGREGATE(15,3,(TableDiv[[Agency]:[Agency]]=$E786)/(TableDiv[[Agency]:[Agency]]=$E786)*(ROW(TableDiv[Agency])-ROW(TableDiv[[#Headers],[Agency]])),COLUMNS($F$7:AH$7))))</f>
        <v/>
      </c>
      <c r="AI786" s="1069" t="str" cm="1">
        <f t="array" ref="AI786">IF($D786&lt;COLUMNS($F$7:AI$7),"",INDEX(TableDiv[[GASB]:[GASB]],_xlfn.AGGREGATE(15,3,(TableDiv[[Agency]:[Agency]]=$E786)/(TableDiv[[Agency]:[Agency]]=$E786)*(ROW(TableDiv[Agency])-ROW(TableDiv[[#Headers],[Agency]])),COLUMNS($F$7:AI$7))))</f>
        <v/>
      </c>
      <c r="AJ786" s="1069" t="str" cm="1">
        <f t="array" ref="AJ786">IF($D786&lt;COLUMNS($F$7:AJ$7),"",INDEX(TableDiv[[GASB]:[GASB]],_xlfn.AGGREGATE(15,3,(TableDiv[[Agency]:[Agency]]=$E786)/(TableDiv[[Agency]:[Agency]]=$E786)*(ROW(TableDiv[Agency])-ROW(TableDiv[[#Headers],[Agency]])),COLUMNS($F$7:AJ$7))))</f>
        <v/>
      </c>
      <c r="AK786" s="1069" t="str" cm="1">
        <f t="array" ref="AK786">IF($D786&lt;COLUMNS($F$7:AK$7),"",INDEX(TableDiv[[GASB]:[GASB]],_xlfn.AGGREGATE(15,3,(TableDiv[[Agency]:[Agency]]=$E786)/(TableDiv[[Agency]:[Agency]]=$E786)*(ROW(TableDiv[Agency])-ROW(TableDiv[[#Headers],[Agency]])),COLUMNS($F$7:AK$7))))</f>
        <v/>
      </c>
      <c r="AL786" s="1069" t="str" cm="1">
        <f t="array" ref="AL786">IF($D786&lt;COLUMNS($F$7:AL$7),"",INDEX(TableDiv[[GASB]:[GASB]],_xlfn.AGGREGATE(15,3,(TableDiv[[Agency]:[Agency]]=$E786)/(TableDiv[[Agency]:[Agency]]=$E786)*(ROW(TableDiv[Agency])-ROW(TableDiv[[#Headers],[Agency]])),COLUMNS($F$7:AL$7))))</f>
        <v/>
      </c>
      <c r="AM786" s="1069" t="str" cm="1">
        <f t="array" ref="AM786">IF($D786&lt;COLUMNS($F$7:AM$7),"",INDEX(TableDiv[[GASB]:[GASB]],_xlfn.AGGREGATE(15,3,(TableDiv[[Agency]:[Agency]]=$E786)/(TableDiv[[Agency]:[Agency]]=$E786)*(ROW(TableDiv[Agency])-ROW(TableDiv[[#Headers],[Agency]])),COLUMNS($F$7:AM$7))))</f>
        <v/>
      </c>
      <c r="AN786" s="1069"/>
      <c r="AO786" s="1069"/>
      <c r="AP786" s="1069"/>
      <c r="AQ786" s="1069"/>
      <c r="AR786" s="1069"/>
      <c r="AS786" s="1069"/>
    </row>
    <row r="787" spans="1:45">
      <c r="A787" s="1069"/>
      <c r="B787" s="1069"/>
      <c r="C787" s="1069"/>
      <c r="W787" s="1069" t="str" cm="1">
        <f t="array" ref="W787">IF($D787&lt;COLUMNS($F$7:W$7),"",INDEX(TableDiv[[GASB]:[GASB]],_xlfn.AGGREGATE(15,3,(TableDiv[[Agency]:[Agency]]=$E787)/(TableDiv[[Agency]:[Agency]]=$E787)*(ROW(TableDiv[Agency])-ROW(TableDiv[[#Headers],[Agency]])),COLUMNS($F$7:W$7))))</f>
        <v/>
      </c>
      <c r="X787" s="1069" t="str" cm="1">
        <f t="array" ref="X787">IF($D787&lt;COLUMNS($F$7:X$7),"",INDEX(TableDiv[[GASB]:[GASB]],_xlfn.AGGREGATE(15,3,(TableDiv[[Agency]:[Agency]]=$E787)/(TableDiv[[Agency]:[Agency]]=$E787)*(ROW(TableDiv[Agency])-ROW(TableDiv[[#Headers],[Agency]])),COLUMNS($F$7:X$7))))</f>
        <v/>
      </c>
      <c r="Y787" s="1069" t="str" cm="1">
        <f t="array" ref="Y787">IF($D787&lt;COLUMNS($F$7:Y$7),"",INDEX(TableDiv[[GASB]:[GASB]],_xlfn.AGGREGATE(15,3,(TableDiv[[Agency]:[Agency]]=$E787)/(TableDiv[[Agency]:[Agency]]=$E787)*(ROW(TableDiv[Agency])-ROW(TableDiv[[#Headers],[Agency]])),COLUMNS($F$7:Y$7))))</f>
        <v/>
      </c>
      <c r="Z787" s="1069" t="str" cm="1">
        <f t="array" ref="Z787">IF($D787&lt;COLUMNS($F$7:Z$7),"",INDEX(TableDiv[[GASB]:[GASB]],_xlfn.AGGREGATE(15,3,(TableDiv[[Agency]:[Agency]]=$E787)/(TableDiv[[Agency]:[Agency]]=$E787)*(ROW(TableDiv[Agency])-ROW(TableDiv[[#Headers],[Agency]])),COLUMNS($F$7:Z$7))))</f>
        <v/>
      </c>
      <c r="AA787" s="1069" t="str" cm="1">
        <f t="array" ref="AA787">IF($D787&lt;COLUMNS($F$7:AA$7),"",INDEX(TableDiv[[GASB]:[GASB]],_xlfn.AGGREGATE(15,3,(TableDiv[[Agency]:[Agency]]=$E787)/(TableDiv[[Agency]:[Agency]]=$E787)*(ROW(TableDiv[Agency])-ROW(TableDiv[[#Headers],[Agency]])),COLUMNS($F$7:AA$7))))</f>
        <v/>
      </c>
      <c r="AB787" s="1069" t="str" cm="1">
        <f t="array" ref="AB787">IF($D787&lt;COLUMNS($F$7:AB$7),"",INDEX(TableDiv[[GASB]:[GASB]],_xlfn.AGGREGATE(15,3,(TableDiv[[Agency]:[Agency]]=$E787)/(TableDiv[[Agency]:[Agency]]=$E787)*(ROW(TableDiv[Agency])-ROW(TableDiv[[#Headers],[Agency]])),COLUMNS($F$7:AB$7))))</f>
        <v/>
      </c>
      <c r="AC787" s="1069" t="str" cm="1">
        <f t="array" ref="AC787">IF($D787&lt;COLUMNS($F$7:AC$7),"",INDEX(TableDiv[[GASB]:[GASB]],_xlfn.AGGREGATE(15,3,(TableDiv[[Agency]:[Agency]]=$E787)/(TableDiv[[Agency]:[Agency]]=$E787)*(ROW(TableDiv[Agency])-ROW(TableDiv[[#Headers],[Agency]])),COLUMNS($F$7:AC$7))))</f>
        <v/>
      </c>
      <c r="AD787" s="1069" t="str" cm="1">
        <f t="array" ref="AD787">IF($D787&lt;COLUMNS($F$7:AD$7),"",INDEX(TableDiv[[GASB]:[GASB]],_xlfn.AGGREGATE(15,3,(TableDiv[[Agency]:[Agency]]=$E787)/(TableDiv[[Agency]:[Agency]]=$E787)*(ROW(TableDiv[Agency])-ROW(TableDiv[[#Headers],[Agency]])),COLUMNS($F$7:AD$7))))</f>
        <v/>
      </c>
      <c r="AE787" s="1069" t="str" cm="1">
        <f t="array" ref="AE787">IF($D787&lt;COLUMNS($F$7:AE$7),"",INDEX(TableDiv[[GASB]:[GASB]],_xlfn.AGGREGATE(15,3,(TableDiv[[Agency]:[Agency]]=$E787)/(TableDiv[[Agency]:[Agency]]=$E787)*(ROW(TableDiv[Agency])-ROW(TableDiv[[#Headers],[Agency]])),COLUMNS($F$7:AE$7))))</f>
        <v/>
      </c>
      <c r="AF787" s="1069" t="str" cm="1">
        <f t="array" ref="AF787">IF($D787&lt;COLUMNS($F$7:AF$7),"",INDEX(TableDiv[[GASB]:[GASB]],_xlfn.AGGREGATE(15,3,(TableDiv[[Agency]:[Agency]]=$E787)/(TableDiv[[Agency]:[Agency]]=$E787)*(ROW(TableDiv[Agency])-ROW(TableDiv[[#Headers],[Agency]])),COLUMNS($F$7:AF$7))))</f>
        <v/>
      </c>
      <c r="AG787" s="1069" t="str" cm="1">
        <f t="array" ref="AG787">IF($D787&lt;COLUMNS($F$7:AG$7),"",INDEX(TableDiv[[GASB]:[GASB]],_xlfn.AGGREGATE(15,3,(TableDiv[[Agency]:[Agency]]=$E787)/(TableDiv[[Agency]:[Agency]]=$E787)*(ROW(TableDiv[Agency])-ROW(TableDiv[[#Headers],[Agency]])),COLUMNS($F$7:AG$7))))</f>
        <v/>
      </c>
      <c r="AH787" s="1069" t="str" cm="1">
        <f t="array" ref="AH787">IF($D787&lt;COLUMNS($F$7:AH$7),"",INDEX(TableDiv[[GASB]:[GASB]],_xlfn.AGGREGATE(15,3,(TableDiv[[Agency]:[Agency]]=$E787)/(TableDiv[[Agency]:[Agency]]=$E787)*(ROW(TableDiv[Agency])-ROW(TableDiv[[#Headers],[Agency]])),COLUMNS($F$7:AH$7))))</f>
        <v/>
      </c>
      <c r="AI787" s="1069" t="str" cm="1">
        <f t="array" ref="AI787">IF($D787&lt;COLUMNS($F$7:AI$7),"",INDEX(TableDiv[[GASB]:[GASB]],_xlfn.AGGREGATE(15,3,(TableDiv[[Agency]:[Agency]]=$E787)/(TableDiv[[Agency]:[Agency]]=$E787)*(ROW(TableDiv[Agency])-ROW(TableDiv[[#Headers],[Agency]])),COLUMNS($F$7:AI$7))))</f>
        <v/>
      </c>
      <c r="AJ787" s="1069" t="str" cm="1">
        <f t="array" ref="AJ787">IF($D787&lt;COLUMNS($F$7:AJ$7),"",INDEX(TableDiv[[GASB]:[GASB]],_xlfn.AGGREGATE(15,3,(TableDiv[[Agency]:[Agency]]=$E787)/(TableDiv[[Agency]:[Agency]]=$E787)*(ROW(TableDiv[Agency])-ROW(TableDiv[[#Headers],[Agency]])),COLUMNS($F$7:AJ$7))))</f>
        <v/>
      </c>
      <c r="AK787" s="1069" t="str" cm="1">
        <f t="array" ref="AK787">IF($D787&lt;COLUMNS($F$7:AK$7),"",INDEX(TableDiv[[GASB]:[GASB]],_xlfn.AGGREGATE(15,3,(TableDiv[[Agency]:[Agency]]=$E787)/(TableDiv[[Agency]:[Agency]]=$E787)*(ROW(TableDiv[Agency])-ROW(TableDiv[[#Headers],[Agency]])),COLUMNS($F$7:AK$7))))</f>
        <v/>
      </c>
      <c r="AL787" s="1069" t="str" cm="1">
        <f t="array" ref="AL787">IF($D787&lt;COLUMNS($F$7:AL$7),"",INDEX(TableDiv[[GASB]:[GASB]],_xlfn.AGGREGATE(15,3,(TableDiv[[Agency]:[Agency]]=$E787)/(TableDiv[[Agency]:[Agency]]=$E787)*(ROW(TableDiv[Agency])-ROW(TableDiv[[#Headers],[Agency]])),COLUMNS($F$7:AL$7))))</f>
        <v/>
      </c>
      <c r="AM787" s="1069" t="str" cm="1">
        <f t="array" ref="AM787">IF($D787&lt;COLUMNS($F$7:AM$7),"",INDEX(TableDiv[[GASB]:[GASB]],_xlfn.AGGREGATE(15,3,(TableDiv[[Agency]:[Agency]]=$E787)/(TableDiv[[Agency]:[Agency]]=$E787)*(ROW(TableDiv[Agency])-ROW(TableDiv[[#Headers],[Agency]])),COLUMNS($F$7:AM$7))))</f>
        <v/>
      </c>
      <c r="AN787" s="1069"/>
      <c r="AO787" s="1069"/>
      <c r="AP787" s="1069"/>
      <c r="AQ787" s="1069"/>
      <c r="AR787" s="1069"/>
      <c r="AS787" s="1069"/>
    </row>
    <row r="788" spans="1:45">
      <c r="A788" s="1069"/>
      <c r="B788" s="1069"/>
      <c r="C788" s="1069"/>
      <c r="W788" s="1069" t="str" cm="1">
        <f t="array" ref="W788">IF($D788&lt;COLUMNS($F$7:W$7),"",INDEX(TableDiv[[GASB]:[GASB]],_xlfn.AGGREGATE(15,3,(TableDiv[[Agency]:[Agency]]=$E788)/(TableDiv[[Agency]:[Agency]]=$E788)*(ROW(TableDiv[Agency])-ROW(TableDiv[[#Headers],[Agency]])),COLUMNS($F$7:W$7))))</f>
        <v/>
      </c>
      <c r="X788" s="1069" t="str" cm="1">
        <f t="array" ref="X788">IF($D788&lt;COLUMNS($F$7:X$7),"",INDEX(TableDiv[[GASB]:[GASB]],_xlfn.AGGREGATE(15,3,(TableDiv[[Agency]:[Agency]]=$E788)/(TableDiv[[Agency]:[Agency]]=$E788)*(ROW(TableDiv[Agency])-ROW(TableDiv[[#Headers],[Agency]])),COLUMNS($F$7:X$7))))</f>
        <v/>
      </c>
      <c r="Y788" s="1069" t="str" cm="1">
        <f t="array" ref="Y788">IF($D788&lt;COLUMNS($F$7:Y$7),"",INDEX(TableDiv[[GASB]:[GASB]],_xlfn.AGGREGATE(15,3,(TableDiv[[Agency]:[Agency]]=$E788)/(TableDiv[[Agency]:[Agency]]=$E788)*(ROW(TableDiv[Agency])-ROW(TableDiv[[#Headers],[Agency]])),COLUMNS($F$7:Y$7))))</f>
        <v/>
      </c>
      <c r="Z788" s="1069" t="str" cm="1">
        <f t="array" ref="Z788">IF($D788&lt;COLUMNS($F$7:Z$7),"",INDEX(TableDiv[[GASB]:[GASB]],_xlfn.AGGREGATE(15,3,(TableDiv[[Agency]:[Agency]]=$E788)/(TableDiv[[Agency]:[Agency]]=$E788)*(ROW(TableDiv[Agency])-ROW(TableDiv[[#Headers],[Agency]])),COLUMNS($F$7:Z$7))))</f>
        <v/>
      </c>
      <c r="AA788" s="1069" t="str" cm="1">
        <f t="array" ref="AA788">IF($D788&lt;COLUMNS($F$7:AA$7),"",INDEX(TableDiv[[GASB]:[GASB]],_xlfn.AGGREGATE(15,3,(TableDiv[[Agency]:[Agency]]=$E788)/(TableDiv[[Agency]:[Agency]]=$E788)*(ROW(TableDiv[Agency])-ROW(TableDiv[[#Headers],[Agency]])),COLUMNS($F$7:AA$7))))</f>
        <v/>
      </c>
      <c r="AB788" s="1069" t="str" cm="1">
        <f t="array" ref="AB788">IF($D788&lt;COLUMNS($F$7:AB$7),"",INDEX(TableDiv[[GASB]:[GASB]],_xlfn.AGGREGATE(15,3,(TableDiv[[Agency]:[Agency]]=$E788)/(TableDiv[[Agency]:[Agency]]=$E788)*(ROW(TableDiv[Agency])-ROW(TableDiv[[#Headers],[Agency]])),COLUMNS($F$7:AB$7))))</f>
        <v/>
      </c>
      <c r="AC788" s="1069" t="str" cm="1">
        <f t="array" ref="AC788">IF($D788&lt;COLUMNS($F$7:AC$7),"",INDEX(TableDiv[[GASB]:[GASB]],_xlfn.AGGREGATE(15,3,(TableDiv[[Agency]:[Agency]]=$E788)/(TableDiv[[Agency]:[Agency]]=$E788)*(ROW(TableDiv[Agency])-ROW(TableDiv[[#Headers],[Agency]])),COLUMNS($F$7:AC$7))))</f>
        <v/>
      </c>
      <c r="AD788" s="1069" t="str" cm="1">
        <f t="array" ref="AD788">IF($D788&lt;COLUMNS($F$7:AD$7),"",INDEX(TableDiv[[GASB]:[GASB]],_xlfn.AGGREGATE(15,3,(TableDiv[[Agency]:[Agency]]=$E788)/(TableDiv[[Agency]:[Agency]]=$E788)*(ROW(TableDiv[Agency])-ROW(TableDiv[[#Headers],[Agency]])),COLUMNS($F$7:AD$7))))</f>
        <v/>
      </c>
      <c r="AE788" s="1069" t="str" cm="1">
        <f t="array" ref="AE788">IF($D788&lt;COLUMNS($F$7:AE$7),"",INDEX(TableDiv[[GASB]:[GASB]],_xlfn.AGGREGATE(15,3,(TableDiv[[Agency]:[Agency]]=$E788)/(TableDiv[[Agency]:[Agency]]=$E788)*(ROW(TableDiv[Agency])-ROW(TableDiv[[#Headers],[Agency]])),COLUMNS($F$7:AE$7))))</f>
        <v/>
      </c>
      <c r="AF788" s="1069" t="str" cm="1">
        <f t="array" ref="AF788">IF($D788&lt;COLUMNS($F$7:AF$7),"",INDEX(TableDiv[[GASB]:[GASB]],_xlfn.AGGREGATE(15,3,(TableDiv[[Agency]:[Agency]]=$E788)/(TableDiv[[Agency]:[Agency]]=$E788)*(ROW(TableDiv[Agency])-ROW(TableDiv[[#Headers],[Agency]])),COLUMNS($F$7:AF$7))))</f>
        <v/>
      </c>
      <c r="AG788" s="1069" t="str" cm="1">
        <f t="array" ref="AG788">IF($D788&lt;COLUMNS($F$7:AG$7),"",INDEX(TableDiv[[GASB]:[GASB]],_xlfn.AGGREGATE(15,3,(TableDiv[[Agency]:[Agency]]=$E788)/(TableDiv[[Agency]:[Agency]]=$E788)*(ROW(TableDiv[Agency])-ROW(TableDiv[[#Headers],[Agency]])),COLUMNS($F$7:AG$7))))</f>
        <v/>
      </c>
      <c r="AH788" s="1069" t="str" cm="1">
        <f t="array" ref="AH788">IF($D788&lt;COLUMNS($F$7:AH$7),"",INDEX(TableDiv[[GASB]:[GASB]],_xlfn.AGGREGATE(15,3,(TableDiv[[Agency]:[Agency]]=$E788)/(TableDiv[[Agency]:[Agency]]=$E788)*(ROW(TableDiv[Agency])-ROW(TableDiv[[#Headers],[Agency]])),COLUMNS($F$7:AH$7))))</f>
        <v/>
      </c>
      <c r="AI788" s="1069" t="str" cm="1">
        <f t="array" ref="AI788">IF($D788&lt;COLUMNS($F$7:AI$7),"",INDEX(TableDiv[[GASB]:[GASB]],_xlfn.AGGREGATE(15,3,(TableDiv[[Agency]:[Agency]]=$E788)/(TableDiv[[Agency]:[Agency]]=$E788)*(ROW(TableDiv[Agency])-ROW(TableDiv[[#Headers],[Agency]])),COLUMNS($F$7:AI$7))))</f>
        <v/>
      </c>
      <c r="AJ788" s="1069" t="str" cm="1">
        <f t="array" ref="AJ788">IF($D788&lt;COLUMNS($F$7:AJ$7),"",INDEX(TableDiv[[GASB]:[GASB]],_xlfn.AGGREGATE(15,3,(TableDiv[[Agency]:[Agency]]=$E788)/(TableDiv[[Agency]:[Agency]]=$E788)*(ROW(TableDiv[Agency])-ROW(TableDiv[[#Headers],[Agency]])),COLUMNS($F$7:AJ$7))))</f>
        <v/>
      </c>
      <c r="AK788" s="1069" t="str" cm="1">
        <f t="array" ref="AK788">IF($D788&lt;COLUMNS($F$7:AK$7),"",INDEX(TableDiv[[GASB]:[GASB]],_xlfn.AGGREGATE(15,3,(TableDiv[[Agency]:[Agency]]=$E788)/(TableDiv[[Agency]:[Agency]]=$E788)*(ROW(TableDiv[Agency])-ROW(TableDiv[[#Headers],[Agency]])),COLUMNS($F$7:AK$7))))</f>
        <v/>
      </c>
      <c r="AL788" s="1069" t="str" cm="1">
        <f t="array" ref="AL788">IF($D788&lt;COLUMNS($F$7:AL$7),"",INDEX(TableDiv[[GASB]:[GASB]],_xlfn.AGGREGATE(15,3,(TableDiv[[Agency]:[Agency]]=$E788)/(TableDiv[[Agency]:[Agency]]=$E788)*(ROW(TableDiv[Agency])-ROW(TableDiv[[#Headers],[Agency]])),COLUMNS($F$7:AL$7))))</f>
        <v/>
      </c>
      <c r="AM788" s="1069" t="str" cm="1">
        <f t="array" ref="AM788">IF($D788&lt;COLUMNS($F$7:AM$7),"",INDEX(TableDiv[[GASB]:[GASB]],_xlfn.AGGREGATE(15,3,(TableDiv[[Agency]:[Agency]]=$E788)/(TableDiv[[Agency]:[Agency]]=$E788)*(ROW(TableDiv[Agency])-ROW(TableDiv[[#Headers],[Agency]])),COLUMNS($F$7:AM$7))))</f>
        <v/>
      </c>
      <c r="AN788" s="1069"/>
      <c r="AO788" s="1069"/>
      <c r="AP788" s="1069"/>
      <c r="AQ788" s="1069"/>
      <c r="AR788" s="1069"/>
      <c r="AS788" s="1069"/>
    </row>
    <row r="789" spans="1:45">
      <c r="A789" s="1069"/>
      <c r="B789" s="1069"/>
      <c r="C789" s="1069"/>
      <c r="W789" s="1069" t="str" cm="1">
        <f t="array" ref="W789">IF($D789&lt;COLUMNS($F$7:W$7),"",INDEX(TableDiv[[GASB]:[GASB]],_xlfn.AGGREGATE(15,3,(TableDiv[[Agency]:[Agency]]=$E789)/(TableDiv[[Agency]:[Agency]]=$E789)*(ROW(TableDiv[Agency])-ROW(TableDiv[[#Headers],[Agency]])),COLUMNS($F$7:W$7))))</f>
        <v/>
      </c>
      <c r="X789" s="1069" t="str" cm="1">
        <f t="array" ref="X789">IF($D789&lt;COLUMNS($F$7:X$7),"",INDEX(TableDiv[[GASB]:[GASB]],_xlfn.AGGREGATE(15,3,(TableDiv[[Agency]:[Agency]]=$E789)/(TableDiv[[Agency]:[Agency]]=$E789)*(ROW(TableDiv[Agency])-ROW(TableDiv[[#Headers],[Agency]])),COLUMNS($F$7:X$7))))</f>
        <v/>
      </c>
      <c r="Y789" s="1069" t="str" cm="1">
        <f t="array" ref="Y789">IF($D789&lt;COLUMNS($F$7:Y$7),"",INDEX(TableDiv[[GASB]:[GASB]],_xlfn.AGGREGATE(15,3,(TableDiv[[Agency]:[Agency]]=$E789)/(TableDiv[[Agency]:[Agency]]=$E789)*(ROW(TableDiv[Agency])-ROW(TableDiv[[#Headers],[Agency]])),COLUMNS($F$7:Y$7))))</f>
        <v/>
      </c>
      <c r="Z789" s="1069" t="str" cm="1">
        <f t="array" ref="Z789">IF($D789&lt;COLUMNS($F$7:Z$7),"",INDEX(TableDiv[[GASB]:[GASB]],_xlfn.AGGREGATE(15,3,(TableDiv[[Agency]:[Agency]]=$E789)/(TableDiv[[Agency]:[Agency]]=$E789)*(ROW(TableDiv[Agency])-ROW(TableDiv[[#Headers],[Agency]])),COLUMNS($F$7:Z$7))))</f>
        <v/>
      </c>
      <c r="AA789" s="1069" t="str" cm="1">
        <f t="array" ref="AA789">IF($D789&lt;COLUMNS($F$7:AA$7),"",INDEX(TableDiv[[GASB]:[GASB]],_xlfn.AGGREGATE(15,3,(TableDiv[[Agency]:[Agency]]=$E789)/(TableDiv[[Agency]:[Agency]]=$E789)*(ROW(TableDiv[Agency])-ROW(TableDiv[[#Headers],[Agency]])),COLUMNS($F$7:AA$7))))</f>
        <v/>
      </c>
      <c r="AB789" s="1069" t="str" cm="1">
        <f t="array" ref="AB789">IF($D789&lt;COLUMNS($F$7:AB$7),"",INDEX(TableDiv[[GASB]:[GASB]],_xlfn.AGGREGATE(15,3,(TableDiv[[Agency]:[Agency]]=$E789)/(TableDiv[[Agency]:[Agency]]=$E789)*(ROW(TableDiv[Agency])-ROW(TableDiv[[#Headers],[Agency]])),COLUMNS($F$7:AB$7))))</f>
        <v/>
      </c>
      <c r="AC789" s="1069" t="str" cm="1">
        <f t="array" ref="AC789">IF($D789&lt;COLUMNS($F$7:AC$7),"",INDEX(TableDiv[[GASB]:[GASB]],_xlfn.AGGREGATE(15,3,(TableDiv[[Agency]:[Agency]]=$E789)/(TableDiv[[Agency]:[Agency]]=$E789)*(ROW(TableDiv[Agency])-ROW(TableDiv[[#Headers],[Agency]])),COLUMNS($F$7:AC$7))))</f>
        <v/>
      </c>
      <c r="AD789" s="1069" t="str" cm="1">
        <f t="array" ref="AD789">IF($D789&lt;COLUMNS($F$7:AD$7),"",INDEX(TableDiv[[GASB]:[GASB]],_xlfn.AGGREGATE(15,3,(TableDiv[[Agency]:[Agency]]=$E789)/(TableDiv[[Agency]:[Agency]]=$E789)*(ROW(TableDiv[Agency])-ROW(TableDiv[[#Headers],[Agency]])),COLUMNS($F$7:AD$7))))</f>
        <v/>
      </c>
      <c r="AE789" s="1069" t="str" cm="1">
        <f t="array" ref="AE789">IF($D789&lt;COLUMNS($F$7:AE$7),"",INDEX(TableDiv[[GASB]:[GASB]],_xlfn.AGGREGATE(15,3,(TableDiv[[Agency]:[Agency]]=$E789)/(TableDiv[[Agency]:[Agency]]=$E789)*(ROW(TableDiv[Agency])-ROW(TableDiv[[#Headers],[Agency]])),COLUMNS($F$7:AE$7))))</f>
        <v/>
      </c>
      <c r="AF789" s="1069" t="str" cm="1">
        <f t="array" ref="AF789">IF($D789&lt;COLUMNS($F$7:AF$7),"",INDEX(TableDiv[[GASB]:[GASB]],_xlfn.AGGREGATE(15,3,(TableDiv[[Agency]:[Agency]]=$E789)/(TableDiv[[Agency]:[Agency]]=$E789)*(ROW(TableDiv[Agency])-ROW(TableDiv[[#Headers],[Agency]])),COLUMNS($F$7:AF$7))))</f>
        <v/>
      </c>
      <c r="AG789" s="1069" t="str" cm="1">
        <f t="array" ref="AG789">IF($D789&lt;COLUMNS($F$7:AG$7),"",INDEX(TableDiv[[GASB]:[GASB]],_xlfn.AGGREGATE(15,3,(TableDiv[[Agency]:[Agency]]=$E789)/(TableDiv[[Agency]:[Agency]]=$E789)*(ROW(TableDiv[Agency])-ROW(TableDiv[[#Headers],[Agency]])),COLUMNS($F$7:AG$7))))</f>
        <v/>
      </c>
      <c r="AH789" s="1069" t="str" cm="1">
        <f t="array" ref="AH789">IF($D789&lt;COLUMNS($F$7:AH$7),"",INDEX(TableDiv[[GASB]:[GASB]],_xlfn.AGGREGATE(15,3,(TableDiv[[Agency]:[Agency]]=$E789)/(TableDiv[[Agency]:[Agency]]=$E789)*(ROW(TableDiv[Agency])-ROW(TableDiv[[#Headers],[Agency]])),COLUMNS($F$7:AH$7))))</f>
        <v/>
      </c>
      <c r="AI789" s="1069" t="str" cm="1">
        <f t="array" ref="AI789">IF($D789&lt;COLUMNS($F$7:AI$7),"",INDEX(TableDiv[[GASB]:[GASB]],_xlfn.AGGREGATE(15,3,(TableDiv[[Agency]:[Agency]]=$E789)/(TableDiv[[Agency]:[Agency]]=$E789)*(ROW(TableDiv[Agency])-ROW(TableDiv[[#Headers],[Agency]])),COLUMNS($F$7:AI$7))))</f>
        <v/>
      </c>
      <c r="AJ789" s="1069" t="str" cm="1">
        <f t="array" ref="AJ789">IF($D789&lt;COLUMNS($F$7:AJ$7),"",INDEX(TableDiv[[GASB]:[GASB]],_xlfn.AGGREGATE(15,3,(TableDiv[[Agency]:[Agency]]=$E789)/(TableDiv[[Agency]:[Agency]]=$E789)*(ROW(TableDiv[Agency])-ROW(TableDiv[[#Headers],[Agency]])),COLUMNS($F$7:AJ$7))))</f>
        <v/>
      </c>
      <c r="AK789" s="1069" t="str" cm="1">
        <f t="array" ref="AK789">IF($D789&lt;COLUMNS($F$7:AK$7),"",INDEX(TableDiv[[GASB]:[GASB]],_xlfn.AGGREGATE(15,3,(TableDiv[[Agency]:[Agency]]=$E789)/(TableDiv[[Agency]:[Agency]]=$E789)*(ROW(TableDiv[Agency])-ROW(TableDiv[[#Headers],[Agency]])),COLUMNS($F$7:AK$7))))</f>
        <v/>
      </c>
      <c r="AL789" s="1069" t="str" cm="1">
        <f t="array" ref="AL789">IF($D789&lt;COLUMNS($F$7:AL$7),"",INDEX(TableDiv[[GASB]:[GASB]],_xlfn.AGGREGATE(15,3,(TableDiv[[Agency]:[Agency]]=$E789)/(TableDiv[[Agency]:[Agency]]=$E789)*(ROW(TableDiv[Agency])-ROW(TableDiv[[#Headers],[Agency]])),COLUMNS($F$7:AL$7))))</f>
        <v/>
      </c>
      <c r="AM789" s="1069" t="str" cm="1">
        <f t="array" ref="AM789">IF($D789&lt;COLUMNS($F$7:AM$7),"",INDEX(TableDiv[[GASB]:[GASB]],_xlfn.AGGREGATE(15,3,(TableDiv[[Agency]:[Agency]]=$E789)/(TableDiv[[Agency]:[Agency]]=$E789)*(ROW(TableDiv[Agency])-ROW(TableDiv[[#Headers],[Agency]])),COLUMNS($F$7:AM$7))))</f>
        <v/>
      </c>
      <c r="AN789" s="1069"/>
      <c r="AO789" s="1069"/>
      <c r="AP789" s="1069"/>
      <c r="AQ789" s="1069"/>
      <c r="AR789" s="1069"/>
      <c r="AS789" s="1069"/>
    </row>
    <row r="790" spans="1:45">
      <c r="A790" s="1069"/>
      <c r="B790" s="1069"/>
      <c r="C790" s="1069"/>
      <c r="W790" s="1069" t="str" cm="1">
        <f t="array" ref="W790">IF($D790&lt;COLUMNS($F$7:W$7),"",INDEX(TableDiv[[GASB]:[GASB]],_xlfn.AGGREGATE(15,3,(TableDiv[[Agency]:[Agency]]=$E790)/(TableDiv[[Agency]:[Agency]]=$E790)*(ROW(TableDiv[Agency])-ROW(TableDiv[[#Headers],[Agency]])),COLUMNS($F$7:W$7))))</f>
        <v/>
      </c>
      <c r="X790" s="1069" t="str" cm="1">
        <f t="array" ref="X790">IF($D790&lt;COLUMNS($F$7:X$7),"",INDEX(TableDiv[[GASB]:[GASB]],_xlfn.AGGREGATE(15,3,(TableDiv[[Agency]:[Agency]]=$E790)/(TableDiv[[Agency]:[Agency]]=$E790)*(ROW(TableDiv[Agency])-ROW(TableDiv[[#Headers],[Agency]])),COLUMNS($F$7:X$7))))</f>
        <v/>
      </c>
      <c r="Y790" s="1069" t="str" cm="1">
        <f t="array" ref="Y790">IF($D790&lt;COLUMNS($F$7:Y$7),"",INDEX(TableDiv[[GASB]:[GASB]],_xlfn.AGGREGATE(15,3,(TableDiv[[Agency]:[Agency]]=$E790)/(TableDiv[[Agency]:[Agency]]=$E790)*(ROW(TableDiv[Agency])-ROW(TableDiv[[#Headers],[Agency]])),COLUMNS($F$7:Y$7))))</f>
        <v/>
      </c>
      <c r="Z790" s="1069" t="str" cm="1">
        <f t="array" ref="Z790">IF($D790&lt;COLUMNS($F$7:Z$7),"",INDEX(TableDiv[[GASB]:[GASB]],_xlfn.AGGREGATE(15,3,(TableDiv[[Agency]:[Agency]]=$E790)/(TableDiv[[Agency]:[Agency]]=$E790)*(ROW(TableDiv[Agency])-ROW(TableDiv[[#Headers],[Agency]])),COLUMNS($F$7:Z$7))))</f>
        <v/>
      </c>
      <c r="AA790" s="1069" t="str" cm="1">
        <f t="array" ref="AA790">IF($D790&lt;COLUMNS($F$7:AA$7),"",INDEX(TableDiv[[GASB]:[GASB]],_xlfn.AGGREGATE(15,3,(TableDiv[[Agency]:[Agency]]=$E790)/(TableDiv[[Agency]:[Agency]]=$E790)*(ROW(TableDiv[Agency])-ROW(TableDiv[[#Headers],[Agency]])),COLUMNS($F$7:AA$7))))</f>
        <v/>
      </c>
      <c r="AB790" s="1069" t="str" cm="1">
        <f t="array" ref="AB790">IF($D790&lt;COLUMNS($F$7:AB$7),"",INDEX(TableDiv[[GASB]:[GASB]],_xlfn.AGGREGATE(15,3,(TableDiv[[Agency]:[Agency]]=$E790)/(TableDiv[[Agency]:[Agency]]=$E790)*(ROW(TableDiv[Agency])-ROW(TableDiv[[#Headers],[Agency]])),COLUMNS($F$7:AB$7))))</f>
        <v/>
      </c>
      <c r="AC790" s="1069" t="str" cm="1">
        <f t="array" ref="AC790">IF($D790&lt;COLUMNS($F$7:AC$7),"",INDEX(TableDiv[[GASB]:[GASB]],_xlfn.AGGREGATE(15,3,(TableDiv[[Agency]:[Agency]]=$E790)/(TableDiv[[Agency]:[Agency]]=$E790)*(ROW(TableDiv[Agency])-ROW(TableDiv[[#Headers],[Agency]])),COLUMNS($F$7:AC$7))))</f>
        <v/>
      </c>
      <c r="AD790" s="1069" t="str" cm="1">
        <f t="array" ref="AD790">IF($D790&lt;COLUMNS($F$7:AD$7),"",INDEX(TableDiv[[GASB]:[GASB]],_xlfn.AGGREGATE(15,3,(TableDiv[[Agency]:[Agency]]=$E790)/(TableDiv[[Agency]:[Agency]]=$E790)*(ROW(TableDiv[Agency])-ROW(TableDiv[[#Headers],[Agency]])),COLUMNS($F$7:AD$7))))</f>
        <v/>
      </c>
      <c r="AE790" s="1069" t="str" cm="1">
        <f t="array" ref="AE790">IF($D790&lt;COLUMNS($F$7:AE$7),"",INDEX(TableDiv[[GASB]:[GASB]],_xlfn.AGGREGATE(15,3,(TableDiv[[Agency]:[Agency]]=$E790)/(TableDiv[[Agency]:[Agency]]=$E790)*(ROW(TableDiv[Agency])-ROW(TableDiv[[#Headers],[Agency]])),COLUMNS($F$7:AE$7))))</f>
        <v/>
      </c>
      <c r="AF790" s="1069" t="str" cm="1">
        <f t="array" ref="AF790">IF($D790&lt;COLUMNS($F$7:AF$7),"",INDEX(TableDiv[[GASB]:[GASB]],_xlfn.AGGREGATE(15,3,(TableDiv[[Agency]:[Agency]]=$E790)/(TableDiv[[Agency]:[Agency]]=$E790)*(ROW(TableDiv[Agency])-ROW(TableDiv[[#Headers],[Agency]])),COLUMNS($F$7:AF$7))))</f>
        <v/>
      </c>
      <c r="AG790" s="1069" t="str" cm="1">
        <f t="array" ref="AG790">IF($D790&lt;COLUMNS($F$7:AG$7),"",INDEX(TableDiv[[GASB]:[GASB]],_xlfn.AGGREGATE(15,3,(TableDiv[[Agency]:[Agency]]=$E790)/(TableDiv[[Agency]:[Agency]]=$E790)*(ROW(TableDiv[Agency])-ROW(TableDiv[[#Headers],[Agency]])),COLUMNS($F$7:AG$7))))</f>
        <v/>
      </c>
      <c r="AH790" s="1069" t="str" cm="1">
        <f t="array" ref="AH790">IF($D790&lt;COLUMNS($F$7:AH$7),"",INDEX(TableDiv[[GASB]:[GASB]],_xlfn.AGGREGATE(15,3,(TableDiv[[Agency]:[Agency]]=$E790)/(TableDiv[[Agency]:[Agency]]=$E790)*(ROW(TableDiv[Agency])-ROW(TableDiv[[#Headers],[Agency]])),COLUMNS($F$7:AH$7))))</f>
        <v/>
      </c>
      <c r="AI790" s="1069" t="str" cm="1">
        <f t="array" ref="AI790">IF($D790&lt;COLUMNS($F$7:AI$7),"",INDEX(TableDiv[[GASB]:[GASB]],_xlfn.AGGREGATE(15,3,(TableDiv[[Agency]:[Agency]]=$E790)/(TableDiv[[Agency]:[Agency]]=$E790)*(ROW(TableDiv[Agency])-ROW(TableDiv[[#Headers],[Agency]])),COLUMNS($F$7:AI$7))))</f>
        <v/>
      </c>
      <c r="AJ790" s="1069" t="str" cm="1">
        <f t="array" ref="AJ790">IF($D790&lt;COLUMNS($F$7:AJ$7),"",INDEX(TableDiv[[GASB]:[GASB]],_xlfn.AGGREGATE(15,3,(TableDiv[[Agency]:[Agency]]=$E790)/(TableDiv[[Agency]:[Agency]]=$E790)*(ROW(TableDiv[Agency])-ROW(TableDiv[[#Headers],[Agency]])),COLUMNS($F$7:AJ$7))))</f>
        <v/>
      </c>
      <c r="AK790" s="1069" t="str" cm="1">
        <f t="array" ref="AK790">IF($D790&lt;COLUMNS($F$7:AK$7),"",INDEX(TableDiv[[GASB]:[GASB]],_xlfn.AGGREGATE(15,3,(TableDiv[[Agency]:[Agency]]=$E790)/(TableDiv[[Agency]:[Agency]]=$E790)*(ROW(TableDiv[Agency])-ROW(TableDiv[[#Headers],[Agency]])),COLUMNS($F$7:AK$7))))</f>
        <v/>
      </c>
      <c r="AL790" s="1069" t="str" cm="1">
        <f t="array" ref="AL790">IF($D790&lt;COLUMNS($F$7:AL$7),"",INDEX(TableDiv[[GASB]:[GASB]],_xlfn.AGGREGATE(15,3,(TableDiv[[Agency]:[Agency]]=$E790)/(TableDiv[[Agency]:[Agency]]=$E790)*(ROW(TableDiv[Agency])-ROW(TableDiv[[#Headers],[Agency]])),COLUMNS($F$7:AL$7))))</f>
        <v/>
      </c>
      <c r="AM790" s="1069" t="str" cm="1">
        <f t="array" ref="AM790">IF($D790&lt;COLUMNS($F$7:AM$7),"",INDEX(TableDiv[[GASB]:[GASB]],_xlfn.AGGREGATE(15,3,(TableDiv[[Agency]:[Agency]]=$E790)/(TableDiv[[Agency]:[Agency]]=$E790)*(ROW(TableDiv[Agency])-ROW(TableDiv[[#Headers],[Agency]])),COLUMNS($F$7:AM$7))))</f>
        <v/>
      </c>
      <c r="AN790" s="1069"/>
      <c r="AO790" s="1069"/>
      <c r="AP790" s="1069"/>
      <c r="AQ790" s="1069"/>
      <c r="AR790" s="1069"/>
      <c r="AS790" s="1069"/>
    </row>
    <row r="791" spans="1:45">
      <c r="A791" s="1069"/>
      <c r="B791" s="1069"/>
      <c r="C791" s="1069"/>
      <c r="W791" s="1069" t="str" cm="1">
        <f t="array" ref="W791">IF($D791&lt;COLUMNS($F$7:W$7),"",INDEX(TableDiv[[GASB]:[GASB]],_xlfn.AGGREGATE(15,3,(TableDiv[[Agency]:[Agency]]=$E791)/(TableDiv[[Agency]:[Agency]]=$E791)*(ROW(TableDiv[Agency])-ROW(TableDiv[[#Headers],[Agency]])),COLUMNS($F$7:W$7))))</f>
        <v/>
      </c>
      <c r="X791" s="1069" t="str" cm="1">
        <f t="array" ref="X791">IF($D791&lt;COLUMNS($F$7:X$7),"",INDEX(TableDiv[[GASB]:[GASB]],_xlfn.AGGREGATE(15,3,(TableDiv[[Agency]:[Agency]]=$E791)/(TableDiv[[Agency]:[Agency]]=$E791)*(ROW(TableDiv[Agency])-ROW(TableDiv[[#Headers],[Agency]])),COLUMNS($F$7:X$7))))</f>
        <v/>
      </c>
      <c r="Y791" s="1069" t="str" cm="1">
        <f t="array" ref="Y791">IF($D791&lt;COLUMNS($F$7:Y$7),"",INDEX(TableDiv[[GASB]:[GASB]],_xlfn.AGGREGATE(15,3,(TableDiv[[Agency]:[Agency]]=$E791)/(TableDiv[[Agency]:[Agency]]=$E791)*(ROW(TableDiv[Agency])-ROW(TableDiv[[#Headers],[Agency]])),COLUMNS($F$7:Y$7))))</f>
        <v/>
      </c>
      <c r="Z791" s="1069" t="str" cm="1">
        <f t="array" ref="Z791">IF($D791&lt;COLUMNS($F$7:Z$7),"",INDEX(TableDiv[[GASB]:[GASB]],_xlfn.AGGREGATE(15,3,(TableDiv[[Agency]:[Agency]]=$E791)/(TableDiv[[Agency]:[Agency]]=$E791)*(ROW(TableDiv[Agency])-ROW(TableDiv[[#Headers],[Agency]])),COLUMNS($F$7:Z$7))))</f>
        <v/>
      </c>
      <c r="AA791" s="1069" t="str" cm="1">
        <f t="array" ref="AA791">IF($D791&lt;COLUMNS($F$7:AA$7),"",INDEX(TableDiv[[GASB]:[GASB]],_xlfn.AGGREGATE(15,3,(TableDiv[[Agency]:[Agency]]=$E791)/(TableDiv[[Agency]:[Agency]]=$E791)*(ROW(TableDiv[Agency])-ROW(TableDiv[[#Headers],[Agency]])),COLUMNS($F$7:AA$7))))</f>
        <v/>
      </c>
      <c r="AB791" s="1069" t="str" cm="1">
        <f t="array" ref="AB791">IF($D791&lt;COLUMNS($F$7:AB$7),"",INDEX(TableDiv[[GASB]:[GASB]],_xlfn.AGGREGATE(15,3,(TableDiv[[Agency]:[Agency]]=$E791)/(TableDiv[[Agency]:[Agency]]=$E791)*(ROW(TableDiv[Agency])-ROW(TableDiv[[#Headers],[Agency]])),COLUMNS($F$7:AB$7))))</f>
        <v/>
      </c>
      <c r="AC791" s="1069" t="str" cm="1">
        <f t="array" ref="AC791">IF($D791&lt;COLUMNS($F$7:AC$7),"",INDEX(TableDiv[[GASB]:[GASB]],_xlfn.AGGREGATE(15,3,(TableDiv[[Agency]:[Agency]]=$E791)/(TableDiv[[Agency]:[Agency]]=$E791)*(ROW(TableDiv[Agency])-ROW(TableDiv[[#Headers],[Agency]])),COLUMNS($F$7:AC$7))))</f>
        <v/>
      </c>
      <c r="AD791" s="1069" t="str" cm="1">
        <f t="array" ref="AD791">IF($D791&lt;COLUMNS($F$7:AD$7),"",INDEX(TableDiv[[GASB]:[GASB]],_xlfn.AGGREGATE(15,3,(TableDiv[[Agency]:[Agency]]=$E791)/(TableDiv[[Agency]:[Agency]]=$E791)*(ROW(TableDiv[Agency])-ROW(TableDiv[[#Headers],[Agency]])),COLUMNS($F$7:AD$7))))</f>
        <v/>
      </c>
      <c r="AE791" s="1069" t="str" cm="1">
        <f t="array" ref="AE791">IF($D791&lt;COLUMNS($F$7:AE$7),"",INDEX(TableDiv[[GASB]:[GASB]],_xlfn.AGGREGATE(15,3,(TableDiv[[Agency]:[Agency]]=$E791)/(TableDiv[[Agency]:[Agency]]=$E791)*(ROW(TableDiv[Agency])-ROW(TableDiv[[#Headers],[Agency]])),COLUMNS($F$7:AE$7))))</f>
        <v/>
      </c>
      <c r="AF791" s="1069" t="str" cm="1">
        <f t="array" ref="AF791">IF($D791&lt;COLUMNS($F$7:AF$7),"",INDEX(TableDiv[[GASB]:[GASB]],_xlfn.AGGREGATE(15,3,(TableDiv[[Agency]:[Agency]]=$E791)/(TableDiv[[Agency]:[Agency]]=$E791)*(ROW(TableDiv[Agency])-ROW(TableDiv[[#Headers],[Agency]])),COLUMNS($F$7:AF$7))))</f>
        <v/>
      </c>
      <c r="AG791" s="1069" t="str" cm="1">
        <f t="array" ref="AG791">IF($D791&lt;COLUMNS($F$7:AG$7),"",INDEX(TableDiv[[GASB]:[GASB]],_xlfn.AGGREGATE(15,3,(TableDiv[[Agency]:[Agency]]=$E791)/(TableDiv[[Agency]:[Agency]]=$E791)*(ROW(TableDiv[Agency])-ROW(TableDiv[[#Headers],[Agency]])),COLUMNS($F$7:AG$7))))</f>
        <v/>
      </c>
      <c r="AH791" s="1069" t="str" cm="1">
        <f t="array" ref="AH791">IF($D791&lt;COLUMNS($F$7:AH$7),"",INDEX(TableDiv[[GASB]:[GASB]],_xlfn.AGGREGATE(15,3,(TableDiv[[Agency]:[Agency]]=$E791)/(TableDiv[[Agency]:[Agency]]=$E791)*(ROW(TableDiv[Agency])-ROW(TableDiv[[#Headers],[Agency]])),COLUMNS($F$7:AH$7))))</f>
        <v/>
      </c>
      <c r="AI791" s="1069" t="str" cm="1">
        <f t="array" ref="AI791">IF($D791&lt;COLUMNS($F$7:AI$7),"",INDEX(TableDiv[[GASB]:[GASB]],_xlfn.AGGREGATE(15,3,(TableDiv[[Agency]:[Agency]]=$E791)/(TableDiv[[Agency]:[Agency]]=$E791)*(ROW(TableDiv[Agency])-ROW(TableDiv[[#Headers],[Agency]])),COLUMNS($F$7:AI$7))))</f>
        <v/>
      </c>
      <c r="AJ791" s="1069" t="str" cm="1">
        <f t="array" ref="AJ791">IF($D791&lt;COLUMNS($F$7:AJ$7),"",INDEX(TableDiv[[GASB]:[GASB]],_xlfn.AGGREGATE(15,3,(TableDiv[[Agency]:[Agency]]=$E791)/(TableDiv[[Agency]:[Agency]]=$E791)*(ROW(TableDiv[Agency])-ROW(TableDiv[[#Headers],[Agency]])),COLUMNS($F$7:AJ$7))))</f>
        <v/>
      </c>
      <c r="AK791" s="1069" t="str" cm="1">
        <f t="array" ref="AK791">IF($D791&lt;COLUMNS($F$7:AK$7),"",INDEX(TableDiv[[GASB]:[GASB]],_xlfn.AGGREGATE(15,3,(TableDiv[[Agency]:[Agency]]=$E791)/(TableDiv[[Agency]:[Agency]]=$E791)*(ROW(TableDiv[Agency])-ROW(TableDiv[[#Headers],[Agency]])),COLUMNS($F$7:AK$7))))</f>
        <v/>
      </c>
      <c r="AL791" s="1069" t="str" cm="1">
        <f t="array" ref="AL791">IF($D791&lt;COLUMNS($F$7:AL$7),"",INDEX(TableDiv[[GASB]:[GASB]],_xlfn.AGGREGATE(15,3,(TableDiv[[Agency]:[Agency]]=$E791)/(TableDiv[[Agency]:[Agency]]=$E791)*(ROW(TableDiv[Agency])-ROW(TableDiv[[#Headers],[Agency]])),COLUMNS($F$7:AL$7))))</f>
        <v/>
      </c>
      <c r="AM791" s="1069" t="str" cm="1">
        <f t="array" ref="AM791">IF($D791&lt;COLUMNS($F$7:AM$7),"",INDEX(TableDiv[[GASB]:[GASB]],_xlfn.AGGREGATE(15,3,(TableDiv[[Agency]:[Agency]]=$E791)/(TableDiv[[Agency]:[Agency]]=$E791)*(ROW(TableDiv[Agency])-ROW(TableDiv[[#Headers],[Agency]])),COLUMNS($F$7:AM$7))))</f>
        <v/>
      </c>
      <c r="AN791" s="1069"/>
      <c r="AO791" s="1069"/>
      <c r="AP791" s="1069"/>
      <c r="AQ791" s="1069"/>
      <c r="AR791" s="1069"/>
      <c r="AS791" s="1069"/>
    </row>
    <row r="792" spans="1:45">
      <c r="A792" s="1069"/>
      <c r="B792" s="1069"/>
      <c r="C792" s="1069"/>
      <c r="W792" s="1069" t="str" cm="1">
        <f t="array" ref="W792">IF($D792&lt;COLUMNS($F$7:W$7),"",INDEX(TableDiv[[GASB]:[GASB]],_xlfn.AGGREGATE(15,3,(TableDiv[[Agency]:[Agency]]=$E792)/(TableDiv[[Agency]:[Agency]]=$E792)*(ROW(TableDiv[Agency])-ROW(TableDiv[[#Headers],[Agency]])),COLUMNS($F$7:W$7))))</f>
        <v/>
      </c>
      <c r="X792" s="1069" t="str" cm="1">
        <f t="array" ref="X792">IF($D792&lt;COLUMNS($F$7:X$7),"",INDEX(TableDiv[[GASB]:[GASB]],_xlfn.AGGREGATE(15,3,(TableDiv[[Agency]:[Agency]]=$E792)/(TableDiv[[Agency]:[Agency]]=$E792)*(ROW(TableDiv[Agency])-ROW(TableDiv[[#Headers],[Agency]])),COLUMNS($F$7:X$7))))</f>
        <v/>
      </c>
      <c r="Y792" s="1069" t="str" cm="1">
        <f t="array" ref="Y792">IF($D792&lt;COLUMNS($F$7:Y$7),"",INDEX(TableDiv[[GASB]:[GASB]],_xlfn.AGGREGATE(15,3,(TableDiv[[Agency]:[Agency]]=$E792)/(TableDiv[[Agency]:[Agency]]=$E792)*(ROW(TableDiv[Agency])-ROW(TableDiv[[#Headers],[Agency]])),COLUMNS($F$7:Y$7))))</f>
        <v/>
      </c>
      <c r="Z792" s="1069" t="str" cm="1">
        <f t="array" ref="Z792">IF($D792&lt;COLUMNS($F$7:Z$7),"",INDEX(TableDiv[[GASB]:[GASB]],_xlfn.AGGREGATE(15,3,(TableDiv[[Agency]:[Agency]]=$E792)/(TableDiv[[Agency]:[Agency]]=$E792)*(ROW(TableDiv[Agency])-ROW(TableDiv[[#Headers],[Agency]])),COLUMNS($F$7:Z$7))))</f>
        <v/>
      </c>
      <c r="AA792" s="1069" t="str" cm="1">
        <f t="array" ref="AA792">IF($D792&lt;COLUMNS($F$7:AA$7),"",INDEX(TableDiv[[GASB]:[GASB]],_xlfn.AGGREGATE(15,3,(TableDiv[[Agency]:[Agency]]=$E792)/(TableDiv[[Agency]:[Agency]]=$E792)*(ROW(TableDiv[Agency])-ROW(TableDiv[[#Headers],[Agency]])),COLUMNS($F$7:AA$7))))</f>
        <v/>
      </c>
      <c r="AB792" s="1069" t="str" cm="1">
        <f t="array" ref="AB792">IF($D792&lt;COLUMNS($F$7:AB$7),"",INDEX(TableDiv[[GASB]:[GASB]],_xlfn.AGGREGATE(15,3,(TableDiv[[Agency]:[Agency]]=$E792)/(TableDiv[[Agency]:[Agency]]=$E792)*(ROW(TableDiv[Agency])-ROW(TableDiv[[#Headers],[Agency]])),COLUMNS($F$7:AB$7))))</f>
        <v/>
      </c>
      <c r="AC792" s="1069" t="str" cm="1">
        <f t="array" ref="AC792">IF($D792&lt;COLUMNS($F$7:AC$7),"",INDEX(TableDiv[[GASB]:[GASB]],_xlfn.AGGREGATE(15,3,(TableDiv[[Agency]:[Agency]]=$E792)/(TableDiv[[Agency]:[Agency]]=$E792)*(ROW(TableDiv[Agency])-ROW(TableDiv[[#Headers],[Agency]])),COLUMNS($F$7:AC$7))))</f>
        <v/>
      </c>
      <c r="AD792" s="1069" t="str" cm="1">
        <f t="array" ref="AD792">IF($D792&lt;COLUMNS($F$7:AD$7),"",INDEX(TableDiv[[GASB]:[GASB]],_xlfn.AGGREGATE(15,3,(TableDiv[[Agency]:[Agency]]=$E792)/(TableDiv[[Agency]:[Agency]]=$E792)*(ROW(TableDiv[Agency])-ROW(TableDiv[[#Headers],[Agency]])),COLUMNS($F$7:AD$7))))</f>
        <v/>
      </c>
      <c r="AE792" s="1069" t="str" cm="1">
        <f t="array" ref="AE792">IF($D792&lt;COLUMNS($F$7:AE$7),"",INDEX(TableDiv[[GASB]:[GASB]],_xlfn.AGGREGATE(15,3,(TableDiv[[Agency]:[Agency]]=$E792)/(TableDiv[[Agency]:[Agency]]=$E792)*(ROW(TableDiv[Agency])-ROW(TableDiv[[#Headers],[Agency]])),COLUMNS($F$7:AE$7))))</f>
        <v/>
      </c>
      <c r="AF792" s="1069" t="str" cm="1">
        <f t="array" ref="AF792">IF($D792&lt;COLUMNS($F$7:AF$7),"",INDEX(TableDiv[[GASB]:[GASB]],_xlfn.AGGREGATE(15,3,(TableDiv[[Agency]:[Agency]]=$E792)/(TableDiv[[Agency]:[Agency]]=$E792)*(ROW(TableDiv[Agency])-ROW(TableDiv[[#Headers],[Agency]])),COLUMNS($F$7:AF$7))))</f>
        <v/>
      </c>
      <c r="AG792" s="1069" t="str" cm="1">
        <f t="array" ref="AG792">IF($D792&lt;COLUMNS($F$7:AG$7),"",INDEX(TableDiv[[GASB]:[GASB]],_xlfn.AGGREGATE(15,3,(TableDiv[[Agency]:[Agency]]=$E792)/(TableDiv[[Agency]:[Agency]]=$E792)*(ROW(TableDiv[Agency])-ROW(TableDiv[[#Headers],[Agency]])),COLUMNS($F$7:AG$7))))</f>
        <v/>
      </c>
      <c r="AH792" s="1069" t="str" cm="1">
        <f t="array" ref="AH792">IF($D792&lt;COLUMNS($F$7:AH$7),"",INDEX(TableDiv[[GASB]:[GASB]],_xlfn.AGGREGATE(15,3,(TableDiv[[Agency]:[Agency]]=$E792)/(TableDiv[[Agency]:[Agency]]=$E792)*(ROW(TableDiv[Agency])-ROW(TableDiv[[#Headers],[Agency]])),COLUMNS($F$7:AH$7))))</f>
        <v/>
      </c>
      <c r="AI792" s="1069" t="str" cm="1">
        <f t="array" ref="AI792">IF($D792&lt;COLUMNS($F$7:AI$7),"",INDEX(TableDiv[[GASB]:[GASB]],_xlfn.AGGREGATE(15,3,(TableDiv[[Agency]:[Agency]]=$E792)/(TableDiv[[Agency]:[Agency]]=$E792)*(ROW(TableDiv[Agency])-ROW(TableDiv[[#Headers],[Agency]])),COLUMNS($F$7:AI$7))))</f>
        <v/>
      </c>
      <c r="AJ792" s="1069" t="str" cm="1">
        <f t="array" ref="AJ792">IF($D792&lt;COLUMNS($F$7:AJ$7),"",INDEX(TableDiv[[GASB]:[GASB]],_xlfn.AGGREGATE(15,3,(TableDiv[[Agency]:[Agency]]=$E792)/(TableDiv[[Agency]:[Agency]]=$E792)*(ROW(TableDiv[Agency])-ROW(TableDiv[[#Headers],[Agency]])),COLUMNS($F$7:AJ$7))))</f>
        <v/>
      </c>
      <c r="AK792" s="1069" t="str" cm="1">
        <f t="array" ref="AK792">IF($D792&lt;COLUMNS($F$7:AK$7),"",INDEX(TableDiv[[GASB]:[GASB]],_xlfn.AGGREGATE(15,3,(TableDiv[[Agency]:[Agency]]=$E792)/(TableDiv[[Agency]:[Agency]]=$E792)*(ROW(TableDiv[Agency])-ROW(TableDiv[[#Headers],[Agency]])),COLUMNS($F$7:AK$7))))</f>
        <v/>
      </c>
      <c r="AL792" s="1069" t="str" cm="1">
        <f t="array" ref="AL792">IF($D792&lt;COLUMNS($F$7:AL$7),"",INDEX(TableDiv[[GASB]:[GASB]],_xlfn.AGGREGATE(15,3,(TableDiv[[Agency]:[Agency]]=$E792)/(TableDiv[[Agency]:[Agency]]=$E792)*(ROW(TableDiv[Agency])-ROW(TableDiv[[#Headers],[Agency]])),COLUMNS($F$7:AL$7))))</f>
        <v/>
      </c>
      <c r="AM792" s="1069" t="str" cm="1">
        <f t="array" ref="AM792">IF($D792&lt;COLUMNS($F$7:AM$7),"",INDEX(TableDiv[[GASB]:[GASB]],_xlfn.AGGREGATE(15,3,(TableDiv[[Agency]:[Agency]]=$E792)/(TableDiv[[Agency]:[Agency]]=$E792)*(ROW(TableDiv[Agency])-ROW(TableDiv[[#Headers],[Agency]])),COLUMNS($F$7:AM$7))))</f>
        <v/>
      </c>
      <c r="AN792" s="1069"/>
      <c r="AO792" s="1069"/>
      <c r="AP792" s="1069"/>
      <c r="AQ792" s="1069"/>
      <c r="AR792" s="1069"/>
      <c r="AS792" s="1069"/>
    </row>
    <row r="793" spans="1:45">
      <c r="A793" s="1069"/>
      <c r="B793" s="1069"/>
      <c r="C793" s="1069"/>
      <c r="W793" s="1069" t="str" cm="1">
        <f t="array" ref="W793">IF($D793&lt;COLUMNS($F$7:W$7),"",INDEX(TableDiv[[GASB]:[GASB]],_xlfn.AGGREGATE(15,3,(TableDiv[[Agency]:[Agency]]=$E793)/(TableDiv[[Agency]:[Agency]]=$E793)*(ROW(TableDiv[Agency])-ROW(TableDiv[[#Headers],[Agency]])),COLUMNS($F$7:W$7))))</f>
        <v/>
      </c>
      <c r="X793" s="1069" t="str" cm="1">
        <f t="array" ref="X793">IF($D793&lt;COLUMNS($F$7:X$7),"",INDEX(TableDiv[[GASB]:[GASB]],_xlfn.AGGREGATE(15,3,(TableDiv[[Agency]:[Agency]]=$E793)/(TableDiv[[Agency]:[Agency]]=$E793)*(ROW(TableDiv[Agency])-ROW(TableDiv[[#Headers],[Agency]])),COLUMNS($F$7:X$7))))</f>
        <v/>
      </c>
      <c r="Y793" s="1069" t="str" cm="1">
        <f t="array" ref="Y793">IF($D793&lt;COLUMNS($F$7:Y$7),"",INDEX(TableDiv[[GASB]:[GASB]],_xlfn.AGGREGATE(15,3,(TableDiv[[Agency]:[Agency]]=$E793)/(TableDiv[[Agency]:[Agency]]=$E793)*(ROW(TableDiv[Agency])-ROW(TableDiv[[#Headers],[Agency]])),COLUMNS($F$7:Y$7))))</f>
        <v/>
      </c>
      <c r="Z793" s="1069" t="str" cm="1">
        <f t="array" ref="Z793">IF($D793&lt;COLUMNS($F$7:Z$7),"",INDEX(TableDiv[[GASB]:[GASB]],_xlfn.AGGREGATE(15,3,(TableDiv[[Agency]:[Agency]]=$E793)/(TableDiv[[Agency]:[Agency]]=$E793)*(ROW(TableDiv[Agency])-ROW(TableDiv[[#Headers],[Agency]])),COLUMNS($F$7:Z$7))))</f>
        <v/>
      </c>
      <c r="AA793" s="1069" t="str" cm="1">
        <f t="array" ref="AA793">IF($D793&lt;COLUMNS($F$7:AA$7),"",INDEX(TableDiv[[GASB]:[GASB]],_xlfn.AGGREGATE(15,3,(TableDiv[[Agency]:[Agency]]=$E793)/(TableDiv[[Agency]:[Agency]]=$E793)*(ROW(TableDiv[Agency])-ROW(TableDiv[[#Headers],[Agency]])),COLUMNS($F$7:AA$7))))</f>
        <v/>
      </c>
      <c r="AB793" s="1069" t="str" cm="1">
        <f t="array" ref="AB793">IF($D793&lt;COLUMNS($F$7:AB$7),"",INDEX(TableDiv[[GASB]:[GASB]],_xlfn.AGGREGATE(15,3,(TableDiv[[Agency]:[Agency]]=$E793)/(TableDiv[[Agency]:[Agency]]=$E793)*(ROW(TableDiv[Agency])-ROW(TableDiv[[#Headers],[Agency]])),COLUMNS($F$7:AB$7))))</f>
        <v/>
      </c>
      <c r="AC793" s="1069" t="str" cm="1">
        <f t="array" ref="AC793">IF($D793&lt;COLUMNS($F$7:AC$7),"",INDEX(TableDiv[[GASB]:[GASB]],_xlfn.AGGREGATE(15,3,(TableDiv[[Agency]:[Agency]]=$E793)/(TableDiv[[Agency]:[Agency]]=$E793)*(ROW(TableDiv[Agency])-ROW(TableDiv[[#Headers],[Agency]])),COLUMNS($F$7:AC$7))))</f>
        <v/>
      </c>
      <c r="AD793" s="1069" t="str" cm="1">
        <f t="array" ref="AD793">IF($D793&lt;COLUMNS($F$7:AD$7),"",INDEX(TableDiv[[GASB]:[GASB]],_xlfn.AGGREGATE(15,3,(TableDiv[[Agency]:[Agency]]=$E793)/(TableDiv[[Agency]:[Agency]]=$E793)*(ROW(TableDiv[Agency])-ROW(TableDiv[[#Headers],[Agency]])),COLUMNS($F$7:AD$7))))</f>
        <v/>
      </c>
      <c r="AE793" s="1069" t="str" cm="1">
        <f t="array" ref="AE793">IF($D793&lt;COLUMNS($F$7:AE$7),"",INDEX(TableDiv[[GASB]:[GASB]],_xlfn.AGGREGATE(15,3,(TableDiv[[Agency]:[Agency]]=$E793)/(TableDiv[[Agency]:[Agency]]=$E793)*(ROW(TableDiv[Agency])-ROW(TableDiv[[#Headers],[Agency]])),COLUMNS($F$7:AE$7))))</f>
        <v/>
      </c>
      <c r="AF793" s="1069" t="str" cm="1">
        <f t="array" ref="AF793">IF($D793&lt;COLUMNS($F$7:AF$7),"",INDEX(TableDiv[[GASB]:[GASB]],_xlfn.AGGREGATE(15,3,(TableDiv[[Agency]:[Agency]]=$E793)/(TableDiv[[Agency]:[Agency]]=$E793)*(ROW(TableDiv[Agency])-ROW(TableDiv[[#Headers],[Agency]])),COLUMNS($F$7:AF$7))))</f>
        <v/>
      </c>
      <c r="AG793" s="1069" t="str" cm="1">
        <f t="array" ref="AG793">IF($D793&lt;COLUMNS($F$7:AG$7),"",INDEX(TableDiv[[GASB]:[GASB]],_xlfn.AGGREGATE(15,3,(TableDiv[[Agency]:[Agency]]=$E793)/(TableDiv[[Agency]:[Agency]]=$E793)*(ROW(TableDiv[Agency])-ROW(TableDiv[[#Headers],[Agency]])),COLUMNS($F$7:AG$7))))</f>
        <v/>
      </c>
      <c r="AH793" s="1069" t="str" cm="1">
        <f t="array" ref="AH793">IF($D793&lt;COLUMNS($F$7:AH$7),"",INDEX(TableDiv[[GASB]:[GASB]],_xlfn.AGGREGATE(15,3,(TableDiv[[Agency]:[Agency]]=$E793)/(TableDiv[[Agency]:[Agency]]=$E793)*(ROW(TableDiv[Agency])-ROW(TableDiv[[#Headers],[Agency]])),COLUMNS($F$7:AH$7))))</f>
        <v/>
      </c>
      <c r="AI793" s="1069" t="str" cm="1">
        <f t="array" ref="AI793">IF($D793&lt;COLUMNS($F$7:AI$7),"",INDEX(TableDiv[[GASB]:[GASB]],_xlfn.AGGREGATE(15,3,(TableDiv[[Agency]:[Agency]]=$E793)/(TableDiv[[Agency]:[Agency]]=$E793)*(ROW(TableDiv[Agency])-ROW(TableDiv[[#Headers],[Agency]])),COLUMNS($F$7:AI$7))))</f>
        <v/>
      </c>
      <c r="AJ793" s="1069" t="str" cm="1">
        <f t="array" ref="AJ793">IF($D793&lt;COLUMNS($F$7:AJ$7),"",INDEX(TableDiv[[GASB]:[GASB]],_xlfn.AGGREGATE(15,3,(TableDiv[[Agency]:[Agency]]=$E793)/(TableDiv[[Agency]:[Agency]]=$E793)*(ROW(TableDiv[Agency])-ROW(TableDiv[[#Headers],[Agency]])),COLUMNS($F$7:AJ$7))))</f>
        <v/>
      </c>
      <c r="AK793" s="1069" t="str" cm="1">
        <f t="array" ref="AK793">IF($D793&lt;COLUMNS($F$7:AK$7),"",INDEX(TableDiv[[GASB]:[GASB]],_xlfn.AGGREGATE(15,3,(TableDiv[[Agency]:[Agency]]=$E793)/(TableDiv[[Agency]:[Agency]]=$E793)*(ROW(TableDiv[Agency])-ROW(TableDiv[[#Headers],[Agency]])),COLUMNS($F$7:AK$7))))</f>
        <v/>
      </c>
      <c r="AL793" s="1069" t="str" cm="1">
        <f t="array" ref="AL793">IF($D793&lt;COLUMNS($F$7:AL$7),"",INDEX(TableDiv[[GASB]:[GASB]],_xlfn.AGGREGATE(15,3,(TableDiv[[Agency]:[Agency]]=$E793)/(TableDiv[[Agency]:[Agency]]=$E793)*(ROW(TableDiv[Agency])-ROW(TableDiv[[#Headers],[Agency]])),COLUMNS($F$7:AL$7))))</f>
        <v/>
      </c>
      <c r="AM793" s="1069" t="str" cm="1">
        <f t="array" ref="AM793">IF($D793&lt;COLUMNS($F$7:AM$7),"",INDEX(TableDiv[[GASB]:[GASB]],_xlfn.AGGREGATE(15,3,(TableDiv[[Agency]:[Agency]]=$E793)/(TableDiv[[Agency]:[Agency]]=$E793)*(ROW(TableDiv[Agency])-ROW(TableDiv[[#Headers],[Agency]])),COLUMNS($F$7:AM$7))))</f>
        <v/>
      </c>
      <c r="AN793" s="1069"/>
      <c r="AO793" s="1069"/>
      <c r="AP793" s="1069"/>
      <c r="AQ793" s="1069"/>
      <c r="AR793" s="1069"/>
      <c r="AS793" s="1069"/>
    </row>
    <row r="794" spans="1:45">
      <c r="A794" s="1069"/>
      <c r="B794" s="1069"/>
      <c r="C794" s="1069"/>
      <c r="W794" s="1069" t="str" cm="1">
        <f t="array" ref="W794">IF($D794&lt;COLUMNS($F$7:W$7),"",INDEX(TableDiv[[GASB]:[GASB]],_xlfn.AGGREGATE(15,3,(TableDiv[[Agency]:[Agency]]=$E794)/(TableDiv[[Agency]:[Agency]]=$E794)*(ROW(TableDiv[Agency])-ROW(TableDiv[[#Headers],[Agency]])),COLUMNS($F$7:W$7))))</f>
        <v/>
      </c>
      <c r="X794" s="1069" t="str" cm="1">
        <f t="array" ref="X794">IF($D794&lt;COLUMNS($F$7:X$7),"",INDEX(TableDiv[[GASB]:[GASB]],_xlfn.AGGREGATE(15,3,(TableDiv[[Agency]:[Agency]]=$E794)/(TableDiv[[Agency]:[Agency]]=$E794)*(ROW(TableDiv[Agency])-ROW(TableDiv[[#Headers],[Agency]])),COLUMNS($F$7:X$7))))</f>
        <v/>
      </c>
      <c r="Y794" s="1069" t="str" cm="1">
        <f t="array" ref="Y794">IF($D794&lt;COLUMNS($F$7:Y$7),"",INDEX(TableDiv[[GASB]:[GASB]],_xlfn.AGGREGATE(15,3,(TableDiv[[Agency]:[Agency]]=$E794)/(TableDiv[[Agency]:[Agency]]=$E794)*(ROW(TableDiv[Agency])-ROW(TableDiv[[#Headers],[Agency]])),COLUMNS($F$7:Y$7))))</f>
        <v/>
      </c>
      <c r="Z794" s="1069" t="str" cm="1">
        <f t="array" ref="Z794">IF($D794&lt;COLUMNS($F$7:Z$7),"",INDEX(TableDiv[[GASB]:[GASB]],_xlfn.AGGREGATE(15,3,(TableDiv[[Agency]:[Agency]]=$E794)/(TableDiv[[Agency]:[Agency]]=$E794)*(ROW(TableDiv[Agency])-ROW(TableDiv[[#Headers],[Agency]])),COLUMNS($F$7:Z$7))))</f>
        <v/>
      </c>
      <c r="AA794" s="1069" t="str" cm="1">
        <f t="array" ref="AA794">IF($D794&lt;COLUMNS($F$7:AA$7),"",INDEX(TableDiv[[GASB]:[GASB]],_xlfn.AGGREGATE(15,3,(TableDiv[[Agency]:[Agency]]=$E794)/(TableDiv[[Agency]:[Agency]]=$E794)*(ROW(TableDiv[Agency])-ROW(TableDiv[[#Headers],[Agency]])),COLUMNS($F$7:AA$7))))</f>
        <v/>
      </c>
      <c r="AB794" s="1069" t="str" cm="1">
        <f t="array" ref="AB794">IF($D794&lt;COLUMNS($F$7:AB$7),"",INDEX(TableDiv[[GASB]:[GASB]],_xlfn.AGGREGATE(15,3,(TableDiv[[Agency]:[Agency]]=$E794)/(TableDiv[[Agency]:[Agency]]=$E794)*(ROW(TableDiv[Agency])-ROW(TableDiv[[#Headers],[Agency]])),COLUMNS($F$7:AB$7))))</f>
        <v/>
      </c>
      <c r="AC794" s="1069" t="str" cm="1">
        <f t="array" ref="AC794">IF($D794&lt;COLUMNS($F$7:AC$7),"",INDEX(TableDiv[[GASB]:[GASB]],_xlfn.AGGREGATE(15,3,(TableDiv[[Agency]:[Agency]]=$E794)/(TableDiv[[Agency]:[Agency]]=$E794)*(ROW(TableDiv[Agency])-ROW(TableDiv[[#Headers],[Agency]])),COLUMNS($F$7:AC$7))))</f>
        <v/>
      </c>
      <c r="AD794" s="1069" t="str" cm="1">
        <f t="array" ref="AD794">IF($D794&lt;COLUMNS($F$7:AD$7),"",INDEX(TableDiv[[GASB]:[GASB]],_xlfn.AGGREGATE(15,3,(TableDiv[[Agency]:[Agency]]=$E794)/(TableDiv[[Agency]:[Agency]]=$E794)*(ROW(TableDiv[Agency])-ROW(TableDiv[[#Headers],[Agency]])),COLUMNS($F$7:AD$7))))</f>
        <v/>
      </c>
      <c r="AE794" s="1069" t="str" cm="1">
        <f t="array" ref="AE794">IF($D794&lt;COLUMNS($F$7:AE$7),"",INDEX(TableDiv[[GASB]:[GASB]],_xlfn.AGGREGATE(15,3,(TableDiv[[Agency]:[Agency]]=$E794)/(TableDiv[[Agency]:[Agency]]=$E794)*(ROW(TableDiv[Agency])-ROW(TableDiv[[#Headers],[Agency]])),COLUMNS($F$7:AE$7))))</f>
        <v/>
      </c>
      <c r="AF794" s="1069" t="str" cm="1">
        <f t="array" ref="AF794">IF($D794&lt;COLUMNS($F$7:AF$7),"",INDEX(TableDiv[[GASB]:[GASB]],_xlfn.AGGREGATE(15,3,(TableDiv[[Agency]:[Agency]]=$E794)/(TableDiv[[Agency]:[Agency]]=$E794)*(ROW(TableDiv[Agency])-ROW(TableDiv[[#Headers],[Agency]])),COLUMNS($F$7:AF$7))))</f>
        <v/>
      </c>
      <c r="AG794" s="1069" t="str" cm="1">
        <f t="array" ref="AG794">IF($D794&lt;COLUMNS($F$7:AG$7),"",INDEX(TableDiv[[GASB]:[GASB]],_xlfn.AGGREGATE(15,3,(TableDiv[[Agency]:[Agency]]=$E794)/(TableDiv[[Agency]:[Agency]]=$E794)*(ROW(TableDiv[Agency])-ROW(TableDiv[[#Headers],[Agency]])),COLUMNS($F$7:AG$7))))</f>
        <v/>
      </c>
      <c r="AH794" s="1069" t="str" cm="1">
        <f t="array" ref="AH794">IF($D794&lt;COLUMNS($F$7:AH$7),"",INDEX(TableDiv[[GASB]:[GASB]],_xlfn.AGGREGATE(15,3,(TableDiv[[Agency]:[Agency]]=$E794)/(TableDiv[[Agency]:[Agency]]=$E794)*(ROW(TableDiv[Agency])-ROW(TableDiv[[#Headers],[Agency]])),COLUMNS($F$7:AH$7))))</f>
        <v/>
      </c>
      <c r="AI794" s="1069" t="str" cm="1">
        <f t="array" ref="AI794">IF($D794&lt;COLUMNS($F$7:AI$7),"",INDEX(TableDiv[[GASB]:[GASB]],_xlfn.AGGREGATE(15,3,(TableDiv[[Agency]:[Agency]]=$E794)/(TableDiv[[Agency]:[Agency]]=$E794)*(ROW(TableDiv[Agency])-ROW(TableDiv[[#Headers],[Agency]])),COLUMNS($F$7:AI$7))))</f>
        <v/>
      </c>
      <c r="AJ794" s="1069" t="str" cm="1">
        <f t="array" ref="AJ794">IF($D794&lt;COLUMNS($F$7:AJ$7),"",INDEX(TableDiv[[GASB]:[GASB]],_xlfn.AGGREGATE(15,3,(TableDiv[[Agency]:[Agency]]=$E794)/(TableDiv[[Agency]:[Agency]]=$E794)*(ROW(TableDiv[Agency])-ROW(TableDiv[[#Headers],[Agency]])),COLUMNS($F$7:AJ$7))))</f>
        <v/>
      </c>
      <c r="AK794" s="1069" t="str" cm="1">
        <f t="array" ref="AK794">IF($D794&lt;COLUMNS($F$7:AK$7),"",INDEX(TableDiv[[GASB]:[GASB]],_xlfn.AGGREGATE(15,3,(TableDiv[[Agency]:[Agency]]=$E794)/(TableDiv[[Agency]:[Agency]]=$E794)*(ROW(TableDiv[Agency])-ROW(TableDiv[[#Headers],[Agency]])),COLUMNS($F$7:AK$7))))</f>
        <v/>
      </c>
      <c r="AL794" s="1069" t="str" cm="1">
        <f t="array" ref="AL794">IF($D794&lt;COLUMNS($F$7:AL$7),"",INDEX(TableDiv[[GASB]:[GASB]],_xlfn.AGGREGATE(15,3,(TableDiv[[Agency]:[Agency]]=$E794)/(TableDiv[[Agency]:[Agency]]=$E794)*(ROW(TableDiv[Agency])-ROW(TableDiv[[#Headers],[Agency]])),COLUMNS($F$7:AL$7))))</f>
        <v/>
      </c>
      <c r="AM794" s="1069" t="str" cm="1">
        <f t="array" ref="AM794">IF($D794&lt;COLUMNS($F$7:AM$7),"",INDEX(TableDiv[[GASB]:[GASB]],_xlfn.AGGREGATE(15,3,(TableDiv[[Agency]:[Agency]]=$E794)/(TableDiv[[Agency]:[Agency]]=$E794)*(ROW(TableDiv[Agency])-ROW(TableDiv[[#Headers],[Agency]])),COLUMNS($F$7:AM$7))))</f>
        <v/>
      </c>
      <c r="AN794" s="1069"/>
      <c r="AO794" s="1069"/>
      <c r="AP794" s="1069"/>
      <c r="AQ794" s="1069"/>
      <c r="AR794" s="1069"/>
      <c r="AS794" s="1069"/>
    </row>
    <row r="795" spans="1:45">
      <c r="A795" s="1069"/>
      <c r="B795" s="1069"/>
      <c r="C795" s="1069"/>
      <c r="W795" s="1069" t="str" cm="1">
        <f t="array" ref="W795">IF($D795&lt;COLUMNS($F$7:W$7),"",INDEX(TableDiv[[GASB]:[GASB]],_xlfn.AGGREGATE(15,3,(TableDiv[[Agency]:[Agency]]=$E795)/(TableDiv[[Agency]:[Agency]]=$E795)*(ROW(TableDiv[Agency])-ROW(TableDiv[[#Headers],[Agency]])),COLUMNS($F$7:W$7))))</f>
        <v/>
      </c>
      <c r="X795" s="1069" t="str" cm="1">
        <f t="array" ref="X795">IF($D795&lt;COLUMNS($F$7:X$7),"",INDEX(TableDiv[[GASB]:[GASB]],_xlfn.AGGREGATE(15,3,(TableDiv[[Agency]:[Agency]]=$E795)/(TableDiv[[Agency]:[Agency]]=$E795)*(ROW(TableDiv[Agency])-ROW(TableDiv[[#Headers],[Agency]])),COLUMNS($F$7:X$7))))</f>
        <v/>
      </c>
      <c r="Y795" s="1069" t="str" cm="1">
        <f t="array" ref="Y795">IF($D795&lt;COLUMNS($F$7:Y$7),"",INDEX(TableDiv[[GASB]:[GASB]],_xlfn.AGGREGATE(15,3,(TableDiv[[Agency]:[Agency]]=$E795)/(TableDiv[[Agency]:[Agency]]=$E795)*(ROW(TableDiv[Agency])-ROW(TableDiv[[#Headers],[Agency]])),COLUMNS($F$7:Y$7))))</f>
        <v/>
      </c>
      <c r="Z795" s="1069" t="str" cm="1">
        <f t="array" ref="Z795">IF($D795&lt;COLUMNS($F$7:Z$7),"",INDEX(TableDiv[[GASB]:[GASB]],_xlfn.AGGREGATE(15,3,(TableDiv[[Agency]:[Agency]]=$E795)/(TableDiv[[Agency]:[Agency]]=$E795)*(ROW(TableDiv[Agency])-ROW(TableDiv[[#Headers],[Agency]])),COLUMNS($F$7:Z$7))))</f>
        <v/>
      </c>
      <c r="AA795" s="1069" t="str" cm="1">
        <f t="array" ref="AA795">IF($D795&lt;COLUMNS($F$7:AA$7),"",INDEX(TableDiv[[GASB]:[GASB]],_xlfn.AGGREGATE(15,3,(TableDiv[[Agency]:[Agency]]=$E795)/(TableDiv[[Agency]:[Agency]]=$E795)*(ROW(TableDiv[Agency])-ROW(TableDiv[[#Headers],[Agency]])),COLUMNS($F$7:AA$7))))</f>
        <v/>
      </c>
      <c r="AB795" s="1069" t="str" cm="1">
        <f t="array" ref="AB795">IF($D795&lt;COLUMNS($F$7:AB$7),"",INDEX(TableDiv[[GASB]:[GASB]],_xlfn.AGGREGATE(15,3,(TableDiv[[Agency]:[Agency]]=$E795)/(TableDiv[[Agency]:[Agency]]=$E795)*(ROW(TableDiv[Agency])-ROW(TableDiv[[#Headers],[Agency]])),COLUMNS($F$7:AB$7))))</f>
        <v/>
      </c>
      <c r="AC795" s="1069" t="str" cm="1">
        <f t="array" ref="AC795">IF($D795&lt;COLUMNS($F$7:AC$7),"",INDEX(TableDiv[[GASB]:[GASB]],_xlfn.AGGREGATE(15,3,(TableDiv[[Agency]:[Agency]]=$E795)/(TableDiv[[Agency]:[Agency]]=$E795)*(ROW(TableDiv[Agency])-ROW(TableDiv[[#Headers],[Agency]])),COLUMNS($F$7:AC$7))))</f>
        <v/>
      </c>
      <c r="AD795" s="1069" t="str" cm="1">
        <f t="array" ref="AD795">IF($D795&lt;COLUMNS($F$7:AD$7),"",INDEX(TableDiv[[GASB]:[GASB]],_xlfn.AGGREGATE(15,3,(TableDiv[[Agency]:[Agency]]=$E795)/(TableDiv[[Agency]:[Agency]]=$E795)*(ROW(TableDiv[Agency])-ROW(TableDiv[[#Headers],[Agency]])),COLUMNS($F$7:AD$7))))</f>
        <v/>
      </c>
      <c r="AE795" s="1069" t="str" cm="1">
        <f t="array" ref="AE795">IF($D795&lt;COLUMNS($F$7:AE$7),"",INDEX(TableDiv[[GASB]:[GASB]],_xlfn.AGGREGATE(15,3,(TableDiv[[Agency]:[Agency]]=$E795)/(TableDiv[[Agency]:[Agency]]=$E795)*(ROW(TableDiv[Agency])-ROW(TableDiv[[#Headers],[Agency]])),COLUMNS($F$7:AE$7))))</f>
        <v/>
      </c>
      <c r="AF795" s="1069" t="str" cm="1">
        <f t="array" ref="AF795">IF($D795&lt;COLUMNS($F$7:AF$7),"",INDEX(TableDiv[[GASB]:[GASB]],_xlfn.AGGREGATE(15,3,(TableDiv[[Agency]:[Agency]]=$E795)/(TableDiv[[Agency]:[Agency]]=$E795)*(ROW(TableDiv[Agency])-ROW(TableDiv[[#Headers],[Agency]])),COLUMNS($F$7:AF$7))))</f>
        <v/>
      </c>
      <c r="AG795" s="1069" t="str" cm="1">
        <f t="array" ref="AG795">IF($D795&lt;COLUMNS($F$7:AG$7),"",INDEX(TableDiv[[GASB]:[GASB]],_xlfn.AGGREGATE(15,3,(TableDiv[[Agency]:[Agency]]=$E795)/(TableDiv[[Agency]:[Agency]]=$E795)*(ROW(TableDiv[Agency])-ROW(TableDiv[[#Headers],[Agency]])),COLUMNS($F$7:AG$7))))</f>
        <v/>
      </c>
      <c r="AH795" s="1069" t="str" cm="1">
        <f t="array" ref="AH795">IF($D795&lt;COLUMNS($F$7:AH$7),"",INDEX(TableDiv[[GASB]:[GASB]],_xlfn.AGGREGATE(15,3,(TableDiv[[Agency]:[Agency]]=$E795)/(TableDiv[[Agency]:[Agency]]=$E795)*(ROW(TableDiv[Agency])-ROW(TableDiv[[#Headers],[Agency]])),COLUMNS($F$7:AH$7))))</f>
        <v/>
      </c>
      <c r="AI795" s="1069" t="str" cm="1">
        <f t="array" ref="AI795">IF($D795&lt;COLUMNS($F$7:AI$7),"",INDEX(TableDiv[[GASB]:[GASB]],_xlfn.AGGREGATE(15,3,(TableDiv[[Agency]:[Agency]]=$E795)/(TableDiv[[Agency]:[Agency]]=$E795)*(ROW(TableDiv[Agency])-ROW(TableDiv[[#Headers],[Agency]])),COLUMNS($F$7:AI$7))))</f>
        <v/>
      </c>
      <c r="AJ795" s="1069" t="str" cm="1">
        <f t="array" ref="AJ795">IF($D795&lt;COLUMNS($F$7:AJ$7),"",INDEX(TableDiv[[GASB]:[GASB]],_xlfn.AGGREGATE(15,3,(TableDiv[[Agency]:[Agency]]=$E795)/(TableDiv[[Agency]:[Agency]]=$E795)*(ROW(TableDiv[Agency])-ROW(TableDiv[[#Headers],[Agency]])),COLUMNS($F$7:AJ$7))))</f>
        <v/>
      </c>
      <c r="AK795" s="1069" t="str" cm="1">
        <f t="array" ref="AK795">IF($D795&lt;COLUMNS($F$7:AK$7),"",INDEX(TableDiv[[GASB]:[GASB]],_xlfn.AGGREGATE(15,3,(TableDiv[[Agency]:[Agency]]=$E795)/(TableDiv[[Agency]:[Agency]]=$E795)*(ROW(TableDiv[Agency])-ROW(TableDiv[[#Headers],[Agency]])),COLUMNS($F$7:AK$7))))</f>
        <v/>
      </c>
      <c r="AL795" s="1069" t="str" cm="1">
        <f t="array" ref="AL795">IF($D795&lt;COLUMNS($F$7:AL$7),"",INDEX(TableDiv[[GASB]:[GASB]],_xlfn.AGGREGATE(15,3,(TableDiv[[Agency]:[Agency]]=$E795)/(TableDiv[[Agency]:[Agency]]=$E795)*(ROW(TableDiv[Agency])-ROW(TableDiv[[#Headers],[Agency]])),COLUMNS($F$7:AL$7))))</f>
        <v/>
      </c>
      <c r="AM795" s="1069" t="str" cm="1">
        <f t="array" ref="AM795">IF($D795&lt;COLUMNS($F$7:AM$7),"",INDEX(TableDiv[[GASB]:[GASB]],_xlfn.AGGREGATE(15,3,(TableDiv[[Agency]:[Agency]]=$E795)/(TableDiv[[Agency]:[Agency]]=$E795)*(ROW(TableDiv[Agency])-ROW(TableDiv[[#Headers],[Agency]])),COLUMNS($F$7:AM$7))))</f>
        <v/>
      </c>
      <c r="AN795" s="1069"/>
      <c r="AO795" s="1069"/>
      <c r="AP795" s="1069"/>
      <c r="AQ795" s="1069"/>
      <c r="AR795" s="1069"/>
      <c r="AS795" s="1069"/>
    </row>
    <row r="796" spans="1:45">
      <c r="A796" s="1069"/>
      <c r="B796" s="1069"/>
      <c r="C796" s="1069"/>
      <c r="W796" s="1069" t="str" cm="1">
        <f t="array" ref="W796">IF($D796&lt;COLUMNS($F$7:W$7),"",INDEX(TableDiv[[GASB]:[GASB]],_xlfn.AGGREGATE(15,3,(TableDiv[[Agency]:[Agency]]=$E796)/(TableDiv[[Agency]:[Agency]]=$E796)*(ROW(TableDiv[Agency])-ROW(TableDiv[[#Headers],[Agency]])),COLUMNS($F$7:W$7))))</f>
        <v/>
      </c>
      <c r="X796" s="1069" t="str" cm="1">
        <f t="array" ref="X796">IF($D796&lt;COLUMNS($F$7:X$7),"",INDEX(TableDiv[[GASB]:[GASB]],_xlfn.AGGREGATE(15,3,(TableDiv[[Agency]:[Agency]]=$E796)/(TableDiv[[Agency]:[Agency]]=$E796)*(ROW(TableDiv[Agency])-ROW(TableDiv[[#Headers],[Agency]])),COLUMNS($F$7:X$7))))</f>
        <v/>
      </c>
      <c r="Y796" s="1069" t="str" cm="1">
        <f t="array" ref="Y796">IF($D796&lt;COLUMNS($F$7:Y$7),"",INDEX(TableDiv[[GASB]:[GASB]],_xlfn.AGGREGATE(15,3,(TableDiv[[Agency]:[Agency]]=$E796)/(TableDiv[[Agency]:[Agency]]=$E796)*(ROW(TableDiv[Agency])-ROW(TableDiv[[#Headers],[Agency]])),COLUMNS($F$7:Y$7))))</f>
        <v/>
      </c>
      <c r="Z796" s="1069" t="str" cm="1">
        <f t="array" ref="Z796">IF($D796&lt;COLUMNS($F$7:Z$7),"",INDEX(TableDiv[[GASB]:[GASB]],_xlfn.AGGREGATE(15,3,(TableDiv[[Agency]:[Agency]]=$E796)/(TableDiv[[Agency]:[Agency]]=$E796)*(ROW(TableDiv[Agency])-ROW(TableDiv[[#Headers],[Agency]])),COLUMNS($F$7:Z$7))))</f>
        <v/>
      </c>
      <c r="AA796" s="1069" t="str" cm="1">
        <f t="array" ref="AA796">IF($D796&lt;COLUMNS($F$7:AA$7),"",INDEX(TableDiv[[GASB]:[GASB]],_xlfn.AGGREGATE(15,3,(TableDiv[[Agency]:[Agency]]=$E796)/(TableDiv[[Agency]:[Agency]]=$E796)*(ROW(TableDiv[Agency])-ROW(TableDiv[[#Headers],[Agency]])),COLUMNS($F$7:AA$7))))</f>
        <v/>
      </c>
      <c r="AB796" s="1069" t="str" cm="1">
        <f t="array" ref="AB796">IF($D796&lt;COLUMNS($F$7:AB$7),"",INDEX(TableDiv[[GASB]:[GASB]],_xlfn.AGGREGATE(15,3,(TableDiv[[Agency]:[Agency]]=$E796)/(TableDiv[[Agency]:[Agency]]=$E796)*(ROW(TableDiv[Agency])-ROW(TableDiv[[#Headers],[Agency]])),COLUMNS($F$7:AB$7))))</f>
        <v/>
      </c>
      <c r="AC796" s="1069" t="str" cm="1">
        <f t="array" ref="AC796">IF($D796&lt;COLUMNS($F$7:AC$7),"",INDEX(TableDiv[[GASB]:[GASB]],_xlfn.AGGREGATE(15,3,(TableDiv[[Agency]:[Agency]]=$E796)/(TableDiv[[Agency]:[Agency]]=$E796)*(ROW(TableDiv[Agency])-ROW(TableDiv[[#Headers],[Agency]])),COLUMNS($F$7:AC$7))))</f>
        <v/>
      </c>
      <c r="AD796" s="1069" t="str" cm="1">
        <f t="array" ref="AD796">IF($D796&lt;COLUMNS($F$7:AD$7),"",INDEX(TableDiv[[GASB]:[GASB]],_xlfn.AGGREGATE(15,3,(TableDiv[[Agency]:[Agency]]=$E796)/(TableDiv[[Agency]:[Agency]]=$E796)*(ROW(TableDiv[Agency])-ROW(TableDiv[[#Headers],[Agency]])),COLUMNS($F$7:AD$7))))</f>
        <v/>
      </c>
      <c r="AE796" s="1069" t="str" cm="1">
        <f t="array" ref="AE796">IF($D796&lt;COLUMNS($F$7:AE$7),"",INDEX(TableDiv[[GASB]:[GASB]],_xlfn.AGGREGATE(15,3,(TableDiv[[Agency]:[Agency]]=$E796)/(TableDiv[[Agency]:[Agency]]=$E796)*(ROW(TableDiv[Agency])-ROW(TableDiv[[#Headers],[Agency]])),COLUMNS($F$7:AE$7))))</f>
        <v/>
      </c>
      <c r="AF796" s="1069" t="str" cm="1">
        <f t="array" ref="AF796">IF($D796&lt;COLUMNS($F$7:AF$7),"",INDEX(TableDiv[[GASB]:[GASB]],_xlfn.AGGREGATE(15,3,(TableDiv[[Agency]:[Agency]]=$E796)/(TableDiv[[Agency]:[Agency]]=$E796)*(ROW(TableDiv[Agency])-ROW(TableDiv[[#Headers],[Agency]])),COLUMNS($F$7:AF$7))))</f>
        <v/>
      </c>
      <c r="AG796" s="1069" t="str" cm="1">
        <f t="array" ref="AG796">IF($D796&lt;COLUMNS($F$7:AG$7),"",INDEX(TableDiv[[GASB]:[GASB]],_xlfn.AGGREGATE(15,3,(TableDiv[[Agency]:[Agency]]=$E796)/(TableDiv[[Agency]:[Agency]]=$E796)*(ROW(TableDiv[Agency])-ROW(TableDiv[[#Headers],[Agency]])),COLUMNS($F$7:AG$7))))</f>
        <v/>
      </c>
      <c r="AH796" s="1069" t="str" cm="1">
        <f t="array" ref="AH796">IF($D796&lt;COLUMNS($F$7:AH$7),"",INDEX(TableDiv[[GASB]:[GASB]],_xlfn.AGGREGATE(15,3,(TableDiv[[Agency]:[Agency]]=$E796)/(TableDiv[[Agency]:[Agency]]=$E796)*(ROW(TableDiv[Agency])-ROW(TableDiv[[#Headers],[Agency]])),COLUMNS($F$7:AH$7))))</f>
        <v/>
      </c>
      <c r="AI796" s="1069" t="str" cm="1">
        <f t="array" ref="AI796">IF($D796&lt;COLUMNS($F$7:AI$7),"",INDEX(TableDiv[[GASB]:[GASB]],_xlfn.AGGREGATE(15,3,(TableDiv[[Agency]:[Agency]]=$E796)/(TableDiv[[Agency]:[Agency]]=$E796)*(ROW(TableDiv[Agency])-ROW(TableDiv[[#Headers],[Agency]])),COLUMNS($F$7:AI$7))))</f>
        <v/>
      </c>
      <c r="AJ796" s="1069" t="str" cm="1">
        <f t="array" ref="AJ796">IF($D796&lt;COLUMNS($F$7:AJ$7),"",INDEX(TableDiv[[GASB]:[GASB]],_xlfn.AGGREGATE(15,3,(TableDiv[[Agency]:[Agency]]=$E796)/(TableDiv[[Agency]:[Agency]]=$E796)*(ROW(TableDiv[Agency])-ROW(TableDiv[[#Headers],[Agency]])),COLUMNS($F$7:AJ$7))))</f>
        <v/>
      </c>
      <c r="AK796" s="1069" t="str" cm="1">
        <f t="array" ref="AK796">IF($D796&lt;COLUMNS($F$7:AK$7),"",INDEX(TableDiv[[GASB]:[GASB]],_xlfn.AGGREGATE(15,3,(TableDiv[[Agency]:[Agency]]=$E796)/(TableDiv[[Agency]:[Agency]]=$E796)*(ROW(TableDiv[Agency])-ROW(TableDiv[[#Headers],[Agency]])),COLUMNS($F$7:AK$7))))</f>
        <v/>
      </c>
      <c r="AL796" s="1069" t="str" cm="1">
        <f t="array" ref="AL796">IF($D796&lt;COLUMNS($F$7:AL$7),"",INDEX(TableDiv[[GASB]:[GASB]],_xlfn.AGGREGATE(15,3,(TableDiv[[Agency]:[Agency]]=$E796)/(TableDiv[[Agency]:[Agency]]=$E796)*(ROW(TableDiv[Agency])-ROW(TableDiv[[#Headers],[Agency]])),COLUMNS($F$7:AL$7))))</f>
        <v/>
      </c>
      <c r="AM796" s="1069" t="str" cm="1">
        <f t="array" ref="AM796">IF($D796&lt;COLUMNS($F$7:AM$7),"",INDEX(TableDiv[[GASB]:[GASB]],_xlfn.AGGREGATE(15,3,(TableDiv[[Agency]:[Agency]]=$E796)/(TableDiv[[Agency]:[Agency]]=$E796)*(ROW(TableDiv[Agency])-ROW(TableDiv[[#Headers],[Agency]])),COLUMNS($F$7:AM$7))))</f>
        <v/>
      </c>
      <c r="AN796" s="1069"/>
      <c r="AO796" s="1069"/>
      <c r="AP796" s="1069"/>
      <c r="AQ796" s="1069"/>
      <c r="AR796" s="1069"/>
      <c r="AS796" s="1069"/>
    </row>
    <row r="797" spans="1:45">
      <c r="A797" s="1069"/>
      <c r="B797" s="1069"/>
      <c r="C797" s="1069"/>
      <c r="W797" s="1069" t="str" cm="1">
        <f t="array" ref="W797">IF($D797&lt;COLUMNS($F$7:W$7),"",INDEX(TableDiv[[GASB]:[GASB]],_xlfn.AGGREGATE(15,3,(TableDiv[[Agency]:[Agency]]=$E797)/(TableDiv[[Agency]:[Agency]]=$E797)*(ROW(TableDiv[Agency])-ROW(TableDiv[[#Headers],[Agency]])),COLUMNS($F$7:W$7))))</f>
        <v/>
      </c>
      <c r="X797" s="1069" t="str" cm="1">
        <f t="array" ref="X797">IF($D797&lt;COLUMNS($F$7:X$7),"",INDEX(TableDiv[[GASB]:[GASB]],_xlfn.AGGREGATE(15,3,(TableDiv[[Agency]:[Agency]]=$E797)/(TableDiv[[Agency]:[Agency]]=$E797)*(ROW(TableDiv[Agency])-ROW(TableDiv[[#Headers],[Agency]])),COLUMNS($F$7:X$7))))</f>
        <v/>
      </c>
      <c r="Y797" s="1069" t="str" cm="1">
        <f t="array" ref="Y797">IF($D797&lt;COLUMNS($F$7:Y$7),"",INDEX(TableDiv[[GASB]:[GASB]],_xlfn.AGGREGATE(15,3,(TableDiv[[Agency]:[Agency]]=$E797)/(TableDiv[[Agency]:[Agency]]=$E797)*(ROW(TableDiv[Agency])-ROW(TableDiv[[#Headers],[Agency]])),COLUMNS($F$7:Y$7))))</f>
        <v/>
      </c>
      <c r="Z797" s="1069" t="str" cm="1">
        <f t="array" ref="Z797">IF($D797&lt;COLUMNS($F$7:Z$7),"",INDEX(TableDiv[[GASB]:[GASB]],_xlfn.AGGREGATE(15,3,(TableDiv[[Agency]:[Agency]]=$E797)/(TableDiv[[Agency]:[Agency]]=$E797)*(ROW(TableDiv[Agency])-ROW(TableDiv[[#Headers],[Agency]])),COLUMNS($F$7:Z$7))))</f>
        <v/>
      </c>
      <c r="AA797" s="1069" t="str" cm="1">
        <f t="array" ref="AA797">IF($D797&lt;COLUMNS($F$7:AA$7),"",INDEX(TableDiv[[GASB]:[GASB]],_xlfn.AGGREGATE(15,3,(TableDiv[[Agency]:[Agency]]=$E797)/(TableDiv[[Agency]:[Agency]]=$E797)*(ROW(TableDiv[Agency])-ROW(TableDiv[[#Headers],[Agency]])),COLUMNS($F$7:AA$7))))</f>
        <v/>
      </c>
      <c r="AB797" s="1069" t="str" cm="1">
        <f t="array" ref="AB797">IF($D797&lt;COLUMNS($F$7:AB$7),"",INDEX(TableDiv[[GASB]:[GASB]],_xlfn.AGGREGATE(15,3,(TableDiv[[Agency]:[Agency]]=$E797)/(TableDiv[[Agency]:[Agency]]=$E797)*(ROW(TableDiv[Agency])-ROW(TableDiv[[#Headers],[Agency]])),COLUMNS($F$7:AB$7))))</f>
        <v/>
      </c>
      <c r="AC797" s="1069" t="str" cm="1">
        <f t="array" ref="AC797">IF($D797&lt;COLUMNS($F$7:AC$7),"",INDEX(TableDiv[[GASB]:[GASB]],_xlfn.AGGREGATE(15,3,(TableDiv[[Agency]:[Agency]]=$E797)/(TableDiv[[Agency]:[Agency]]=$E797)*(ROW(TableDiv[Agency])-ROW(TableDiv[[#Headers],[Agency]])),COLUMNS($F$7:AC$7))))</f>
        <v/>
      </c>
      <c r="AD797" s="1069" t="str" cm="1">
        <f t="array" ref="AD797">IF($D797&lt;COLUMNS($F$7:AD$7),"",INDEX(TableDiv[[GASB]:[GASB]],_xlfn.AGGREGATE(15,3,(TableDiv[[Agency]:[Agency]]=$E797)/(TableDiv[[Agency]:[Agency]]=$E797)*(ROW(TableDiv[Agency])-ROW(TableDiv[[#Headers],[Agency]])),COLUMNS($F$7:AD$7))))</f>
        <v/>
      </c>
      <c r="AE797" s="1069" t="str" cm="1">
        <f t="array" ref="AE797">IF($D797&lt;COLUMNS($F$7:AE$7),"",INDEX(TableDiv[[GASB]:[GASB]],_xlfn.AGGREGATE(15,3,(TableDiv[[Agency]:[Agency]]=$E797)/(TableDiv[[Agency]:[Agency]]=$E797)*(ROW(TableDiv[Agency])-ROW(TableDiv[[#Headers],[Agency]])),COLUMNS($F$7:AE$7))))</f>
        <v/>
      </c>
      <c r="AF797" s="1069" t="str" cm="1">
        <f t="array" ref="AF797">IF($D797&lt;COLUMNS($F$7:AF$7),"",INDEX(TableDiv[[GASB]:[GASB]],_xlfn.AGGREGATE(15,3,(TableDiv[[Agency]:[Agency]]=$E797)/(TableDiv[[Agency]:[Agency]]=$E797)*(ROW(TableDiv[Agency])-ROW(TableDiv[[#Headers],[Agency]])),COLUMNS($F$7:AF$7))))</f>
        <v/>
      </c>
      <c r="AG797" s="1069" t="str" cm="1">
        <f t="array" ref="AG797">IF($D797&lt;COLUMNS($F$7:AG$7),"",INDEX(TableDiv[[GASB]:[GASB]],_xlfn.AGGREGATE(15,3,(TableDiv[[Agency]:[Agency]]=$E797)/(TableDiv[[Agency]:[Agency]]=$E797)*(ROW(TableDiv[Agency])-ROW(TableDiv[[#Headers],[Agency]])),COLUMNS($F$7:AG$7))))</f>
        <v/>
      </c>
      <c r="AH797" s="1069" t="str" cm="1">
        <f t="array" ref="AH797">IF($D797&lt;COLUMNS($F$7:AH$7),"",INDEX(TableDiv[[GASB]:[GASB]],_xlfn.AGGREGATE(15,3,(TableDiv[[Agency]:[Agency]]=$E797)/(TableDiv[[Agency]:[Agency]]=$E797)*(ROW(TableDiv[Agency])-ROW(TableDiv[[#Headers],[Agency]])),COLUMNS($F$7:AH$7))))</f>
        <v/>
      </c>
      <c r="AI797" s="1069" t="str" cm="1">
        <f t="array" ref="AI797">IF($D797&lt;COLUMNS($F$7:AI$7),"",INDEX(TableDiv[[GASB]:[GASB]],_xlfn.AGGREGATE(15,3,(TableDiv[[Agency]:[Agency]]=$E797)/(TableDiv[[Agency]:[Agency]]=$E797)*(ROW(TableDiv[Agency])-ROW(TableDiv[[#Headers],[Agency]])),COLUMNS($F$7:AI$7))))</f>
        <v/>
      </c>
      <c r="AJ797" s="1069" t="str" cm="1">
        <f t="array" ref="AJ797">IF($D797&lt;COLUMNS($F$7:AJ$7),"",INDEX(TableDiv[[GASB]:[GASB]],_xlfn.AGGREGATE(15,3,(TableDiv[[Agency]:[Agency]]=$E797)/(TableDiv[[Agency]:[Agency]]=$E797)*(ROW(TableDiv[Agency])-ROW(TableDiv[[#Headers],[Agency]])),COLUMNS($F$7:AJ$7))))</f>
        <v/>
      </c>
      <c r="AK797" s="1069" t="str" cm="1">
        <f t="array" ref="AK797">IF($D797&lt;COLUMNS($F$7:AK$7),"",INDEX(TableDiv[[GASB]:[GASB]],_xlfn.AGGREGATE(15,3,(TableDiv[[Agency]:[Agency]]=$E797)/(TableDiv[[Agency]:[Agency]]=$E797)*(ROW(TableDiv[Agency])-ROW(TableDiv[[#Headers],[Agency]])),COLUMNS($F$7:AK$7))))</f>
        <v/>
      </c>
      <c r="AL797" s="1069" t="str" cm="1">
        <f t="array" ref="AL797">IF($D797&lt;COLUMNS($F$7:AL$7),"",INDEX(TableDiv[[GASB]:[GASB]],_xlfn.AGGREGATE(15,3,(TableDiv[[Agency]:[Agency]]=$E797)/(TableDiv[[Agency]:[Agency]]=$E797)*(ROW(TableDiv[Agency])-ROW(TableDiv[[#Headers],[Agency]])),COLUMNS($F$7:AL$7))))</f>
        <v/>
      </c>
      <c r="AM797" s="1069" t="str" cm="1">
        <f t="array" ref="AM797">IF($D797&lt;COLUMNS($F$7:AM$7),"",INDEX(TableDiv[[GASB]:[GASB]],_xlfn.AGGREGATE(15,3,(TableDiv[[Agency]:[Agency]]=$E797)/(TableDiv[[Agency]:[Agency]]=$E797)*(ROW(TableDiv[Agency])-ROW(TableDiv[[#Headers],[Agency]])),COLUMNS($F$7:AM$7))))</f>
        <v/>
      </c>
      <c r="AN797" s="1069"/>
      <c r="AO797" s="1069"/>
      <c r="AP797" s="1069"/>
      <c r="AQ797" s="1069"/>
      <c r="AR797" s="1069"/>
      <c r="AS797" s="1069"/>
    </row>
    <row r="798" spans="1:45">
      <c r="A798" s="1069"/>
      <c r="B798" s="1069"/>
      <c r="C798" s="1069"/>
      <c r="W798" s="1069" t="str" cm="1">
        <f t="array" ref="W798">IF($D798&lt;COLUMNS($F$7:W$7),"",INDEX(TableDiv[[GASB]:[GASB]],_xlfn.AGGREGATE(15,3,(TableDiv[[Agency]:[Agency]]=$E798)/(TableDiv[[Agency]:[Agency]]=$E798)*(ROW(TableDiv[Agency])-ROW(TableDiv[[#Headers],[Agency]])),COLUMNS($F$7:W$7))))</f>
        <v/>
      </c>
      <c r="X798" s="1069" t="str" cm="1">
        <f t="array" ref="X798">IF($D798&lt;COLUMNS($F$7:X$7),"",INDEX(TableDiv[[GASB]:[GASB]],_xlfn.AGGREGATE(15,3,(TableDiv[[Agency]:[Agency]]=$E798)/(TableDiv[[Agency]:[Agency]]=$E798)*(ROW(TableDiv[Agency])-ROW(TableDiv[[#Headers],[Agency]])),COLUMNS($F$7:X$7))))</f>
        <v/>
      </c>
      <c r="Y798" s="1069" t="str" cm="1">
        <f t="array" ref="Y798">IF($D798&lt;COLUMNS($F$7:Y$7),"",INDEX(TableDiv[[GASB]:[GASB]],_xlfn.AGGREGATE(15,3,(TableDiv[[Agency]:[Agency]]=$E798)/(TableDiv[[Agency]:[Agency]]=$E798)*(ROW(TableDiv[Agency])-ROW(TableDiv[[#Headers],[Agency]])),COLUMNS($F$7:Y$7))))</f>
        <v/>
      </c>
      <c r="Z798" s="1069" t="str" cm="1">
        <f t="array" ref="Z798">IF($D798&lt;COLUMNS($F$7:Z$7),"",INDEX(TableDiv[[GASB]:[GASB]],_xlfn.AGGREGATE(15,3,(TableDiv[[Agency]:[Agency]]=$E798)/(TableDiv[[Agency]:[Agency]]=$E798)*(ROW(TableDiv[Agency])-ROW(TableDiv[[#Headers],[Agency]])),COLUMNS($F$7:Z$7))))</f>
        <v/>
      </c>
      <c r="AA798" s="1069" t="str" cm="1">
        <f t="array" ref="AA798">IF($D798&lt;COLUMNS($F$7:AA$7),"",INDEX(TableDiv[[GASB]:[GASB]],_xlfn.AGGREGATE(15,3,(TableDiv[[Agency]:[Agency]]=$E798)/(TableDiv[[Agency]:[Agency]]=$E798)*(ROW(TableDiv[Agency])-ROW(TableDiv[[#Headers],[Agency]])),COLUMNS($F$7:AA$7))))</f>
        <v/>
      </c>
      <c r="AB798" s="1069" t="str" cm="1">
        <f t="array" ref="AB798">IF($D798&lt;COLUMNS($F$7:AB$7),"",INDEX(TableDiv[[GASB]:[GASB]],_xlfn.AGGREGATE(15,3,(TableDiv[[Agency]:[Agency]]=$E798)/(TableDiv[[Agency]:[Agency]]=$E798)*(ROW(TableDiv[Agency])-ROW(TableDiv[[#Headers],[Agency]])),COLUMNS($F$7:AB$7))))</f>
        <v/>
      </c>
      <c r="AC798" s="1069" t="str" cm="1">
        <f t="array" ref="AC798">IF($D798&lt;COLUMNS($F$7:AC$7),"",INDEX(TableDiv[[GASB]:[GASB]],_xlfn.AGGREGATE(15,3,(TableDiv[[Agency]:[Agency]]=$E798)/(TableDiv[[Agency]:[Agency]]=$E798)*(ROW(TableDiv[Agency])-ROW(TableDiv[[#Headers],[Agency]])),COLUMNS($F$7:AC$7))))</f>
        <v/>
      </c>
      <c r="AD798" s="1069" t="str" cm="1">
        <f t="array" ref="AD798">IF($D798&lt;COLUMNS($F$7:AD$7),"",INDEX(TableDiv[[GASB]:[GASB]],_xlfn.AGGREGATE(15,3,(TableDiv[[Agency]:[Agency]]=$E798)/(TableDiv[[Agency]:[Agency]]=$E798)*(ROW(TableDiv[Agency])-ROW(TableDiv[[#Headers],[Agency]])),COLUMNS($F$7:AD$7))))</f>
        <v/>
      </c>
      <c r="AE798" s="1069" t="str" cm="1">
        <f t="array" ref="AE798">IF($D798&lt;COLUMNS($F$7:AE$7),"",INDEX(TableDiv[[GASB]:[GASB]],_xlfn.AGGREGATE(15,3,(TableDiv[[Agency]:[Agency]]=$E798)/(TableDiv[[Agency]:[Agency]]=$E798)*(ROW(TableDiv[Agency])-ROW(TableDiv[[#Headers],[Agency]])),COLUMNS($F$7:AE$7))))</f>
        <v/>
      </c>
      <c r="AF798" s="1069" t="str" cm="1">
        <f t="array" ref="AF798">IF($D798&lt;COLUMNS($F$7:AF$7),"",INDEX(TableDiv[[GASB]:[GASB]],_xlfn.AGGREGATE(15,3,(TableDiv[[Agency]:[Agency]]=$E798)/(TableDiv[[Agency]:[Agency]]=$E798)*(ROW(TableDiv[Agency])-ROW(TableDiv[[#Headers],[Agency]])),COLUMNS($F$7:AF$7))))</f>
        <v/>
      </c>
      <c r="AG798" s="1069" t="str" cm="1">
        <f t="array" ref="AG798">IF($D798&lt;COLUMNS($F$7:AG$7),"",INDEX(TableDiv[[GASB]:[GASB]],_xlfn.AGGREGATE(15,3,(TableDiv[[Agency]:[Agency]]=$E798)/(TableDiv[[Agency]:[Agency]]=$E798)*(ROW(TableDiv[Agency])-ROW(TableDiv[[#Headers],[Agency]])),COLUMNS($F$7:AG$7))))</f>
        <v/>
      </c>
      <c r="AH798" s="1069" t="str" cm="1">
        <f t="array" ref="AH798">IF($D798&lt;COLUMNS($F$7:AH$7),"",INDEX(TableDiv[[GASB]:[GASB]],_xlfn.AGGREGATE(15,3,(TableDiv[[Agency]:[Agency]]=$E798)/(TableDiv[[Agency]:[Agency]]=$E798)*(ROW(TableDiv[Agency])-ROW(TableDiv[[#Headers],[Agency]])),COLUMNS($F$7:AH$7))))</f>
        <v/>
      </c>
      <c r="AI798" s="1069" t="str" cm="1">
        <f t="array" ref="AI798">IF($D798&lt;COLUMNS($F$7:AI$7),"",INDEX(TableDiv[[GASB]:[GASB]],_xlfn.AGGREGATE(15,3,(TableDiv[[Agency]:[Agency]]=$E798)/(TableDiv[[Agency]:[Agency]]=$E798)*(ROW(TableDiv[Agency])-ROW(TableDiv[[#Headers],[Agency]])),COLUMNS($F$7:AI$7))))</f>
        <v/>
      </c>
      <c r="AJ798" s="1069" t="str" cm="1">
        <f t="array" ref="AJ798">IF($D798&lt;COLUMNS($F$7:AJ$7),"",INDEX(TableDiv[[GASB]:[GASB]],_xlfn.AGGREGATE(15,3,(TableDiv[[Agency]:[Agency]]=$E798)/(TableDiv[[Agency]:[Agency]]=$E798)*(ROW(TableDiv[Agency])-ROW(TableDiv[[#Headers],[Agency]])),COLUMNS($F$7:AJ$7))))</f>
        <v/>
      </c>
      <c r="AK798" s="1069" t="str" cm="1">
        <f t="array" ref="AK798">IF($D798&lt;COLUMNS($F$7:AK$7),"",INDEX(TableDiv[[GASB]:[GASB]],_xlfn.AGGREGATE(15,3,(TableDiv[[Agency]:[Agency]]=$E798)/(TableDiv[[Agency]:[Agency]]=$E798)*(ROW(TableDiv[Agency])-ROW(TableDiv[[#Headers],[Agency]])),COLUMNS($F$7:AK$7))))</f>
        <v/>
      </c>
      <c r="AL798" s="1069" t="str" cm="1">
        <f t="array" ref="AL798">IF($D798&lt;COLUMNS($F$7:AL$7),"",INDEX(TableDiv[[GASB]:[GASB]],_xlfn.AGGREGATE(15,3,(TableDiv[[Agency]:[Agency]]=$E798)/(TableDiv[[Agency]:[Agency]]=$E798)*(ROW(TableDiv[Agency])-ROW(TableDiv[[#Headers],[Agency]])),COLUMNS($F$7:AL$7))))</f>
        <v/>
      </c>
      <c r="AM798" s="1069" t="str" cm="1">
        <f t="array" ref="AM798">IF($D798&lt;COLUMNS($F$7:AM$7),"",INDEX(TableDiv[[GASB]:[GASB]],_xlfn.AGGREGATE(15,3,(TableDiv[[Agency]:[Agency]]=$E798)/(TableDiv[[Agency]:[Agency]]=$E798)*(ROW(TableDiv[Agency])-ROW(TableDiv[[#Headers],[Agency]])),COLUMNS($F$7:AM$7))))</f>
        <v/>
      </c>
      <c r="AN798" s="1069"/>
      <c r="AO798" s="1069"/>
      <c r="AP798" s="1069"/>
      <c r="AQ798" s="1069"/>
      <c r="AR798" s="1069"/>
      <c r="AS798" s="1069"/>
    </row>
    <row r="799" spans="1:45">
      <c r="A799" s="1069"/>
      <c r="B799" s="1069"/>
      <c r="C799" s="1069"/>
      <c r="W799" s="1069" t="str" cm="1">
        <f t="array" ref="W799">IF($D799&lt;COLUMNS($F$7:W$7),"",INDEX(TableDiv[[GASB]:[GASB]],_xlfn.AGGREGATE(15,3,(TableDiv[[Agency]:[Agency]]=$E799)/(TableDiv[[Agency]:[Agency]]=$E799)*(ROW(TableDiv[Agency])-ROW(TableDiv[[#Headers],[Agency]])),COLUMNS($F$7:W$7))))</f>
        <v/>
      </c>
      <c r="X799" s="1069" t="str" cm="1">
        <f t="array" ref="X799">IF($D799&lt;COLUMNS($F$7:X$7),"",INDEX(TableDiv[[GASB]:[GASB]],_xlfn.AGGREGATE(15,3,(TableDiv[[Agency]:[Agency]]=$E799)/(TableDiv[[Agency]:[Agency]]=$E799)*(ROW(TableDiv[Agency])-ROW(TableDiv[[#Headers],[Agency]])),COLUMNS($F$7:X$7))))</f>
        <v/>
      </c>
      <c r="Y799" s="1069" t="str" cm="1">
        <f t="array" ref="Y799">IF($D799&lt;COLUMNS($F$7:Y$7),"",INDEX(TableDiv[[GASB]:[GASB]],_xlfn.AGGREGATE(15,3,(TableDiv[[Agency]:[Agency]]=$E799)/(TableDiv[[Agency]:[Agency]]=$E799)*(ROW(TableDiv[Agency])-ROW(TableDiv[[#Headers],[Agency]])),COLUMNS($F$7:Y$7))))</f>
        <v/>
      </c>
      <c r="Z799" s="1069" t="str" cm="1">
        <f t="array" ref="Z799">IF($D799&lt;COLUMNS($F$7:Z$7),"",INDEX(TableDiv[[GASB]:[GASB]],_xlfn.AGGREGATE(15,3,(TableDiv[[Agency]:[Agency]]=$E799)/(TableDiv[[Agency]:[Agency]]=$E799)*(ROW(TableDiv[Agency])-ROW(TableDiv[[#Headers],[Agency]])),COLUMNS($F$7:Z$7))))</f>
        <v/>
      </c>
      <c r="AA799" s="1069" t="str" cm="1">
        <f t="array" ref="AA799">IF($D799&lt;COLUMNS($F$7:AA$7),"",INDEX(TableDiv[[GASB]:[GASB]],_xlfn.AGGREGATE(15,3,(TableDiv[[Agency]:[Agency]]=$E799)/(TableDiv[[Agency]:[Agency]]=$E799)*(ROW(TableDiv[Agency])-ROW(TableDiv[[#Headers],[Agency]])),COLUMNS($F$7:AA$7))))</f>
        <v/>
      </c>
      <c r="AB799" s="1069" t="str" cm="1">
        <f t="array" ref="AB799">IF($D799&lt;COLUMNS($F$7:AB$7),"",INDEX(TableDiv[[GASB]:[GASB]],_xlfn.AGGREGATE(15,3,(TableDiv[[Agency]:[Agency]]=$E799)/(TableDiv[[Agency]:[Agency]]=$E799)*(ROW(TableDiv[Agency])-ROW(TableDiv[[#Headers],[Agency]])),COLUMNS($F$7:AB$7))))</f>
        <v/>
      </c>
      <c r="AC799" s="1069" t="str" cm="1">
        <f t="array" ref="AC799">IF($D799&lt;COLUMNS($F$7:AC$7),"",INDEX(TableDiv[[GASB]:[GASB]],_xlfn.AGGREGATE(15,3,(TableDiv[[Agency]:[Agency]]=$E799)/(TableDiv[[Agency]:[Agency]]=$E799)*(ROW(TableDiv[Agency])-ROW(TableDiv[[#Headers],[Agency]])),COLUMNS($F$7:AC$7))))</f>
        <v/>
      </c>
      <c r="AD799" s="1069" t="str" cm="1">
        <f t="array" ref="AD799">IF($D799&lt;COLUMNS($F$7:AD$7),"",INDEX(TableDiv[[GASB]:[GASB]],_xlfn.AGGREGATE(15,3,(TableDiv[[Agency]:[Agency]]=$E799)/(TableDiv[[Agency]:[Agency]]=$E799)*(ROW(TableDiv[Agency])-ROW(TableDiv[[#Headers],[Agency]])),COLUMNS($F$7:AD$7))))</f>
        <v/>
      </c>
      <c r="AE799" s="1069" t="str" cm="1">
        <f t="array" ref="AE799">IF($D799&lt;COLUMNS($F$7:AE$7),"",INDEX(TableDiv[[GASB]:[GASB]],_xlfn.AGGREGATE(15,3,(TableDiv[[Agency]:[Agency]]=$E799)/(TableDiv[[Agency]:[Agency]]=$E799)*(ROW(TableDiv[Agency])-ROW(TableDiv[[#Headers],[Agency]])),COLUMNS($F$7:AE$7))))</f>
        <v/>
      </c>
      <c r="AF799" s="1069" t="str" cm="1">
        <f t="array" ref="AF799">IF($D799&lt;COLUMNS($F$7:AF$7),"",INDEX(TableDiv[[GASB]:[GASB]],_xlfn.AGGREGATE(15,3,(TableDiv[[Agency]:[Agency]]=$E799)/(TableDiv[[Agency]:[Agency]]=$E799)*(ROW(TableDiv[Agency])-ROW(TableDiv[[#Headers],[Agency]])),COLUMNS($F$7:AF$7))))</f>
        <v/>
      </c>
      <c r="AG799" s="1069" t="str" cm="1">
        <f t="array" ref="AG799">IF($D799&lt;COLUMNS($F$7:AG$7),"",INDEX(TableDiv[[GASB]:[GASB]],_xlfn.AGGREGATE(15,3,(TableDiv[[Agency]:[Agency]]=$E799)/(TableDiv[[Agency]:[Agency]]=$E799)*(ROW(TableDiv[Agency])-ROW(TableDiv[[#Headers],[Agency]])),COLUMNS($F$7:AG$7))))</f>
        <v/>
      </c>
      <c r="AH799" s="1069" t="str" cm="1">
        <f t="array" ref="AH799">IF($D799&lt;COLUMNS($F$7:AH$7),"",INDEX(TableDiv[[GASB]:[GASB]],_xlfn.AGGREGATE(15,3,(TableDiv[[Agency]:[Agency]]=$E799)/(TableDiv[[Agency]:[Agency]]=$E799)*(ROW(TableDiv[Agency])-ROW(TableDiv[[#Headers],[Agency]])),COLUMNS($F$7:AH$7))))</f>
        <v/>
      </c>
      <c r="AI799" s="1069" t="str" cm="1">
        <f t="array" ref="AI799">IF($D799&lt;COLUMNS($F$7:AI$7),"",INDEX(TableDiv[[GASB]:[GASB]],_xlfn.AGGREGATE(15,3,(TableDiv[[Agency]:[Agency]]=$E799)/(TableDiv[[Agency]:[Agency]]=$E799)*(ROW(TableDiv[Agency])-ROW(TableDiv[[#Headers],[Agency]])),COLUMNS($F$7:AI$7))))</f>
        <v/>
      </c>
      <c r="AJ799" s="1069" t="str" cm="1">
        <f t="array" ref="AJ799">IF($D799&lt;COLUMNS($F$7:AJ$7),"",INDEX(TableDiv[[GASB]:[GASB]],_xlfn.AGGREGATE(15,3,(TableDiv[[Agency]:[Agency]]=$E799)/(TableDiv[[Agency]:[Agency]]=$E799)*(ROW(TableDiv[Agency])-ROW(TableDiv[[#Headers],[Agency]])),COLUMNS($F$7:AJ$7))))</f>
        <v/>
      </c>
      <c r="AK799" s="1069" t="str" cm="1">
        <f t="array" ref="AK799">IF($D799&lt;COLUMNS($F$7:AK$7),"",INDEX(TableDiv[[GASB]:[GASB]],_xlfn.AGGREGATE(15,3,(TableDiv[[Agency]:[Agency]]=$E799)/(TableDiv[[Agency]:[Agency]]=$E799)*(ROW(TableDiv[Agency])-ROW(TableDiv[[#Headers],[Agency]])),COLUMNS($F$7:AK$7))))</f>
        <v/>
      </c>
      <c r="AL799" s="1069" t="str" cm="1">
        <f t="array" ref="AL799">IF($D799&lt;COLUMNS($F$7:AL$7),"",INDEX(TableDiv[[GASB]:[GASB]],_xlfn.AGGREGATE(15,3,(TableDiv[[Agency]:[Agency]]=$E799)/(TableDiv[[Agency]:[Agency]]=$E799)*(ROW(TableDiv[Agency])-ROW(TableDiv[[#Headers],[Agency]])),COLUMNS($F$7:AL$7))))</f>
        <v/>
      </c>
      <c r="AM799" s="1069" t="str" cm="1">
        <f t="array" ref="AM799">IF($D799&lt;COLUMNS($F$7:AM$7),"",INDEX(TableDiv[[GASB]:[GASB]],_xlfn.AGGREGATE(15,3,(TableDiv[[Agency]:[Agency]]=$E799)/(TableDiv[[Agency]:[Agency]]=$E799)*(ROW(TableDiv[Agency])-ROW(TableDiv[[#Headers],[Agency]])),COLUMNS($F$7:AM$7))))</f>
        <v/>
      </c>
      <c r="AN799" s="1069"/>
      <c r="AO799" s="1069"/>
      <c r="AP799" s="1069"/>
      <c r="AQ799" s="1069"/>
      <c r="AR799" s="1069"/>
      <c r="AS799" s="1069"/>
    </row>
    <row r="800" spans="1:45">
      <c r="A800" s="1069"/>
      <c r="B800" s="1069"/>
      <c r="C800" s="1069"/>
      <c r="W800" s="1069" t="str" cm="1">
        <f t="array" ref="W800">IF($D800&lt;COLUMNS($F$7:W$7),"",INDEX(TableDiv[[GASB]:[GASB]],_xlfn.AGGREGATE(15,3,(TableDiv[[Agency]:[Agency]]=$E800)/(TableDiv[[Agency]:[Agency]]=$E800)*(ROW(TableDiv[Agency])-ROW(TableDiv[[#Headers],[Agency]])),COLUMNS($F$7:W$7))))</f>
        <v/>
      </c>
      <c r="X800" s="1069" t="str" cm="1">
        <f t="array" ref="X800">IF($D800&lt;COLUMNS($F$7:X$7),"",INDEX(TableDiv[[GASB]:[GASB]],_xlfn.AGGREGATE(15,3,(TableDiv[[Agency]:[Agency]]=$E800)/(TableDiv[[Agency]:[Agency]]=$E800)*(ROW(TableDiv[Agency])-ROW(TableDiv[[#Headers],[Agency]])),COLUMNS($F$7:X$7))))</f>
        <v/>
      </c>
      <c r="Y800" s="1069" t="str" cm="1">
        <f t="array" ref="Y800">IF($D800&lt;COLUMNS($F$7:Y$7),"",INDEX(TableDiv[[GASB]:[GASB]],_xlfn.AGGREGATE(15,3,(TableDiv[[Agency]:[Agency]]=$E800)/(TableDiv[[Agency]:[Agency]]=$E800)*(ROW(TableDiv[Agency])-ROW(TableDiv[[#Headers],[Agency]])),COLUMNS($F$7:Y$7))))</f>
        <v/>
      </c>
      <c r="Z800" s="1069" t="str" cm="1">
        <f t="array" ref="Z800">IF($D800&lt;COLUMNS($F$7:Z$7),"",INDEX(TableDiv[[GASB]:[GASB]],_xlfn.AGGREGATE(15,3,(TableDiv[[Agency]:[Agency]]=$E800)/(TableDiv[[Agency]:[Agency]]=$E800)*(ROW(TableDiv[Agency])-ROW(TableDiv[[#Headers],[Agency]])),COLUMNS($F$7:Z$7))))</f>
        <v/>
      </c>
      <c r="AA800" s="1069" t="str" cm="1">
        <f t="array" ref="AA800">IF($D800&lt;COLUMNS($F$7:AA$7),"",INDEX(TableDiv[[GASB]:[GASB]],_xlfn.AGGREGATE(15,3,(TableDiv[[Agency]:[Agency]]=$E800)/(TableDiv[[Agency]:[Agency]]=$E800)*(ROW(TableDiv[Agency])-ROW(TableDiv[[#Headers],[Agency]])),COLUMNS($F$7:AA$7))))</f>
        <v/>
      </c>
      <c r="AB800" s="1069" t="str" cm="1">
        <f t="array" ref="AB800">IF($D800&lt;COLUMNS($F$7:AB$7),"",INDEX(TableDiv[[GASB]:[GASB]],_xlfn.AGGREGATE(15,3,(TableDiv[[Agency]:[Agency]]=$E800)/(TableDiv[[Agency]:[Agency]]=$E800)*(ROW(TableDiv[Agency])-ROW(TableDiv[[#Headers],[Agency]])),COLUMNS($F$7:AB$7))))</f>
        <v/>
      </c>
      <c r="AC800" s="1069" t="str" cm="1">
        <f t="array" ref="AC800">IF($D800&lt;COLUMNS($F$7:AC$7),"",INDEX(TableDiv[[GASB]:[GASB]],_xlfn.AGGREGATE(15,3,(TableDiv[[Agency]:[Agency]]=$E800)/(TableDiv[[Agency]:[Agency]]=$E800)*(ROW(TableDiv[Agency])-ROW(TableDiv[[#Headers],[Agency]])),COLUMNS($F$7:AC$7))))</f>
        <v/>
      </c>
      <c r="AD800" s="1069" t="str" cm="1">
        <f t="array" ref="AD800">IF($D800&lt;COLUMNS($F$7:AD$7),"",INDEX(TableDiv[[GASB]:[GASB]],_xlfn.AGGREGATE(15,3,(TableDiv[[Agency]:[Agency]]=$E800)/(TableDiv[[Agency]:[Agency]]=$E800)*(ROW(TableDiv[Agency])-ROW(TableDiv[[#Headers],[Agency]])),COLUMNS($F$7:AD$7))))</f>
        <v/>
      </c>
      <c r="AE800" s="1069" t="str" cm="1">
        <f t="array" ref="AE800">IF($D800&lt;COLUMNS($F$7:AE$7),"",INDEX(TableDiv[[GASB]:[GASB]],_xlfn.AGGREGATE(15,3,(TableDiv[[Agency]:[Agency]]=$E800)/(TableDiv[[Agency]:[Agency]]=$E800)*(ROW(TableDiv[Agency])-ROW(TableDiv[[#Headers],[Agency]])),COLUMNS($F$7:AE$7))))</f>
        <v/>
      </c>
      <c r="AF800" s="1069" t="str" cm="1">
        <f t="array" ref="AF800">IF($D800&lt;COLUMNS($F$7:AF$7),"",INDEX(TableDiv[[GASB]:[GASB]],_xlfn.AGGREGATE(15,3,(TableDiv[[Agency]:[Agency]]=$E800)/(TableDiv[[Agency]:[Agency]]=$E800)*(ROW(TableDiv[Agency])-ROW(TableDiv[[#Headers],[Agency]])),COLUMNS($F$7:AF$7))))</f>
        <v/>
      </c>
      <c r="AG800" s="1069" t="str" cm="1">
        <f t="array" ref="AG800">IF($D800&lt;COLUMNS($F$7:AG$7),"",INDEX(TableDiv[[GASB]:[GASB]],_xlfn.AGGREGATE(15,3,(TableDiv[[Agency]:[Agency]]=$E800)/(TableDiv[[Agency]:[Agency]]=$E800)*(ROW(TableDiv[Agency])-ROW(TableDiv[[#Headers],[Agency]])),COLUMNS($F$7:AG$7))))</f>
        <v/>
      </c>
      <c r="AH800" s="1069" t="str" cm="1">
        <f t="array" ref="AH800">IF($D800&lt;COLUMNS($F$7:AH$7),"",INDEX(TableDiv[[GASB]:[GASB]],_xlfn.AGGREGATE(15,3,(TableDiv[[Agency]:[Agency]]=$E800)/(TableDiv[[Agency]:[Agency]]=$E800)*(ROW(TableDiv[Agency])-ROW(TableDiv[[#Headers],[Agency]])),COLUMNS($F$7:AH$7))))</f>
        <v/>
      </c>
      <c r="AI800" s="1069" t="str" cm="1">
        <f t="array" ref="AI800">IF($D800&lt;COLUMNS($F$7:AI$7),"",INDEX(TableDiv[[GASB]:[GASB]],_xlfn.AGGREGATE(15,3,(TableDiv[[Agency]:[Agency]]=$E800)/(TableDiv[[Agency]:[Agency]]=$E800)*(ROW(TableDiv[Agency])-ROW(TableDiv[[#Headers],[Agency]])),COLUMNS($F$7:AI$7))))</f>
        <v/>
      </c>
      <c r="AJ800" s="1069" t="str" cm="1">
        <f t="array" ref="AJ800">IF($D800&lt;COLUMNS($F$7:AJ$7),"",INDEX(TableDiv[[GASB]:[GASB]],_xlfn.AGGREGATE(15,3,(TableDiv[[Agency]:[Agency]]=$E800)/(TableDiv[[Agency]:[Agency]]=$E800)*(ROW(TableDiv[Agency])-ROW(TableDiv[[#Headers],[Agency]])),COLUMNS($F$7:AJ$7))))</f>
        <v/>
      </c>
      <c r="AK800" s="1069" t="str" cm="1">
        <f t="array" ref="AK800">IF($D800&lt;COLUMNS($F$7:AK$7),"",INDEX(TableDiv[[GASB]:[GASB]],_xlfn.AGGREGATE(15,3,(TableDiv[[Agency]:[Agency]]=$E800)/(TableDiv[[Agency]:[Agency]]=$E800)*(ROW(TableDiv[Agency])-ROW(TableDiv[[#Headers],[Agency]])),COLUMNS($F$7:AK$7))))</f>
        <v/>
      </c>
      <c r="AL800" s="1069" t="str" cm="1">
        <f t="array" ref="AL800">IF($D800&lt;COLUMNS($F$7:AL$7),"",INDEX(TableDiv[[GASB]:[GASB]],_xlfn.AGGREGATE(15,3,(TableDiv[[Agency]:[Agency]]=$E800)/(TableDiv[[Agency]:[Agency]]=$E800)*(ROW(TableDiv[Agency])-ROW(TableDiv[[#Headers],[Agency]])),COLUMNS($F$7:AL$7))))</f>
        <v/>
      </c>
      <c r="AM800" s="1069" t="str" cm="1">
        <f t="array" ref="AM800">IF($D800&lt;COLUMNS($F$7:AM$7),"",INDEX(TableDiv[[GASB]:[GASB]],_xlfn.AGGREGATE(15,3,(TableDiv[[Agency]:[Agency]]=$E800)/(TableDiv[[Agency]:[Agency]]=$E800)*(ROW(TableDiv[Agency])-ROW(TableDiv[[#Headers],[Agency]])),COLUMNS($F$7:AM$7))))</f>
        <v/>
      </c>
      <c r="AN800" s="1069"/>
      <c r="AO800" s="1069"/>
      <c r="AP800" s="1069"/>
      <c r="AQ800" s="1069"/>
      <c r="AR800" s="1069"/>
      <c r="AS800" s="1069"/>
    </row>
    <row r="801" spans="1:45">
      <c r="A801" s="1069"/>
      <c r="B801" s="1069"/>
      <c r="C801" s="1069"/>
      <c r="W801" s="1069" t="str" cm="1">
        <f t="array" ref="W801">IF($D801&lt;COLUMNS($F$7:W$7),"",INDEX(TableDiv[[GASB]:[GASB]],_xlfn.AGGREGATE(15,3,(TableDiv[[Agency]:[Agency]]=$E801)/(TableDiv[[Agency]:[Agency]]=$E801)*(ROW(TableDiv[Agency])-ROW(TableDiv[[#Headers],[Agency]])),COLUMNS($F$7:W$7))))</f>
        <v/>
      </c>
      <c r="X801" s="1069" t="str" cm="1">
        <f t="array" ref="X801">IF($D801&lt;COLUMNS($F$7:X$7),"",INDEX(TableDiv[[GASB]:[GASB]],_xlfn.AGGREGATE(15,3,(TableDiv[[Agency]:[Agency]]=$E801)/(TableDiv[[Agency]:[Agency]]=$E801)*(ROW(TableDiv[Agency])-ROW(TableDiv[[#Headers],[Agency]])),COLUMNS($F$7:X$7))))</f>
        <v/>
      </c>
      <c r="Y801" s="1069" t="str" cm="1">
        <f t="array" ref="Y801">IF($D801&lt;COLUMNS($F$7:Y$7),"",INDEX(TableDiv[[GASB]:[GASB]],_xlfn.AGGREGATE(15,3,(TableDiv[[Agency]:[Agency]]=$E801)/(TableDiv[[Agency]:[Agency]]=$E801)*(ROW(TableDiv[Agency])-ROW(TableDiv[[#Headers],[Agency]])),COLUMNS($F$7:Y$7))))</f>
        <v/>
      </c>
      <c r="Z801" s="1069" t="str" cm="1">
        <f t="array" ref="Z801">IF($D801&lt;COLUMNS($F$7:Z$7),"",INDEX(TableDiv[[GASB]:[GASB]],_xlfn.AGGREGATE(15,3,(TableDiv[[Agency]:[Agency]]=$E801)/(TableDiv[[Agency]:[Agency]]=$E801)*(ROW(TableDiv[Agency])-ROW(TableDiv[[#Headers],[Agency]])),COLUMNS($F$7:Z$7))))</f>
        <v/>
      </c>
      <c r="AA801" s="1069" t="str" cm="1">
        <f t="array" ref="AA801">IF($D801&lt;COLUMNS($F$7:AA$7),"",INDEX(TableDiv[[GASB]:[GASB]],_xlfn.AGGREGATE(15,3,(TableDiv[[Agency]:[Agency]]=$E801)/(TableDiv[[Agency]:[Agency]]=$E801)*(ROW(TableDiv[Agency])-ROW(TableDiv[[#Headers],[Agency]])),COLUMNS($F$7:AA$7))))</f>
        <v/>
      </c>
      <c r="AB801" s="1069" t="str" cm="1">
        <f t="array" ref="AB801">IF($D801&lt;COLUMNS($F$7:AB$7),"",INDEX(TableDiv[[GASB]:[GASB]],_xlfn.AGGREGATE(15,3,(TableDiv[[Agency]:[Agency]]=$E801)/(TableDiv[[Agency]:[Agency]]=$E801)*(ROW(TableDiv[Agency])-ROW(TableDiv[[#Headers],[Agency]])),COLUMNS($F$7:AB$7))))</f>
        <v/>
      </c>
      <c r="AC801" s="1069" t="str" cm="1">
        <f t="array" ref="AC801">IF($D801&lt;COLUMNS($F$7:AC$7),"",INDEX(TableDiv[[GASB]:[GASB]],_xlfn.AGGREGATE(15,3,(TableDiv[[Agency]:[Agency]]=$E801)/(TableDiv[[Agency]:[Agency]]=$E801)*(ROW(TableDiv[Agency])-ROW(TableDiv[[#Headers],[Agency]])),COLUMNS($F$7:AC$7))))</f>
        <v/>
      </c>
      <c r="AD801" s="1069" t="str" cm="1">
        <f t="array" ref="AD801">IF($D801&lt;COLUMNS($F$7:AD$7),"",INDEX(TableDiv[[GASB]:[GASB]],_xlfn.AGGREGATE(15,3,(TableDiv[[Agency]:[Agency]]=$E801)/(TableDiv[[Agency]:[Agency]]=$E801)*(ROW(TableDiv[Agency])-ROW(TableDiv[[#Headers],[Agency]])),COLUMNS($F$7:AD$7))))</f>
        <v/>
      </c>
      <c r="AE801" s="1069" t="str" cm="1">
        <f t="array" ref="AE801">IF($D801&lt;COLUMNS($F$7:AE$7),"",INDEX(TableDiv[[GASB]:[GASB]],_xlfn.AGGREGATE(15,3,(TableDiv[[Agency]:[Agency]]=$E801)/(TableDiv[[Agency]:[Agency]]=$E801)*(ROW(TableDiv[Agency])-ROW(TableDiv[[#Headers],[Agency]])),COLUMNS($F$7:AE$7))))</f>
        <v/>
      </c>
      <c r="AF801" s="1069" t="str" cm="1">
        <f t="array" ref="AF801">IF($D801&lt;COLUMNS($F$7:AF$7),"",INDEX(TableDiv[[GASB]:[GASB]],_xlfn.AGGREGATE(15,3,(TableDiv[[Agency]:[Agency]]=$E801)/(TableDiv[[Agency]:[Agency]]=$E801)*(ROW(TableDiv[Agency])-ROW(TableDiv[[#Headers],[Agency]])),COLUMNS($F$7:AF$7))))</f>
        <v/>
      </c>
      <c r="AG801" s="1069" t="str" cm="1">
        <f t="array" ref="AG801">IF($D801&lt;COLUMNS($F$7:AG$7),"",INDEX(TableDiv[[GASB]:[GASB]],_xlfn.AGGREGATE(15,3,(TableDiv[[Agency]:[Agency]]=$E801)/(TableDiv[[Agency]:[Agency]]=$E801)*(ROW(TableDiv[Agency])-ROW(TableDiv[[#Headers],[Agency]])),COLUMNS($F$7:AG$7))))</f>
        <v/>
      </c>
      <c r="AH801" s="1069" t="str" cm="1">
        <f t="array" ref="AH801">IF($D801&lt;COLUMNS($F$7:AH$7),"",INDEX(TableDiv[[GASB]:[GASB]],_xlfn.AGGREGATE(15,3,(TableDiv[[Agency]:[Agency]]=$E801)/(TableDiv[[Agency]:[Agency]]=$E801)*(ROW(TableDiv[Agency])-ROW(TableDiv[[#Headers],[Agency]])),COLUMNS($F$7:AH$7))))</f>
        <v/>
      </c>
      <c r="AI801" s="1069" t="str" cm="1">
        <f t="array" ref="AI801">IF($D801&lt;COLUMNS($F$7:AI$7),"",INDEX(TableDiv[[GASB]:[GASB]],_xlfn.AGGREGATE(15,3,(TableDiv[[Agency]:[Agency]]=$E801)/(TableDiv[[Agency]:[Agency]]=$E801)*(ROW(TableDiv[Agency])-ROW(TableDiv[[#Headers],[Agency]])),COLUMNS($F$7:AI$7))))</f>
        <v/>
      </c>
      <c r="AJ801" s="1069" t="str" cm="1">
        <f t="array" ref="AJ801">IF($D801&lt;COLUMNS($F$7:AJ$7),"",INDEX(TableDiv[[GASB]:[GASB]],_xlfn.AGGREGATE(15,3,(TableDiv[[Agency]:[Agency]]=$E801)/(TableDiv[[Agency]:[Agency]]=$E801)*(ROW(TableDiv[Agency])-ROW(TableDiv[[#Headers],[Agency]])),COLUMNS($F$7:AJ$7))))</f>
        <v/>
      </c>
      <c r="AK801" s="1069" t="str" cm="1">
        <f t="array" ref="AK801">IF($D801&lt;COLUMNS($F$7:AK$7),"",INDEX(TableDiv[[GASB]:[GASB]],_xlfn.AGGREGATE(15,3,(TableDiv[[Agency]:[Agency]]=$E801)/(TableDiv[[Agency]:[Agency]]=$E801)*(ROW(TableDiv[Agency])-ROW(TableDiv[[#Headers],[Agency]])),COLUMNS($F$7:AK$7))))</f>
        <v/>
      </c>
      <c r="AL801" s="1069" t="str" cm="1">
        <f t="array" ref="AL801">IF($D801&lt;COLUMNS($F$7:AL$7),"",INDEX(TableDiv[[GASB]:[GASB]],_xlfn.AGGREGATE(15,3,(TableDiv[[Agency]:[Agency]]=$E801)/(TableDiv[[Agency]:[Agency]]=$E801)*(ROW(TableDiv[Agency])-ROW(TableDiv[[#Headers],[Agency]])),COLUMNS($F$7:AL$7))))</f>
        <v/>
      </c>
      <c r="AM801" s="1069" t="str" cm="1">
        <f t="array" ref="AM801">IF($D801&lt;COLUMNS($F$7:AM$7),"",INDEX(TableDiv[[GASB]:[GASB]],_xlfn.AGGREGATE(15,3,(TableDiv[[Agency]:[Agency]]=$E801)/(TableDiv[[Agency]:[Agency]]=$E801)*(ROW(TableDiv[Agency])-ROW(TableDiv[[#Headers],[Agency]])),COLUMNS($F$7:AM$7))))</f>
        <v/>
      </c>
      <c r="AN801" s="1069"/>
      <c r="AO801" s="1069"/>
      <c r="AP801" s="1069"/>
      <c r="AQ801" s="1069"/>
      <c r="AR801" s="1069"/>
      <c r="AS801" s="1069"/>
    </row>
    <row r="802" spans="1:45">
      <c r="A802" s="1069"/>
      <c r="B802" s="1069"/>
      <c r="C802" s="1069"/>
      <c r="W802" s="1069" t="str" cm="1">
        <f t="array" ref="W802">IF($D802&lt;COLUMNS($F$7:W$7),"",INDEX(TableDiv[[GASB]:[GASB]],_xlfn.AGGREGATE(15,3,(TableDiv[[Agency]:[Agency]]=$E802)/(TableDiv[[Agency]:[Agency]]=$E802)*(ROW(TableDiv[Agency])-ROW(TableDiv[[#Headers],[Agency]])),COLUMNS($F$7:W$7))))</f>
        <v/>
      </c>
      <c r="X802" s="1069" t="str" cm="1">
        <f t="array" ref="X802">IF($D802&lt;COLUMNS($F$7:X$7),"",INDEX(TableDiv[[GASB]:[GASB]],_xlfn.AGGREGATE(15,3,(TableDiv[[Agency]:[Agency]]=$E802)/(TableDiv[[Agency]:[Agency]]=$E802)*(ROW(TableDiv[Agency])-ROW(TableDiv[[#Headers],[Agency]])),COLUMNS($F$7:X$7))))</f>
        <v/>
      </c>
      <c r="Y802" s="1069" t="str" cm="1">
        <f t="array" ref="Y802">IF($D802&lt;COLUMNS($F$7:Y$7),"",INDEX(TableDiv[[GASB]:[GASB]],_xlfn.AGGREGATE(15,3,(TableDiv[[Agency]:[Agency]]=$E802)/(TableDiv[[Agency]:[Agency]]=$E802)*(ROW(TableDiv[Agency])-ROW(TableDiv[[#Headers],[Agency]])),COLUMNS($F$7:Y$7))))</f>
        <v/>
      </c>
      <c r="Z802" s="1069" t="str" cm="1">
        <f t="array" ref="Z802">IF($D802&lt;COLUMNS($F$7:Z$7),"",INDEX(TableDiv[[GASB]:[GASB]],_xlfn.AGGREGATE(15,3,(TableDiv[[Agency]:[Agency]]=$E802)/(TableDiv[[Agency]:[Agency]]=$E802)*(ROW(TableDiv[Agency])-ROW(TableDiv[[#Headers],[Agency]])),COLUMNS($F$7:Z$7))))</f>
        <v/>
      </c>
      <c r="AA802" s="1069" t="str" cm="1">
        <f t="array" ref="AA802">IF($D802&lt;COLUMNS($F$7:AA$7),"",INDEX(TableDiv[[GASB]:[GASB]],_xlfn.AGGREGATE(15,3,(TableDiv[[Agency]:[Agency]]=$E802)/(TableDiv[[Agency]:[Agency]]=$E802)*(ROW(TableDiv[Agency])-ROW(TableDiv[[#Headers],[Agency]])),COLUMNS($F$7:AA$7))))</f>
        <v/>
      </c>
      <c r="AB802" s="1069" t="str" cm="1">
        <f t="array" ref="AB802">IF($D802&lt;COLUMNS($F$7:AB$7),"",INDEX(TableDiv[[GASB]:[GASB]],_xlfn.AGGREGATE(15,3,(TableDiv[[Agency]:[Agency]]=$E802)/(TableDiv[[Agency]:[Agency]]=$E802)*(ROW(TableDiv[Agency])-ROW(TableDiv[[#Headers],[Agency]])),COLUMNS($F$7:AB$7))))</f>
        <v/>
      </c>
      <c r="AC802" s="1069" t="str" cm="1">
        <f t="array" ref="AC802">IF($D802&lt;COLUMNS($F$7:AC$7),"",INDEX(TableDiv[[GASB]:[GASB]],_xlfn.AGGREGATE(15,3,(TableDiv[[Agency]:[Agency]]=$E802)/(TableDiv[[Agency]:[Agency]]=$E802)*(ROW(TableDiv[Agency])-ROW(TableDiv[[#Headers],[Agency]])),COLUMNS($F$7:AC$7))))</f>
        <v/>
      </c>
      <c r="AD802" s="1069" t="str" cm="1">
        <f t="array" ref="AD802">IF($D802&lt;COLUMNS($F$7:AD$7),"",INDEX(TableDiv[[GASB]:[GASB]],_xlfn.AGGREGATE(15,3,(TableDiv[[Agency]:[Agency]]=$E802)/(TableDiv[[Agency]:[Agency]]=$E802)*(ROW(TableDiv[Agency])-ROW(TableDiv[[#Headers],[Agency]])),COLUMNS($F$7:AD$7))))</f>
        <v/>
      </c>
      <c r="AE802" s="1069" t="str" cm="1">
        <f t="array" ref="AE802">IF($D802&lt;COLUMNS($F$7:AE$7),"",INDEX(TableDiv[[GASB]:[GASB]],_xlfn.AGGREGATE(15,3,(TableDiv[[Agency]:[Agency]]=$E802)/(TableDiv[[Agency]:[Agency]]=$E802)*(ROW(TableDiv[Agency])-ROW(TableDiv[[#Headers],[Agency]])),COLUMNS($F$7:AE$7))))</f>
        <v/>
      </c>
      <c r="AF802" s="1069" t="str" cm="1">
        <f t="array" ref="AF802">IF($D802&lt;COLUMNS($F$7:AF$7),"",INDEX(TableDiv[[GASB]:[GASB]],_xlfn.AGGREGATE(15,3,(TableDiv[[Agency]:[Agency]]=$E802)/(TableDiv[[Agency]:[Agency]]=$E802)*(ROW(TableDiv[Agency])-ROW(TableDiv[[#Headers],[Agency]])),COLUMNS($F$7:AF$7))))</f>
        <v/>
      </c>
      <c r="AG802" s="1069" t="str" cm="1">
        <f t="array" ref="AG802">IF($D802&lt;COLUMNS($F$7:AG$7),"",INDEX(TableDiv[[GASB]:[GASB]],_xlfn.AGGREGATE(15,3,(TableDiv[[Agency]:[Agency]]=$E802)/(TableDiv[[Agency]:[Agency]]=$E802)*(ROW(TableDiv[Agency])-ROW(TableDiv[[#Headers],[Agency]])),COLUMNS($F$7:AG$7))))</f>
        <v/>
      </c>
      <c r="AH802" s="1069" t="str" cm="1">
        <f t="array" ref="AH802">IF($D802&lt;COLUMNS($F$7:AH$7),"",INDEX(TableDiv[[GASB]:[GASB]],_xlfn.AGGREGATE(15,3,(TableDiv[[Agency]:[Agency]]=$E802)/(TableDiv[[Agency]:[Agency]]=$E802)*(ROW(TableDiv[Agency])-ROW(TableDiv[[#Headers],[Agency]])),COLUMNS($F$7:AH$7))))</f>
        <v/>
      </c>
      <c r="AI802" s="1069" t="str" cm="1">
        <f t="array" ref="AI802">IF($D802&lt;COLUMNS($F$7:AI$7),"",INDEX(TableDiv[[GASB]:[GASB]],_xlfn.AGGREGATE(15,3,(TableDiv[[Agency]:[Agency]]=$E802)/(TableDiv[[Agency]:[Agency]]=$E802)*(ROW(TableDiv[Agency])-ROW(TableDiv[[#Headers],[Agency]])),COLUMNS($F$7:AI$7))))</f>
        <v/>
      </c>
      <c r="AJ802" s="1069" t="str" cm="1">
        <f t="array" ref="AJ802">IF($D802&lt;COLUMNS($F$7:AJ$7),"",INDEX(TableDiv[[GASB]:[GASB]],_xlfn.AGGREGATE(15,3,(TableDiv[[Agency]:[Agency]]=$E802)/(TableDiv[[Agency]:[Agency]]=$E802)*(ROW(TableDiv[Agency])-ROW(TableDiv[[#Headers],[Agency]])),COLUMNS($F$7:AJ$7))))</f>
        <v/>
      </c>
      <c r="AK802" s="1069" t="str" cm="1">
        <f t="array" ref="AK802">IF($D802&lt;COLUMNS($F$7:AK$7),"",INDEX(TableDiv[[GASB]:[GASB]],_xlfn.AGGREGATE(15,3,(TableDiv[[Agency]:[Agency]]=$E802)/(TableDiv[[Agency]:[Agency]]=$E802)*(ROW(TableDiv[Agency])-ROW(TableDiv[[#Headers],[Agency]])),COLUMNS($F$7:AK$7))))</f>
        <v/>
      </c>
      <c r="AL802" s="1069" t="str" cm="1">
        <f t="array" ref="AL802">IF($D802&lt;COLUMNS($F$7:AL$7),"",INDEX(TableDiv[[GASB]:[GASB]],_xlfn.AGGREGATE(15,3,(TableDiv[[Agency]:[Agency]]=$E802)/(TableDiv[[Agency]:[Agency]]=$E802)*(ROW(TableDiv[Agency])-ROW(TableDiv[[#Headers],[Agency]])),COLUMNS($F$7:AL$7))))</f>
        <v/>
      </c>
      <c r="AM802" s="1069" t="str" cm="1">
        <f t="array" ref="AM802">IF($D802&lt;COLUMNS($F$7:AM$7),"",INDEX(TableDiv[[GASB]:[GASB]],_xlfn.AGGREGATE(15,3,(TableDiv[[Agency]:[Agency]]=$E802)/(TableDiv[[Agency]:[Agency]]=$E802)*(ROW(TableDiv[Agency])-ROW(TableDiv[[#Headers],[Agency]])),COLUMNS($F$7:AM$7))))</f>
        <v/>
      </c>
      <c r="AN802" s="1069"/>
      <c r="AO802" s="1069"/>
      <c r="AP802" s="1069"/>
      <c r="AQ802" s="1069"/>
      <c r="AR802" s="1069"/>
      <c r="AS802" s="1069"/>
    </row>
    <row r="803" spans="1:45">
      <c r="A803" s="1069"/>
      <c r="B803" s="1069"/>
      <c r="C803" s="1069"/>
      <c r="W803" s="1069" t="str" cm="1">
        <f t="array" ref="W803">IF($D803&lt;COLUMNS($F$7:W$7),"",INDEX(TableDiv[[GASB]:[GASB]],_xlfn.AGGREGATE(15,3,(TableDiv[[Agency]:[Agency]]=$E803)/(TableDiv[[Agency]:[Agency]]=$E803)*(ROW(TableDiv[Agency])-ROW(TableDiv[[#Headers],[Agency]])),COLUMNS($F$7:W$7))))</f>
        <v/>
      </c>
      <c r="X803" s="1069" t="str" cm="1">
        <f t="array" ref="X803">IF($D803&lt;COLUMNS($F$7:X$7),"",INDEX(TableDiv[[GASB]:[GASB]],_xlfn.AGGREGATE(15,3,(TableDiv[[Agency]:[Agency]]=$E803)/(TableDiv[[Agency]:[Agency]]=$E803)*(ROW(TableDiv[Agency])-ROW(TableDiv[[#Headers],[Agency]])),COLUMNS($F$7:X$7))))</f>
        <v/>
      </c>
      <c r="Y803" s="1069" t="str" cm="1">
        <f t="array" ref="Y803">IF($D803&lt;COLUMNS($F$7:Y$7),"",INDEX(TableDiv[[GASB]:[GASB]],_xlfn.AGGREGATE(15,3,(TableDiv[[Agency]:[Agency]]=$E803)/(TableDiv[[Agency]:[Agency]]=$E803)*(ROW(TableDiv[Agency])-ROW(TableDiv[[#Headers],[Agency]])),COLUMNS($F$7:Y$7))))</f>
        <v/>
      </c>
      <c r="Z803" s="1069" t="str" cm="1">
        <f t="array" ref="Z803">IF($D803&lt;COLUMNS($F$7:Z$7),"",INDEX(TableDiv[[GASB]:[GASB]],_xlfn.AGGREGATE(15,3,(TableDiv[[Agency]:[Agency]]=$E803)/(TableDiv[[Agency]:[Agency]]=$E803)*(ROW(TableDiv[Agency])-ROW(TableDiv[[#Headers],[Agency]])),COLUMNS($F$7:Z$7))))</f>
        <v/>
      </c>
      <c r="AA803" s="1069" t="str" cm="1">
        <f t="array" ref="AA803">IF($D803&lt;COLUMNS($F$7:AA$7),"",INDEX(TableDiv[[GASB]:[GASB]],_xlfn.AGGREGATE(15,3,(TableDiv[[Agency]:[Agency]]=$E803)/(TableDiv[[Agency]:[Agency]]=$E803)*(ROW(TableDiv[Agency])-ROW(TableDiv[[#Headers],[Agency]])),COLUMNS($F$7:AA$7))))</f>
        <v/>
      </c>
      <c r="AB803" s="1069" t="str" cm="1">
        <f t="array" ref="AB803">IF($D803&lt;COLUMNS($F$7:AB$7),"",INDEX(TableDiv[[GASB]:[GASB]],_xlfn.AGGREGATE(15,3,(TableDiv[[Agency]:[Agency]]=$E803)/(TableDiv[[Agency]:[Agency]]=$E803)*(ROW(TableDiv[Agency])-ROW(TableDiv[[#Headers],[Agency]])),COLUMNS($F$7:AB$7))))</f>
        <v/>
      </c>
      <c r="AC803" s="1069" t="str" cm="1">
        <f t="array" ref="AC803">IF($D803&lt;COLUMNS($F$7:AC$7),"",INDEX(TableDiv[[GASB]:[GASB]],_xlfn.AGGREGATE(15,3,(TableDiv[[Agency]:[Agency]]=$E803)/(TableDiv[[Agency]:[Agency]]=$E803)*(ROW(TableDiv[Agency])-ROW(TableDiv[[#Headers],[Agency]])),COLUMNS($F$7:AC$7))))</f>
        <v/>
      </c>
      <c r="AD803" s="1069" t="str" cm="1">
        <f t="array" ref="AD803">IF($D803&lt;COLUMNS($F$7:AD$7),"",INDEX(TableDiv[[GASB]:[GASB]],_xlfn.AGGREGATE(15,3,(TableDiv[[Agency]:[Agency]]=$E803)/(TableDiv[[Agency]:[Agency]]=$E803)*(ROW(TableDiv[Agency])-ROW(TableDiv[[#Headers],[Agency]])),COLUMNS($F$7:AD$7))))</f>
        <v/>
      </c>
      <c r="AE803" s="1069" t="str" cm="1">
        <f t="array" ref="AE803">IF($D803&lt;COLUMNS($F$7:AE$7),"",INDEX(TableDiv[[GASB]:[GASB]],_xlfn.AGGREGATE(15,3,(TableDiv[[Agency]:[Agency]]=$E803)/(TableDiv[[Agency]:[Agency]]=$E803)*(ROW(TableDiv[Agency])-ROW(TableDiv[[#Headers],[Agency]])),COLUMNS($F$7:AE$7))))</f>
        <v/>
      </c>
      <c r="AF803" s="1069" t="str" cm="1">
        <f t="array" ref="AF803">IF($D803&lt;COLUMNS($F$7:AF$7),"",INDEX(TableDiv[[GASB]:[GASB]],_xlfn.AGGREGATE(15,3,(TableDiv[[Agency]:[Agency]]=$E803)/(TableDiv[[Agency]:[Agency]]=$E803)*(ROW(TableDiv[Agency])-ROW(TableDiv[[#Headers],[Agency]])),COLUMNS($F$7:AF$7))))</f>
        <v/>
      </c>
      <c r="AG803" s="1069" t="str" cm="1">
        <f t="array" ref="AG803">IF($D803&lt;COLUMNS($F$7:AG$7),"",INDEX(TableDiv[[GASB]:[GASB]],_xlfn.AGGREGATE(15,3,(TableDiv[[Agency]:[Agency]]=$E803)/(TableDiv[[Agency]:[Agency]]=$E803)*(ROW(TableDiv[Agency])-ROW(TableDiv[[#Headers],[Agency]])),COLUMNS($F$7:AG$7))))</f>
        <v/>
      </c>
      <c r="AH803" s="1069" t="str" cm="1">
        <f t="array" ref="AH803">IF($D803&lt;COLUMNS($F$7:AH$7),"",INDEX(TableDiv[[GASB]:[GASB]],_xlfn.AGGREGATE(15,3,(TableDiv[[Agency]:[Agency]]=$E803)/(TableDiv[[Agency]:[Agency]]=$E803)*(ROW(TableDiv[Agency])-ROW(TableDiv[[#Headers],[Agency]])),COLUMNS($F$7:AH$7))))</f>
        <v/>
      </c>
      <c r="AI803" s="1069" t="str" cm="1">
        <f t="array" ref="AI803">IF($D803&lt;COLUMNS($F$7:AI$7),"",INDEX(TableDiv[[GASB]:[GASB]],_xlfn.AGGREGATE(15,3,(TableDiv[[Agency]:[Agency]]=$E803)/(TableDiv[[Agency]:[Agency]]=$E803)*(ROW(TableDiv[Agency])-ROW(TableDiv[[#Headers],[Agency]])),COLUMNS($F$7:AI$7))))</f>
        <v/>
      </c>
      <c r="AJ803" s="1069" t="str" cm="1">
        <f t="array" ref="AJ803">IF($D803&lt;COLUMNS($F$7:AJ$7),"",INDEX(TableDiv[[GASB]:[GASB]],_xlfn.AGGREGATE(15,3,(TableDiv[[Agency]:[Agency]]=$E803)/(TableDiv[[Agency]:[Agency]]=$E803)*(ROW(TableDiv[Agency])-ROW(TableDiv[[#Headers],[Agency]])),COLUMNS($F$7:AJ$7))))</f>
        <v/>
      </c>
      <c r="AK803" s="1069" t="str" cm="1">
        <f t="array" ref="AK803">IF($D803&lt;COLUMNS($F$7:AK$7),"",INDEX(TableDiv[[GASB]:[GASB]],_xlfn.AGGREGATE(15,3,(TableDiv[[Agency]:[Agency]]=$E803)/(TableDiv[[Agency]:[Agency]]=$E803)*(ROW(TableDiv[Agency])-ROW(TableDiv[[#Headers],[Agency]])),COLUMNS($F$7:AK$7))))</f>
        <v/>
      </c>
      <c r="AL803" s="1069" t="str" cm="1">
        <f t="array" ref="AL803">IF($D803&lt;COLUMNS($F$7:AL$7),"",INDEX(TableDiv[[GASB]:[GASB]],_xlfn.AGGREGATE(15,3,(TableDiv[[Agency]:[Agency]]=$E803)/(TableDiv[[Agency]:[Agency]]=$E803)*(ROW(TableDiv[Agency])-ROW(TableDiv[[#Headers],[Agency]])),COLUMNS($F$7:AL$7))))</f>
        <v/>
      </c>
      <c r="AM803" s="1069" t="str" cm="1">
        <f t="array" ref="AM803">IF($D803&lt;COLUMNS($F$7:AM$7),"",INDEX(TableDiv[[GASB]:[GASB]],_xlfn.AGGREGATE(15,3,(TableDiv[[Agency]:[Agency]]=$E803)/(TableDiv[[Agency]:[Agency]]=$E803)*(ROW(TableDiv[Agency])-ROW(TableDiv[[#Headers],[Agency]])),COLUMNS($F$7:AM$7))))</f>
        <v/>
      </c>
      <c r="AN803" s="1069"/>
      <c r="AO803" s="1069"/>
      <c r="AP803" s="1069"/>
      <c r="AQ803" s="1069"/>
      <c r="AR803" s="1069"/>
      <c r="AS803" s="1069"/>
    </row>
    <row r="804" spans="1:45">
      <c r="A804" s="1069"/>
      <c r="B804" s="1069"/>
      <c r="C804" s="1069"/>
      <c r="W804" s="1069" t="str" cm="1">
        <f t="array" ref="W804">IF($D804&lt;COLUMNS($F$7:W$7),"",INDEX(TableDiv[[GASB]:[GASB]],_xlfn.AGGREGATE(15,3,(TableDiv[[Agency]:[Agency]]=$E804)/(TableDiv[[Agency]:[Agency]]=$E804)*(ROW(TableDiv[Agency])-ROW(TableDiv[[#Headers],[Agency]])),COLUMNS($F$7:W$7))))</f>
        <v/>
      </c>
      <c r="X804" s="1069" t="str" cm="1">
        <f t="array" ref="X804">IF($D804&lt;COLUMNS($F$7:X$7),"",INDEX(TableDiv[[GASB]:[GASB]],_xlfn.AGGREGATE(15,3,(TableDiv[[Agency]:[Agency]]=$E804)/(TableDiv[[Agency]:[Agency]]=$E804)*(ROW(TableDiv[Agency])-ROW(TableDiv[[#Headers],[Agency]])),COLUMNS($F$7:X$7))))</f>
        <v/>
      </c>
      <c r="Y804" s="1069" t="str" cm="1">
        <f t="array" ref="Y804">IF($D804&lt;COLUMNS($F$7:Y$7),"",INDEX(TableDiv[[GASB]:[GASB]],_xlfn.AGGREGATE(15,3,(TableDiv[[Agency]:[Agency]]=$E804)/(TableDiv[[Agency]:[Agency]]=$E804)*(ROW(TableDiv[Agency])-ROW(TableDiv[[#Headers],[Agency]])),COLUMNS($F$7:Y$7))))</f>
        <v/>
      </c>
      <c r="Z804" s="1069" t="str" cm="1">
        <f t="array" ref="Z804">IF($D804&lt;COLUMNS($F$7:Z$7),"",INDEX(TableDiv[[GASB]:[GASB]],_xlfn.AGGREGATE(15,3,(TableDiv[[Agency]:[Agency]]=$E804)/(TableDiv[[Agency]:[Agency]]=$E804)*(ROW(TableDiv[Agency])-ROW(TableDiv[[#Headers],[Agency]])),COLUMNS($F$7:Z$7))))</f>
        <v/>
      </c>
      <c r="AA804" s="1069" t="str" cm="1">
        <f t="array" ref="AA804">IF($D804&lt;COLUMNS($F$7:AA$7),"",INDEX(TableDiv[[GASB]:[GASB]],_xlfn.AGGREGATE(15,3,(TableDiv[[Agency]:[Agency]]=$E804)/(TableDiv[[Agency]:[Agency]]=$E804)*(ROW(TableDiv[Agency])-ROW(TableDiv[[#Headers],[Agency]])),COLUMNS($F$7:AA$7))))</f>
        <v/>
      </c>
      <c r="AB804" s="1069" t="str" cm="1">
        <f t="array" ref="AB804">IF($D804&lt;COLUMNS($F$7:AB$7),"",INDEX(TableDiv[[GASB]:[GASB]],_xlfn.AGGREGATE(15,3,(TableDiv[[Agency]:[Agency]]=$E804)/(TableDiv[[Agency]:[Agency]]=$E804)*(ROW(TableDiv[Agency])-ROW(TableDiv[[#Headers],[Agency]])),COLUMNS($F$7:AB$7))))</f>
        <v/>
      </c>
      <c r="AC804" s="1069" t="str" cm="1">
        <f t="array" ref="AC804">IF($D804&lt;COLUMNS($F$7:AC$7),"",INDEX(TableDiv[[GASB]:[GASB]],_xlfn.AGGREGATE(15,3,(TableDiv[[Agency]:[Agency]]=$E804)/(TableDiv[[Agency]:[Agency]]=$E804)*(ROW(TableDiv[Agency])-ROW(TableDiv[[#Headers],[Agency]])),COLUMNS($F$7:AC$7))))</f>
        <v/>
      </c>
      <c r="AD804" s="1069" t="str" cm="1">
        <f t="array" ref="AD804">IF($D804&lt;COLUMNS($F$7:AD$7),"",INDEX(TableDiv[[GASB]:[GASB]],_xlfn.AGGREGATE(15,3,(TableDiv[[Agency]:[Agency]]=$E804)/(TableDiv[[Agency]:[Agency]]=$E804)*(ROW(TableDiv[Agency])-ROW(TableDiv[[#Headers],[Agency]])),COLUMNS($F$7:AD$7))))</f>
        <v/>
      </c>
      <c r="AE804" s="1069" t="str" cm="1">
        <f t="array" ref="AE804">IF($D804&lt;COLUMNS($F$7:AE$7),"",INDEX(TableDiv[[GASB]:[GASB]],_xlfn.AGGREGATE(15,3,(TableDiv[[Agency]:[Agency]]=$E804)/(TableDiv[[Agency]:[Agency]]=$E804)*(ROW(TableDiv[Agency])-ROW(TableDiv[[#Headers],[Agency]])),COLUMNS($F$7:AE$7))))</f>
        <v/>
      </c>
      <c r="AF804" s="1069" t="str" cm="1">
        <f t="array" ref="AF804">IF($D804&lt;COLUMNS($F$7:AF$7),"",INDEX(TableDiv[[GASB]:[GASB]],_xlfn.AGGREGATE(15,3,(TableDiv[[Agency]:[Agency]]=$E804)/(TableDiv[[Agency]:[Agency]]=$E804)*(ROW(TableDiv[Agency])-ROW(TableDiv[[#Headers],[Agency]])),COLUMNS($F$7:AF$7))))</f>
        <v/>
      </c>
      <c r="AG804" s="1069" t="str" cm="1">
        <f t="array" ref="AG804">IF($D804&lt;COLUMNS($F$7:AG$7),"",INDEX(TableDiv[[GASB]:[GASB]],_xlfn.AGGREGATE(15,3,(TableDiv[[Agency]:[Agency]]=$E804)/(TableDiv[[Agency]:[Agency]]=$E804)*(ROW(TableDiv[Agency])-ROW(TableDiv[[#Headers],[Agency]])),COLUMNS($F$7:AG$7))))</f>
        <v/>
      </c>
      <c r="AH804" s="1069" t="str" cm="1">
        <f t="array" ref="AH804">IF($D804&lt;COLUMNS($F$7:AH$7),"",INDEX(TableDiv[[GASB]:[GASB]],_xlfn.AGGREGATE(15,3,(TableDiv[[Agency]:[Agency]]=$E804)/(TableDiv[[Agency]:[Agency]]=$E804)*(ROW(TableDiv[Agency])-ROW(TableDiv[[#Headers],[Agency]])),COLUMNS($F$7:AH$7))))</f>
        <v/>
      </c>
      <c r="AI804" s="1069" t="str" cm="1">
        <f t="array" ref="AI804">IF($D804&lt;COLUMNS($F$7:AI$7),"",INDEX(TableDiv[[GASB]:[GASB]],_xlfn.AGGREGATE(15,3,(TableDiv[[Agency]:[Agency]]=$E804)/(TableDiv[[Agency]:[Agency]]=$E804)*(ROW(TableDiv[Agency])-ROW(TableDiv[[#Headers],[Agency]])),COLUMNS($F$7:AI$7))))</f>
        <v/>
      </c>
      <c r="AJ804" s="1069" t="str" cm="1">
        <f t="array" ref="AJ804">IF($D804&lt;COLUMNS($F$7:AJ$7),"",INDEX(TableDiv[[GASB]:[GASB]],_xlfn.AGGREGATE(15,3,(TableDiv[[Agency]:[Agency]]=$E804)/(TableDiv[[Agency]:[Agency]]=$E804)*(ROW(TableDiv[Agency])-ROW(TableDiv[[#Headers],[Agency]])),COLUMNS($F$7:AJ$7))))</f>
        <v/>
      </c>
      <c r="AK804" s="1069" t="str" cm="1">
        <f t="array" ref="AK804">IF($D804&lt;COLUMNS($F$7:AK$7),"",INDEX(TableDiv[[GASB]:[GASB]],_xlfn.AGGREGATE(15,3,(TableDiv[[Agency]:[Agency]]=$E804)/(TableDiv[[Agency]:[Agency]]=$E804)*(ROW(TableDiv[Agency])-ROW(TableDiv[[#Headers],[Agency]])),COLUMNS($F$7:AK$7))))</f>
        <v/>
      </c>
      <c r="AL804" s="1069" t="str" cm="1">
        <f t="array" ref="AL804">IF($D804&lt;COLUMNS($F$7:AL$7),"",INDEX(TableDiv[[GASB]:[GASB]],_xlfn.AGGREGATE(15,3,(TableDiv[[Agency]:[Agency]]=$E804)/(TableDiv[[Agency]:[Agency]]=$E804)*(ROW(TableDiv[Agency])-ROW(TableDiv[[#Headers],[Agency]])),COLUMNS($F$7:AL$7))))</f>
        <v/>
      </c>
      <c r="AM804" s="1069" t="str" cm="1">
        <f t="array" ref="AM804">IF($D804&lt;COLUMNS($F$7:AM$7),"",INDEX(TableDiv[[GASB]:[GASB]],_xlfn.AGGREGATE(15,3,(TableDiv[[Agency]:[Agency]]=$E804)/(TableDiv[[Agency]:[Agency]]=$E804)*(ROW(TableDiv[Agency])-ROW(TableDiv[[#Headers],[Agency]])),COLUMNS($F$7:AM$7))))</f>
        <v/>
      </c>
      <c r="AN804" s="1069"/>
      <c r="AO804" s="1069"/>
      <c r="AP804" s="1069"/>
      <c r="AQ804" s="1069"/>
      <c r="AR804" s="1069"/>
      <c r="AS804" s="1069"/>
    </row>
    <row r="805" spans="1:45">
      <c r="A805" s="1069"/>
      <c r="B805" s="1069"/>
      <c r="C805" s="1069"/>
      <c r="W805" s="1069" t="str" cm="1">
        <f t="array" ref="W805">IF($D805&lt;COLUMNS($F$7:W$7),"",INDEX(TableDiv[[GASB]:[GASB]],_xlfn.AGGREGATE(15,3,(TableDiv[[Agency]:[Agency]]=$E805)/(TableDiv[[Agency]:[Agency]]=$E805)*(ROW(TableDiv[Agency])-ROW(TableDiv[[#Headers],[Agency]])),COLUMNS($F$7:W$7))))</f>
        <v/>
      </c>
      <c r="X805" s="1069" t="str" cm="1">
        <f t="array" ref="X805">IF($D805&lt;COLUMNS($F$7:X$7),"",INDEX(TableDiv[[GASB]:[GASB]],_xlfn.AGGREGATE(15,3,(TableDiv[[Agency]:[Agency]]=$E805)/(TableDiv[[Agency]:[Agency]]=$E805)*(ROW(TableDiv[Agency])-ROW(TableDiv[[#Headers],[Agency]])),COLUMNS($F$7:X$7))))</f>
        <v/>
      </c>
      <c r="Y805" s="1069" t="str" cm="1">
        <f t="array" ref="Y805">IF($D805&lt;COLUMNS($F$7:Y$7),"",INDEX(TableDiv[[GASB]:[GASB]],_xlfn.AGGREGATE(15,3,(TableDiv[[Agency]:[Agency]]=$E805)/(TableDiv[[Agency]:[Agency]]=$E805)*(ROW(TableDiv[Agency])-ROW(TableDiv[[#Headers],[Agency]])),COLUMNS($F$7:Y$7))))</f>
        <v/>
      </c>
      <c r="Z805" s="1069" t="str" cm="1">
        <f t="array" ref="Z805">IF($D805&lt;COLUMNS($F$7:Z$7),"",INDEX(TableDiv[[GASB]:[GASB]],_xlfn.AGGREGATE(15,3,(TableDiv[[Agency]:[Agency]]=$E805)/(TableDiv[[Agency]:[Agency]]=$E805)*(ROW(TableDiv[Agency])-ROW(TableDiv[[#Headers],[Agency]])),COLUMNS($F$7:Z$7))))</f>
        <v/>
      </c>
      <c r="AA805" s="1069" t="str" cm="1">
        <f t="array" ref="AA805">IF($D805&lt;COLUMNS($F$7:AA$7),"",INDEX(TableDiv[[GASB]:[GASB]],_xlfn.AGGREGATE(15,3,(TableDiv[[Agency]:[Agency]]=$E805)/(TableDiv[[Agency]:[Agency]]=$E805)*(ROW(TableDiv[Agency])-ROW(TableDiv[[#Headers],[Agency]])),COLUMNS($F$7:AA$7))))</f>
        <v/>
      </c>
      <c r="AB805" s="1069" t="str" cm="1">
        <f t="array" ref="AB805">IF($D805&lt;COLUMNS($F$7:AB$7),"",INDEX(TableDiv[[GASB]:[GASB]],_xlfn.AGGREGATE(15,3,(TableDiv[[Agency]:[Agency]]=$E805)/(TableDiv[[Agency]:[Agency]]=$E805)*(ROW(TableDiv[Agency])-ROW(TableDiv[[#Headers],[Agency]])),COLUMNS($F$7:AB$7))))</f>
        <v/>
      </c>
      <c r="AC805" s="1069" t="str" cm="1">
        <f t="array" ref="AC805">IF($D805&lt;COLUMNS($F$7:AC$7),"",INDEX(TableDiv[[GASB]:[GASB]],_xlfn.AGGREGATE(15,3,(TableDiv[[Agency]:[Agency]]=$E805)/(TableDiv[[Agency]:[Agency]]=$E805)*(ROW(TableDiv[Agency])-ROW(TableDiv[[#Headers],[Agency]])),COLUMNS($F$7:AC$7))))</f>
        <v/>
      </c>
      <c r="AD805" s="1069" t="str" cm="1">
        <f t="array" ref="AD805">IF($D805&lt;COLUMNS($F$7:AD$7),"",INDEX(TableDiv[[GASB]:[GASB]],_xlfn.AGGREGATE(15,3,(TableDiv[[Agency]:[Agency]]=$E805)/(TableDiv[[Agency]:[Agency]]=$E805)*(ROW(TableDiv[Agency])-ROW(TableDiv[[#Headers],[Agency]])),COLUMNS($F$7:AD$7))))</f>
        <v/>
      </c>
      <c r="AE805" s="1069" t="str" cm="1">
        <f t="array" ref="AE805">IF($D805&lt;COLUMNS($F$7:AE$7),"",INDEX(TableDiv[[GASB]:[GASB]],_xlfn.AGGREGATE(15,3,(TableDiv[[Agency]:[Agency]]=$E805)/(TableDiv[[Agency]:[Agency]]=$E805)*(ROW(TableDiv[Agency])-ROW(TableDiv[[#Headers],[Agency]])),COLUMNS($F$7:AE$7))))</f>
        <v/>
      </c>
      <c r="AF805" s="1069" t="str" cm="1">
        <f t="array" ref="AF805">IF($D805&lt;COLUMNS($F$7:AF$7),"",INDEX(TableDiv[[GASB]:[GASB]],_xlfn.AGGREGATE(15,3,(TableDiv[[Agency]:[Agency]]=$E805)/(TableDiv[[Agency]:[Agency]]=$E805)*(ROW(TableDiv[Agency])-ROW(TableDiv[[#Headers],[Agency]])),COLUMNS($F$7:AF$7))))</f>
        <v/>
      </c>
      <c r="AG805" s="1069" t="str" cm="1">
        <f t="array" ref="AG805">IF($D805&lt;COLUMNS($F$7:AG$7),"",INDEX(TableDiv[[GASB]:[GASB]],_xlfn.AGGREGATE(15,3,(TableDiv[[Agency]:[Agency]]=$E805)/(TableDiv[[Agency]:[Agency]]=$E805)*(ROW(TableDiv[Agency])-ROW(TableDiv[[#Headers],[Agency]])),COLUMNS($F$7:AG$7))))</f>
        <v/>
      </c>
      <c r="AH805" s="1069" t="str" cm="1">
        <f t="array" ref="AH805">IF($D805&lt;COLUMNS($F$7:AH$7),"",INDEX(TableDiv[[GASB]:[GASB]],_xlfn.AGGREGATE(15,3,(TableDiv[[Agency]:[Agency]]=$E805)/(TableDiv[[Agency]:[Agency]]=$E805)*(ROW(TableDiv[Agency])-ROW(TableDiv[[#Headers],[Agency]])),COLUMNS($F$7:AH$7))))</f>
        <v/>
      </c>
      <c r="AI805" s="1069" t="str" cm="1">
        <f t="array" ref="AI805">IF($D805&lt;COLUMNS($F$7:AI$7),"",INDEX(TableDiv[[GASB]:[GASB]],_xlfn.AGGREGATE(15,3,(TableDiv[[Agency]:[Agency]]=$E805)/(TableDiv[[Agency]:[Agency]]=$E805)*(ROW(TableDiv[Agency])-ROW(TableDiv[[#Headers],[Agency]])),COLUMNS($F$7:AI$7))))</f>
        <v/>
      </c>
      <c r="AJ805" s="1069" t="str" cm="1">
        <f t="array" ref="AJ805">IF($D805&lt;COLUMNS($F$7:AJ$7),"",INDEX(TableDiv[[GASB]:[GASB]],_xlfn.AGGREGATE(15,3,(TableDiv[[Agency]:[Agency]]=$E805)/(TableDiv[[Agency]:[Agency]]=$E805)*(ROW(TableDiv[Agency])-ROW(TableDiv[[#Headers],[Agency]])),COLUMNS($F$7:AJ$7))))</f>
        <v/>
      </c>
      <c r="AK805" s="1069" t="str" cm="1">
        <f t="array" ref="AK805">IF($D805&lt;COLUMNS($F$7:AK$7),"",INDEX(TableDiv[[GASB]:[GASB]],_xlfn.AGGREGATE(15,3,(TableDiv[[Agency]:[Agency]]=$E805)/(TableDiv[[Agency]:[Agency]]=$E805)*(ROW(TableDiv[Agency])-ROW(TableDiv[[#Headers],[Agency]])),COLUMNS($F$7:AK$7))))</f>
        <v/>
      </c>
      <c r="AL805" s="1069" t="str" cm="1">
        <f t="array" ref="AL805">IF($D805&lt;COLUMNS($F$7:AL$7),"",INDEX(TableDiv[[GASB]:[GASB]],_xlfn.AGGREGATE(15,3,(TableDiv[[Agency]:[Agency]]=$E805)/(TableDiv[[Agency]:[Agency]]=$E805)*(ROW(TableDiv[Agency])-ROW(TableDiv[[#Headers],[Agency]])),COLUMNS($F$7:AL$7))))</f>
        <v/>
      </c>
      <c r="AM805" s="1069" t="str" cm="1">
        <f t="array" ref="AM805">IF($D805&lt;COLUMNS($F$7:AM$7),"",INDEX(TableDiv[[GASB]:[GASB]],_xlfn.AGGREGATE(15,3,(TableDiv[[Agency]:[Agency]]=$E805)/(TableDiv[[Agency]:[Agency]]=$E805)*(ROW(TableDiv[Agency])-ROW(TableDiv[[#Headers],[Agency]])),COLUMNS($F$7:AM$7))))</f>
        <v/>
      </c>
      <c r="AN805" s="1069"/>
      <c r="AO805" s="1069"/>
      <c r="AP805" s="1069"/>
      <c r="AQ805" s="1069"/>
      <c r="AR805" s="1069"/>
      <c r="AS805" s="1069"/>
    </row>
    <row r="806" spans="1:45">
      <c r="A806" s="1069"/>
      <c r="B806" s="1069"/>
      <c r="C806" s="1069"/>
      <c r="W806" s="1069" t="str" cm="1">
        <f t="array" ref="W806">IF($D806&lt;COLUMNS($F$7:W$7),"",INDEX(TableDiv[[GASB]:[GASB]],_xlfn.AGGREGATE(15,3,(TableDiv[[Agency]:[Agency]]=$E806)/(TableDiv[[Agency]:[Agency]]=$E806)*(ROW(TableDiv[Agency])-ROW(TableDiv[[#Headers],[Agency]])),COLUMNS($F$7:W$7))))</f>
        <v/>
      </c>
      <c r="X806" s="1069" t="str" cm="1">
        <f t="array" ref="X806">IF($D806&lt;COLUMNS($F$7:X$7),"",INDEX(TableDiv[[GASB]:[GASB]],_xlfn.AGGREGATE(15,3,(TableDiv[[Agency]:[Agency]]=$E806)/(TableDiv[[Agency]:[Agency]]=$E806)*(ROW(TableDiv[Agency])-ROW(TableDiv[[#Headers],[Agency]])),COLUMNS($F$7:X$7))))</f>
        <v/>
      </c>
      <c r="Y806" s="1069" t="str" cm="1">
        <f t="array" ref="Y806">IF($D806&lt;COLUMNS($F$7:Y$7),"",INDEX(TableDiv[[GASB]:[GASB]],_xlfn.AGGREGATE(15,3,(TableDiv[[Agency]:[Agency]]=$E806)/(TableDiv[[Agency]:[Agency]]=$E806)*(ROW(TableDiv[Agency])-ROW(TableDiv[[#Headers],[Agency]])),COLUMNS($F$7:Y$7))))</f>
        <v/>
      </c>
      <c r="Z806" s="1069" t="str" cm="1">
        <f t="array" ref="Z806">IF($D806&lt;COLUMNS($F$7:Z$7),"",INDEX(TableDiv[[GASB]:[GASB]],_xlfn.AGGREGATE(15,3,(TableDiv[[Agency]:[Agency]]=$E806)/(TableDiv[[Agency]:[Agency]]=$E806)*(ROW(TableDiv[Agency])-ROW(TableDiv[[#Headers],[Agency]])),COLUMNS($F$7:Z$7))))</f>
        <v/>
      </c>
      <c r="AA806" s="1069" t="str" cm="1">
        <f t="array" ref="AA806">IF($D806&lt;COLUMNS($F$7:AA$7),"",INDEX(TableDiv[[GASB]:[GASB]],_xlfn.AGGREGATE(15,3,(TableDiv[[Agency]:[Agency]]=$E806)/(TableDiv[[Agency]:[Agency]]=$E806)*(ROW(TableDiv[Agency])-ROW(TableDiv[[#Headers],[Agency]])),COLUMNS($F$7:AA$7))))</f>
        <v/>
      </c>
      <c r="AB806" s="1069" t="str" cm="1">
        <f t="array" ref="AB806">IF($D806&lt;COLUMNS($F$7:AB$7),"",INDEX(TableDiv[[GASB]:[GASB]],_xlfn.AGGREGATE(15,3,(TableDiv[[Agency]:[Agency]]=$E806)/(TableDiv[[Agency]:[Agency]]=$E806)*(ROW(TableDiv[Agency])-ROW(TableDiv[[#Headers],[Agency]])),COLUMNS($F$7:AB$7))))</f>
        <v/>
      </c>
      <c r="AC806" s="1069" t="str" cm="1">
        <f t="array" ref="AC806">IF($D806&lt;COLUMNS($F$7:AC$7),"",INDEX(TableDiv[[GASB]:[GASB]],_xlfn.AGGREGATE(15,3,(TableDiv[[Agency]:[Agency]]=$E806)/(TableDiv[[Agency]:[Agency]]=$E806)*(ROW(TableDiv[Agency])-ROW(TableDiv[[#Headers],[Agency]])),COLUMNS($F$7:AC$7))))</f>
        <v/>
      </c>
      <c r="AD806" s="1069" t="str" cm="1">
        <f t="array" ref="AD806">IF($D806&lt;COLUMNS($F$7:AD$7),"",INDEX(TableDiv[[GASB]:[GASB]],_xlfn.AGGREGATE(15,3,(TableDiv[[Agency]:[Agency]]=$E806)/(TableDiv[[Agency]:[Agency]]=$E806)*(ROW(TableDiv[Agency])-ROW(TableDiv[[#Headers],[Agency]])),COLUMNS($F$7:AD$7))))</f>
        <v/>
      </c>
      <c r="AE806" s="1069" t="str" cm="1">
        <f t="array" ref="AE806">IF($D806&lt;COLUMNS($F$7:AE$7),"",INDEX(TableDiv[[GASB]:[GASB]],_xlfn.AGGREGATE(15,3,(TableDiv[[Agency]:[Agency]]=$E806)/(TableDiv[[Agency]:[Agency]]=$E806)*(ROW(TableDiv[Agency])-ROW(TableDiv[[#Headers],[Agency]])),COLUMNS($F$7:AE$7))))</f>
        <v/>
      </c>
      <c r="AF806" s="1069" t="str" cm="1">
        <f t="array" ref="AF806">IF($D806&lt;COLUMNS($F$7:AF$7),"",INDEX(TableDiv[[GASB]:[GASB]],_xlfn.AGGREGATE(15,3,(TableDiv[[Agency]:[Agency]]=$E806)/(TableDiv[[Agency]:[Agency]]=$E806)*(ROW(TableDiv[Agency])-ROW(TableDiv[[#Headers],[Agency]])),COLUMNS($F$7:AF$7))))</f>
        <v/>
      </c>
      <c r="AG806" s="1069" t="str" cm="1">
        <f t="array" ref="AG806">IF($D806&lt;COLUMNS($F$7:AG$7),"",INDEX(TableDiv[[GASB]:[GASB]],_xlfn.AGGREGATE(15,3,(TableDiv[[Agency]:[Agency]]=$E806)/(TableDiv[[Agency]:[Agency]]=$E806)*(ROW(TableDiv[Agency])-ROW(TableDiv[[#Headers],[Agency]])),COLUMNS($F$7:AG$7))))</f>
        <v/>
      </c>
      <c r="AH806" s="1069" t="str" cm="1">
        <f t="array" ref="AH806">IF($D806&lt;COLUMNS($F$7:AH$7),"",INDEX(TableDiv[[GASB]:[GASB]],_xlfn.AGGREGATE(15,3,(TableDiv[[Agency]:[Agency]]=$E806)/(TableDiv[[Agency]:[Agency]]=$E806)*(ROW(TableDiv[Agency])-ROW(TableDiv[[#Headers],[Agency]])),COLUMNS($F$7:AH$7))))</f>
        <v/>
      </c>
      <c r="AI806" s="1069" t="str" cm="1">
        <f t="array" ref="AI806">IF($D806&lt;COLUMNS($F$7:AI$7),"",INDEX(TableDiv[[GASB]:[GASB]],_xlfn.AGGREGATE(15,3,(TableDiv[[Agency]:[Agency]]=$E806)/(TableDiv[[Agency]:[Agency]]=$E806)*(ROW(TableDiv[Agency])-ROW(TableDiv[[#Headers],[Agency]])),COLUMNS($F$7:AI$7))))</f>
        <v/>
      </c>
      <c r="AJ806" s="1069" t="str" cm="1">
        <f t="array" ref="AJ806">IF($D806&lt;COLUMNS($F$7:AJ$7),"",INDEX(TableDiv[[GASB]:[GASB]],_xlfn.AGGREGATE(15,3,(TableDiv[[Agency]:[Agency]]=$E806)/(TableDiv[[Agency]:[Agency]]=$E806)*(ROW(TableDiv[Agency])-ROW(TableDiv[[#Headers],[Agency]])),COLUMNS($F$7:AJ$7))))</f>
        <v/>
      </c>
      <c r="AK806" s="1069" t="str" cm="1">
        <f t="array" ref="AK806">IF($D806&lt;COLUMNS($F$7:AK$7),"",INDEX(TableDiv[[GASB]:[GASB]],_xlfn.AGGREGATE(15,3,(TableDiv[[Agency]:[Agency]]=$E806)/(TableDiv[[Agency]:[Agency]]=$E806)*(ROW(TableDiv[Agency])-ROW(TableDiv[[#Headers],[Agency]])),COLUMNS($F$7:AK$7))))</f>
        <v/>
      </c>
      <c r="AL806" s="1069" t="str" cm="1">
        <f t="array" ref="AL806">IF($D806&lt;COLUMNS($F$7:AL$7),"",INDEX(TableDiv[[GASB]:[GASB]],_xlfn.AGGREGATE(15,3,(TableDiv[[Agency]:[Agency]]=$E806)/(TableDiv[[Agency]:[Agency]]=$E806)*(ROW(TableDiv[Agency])-ROW(TableDiv[[#Headers],[Agency]])),COLUMNS($F$7:AL$7))))</f>
        <v/>
      </c>
      <c r="AM806" s="1069" t="str" cm="1">
        <f t="array" ref="AM806">IF($D806&lt;COLUMNS($F$7:AM$7),"",INDEX(TableDiv[[GASB]:[GASB]],_xlfn.AGGREGATE(15,3,(TableDiv[[Agency]:[Agency]]=$E806)/(TableDiv[[Agency]:[Agency]]=$E806)*(ROW(TableDiv[Agency])-ROW(TableDiv[[#Headers],[Agency]])),COLUMNS($F$7:AM$7))))</f>
        <v/>
      </c>
      <c r="AN806" s="1069"/>
      <c r="AO806" s="1069"/>
      <c r="AP806" s="1069"/>
      <c r="AQ806" s="1069"/>
      <c r="AR806" s="1069"/>
      <c r="AS806" s="1069"/>
    </row>
    <row r="807" spans="1:45">
      <c r="A807" s="1069"/>
      <c r="B807" s="1069"/>
      <c r="C807" s="1069"/>
      <c r="W807" s="1069" t="str" cm="1">
        <f t="array" ref="W807">IF($D807&lt;COLUMNS($F$7:W$7),"",INDEX(TableDiv[[GASB]:[GASB]],_xlfn.AGGREGATE(15,3,(TableDiv[[Agency]:[Agency]]=$E807)/(TableDiv[[Agency]:[Agency]]=$E807)*(ROW(TableDiv[Agency])-ROW(TableDiv[[#Headers],[Agency]])),COLUMNS($F$7:W$7))))</f>
        <v/>
      </c>
      <c r="X807" s="1069" t="str" cm="1">
        <f t="array" ref="X807">IF($D807&lt;COLUMNS($F$7:X$7),"",INDEX(TableDiv[[GASB]:[GASB]],_xlfn.AGGREGATE(15,3,(TableDiv[[Agency]:[Agency]]=$E807)/(TableDiv[[Agency]:[Agency]]=$E807)*(ROW(TableDiv[Agency])-ROW(TableDiv[[#Headers],[Agency]])),COLUMNS($F$7:X$7))))</f>
        <v/>
      </c>
      <c r="Y807" s="1069" t="str" cm="1">
        <f t="array" ref="Y807">IF($D807&lt;COLUMNS($F$7:Y$7),"",INDEX(TableDiv[[GASB]:[GASB]],_xlfn.AGGREGATE(15,3,(TableDiv[[Agency]:[Agency]]=$E807)/(TableDiv[[Agency]:[Agency]]=$E807)*(ROW(TableDiv[Agency])-ROW(TableDiv[[#Headers],[Agency]])),COLUMNS($F$7:Y$7))))</f>
        <v/>
      </c>
      <c r="Z807" s="1069" t="str" cm="1">
        <f t="array" ref="Z807">IF($D807&lt;COLUMNS($F$7:Z$7),"",INDEX(TableDiv[[GASB]:[GASB]],_xlfn.AGGREGATE(15,3,(TableDiv[[Agency]:[Agency]]=$E807)/(TableDiv[[Agency]:[Agency]]=$E807)*(ROW(TableDiv[Agency])-ROW(TableDiv[[#Headers],[Agency]])),COLUMNS($F$7:Z$7))))</f>
        <v/>
      </c>
      <c r="AA807" s="1069" t="str" cm="1">
        <f t="array" ref="AA807">IF($D807&lt;COLUMNS($F$7:AA$7),"",INDEX(TableDiv[[GASB]:[GASB]],_xlfn.AGGREGATE(15,3,(TableDiv[[Agency]:[Agency]]=$E807)/(TableDiv[[Agency]:[Agency]]=$E807)*(ROW(TableDiv[Agency])-ROW(TableDiv[[#Headers],[Agency]])),COLUMNS($F$7:AA$7))))</f>
        <v/>
      </c>
      <c r="AB807" s="1069" t="str" cm="1">
        <f t="array" ref="AB807">IF($D807&lt;COLUMNS($F$7:AB$7),"",INDEX(TableDiv[[GASB]:[GASB]],_xlfn.AGGREGATE(15,3,(TableDiv[[Agency]:[Agency]]=$E807)/(TableDiv[[Agency]:[Agency]]=$E807)*(ROW(TableDiv[Agency])-ROW(TableDiv[[#Headers],[Agency]])),COLUMNS($F$7:AB$7))))</f>
        <v/>
      </c>
      <c r="AC807" s="1069" t="str" cm="1">
        <f t="array" ref="AC807">IF($D807&lt;COLUMNS($F$7:AC$7),"",INDEX(TableDiv[[GASB]:[GASB]],_xlfn.AGGREGATE(15,3,(TableDiv[[Agency]:[Agency]]=$E807)/(TableDiv[[Agency]:[Agency]]=$E807)*(ROW(TableDiv[Agency])-ROW(TableDiv[[#Headers],[Agency]])),COLUMNS($F$7:AC$7))))</f>
        <v/>
      </c>
      <c r="AD807" s="1069" t="str" cm="1">
        <f t="array" ref="AD807">IF($D807&lt;COLUMNS($F$7:AD$7),"",INDEX(TableDiv[[GASB]:[GASB]],_xlfn.AGGREGATE(15,3,(TableDiv[[Agency]:[Agency]]=$E807)/(TableDiv[[Agency]:[Agency]]=$E807)*(ROW(TableDiv[Agency])-ROW(TableDiv[[#Headers],[Agency]])),COLUMNS($F$7:AD$7))))</f>
        <v/>
      </c>
      <c r="AE807" s="1069" t="str" cm="1">
        <f t="array" ref="AE807">IF($D807&lt;COLUMNS($F$7:AE$7),"",INDEX(TableDiv[[GASB]:[GASB]],_xlfn.AGGREGATE(15,3,(TableDiv[[Agency]:[Agency]]=$E807)/(TableDiv[[Agency]:[Agency]]=$E807)*(ROW(TableDiv[Agency])-ROW(TableDiv[[#Headers],[Agency]])),COLUMNS($F$7:AE$7))))</f>
        <v/>
      </c>
      <c r="AF807" s="1069" t="str" cm="1">
        <f t="array" ref="AF807">IF($D807&lt;COLUMNS($F$7:AF$7),"",INDEX(TableDiv[[GASB]:[GASB]],_xlfn.AGGREGATE(15,3,(TableDiv[[Agency]:[Agency]]=$E807)/(TableDiv[[Agency]:[Agency]]=$E807)*(ROW(TableDiv[Agency])-ROW(TableDiv[[#Headers],[Agency]])),COLUMNS($F$7:AF$7))))</f>
        <v/>
      </c>
      <c r="AG807" s="1069" t="str" cm="1">
        <f t="array" ref="AG807">IF($D807&lt;COLUMNS($F$7:AG$7),"",INDEX(TableDiv[[GASB]:[GASB]],_xlfn.AGGREGATE(15,3,(TableDiv[[Agency]:[Agency]]=$E807)/(TableDiv[[Agency]:[Agency]]=$E807)*(ROW(TableDiv[Agency])-ROW(TableDiv[[#Headers],[Agency]])),COLUMNS($F$7:AG$7))))</f>
        <v/>
      </c>
      <c r="AH807" s="1069" t="str" cm="1">
        <f t="array" ref="AH807">IF($D807&lt;COLUMNS($F$7:AH$7),"",INDEX(TableDiv[[GASB]:[GASB]],_xlfn.AGGREGATE(15,3,(TableDiv[[Agency]:[Agency]]=$E807)/(TableDiv[[Agency]:[Agency]]=$E807)*(ROW(TableDiv[Agency])-ROW(TableDiv[[#Headers],[Agency]])),COLUMNS($F$7:AH$7))))</f>
        <v/>
      </c>
      <c r="AI807" s="1069" t="str" cm="1">
        <f t="array" ref="AI807">IF($D807&lt;COLUMNS($F$7:AI$7),"",INDEX(TableDiv[[GASB]:[GASB]],_xlfn.AGGREGATE(15,3,(TableDiv[[Agency]:[Agency]]=$E807)/(TableDiv[[Agency]:[Agency]]=$E807)*(ROW(TableDiv[Agency])-ROW(TableDiv[[#Headers],[Agency]])),COLUMNS($F$7:AI$7))))</f>
        <v/>
      </c>
      <c r="AJ807" s="1069" t="str" cm="1">
        <f t="array" ref="AJ807">IF($D807&lt;COLUMNS($F$7:AJ$7),"",INDEX(TableDiv[[GASB]:[GASB]],_xlfn.AGGREGATE(15,3,(TableDiv[[Agency]:[Agency]]=$E807)/(TableDiv[[Agency]:[Agency]]=$E807)*(ROW(TableDiv[Agency])-ROW(TableDiv[[#Headers],[Agency]])),COLUMNS($F$7:AJ$7))))</f>
        <v/>
      </c>
      <c r="AK807" s="1069" t="str" cm="1">
        <f t="array" ref="AK807">IF($D807&lt;COLUMNS($F$7:AK$7),"",INDEX(TableDiv[[GASB]:[GASB]],_xlfn.AGGREGATE(15,3,(TableDiv[[Agency]:[Agency]]=$E807)/(TableDiv[[Agency]:[Agency]]=$E807)*(ROW(TableDiv[Agency])-ROW(TableDiv[[#Headers],[Agency]])),COLUMNS($F$7:AK$7))))</f>
        <v/>
      </c>
      <c r="AL807" s="1069" t="str" cm="1">
        <f t="array" ref="AL807">IF($D807&lt;COLUMNS($F$7:AL$7),"",INDEX(TableDiv[[GASB]:[GASB]],_xlfn.AGGREGATE(15,3,(TableDiv[[Agency]:[Agency]]=$E807)/(TableDiv[[Agency]:[Agency]]=$E807)*(ROW(TableDiv[Agency])-ROW(TableDiv[[#Headers],[Agency]])),COLUMNS($F$7:AL$7))))</f>
        <v/>
      </c>
      <c r="AM807" s="1069" t="str" cm="1">
        <f t="array" ref="AM807">IF($D807&lt;COLUMNS($F$7:AM$7),"",INDEX(TableDiv[[GASB]:[GASB]],_xlfn.AGGREGATE(15,3,(TableDiv[[Agency]:[Agency]]=$E807)/(TableDiv[[Agency]:[Agency]]=$E807)*(ROW(TableDiv[Agency])-ROW(TableDiv[[#Headers],[Agency]])),COLUMNS($F$7:AM$7))))</f>
        <v/>
      </c>
      <c r="AN807" s="1069"/>
      <c r="AO807" s="1069"/>
      <c r="AP807" s="1069"/>
      <c r="AQ807" s="1069"/>
      <c r="AR807" s="1069"/>
      <c r="AS807" s="1069"/>
    </row>
    <row r="808" spans="1:45">
      <c r="A808" s="1069"/>
      <c r="B808" s="1069"/>
      <c r="C808" s="1069"/>
      <c r="W808" s="1069" t="str" cm="1">
        <f t="array" ref="W808">IF($D808&lt;COLUMNS($F$7:W$7),"",INDEX(TableDiv[[GASB]:[GASB]],_xlfn.AGGREGATE(15,3,(TableDiv[[Agency]:[Agency]]=$E808)/(TableDiv[[Agency]:[Agency]]=$E808)*(ROW(TableDiv[Agency])-ROW(TableDiv[[#Headers],[Agency]])),COLUMNS($F$7:W$7))))</f>
        <v/>
      </c>
      <c r="X808" s="1069" t="str" cm="1">
        <f t="array" ref="X808">IF($D808&lt;COLUMNS($F$7:X$7),"",INDEX(TableDiv[[GASB]:[GASB]],_xlfn.AGGREGATE(15,3,(TableDiv[[Agency]:[Agency]]=$E808)/(TableDiv[[Agency]:[Agency]]=$E808)*(ROW(TableDiv[Agency])-ROW(TableDiv[[#Headers],[Agency]])),COLUMNS($F$7:X$7))))</f>
        <v/>
      </c>
      <c r="Y808" s="1069" t="str" cm="1">
        <f t="array" ref="Y808">IF($D808&lt;COLUMNS($F$7:Y$7),"",INDEX(TableDiv[[GASB]:[GASB]],_xlfn.AGGREGATE(15,3,(TableDiv[[Agency]:[Agency]]=$E808)/(TableDiv[[Agency]:[Agency]]=$E808)*(ROW(TableDiv[Agency])-ROW(TableDiv[[#Headers],[Agency]])),COLUMNS($F$7:Y$7))))</f>
        <v/>
      </c>
      <c r="Z808" s="1069" t="str" cm="1">
        <f t="array" ref="Z808">IF($D808&lt;COLUMNS($F$7:Z$7),"",INDEX(TableDiv[[GASB]:[GASB]],_xlfn.AGGREGATE(15,3,(TableDiv[[Agency]:[Agency]]=$E808)/(TableDiv[[Agency]:[Agency]]=$E808)*(ROW(TableDiv[Agency])-ROW(TableDiv[[#Headers],[Agency]])),COLUMNS($F$7:Z$7))))</f>
        <v/>
      </c>
      <c r="AA808" s="1069" t="str" cm="1">
        <f t="array" ref="AA808">IF($D808&lt;COLUMNS($F$7:AA$7),"",INDEX(TableDiv[[GASB]:[GASB]],_xlfn.AGGREGATE(15,3,(TableDiv[[Agency]:[Agency]]=$E808)/(TableDiv[[Agency]:[Agency]]=$E808)*(ROW(TableDiv[Agency])-ROW(TableDiv[[#Headers],[Agency]])),COLUMNS($F$7:AA$7))))</f>
        <v/>
      </c>
      <c r="AB808" s="1069" t="str" cm="1">
        <f t="array" ref="AB808">IF($D808&lt;COLUMNS($F$7:AB$7),"",INDEX(TableDiv[[GASB]:[GASB]],_xlfn.AGGREGATE(15,3,(TableDiv[[Agency]:[Agency]]=$E808)/(TableDiv[[Agency]:[Agency]]=$E808)*(ROW(TableDiv[Agency])-ROW(TableDiv[[#Headers],[Agency]])),COLUMNS($F$7:AB$7))))</f>
        <v/>
      </c>
      <c r="AC808" s="1069" t="str" cm="1">
        <f t="array" ref="AC808">IF($D808&lt;COLUMNS($F$7:AC$7),"",INDEX(TableDiv[[GASB]:[GASB]],_xlfn.AGGREGATE(15,3,(TableDiv[[Agency]:[Agency]]=$E808)/(TableDiv[[Agency]:[Agency]]=$E808)*(ROW(TableDiv[Agency])-ROW(TableDiv[[#Headers],[Agency]])),COLUMNS($F$7:AC$7))))</f>
        <v/>
      </c>
      <c r="AD808" s="1069" t="str" cm="1">
        <f t="array" ref="AD808">IF($D808&lt;COLUMNS($F$7:AD$7),"",INDEX(TableDiv[[GASB]:[GASB]],_xlfn.AGGREGATE(15,3,(TableDiv[[Agency]:[Agency]]=$E808)/(TableDiv[[Agency]:[Agency]]=$E808)*(ROW(TableDiv[Agency])-ROW(TableDiv[[#Headers],[Agency]])),COLUMNS($F$7:AD$7))))</f>
        <v/>
      </c>
      <c r="AE808" s="1069" t="str" cm="1">
        <f t="array" ref="AE808">IF($D808&lt;COLUMNS($F$7:AE$7),"",INDEX(TableDiv[[GASB]:[GASB]],_xlfn.AGGREGATE(15,3,(TableDiv[[Agency]:[Agency]]=$E808)/(TableDiv[[Agency]:[Agency]]=$E808)*(ROW(TableDiv[Agency])-ROW(TableDiv[[#Headers],[Agency]])),COLUMNS($F$7:AE$7))))</f>
        <v/>
      </c>
      <c r="AF808" s="1069" t="str" cm="1">
        <f t="array" ref="AF808">IF($D808&lt;COLUMNS($F$7:AF$7),"",INDEX(TableDiv[[GASB]:[GASB]],_xlfn.AGGREGATE(15,3,(TableDiv[[Agency]:[Agency]]=$E808)/(TableDiv[[Agency]:[Agency]]=$E808)*(ROW(TableDiv[Agency])-ROW(TableDiv[[#Headers],[Agency]])),COLUMNS($F$7:AF$7))))</f>
        <v/>
      </c>
      <c r="AG808" s="1069" t="str" cm="1">
        <f t="array" ref="AG808">IF($D808&lt;COLUMNS($F$7:AG$7),"",INDEX(TableDiv[[GASB]:[GASB]],_xlfn.AGGREGATE(15,3,(TableDiv[[Agency]:[Agency]]=$E808)/(TableDiv[[Agency]:[Agency]]=$E808)*(ROW(TableDiv[Agency])-ROW(TableDiv[[#Headers],[Agency]])),COLUMNS($F$7:AG$7))))</f>
        <v/>
      </c>
      <c r="AH808" s="1069" t="str" cm="1">
        <f t="array" ref="AH808">IF($D808&lt;COLUMNS($F$7:AH$7),"",INDEX(TableDiv[[GASB]:[GASB]],_xlfn.AGGREGATE(15,3,(TableDiv[[Agency]:[Agency]]=$E808)/(TableDiv[[Agency]:[Agency]]=$E808)*(ROW(TableDiv[Agency])-ROW(TableDiv[[#Headers],[Agency]])),COLUMNS($F$7:AH$7))))</f>
        <v/>
      </c>
      <c r="AI808" s="1069" t="str" cm="1">
        <f t="array" ref="AI808">IF($D808&lt;COLUMNS($F$7:AI$7),"",INDEX(TableDiv[[GASB]:[GASB]],_xlfn.AGGREGATE(15,3,(TableDiv[[Agency]:[Agency]]=$E808)/(TableDiv[[Agency]:[Agency]]=$E808)*(ROW(TableDiv[Agency])-ROW(TableDiv[[#Headers],[Agency]])),COLUMNS($F$7:AI$7))))</f>
        <v/>
      </c>
      <c r="AJ808" s="1069" t="str" cm="1">
        <f t="array" ref="AJ808">IF($D808&lt;COLUMNS($F$7:AJ$7),"",INDEX(TableDiv[[GASB]:[GASB]],_xlfn.AGGREGATE(15,3,(TableDiv[[Agency]:[Agency]]=$E808)/(TableDiv[[Agency]:[Agency]]=$E808)*(ROW(TableDiv[Agency])-ROW(TableDiv[[#Headers],[Agency]])),COLUMNS($F$7:AJ$7))))</f>
        <v/>
      </c>
      <c r="AK808" s="1069" t="str" cm="1">
        <f t="array" ref="AK808">IF($D808&lt;COLUMNS($F$7:AK$7),"",INDEX(TableDiv[[GASB]:[GASB]],_xlfn.AGGREGATE(15,3,(TableDiv[[Agency]:[Agency]]=$E808)/(TableDiv[[Agency]:[Agency]]=$E808)*(ROW(TableDiv[Agency])-ROW(TableDiv[[#Headers],[Agency]])),COLUMNS($F$7:AK$7))))</f>
        <v/>
      </c>
      <c r="AL808" s="1069" t="str" cm="1">
        <f t="array" ref="AL808">IF($D808&lt;COLUMNS($F$7:AL$7),"",INDEX(TableDiv[[GASB]:[GASB]],_xlfn.AGGREGATE(15,3,(TableDiv[[Agency]:[Agency]]=$E808)/(TableDiv[[Agency]:[Agency]]=$E808)*(ROW(TableDiv[Agency])-ROW(TableDiv[[#Headers],[Agency]])),COLUMNS($F$7:AL$7))))</f>
        <v/>
      </c>
      <c r="AM808" s="1069" t="str" cm="1">
        <f t="array" ref="AM808">IF($D808&lt;COLUMNS($F$7:AM$7),"",INDEX(TableDiv[[GASB]:[GASB]],_xlfn.AGGREGATE(15,3,(TableDiv[[Agency]:[Agency]]=$E808)/(TableDiv[[Agency]:[Agency]]=$E808)*(ROW(TableDiv[Agency])-ROW(TableDiv[[#Headers],[Agency]])),COLUMNS($F$7:AM$7))))</f>
        <v/>
      </c>
      <c r="AN808" s="1069"/>
      <c r="AO808" s="1069"/>
      <c r="AP808" s="1069"/>
      <c r="AQ808" s="1069"/>
      <c r="AR808" s="1069"/>
      <c r="AS808" s="1069"/>
    </row>
    <row r="809" spans="1:45">
      <c r="A809" s="1069"/>
      <c r="B809" s="1069"/>
      <c r="C809" s="1069"/>
      <c r="W809" s="1069" t="str" cm="1">
        <f t="array" ref="W809">IF($D809&lt;COLUMNS($F$7:W$7),"",INDEX(TableDiv[[GASB]:[GASB]],_xlfn.AGGREGATE(15,3,(TableDiv[[Agency]:[Agency]]=$E809)/(TableDiv[[Agency]:[Agency]]=$E809)*(ROW(TableDiv[Agency])-ROW(TableDiv[[#Headers],[Agency]])),COLUMNS($F$7:W$7))))</f>
        <v/>
      </c>
      <c r="X809" s="1069" t="str" cm="1">
        <f t="array" ref="X809">IF($D809&lt;COLUMNS($F$7:X$7),"",INDEX(TableDiv[[GASB]:[GASB]],_xlfn.AGGREGATE(15,3,(TableDiv[[Agency]:[Agency]]=$E809)/(TableDiv[[Agency]:[Agency]]=$E809)*(ROW(TableDiv[Agency])-ROW(TableDiv[[#Headers],[Agency]])),COLUMNS($F$7:X$7))))</f>
        <v/>
      </c>
      <c r="Y809" s="1069" t="str" cm="1">
        <f t="array" ref="Y809">IF($D809&lt;COLUMNS($F$7:Y$7),"",INDEX(TableDiv[[GASB]:[GASB]],_xlfn.AGGREGATE(15,3,(TableDiv[[Agency]:[Agency]]=$E809)/(TableDiv[[Agency]:[Agency]]=$E809)*(ROW(TableDiv[Agency])-ROW(TableDiv[[#Headers],[Agency]])),COLUMNS($F$7:Y$7))))</f>
        <v/>
      </c>
      <c r="Z809" s="1069" t="str" cm="1">
        <f t="array" ref="Z809">IF($D809&lt;COLUMNS($F$7:Z$7),"",INDEX(TableDiv[[GASB]:[GASB]],_xlfn.AGGREGATE(15,3,(TableDiv[[Agency]:[Agency]]=$E809)/(TableDiv[[Agency]:[Agency]]=$E809)*(ROW(TableDiv[Agency])-ROW(TableDiv[[#Headers],[Agency]])),COLUMNS($F$7:Z$7))))</f>
        <v/>
      </c>
      <c r="AA809" s="1069" t="str" cm="1">
        <f t="array" ref="AA809">IF($D809&lt;COLUMNS($F$7:AA$7),"",INDEX(TableDiv[[GASB]:[GASB]],_xlfn.AGGREGATE(15,3,(TableDiv[[Agency]:[Agency]]=$E809)/(TableDiv[[Agency]:[Agency]]=$E809)*(ROW(TableDiv[Agency])-ROW(TableDiv[[#Headers],[Agency]])),COLUMNS($F$7:AA$7))))</f>
        <v/>
      </c>
      <c r="AB809" s="1069" t="str" cm="1">
        <f t="array" ref="AB809">IF($D809&lt;COLUMNS($F$7:AB$7),"",INDEX(TableDiv[[GASB]:[GASB]],_xlfn.AGGREGATE(15,3,(TableDiv[[Agency]:[Agency]]=$E809)/(TableDiv[[Agency]:[Agency]]=$E809)*(ROW(TableDiv[Agency])-ROW(TableDiv[[#Headers],[Agency]])),COLUMNS($F$7:AB$7))))</f>
        <v/>
      </c>
      <c r="AC809" s="1069" t="str" cm="1">
        <f t="array" ref="AC809">IF($D809&lt;COLUMNS($F$7:AC$7),"",INDEX(TableDiv[[GASB]:[GASB]],_xlfn.AGGREGATE(15,3,(TableDiv[[Agency]:[Agency]]=$E809)/(TableDiv[[Agency]:[Agency]]=$E809)*(ROW(TableDiv[Agency])-ROW(TableDiv[[#Headers],[Agency]])),COLUMNS($F$7:AC$7))))</f>
        <v/>
      </c>
      <c r="AD809" s="1069" t="str" cm="1">
        <f t="array" ref="AD809">IF($D809&lt;COLUMNS($F$7:AD$7),"",INDEX(TableDiv[[GASB]:[GASB]],_xlfn.AGGREGATE(15,3,(TableDiv[[Agency]:[Agency]]=$E809)/(TableDiv[[Agency]:[Agency]]=$E809)*(ROW(TableDiv[Agency])-ROW(TableDiv[[#Headers],[Agency]])),COLUMNS($F$7:AD$7))))</f>
        <v/>
      </c>
      <c r="AE809" s="1069" t="str" cm="1">
        <f t="array" ref="AE809">IF($D809&lt;COLUMNS($F$7:AE$7),"",INDEX(TableDiv[[GASB]:[GASB]],_xlfn.AGGREGATE(15,3,(TableDiv[[Agency]:[Agency]]=$E809)/(TableDiv[[Agency]:[Agency]]=$E809)*(ROW(TableDiv[Agency])-ROW(TableDiv[[#Headers],[Agency]])),COLUMNS($F$7:AE$7))))</f>
        <v/>
      </c>
      <c r="AF809" s="1069" t="str" cm="1">
        <f t="array" ref="AF809">IF($D809&lt;COLUMNS($F$7:AF$7),"",INDEX(TableDiv[[GASB]:[GASB]],_xlfn.AGGREGATE(15,3,(TableDiv[[Agency]:[Agency]]=$E809)/(TableDiv[[Agency]:[Agency]]=$E809)*(ROW(TableDiv[Agency])-ROW(TableDiv[[#Headers],[Agency]])),COLUMNS($F$7:AF$7))))</f>
        <v/>
      </c>
      <c r="AG809" s="1069" t="str" cm="1">
        <f t="array" ref="AG809">IF($D809&lt;COLUMNS($F$7:AG$7),"",INDEX(TableDiv[[GASB]:[GASB]],_xlfn.AGGREGATE(15,3,(TableDiv[[Agency]:[Agency]]=$E809)/(TableDiv[[Agency]:[Agency]]=$E809)*(ROW(TableDiv[Agency])-ROW(TableDiv[[#Headers],[Agency]])),COLUMNS($F$7:AG$7))))</f>
        <v/>
      </c>
      <c r="AH809" s="1069" t="str" cm="1">
        <f t="array" ref="AH809">IF($D809&lt;COLUMNS($F$7:AH$7),"",INDEX(TableDiv[[GASB]:[GASB]],_xlfn.AGGREGATE(15,3,(TableDiv[[Agency]:[Agency]]=$E809)/(TableDiv[[Agency]:[Agency]]=$E809)*(ROW(TableDiv[Agency])-ROW(TableDiv[[#Headers],[Agency]])),COLUMNS($F$7:AH$7))))</f>
        <v/>
      </c>
      <c r="AI809" s="1069" t="str" cm="1">
        <f t="array" ref="AI809">IF($D809&lt;COLUMNS($F$7:AI$7),"",INDEX(TableDiv[[GASB]:[GASB]],_xlfn.AGGREGATE(15,3,(TableDiv[[Agency]:[Agency]]=$E809)/(TableDiv[[Agency]:[Agency]]=$E809)*(ROW(TableDiv[Agency])-ROW(TableDiv[[#Headers],[Agency]])),COLUMNS($F$7:AI$7))))</f>
        <v/>
      </c>
      <c r="AJ809" s="1069" t="str" cm="1">
        <f t="array" ref="AJ809">IF($D809&lt;COLUMNS($F$7:AJ$7),"",INDEX(TableDiv[[GASB]:[GASB]],_xlfn.AGGREGATE(15,3,(TableDiv[[Agency]:[Agency]]=$E809)/(TableDiv[[Agency]:[Agency]]=$E809)*(ROW(TableDiv[Agency])-ROW(TableDiv[[#Headers],[Agency]])),COLUMNS($F$7:AJ$7))))</f>
        <v/>
      </c>
      <c r="AK809" s="1069" t="str" cm="1">
        <f t="array" ref="AK809">IF($D809&lt;COLUMNS($F$7:AK$7),"",INDEX(TableDiv[[GASB]:[GASB]],_xlfn.AGGREGATE(15,3,(TableDiv[[Agency]:[Agency]]=$E809)/(TableDiv[[Agency]:[Agency]]=$E809)*(ROW(TableDiv[Agency])-ROW(TableDiv[[#Headers],[Agency]])),COLUMNS($F$7:AK$7))))</f>
        <v/>
      </c>
      <c r="AL809" s="1069" t="str" cm="1">
        <f t="array" ref="AL809">IF($D809&lt;COLUMNS($F$7:AL$7),"",INDEX(TableDiv[[GASB]:[GASB]],_xlfn.AGGREGATE(15,3,(TableDiv[[Agency]:[Agency]]=$E809)/(TableDiv[[Agency]:[Agency]]=$E809)*(ROW(TableDiv[Agency])-ROW(TableDiv[[#Headers],[Agency]])),COLUMNS($F$7:AL$7))))</f>
        <v/>
      </c>
      <c r="AM809" s="1069" t="str" cm="1">
        <f t="array" ref="AM809">IF($D809&lt;COLUMNS($F$7:AM$7),"",INDEX(TableDiv[[GASB]:[GASB]],_xlfn.AGGREGATE(15,3,(TableDiv[[Agency]:[Agency]]=$E809)/(TableDiv[[Agency]:[Agency]]=$E809)*(ROW(TableDiv[Agency])-ROW(TableDiv[[#Headers],[Agency]])),COLUMNS($F$7:AM$7))))</f>
        <v/>
      </c>
      <c r="AN809" s="1069"/>
      <c r="AO809" s="1069"/>
      <c r="AP809" s="1069"/>
      <c r="AQ809" s="1069"/>
      <c r="AR809" s="1069"/>
      <c r="AS809" s="1069"/>
    </row>
    <row r="810" spans="1:45">
      <c r="A810" s="1069"/>
      <c r="B810" s="1069"/>
      <c r="C810" s="1069"/>
      <c r="W810" s="1069" t="str" cm="1">
        <f t="array" ref="W810">IF($D810&lt;COLUMNS($F$7:W$7),"",INDEX(TableDiv[[GASB]:[GASB]],_xlfn.AGGREGATE(15,3,(TableDiv[[Agency]:[Agency]]=$E810)/(TableDiv[[Agency]:[Agency]]=$E810)*(ROW(TableDiv[Agency])-ROW(TableDiv[[#Headers],[Agency]])),COLUMNS($F$7:W$7))))</f>
        <v/>
      </c>
      <c r="X810" s="1069" t="str" cm="1">
        <f t="array" ref="X810">IF($D810&lt;COLUMNS($F$7:X$7),"",INDEX(TableDiv[[GASB]:[GASB]],_xlfn.AGGREGATE(15,3,(TableDiv[[Agency]:[Agency]]=$E810)/(TableDiv[[Agency]:[Agency]]=$E810)*(ROW(TableDiv[Agency])-ROW(TableDiv[[#Headers],[Agency]])),COLUMNS($F$7:X$7))))</f>
        <v/>
      </c>
      <c r="Y810" s="1069" t="str" cm="1">
        <f t="array" ref="Y810">IF($D810&lt;COLUMNS($F$7:Y$7),"",INDEX(TableDiv[[GASB]:[GASB]],_xlfn.AGGREGATE(15,3,(TableDiv[[Agency]:[Agency]]=$E810)/(TableDiv[[Agency]:[Agency]]=$E810)*(ROW(TableDiv[Agency])-ROW(TableDiv[[#Headers],[Agency]])),COLUMNS($F$7:Y$7))))</f>
        <v/>
      </c>
      <c r="Z810" s="1069" t="str" cm="1">
        <f t="array" ref="Z810">IF($D810&lt;COLUMNS($F$7:Z$7),"",INDEX(TableDiv[[GASB]:[GASB]],_xlfn.AGGREGATE(15,3,(TableDiv[[Agency]:[Agency]]=$E810)/(TableDiv[[Agency]:[Agency]]=$E810)*(ROW(TableDiv[Agency])-ROW(TableDiv[[#Headers],[Agency]])),COLUMNS($F$7:Z$7))))</f>
        <v/>
      </c>
      <c r="AA810" s="1069" t="str" cm="1">
        <f t="array" ref="AA810">IF($D810&lt;COLUMNS($F$7:AA$7),"",INDEX(TableDiv[[GASB]:[GASB]],_xlfn.AGGREGATE(15,3,(TableDiv[[Agency]:[Agency]]=$E810)/(TableDiv[[Agency]:[Agency]]=$E810)*(ROW(TableDiv[Agency])-ROW(TableDiv[[#Headers],[Agency]])),COLUMNS($F$7:AA$7))))</f>
        <v/>
      </c>
      <c r="AB810" s="1069" t="str" cm="1">
        <f t="array" ref="AB810">IF($D810&lt;COLUMNS($F$7:AB$7),"",INDEX(TableDiv[[GASB]:[GASB]],_xlfn.AGGREGATE(15,3,(TableDiv[[Agency]:[Agency]]=$E810)/(TableDiv[[Agency]:[Agency]]=$E810)*(ROW(TableDiv[Agency])-ROW(TableDiv[[#Headers],[Agency]])),COLUMNS($F$7:AB$7))))</f>
        <v/>
      </c>
      <c r="AC810" s="1069" t="str" cm="1">
        <f t="array" ref="AC810">IF($D810&lt;COLUMNS($F$7:AC$7),"",INDEX(TableDiv[[GASB]:[GASB]],_xlfn.AGGREGATE(15,3,(TableDiv[[Agency]:[Agency]]=$E810)/(TableDiv[[Agency]:[Agency]]=$E810)*(ROW(TableDiv[Agency])-ROW(TableDiv[[#Headers],[Agency]])),COLUMNS($F$7:AC$7))))</f>
        <v/>
      </c>
      <c r="AD810" s="1069" t="str" cm="1">
        <f t="array" ref="AD810">IF($D810&lt;COLUMNS($F$7:AD$7),"",INDEX(TableDiv[[GASB]:[GASB]],_xlfn.AGGREGATE(15,3,(TableDiv[[Agency]:[Agency]]=$E810)/(TableDiv[[Agency]:[Agency]]=$E810)*(ROW(TableDiv[Agency])-ROW(TableDiv[[#Headers],[Agency]])),COLUMNS($F$7:AD$7))))</f>
        <v/>
      </c>
      <c r="AE810" s="1069" t="str" cm="1">
        <f t="array" ref="AE810">IF($D810&lt;COLUMNS($F$7:AE$7),"",INDEX(TableDiv[[GASB]:[GASB]],_xlfn.AGGREGATE(15,3,(TableDiv[[Agency]:[Agency]]=$E810)/(TableDiv[[Agency]:[Agency]]=$E810)*(ROW(TableDiv[Agency])-ROW(TableDiv[[#Headers],[Agency]])),COLUMNS($F$7:AE$7))))</f>
        <v/>
      </c>
      <c r="AF810" s="1069" t="str" cm="1">
        <f t="array" ref="AF810">IF($D810&lt;COLUMNS($F$7:AF$7),"",INDEX(TableDiv[[GASB]:[GASB]],_xlfn.AGGREGATE(15,3,(TableDiv[[Agency]:[Agency]]=$E810)/(TableDiv[[Agency]:[Agency]]=$E810)*(ROW(TableDiv[Agency])-ROW(TableDiv[[#Headers],[Agency]])),COLUMNS($F$7:AF$7))))</f>
        <v/>
      </c>
      <c r="AG810" s="1069" t="str" cm="1">
        <f t="array" ref="AG810">IF($D810&lt;COLUMNS($F$7:AG$7),"",INDEX(TableDiv[[GASB]:[GASB]],_xlfn.AGGREGATE(15,3,(TableDiv[[Agency]:[Agency]]=$E810)/(TableDiv[[Agency]:[Agency]]=$E810)*(ROW(TableDiv[Agency])-ROW(TableDiv[[#Headers],[Agency]])),COLUMNS($F$7:AG$7))))</f>
        <v/>
      </c>
      <c r="AH810" s="1069" t="str" cm="1">
        <f t="array" ref="AH810">IF($D810&lt;COLUMNS($F$7:AH$7),"",INDEX(TableDiv[[GASB]:[GASB]],_xlfn.AGGREGATE(15,3,(TableDiv[[Agency]:[Agency]]=$E810)/(TableDiv[[Agency]:[Agency]]=$E810)*(ROW(TableDiv[Agency])-ROW(TableDiv[[#Headers],[Agency]])),COLUMNS($F$7:AH$7))))</f>
        <v/>
      </c>
      <c r="AI810" s="1069" t="str" cm="1">
        <f t="array" ref="AI810">IF($D810&lt;COLUMNS($F$7:AI$7),"",INDEX(TableDiv[[GASB]:[GASB]],_xlfn.AGGREGATE(15,3,(TableDiv[[Agency]:[Agency]]=$E810)/(TableDiv[[Agency]:[Agency]]=$E810)*(ROW(TableDiv[Agency])-ROW(TableDiv[[#Headers],[Agency]])),COLUMNS($F$7:AI$7))))</f>
        <v/>
      </c>
      <c r="AJ810" s="1069" t="str" cm="1">
        <f t="array" ref="AJ810">IF($D810&lt;COLUMNS($F$7:AJ$7),"",INDEX(TableDiv[[GASB]:[GASB]],_xlfn.AGGREGATE(15,3,(TableDiv[[Agency]:[Agency]]=$E810)/(TableDiv[[Agency]:[Agency]]=$E810)*(ROW(TableDiv[Agency])-ROW(TableDiv[[#Headers],[Agency]])),COLUMNS($F$7:AJ$7))))</f>
        <v/>
      </c>
      <c r="AK810" s="1069" t="str" cm="1">
        <f t="array" ref="AK810">IF($D810&lt;COLUMNS($F$7:AK$7),"",INDEX(TableDiv[[GASB]:[GASB]],_xlfn.AGGREGATE(15,3,(TableDiv[[Agency]:[Agency]]=$E810)/(TableDiv[[Agency]:[Agency]]=$E810)*(ROW(TableDiv[Agency])-ROW(TableDiv[[#Headers],[Agency]])),COLUMNS($F$7:AK$7))))</f>
        <v/>
      </c>
      <c r="AL810" s="1069" t="str" cm="1">
        <f t="array" ref="AL810">IF($D810&lt;COLUMNS($F$7:AL$7),"",INDEX(TableDiv[[GASB]:[GASB]],_xlfn.AGGREGATE(15,3,(TableDiv[[Agency]:[Agency]]=$E810)/(TableDiv[[Agency]:[Agency]]=$E810)*(ROW(TableDiv[Agency])-ROW(TableDiv[[#Headers],[Agency]])),COLUMNS($F$7:AL$7))))</f>
        <v/>
      </c>
      <c r="AM810" s="1069" t="str" cm="1">
        <f t="array" ref="AM810">IF($D810&lt;COLUMNS($F$7:AM$7),"",INDEX(TableDiv[[GASB]:[GASB]],_xlfn.AGGREGATE(15,3,(TableDiv[[Agency]:[Agency]]=$E810)/(TableDiv[[Agency]:[Agency]]=$E810)*(ROW(TableDiv[Agency])-ROW(TableDiv[[#Headers],[Agency]])),COLUMNS($F$7:AM$7))))</f>
        <v/>
      </c>
      <c r="AN810" s="1069"/>
      <c r="AO810" s="1069"/>
      <c r="AP810" s="1069"/>
      <c r="AQ810" s="1069"/>
      <c r="AR810" s="1069"/>
      <c r="AS810" s="1069"/>
    </row>
    <row r="811" spans="1:45">
      <c r="A811" s="1069"/>
      <c r="B811" s="1069"/>
      <c r="C811" s="1069"/>
      <c r="W811" s="1069" t="str" cm="1">
        <f t="array" ref="W811">IF($D811&lt;COLUMNS($F$7:W$7),"",INDEX(TableDiv[[GASB]:[GASB]],_xlfn.AGGREGATE(15,3,(TableDiv[[Agency]:[Agency]]=$E811)/(TableDiv[[Agency]:[Agency]]=$E811)*(ROW(TableDiv[Agency])-ROW(TableDiv[[#Headers],[Agency]])),COLUMNS($F$7:W$7))))</f>
        <v/>
      </c>
      <c r="X811" s="1069" t="str" cm="1">
        <f t="array" ref="X811">IF($D811&lt;COLUMNS($F$7:X$7),"",INDEX(TableDiv[[GASB]:[GASB]],_xlfn.AGGREGATE(15,3,(TableDiv[[Agency]:[Agency]]=$E811)/(TableDiv[[Agency]:[Agency]]=$E811)*(ROW(TableDiv[Agency])-ROW(TableDiv[[#Headers],[Agency]])),COLUMNS($F$7:X$7))))</f>
        <v/>
      </c>
      <c r="Y811" s="1069" t="str" cm="1">
        <f t="array" ref="Y811">IF($D811&lt;COLUMNS($F$7:Y$7),"",INDEX(TableDiv[[GASB]:[GASB]],_xlfn.AGGREGATE(15,3,(TableDiv[[Agency]:[Agency]]=$E811)/(TableDiv[[Agency]:[Agency]]=$E811)*(ROW(TableDiv[Agency])-ROW(TableDiv[[#Headers],[Agency]])),COLUMNS($F$7:Y$7))))</f>
        <v/>
      </c>
      <c r="Z811" s="1069" t="str" cm="1">
        <f t="array" ref="Z811">IF($D811&lt;COLUMNS($F$7:Z$7),"",INDEX(TableDiv[[GASB]:[GASB]],_xlfn.AGGREGATE(15,3,(TableDiv[[Agency]:[Agency]]=$E811)/(TableDiv[[Agency]:[Agency]]=$E811)*(ROW(TableDiv[Agency])-ROW(TableDiv[[#Headers],[Agency]])),COLUMNS($F$7:Z$7))))</f>
        <v/>
      </c>
      <c r="AA811" s="1069" t="str" cm="1">
        <f t="array" ref="AA811">IF($D811&lt;COLUMNS($F$7:AA$7),"",INDEX(TableDiv[[GASB]:[GASB]],_xlfn.AGGREGATE(15,3,(TableDiv[[Agency]:[Agency]]=$E811)/(TableDiv[[Agency]:[Agency]]=$E811)*(ROW(TableDiv[Agency])-ROW(TableDiv[[#Headers],[Agency]])),COLUMNS($F$7:AA$7))))</f>
        <v/>
      </c>
      <c r="AB811" s="1069" t="str" cm="1">
        <f t="array" ref="AB811">IF($D811&lt;COLUMNS($F$7:AB$7),"",INDEX(TableDiv[[GASB]:[GASB]],_xlfn.AGGREGATE(15,3,(TableDiv[[Agency]:[Agency]]=$E811)/(TableDiv[[Agency]:[Agency]]=$E811)*(ROW(TableDiv[Agency])-ROW(TableDiv[[#Headers],[Agency]])),COLUMNS($F$7:AB$7))))</f>
        <v/>
      </c>
      <c r="AC811" s="1069" t="str" cm="1">
        <f t="array" ref="AC811">IF($D811&lt;COLUMNS($F$7:AC$7),"",INDEX(TableDiv[[GASB]:[GASB]],_xlfn.AGGREGATE(15,3,(TableDiv[[Agency]:[Agency]]=$E811)/(TableDiv[[Agency]:[Agency]]=$E811)*(ROW(TableDiv[Agency])-ROW(TableDiv[[#Headers],[Agency]])),COLUMNS($F$7:AC$7))))</f>
        <v/>
      </c>
      <c r="AD811" s="1069" t="str" cm="1">
        <f t="array" ref="AD811">IF($D811&lt;COLUMNS($F$7:AD$7),"",INDEX(TableDiv[[GASB]:[GASB]],_xlfn.AGGREGATE(15,3,(TableDiv[[Agency]:[Agency]]=$E811)/(TableDiv[[Agency]:[Agency]]=$E811)*(ROW(TableDiv[Agency])-ROW(TableDiv[[#Headers],[Agency]])),COLUMNS($F$7:AD$7))))</f>
        <v/>
      </c>
      <c r="AE811" s="1069" t="str" cm="1">
        <f t="array" ref="AE811">IF($D811&lt;COLUMNS($F$7:AE$7),"",INDEX(TableDiv[[GASB]:[GASB]],_xlfn.AGGREGATE(15,3,(TableDiv[[Agency]:[Agency]]=$E811)/(TableDiv[[Agency]:[Agency]]=$E811)*(ROW(TableDiv[Agency])-ROW(TableDiv[[#Headers],[Agency]])),COLUMNS($F$7:AE$7))))</f>
        <v/>
      </c>
      <c r="AF811" s="1069" t="str" cm="1">
        <f t="array" ref="AF811">IF($D811&lt;COLUMNS($F$7:AF$7),"",INDEX(TableDiv[[GASB]:[GASB]],_xlfn.AGGREGATE(15,3,(TableDiv[[Agency]:[Agency]]=$E811)/(TableDiv[[Agency]:[Agency]]=$E811)*(ROW(TableDiv[Agency])-ROW(TableDiv[[#Headers],[Agency]])),COLUMNS($F$7:AF$7))))</f>
        <v/>
      </c>
      <c r="AG811" s="1069" t="str" cm="1">
        <f t="array" ref="AG811">IF($D811&lt;COLUMNS($F$7:AG$7),"",INDEX(TableDiv[[GASB]:[GASB]],_xlfn.AGGREGATE(15,3,(TableDiv[[Agency]:[Agency]]=$E811)/(TableDiv[[Agency]:[Agency]]=$E811)*(ROW(TableDiv[Agency])-ROW(TableDiv[[#Headers],[Agency]])),COLUMNS($F$7:AG$7))))</f>
        <v/>
      </c>
      <c r="AH811" s="1069" t="str" cm="1">
        <f t="array" ref="AH811">IF($D811&lt;COLUMNS($F$7:AH$7),"",INDEX(TableDiv[[GASB]:[GASB]],_xlfn.AGGREGATE(15,3,(TableDiv[[Agency]:[Agency]]=$E811)/(TableDiv[[Agency]:[Agency]]=$E811)*(ROW(TableDiv[Agency])-ROW(TableDiv[[#Headers],[Agency]])),COLUMNS($F$7:AH$7))))</f>
        <v/>
      </c>
      <c r="AI811" s="1069" t="str" cm="1">
        <f t="array" ref="AI811">IF($D811&lt;COLUMNS($F$7:AI$7),"",INDEX(TableDiv[[GASB]:[GASB]],_xlfn.AGGREGATE(15,3,(TableDiv[[Agency]:[Agency]]=$E811)/(TableDiv[[Agency]:[Agency]]=$E811)*(ROW(TableDiv[Agency])-ROW(TableDiv[[#Headers],[Agency]])),COLUMNS($F$7:AI$7))))</f>
        <v/>
      </c>
      <c r="AJ811" s="1069" t="str" cm="1">
        <f t="array" ref="AJ811">IF($D811&lt;COLUMNS($F$7:AJ$7),"",INDEX(TableDiv[[GASB]:[GASB]],_xlfn.AGGREGATE(15,3,(TableDiv[[Agency]:[Agency]]=$E811)/(TableDiv[[Agency]:[Agency]]=$E811)*(ROW(TableDiv[Agency])-ROW(TableDiv[[#Headers],[Agency]])),COLUMNS($F$7:AJ$7))))</f>
        <v/>
      </c>
      <c r="AK811" s="1069" t="str" cm="1">
        <f t="array" ref="AK811">IF($D811&lt;COLUMNS($F$7:AK$7),"",INDEX(TableDiv[[GASB]:[GASB]],_xlfn.AGGREGATE(15,3,(TableDiv[[Agency]:[Agency]]=$E811)/(TableDiv[[Agency]:[Agency]]=$E811)*(ROW(TableDiv[Agency])-ROW(TableDiv[[#Headers],[Agency]])),COLUMNS($F$7:AK$7))))</f>
        <v/>
      </c>
      <c r="AL811" s="1069" t="str" cm="1">
        <f t="array" ref="AL811">IF($D811&lt;COLUMNS($F$7:AL$7),"",INDEX(TableDiv[[GASB]:[GASB]],_xlfn.AGGREGATE(15,3,(TableDiv[[Agency]:[Agency]]=$E811)/(TableDiv[[Agency]:[Agency]]=$E811)*(ROW(TableDiv[Agency])-ROW(TableDiv[[#Headers],[Agency]])),COLUMNS($F$7:AL$7))))</f>
        <v/>
      </c>
      <c r="AM811" s="1069" t="str" cm="1">
        <f t="array" ref="AM811">IF($D811&lt;COLUMNS($F$7:AM$7),"",INDEX(TableDiv[[GASB]:[GASB]],_xlfn.AGGREGATE(15,3,(TableDiv[[Agency]:[Agency]]=$E811)/(TableDiv[[Agency]:[Agency]]=$E811)*(ROW(TableDiv[Agency])-ROW(TableDiv[[#Headers],[Agency]])),COLUMNS($F$7:AM$7))))</f>
        <v/>
      </c>
      <c r="AN811" s="1069"/>
      <c r="AO811" s="1069"/>
      <c r="AP811" s="1069"/>
      <c r="AQ811" s="1069"/>
      <c r="AR811" s="1069"/>
      <c r="AS811" s="1069"/>
    </row>
    <row r="812" spans="1:45">
      <c r="A812" s="1069"/>
      <c r="B812" s="1069"/>
      <c r="C812" s="1069"/>
      <c r="W812" s="1069" t="str" cm="1">
        <f t="array" ref="W812">IF($D812&lt;COLUMNS($F$7:W$7),"",INDEX(TableDiv[[GASB]:[GASB]],_xlfn.AGGREGATE(15,3,(TableDiv[[Agency]:[Agency]]=$E812)/(TableDiv[[Agency]:[Agency]]=$E812)*(ROW(TableDiv[Agency])-ROW(TableDiv[[#Headers],[Agency]])),COLUMNS($F$7:W$7))))</f>
        <v/>
      </c>
      <c r="X812" s="1069" t="str" cm="1">
        <f t="array" ref="X812">IF($D812&lt;COLUMNS($F$7:X$7),"",INDEX(TableDiv[[GASB]:[GASB]],_xlfn.AGGREGATE(15,3,(TableDiv[[Agency]:[Agency]]=$E812)/(TableDiv[[Agency]:[Agency]]=$E812)*(ROW(TableDiv[Agency])-ROW(TableDiv[[#Headers],[Agency]])),COLUMNS($F$7:X$7))))</f>
        <v/>
      </c>
      <c r="Y812" s="1069" t="str" cm="1">
        <f t="array" ref="Y812">IF($D812&lt;COLUMNS($F$7:Y$7),"",INDEX(TableDiv[[GASB]:[GASB]],_xlfn.AGGREGATE(15,3,(TableDiv[[Agency]:[Agency]]=$E812)/(TableDiv[[Agency]:[Agency]]=$E812)*(ROW(TableDiv[Agency])-ROW(TableDiv[[#Headers],[Agency]])),COLUMNS($F$7:Y$7))))</f>
        <v/>
      </c>
      <c r="Z812" s="1069" t="str" cm="1">
        <f t="array" ref="Z812">IF($D812&lt;COLUMNS($F$7:Z$7),"",INDEX(TableDiv[[GASB]:[GASB]],_xlfn.AGGREGATE(15,3,(TableDiv[[Agency]:[Agency]]=$E812)/(TableDiv[[Agency]:[Agency]]=$E812)*(ROW(TableDiv[Agency])-ROW(TableDiv[[#Headers],[Agency]])),COLUMNS($F$7:Z$7))))</f>
        <v/>
      </c>
      <c r="AA812" s="1069" t="str" cm="1">
        <f t="array" ref="AA812">IF($D812&lt;COLUMNS($F$7:AA$7),"",INDEX(TableDiv[[GASB]:[GASB]],_xlfn.AGGREGATE(15,3,(TableDiv[[Agency]:[Agency]]=$E812)/(TableDiv[[Agency]:[Agency]]=$E812)*(ROW(TableDiv[Agency])-ROW(TableDiv[[#Headers],[Agency]])),COLUMNS($F$7:AA$7))))</f>
        <v/>
      </c>
      <c r="AB812" s="1069" t="str" cm="1">
        <f t="array" ref="AB812">IF($D812&lt;COLUMNS($F$7:AB$7),"",INDEX(TableDiv[[GASB]:[GASB]],_xlfn.AGGREGATE(15,3,(TableDiv[[Agency]:[Agency]]=$E812)/(TableDiv[[Agency]:[Agency]]=$E812)*(ROW(TableDiv[Agency])-ROW(TableDiv[[#Headers],[Agency]])),COLUMNS($F$7:AB$7))))</f>
        <v/>
      </c>
      <c r="AC812" s="1069" t="str" cm="1">
        <f t="array" ref="AC812">IF($D812&lt;COLUMNS($F$7:AC$7),"",INDEX(TableDiv[[GASB]:[GASB]],_xlfn.AGGREGATE(15,3,(TableDiv[[Agency]:[Agency]]=$E812)/(TableDiv[[Agency]:[Agency]]=$E812)*(ROW(TableDiv[Agency])-ROW(TableDiv[[#Headers],[Agency]])),COLUMNS($F$7:AC$7))))</f>
        <v/>
      </c>
      <c r="AD812" s="1069" t="str" cm="1">
        <f t="array" ref="AD812">IF($D812&lt;COLUMNS($F$7:AD$7),"",INDEX(TableDiv[[GASB]:[GASB]],_xlfn.AGGREGATE(15,3,(TableDiv[[Agency]:[Agency]]=$E812)/(TableDiv[[Agency]:[Agency]]=$E812)*(ROW(TableDiv[Agency])-ROW(TableDiv[[#Headers],[Agency]])),COLUMNS($F$7:AD$7))))</f>
        <v/>
      </c>
      <c r="AE812" s="1069" t="str" cm="1">
        <f t="array" ref="AE812">IF($D812&lt;COLUMNS($F$7:AE$7),"",INDEX(TableDiv[[GASB]:[GASB]],_xlfn.AGGREGATE(15,3,(TableDiv[[Agency]:[Agency]]=$E812)/(TableDiv[[Agency]:[Agency]]=$E812)*(ROW(TableDiv[Agency])-ROW(TableDiv[[#Headers],[Agency]])),COLUMNS($F$7:AE$7))))</f>
        <v/>
      </c>
      <c r="AF812" s="1069" t="str" cm="1">
        <f t="array" ref="AF812">IF($D812&lt;COLUMNS($F$7:AF$7),"",INDEX(TableDiv[[GASB]:[GASB]],_xlfn.AGGREGATE(15,3,(TableDiv[[Agency]:[Agency]]=$E812)/(TableDiv[[Agency]:[Agency]]=$E812)*(ROW(TableDiv[Agency])-ROW(TableDiv[[#Headers],[Agency]])),COLUMNS($F$7:AF$7))))</f>
        <v/>
      </c>
      <c r="AG812" s="1069" t="str" cm="1">
        <f t="array" ref="AG812">IF($D812&lt;COLUMNS($F$7:AG$7),"",INDEX(TableDiv[[GASB]:[GASB]],_xlfn.AGGREGATE(15,3,(TableDiv[[Agency]:[Agency]]=$E812)/(TableDiv[[Agency]:[Agency]]=$E812)*(ROW(TableDiv[Agency])-ROW(TableDiv[[#Headers],[Agency]])),COLUMNS($F$7:AG$7))))</f>
        <v/>
      </c>
      <c r="AH812" s="1069" t="str" cm="1">
        <f t="array" ref="AH812">IF($D812&lt;COLUMNS($F$7:AH$7),"",INDEX(TableDiv[[GASB]:[GASB]],_xlfn.AGGREGATE(15,3,(TableDiv[[Agency]:[Agency]]=$E812)/(TableDiv[[Agency]:[Agency]]=$E812)*(ROW(TableDiv[Agency])-ROW(TableDiv[[#Headers],[Agency]])),COLUMNS($F$7:AH$7))))</f>
        <v/>
      </c>
      <c r="AI812" s="1069" t="str" cm="1">
        <f t="array" ref="AI812">IF($D812&lt;COLUMNS($F$7:AI$7),"",INDEX(TableDiv[[GASB]:[GASB]],_xlfn.AGGREGATE(15,3,(TableDiv[[Agency]:[Agency]]=$E812)/(TableDiv[[Agency]:[Agency]]=$E812)*(ROW(TableDiv[Agency])-ROW(TableDiv[[#Headers],[Agency]])),COLUMNS($F$7:AI$7))))</f>
        <v/>
      </c>
      <c r="AJ812" s="1069" t="str" cm="1">
        <f t="array" ref="AJ812">IF($D812&lt;COLUMNS($F$7:AJ$7),"",INDEX(TableDiv[[GASB]:[GASB]],_xlfn.AGGREGATE(15,3,(TableDiv[[Agency]:[Agency]]=$E812)/(TableDiv[[Agency]:[Agency]]=$E812)*(ROW(TableDiv[Agency])-ROW(TableDiv[[#Headers],[Agency]])),COLUMNS($F$7:AJ$7))))</f>
        <v/>
      </c>
      <c r="AK812" s="1069" t="str" cm="1">
        <f t="array" ref="AK812">IF($D812&lt;COLUMNS($F$7:AK$7),"",INDEX(TableDiv[[GASB]:[GASB]],_xlfn.AGGREGATE(15,3,(TableDiv[[Agency]:[Agency]]=$E812)/(TableDiv[[Agency]:[Agency]]=$E812)*(ROW(TableDiv[Agency])-ROW(TableDiv[[#Headers],[Agency]])),COLUMNS($F$7:AK$7))))</f>
        <v/>
      </c>
      <c r="AL812" s="1069" t="str" cm="1">
        <f t="array" ref="AL812">IF($D812&lt;COLUMNS($F$7:AL$7),"",INDEX(TableDiv[[GASB]:[GASB]],_xlfn.AGGREGATE(15,3,(TableDiv[[Agency]:[Agency]]=$E812)/(TableDiv[[Agency]:[Agency]]=$E812)*(ROW(TableDiv[Agency])-ROW(TableDiv[[#Headers],[Agency]])),COLUMNS($F$7:AL$7))))</f>
        <v/>
      </c>
      <c r="AM812" s="1069" t="str" cm="1">
        <f t="array" ref="AM812">IF($D812&lt;COLUMNS($F$7:AM$7),"",INDEX(TableDiv[[GASB]:[GASB]],_xlfn.AGGREGATE(15,3,(TableDiv[[Agency]:[Agency]]=$E812)/(TableDiv[[Agency]:[Agency]]=$E812)*(ROW(TableDiv[Agency])-ROW(TableDiv[[#Headers],[Agency]])),COLUMNS($F$7:AM$7))))</f>
        <v/>
      </c>
      <c r="AN812" s="1069"/>
      <c r="AO812" s="1069"/>
      <c r="AP812" s="1069"/>
      <c r="AQ812" s="1069"/>
      <c r="AR812" s="1069"/>
      <c r="AS812" s="1069"/>
    </row>
    <row r="813" spans="1:45">
      <c r="A813" s="1069"/>
      <c r="B813" s="1069"/>
      <c r="C813" s="1069"/>
      <c r="W813" s="1069" t="str" cm="1">
        <f t="array" ref="W813">IF($D813&lt;COLUMNS($F$7:W$7),"",INDEX(TableDiv[[GASB]:[GASB]],_xlfn.AGGREGATE(15,3,(TableDiv[[Agency]:[Agency]]=$E813)/(TableDiv[[Agency]:[Agency]]=$E813)*(ROW(TableDiv[Agency])-ROW(TableDiv[[#Headers],[Agency]])),COLUMNS($F$7:W$7))))</f>
        <v/>
      </c>
      <c r="X813" s="1069" t="str" cm="1">
        <f t="array" ref="X813">IF($D813&lt;COLUMNS($F$7:X$7),"",INDEX(TableDiv[[GASB]:[GASB]],_xlfn.AGGREGATE(15,3,(TableDiv[[Agency]:[Agency]]=$E813)/(TableDiv[[Agency]:[Agency]]=$E813)*(ROW(TableDiv[Agency])-ROW(TableDiv[[#Headers],[Agency]])),COLUMNS($F$7:X$7))))</f>
        <v/>
      </c>
      <c r="Y813" s="1069" t="str" cm="1">
        <f t="array" ref="Y813">IF($D813&lt;COLUMNS($F$7:Y$7),"",INDEX(TableDiv[[GASB]:[GASB]],_xlfn.AGGREGATE(15,3,(TableDiv[[Agency]:[Agency]]=$E813)/(TableDiv[[Agency]:[Agency]]=$E813)*(ROW(TableDiv[Agency])-ROW(TableDiv[[#Headers],[Agency]])),COLUMNS($F$7:Y$7))))</f>
        <v/>
      </c>
      <c r="Z813" s="1069" t="str" cm="1">
        <f t="array" ref="Z813">IF($D813&lt;COLUMNS($F$7:Z$7),"",INDEX(TableDiv[[GASB]:[GASB]],_xlfn.AGGREGATE(15,3,(TableDiv[[Agency]:[Agency]]=$E813)/(TableDiv[[Agency]:[Agency]]=$E813)*(ROW(TableDiv[Agency])-ROW(TableDiv[[#Headers],[Agency]])),COLUMNS($F$7:Z$7))))</f>
        <v/>
      </c>
      <c r="AA813" s="1069" t="str" cm="1">
        <f t="array" ref="AA813">IF($D813&lt;COLUMNS($F$7:AA$7),"",INDEX(TableDiv[[GASB]:[GASB]],_xlfn.AGGREGATE(15,3,(TableDiv[[Agency]:[Agency]]=$E813)/(TableDiv[[Agency]:[Agency]]=$E813)*(ROW(TableDiv[Agency])-ROW(TableDiv[[#Headers],[Agency]])),COLUMNS($F$7:AA$7))))</f>
        <v/>
      </c>
      <c r="AB813" s="1069" t="str" cm="1">
        <f t="array" ref="AB813">IF($D813&lt;COLUMNS($F$7:AB$7),"",INDEX(TableDiv[[GASB]:[GASB]],_xlfn.AGGREGATE(15,3,(TableDiv[[Agency]:[Agency]]=$E813)/(TableDiv[[Agency]:[Agency]]=$E813)*(ROW(TableDiv[Agency])-ROW(TableDiv[[#Headers],[Agency]])),COLUMNS($F$7:AB$7))))</f>
        <v/>
      </c>
      <c r="AC813" s="1069" t="str" cm="1">
        <f t="array" ref="AC813">IF($D813&lt;COLUMNS($F$7:AC$7),"",INDEX(TableDiv[[GASB]:[GASB]],_xlfn.AGGREGATE(15,3,(TableDiv[[Agency]:[Agency]]=$E813)/(TableDiv[[Agency]:[Agency]]=$E813)*(ROW(TableDiv[Agency])-ROW(TableDiv[[#Headers],[Agency]])),COLUMNS($F$7:AC$7))))</f>
        <v/>
      </c>
      <c r="AD813" s="1069" t="str" cm="1">
        <f t="array" ref="AD813">IF($D813&lt;COLUMNS($F$7:AD$7),"",INDEX(TableDiv[[GASB]:[GASB]],_xlfn.AGGREGATE(15,3,(TableDiv[[Agency]:[Agency]]=$E813)/(TableDiv[[Agency]:[Agency]]=$E813)*(ROW(TableDiv[Agency])-ROW(TableDiv[[#Headers],[Agency]])),COLUMNS($F$7:AD$7))))</f>
        <v/>
      </c>
      <c r="AE813" s="1069" t="str" cm="1">
        <f t="array" ref="AE813">IF($D813&lt;COLUMNS($F$7:AE$7),"",INDEX(TableDiv[[GASB]:[GASB]],_xlfn.AGGREGATE(15,3,(TableDiv[[Agency]:[Agency]]=$E813)/(TableDiv[[Agency]:[Agency]]=$E813)*(ROW(TableDiv[Agency])-ROW(TableDiv[[#Headers],[Agency]])),COLUMNS($F$7:AE$7))))</f>
        <v/>
      </c>
      <c r="AF813" s="1069" t="str" cm="1">
        <f t="array" ref="AF813">IF($D813&lt;COLUMNS($F$7:AF$7),"",INDEX(TableDiv[[GASB]:[GASB]],_xlfn.AGGREGATE(15,3,(TableDiv[[Agency]:[Agency]]=$E813)/(TableDiv[[Agency]:[Agency]]=$E813)*(ROW(TableDiv[Agency])-ROW(TableDiv[[#Headers],[Agency]])),COLUMNS($F$7:AF$7))))</f>
        <v/>
      </c>
      <c r="AG813" s="1069" t="str" cm="1">
        <f t="array" ref="AG813">IF($D813&lt;COLUMNS($F$7:AG$7),"",INDEX(TableDiv[[GASB]:[GASB]],_xlfn.AGGREGATE(15,3,(TableDiv[[Agency]:[Agency]]=$E813)/(TableDiv[[Agency]:[Agency]]=$E813)*(ROW(TableDiv[Agency])-ROW(TableDiv[[#Headers],[Agency]])),COLUMNS($F$7:AG$7))))</f>
        <v/>
      </c>
      <c r="AH813" s="1069" t="str" cm="1">
        <f t="array" ref="AH813">IF($D813&lt;COLUMNS($F$7:AH$7),"",INDEX(TableDiv[[GASB]:[GASB]],_xlfn.AGGREGATE(15,3,(TableDiv[[Agency]:[Agency]]=$E813)/(TableDiv[[Agency]:[Agency]]=$E813)*(ROW(TableDiv[Agency])-ROW(TableDiv[[#Headers],[Agency]])),COLUMNS($F$7:AH$7))))</f>
        <v/>
      </c>
      <c r="AI813" s="1069" t="str" cm="1">
        <f t="array" ref="AI813">IF($D813&lt;COLUMNS($F$7:AI$7),"",INDEX(TableDiv[[GASB]:[GASB]],_xlfn.AGGREGATE(15,3,(TableDiv[[Agency]:[Agency]]=$E813)/(TableDiv[[Agency]:[Agency]]=$E813)*(ROW(TableDiv[Agency])-ROW(TableDiv[[#Headers],[Agency]])),COLUMNS($F$7:AI$7))))</f>
        <v/>
      </c>
      <c r="AJ813" s="1069" t="str" cm="1">
        <f t="array" ref="AJ813">IF($D813&lt;COLUMNS($F$7:AJ$7),"",INDEX(TableDiv[[GASB]:[GASB]],_xlfn.AGGREGATE(15,3,(TableDiv[[Agency]:[Agency]]=$E813)/(TableDiv[[Agency]:[Agency]]=$E813)*(ROW(TableDiv[Agency])-ROW(TableDiv[[#Headers],[Agency]])),COLUMNS($F$7:AJ$7))))</f>
        <v/>
      </c>
      <c r="AK813" s="1069" t="str" cm="1">
        <f t="array" ref="AK813">IF($D813&lt;COLUMNS($F$7:AK$7),"",INDEX(TableDiv[[GASB]:[GASB]],_xlfn.AGGREGATE(15,3,(TableDiv[[Agency]:[Agency]]=$E813)/(TableDiv[[Agency]:[Agency]]=$E813)*(ROW(TableDiv[Agency])-ROW(TableDiv[[#Headers],[Agency]])),COLUMNS($F$7:AK$7))))</f>
        <v/>
      </c>
      <c r="AL813" s="1069" t="str" cm="1">
        <f t="array" ref="AL813">IF($D813&lt;COLUMNS($F$7:AL$7),"",INDEX(TableDiv[[GASB]:[GASB]],_xlfn.AGGREGATE(15,3,(TableDiv[[Agency]:[Agency]]=$E813)/(TableDiv[[Agency]:[Agency]]=$E813)*(ROW(TableDiv[Agency])-ROW(TableDiv[[#Headers],[Agency]])),COLUMNS($F$7:AL$7))))</f>
        <v/>
      </c>
      <c r="AM813" s="1069" t="str" cm="1">
        <f t="array" ref="AM813">IF($D813&lt;COLUMNS($F$7:AM$7),"",INDEX(TableDiv[[GASB]:[GASB]],_xlfn.AGGREGATE(15,3,(TableDiv[[Agency]:[Agency]]=$E813)/(TableDiv[[Agency]:[Agency]]=$E813)*(ROW(TableDiv[Agency])-ROW(TableDiv[[#Headers],[Agency]])),COLUMNS($F$7:AM$7))))</f>
        <v/>
      </c>
      <c r="AN813" s="1069"/>
      <c r="AO813" s="1069"/>
      <c r="AP813" s="1069"/>
      <c r="AQ813" s="1069"/>
      <c r="AR813" s="1069"/>
      <c r="AS813" s="1069"/>
    </row>
    <row r="814" spans="1:45">
      <c r="A814" s="1069"/>
      <c r="B814" s="1069"/>
      <c r="C814" s="1069"/>
      <c r="W814" s="1069" t="str" cm="1">
        <f t="array" ref="W814">IF($D814&lt;COLUMNS($F$7:W$7),"",INDEX(TableDiv[[GASB]:[GASB]],_xlfn.AGGREGATE(15,3,(TableDiv[[Agency]:[Agency]]=$E814)/(TableDiv[[Agency]:[Agency]]=$E814)*(ROW(TableDiv[Agency])-ROW(TableDiv[[#Headers],[Agency]])),COLUMNS($F$7:W$7))))</f>
        <v/>
      </c>
      <c r="X814" s="1069" t="str" cm="1">
        <f t="array" ref="X814">IF($D814&lt;COLUMNS($F$7:X$7),"",INDEX(TableDiv[[GASB]:[GASB]],_xlfn.AGGREGATE(15,3,(TableDiv[[Agency]:[Agency]]=$E814)/(TableDiv[[Agency]:[Agency]]=$E814)*(ROW(TableDiv[Agency])-ROW(TableDiv[[#Headers],[Agency]])),COLUMNS($F$7:X$7))))</f>
        <v/>
      </c>
      <c r="Y814" s="1069" t="str" cm="1">
        <f t="array" ref="Y814">IF($D814&lt;COLUMNS($F$7:Y$7),"",INDEX(TableDiv[[GASB]:[GASB]],_xlfn.AGGREGATE(15,3,(TableDiv[[Agency]:[Agency]]=$E814)/(TableDiv[[Agency]:[Agency]]=$E814)*(ROW(TableDiv[Agency])-ROW(TableDiv[[#Headers],[Agency]])),COLUMNS($F$7:Y$7))))</f>
        <v/>
      </c>
      <c r="Z814" s="1069" t="str" cm="1">
        <f t="array" ref="Z814">IF($D814&lt;COLUMNS($F$7:Z$7),"",INDEX(TableDiv[[GASB]:[GASB]],_xlfn.AGGREGATE(15,3,(TableDiv[[Agency]:[Agency]]=$E814)/(TableDiv[[Agency]:[Agency]]=$E814)*(ROW(TableDiv[Agency])-ROW(TableDiv[[#Headers],[Agency]])),COLUMNS($F$7:Z$7))))</f>
        <v/>
      </c>
      <c r="AA814" s="1069" t="str" cm="1">
        <f t="array" ref="AA814">IF($D814&lt;COLUMNS($F$7:AA$7),"",INDEX(TableDiv[[GASB]:[GASB]],_xlfn.AGGREGATE(15,3,(TableDiv[[Agency]:[Agency]]=$E814)/(TableDiv[[Agency]:[Agency]]=$E814)*(ROW(TableDiv[Agency])-ROW(TableDiv[[#Headers],[Agency]])),COLUMNS($F$7:AA$7))))</f>
        <v/>
      </c>
      <c r="AB814" s="1069" t="str" cm="1">
        <f t="array" ref="AB814">IF($D814&lt;COLUMNS($F$7:AB$7),"",INDEX(TableDiv[[GASB]:[GASB]],_xlfn.AGGREGATE(15,3,(TableDiv[[Agency]:[Agency]]=$E814)/(TableDiv[[Agency]:[Agency]]=$E814)*(ROW(TableDiv[Agency])-ROW(TableDiv[[#Headers],[Agency]])),COLUMNS($F$7:AB$7))))</f>
        <v/>
      </c>
      <c r="AC814" s="1069" t="str" cm="1">
        <f t="array" ref="AC814">IF($D814&lt;COLUMNS($F$7:AC$7),"",INDEX(TableDiv[[GASB]:[GASB]],_xlfn.AGGREGATE(15,3,(TableDiv[[Agency]:[Agency]]=$E814)/(TableDiv[[Agency]:[Agency]]=$E814)*(ROW(TableDiv[Agency])-ROW(TableDiv[[#Headers],[Agency]])),COLUMNS($F$7:AC$7))))</f>
        <v/>
      </c>
      <c r="AD814" s="1069" t="str" cm="1">
        <f t="array" ref="AD814">IF($D814&lt;COLUMNS($F$7:AD$7),"",INDEX(TableDiv[[GASB]:[GASB]],_xlfn.AGGREGATE(15,3,(TableDiv[[Agency]:[Agency]]=$E814)/(TableDiv[[Agency]:[Agency]]=$E814)*(ROW(TableDiv[Agency])-ROW(TableDiv[[#Headers],[Agency]])),COLUMNS($F$7:AD$7))))</f>
        <v/>
      </c>
      <c r="AE814" s="1069" t="str" cm="1">
        <f t="array" ref="AE814">IF($D814&lt;COLUMNS($F$7:AE$7),"",INDEX(TableDiv[[GASB]:[GASB]],_xlfn.AGGREGATE(15,3,(TableDiv[[Agency]:[Agency]]=$E814)/(TableDiv[[Agency]:[Agency]]=$E814)*(ROW(TableDiv[Agency])-ROW(TableDiv[[#Headers],[Agency]])),COLUMNS($F$7:AE$7))))</f>
        <v/>
      </c>
      <c r="AF814" s="1069" t="str" cm="1">
        <f t="array" ref="AF814">IF($D814&lt;COLUMNS($F$7:AF$7),"",INDEX(TableDiv[[GASB]:[GASB]],_xlfn.AGGREGATE(15,3,(TableDiv[[Agency]:[Agency]]=$E814)/(TableDiv[[Agency]:[Agency]]=$E814)*(ROW(TableDiv[Agency])-ROW(TableDiv[[#Headers],[Agency]])),COLUMNS($F$7:AF$7))))</f>
        <v/>
      </c>
      <c r="AG814" s="1069" t="str" cm="1">
        <f t="array" ref="AG814">IF($D814&lt;COLUMNS($F$7:AG$7),"",INDEX(TableDiv[[GASB]:[GASB]],_xlfn.AGGREGATE(15,3,(TableDiv[[Agency]:[Agency]]=$E814)/(TableDiv[[Agency]:[Agency]]=$E814)*(ROW(TableDiv[Agency])-ROW(TableDiv[[#Headers],[Agency]])),COLUMNS($F$7:AG$7))))</f>
        <v/>
      </c>
      <c r="AH814" s="1069" t="str" cm="1">
        <f t="array" ref="AH814">IF($D814&lt;COLUMNS($F$7:AH$7),"",INDEX(TableDiv[[GASB]:[GASB]],_xlfn.AGGREGATE(15,3,(TableDiv[[Agency]:[Agency]]=$E814)/(TableDiv[[Agency]:[Agency]]=$E814)*(ROW(TableDiv[Agency])-ROW(TableDiv[[#Headers],[Agency]])),COLUMNS($F$7:AH$7))))</f>
        <v/>
      </c>
      <c r="AI814" s="1069" t="str" cm="1">
        <f t="array" ref="AI814">IF($D814&lt;COLUMNS($F$7:AI$7),"",INDEX(TableDiv[[GASB]:[GASB]],_xlfn.AGGREGATE(15,3,(TableDiv[[Agency]:[Agency]]=$E814)/(TableDiv[[Agency]:[Agency]]=$E814)*(ROW(TableDiv[Agency])-ROW(TableDiv[[#Headers],[Agency]])),COLUMNS($F$7:AI$7))))</f>
        <v/>
      </c>
      <c r="AJ814" s="1069" t="str" cm="1">
        <f t="array" ref="AJ814">IF($D814&lt;COLUMNS($F$7:AJ$7),"",INDEX(TableDiv[[GASB]:[GASB]],_xlfn.AGGREGATE(15,3,(TableDiv[[Agency]:[Agency]]=$E814)/(TableDiv[[Agency]:[Agency]]=$E814)*(ROW(TableDiv[Agency])-ROW(TableDiv[[#Headers],[Agency]])),COLUMNS($F$7:AJ$7))))</f>
        <v/>
      </c>
      <c r="AK814" s="1069" t="str" cm="1">
        <f t="array" ref="AK814">IF($D814&lt;COLUMNS($F$7:AK$7),"",INDEX(TableDiv[[GASB]:[GASB]],_xlfn.AGGREGATE(15,3,(TableDiv[[Agency]:[Agency]]=$E814)/(TableDiv[[Agency]:[Agency]]=$E814)*(ROW(TableDiv[Agency])-ROW(TableDiv[[#Headers],[Agency]])),COLUMNS($F$7:AK$7))))</f>
        <v/>
      </c>
      <c r="AL814" s="1069" t="str" cm="1">
        <f t="array" ref="AL814">IF($D814&lt;COLUMNS($F$7:AL$7),"",INDEX(TableDiv[[GASB]:[GASB]],_xlfn.AGGREGATE(15,3,(TableDiv[[Agency]:[Agency]]=$E814)/(TableDiv[[Agency]:[Agency]]=$E814)*(ROW(TableDiv[Agency])-ROW(TableDiv[[#Headers],[Agency]])),COLUMNS($F$7:AL$7))))</f>
        <v/>
      </c>
      <c r="AM814" s="1069" t="str" cm="1">
        <f t="array" ref="AM814">IF($D814&lt;COLUMNS($F$7:AM$7),"",INDEX(TableDiv[[GASB]:[GASB]],_xlfn.AGGREGATE(15,3,(TableDiv[[Agency]:[Agency]]=$E814)/(TableDiv[[Agency]:[Agency]]=$E814)*(ROW(TableDiv[Agency])-ROW(TableDiv[[#Headers],[Agency]])),COLUMNS($F$7:AM$7))))</f>
        <v/>
      </c>
      <c r="AN814" s="1069"/>
      <c r="AO814" s="1069"/>
      <c r="AP814" s="1069"/>
      <c r="AQ814" s="1069"/>
      <c r="AR814" s="1069"/>
      <c r="AS814" s="1069"/>
    </row>
    <row r="815" spans="1:45">
      <c r="A815" s="1069"/>
      <c r="B815" s="1069"/>
      <c r="C815" s="1069"/>
      <c r="W815" s="1069" t="str" cm="1">
        <f t="array" ref="W815">IF($D815&lt;COLUMNS($F$7:W$7),"",INDEX(TableDiv[[GASB]:[GASB]],_xlfn.AGGREGATE(15,3,(TableDiv[[Agency]:[Agency]]=$E815)/(TableDiv[[Agency]:[Agency]]=$E815)*(ROW(TableDiv[Agency])-ROW(TableDiv[[#Headers],[Agency]])),COLUMNS($F$7:W$7))))</f>
        <v/>
      </c>
      <c r="X815" s="1069" t="str" cm="1">
        <f t="array" ref="X815">IF($D815&lt;COLUMNS($F$7:X$7),"",INDEX(TableDiv[[GASB]:[GASB]],_xlfn.AGGREGATE(15,3,(TableDiv[[Agency]:[Agency]]=$E815)/(TableDiv[[Agency]:[Agency]]=$E815)*(ROW(TableDiv[Agency])-ROW(TableDiv[[#Headers],[Agency]])),COLUMNS($F$7:X$7))))</f>
        <v/>
      </c>
      <c r="Y815" s="1069" t="str" cm="1">
        <f t="array" ref="Y815">IF($D815&lt;COLUMNS($F$7:Y$7),"",INDEX(TableDiv[[GASB]:[GASB]],_xlfn.AGGREGATE(15,3,(TableDiv[[Agency]:[Agency]]=$E815)/(TableDiv[[Agency]:[Agency]]=$E815)*(ROW(TableDiv[Agency])-ROW(TableDiv[[#Headers],[Agency]])),COLUMNS($F$7:Y$7))))</f>
        <v/>
      </c>
      <c r="Z815" s="1069" t="str" cm="1">
        <f t="array" ref="Z815">IF($D815&lt;COLUMNS($F$7:Z$7),"",INDEX(TableDiv[[GASB]:[GASB]],_xlfn.AGGREGATE(15,3,(TableDiv[[Agency]:[Agency]]=$E815)/(TableDiv[[Agency]:[Agency]]=$E815)*(ROW(TableDiv[Agency])-ROW(TableDiv[[#Headers],[Agency]])),COLUMNS($F$7:Z$7))))</f>
        <v/>
      </c>
      <c r="AA815" s="1069" t="str" cm="1">
        <f t="array" ref="AA815">IF($D815&lt;COLUMNS($F$7:AA$7),"",INDEX(TableDiv[[GASB]:[GASB]],_xlfn.AGGREGATE(15,3,(TableDiv[[Agency]:[Agency]]=$E815)/(TableDiv[[Agency]:[Agency]]=$E815)*(ROW(TableDiv[Agency])-ROW(TableDiv[[#Headers],[Agency]])),COLUMNS($F$7:AA$7))))</f>
        <v/>
      </c>
      <c r="AB815" s="1069" t="str" cm="1">
        <f t="array" ref="AB815">IF($D815&lt;COLUMNS($F$7:AB$7),"",INDEX(TableDiv[[GASB]:[GASB]],_xlfn.AGGREGATE(15,3,(TableDiv[[Agency]:[Agency]]=$E815)/(TableDiv[[Agency]:[Agency]]=$E815)*(ROW(TableDiv[Agency])-ROW(TableDiv[[#Headers],[Agency]])),COLUMNS($F$7:AB$7))))</f>
        <v/>
      </c>
      <c r="AC815" s="1069" t="str" cm="1">
        <f t="array" ref="AC815">IF($D815&lt;COLUMNS($F$7:AC$7),"",INDEX(TableDiv[[GASB]:[GASB]],_xlfn.AGGREGATE(15,3,(TableDiv[[Agency]:[Agency]]=$E815)/(TableDiv[[Agency]:[Agency]]=$E815)*(ROW(TableDiv[Agency])-ROW(TableDiv[[#Headers],[Agency]])),COLUMNS($F$7:AC$7))))</f>
        <v/>
      </c>
      <c r="AD815" s="1069" t="str" cm="1">
        <f t="array" ref="AD815">IF($D815&lt;COLUMNS($F$7:AD$7),"",INDEX(TableDiv[[GASB]:[GASB]],_xlfn.AGGREGATE(15,3,(TableDiv[[Agency]:[Agency]]=$E815)/(TableDiv[[Agency]:[Agency]]=$E815)*(ROW(TableDiv[Agency])-ROW(TableDiv[[#Headers],[Agency]])),COLUMNS($F$7:AD$7))))</f>
        <v/>
      </c>
      <c r="AE815" s="1069" t="str" cm="1">
        <f t="array" ref="AE815">IF($D815&lt;COLUMNS($F$7:AE$7),"",INDEX(TableDiv[[GASB]:[GASB]],_xlfn.AGGREGATE(15,3,(TableDiv[[Agency]:[Agency]]=$E815)/(TableDiv[[Agency]:[Agency]]=$E815)*(ROW(TableDiv[Agency])-ROW(TableDiv[[#Headers],[Agency]])),COLUMNS($F$7:AE$7))))</f>
        <v/>
      </c>
      <c r="AF815" s="1069" t="str" cm="1">
        <f t="array" ref="AF815">IF($D815&lt;COLUMNS($F$7:AF$7),"",INDEX(TableDiv[[GASB]:[GASB]],_xlfn.AGGREGATE(15,3,(TableDiv[[Agency]:[Agency]]=$E815)/(TableDiv[[Agency]:[Agency]]=$E815)*(ROW(TableDiv[Agency])-ROW(TableDiv[[#Headers],[Agency]])),COLUMNS($F$7:AF$7))))</f>
        <v/>
      </c>
      <c r="AG815" s="1069" t="str" cm="1">
        <f t="array" ref="AG815">IF($D815&lt;COLUMNS($F$7:AG$7),"",INDEX(TableDiv[[GASB]:[GASB]],_xlfn.AGGREGATE(15,3,(TableDiv[[Agency]:[Agency]]=$E815)/(TableDiv[[Agency]:[Agency]]=$E815)*(ROW(TableDiv[Agency])-ROW(TableDiv[[#Headers],[Agency]])),COLUMNS($F$7:AG$7))))</f>
        <v/>
      </c>
      <c r="AH815" s="1069" t="str" cm="1">
        <f t="array" ref="AH815">IF($D815&lt;COLUMNS($F$7:AH$7),"",INDEX(TableDiv[[GASB]:[GASB]],_xlfn.AGGREGATE(15,3,(TableDiv[[Agency]:[Agency]]=$E815)/(TableDiv[[Agency]:[Agency]]=$E815)*(ROW(TableDiv[Agency])-ROW(TableDiv[[#Headers],[Agency]])),COLUMNS($F$7:AH$7))))</f>
        <v/>
      </c>
      <c r="AI815" s="1069" t="str" cm="1">
        <f t="array" ref="AI815">IF($D815&lt;COLUMNS($F$7:AI$7),"",INDEX(TableDiv[[GASB]:[GASB]],_xlfn.AGGREGATE(15,3,(TableDiv[[Agency]:[Agency]]=$E815)/(TableDiv[[Agency]:[Agency]]=$E815)*(ROW(TableDiv[Agency])-ROW(TableDiv[[#Headers],[Agency]])),COLUMNS($F$7:AI$7))))</f>
        <v/>
      </c>
      <c r="AJ815" s="1069" t="str" cm="1">
        <f t="array" ref="AJ815">IF($D815&lt;COLUMNS($F$7:AJ$7),"",INDEX(TableDiv[[GASB]:[GASB]],_xlfn.AGGREGATE(15,3,(TableDiv[[Agency]:[Agency]]=$E815)/(TableDiv[[Agency]:[Agency]]=$E815)*(ROW(TableDiv[Agency])-ROW(TableDiv[[#Headers],[Agency]])),COLUMNS($F$7:AJ$7))))</f>
        <v/>
      </c>
      <c r="AK815" s="1069" t="str" cm="1">
        <f t="array" ref="AK815">IF($D815&lt;COLUMNS($F$7:AK$7),"",INDEX(TableDiv[[GASB]:[GASB]],_xlfn.AGGREGATE(15,3,(TableDiv[[Agency]:[Agency]]=$E815)/(TableDiv[[Agency]:[Agency]]=$E815)*(ROW(TableDiv[Agency])-ROW(TableDiv[[#Headers],[Agency]])),COLUMNS($F$7:AK$7))))</f>
        <v/>
      </c>
      <c r="AL815" s="1069" t="str" cm="1">
        <f t="array" ref="AL815">IF($D815&lt;COLUMNS($F$7:AL$7),"",INDEX(TableDiv[[GASB]:[GASB]],_xlfn.AGGREGATE(15,3,(TableDiv[[Agency]:[Agency]]=$E815)/(TableDiv[[Agency]:[Agency]]=$E815)*(ROW(TableDiv[Agency])-ROW(TableDiv[[#Headers],[Agency]])),COLUMNS($F$7:AL$7))))</f>
        <v/>
      </c>
      <c r="AM815" s="1069" t="str" cm="1">
        <f t="array" ref="AM815">IF($D815&lt;COLUMNS($F$7:AM$7),"",INDEX(TableDiv[[GASB]:[GASB]],_xlfn.AGGREGATE(15,3,(TableDiv[[Agency]:[Agency]]=$E815)/(TableDiv[[Agency]:[Agency]]=$E815)*(ROW(TableDiv[Agency])-ROW(TableDiv[[#Headers],[Agency]])),COLUMNS($F$7:AM$7))))</f>
        <v/>
      </c>
      <c r="AN815" s="1069"/>
      <c r="AO815" s="1069"/>
      <c r="AP815" s="1069"/>
      <c r="AQ815" s="1069"/>
      <c r="AR815" s="1069"/>
      <c r="AS815" s="1069"/>
    </row>
    <row r="816" spans="1:45">
      <c r="A816" s="1069"/>
      <c r="B816" s="1069"/>
      <c r="C816" s="1069"/>
      <c r="W816" s="1069" t="str" cm="1">
        <f t="array" ref="W816">IF($D816&lt;COLUMNS($F$7:W$7),"",INDEX(TableDiv[[GASB]:[GASB]],_xlfn.AGGREGATE(15,3,(TableDiv[[Agency]:[Agency]]=$E816)/(TableDiv[[Agency]:[Agency]]=$E816)*(ROW(TableDiv[Agency])-ROW(TableDiv[[#Headers],[Agency]])),COLUMNS($F$7:W$7))))</f>
        <v/>
      </c>
      <c r="X816" s="1069" t="str" cm="1">
        <f t="array" ref="X816">IF($D816&lt;COLUMNS($F$7:X$7),"",INDEX(TableDiv[[GASB]:[GASB]],_xlfn.AGGREGATE(15,3,(TableDiv[[Agency]:[Agency]]=$E816)/(TableDiv[[Agency]:[Agency]]=$E816)*(ROW(TableDiv[Agency])-ROW(TableDiv[[#Headers],[Agency]])),COLUMNS($F$7:X$7))))</f>
        <v/>
      </c>
      <c r="Y816" s="1069" t="str" cm="1">
        <f t="array" ref="Y816">IF($D816&lt;COLUMNS($F$7:Y$7),"",INDEX(TableDiv[[GASB]:[GASB]],_xlfn.AGGREGATE(15,3,(TableDiv[[Agency]:[Agency]]=$E816)/(TableDiv[[Agency]:[Agency]]=$E816)*(ROW(TableDiv[Agency])-ROW(TableDiv[[#Headers],[Agency]])),COLUMNS($F$7:Y$7))))</f>
        <v/>
      </c>
      <c r="Z816" s="1069" t="str" cm="1">
        <f t="array" ref="Z816">IF($D816&lt;COLUMNS($F$7:Z$7),"",INDEX(TableDiv[[GASB]:[GASB]],_xlfn.AGGREGATE(15,3,(TableDiv[[Agency]:[Agency]]=$E816)/(TableDiv[[Agency]:[Agency]]=$E816)*(ROW(TableDiv[Agency])-ROW(TableDiv[[#Headers],[Agency]])),COLUMNS($F$7:Z$7))))</f>
        <v/>
      </c>
      <c r="AA816" s="1069" t="str" cm="1">
        <f t="array" ref="AA816">IF($D816&lt;COLUMNS($F$7:AA$7),"",INDEX(TableDiv[[GASB]:[GASB]],_xlfn.AGGREGATE(15,3,(TableDiv[[Agency]:[Agency]]=$E816)/(TableDiv[[Agency]:[Agency]]=$E816)*(ROW(TableDiv[Agency])-ROW(TableDiv[[#Headers],[Agency]])),COLUMNS($F$7:AA$7))))</f>
        <v/>
      </c>
      <c r="AB816" s="1069" t="str" cm="1">
        <f t="array" ref="AB816">IF($D816&lt;COLUMNS($F$7:AB$7),"",INDEX(TableDiv[[GASB]:[GASB]],_xlfn.AGGREGATE(15,3,(TableDiv[[Agency]:[Agency]]=$E816)/(TableDiv[[Agency]:[Agency]]=$E816)*(ROW(TableDiv[Agency])-ROW(TableDiv[[#Headers],[Agency]])),COLUMNS($F$7:AB$7))))</f>
        <v/>
      </c>
      <c r="AC816" s="1069" t="str" cm="1">
        <f t="array" ref="AC816">IF($D816&lt;COLUMNS($F$7:AC$7),"",INDEX(TableDiv[[GASB]:[GASB]],_xlfn.AGGREGATE(15,3,(TableDiv[[Agency]:[Agency]]=$E816)/(TableDiv[[Agency]:[Agency]]=$E816)*(ROW(TableDiv[Agency])-ROW(TableDiv[[#Headers],[Agency]])),COLUMNS($F$7:AC$7))))</f>
        <v/>
      </c>
      <c r="AD816" s="1069" t="str" cm="1">
        <f t="array" ref="AD816">IF($D816&lt;COLUMNS($F$7:AD$7),"",INDEX(TableDiv[[GASB]:[GASB]],_xlfn.AGGREGATE(15,3,(TableDiv[[Agency]:[Agency]]=$E816)/(TableDiv[[Agency]:[Agency]]=$E816)*(ROW(TableDiv[Agency])-ROW(TableDiv[[#Headers],[Agency]])),COLUMNS($F$7:AD$7))))</f>
        <v/>
      </c>
      <c r="AE816" s="1069" t="str" cm="1">
        <f t="array" ref="AE816">IF($D816&lt;COLUMNS($F$7:AE$7),"",INDEX(TableDiv[[GASB]:[GASB]],_xlfn.AGGREGATE(15,3,(TableDiv[[Agency]:[Agency]]=$E816)/(TableDiv[[Agency]:[Agency]]=$E816)*(ROW(TableDiv[Agency])-ROW(TableDiv[[#Headers],[Agency]])),COLUMNS($F$7:AE$7))))</f>
        <v/>
      </c>
      <c r="AF816" s="1069" t="str" cm="1">
        <f t="array" ref="AF816">IF($D816&lt;COLUMNS($F$7:AF$7),"",INDEX(TableDiv[[GASB]:[GASB]],_xlfn.AGGREGATE(15,3,(TableDiv[[Agency]:[Agency]]=$E816)/(TableDiv[[Agency]:[Agency]]=$E816)*(ROW(TableDiv[Agency])-ROW(TableDiv[[#Headers],[Agency]])),COLUMNS($F$7:AF$7))))</f>
        <v/>
      </c>
      <c r="AG816" s="1069" t="str" cm="1">
        <f t="array" ref="AG816">IF($D816&lt;COLUMNS($F$7:AG$7),"",INDEX(TableDiv[[GASB]:[GASB]],_xlfn.AGGREGATE(15,3,(TableDiv[[Agency]:[Agency]]=$E816)/(TableDiv[[Agency]:[Agency]]=$E816)*(ROW(TableDiv[Agency])-ROW(TableDiv[[#Headers],[Agency]])),COLUMNS($F$7:AG$7))))</f>
        <v/>
      </c>
      <c r="AH816" s="1069" t="str" cm="1">
        <f t="array" ref="AH816">IF($D816&lt;COLUMNS($F$7:AH$7),"",INDEX(TableDiv[[GASB]:[GASB]],_xlfn.AGGREGATE(15,3,(TableDiv[[Agency]:[Agency]]=$E816)/(TableDiv[[Agency]:[Agency]]=$E816)*(ROW(TableDiv[Agency])-ROW(TableDiv[[#Headers],[Agency]])),COLUMNS($F$7:AH$7))))</f>
        <v/>
      </c>
      <c r="AI816" s="1069" t="str" cm="1">
        <f t="array" ref="AI816">IF($D816&lt;COLUMNS($F$7:AI$7),"",INDEX(TableDiv[[GASB]:[GASB]],_xlfn.AGGREGATE(15,3,(TableDiv[[Agency]:[Agency]]=$E816)/(TableDiv[[Agency]:[Agency]]=$E816)*(ROW(TableDiv[Agency])-ROW(TableDiv[[#Headers],[Agency]])),COLUMNS($F$7:AI$7))))</f>
        <v/>
      </c>
      <c r="AJ816" s="1069" t="str" cm="1">
        <f t="array" ref="AJ816">IF($D816&lt;COLUMNS($F$7:AJ$7),"",INDEX(TableDiv[[GASB]:[GASB]],_xlfn.AGGREGATE(15,3,(TableDiv[[Agency]:[Agency]]=$E816)/(TableDiv[[Agency]:[Agency]]=$E816)*(ROW(TableDiv[Agency])-ROW(TableDiv[[#Headers],[Agency]])),COLUMNS($F$7:AJ$7))))</f>
        <v/>
      </c>
      <c r="AK816" s="1069" t="str" cm="1">
        <f t="array" ref="AK816">IF($D816&lt;COLUMNS($F$7:AK$7),"",INDEX(TableDiv[[GASB]:[GASB]],_xlfn.AGGREGATE(15,3,(TableDiv[[Agency]:[Agency]]=$E816)/(TableDiv[[Agency]:[Agency]]=$E816)*(ROW(TableDiv[Agency])-ROW(TableDiv[[#Headers],[Agency]])),COLUMNS($F$7:AK$7))))</f>
        <v/>
      </c>
      <c r="AL816" s="1069" t="str" cm="1">
        <f t="array" ref="AL816">IF($D816&lt;COLUMNS($F$7:AL$7),"",INDEX(TableDiv[[GASB]:[GASB]],_xlfn.AGGREGATE(15,3,(TableDiv[[Agency]:[Agency]]=$E816)/(TableDiv[[Agency]:[Agency]]=$E816)*(ROW(TableDiv[Agency])-ROW(TableDiv[[#Headers],[Agency]])),COLUMNS($F$7:AL$7))))</f>
        <v/>
      </c>
      <c r="AM816" s="1069" t="str" cm="1">
        <f t="array" ref="AM816">IF($D816&lt;COLUMNS($F$7:AM$7),"",INDEX(TableDiv[[GASB]:[GASB]],_xlfn.AGGREGATE(15,3,(TableDiv[[Agency]:[Agency]]=$E816)/(TableDiv[[Agency]:[Agency]]=$E816)*(ROW(TableDiv[Agency])-ROW(TableDiv[[#Headers],[Agency]])),COLUMNS($F$7:AM$7))))</f>
        <v/>
      </c>
      <c r="AN816" s="1069"/>
      <c r="AO816" s="1069"/>
      <c r="AP816" s="1069"/>
      <c r="AQ816" s="1069"/>
      <c r="AR816" s="1069"/>
      <c r="AS816" s="1069"/>
    </row>
    <row r="817" spans="1:45">
      <c r="A817" s="1069"/>
      <c r="B817" s="1069"/>
      <c r="C817" s="1069"/>
      <c r="W817" s="1069" t="str" cm="1">
        <f t="array" ref="W817">IF($D817&lt;COLUMNS($F$7:W$7),"",INDEX(TableDiv[[GASB]:[GASB]],_xlfn.AGGREGATE(15,3,(TableDiv[[Agency]:[Agency]]=$E817)/(TableDiv[[Agency]:[Agency]]=$E817)*(ROW(TableDiv[Agency])-ROW(TableDiv[[#Headers],[Agency]])),COLUMNS($F$7:W$7))))</f>
        <v/>
      </c>
      <c r="X817" s="1069" t="str" cm="1">
        <f t="array" ref="X817">IF($D817&lt;COLUMNS($F$7:X$7),"",INDEX(TableDiv[[GASB]:[GASB]],_xlfn.AGGREGATE(15,3,(TableDiv[[Agency]:[Agency]]=$E817)/(TableDiv[[Agency]:[Agency]]=$E817)*(ROW(TableDiv[Agency])-ROW(TableDiv[[#Headers],[Agency]])),COLUMNS($F$7:X$7))))</f>
        <v/>
      </c>
      <c r="Y817" s="1069" t="str" cm="1">
        <f t="array" ref="Y817">IF($D817&lt;COLUMNS($F$7:Y$7),"",INDEX(TableDiv[[GASB]:[GASB]],_xlfn.AGGREGATE(15,3,(TableDiv[[Agency]:[Agency]]=$E817)/(TableDiv[[Agency]:[Agency]]=$E817)*(ROW(TableDiv[Agency])-ROW(TableDiv[[#Headers],[Agency]])),COLUMNS($F$7:Y$7))))</f>
        <v/>
      </c>
      <c r="Z817" s="1069" t="str" cm="1">
        <f t="array" ref="Z817">IF($D817&lt;COLUMNS($F$7:Z$7),"",INDEX(TableDiv[[GASB]:[GASB]],_xlfn.AGGREGATE(15,3,(TableDiv[[Agency]:[Agency]]=$E817)/(TableDiv[[Agency]:[Agency]]=$E817)*(ROW(TableDiv[Agency])-ROW(TableDiv[[#Headers],[Agency]])),COLUMNS($F$7:Z$7))))</f>
        <v/>
      </c>
      <c r="AA817" s="1069" t="str" cm="1">
        <f t="array" ref="AA817">IF($D817&lt;COLUMNS($F$7:AA$7),"",INDEX(TableDiv[[GASB]:[GASB]],_xlfn.AGGREGATE(15,3,(TableDiv[[Agency]:[Agency]]=$E817)/(TableDiv[[Agency]:[Agency]]=$E817)*(ROW(TableDiv[Agency])-ROW(TableDiv[[#Headers],[Agency]])),COLUMNS($F$7:AA$7))))</f>
        <v/>
      </c>
      <c r="AB817" s="1069" t="str" cm="1">
        <f t="array" ref="AB817">IF($D817&lt;COLUMNS($F$7:AB$7),"",INDEX(TableDiv[[GASB]:[GASB]],_xlfn.AGGREGATE(15,3,(TableDiv[[Agency]:[Agency]]=$E817)/(TableDiv[[Agency]:[Agency]]=$E817)*(ROW(TableDiv[Agency])-ROW(TableDiv[[#Headers],[Agency]])),COLUMNS($F$7:AB$7))))</f>
        <v/>
      </c>
      <c r="AC817" s="1069" t="str" cm="1">
        <f t="array" ref="AC817">IF($D817&lt;COLUMNS($F$7:AC$7),"",INDEX(TableDiv[[GASB]:[GASB]],_xlfn.AGGREGATE(15,3,(TableDiv[[Agency]:[Agency]]=$E817)/(TableDiv[[Agency]:[Agency]]=$E817)*(ROW(TableDiv[Agency])-ROW(TableDiv[[#Headers],[Agency]])),COLUMNS($F$7:AC$7))))</f>
        <v/>
      </c>
      <c r="AD817" s="1069" t="str" cm="1">
        <f t="array" ref="AD817">IF($D817&lt;COLUMNS($F$7:AD$7),"",INDEX(TableDiv[[GASB]:[GASB]],_xlfn.AGGREGATE(15,3,(TableDiv[[Agency]:[Agency]]=$E817)/(TableDiv[[Agency]:[Agency]]=$E817)*(ROW(TableDiv[Agency])-ROW(TableDiv[[#Headers],[Agency]])),COLUMNS($F$7:AD$7))))</f>
        <v/>
      </c>
      <c r="AE817" s="1069" t="str" cm="1">
        <f t="array" ref="AE817">IF($D817&lt;COLUMNS($F$7:AE$7),"",INDEX(TableDiv[[GASB]:[GASB]],_xlfn.AGGREGATE(15,3,(TableDiv[[Agency]:[Agency]]=$E817)/(TableDiv[[Agency]:[Agency]]=$E817)*(ROW(TableDiv[Agency])-ROW(TableDiv[[#Headers],[Agency]])),COLUMNS($F$7:AE$7))))</f>
        <v/>
      </c>
      <c r="AF817" s="1069" t="str" cm="1">
        <f t="array" ref="AF817">IF($D817&lt;COLUMNS($F$7:AF$7),"",INDEX(TableDiv[[GASB]:[GASB]],_xlfn.AGGREGATE(15,3,(TableDiv[[Agency]:[Agency]]=$E817)/(TableDiv[[Agency]:[Agency]]=$E817)*(ROW(TableDiv[Agency])-ROW(TableDiv[[#Headers],[Agency]])),COLUMNS($F$7:AF$7))))</f>
        <v/>
      </c>
      <c r="AG817" s="1069" t="str" cm="1">
        <f t="array" ref="AG817">IF($D817&lt;COLUMNS($F$7:AG$7),"",INDEX(TableDiv[[GASB]:[GASB]],_xlfn.AGGREGATE(15,3,(TableDiv[[Agency]:[Agency]]=$E817)/(TableDiv[[Agency]:[Agency]]=$E817)*(ROW(TableDiv[Agency])-ROW(TableDiv[[#Headers],[Agency]])),COLUMNS($F$7:AG$7))))</f>
        <v/>
      </c>
      <c r="AH817" s="1069" t="str" cm="1">
        <f t="array" ref="AH817">IF($D817&lt;COLUMNS($F$7:AH$7),"",INDEX(TableDiv[[GASB]:[GASB]],_xlfn.AGGREGATE(15,3,(TableDiv[[Agency]:[Agency]]=$E817)/(TableDiv[[Agency]:[Agency]]=$E817)*(ROW(TableDiv[Agency])-ROW(TableDiv[[#Headers],[Agency]])),COLUMNS($F$7:AH$7))))</f>
        <v/>
      </c>
      <c r="AI817" s="1069" t="str" cm="1">
        <f t="array" ref="AI817">IF($D817&lt;COLUMNS($F$7:AI$7),"",INDEX(TableDiv[[GASB]:[GASB]],_xlfn.AGGREGATE(15,3,(TableDiv[[Agency]:[Agency]]=$E817)/(TableDiv[[Agency]:[Agency]]=$E817)*(ROW(TableDiv[Agency])-ROW(TableDiv[[#Headers],[Agency]])),COLUMNS($F$7:AI$7))))</f>
        <v/>
      </c>
      <c r="AJ817" s="1069" t="str" cm="1">
        <f t="array" ref="AJ817">IF($D817&lt;COLUMNS($F$7:AJ$7),"",INDEX(TableDiv[[GASB]:[GASB]],_xlfn.AGGREGATE(15,3,(TableDiv[[Agency]:[Agency]]=$E817)/(TableDiv[[Agency]:[Agency]]=$E817)*(ROW(TableDiv[Agency])-ROW(TableDiv[[#Headers],[Agency]])),COLUMNS($F$7:AJ$7))))</f>
        <v/>
      </c>
      <c r="AK817" s="1069" t="str" cm="1">
        <f t="array" ref="AK817">IF($D817&lt;COLUMNS($F$7:AK$7),"",INDEX(TableDiv[[GASB]:[GASB]],_xlfn.AGGREGATE(15,3,(TableDiv[[Agency]:[Agency]]=$E817)/(TableDiv[[Agency]:[Agency]]=$E817)*(ROW(TableDiv[Agency])-ROW(TableDiv[[#Headers],[Agency]])),COLUMNS($F$7:AK$7))))</f>
        <v/>
      </c>
      <c r="AL817" s="1069" t="str" cm="1">
        <f t="array" ref="AL817">IF($D817&lt;COLUMNS($F$7:AL$7),"",INDEX(TableDiv[[GASB]:[GASB]],_xlfn.AGGREGATE(15,3,(TableDiv[[Agency]:[Agency]]=$E817)/(TableDiv[[Agency]:[Agency]]=$E817)*(ROW(TableDiv[Agency])-ROW(TableDiv[[#Headers],[Agency]])),COLUMNS($F$7:AL$7))))</f>
        <v/>
      </c>
      <c r="AM817" s="1069" t="str" cm="1">
        <f t="array" ref="AM817">IF($D817&lt;COLUMNS($F$7:AM$7),"",INDEX(TableDiv[[GASB]:[GASB]],_xlfn.AGGREGATE(15,3,(TableDiv[[Agency]:[Agency]]=$E817)/(TableDiv[[Agency]:[Agency]]=$E817)*(ROW(TableDiv[Agency])-ROW(TableDiv[[#Headers],[Agency]])),COLUMNS($F$7:AM$7))))</f>
        <v/>
      </c>
      <c r="AN817" s="1069"/>
      <c r="AO817" s="1069"/>
      <c r="AP817" s="1069"/>
      <c r="AQ817" s="1069"/>
      <c r="AR817" s="1069"/>
      <c r="AS817" s="1069"/>
    </row>
    <row r="818" spans="1:45">
      <c r="A818" s="1069"/>
      <c r="B818" s="1069"/>
      <c r="C818" s="1069"/>
      <c r="W818" s="1069" t="str" cm="1">
        <f t="array" ref="W818">IF($D818&lt;COLUMNS($F$7:W$7),"",INDEX(TableDiv[[GASB]:[GASB]],_xlfn.AGGREGATE(15,3,(TableDiv[[Agency]:[Agency]]=$E818)/(TableDiv[[Agency]:[Agency]]=$E818)*(ROW(TableDiv[Agency])-ROW(TableDiv[[#Headers],[Agency]])),COLUMNS($F$7:W$7))))</f>
        <v/>
      </c>
      <c r="X818" s="1069" t="str" cm="1">
        <f t="array" ref="X818">IF($D818&lt;COLUMNS($F$7:X$7),"",INDEX(TableDiv[[GASB]:[GASB]],_xlfn.AGGREGATE(15,3,(TableDiv[[Agency]:[Agency]]=$E818)/(TableDiv[[Agency]:[Agency]]=$E818)*(ROW(TableDiv[Agency])-ROW(TableDiv[[#Headers],[Agency]])),COLUMNS($F$7:X$7))))</f>
        <v/>
      </c>
      <c r="Y818" s="1069" t="str" cm="1">
        <f t="array" ref="Y818">IF($D818&lt;COLUMNS($F$7:Y$7),"",INDEX(TableDiv[[GASB]:[GASB]],_xlfn.AGGREGATE(15,3,(TableDiv[[Agency]:[Agency]]=$E818)/(TableDiv[[Agency]:[Agency]]=$E818)*(ROW(TableDiv[Agency])-ROW(TableDiv[[#Headers],[Agency]])),COLUMNS($F$7:Y$7))))</f>
        <v/>
      </c>
      <c r="Z818" s="1069" t="str" cm="1">
        <f t="array" ref="Z818">IF($D818&lt;COLUMNS($F$7:Z$7),"",INDEX(TableDiv[[GASB]:[GASB]],_xlfn.AGGREGATE(15,3,(TableDiv[[Agency]:[Agency]]=$E818)/(TableDiv[[Agency]:[Agency]]=$E818)*(ROW(TableDiv[Agency])-ROW(TableDiv[[#Headers],[Agency]])),COLUMNS($F$7:Z$7))))</f>
        <v/>
      </c>
      <c r="AA818" s="1069" t="str" cm="1">
        <f t="array" ref="AA818">IF($D818&lt;COLUMNS($F$7:AA$7),"",INDEX(TableDiv[[GASB]:[GASB]],_xlfn.AGGREGATE(15,3,(TableDiv[[Agency]:[Agency]]=$E818)/(TableDiv[[Agency]:[Agency]]=$E818)*(ROW(TableDiv[Agency])-ROW(TableDiv[[#Headers],[Agency]])),COLUMNS($F$7:AA$7))))</f>
        <v/>
      </c>
      <c r="AB818" s="1069" t="str" cm="1">
        <f t="array" ref="AB818">IF($D818&lt;COLUMNS($F$7:AB$7),"",INDEX(TableDiv[[GASB]:[GASB]],_xlfn.AGGREGATE(15,3,(TableDiv[[Agency]:[Agency]]=$E818)/(TableDiv[[Agency]:[Agency]]=$E818)*(ROW(TableDiv[Agency])-ROW(TableDiv[[#Headers],[Agency]])),COLUMNS($F$7:AB$7))))</f>
        <v/>
      </c>
      <c r="AC818" s="1069" t="str" cm="1">
        <f t="array" ref="AC818">IF($D818&lt;COLUMNS($F$7:AC$7),"",INDEX(TableDiv[[GASB]:[GASB]],_xlfn.AGGREGATE(15,3,(TableDiv[[Agency]:[Agency]]=$E818)/(TableDiv[[Agency]:[Agency]]=$E818)*(ROW(TableDiv[Agency])-ROW(TableDiv[[#Headers],[Agency]])),COLUMNS($F$7:AC$7))))</f>
        <v/>
      </c>
      <c r="AD818" s="1069" t="str" cm="1">
        <f t="array" ref="AD818">IF($D818&lt;COLUMNS($F$7:AD$7),"",INDEX(TableDiv[[GASB]:[GASB]],_xlfn.AGGREGATE(15,3,(TableDiv[[Agency]:[Agency]]=$E818)/(TableDiv[[Agency]:[Agency]]=$E818)*(ROW(TableDiv[Agency])-ROW(TableDiv[[#Headers],[Agency]])),COLUMNS($F$7:AD$7))))</f>
        <v/>
      </c>
      <c r="AE818" s="1069" t="str" cm="1">
        <f t="array" ref="AE818">IF($D818&lt;COLUMNS($F$7:AE$7),"",INDEX(TableDiv[[GASB]:[GASB]],_xlfn.AGGREGATE(15,3,(TableDiv[[Agency]:[Agency]]=$E818)/(TableDiv[[Agency]:[Agency]]=$E818)*(ROW(TableDiv[Agency])-ROW(TableDiv[[#Headers],[Agency]])),COLUMNS($F$7:AE$7))))</f>
        <v/>
      </c>
      <c r="AF818" s="1069" t="str" cm="1">
        <f t="array" ref="AF818">IF($D818&lt;COLUMNS($F$7:AF$7),"",INDEX(TableDiv[[GASB]:[GASB]],_xlfn.AGGREGATE(15,3,(TableDiv[[Agency]:[Agency]]=$E818)/(TableDiv[[Agency]:[Agency]]=$E818)*(ROW(TableDiv[Agency])-ROW(TableDiv[[#Headers],[Agency]])),COLUMNS($F$7:AF$7))))</f>
        <v/>
      </c>
      <c r="AG818" s="1069" t="str" cm="1">
        <f t="array" ref="AG818">IF($D818&lt;COLUMNS($F$7:AG$7),"",INDEX(TableDiv[[GASB]:[GASB]],_xlfn.AGGREGATE(15,3,(TableDiv[[Agency]:[Agency]]=$E818)/(TableDiv[[Agency]:[Agency]]=$E818)*(ROW(TableDiv[Agency])-ROW(TableDiv[[#Headers],[Agency]])),COLUMNS($F$7:AG$7))))</f>
        <v/>
      </c>
      <c r="AH818" s="1069" t="str" cm="1">
        <f t="array" ref="AH818">IF($D818&lt;COLUMNS($F$7:AH$7),"",INDEX(TableDiv[[GASB]:[GASB]],_xlfn.AGGREGATE(15,3,(TableDiv[[Agency]:[Agency]]=$E818)/(TableDiv[[Agency]:[Agency]]=$E818)*(ROW(TableDiv[Agency])-ROW(TableDiv[[#Headers],[Agency]])),COLUMNS($F$7:AH$7))))</f>
        <v/>
      </c>
      <c r="AI818" s="1069" t="str" cm="1">
        <f t="array" ref="AI818">IF($D818&lt;COLUMNS($F$7:AI$7),"",INDEX(TableDiv[[GASB]:[GASB]],_xlfn.AGGREGATE(15,3,(TableDiv[[Agency]:[Agency]]=$E818)/(TableDiv[[Agency]:[Agency]]=$E818)*(ROW(TableDiv[Agency])-ROW(TableDiv[[#Headers],[Agency]])),COLUMNS($F$7:AI$7))))</f>
        <v/>
      </c>
      <c r="AJ818" s="1069" t="str" cm="1">
        <f t="array" ref="AJ818">IF($D818&lt;COLUMNS($F$7:AJ$7),"",INDEX(TableDiv[[GASB]:[GASB]],_xlfn.AGGREGATE(15,3,(TableDiv[[Agency]:[Agency]]=$E818)/(TableDiv[[Agency]:[Agency]]=$E818)*(ROW(TableDiv[Agency])-ROW(TableDiv[[#Headers],[Agency]])),COLUMNS($F$7:AJ$7))))</f>
        <v/>
      </c>
      <c r="AK818" s="1069" t="str" cm="1">
        <f t="array" ref="AK818">IF($D818&lt;COLUMNS($F$7:AK$7),"",INDEX(TableDiv[[GASB]:[GASB]],_xlfn.AGGREGATE(15,3,(TableDiv[[Agency]:[Agency]]=$E818)/(TableDiv[[Agency]:[Agency]]=$E818)*(ROW(TableDiv[Agency])-ROW(TableDiv[[#Headers],[Agency]])),COLUMNS($F$7:AK$7))))</f>
        <v/>
      </c>
      <c r="AL818" s="1069" t="str" cm="1">
        <f t="array" ref="AL818">IF($D818&lt;COLUMNS($F$7:AL$7),"",INDEX(TableDiv[[GASB]:[GASB]],_xlfn.AGGREGATE(15,3,(TableDiv[[Agency]:[Agency]]=$E818)/(TableDiv[[Agency]:[Agency]]=$E818)*(ROW(TableDiv[Agency])-ROW(TableDiv[[#Headers],[Agency]])),COLUMNS($F$7:AL$7))))</f>
        <v/>
      </c>
      <c r="AM818" s="1069" t="str" cm="1">
        <f t="array" ref="AM818">IF($D818&lt;COLUMNS($F$7:AM$7),"",INDEX(TableDiv[[GASB]:[GASB]],_xlfn.AGGREGATE(15,3,(TableDiv[[Agency]:[Agency]]=$E818)/(TableDiv[[Agency]:[Agency]]=$E818)*(ROW(TableDiv[Agency])-ROW(TableDiv[[#Headers],[Agency]])),COLUMNS($F$7:AM$7))))</f>
        <v/>
      </c>
      <c r="AN818" s="1069"/>
      <c r="AO818" s="1069"/>
      <c r="AP818" s="1069"/>
      <c r="AQ818" s="1069"/>
      <c r="AR818" s="1069"/>
      <c r="AS818" s="1069"/>
    </row>
    <row r="819" spans="1:45">
      <c r="A819" s="1069"/>
      <c r="B819" s="1069"/>
      <c r="C819" s="1069"/>
      <c r="W819" s="1069" t="str" cm="1">
        <f t="array" ref="W819">IF($D819&lt;COLUMNS($F$7:W$7),"",INDEX(TableDiv[[GASB]:[GASB]],_xlfn.AGGREGATE(15,3,(TableDiv[[Agency]:[Agency]]=$E819)/(TableDiv[[Agency]:[Agency]]=$E819)*(ROW(TableDiv[Agency])-ROW(TableDiv[[#Headers],[Agency]])),COLUMNS($F$7:W$7))))</f>
        <v/>
      </c>
      <c r="X819" s="1069" t="str" cm="1">
        <f t="array" ref="X819">IF($D819&lt;COLUMNS($F$7:X$7),"",INDEX(TableDiv[[GASB]:[GASB]],_xlfn.AGGREGATE(15,3,(TableDiv[[Agency]:[Agency]]=$E819)/(TableDiv[[Agency]:[Agency]]=$E819)*(ROW(TableDiv[Agency])-ROW(TableDiv[[#Headers],[Agency]])),COLUMNS($F$7:X$7))))</f>
        <v/>
      </c>
      <c r="Y819" s="1069" t="str" cm="1">
        <f t="array" ref="Y819">IF($D819&lt;COLUMNS($F$7:Y$7),"",INDEX(TableDiv[[GASB]:[GASB]],_xlfn.AGGREGATE(15,3,(TableDiv[[Agency]:[Agency]]=$E819)/(TableDiv[[Agency]:[Agency]]=$E819)*(ROW(TableDiv[Agency])-ROW(TableDiv[[#Headers],[Agency]])),COLUMNS($F$7:Y$7))))</f>
        <v/>
      </c>
      <c r="Z819" s="1069" t="str" cm="1">
        <f t="array" ref="Z819">IF($D819&lt;COLUMNS($F$7:Z$7),"",INDEX(TableDiv[[GASB]:[GASB]],_xlfn.AGGREGATE(15,3,(TableDiv[[Agency]:[Agency]]=$E819)/(TableDiv[[Agency]:[Agency]]=$E819)*(ROW(TableDiv[Agency])-ROW(TableDiv[[#Headers],[Agency]])),COLUMNS($F$7:Z$7))))</f>
        <v/>
      </c>
      <c r="AA819" s="1069" t="str" cm="1">
        <f t="array" ref="AA819">IF($D819&lt;COLUMNS($F$7:AA$7),"",INDEX(TableDiv[[GASB]:[GASB]],_xlfn.AGGREGATE(15,3,(TableDiv[[Agency]:[Agency]]=$E819)/(TableDiv[[Agency]:[Agency]]=$E819)*(ROW(TableDiv[Agency])-ROW(TableDiv[[#Headers],[Agency]])),COLUMNS($F$7:AA$7))))</f>
        <v/>
      </c>
      <c r="AB819" s="1069" t="str" cm="1">
        <f t="array" ref="AB819">IF($D819&lt;COLUMNS($F$7:AB$7),"",INDEX(TableDiv[[GASB]:[GASB]],_xlfn.AGGREGATE(15,3,(TableDiv[[Agency]:[Agency]]=$E819)/(TableDiv[[Agency]:[Agency]]=$E819)*(ROW(TableDiv[Agency])-ROW(TableDiv[[#Headers],[Agency]])),COLUMNS($F$7:AB$7))))</f>
        <v/>
      </c>
      <c r="AC819" s="1069" t="str" cm="1">
        <f t="array" ref="AC819">IF($D819&lt;COLUMNS($F$7:AC$7),"",INDEX(TableDiv[[GASB]:[GASB]],_xlfn.AGGREGATE(15,3,(TableDiv[[Agency]:[Agency]]=$E819)/(TableDiv[[Agency]:[Agency]]=$E819)*(ROW(TableDiv[Agency])-ROW(TableDiv[[#Headers],[Agency]])),COLUMNS($F$7:AC$7))))</f>
        <v/>
      </c>
      <c r="AD819" s="1069" t="str" cm="1">
        <f t="array" ref="AD819">IF($D819&lt;COLUMNS($F$7:AD$7),"",INDEX(TableDiv[[GASB]:[GASB]],_xlfn.AGGREGATE(15,3,(TableDiv[[Agency]:[Agency]]=$E819)/(TableDiv[[Agency]:[Agency]]=$E819)*(ROW(TableDiv[Agency])-ROW(TableDiv[[#Headers],[Agency]])),COLUMNS($F$7:AD$7))))</f>
        <v/>
      </c>
      <c r="AE819" s="1069" t="str" cm="1">
        <f t="array" ref="AE819">IF($D819&lt;COLUMNS($F$7:AE$7),"",INDEX(TableDiv[[GASB]:[GASB]],_xlfn.AGGREGATE(15,3,(TableDiv[[Agency]:[Agency]]=$E819)/(TableDiv[[Agency]:[Agency]]=$E819)*(ROW(TableDiv[Agency])-ROW(TableDiv[[#Headers],[Agency]])),COLUMNS($F$7:AE$7))))</f>
        <v/>
      </c>
      <c r="AF819" s="1069" t="str" cm="1">
        <f t="array" ref="AF819">IF($D819&lt;COLUMNS($F$7:AF$7),"",INDEX(TableDiv[[GASB]:[GASB]],_xlfn.AGGREGATE(15,3,(TableDiv[[Agency]:[Agency]]=$E819)/(TableDiv[[Agency]:[Agency]]=$E819)*(ROW(TableDiv[Agency])-ROW(TableDiv[[#Headers],[Agency]])),COLUMNS($F$7:AF$7))))</f>
        <v/>
      </c>
      <c r="AG819" s="1069" t="str" cm="1">
        <f t="array" ref="AG819">IF($D819&lt;COLUMNS($F$7:AG$7),"",INDEX(TableDiv[[GASB]:[GASB]],_xlfn.AGGREGATE(15,3,(TableDiv[[Agency]:[Agency]]=$E819)/(TableDiv[[Agency]:[Agency]]=$E819)*(ROW(TableDiv[Agency])-ROW(TableDiv[[#Headers],[Agency]])),COLUMNS($F$7:AG$7))))</f>
        <v/>
      </c>
      <c r="AH819" s="1069" t="str" cm="1">
        <f t="array" ref="AH819">IF($D819&lt;COLUMNS($F$7:AH$7),"",INDEX(TableDiv[[GASB]:[GASB]],_xlfn.AGGREGATE(15,3,(TableDiv[[Agency]:[Agency]]=$E819)/(TableDiv[[Agency]:[Agency]]=$E819)*(ROW(TableDiv[Agency])-ROW(TableDiv[[#Headers],[Agency]])),COLUMNS($F$7:AH$7))))</f>
        <v/>
      </c>
      <c r="AI819" s="1069" t="str" cm="1">
        <f t="array" ref="AI819">IF($D819&lt;COLUMNS($F$7:AI$7),"",INDEX(TableDiv[[GASB]:[GASB]],_xlfn.AGGREGATE(15,3,(TableDiv[[Agency]:[Agency]]=$E819)/(TableDiv[[Agency]:[Agency]]=$E819)*(ROW(TableDiv[Agency])-ROW(TableDiv[[#Headers],[Agency]])),COLUMNS($F$7:AI$7))))</f>
        <v/>
      </c>
      <c r="AJ819" s="1069" t="str" cm="1">
        <f t="array" ref="AJ819">IF($D819&lt;COLUMNS($F$7:AJ$7),"",INDEX(TableDiv[[GASB]:[GASB]],_xlfn.AGGREGATE(15,3,(TableDiv[[Agency]:[Agency]]=$E819)/(TableDiv[[Agency]:[Agency]]=$E819)*(ROW(TableDiv[Agency])-ROW(TableDiv[[#Headers],[Agency]])),COLUMNS($F$7:AJ$7))))</f>
        <v/>
      </c>
      <c r="AK819" s="1069" t="str" cm="1">
        <f t="array" ref="AK819">IF($D819&lt;COLUMNS($F$7:AK$7),"",INDEX(TableDiv[[GASB]:[GASB]],_xlfn.AGGREGATE(15,3,(TableDiv[[Agency]:[Agency]]=$E819)/(TableDiv[[Agency]:[Agency]]=$E819)*(ROW(TableDiv[Agency])-ROW(TableDiv[[#Headers],[Agency]])),COLUMNS($F$7:AK$7))))</f>
        <v/>
      </c>
      <c r="AL819" s="1069" t="str" cm="1">
        <f t="array" ref="AL819">IF($D819&lt;COLUMNS($F$7:AL$7),"",INDEX(TableDiv[[GASB]:[GASB]],_xlfn.AGGREGATE(15,3,(TableDiv[[Agency]:[Agency]]=$E819)/(TableDiv[[Agency]:[Agency]]=$E819)*(ROW(TableDiv[Agency])-ROW(TableDiv[[#Headers],[Agency]])),COLUMNS($F$7:AL$7))))</f>
        <v/>
      </c>
      <c r="AM819" s="1069" t="str" cm="1">
        <f t="array" ref="AM819">IF($D819&lt;COLUMNS($F$7:AM$7),"",INDEX(TableDiv[[GASB]:[GASB]],_xlfn.AGGREGATE(15,3,(TableDiv[[Agency]:[Agency]]=$E819)/(TableDiv[[Agency]:[Agency]]=$E819)*(ROW(TableDiv[Agency])-ROW(TableDiv[[#Headers],[Agency]])),COLUMNS($F$7:AM$7))))</f>
        <v/>
      </c>
      <c r="AN819" s="1069"/>
      <c r="AO819" s="1069"/>
      <c r="AP819" s="1069"/>
      <c r="AQ819" s="1069"/>
      <c r="AR819" s="1069"/>
      <c r="AS819" s="1069"/>
    </row>
    <row r="820" spans="1:45">
      <c r="A820" s="1069"/>
      <c r="B820" s="1069"/>
      <c r="C820" s="1069"/>
      <c r="W820" s="1069" t="str" cm="1">
        <f t="array" ref="W820">IF($D820&lt;COLUMNS($F$7:W$7),"",INDEX(TableDiv[[GASB]:[GASB]],_xlfn.AGGREGATE(15,3,(TableDiv[[Agency]:[Agency]]=$E820)/(TableDiv[[Agency]:[Agency]]=$E820)*(ROW(TableDiv[Agency])-ROW(TableDiv[[#Headers],[Agency]])),COLUMNS($F$7:W$7))))</f>
        <v/>
      </c>
      <c r="X820" s="1069" t="str" cm="1">
        <f t="array" ref="X820">IF($D820&lt;COLUMNS($F$7:X$7),"",INDEX(TableDiv[[GASB]:[GASB]],_xlfn.AGGREGATE(15,3,(TableDiv[[Agency]:[Agency]]=$E820)/(TableDiv[[Agency]:[Agency]]=$E820)*(ROW(TableDiv[Agency])-ROW(TableDiv[[#Headers],[Agency]])),COLUMNS($F$7:X$7))))</f>
        <v/>
      </c>
      <c r="Y820" s="1069" t="str" cm="1">
        <f t="array" ref="Y820">IF($D820&lt;COLUMNS($F$7:Y$7),"",INDEX(TableDiv[[GASB]:[GASB]],_xlfn.AGGREGATE(15,3,(TableDiv[[Agency]:[Agency]]=$E820)/(TableDiv[[Agency]:[Agency]]=$E820)*(ROW(TableDiv[Agency])-ROW(TableDiv[[#Headers],[Agency]])),COLUMNS($F$7:Y$7))))</f>
        <v/>
      </c>
      <c r="Z820" s="1069" t="str" cm="1">
        <f t="array" ref="Z820">IF($D820&lt;COLUMNS($F$7:Z$7),"",INDEX(TableDiv[[GASB]:[GASB]],_xlfn.AGGREGATE(15,3,(TableDiv[[Agency]:[Agency]]=$E820)/(TableDiv[[Agency]:[Agency]]=$E820)*(ROW(TableDiv[Agency])-ROW(TableDiv[[#Headers],[Agency]])),COLUMNS($F$7:Z$7))))</f>
        <v/>
      </c>
      <c r="AA820" s="1069" t="str" cm="1">
        <f t="array" ref="AA820">IF($D820&lt;COLUMNS($F$7:AA$7),"",INDEX(TableDiv[[GASB]:[GASB]],_xlfn.AGGREGATE(15,3,(TableDiv[[Agency]:[Agency]]=$E820)/(TableDiv[[Agency]:[Agency]]=$E820)*(ROW(TableDiv[Agency])-ROW(TableDiv[[#Headers],[Agency]])),COLUMNS($F$7:AA$7))))</f>
        <v/>
      </c>
      <c r="AB820" s="1069" t="str" cm="1">
        <f t="array" ref="AB820">IF($D820&lt;COLUMNS($F$7:AB$7),"",INDEX(TableDiv[[GASB]:[GASB]],_xlfn.AGGREGATE(15,3,(TableDiv[[Agency]:[Agency]]=$E820)/(TableDiv[[Agency]:[Agency]]=$E820)*(ROW(TableDiv[Agency])-ROW(TableDiv[[#Headers],[Agency]])),COLUMNS($F$7:AB$7))))</f>
        <v/>
      </c>
      <c r="AC820" s="1069" t="str" cm="1">
        <f t="array" ref="AC820">IF($D820&lt;COLUMNS($F$7:AC$7),"",INDEX(TableDiv[[GASB]:[GASB]],_xlfn.AGGREGATE(15,3,(TableDiv[[Agency]:[Agency]]=$E820)/(TableDiv[[Agency]:[Agency]]=$E820)*(ROW(TableDiv[Agency])-ROW(TableDiv[[#Headers],[Agency]])),COLUMNS($F$7:AC$7))))</f>
        <v/>
      </c>
      <c r="AD820" s="1069" t="str" cm="1">
        <f t="array" ref="AD820">IF($D820&lt;COLUMNS($F$7:AD$7),"",INDEX(TableDiv[[GASB]:[GASB]],_xlfn.AGGREGATE(15,3,(TableDiv[[Agency]:[Agency]]=$E820)/(TableDiv[[Agency]:[Agency]]=$E820)*(ROW(TableDiv[Agency])-ROW(TableDiv[[#Headers],[Agency]])),COLUMNS($F$7:AD$7))))</f>
        <v/>
      </c>
      <c r="AE820" s="1069" t="str" cm="1">
        <f t="array" ref="AE820">IF($D820&lt;COLUMNS($F$7:AE$7),"",INDEX(TableDiv[[GASB]:[GASB]],_xlfn.AGGREGATE(15,3,(TableDiv[[Agency]:[Agency]]=$E820)/(TableDiv[[Agency]:[Agency]]=$E820)*(ROW(TableDiv[Agency])-ROW(TableDiv[[#Headers],[Agency]])),COLUMNS($F$7:AE$7))))</f>
        <v/>
      </c>
      <c r="AF820" s="1069" t="str" cm="1">
        <f t="array" ref="AF820">IF($D820&lt;COLUMNS($F$7:AF$7),"",INDEX(TableDiv[[GASB]:[GASB]],_xlfn.AGGREGATE(15,3,(TableDiv[[Agency]:[Agency]]=$E820)/(TableDiv[[Agency]:[Agency]]=$E820)*(ROW(TableDiv[Agency])-ROW(TableDiv[[#Headers],[Agency]])),COLUMNS($F$7:AF$7))))</f>
        <v/>
      </c>
      <c r="AG820" s="1069" t="str" cm="1">
        <f t="array" ref="AG820">IF($D820&lt;COLUMNS($F$7:AG$7),"",INDEX(TableDiv[[GASB]:[GASB]],_xlfn.AGGREGATE(15,3,(TableDiv[[Agency]:[Agency]]=$E820)/(TableDiv[[Agency]:[Agency]]=$E820)*(ROW(TableDiv[Agency])-ROW(TableDiv[[#Headers],[Agency]])),COLUMNS($F$7:AG$7))))</f>
        <v/>
      </c>
      <c r="AH820" s="1069" t="str" cm="1">
        <f t="array" ref="AH820">IF($D820&lt;COLUMNS($F$7:AH$7),"",INDEX(TableDiv[[GASB]:[GASB]],_xlfn.AGGREGATE(15,3,(TableDiv[[Agency]:[Agency]]=$E820)/(TableDiv[[Agency]:[Agency]]=$E820)*(ROW(TableDiv[Agency])-ROW(TableDiv[[#Headers],[Agency]])),COLUMNS($F$7:AH$7))))</f>
        <v/>
      </c>
      <c r="AI820" s="1069" t="str" cm="1">
        <f t="array" ref="AI820">IF($D820&lt;COLUMNS($F$7:AI$7),"",INDEX(TableDiv[[GASB]:[GASB]],_xlfn.AGGREGATE(15,3,(TableDiv[[Agency]:[Agency]]=$E820)/(TableDiv[[Agency]:[Agency]]=$E820)*(ROW(TableDiv[Agency])-ROW(TableDiv[[#Headers],[Agency]])),COLUMNS($F$7:AI$7))))</f>
        <v/>
      </c>
      <c r="AJ820" s="1069" t="str" cm="1">
        <f t="array" ref="AJ820">IF($D820&lt;COLUMNS($F$7:AJ$7),"",INDEX(TableDiv[[GASB]:[GASB]],_xlfn.AGGREGATE(15,3,(TableDiv[[Agency]:[Agency]]=$E820)/(TableDiv[[Agency]:[Agency]]=$E820)*(ROW(TableDiv[Agency])-ROW(TableDiv[[#Headers],[Agency]])),COLUMNS($F$7:AJ$7))))</f>
        <v/>
      </c>
      <c r="AK820" s="1069" t="str" cm="1">
        <f t="array" ref="AK820">IF($D820&lt;COLUMNS($F$7:AK$7),"",INDEX(TableDiv[[GASB]:[GASB]],_xlfn.AGGREGATE(15,3,(TableDiv[[Agency]:[Agency]]=$E820)/(TableDiv[[Agency]:[Agency]]=$E820)*(ROW(TableDiv[Agency])-ROW(TableDiv[[#Headers],[Agency]])),COLUMNS($F$7:AK$7))))</f>
        <v/>
      </c>
      <c r="AL820" s="1069" t="str" cm="1">
        <f t="array" ref="AL820">IF($D820&lt;COLUMNS($F$7:AL$7),"",INDEX(TableDiv[[GASB]:[GASB]],_xlfn.AGGREGATE(15,3,(TableDiv[[Agency]:[Agency]]=$E820)/(TableDiv[[Agency]:[Agency]]=$E820)*(ROW(TableDiv[Agency])-ROW(TableDiv[[#Headers],[Agency]])),COLUMNS($F$7:AL$7))))</f>
        <v/>
      </c>
      <c r="AM820" s="1069" t="str" cm="1">
        <f t="array" ref="AM820">IF($D820&lt;COLUMNS($F$7:AM$7),"",INDEX(TableDiv[[GASB]:[GASB]],_xlfn.AGGREGATE(15,3,(TableDiv[[Agency]:[Agency]]=$E820)/(TableDiv[[Agency]:[Agency]]=$E820)*(ROW(TableDiv[Agency])-ROW(TableDiv[[#Headers],[Agency]])),COLUMNS($F$7:AM$7))))</f>
        <v/>
      </c>
      <c r="AN820" s="1069"/>
      <c r="AO820" s="1069"/>
      <c r="AP820" s="1069"/>
      <c r="AQ820" s="1069"/>
      <c r="AR820" s="1069"/>
      <c r="AS820" s="1069"/>
    </row>
    <row r="821" spans="1:45">
      <c r="A821" s="1069"/>
      <c r="B821" s="1069"/>
      <c r="C821" s="1069"/>
      <c r="W821" s="1069" t="str" cm="1">
        <f t="array" ref="W821">IF($D821&lt;COLUMNS($F$7:W$7),"",INDEX(TableDiv[[GASB]:[GASB]],_xlfn.AGGREGATE(15,3,(TableDiv[[Agency]:[Agency]]=$E821)/(TableDiv[[Agency]:[Agency]]=$E821)*(ROW(TableDiv[Agency])-ROW(TableDiv[[#Headers],[Agency]])),COLUMNS($F$7:W$7))))</f>
        <v/>
      </c>
      <c r="X821" s="1069" t="str" cm="1">
        <f t="array" ref="X821">IF($D821&lt;COLUMNS($F$7:X$7),"",INDEX(TableDiv[[GASB]:[GASB]],_xlfn.AGGREGATE(15,3,(TableDiv[[Agency]:[Agency]]=$E821)/(TableDiv[[Agency]:[Agency]]=$E821)*(ROW(TableDiv[Agency])-ROW(TableDiv[[#Headers],[Agency]])),COLUMNS($F$7:X$7))))</f>
        <v/>
      </c>
      <c r="Y821" s="1069" t="str" cm="1">
        <f t="array" ref="Y821">IF($D821&lt;COLUMNS($F$7:Y$7),"",INDEX(TableDiv[[GASB]:[GASB]],_xlfn.AGGREGATE(15,3,(TableDiv[[Agency]:[Agency]]=$E821)/(TableDiv[[Agency]:[Agency]]=$E821)*(ROW(TableDiv[Agency])-ROW(TableDiv[[#Headers],[Agency]])),COLUMNS($F$7:Y$7))))</f>
        <v/>
      </c>
      <c r="Z821" s="1069" t="str" cm="1">
        <f t="array" ref="Z821">IF($D821&lt;COLUMNS($F$7:Z$7),"",INDEX(TableDiv[[GASB]:[GASB]],_xlfn.AGGREGATE(15,3,(TableDiv[[Agency]:[Agency]]=$E821)/(TableDiv[[Agency]:[Agency]]=$E821)*(ROW(TableDiv[Agency])-ROW(TableDiv[[#Headers],[Agency]])),COLUMNS($F$7:Z$7))))</f>
        <v/>
      </c>
      <c r="AA821" s="1069" t="str" cm="1">
        <f t="array" ref="AA821">IF($D821&lt;COLUMNS($F$7:AA$7),"",INDEX(TableDiv[[GASB]:[GASB]],_xlfn.AGGREGATE(15,3,(TableDiv[[Agency]:[Agency]]=$E821)/(TableDiv[[Agency]:[Agency]]=$E821)*(ROW(TableDiv[Agency])-ROW(TableDiv[[#Headers],[Agency]])),COLUMNS($F$7:AA$7))))</f>
        <v/>
      </c>
      <c r="AB821" s="1069" t="str" cm="1">
        <f t="array" ref="AB821">IF($D821&lt;COLUMNS($F$7:AB$7),"",INDEX(TableDiv[[GASB]:[GASB]],_xlfn.AGGREGATE(15,3,(TableDiv[[Agency]:[Agency]]=$E821)/(TableDiv[[Agency]:[Agency]]=$E821)*(ROW(TableDiv[Agency])-ROW(TableDiv[[#Headers],[Agency]])),COLUMNS($F$7:AB$7))))</f>
        <v/>
      </c>
      <c r="AC821" s="1069" t="str" cm="1">
        <f t="array" ref="AC821">IF($D821&lt;COLUMNS($F$7:AC$7),"",INDEX(TableDiv[[GASB]:[GASB]],_xlfn.AGGREGATE(15,3,(TableDiv[[Agency]:[Agency]]=$E821)/(TableDiv[[Agency]:[Agency]]=$E821)*(ROW(TableDiv[Agency])-ROW(TableDiv[[#Headers],[Agency]])),COLUMNS($F$7:AC$7))))</f>
        <v/>
      </c>
      <c r="AD821" s="1069" t="str" cm="1">
        <f t="array" ref="AD821">IF($D821&lt;COLUMNS($F$7:AD$7),"",INDEX(TableDiv[[GASB]:[GASB]],_xlfn.AGGREGATE(15,3,(TableDiv[[Agency]:[Agency]]=$E821)/(TableDiv[[Agency]:[Agency]]=$E821)*(ROW(TableDiv[Agency])-ROW(TableDiv[[#Headers],[Agency]])),COLUMNS($F$7:AD$7))))</f>
        <v/>
      </c>
      <c r="AE821" s="1069" t="str" cm="1">
        <f t="array" ref="AE821">IF($D821&lt;COLUMNS($F$7:AE$7),"",INDEX(TableDiv[[GASB]:[GASB]],_xlfn.AGGREGATE(15,3,(TableDiv[[Agency]:[Agency]]=$E821)/(TableDiv[[Agency]:[Agency]]=$E821)*(ROW(TableDiv[Agency])-ROW(TableDiv[[#Headers],[Agency]])),COLUMNS($F$7:AE$7))))</f>
        <v/>
      </c>
      <c r="AF821" s="1069" t="str" cm="1">
        <f t="array" ref="AF821">IF($D821&lt;COLUMNS($F$7:AF$7),"",INDEX(TableDiv[[GASB]:[GASB]],_xlfn.AGGREGATE(15,3,(TableDiv[[Agency]:[Agency]]=$E821)/(TableDiv[[Agency]:[Agency]]=$E821)*(ROW(TableDiv[Agency])-ROW(TableDiv[[#Headers],[Agency]])),COLUMNS($F$7:AF$7))))</f>
        <v/>
      </c>
      <c r="AG821" s="1069" t="str" cm="1">
        <f t="array" ref="AG821">IF($D821&lt;COLUMNS($F$7:AG$7),"",INDEX(TableDiv[[GASB]:[GASB]],_xlfn.AGGREGATE(15,3,(TableDiv[[Agency]:[Agency]]=$E821)/(TableDiv[[Agency]:[Agency]]=$E821)*(ROW(TableDiv[Agency])-ROW(TableDiv[[#Headers],[Agency]])),COLUMNS($F$7:AG$7))))</f>
        <v/>
      </c>
      <c r="AH821" s="1069" t="str" cm="1">
        <f t="array" ref="AH821">IF($D821&lt;COLUMNS($F$7:AH$7),"",INDEX(TableDiv[[GASB]:[GASB]],_xlfn.AGGREGATE(15,3,(TableDiv[[Agency]:[Agency]]=$E821)/(TableDiv[[Agency]:[Agency]]=$E821)*(ROW(TableDiv[Agency])-ROW(TableDiv[[#Headers],[Agency]])),COLUMNS($F$7:AH$7))))</f>
        <v/>
      </c>
      <c r="AI821" s="1069" t="str" cm="1">
        <f t="array" ref="AI821">IF($D821&lt;COLUMNS($F$7:AI$7),"",INDEX(TableDiv[[GASB]:[GASB]],_xlfn.AGGREGATE(15,3,(TableDiv[[Agency]:[Agency]]=$E821)/(TableDiv[[Agency]:[Agency]]=$E821)*(ROW(TableDiv[Agency])-ROW(TableDiv[[#Headers],[Agency]])),COLUMNS($F$7:AI$7))))</f>
        <v/>
      </c>
      <c r="AJ821" s="1069" t="str" cm="1">
        <f t="array" ref="AJ821">IF($D821&lt;COLUMNS($F$7:AJ$7),"",INDEX(TableDiv[[GASB]:[GASB]],_xlfn.AGGREGATE(15,3,(TableDiv[[Agency]:[Agency]]=$E821)/(TableDiv[[Agency]:[Agency]]=$E821)*(ROW(TableDiv[Agency])-ROW(TableDiv[[#Headers],[Agency]])),COLUMNS($F$7:AJ$7))))</f>
        <v/>
      </c>
      <c r="AK821" s="1069" t="str" cm="1">
        <f t="array" ref="AK821">IF($D821&lt;COLUMNS($F$7:AK$7),"",INDEX(TableDiv[[GASB]:[GASB]],_xlfn.AGGREGATE(15,3,(TableDiv[[Agency]:[Agency]]=$E821)/(TableDiv[[Agency]:[Agency]]=$E821)*(ROW(TableDiv[Agency])-ROW(TableDiv[[#Headers],[Agency]])),COLUMNS($F$7:AK$7))))</f>
        <v/>
      </c>
      <c r="AL821" s="1069" t="str" cm="1">
        <f t="array" ref="AL821">IF($D821&lt;COLUMNS($F$7:AL$7),"",INDEX(TableDiv[[GASB]:[GASB]],_xlfn.AGGREGATE(15,3,(TableDiv[[Agency]:[Agency]]=$E821)/(TableDiv[[Agency]:[Agency]]=$E821)*(ROW(TableDiv[Agency])-ROW(TableDiv[[#Headers],[Agency]])),COLUMNS($F$7:AL$7))))</f>
        <v/>
      </c>
      <c r="AM821" s="1069" t="str" cm="1">
        <f t="array" ref="AM821">IF($D821&lt;COLUMNS($F$7:AM$7),"",INDEX(TableDiv[[GASB]:[GASB]],_xlfn.AGGREGATE(15,3,(TableDiv[[Agency]:[Agency]]=$E821)/(TableDiv[[Agency]:[Agency]]=$E821)*(ROW(TableDiv[Agency])-ROW(TableDiv[[#Headers],[Agency]])),COLUMNS($F$7:AM$7))))</f>
        <v/>
      </c>
      <c r="AN821" s="1069"/>
      <c r="AO821" s="1069"/>
      <c r="AP821" s="1069"/>
      <c r="AQ821" s="1069"/>
      <c r="AR821" s="1069"/>
      <c r="AS821" s="1069"/>
    </row>
    <row r="822" spans="1:45">
      <c r="A822" s="1069"/>
      <c r="B822" s="1069"/>
      <c r="C822" s="1069"/>
      <c r="W822" s="1069" t="str" cm="1">
        <f t="array" ref="W822">IF($D822&lt;COLUMNS($F$7:W$7),"",INDEX(TableDiv[[GASB]:[GASB]],_xlfn.AGGREGATE(15,3,(TableDiv[[Agency]:[Agency]]=$E822)/(TableDiv[[Agency]:[Agency]]=$E822)*(ROW(TableDiv[Agency])-ROW(TableDiv[[#Headers],[Agency]])),COLUMNS($F$7:W$7))))</f>
        <v/>
      </c>
      <c r="X822" s="1069" t="str" cm="1">
        <f t="array" ref="X822">IF($D822&lt;COLUMNS($F$7:X$7),"",INDEX(TableDiv[[GASB]:[GASB]],_xlfn.AGGREGATE(15,3,(TableDiv[[Agency]:[Agency]]=$E822)/(TableDiv[[Agency]:[Agency]]=$E822)*(ROW(TableDiv[Agency])-ROW(TableDiv[[#Headers],[Agency]])),COLUMNS($F$7:X$7))))</f>
        <v/>
      </c>
      <c r="Y822" s="1069" t="str" cm="1">
        <f t="array" ref="Y822">IF($D822&lt;COLUMNS($F$7:Y$7),"",INDEX(TableDiv[[GASB]:[GASB]],_xlfn.AGGREGATE(15,3,(TableDiv[[Agency]:[Agency]]=$E822)/(TableDiv[[Agency]:[Agency]]=$E822)*(ROW(TableDiv[Agency])-ROW(TableDiv[[#Headers],[Agency]])),COLUMNS($F$7:Y$7))))</f>
        <v/>
      </c>
      <c r="Z822" s="1069" t="str" cm="1">
        <f t="array" ref="Z822">IF($D822&lt;COLUMNS($F$7:Z$7),"",INDEX(TableDiv[[GASB]:[GASB]],_xlfn.AGGREGATE(15,3,(TableDiv[[Agency]:[Agency]]=$E822)/(TableDiv[[Agency]:[Agency]]=$E822)*(ROW(TableDiv[Agency])-ROW(TableDiv[[#Headers],[Agency]])),COLUMNS($F$7:Z$7))))</f>
        <v/>
      </c>
      <c r="AA822" s="1069" t="str" cm="1">
        <f t="array" ref="AA822">IF($D822&lt;COLUMNS($F$7:AA$7),"",INDEX(TableDiv[[GASB]:[GASB]],_xlfn.AGGREGATE(15,3,(TableDiv[[Agency]:[Agency]]=$E822)/(TableDiv[[Agency]:[Agency]]=$E822)*(ROW(TableDiv[Agency])-ROW(TableDiv[[#Headers],[Agency]])),COLUMNS($F$7:AA$7))))</f>
        <v/>
      </c>
      <c r="AB822" s="1069" t="str" cm="1">
        <f t="array" ref="AB822">IF($D822&lt;COLUMNS($F$7:AB$7),"",INDEX(TableDiv[[GASB]:[GASB]],_xlfn.AGGREGATE(15,3,(TableDiv[[Agency]:[Agency]]=$E822)/(TableDiv[[Agency]:[Agency]]=$E822)*(ROW(TableDiv[Agency])-ROW(TableDiv[[#Headers],[Agency]])),COLUMNS($F$7:AB$7))))</f>
        <v/>
      </c>
      <c r="AC822" s="1069" t="str" cm="1">
        <f t="array" ref="AC822">IF($D822&lt;COLUMNS($F$7:AC$7),"",INDEX(TableDiv[[GASB]:[GASB]],_xlfn.AGGREGATE(15,3,(TableDiv[[Agency]:[Agency]]=$E822)/(TableDiv[[Agency]:[Agency]]=$E822)*(ROW(TableDiv[Agency])-ROW(TableDiv[[#Headers],[Agency]])),COLUMNS($F$7:AC$7))))</f>
        <v/>
      </c>
      <c r="AD822" s="1069" t="str" cm="1">
        <f t="array" ref="AD822">IF($D822&lt;COLUMNS($F$7:AD$7),"",INDEX(TableDiv[[GASB]:[GASB]],_xlfn.AGGREGATE(15,3,(TableDiv[[Agency]:[Agency]]=$E822)/(TableDiv[[Agency]:[Agency]]=$E822)*(ROW(TableDiv[Agency])-ROW(TableDiv[[#Headers],[Agency]])),COLUMNS($F$7:AD$7))))</f>
        <v/>
      </c>
      <c r="AE822" s="1069" t="str" cm="1">
        <f t="array" ref="AE822">IF($D822&lt;COLUMNS($F$7:AE$7),"",INDEX(TableDiv[[GASB]:[GASB]],_xlfn.AGGREGATE(15,3,(TableDiv[[Agency]:[Agency]]=$E822)/(TableDiv[[Agency]:[Agency]]=$E822)*(ROW(TableDiv[Agency])-ROW(TableDiv[[#Headers],[Agency]])),COLUMNS($F$7:AE$7))))</f>
        <v/>
      </c>
      <c r="AF822" s="1069" t="str" cm="1">
        <f t="array" ref="AF822">IF($D822&lt;COLUMNS($F$7:AF$7),"",INDEX(TableDiv[[GASB]:[GASB]],_xlfn.AGGREGATE(15,3,(TableDiv[[Agency]:[Agency]]=$E822)/(TableDiv[[Agency]:[Agency]]=$E822)*(ROW(TableDiv[Agency])-ROW(TableDiv[[#Headers],[Agency]])),COLUMNS($F$7:AF$7))))</f>
        <v/>
      </c>
      <c r="AG822" s="1069" t="str" cm="1">
        <f t="array" ref="AG822">IF($D822&lt;COLUMNS($F$7:AG$7),"",INDEX(TableDiv[[GASB]:[GASB]],_xlfn.AGGREGATE(15,3,(TableDiv[[Agency]:[Agency]]=$E822)/(TableDiv[[Agency]:[Agency]]=$E822)*(ROW(TableDiv[Agency])-ROW(TableDiv[[#Headers],[Agency]])),COLUMNS($F$7:AG$7))))</f>
        <v/>
      </c>
      <c r="AH822" s="1069" t="str" cm="1">
        <f t="array" ref="AH822">IF($D822&lt;COLUMNS($F$7:AH$7),"",INDEX(TableDiv[[GASB]:[GASB]],_xlfn.AGGREGATE(15,3,(TableDiv[[Agency]:[Agency]]=$E822)/(TableDiv[[Agency]:[Agency]]=$E822)*(ROW(TableDiv[Agency])-ROW(TableDiv[[#Headers],[Agency]])),COLUMNS($F$7:AH$7))))</f>
        <v/>
      </c>
      <c r="AI822" s="1069" t="str" cm="1">
        <f t="array" ref="AI822">IF($D822&lt;COLUMNS($F$7:AI$7),"",INDEX(TableDiv[[GASB]:[GASB]],_xlfn.AGGREGATE(15,3,(TableDiv[[Agency]:[Agency]]=$E822)/(TableDiv[[Agency]:[Agency]]=$E822)*(ROW(TableDiv[Agency])-ROW(TableDiv[[#Headers],[Agency]])),COLUMNS($F$7:AI$7))))</f>
        <v/>
      </c>
      <c r="AJ822" s="1069" t="str" cm="1">
        <f t="array" ref="AJ822">IF($D822&lt;COLUMNS($F$7:AJ$7),"",INDEX(TableDiv[[GASB]:[GASB]],_xlfn.AGGREGATE(15,3,(TableDiv[[Agency]:[Agency]]=$E822)/(TableDiv[[Agency]:[Agency]]=$E822)*(ROW(TableDiv[Agency])-ROW(TableDiv[[#Headers],[Agency]])),COLUMNS($F$7:AJ$7))))</f>
        <v/>
      </c>
      <c r="AK822" s="1069" t="str" cm="1">
        <f t="array" ref="AK822">IF($D822&lt;COLUMNS($F$7:AK$7),"",INDEX(TableDiv[[GASB]:[GASB]],_xlfn.AGGREGATE(15,3,(TableDiv[[Agency]:[Agency]]=$E822)/(TableDiv[[Agency]:[Agency]]=$E822)*(ROW(TableDiv[Agency])-ROW(TableDiv[[#Headers],[Agency]])),COLUMNS($F$7:AK$7))))</f>
        <v/>
      </c>
      <c r="AL822" s="1069" t="str" cm="1">
        <f t="array" ref="AL822">IF($D822&lt;COLUMNS($F$7:AL$7),"",INDEX(TableDiv[[GASB]:[GASB]],_xlfn.AGGREGATE(15,3,(TableDiv[[Agency]:[Agency]]=$E822)/(TableDiv[[Agency]:[Agency]]=$E822)*(ROW(TableDiv[Agency])-ROW(TableDiv[[#Headers],[Agency]])),COLUMNS($F$7:AL$7))))</f>
        <v/>
      </c>
      <c r="AM822" s="1069" t="str" cm="1">
        <f t="array" ref="AM822">IF($D822&lt;COLUMNS($F$7:AM$7),"",INDEX(TableDiv[[GASB]:[GASB]],_xlfn.AGGREGATE(15,3,(TableDiv[[Agency]:[Agency]]=$E822)/(TableDiv[[Agency]:[Agency]]=$E822)*(ROW(TableDiv[Agency])-ROW(TableDiv[[#Headers],[Agency]])),COLUMNS($F$7:AM$7))))</f>
        <v/>
      </c>
      <c r="AN822" s="1069"/>
      <c r="AO822" s="1069"/>
      <c r="AP822" s="1069"/>
      <c r="AQ822" s="1069"/>
      <c r="AR822" s="1069"/>
      <c r="AS822" s="1069"/>
    </row>
    <row r="823" spans="1:45">
      <c r="A823" s="1069"/>
      <c r="B823" s="1069"/>
      <c r="C823" s="1069"/>
      <c r="W823" s="1069" t="str" cm="1">
        <f t="array" ref="W823">IF($D823&lt;COLUMNS($F$7:W$7),"",INDEX(TableDiv[[GASB]:[GASB]],_xlfn.AGGREGATE(15,3,(TableDiv[[Agency]:[Agency]]=$E823)/(TableDiv[[Agency]:[Agency]]=$E823)*(ROW(TableDiv[Agency])-ROW(TableDiv[[#Headers],[Agency]])),COLUMNS($F$7:W$7))))</f>
        <v/>
      </c>
      <c r="X823" s="1069" t="str" cm="1">
        <f t="array" ref="X823">IF($D823&lt;COLUMNS($F$7:X$7),"",INDEX(TableDiv[[GASB]:[GASB]],_xlfn.AGGREGATE(15,3,(TableDiv[[Agency]:[Agency]]=$E823)/(TableDiv[[Agency]:[Agency]]=$E823)*(ROW(TableDiv[Agency])-ROW(TableDiv[[#Headers],[Agency]])),COLUMNS($F$7:X$7))))</f>
        <v/>
      </c>
      <c r="Y823" s="1069" t="str" cm="1">
        <f t="array" ref="Y823">IF($D823&lt;COLUMNS($F$7:Y$7),"",INDEX(TableDiv[[GASB]:[GASB]],_xlfn.AGGREGATE(15,3,(TableDiv[[Agency]:[Agency]]=$E823)/(TableDiv[[Agency]:[Agency]]=$E823)*(ROW(TableDiv[Agency])-ROW(TableDiv[[#Headers],[Agency]])),COLUMNS($F$7:Y$7))))</f>
        <v/>
      </c>
      <c r="Z823" s="1069" t="str" cm="1">
        <f t="array" ref="Z823">IF($D823&lt;COLUMNS($F$7:Z$7),"",INDEX(TableDiv[[GASB]:[GASB]],_xlfn.AGGREGATE(15,3,(TableDiv[[Agency]:[Agency]]=$E823)/(TableDiv[[Agency]:[Agency]]=$E823)*(ROW(TableDiv[Agency])-ROW(TableDiv[[#Headers],[Agency]])),COLUMNS($F$7:Z$7))))</f>
        <v/>
      </c>
      <c r="AA823" s="1069" t="str" cm="1">
        <f t="array" ref="AA823">IF($D823&lt;COLUMNS($F$7:AA$7),"",INDEX(TableDiv[[GASB]:[GASB]],_xlfn.AGGREGATE(15,3,(TableDiv[[Agency]:[Agency]]=$E823)/(TableDiv[[Agency]:[Agency]]=$E823)*(ROW(TableDiv[Agency])-ROW(TableDiv[[#Headers],[Agency]])),COLUMNS($F$7:AA$7))))</f>
        <v/>
      </c>
      <c r="AB823" s="1069" t="str" cm="1">
        <f t="array" ref="AB823">IF($D823&lt;COLUMNS($F$7:AB$7),"",INDEX(TableDiv[[GASB]:[GASB]],_xlfn.AGGREGATE(15,3,(TableDiv[[Agency]:[Agency]]=$E823)/(TableDiv[[Agency]:[Agency]]=$E823)*(ROW(TableDiv[Agency])-ROW(TableDiv[[#Headers],[Agency]])),COLUMNS($F$7:AB$7))))</f>
        <v/>
      </c>
      <c r="AC823" s="1069" t="str" cm="1">
        <f t="array" ref="AC823">IF($D823&lt;COLUMNS($F$7:AC$7),"",INDEX(TableDiv[[GASB]:[GASB]],_xlfn.AGGREGATE(15,3,(TableDiv[[Agency]:[Agency]]=$E823)/(TableDiv[[Agency]:[Agency]]=$E823)*(ROW(TableDiv[Agency])-ROW(TableDiv[[#Headers],[Agency]])),COLUMNS($F$7:AC$7))))</f>
        <v/>
      </c>
      <c r="AD823" s="1069" t="str" cm="1">
        <f t="array" ref="AD823">IF($D823&lt;COLUMNS($F$7:AD$7),"",INDEX(TableDiv[[GASB]:[GASB]],_xlfn.AGGREGATE(15,3,(TableDiv[[Agency]:[Agency]]=$E823)/(TableDiv[[Agency]:[Agency]]=$E823)*(ROW(TableDiv[Agency])-ROW(TableDiv[[#Headers],[Agency]])),COLUMNS($F$7:AD$7))))</f>
        <v/>
      </c>
      <c r="AE823" s="1069" t="str" cm="1">
        <f t="array" ref="AE823">IF($D823&lt;COLUMNS($F$7:AE$7),"",INDEX(TableDiv[[GASB]:[GASB]],_xlfn.AGGREGATE(15,3,(TableDiv[[Agency]:[Agency]]=$E823)/(TableDiv[[Agency]:[Agency]]=$E823)*(ROW(TableDiv[Agency])-ROW(TableDiv[[#Headers],[Agency]])),COLUMNS($F$7:AE$7))))</f>
        <v/>
      </c>
      <c r="AF823" s="1069" t="str" cm="1">
        <f t="array" ref="AF823">IF($D823&lt;COLUMNS($F$7:AF$7),"",INDEX(TableDiv[[GASB]:[GASB]],_xlfn.AGGREGATE(15,3,(TableDiv[[Agency]:[Agency]]=$E823)/(TableDiv[[Agency]:[Agency]]=$E823)*(ROW(TableDiv[Agency])-ROW(TableDiv[[#Headers],[Agency]])),COLUMNS($F$7:AF$7))))</f>
        <v/>
      </c>
      <c r="AG823" s="1069" t="str" cm="1">
        <f t="array" ref="AG823">IF($D823&lt;COLUMNS($F$7:AG$7),"",INDEX(TableDiv[[GASB]:[GASB]],_xlfn.AGGREGATE(15,3,(TableDiv[[Agency]:[Agency]]=$E823)/(TableDiv[[Agency]:[Agency]]=$E823)*(ROW(TableDiv[Agency])-ROW(TableDiv[[#Headers],[Agency]])),COLUMNS($F$7:AG$7))))</f>
        <v/>
      </c>
      <c r="AH823" s="1069" t="str" cm="1">
        <f t="array" ref="AH823">IF($D823&lt;COLUMNS($F$7:AH$7),"",INDEX(TableDiv[[GASB]:[GASB]],_xlfn.AGGREGATE(15,3,(TableDiv[[Agency]:[Agency]]=$E823)/(TableDiv[[Agency]:[Agency]]=$E823)*(ROW(TableDiv[Agency])-ROW(TableDiv[[#Headers],[Agency]])),COLUMNS($F$7:AH$7))))</f>
        <v/>
      </c>
      <c r="AI823" s="1069" t="str" cm="1">
        <f t="array" ref="AI823">IF($D823&lt;COLUMNS($F$7:AI$7),"",INDEX(TableDiv[[GASB]:[GASB]],_xlfn.AGGREGATE(15,3,(TableDiv[[Agency]:[Agency]]=$E823)/(TableDiv[[Agency]:[Agency]]=$E823)*(ROW(TableDiv[Agency])-ROW(TableDiv[[#Headers],[Agency]])),COLUMNS($F$7:AI$7))))</f>
        <v/>
      </c>
      <c r="AJ823" s="1069" t="str" cm="1">
        <f t="array" ref="AJ823">IF($D823&lt;COLUMNS($F$7:AJ$7),"",INDEX(TableDiv[[GASB]:[GASB]],_xlfn.AGGREGATE(15,3,(TableDiv[[Agency]:[Agency]]=$E823)/(TableDiv[[Agency]:[Agency]]=$E823)*(ROW(TableDiv[Agency])-ROW(TableDiv[[#Headers],[Agency]])),COLUMNS($F$7:AJ$7))))</f>
        <v/>
      </c>
      <c r="AK823" s="1069" t="str" cm="1">
        <f t="array" ref="AK823">IF($D823&lt;COLUMNS($F$7:AK$7),"",INDEX(TableDiv[[GASB]:[GASB]],_xlfn.AGGREGATE(15,3,(TableDiv[[Agency]:[Agency]]=$E823)/(TableDiv[[Agency]:[Agency]]=$E823)*(ROW(TableDiv[Agency])-ROW(TableDiv[[#Headers],[Agency]])),COLUMNS($F$7:AK$7))))</f>
        <v/>
      </c>
      <c r="AL823" s="1069" t="str" cm="1">
        <f t="array" ref="AL823">IF($D823&lt;COLUMNS($F$7:AL$7),"",INDEX(TableDiv[[GASB]:[GASB]],_xlfn.AGGREGATE(15,3,(TableDiv[[Agency]:[Agency]]=$E823)/(TableDiv[[Agency]:[Agency]]=$E823)*(ROW(TableDiv[Agency])-ROW(TableDiv[[#Headers],[Agency]])),COLUMNS($F$7:AL$7))))</f>
        <v/>
      </c>
      <c r="AM823" s="1069" t="str" cm="1">
        <f t="array" ref="AM823">IF($D823&lt;COLUMNS($F$7:AM$7),"",INDEX(TableDiv[[GASB]:[GASB]],_xlfn.AGGREGATE(15,3,(TableDiv[[Agency]:[Agency]]=$E823)/(TableDiv[[Agency]:[Agency]]=$E823)*(ROW(TableDiv[Agency])-ROW(TableDiv[[#Headers],[Agency]])),COLUMNS($F$7:AM$7))))</f>
        <v/>
      </c>
      <c r="AN823" s="1069"/>
      <c r="AO823" s="1069"/>
      <c r="AP823" s="1069"/>
      <c r="AQ823" s="1069"/>
      <c r="AR823" s="1069"/>
      <c r="AS823" s="1069"/>
    </row>
    <row r="824" spans="1:45">
      <c r="A824" s="1069"/>
      <c r="B824" s="1069"/>
      <c r="C824" s="1069"/>
      <c r="W824" s="1069" t="str" cm="1">
        <f t="array" ref="W824">IF($D824&lt;COLUMNS($F$7:W$7),"",INDEX(TableDiv[[GASB]:[GASB]],_xlfn.AGGREGATE(15,3,(TableDiv[[Agency]:[Agency]]=$E824)/(TableDiv[[Agency]:[Agency]]=$E824)*(ROW(TableDiv[Agency])-ROW(TableDiv[[#Headers],[Agency]])),COLUMNS($F$7:W$7))))</f>
        <v/>
      </c>
      <c r="X824" s="1069" t="str" cm="1">
        <f t="array" ref="X824">IF($D824&lt;COLUMNS($F$7:X$7),"",INDEX(TableDiv[[GASB]:[GASB]],_xlfn.AGGREGATE(15,3,(TableDiv[[Agency]:[Agency]]=$E824)/(TableDiv[[Agency]:[Agency]]=$E824)*(ROW(TableDiv[Agency])-ROW(TableDiv[[#Headers],[Agency]])),COLUMNS($F$7:X$7))))</f>
        <v/>
      </c>
      <c r="Y824" s="1069" t="str" cm="1">
        <f t="array" ref="Y824">IF($D824&lt;COLUMNS($F$7:Y$7),"",INDEX(TableDiv[[GASB]:[GASB]],_xlfn.AGGREGATE(15,3,(TableDiv[[Agency]:[Agency]]=$E824)/(TableDiv[[Agency]:[Agency]]=$E824)*(ROW(TableDiv[Agency])-ROW(TableDiv[[#Headers],[Agency]])),COLUMNS($F$7:Y$7))))</f>
        <v/>
      </c>
      <c r="Z824" s="1069" t="str" cm="1">
        <f t="array" ref="Z824">IF($D824&lt;COLUMNS($F$7:Z$7),"",INDEX(TableDiv[[GASB]:[GASB]],_xlfn.AGGREGATE(15,3,(TableDiv[[Agency]:[Agency]]=$E824)/(TableDiv[[Agency]:[Agency]]=$E824)*(ROW(TableDiv[Agency])-ROW(TableDiv[[#Headers],[Agency]])),COLUMNS($F$7:Z$7))))</f>
        <v/>
      </c>
      <c r="AA824" s="1069" t="str" cm="1">
        <f t="array" ref="AA824">IF($D824&lt;COLUMNS($F$7:AA$7),"",INDEX(TableDiv[[GASB]:[GASB]],_xlfn.AGGREGATE(15,3,(TableDiv[[Agency]:[Agency]]=$E824)/(TableDiv[[Agency]:[Agency]]=$E824)*(ROW(TableDiv[Agency])-ROW(TableDiv[[#Headers],[Agency]])),COLUMNS($F$7:AA$7))))</f>
        <v/>
      </c>
      <c r="AB824" s="1069" t="str" cm="1">
        <f t="array" ref="AB824">IF($D824&lt;COLUMNS($F$7:AB$7),"",INDEX(TableDiv[[GASB]:[GASB]],_xlfn.AGGREGATE(15,3,(TableDiv[[Agency]:[Agency]]=$E824)/(TableDiv[[Agency]:[Agency]]=$E824)*(ROW(TableDiv[Agency])-ROW(TableDiv[[#Headers],[Agency]])),COLUMNS($F$7:AB$7))))</f>
        <v/>
      </c>
      <c r="AC824" s="1069" t="str" cm="1">
        <f t="array" ref="AC824">IF($D824&lt;COLUMNS($F$7:AC$7),"",INDEX(TableDiv[[GASB]:[GASB]],_xlfn.AGGREGATE(15,3,(TableDiv[[Agency]:[Agency]]=$E824)/(TableDiv[[Agency]:[Agency]]=$E824)*(ROW(TableDiv[Agency])-ROW(TableDiv[[#Headers],[Agency]])),COLUMNS($F$7:AC$7))))</f>
        <v/>
      </c>
      <c r="AD824" s="1069" t="str" cm="1">
        <f t="array" ref="AD824">IF($D824&lt;COLUMNS($F$7:AD$7),"",INDEX(TableDiv[[GASB]:[GASB]],_xlfn.AGGREGATE(15,3,(TableDiv[[Agency]:[Agency]]=$E824)/(TableDiv[[Agency]:[Agency]]=$E824)*(ROW(TableDiv[Agency])-ROW(TableDiv[[#Headers],[Agency]])),COLUMNS($F$7:AD$7))))</f>
        <v/>
      </c>
      <c r="AE824" s="1069" t="str" cm="1">
        <f t="array" ref="AE824">IF($D824&lt;COLUMNS($F$7:AE$7),"",INDEX(TableDiv[[GASB]:[GASB]],_xlfn.AGGREGATE(15,3,(TableDiv[[Agency]:[Agency]]=$E824)/(TableDiv[[Agency]:[Agency]]=$E824)*(ROW(TableDiv[Agency])-ROW(TableDiv[[#Headers],[Agency]])),COLUMNS($F$7:AE$7))))</f>
        <v/>
      </c>
      <c r="AF824" s="1069" t="str" cm="1">
        <f t="array" ref="AF824">IF($D824&lt;COLUMNS($F$7:AF$7),"",INDEX(TableDiv[[GASB]:[GASB]],_xlfn.AGGREGATE(15,3,(TableDiv[[Agency]:[Agency]]=$E824)/(TableDiv[[Agency]:[Agency]]=$E824)*(ROW(TableDiv[Agency])-ROW(TableDiv[[#Headers],[Agency]])),COLUMNS($F$7:AF$7))))</f>
        <v/>
      </c>
      <c r="AG824" s="1069" t="str" cm="1">
        <f t="array" ref="AG824">IF($D824&lt;COLUMNS($F$7:AG$7),"",INDEX(TableDiv[[GASB]:[GASB]],_xlfn.AGGREGATE(15,3,(TableDiv[[Agency]:[Agency]]=$E824)/(TableDiv[[Agency]:[Agency]]=$E824)*(ROW(TableDiv[Agency])-ROW(TableDiv[[#Headers],[Agency]])),COLUMNS($F$7:AG$7))))</f>
        <v/>
      </c>
      <c r="AH824" s="1069" t="str" cm="1">
        <f t="array" ref="AH824">IF($D824&lt;COLUMNS($F$7:AH$7),"",INDEX(TableDiv[[GASB]:[GASB]],_xlfn.AGGREGATE(15,3,(TableDiv[[Agency]:[Agency]]=$E824)/(TableDiv[[Agency]:[Agency]]=$E824)*(ROW(TableDiv[Agency])-ROW(TableDiv[[#Headers],[Agency]])),COLUMNS($F$7:AH$7))))</f>
        <v/>
      </c>
      <c r="AI824" s="1069" t="str" cm="1">
        <f t="array" ref="AI824">IF($D824&lt;COLUMNS($F$7:AI$7),"",INDEX(TableDiv[[GASB]:[GASB]],_xlfn.AGGREGATE(15,3,(TableDiv[[Agency]:[Agency]]=$E824)/(TableDiv[[Agency]:[Agency]]=$E824)*(ROW(TableDiv[Agency])-ROW(TableDiv[[#Headers],[Agency]])),COLUMNS($F$7:AI$7))))</f>
        <v/>
      </c>
      <c r="AJ824" s="1069" t="str" cm="1">
        <f t="array" ref="AJ824">IF($D824&lt;COLUMNS($F$7:AJ$7),"",INDEX(TableDiv[[GASB]:[GASB]],_xlfn.AGGREGATE(15,3,(TableDiv[[Agency]:[Agency]]=$E824)/(TableDiv[[Agency]:[Agency]]=$E824)*(ROW(TableDiv[Agency])-ROW(TableDiv[[#Headers],[Agency]])),COLUMNS($F$7:AJ$7))))</f>
        <v/>
      </c>
      <c r="AK824" s="1069" t="str" cm="1">
        <f t="array" ref="AK824">IF($D824&lt;COLUMNS($F$7:AK$7),"",INDEX(TableDiv[[GASB]:[GASB]],_xlfn.AGGREGATE(15,3,(TableDiv[[Agency]:[Agency]]=$E824)/(TableDiv[[Agency]:[Agency]]=$E824)*(ROW(TableDiv[Agency])-ROW(TableDiv[[#Headers],[Agency]])),COLUMNS($F$7:AK$7))))</f>
        <v/>
      </c>
      <c r="AL824" s="1069" t="str" cm="1">
        <f t="array" ref="AL824">IF($D824&lt;COLUMNS($F$7:AL$7),"",INDEX(TableDiv[[GASB]:[GASB]],_xlfn.AGGREGATE(15,3,(TableDiv[[Agency]:[Agency]]=$E824)/(TableDiv[[Agency]:[Agency]]=$E824)*(ROW(TableDiv[Agency])-ROW(TableDiv[[#Headers],[Agency]])),COLUMNS($F$7:AL$7))))</f>
        <v/>
      </c>
      <c r="AM824" s="1069" t="str" cm="1">
        <f t="array" ref="AM824">IF($D824&lt;COLUMNS($F$7:AM$7),"",INDEX(TableDiv[[GASB]:[GASB]],_xlfn.AGGREGATE(15,3,(TableDiv[[Agency]:[Agency]]=$E824)/(TableDiv[[Agency]:[Agency]]=$E824)*(ROW(TableDiv[Agency])-ROW(TableDiv[[#Headers],[Agency]])),COLUMNS($F$7:AM$7))))</f>
        <v/>
      </c>
      <c r="AN824" s="1069"/>
      <c r="AO824" s="1069"/>
      <c r="AP824" s="1069"/>
      <c r="AQ824" s="1069"/>
      <c r="AR824" s="1069"/>
      <c r="AS824" s="1069"/>
    </row>
    <row r="825" spans="1:45">
      <c r="A825" s="1069"/>
      <c r="B825" s="1069"/>
      <c r="C825" s="1069"/>
      <c r="W825" s="1069" t="str" cm="1">
        <f t="array" ref="W825">IF($D825&lt;COLUMNS($F$7:W$7),"",INDEX(TableDiv[[GASB]:[GASB]],_xlfn.AGGREGATE(15,3,(TableDiv[[Agency]:[Agency]]=$E825)/(TableDiv[[Agency]:[Agency]]=$E825)*(ROW(TableDiv[Agency])-ROW(TableDiv[[#Headers],[Agency]])),COLUMNS($F$7:W$7))))</f>
        <v/>
      </c>
      <c r="X825" s="1069" t="str" cm="1">
        <f t="array" ref="X825">IF($D825&lt;COLUMNS($F$7:X$7),"",INDEX(TableDiv[[GASB]:[GASB]],_xlfn.AGGREGATE(15,3,(TableDiv[[Agency]:[Agency]]=$E825)/(TableDiv[[Agency]:[Agency]]=$E825)*(ROW(TableDiv[Agency])-ROW(TableDiv[[#Headers],[Agency]])),COLUMNS($F$7:X$7))))</f>
        <v/>
      </c>
      <c r="Y825" s="1069" t="str" cm="1">
        <f t="array" ref="Y825">IF($D825&lt;COLUMNS($F$7:Y$7),"",INDEX(TableDiv[[GASB]:[GASB]],_xlfn.AGGREGATE(15,3,(TableDiv[[Agency]:[Agency]]=$E825)/(TableDiv[[Agency]:[Agency]]=$E825)*(ROW(TableDiv[Agency])-ROW(TableDiv[[#Headers],[Agency]])),COLUMNS($F$7:Y$7))))</f>
        <v/>
      </c>
      <c r="Z825" s="1069" t="str" cm="1">
        <f t="array" ref="Z825">IF($D825&lt;COLUMNS($F$7:Z$7),"",INDEX(TableDiv[[GASB]:[GASB]],_xlfn.AGGREGATE(15,3,(TableDiv[[Agency]:[Agency]]=$E825)/(TableDiv[[Agency]:[Agency]]=$E825)*(ROW(TableDiv[Agency])-ROW(TableDiv[[#Headers],[Agency]])),COLUMNS($F$7:Z$7))))</f>
        <v/>
      </c>
      <c r="AA825" s="1069" t="str" cm="1">
        <f t="array" ref="AA825">IF($D825&lt;COLUMNS($F$7:AA$7),"",INDEX(TableDiv[[GASB]:[GASB]],_xlfn.AGGREGATE(15,3,(TableDiv[[Agency]:[Agency]]=$E825)/(TableDiv[[Agency]:[Agency]]=$E825)*(ROW(TableDiv[Agency])-ROW(TableDiv[[#Headers],[Agency]])),COLUMNS($F$7:AA$7))))</f>
        <v/>
      </c>
      <c r="AB825" s="1069" t="str" cm="1">
        <f t="array" ref="AB825">IF($D825&lt;COLUMNS($F$7:AB$7),"",INDEX(TableDiv[[GASB]:[GASB]],_xlfn.AGGREGATE(15,3,(TableDiv[[Agency]:[Agency]]=$E825)/(TableDiv[[Agency]:[Agency]]=$E825)*(ROW(TableDiv[Agency])-ROW(TableDiv[[#Headers],[Agency]])),COLUMNS($F$7:AB$7))))</f>
        <v/>
      </c>
      <c r="AC825" s="1069" t="str" cm="1">
        <f t="array" ref="AC825">IF($D825&lt;COLUMNS($F$7:AC$7),"",INDEX(TableDiv[[GASB]:[GASB]],_xlfn.AGGREGATE(15,3,(TableDiv[[Agency]:[Agency]]=$E825)/(TableDiv[[Agency]:[Agency]]=$E825)*(ROW(TableDiv[Agency])-ROW(TableDiv[[#Headers],[Agency]])),COLUMNS($F$7:AC$7))))</f>
        <v/>
      </c>
      <c r="AD825" s="1069" t="str" cm="1">
        <f t="array" ref="AD825">IF($D825&lt;COLUMNS($F$7:AD$7),"",INDEX(TableDiv[[GASB]:[GASB]],_xlfn.AGGREGATE(15,3,(TableDiv[[Agency]:[Agency]]=$E825)/(TableDiv[[Agency]:[Agency]]=$E825)*(ROW(TableDiv[Agency])-ROW(TableDiv[[#Headers],[Agency]])),COLUMNS($F$7:AD$7))))</f>
        <v/>
      </c>
      <c r="AE825" s="1069" t="str" cm="1">
        <f t="array" ref="AE825">IF($D825&lt;COLUMNS($F$7:AE$7),"",INDEX(TableDiv[[GASB]:[GASB]],_xlfn.AGGREGATE(15,3,(TableDiv[[Agency]:[Agency]]=$E825)/(TableDiv[[Agency]:[Agency]]=$E825)*(ROW(TableDiv[Agency])-ROW(TableDiv[[#Headers],[Agency]])),COLUMNS($F$7:AE$7))))</f>
        <v/>
      </c>
      <c r="AF825" s="1069" t="str" cm="1">
        <f t="array" ref="AF825">IF($D825&lt;COLUMNS($F$7:AF$7),"",INDEX(TableDiv[[GASB]:[GASB]],_xlfn.AGGREGATE(15,3,(TableDiv[[Agency]:[Agency]]=$E825)/(TableDiv[[Agency]:[Agency]]=$E825)*(ROW(TableDiv[Agency])-ROW(TableDiv[[#Headers],[Agency]])),COLUMNS($F$7:AF$7))))</f>
        <v/>
      </c>
      <c r="AG825" s="1069" t="str" cm="1">
        <f t="array" ref="AG825">IF($D825&lt;COLUMNS($F$7:AG$7),"",INDEX(TableDiv[[GASB]:[GASB]],_xlfn.AGGREGATE(15,3,(TableDiv[[Agency]:[Agency]]=$E825)/(TableDiv[[Agency]:[Agency]]=$E825)*(ROW(TableDiv[Agency])-ROW(TableDiv[[#Headers],[Agency]])),COLUMNS($F$7:AG$7))))</f>
        <v/>
      </c>
      <c r="AH825" s="1069" t="str" cm="1">
        <f t="array" ref="AH825">IF($D825&lt;COLUMNS($F$7:AH$7),"",INDEX(TableDiv[[GASB]:[GASB]],_xlfn.AGGREGATE(15,3,(TableDiv[[Agency]:[Agency]]=$E825)/(TableDiv[[Agency]:[Agency]]=$E825)*(ROW(TableDiv[Agency])-ROW(TableDiv[[#Headers],[Agency]])),COLUMNS($F$7:AH$7))))</f>
        <v/>
      </c>
      <c r="AI825" s="1069" t="str" cm="1">
        <f t="array" ref="AI825">IF($D825&lt;COLUMNS($F$7:AI$7),"",INDEX(TableDiv[[GASB]:[GASB]],_xlfn.AGGREGATE(15,3,(TableDiv[[Agency]:[Agency]]=$E825)/(TableDiv[[Agency]:[Agency]]=$E825)*(ROW(TableDiv[Agency])-ROW(TableDiv[[#Headers],[Agency]])),COLUMNS($F$7:AI$7))))</f>
        <v/>
      </c>
      <c r="AJ825" s="1069" t="str" cm="1">
        <f t="array" ref="AJ825">IF($D825&lt;COLUMNS($F$7:AJ$7),"",INDEX(TableDiv[[GASB]:[GASB]],_xlfn.AGGREGATE(15,3,(TableDiv[[Agency]:[Agency]]=$E825)/(TableDiv[[Agency]:[Agency]]=$E825)*(ROW(TableDiv[Agency])-ROW(TableDiv[[#Headers],[Agency]])),COLUMNS($F$7:AJ$7))))</f>
        <v/>
      </c>
      <c r="AK825" s="1069" t="str" cm="1">
        <f t="array" ref="AK825">IF($D825&lt;COLUMNS($F$7:AK$7),"",INDEX(TableDiv[[GASB]:[GASB]],_xlfn.AGGREGATE(15,3,(TableDiv[[Agency]:[Agency]]=$E825)/(TableDiv[[Agency]:[Agency]]=$E825)*(ROW(TableDiv[Agency])-ROW(TableDiv[[#Headers],[Agency]])),COLUMNS($F$7:AK$7))))</f>
        <v/>
      </c>
      <c r="AL825" s="1069" t="str" cm="1">
        <f t="array" ref="AL825">IF($D825&lt;COLUMNS($F$7:AL$7),"",INDEX(TableDiv[[GASB]:[GASB]],_xlfn.AGGREGATE(15,3,(TableDiv[[Agency]:[Agency]]=$E825)/(TableDiv[[Agency]:[Agency]]=$E825)*(ROW(TableDiv[Agency])-ROW(TableDiv[[#Headers],[Agency]])),COLUMNS($F$7:AL$7))))</f>
        <v/>
      </c>
      <c r="AM825" s="1069" t="str" cm="1">
        <f t="array" ref="AM825">IF($D825&lt;COLUMNS($F$7:AM$7),"",INDEX(TableDiv[[GASB]:[GASB]],_xlfn.AGGREGATE(15,3,(TableDiv[[Agency]:[Agency]]=$E825)/(TableDiv[[Agency]:[Agency]]=$E825)*(ROW(TableDiv[Agency])-ROW(TableDiv[[#Headers],[Agency]])),COLUMNS($F$7:AM$7))))</f>
        <v/>
      </c>
      <c r="AN825" s="1069"/>
      <c r="AO825" s="1069"/>
      <c r="AP825" s="1069"/>
      <c r="AQ825" s="1069"/>
      <c r="AR825" s="1069"/>
      <c r="AS825" s="1069"/>
    </row>
    <row r="826" spans="1:45">
      <c r="A826" s="1069"/>
      <c r="B826" s="1069"/>
      <c r="C826" s="1069"/>
      <c r="W826" s="1069" t="str" cm="1">
        <f t="array" ref="W826">IF($D826&lt;COLUMNS($F$7:W$7),"",INDEX(TableDiv[[GASB]:[GASB]],_xlfn.AGGREGATE(15,3,(TableDiv[[Agency]:[Agency]]=$E826)/(TableDiv[[Agency]:[Agency]]=$E826)*(ROW(TableDiv[Agency])-ROW(TableDiv[[#Headers],[Agency]])),COLUMNS($F$7:W$7))))</f>
        <v/>
      </c>
      <c r="X826" s="1069" t="str" cm="1">
        <f t="array" ref="X826">IF($D826&lt;COLUMNS($F$7:X$7),"",INDEX(TableDiv[[GASB]:[GASB]],_xlfn.AGGREGATE(15,3,(TableDiv[[Agency]:[Agency]]=$E826)/(TableDiv[[Agency]:[Agency]]=$E826)*(ROW(TableDiv[Agency])-ROW(TableDiv[[#Headers],[Agency]])),COLUMNS($F$7:X$7))))</f>
        <v/>
      </c>
      <c r="Y826" s="1069" t="str" cm="1">
        <f t="array" ref="Y826">IF($D826&lt;COLUMNS($F$7:Y$7),"",INDEX(TableDiv[[GASB]:[GASB]],_xlfn.AGGREGATE(15,3,(TableDiv[[Agency]:[Agency]]=$E826)/(TableDiv[[Agency]:[Agency]]=$E826)*(ROW(TableDiv[Agency])-ROW(TableDiv[[#Headers],[Agency]])),COLUMNS($F$7:Y$7))))</f>
        <v/>
      </c>
      <c r="Z826" s="1069" t="str" cm="1">
        <f t="array" ref="Z826">IF($D826&lt;COLUMNS($F$7:Z$7),"",INDEX(TableDiv[[GASB]:[GASB]],_xlfn.AGGREGATE(15,3,(TableDiv[[Agency]:[Agency]]=$E826)/(TableDiv[[Agency]:[Agency]]=$E826)*(ROW(TableDiv[Agency])-ROW(TableDiv[[#Headers],[Agency]])),COLUMNS($F$7:Z$7))))</f>
        <v/>
      </c>
      <c r="AA826" s="1069" t="str" cm="1">
        <f t="array" ref="AA826">IF($D826&lt;COLUMNS($F$7:AA$7),"",INDEX(TableDiv[[GASB]:[GASB]],_xlfn.AGGREGATE(15,3,(TableDiv[[Agency]:[Agency]]=$E826)/(TableDiv[[Agency]:[Agency]]=$E826)*(ROW(TableDiv[Agency])-ROW(TableDiv[[#Headers],[Agency]])),COLUMNS($F$7:AA$7))))</f>
        <v/>
      </c>
      <c r="AB826" s="1069" t="str" cm="1">
        <f t="array" ref="AB826">IF($D826&lt;COLUMNS($F$7:AB$7),"",INDEX(TableDiv[[GASB]:[GASB]],_xlfn.AGGREGATE(15,3,(TableDiv[[Agency]:[Agency]]=$E826)/(TableDiv[[Agency]:[Agency]]=$E826)*(ROW(TableDiv[Agency])-ROW(TableDiv[[#Headers],[Agency]])),COLUMNS($F$7:AB$7))))</f>
        <v/>
      </c>
      <c r="AC826" s="1069" t="str" cm="1">
        <f t="array" ref="AC826">IF($D826&lt;COLUMNS($F$7:AC$7),"",INDEX(TableDiv[[GASB]:[GASB]],_xlfn.AGGREGATE(15,3,(TableDiv[[Agency]:[Agency]]=$E826)/(TableDiv[[Agency]:[Agency]]=$E826)*(ROW(TableDiv[Agency])-ROW(TableDiv[[#Headers],[Agency]])),COLUMNS($F$7:AC$7))))</f>
        <v/>
      </c>
      <c r="AD826" s="1069" t="str" cm="1">
        <f t="array" ref="AD826">IF($D826&lt;COLUMNS($F$7:AD$7),"",INDEX(TableDiv[[GASB]:[GASB]],_xlfn.AGGREGATE(15,3,(TableDiv[[Agency]:[Agency]]=$E826)/(TableDiv[[Agency]:[Agency]]=$E826)*(ROW(TableDiv[Agency])-ROW(TableDiv[[#Headers],[Agency]])),COLUMNS($F$7:AD$7))))</f>
        <v/>
      </c>
      <c r="AE826" s="1069" t="str" cm="1">
        <f t="array" ref="AE826">IF($D826&lt;COLUMNS($F$7:AE$7),"",INDEX(TableDiv[[GASB]:[GASB]],_xlfn.AGGREGATE(15,3,(TableDiv[[Agency]:[Agency]]=$E826)/(TableDiv[[Agency]:[Agency]]=$E826)*(ROW(TableDiv[Agency])-ROW(TableDiv[[#Headers],[Agency]])),COLUMNS($F$7:AE$7))))</f>
        <v/>
      </c>
      <c r="AF826" s="1069" t="str" cm="1">
        <f t="array" ref="AF826">IF($D826&lt;COLUMNS($F$7:AF$7),"",INDEX(TableDiv[[GASB]:[GASB]],_xlfn.AGGREGATE(15,3,(TableDiv[[Agency]:[Agency]]=$E826)/(TableDiv[[Agency]:[Agency]]=$E826)*(ROW(TableDiv[Agency])-ROW(TableDiv[[#Headers],[Agency]])),COLUMNS($F$7:AF$7))))</f>
        <v/>
      </c>
      <c r="AG826" s="1069" t="str" cm="1">
        <f t="array" ref="AG826">IF($D826&lt;COLUMNS($F$7:AG$7),"",INDEX(TableDiv[[GASB]:[GASB]],_xlfn.AGGREGATE(15,3,(TableDiv[[Agency]:[Agency]]=$E826)/(TableDiv[[Agency]:[Agency]]=$E826)*(ROW(TableDiv[Agency])-ROW(TableDiv[[#Headers],[Agency]])),COLUMNS($F$7:AG$7))))</f>
        <v/>
      </c>
      <c r="AH826" s="1069" t="str" cm="1">
        <f t="array" ref="AH826">IF($D826&lt;COLUMNS($F$7:AH$7),"",INDEX(TableDiv[[GASB]:[GASB]],_xlfn.AGGREGATE(15,3,(TableDiv[[Agency]:[Agency]]=$E826)/(TableDiv[[Agency]:[Agency]]=$E826)*(ROW(TableDiv[Agency])-ROW(TableDiv[[#Headers],[Agency]])),COLUMNS($F$7:AH$7))))</f>
        <v/>
      </c>
      <c r="AI826" s="1069" t="str" cm="1">
        <f t="array" ref="AI826">IF($D826&lt;COLUMNS($F$7:AI$7),"",INDEX(TableDiv[[GASB]:[GASB]],_xlfn.AGGREGATE(15,3,(TableDiv[[Agency]:[Agency]]=$E826)/(TableDiv[[Agency]:[Agency]]=$E826)*(ROW(TableDiv[Agency])-ROW(TableDiv[[#Headers],[Agency]])),COLUMNS($F$7:AI$7))))</f>
        <v/>
      </c>
      <c r="AJ826" s="1069" t="str" cm="1">
        <f t="array" ref="AJ826">IF($D826&lt;COLUMNS($F$7:AJ$7),"",INDEX(TableDiv[[GASB]:[GASB]],_xlfn.AGGREGATE(15,3,(TableDiv[[Agency]:[Agency]]=$E826)/(TableDiv[[Agency]:[Agency]]=$E826)*(ROW(TableDiv[Agency])-ROW(TableDiv[[#Headers],[Agency]])),COLUMNS($F$7:AJ$7))))</f>
        <v/>
      </c>
      <c r="AK826" s="1069" t="str" cm="1">
        <f t="array" ref="AK826">IF($D826&lt;COLUMNS($F$7:AK$7),"",INDEX(TableDiv[[GASB]:[GASB]],_xlfn.AGGREGATE(15,3,(TableDiv[[Agency]:[Agency]]=$E826)/(TableDiv[[Agency]:[Agency]]=$E826)*(ROW(TableDiv[Agency])-ROW(TableDiv[[#Headers],[Agency]])),COLUMNS($F$7:AK$7))))</f>
        <v/>
      </c>
      <c r="AL826" s="1069" t="str" cm="1">
        <f t="array" ref="AL826">IF($D826&lt;COLUMNS($F$7:AL$7),"",INDEX(TableDiv[[GASB]:[GASB]],_xlfn.AGGREGATE(15,3,(TableDiv[[Agency]:[Agency]]=$E826)/(TableDiv[[Agency]:[Agency]]=$E826)*(ROW(TableDiv[Agency])-ROW(TableDiv[[#Headers],[Agency]])),COLUMNS($F$7:AL$7))))</f>
        <v/>
      </c>
      <c r="AM826" s="1069" t="str" cm="1">
        <f t="array" ref="AM826">IF($D826&lt;COLUMNS($F$7:AM$7),"",INDEX(TableDiv[[GASB]:[GASB]],_xlfn.AGGREGATE(15,3,(TableDiv[[Agency]:[Agency]]=$E826)/(TableDiv[[Agency]:[Agency]]=$E826)*(ROW(TableDiv[Agency])-ROW(TableDiv[[#Headers],[Agency]])),COLUMNS($F$7:AM$7))))</f>
        <v/>
      </c>
      <c r="AN826" s="1069"/>
      <c r="AO826" s="1069"/>
      <c r="AP826" s="1069"/>
      <c r="AQ826" s="1069"/>
      <c r="AR826" s="1069"/>
      <c r="AS826" s="1069"/>
    </row>
    <row r="827" spans="1:45">
      <c r="A827" s="1069"/>
      <c r="B827" s="1069"/>
      <c r="C827" s="1069"/>
      <c r="W827" s="1069" t="str" cm="1">
        <f t="array" ref="W827">IF($D827&lt;COLUMNS($F$7:W$7),"",INDEX(TableDiv[[GASB]:[GASB]],_xlfn.AGGREGATE(15,3,(TableDiv[[Agency]:[Agency]]=$E827)/(TableDiv[[Agency]:[Agency]]=$E827)*(ROW(TableDiv[Agency])-ROW(TableDiv[[#Headers],[Agency]])),COLUMNS($F$7:W$7))))</f>
        <v/>
      </c>
      <c r="X827" s="1069" t="str" cm="1">
        <f t="array" ref="X827">IF($D827&lt;COLUMNS($F$7:X$7),"",INDEX(TableDiv[[GASB]:[GASB]],_xlfn.AGGREGATE(15,3,(TableDiv[[Agency]:[Agency]]=$E827)/(TableDiv[[Agency]:[Agency]]=$E827)*(ROW(TableDiv[Agency])-ROW(TableDiv[[#Headers],[Agency]])),COLUMNS($F$7:X$7))))</f>
        <v/>
      </c>
      <c r="Y827" s="1069" t="str" cm="1">
        <f t="array" ref="Y827">IF($D827&lt;COLUMNS($F$7:Y$7),"",INDEX(TableDiv[[GASB]:[GASB]],_xlfn.AGGREGATE(15,3,(TableDiv[[Agency]:[Agency]]=$E827)/(TableDiv[[Agency]:[Agency]]=$E827)*(ROW(TableDiv[Agency])-ROW(TableDiv[[#Headers],[Agency]])),COLUMNS($F$7:Y$7))))</f>
        <v/>
      </c>
      <c r="Z827" s="1069" t="str" cm="1">
        <f t="array" ref="Z827">IF($D827&lt;COLUMNS($F$7:Z$7),"",INDEX(TableDiv[[GASB]:[GASB]],_xlfn.AGGREGATE(15,3,(TableDiv[[Agency]:[Agency]]=$E827)/(TableDiv[[Agency]:[Agency]]=$E827)*(ROW(TableDiv[Agency])-ROW(TableDiv[[#Headers],[Agency]])),COLUMNS($F$7:Z$7))))</f>
        <v/>
      </c>
      <c r="AA827" s="1069" t="str" cm="1">
        <f t="array" ref="AA827">IF($D827&lt;COLUMNS($F$7:AA$7),"",INDEX(TableDiv[[GASB]:[GASB]],_xlfn.AGGREGATE(15,3,(TableDiv[[Agency]:[Agency]]=$E827)/(TableDiv[[Agency]:[Agency]]=$E827)*(ROW(TableDiv[Agency])-ROW(TableDiv[[#Headers],[Agency]])),COLUMNS($F$7:AA$7))))</f>
        <v/>
      </c>
      <c r="AB827" s="1069" t="str" cm="1">
        <f t="array" ref="AB827">IF($D827&lt;COLUMNS($F$7:AB$7),"",INDEX(TableDiv[[GASB]:[GASB]],_xlfn.AGGREGATE(15,3,(TableDiv[[Agency]:[Agency]]=$E827)/(TableDiv[[Agency]:[Agency]]=$E827)*(ROW(TableDiv[Agency])-ROW(TableDiv[[#Headers],[Agency]])),COLUMNS($F$7:AB$7))))</f>
        <v/>
      </c>
      <c r="AC827" s="1069" t="str" cm="1">
        <f t="array" ref="AC827">IF($D827&lt;COLUMNS($F$7:AC$7),"",INDEX(TableDiv[[GASB]:[GASB]],_xlfn.AGGREGATE(15,3,(TableDiv[[Agency]:[Agency]]=$E827)/(TableDiv[[Agency]:[Agency]]=$E827)*(ROW(TableDiv[Agency])-ROW(TableDiv[[#Headers],[Agency]])),COLUMNS($F$7:AC$7))))</f>
        <v/>
      </c>
      <c r="AD827" s="1069" t="str" cm="1">
        <f t="array" ref="AD827">IF($D827&lt;COLUMNS($F$7:AD$7),"",INDEX(TableDiv[[GASB]:[GASB]],_xlfn.AGGREGATE(15,3,(TableDiv[[Agency]:[Agency]]=$E827)/(TableDiv[[Agency]:[Agency]]=$E827)*(ROW(TableDiv[Agency])-ROW(TableDiv[[#Headers],[Agency]])),COLUMNS($F$7:AD$7))))</f>
        <v/>
      </c>
      <c r="AE827" s="1069" t="str" cm="1">
        <f t="array" ref="AE827">IF($D827&lt;COLUMNS($F$7:AE$7),"",INDEX(TableDiv[[GASB]:[GASB]],_xlfn.AGGREGATE(15,3,(TableDiv[[Agency]:[Agency]]=$E827)/(TableDiv[[Agency]:[Agency]]=$E827)*(ROW(TableDiv[Agency])-ROW(TableDiv[[#Headers],[Agency]])),COLUMNS($F$7:AE$7))))</f>
        <v/>
      </c>
      <c r="AF827" s="1069" t="str" cm="1">
        <f t="array" ref="AF827">IF($D827&lt;COLUMNS($F$7:AF$7),"",INDEX(TableDiv[[GASB]:[GASB]],_xlfn.AGGREGATE(15,3,(TableDiv[[Agency]:[Agency]]=$E827)/(TableDiv[[Agency]:[Agency]]=$E827)*(ROW(TableDiv[Agency])-ROW(TableDiv[[#Headers],[Agency]])),COLUMNS($F$7:AF$7))))</f>
        <v/>
      </c>
      <c r="AG827" s="1069" t="str" cm="1">
        <f t="array" ref="AG827">IF($D827&lt;COLUMNS($F$7:AG$7),"",INDEX(TableDiv[[GASB]:[GASB]],_xlfn.AGGREGATE(15,3,(TableDiv[[Agency]:[Agency]]=$E827)/(TableDiv[[Agency]:[Agency]]=$E827)*(ROW(TableDiv[Agency])-ROW(TableDiv[[#Headers],[Agency]])),COLUMNS($F$7:AG$7))))</f>
        <v/>
      </c>
      <c r="AH827" s="1069" t="str" cm="1">
        <f t="array" ref="AH827">IF($D827&lt;COLUMNS($F$7:AH$7),"",INDEX(TableDiv[[GASB]:[GASB]],_xlfn.AGGREGATE(15,3,(TableDiv[[Agency]:[Agency]]=$E827)/(TableDiv[[Agency]:[Agency]]=$E827)*(ROW(TableDiv[Agency])-ROW(TableDiv[[#Headers],[Agency]])),COLUMNS($F$7:AH$7))))</f>
        <v/>
      </c>
      <c r="AI827" s="1069" t="str" cm="1">
        <f t="array" ref="AI827">IF($D827&lt;COLUMNS($F$7:AI$7),"",INDEX(TableDiv[[GASB]:[GASB]],_xlfn.AGGREGATE(15,3,(TableDiv[[Agency]:[Agency]]=$E827)/(TableDiv[[Agency]:[Agency]]=$E827)*(ROW(TableDiv[Agency])-ROW(TableDiv[[#Headers],[Agency]])),COLUMNS($F$7:AI$7))))</f>
        <v/>
      </c>
      <c r="AJ827" s="1069" t="str" cm="1">
        <f t="array" ref="AJ827">IF($D827&lt;COLUMNS($F$7:AJ$7),"",INDEX(TableDiv[[GASB]:[GASB]],_xlfn.AGGREGATE(15,3,(TableDiv[[Agency]:[Agency]]=$E827)/(TableDiv[[Agency]:[Agency]]=$E827)*(ROW(TableDiv[Agency])-ROW(TableDiv[[#Headers],[Agency]])),COLUMNS($F$7:AJ$7))))</f>
        <v/>
      </c>
      <c r="AK827" s="1069" t="str" cm="1">
        <f t="array" ref="AK827">IF($D827&lt;COLUMNS($F$7:AK$7),"",INDEX(TableDiv[[GASB]:[GASB]],_xlfn.AGGREGATE(15,3,(TableDiv[[Agency]:[Agency]]=$E827)/(TableDiv[[Agency]:[Agency]]=$E827)*(ROW(TableDiv[Agency])-ROW(TableDiv[[#Headers],[Agency]])),COLUMNS($F$7:AK$7))))</f>
        <v/>
      </c>
      <c r="AL827" s="1069" t="str" cm="1">
        <f t="array" ref="AL827">IF($D827&lt;COLUMNS($F$7:AL$7),"",INDEX(TableDiv[[GASB]:[GASB]],_xlfn.AGGREGATE(15,3,(TableDiv[[Agency]:[Agency]]=$E827)/(TableDiv[[Agency]:[Agency]]=$E827)*(ROW(TableDiv[Agency])-ROW(TableDiv[[#Headers],[Agency]])),COLUMNS($F$7:AL$7))))</f>
        <v/>
      </c>
      <c r="AM827" s="1069" t="str" cm="1">
        <f t="array" ref="AM827">IF($D827&lt;COLUMNS($F$7:AM$7),"",INDEX(TableDiv[[GASB]:[GASB]],_xlfn.AGGREGATE(15,3,(TableDiv[[Agency]:[Agency]]=$E827)/(TableDiv[[Agency]:[Agency]]=$E827)*(ROW(TableDiv[Agency])-ROW(TableDiv[[#Headers],[Agency]])),COLUMNS($F$7:AM$7))))</f>
        <v/>
      </c>
      <c r="AN827" s="1069"/>
      <c r="AO827" s="1069"/>
      <c r="AP827" s="1069"/>
      <c r="AQ827" s="1069"/>
      <c r="AR827" s="1069"/>
      <c r="AS827" s="1069"/>
    </row>
    <row r="828" spans="1:45">
      <c r="A828" s="1069"/>
      <c r="B828" s="1069"/>
      <c r="C828" s="1069"/>
      <c r="W828" s="1069" t="str" cm="1">
        <f t="array" ref="W828">IF($D828&lt;COLUMNS($F$7:W$7),"",INDEX(TableDiv[[GASB]:[GASB]],_xlfn.AGGREGATE(15,3,(TableDiv[[Agency]:[Agency]]=$E828)/(TableDiv[[Agency]:[Agency]]=$E828)*(ROW(TableDiv[Agency])-ROW(TableDiv[[#Headers],[Agency]])),COLUMNS($F$7:W$7))))</f>
        <v/>
      </c>
      <c r="X828" s="1069" t="str" cm="1">
        <f t="array" ref="X828">IF($D828&lt;COLUMNS($F$7:X$7),"",INDEX(TableDiv[[GASB]:[GASB]],_xlfn.AGGREGATE(15,3,(TableDiv[[Agency]:[Agency]]=$E828)/(TableDiv[[Agency]:[Agency]]=$E828)*(ROW(TableDiv[Agency])-ROW(TableDiv[[#Headers],[Agency]])),COLUMNS($F$7:X$7))))</f>
        <v/>
      </c>
      <c r="Y828" s="1069" t="str" cm="1">
        <f t="array" ref="Y828">IF($D828&lt;COLUMNS($F$7:Y$7),"",INDEX(TableDiv[[GASB]:[GASB]],_xlfn.AGGREGATE(15,3,(TableDiv[[Agency]:[Agency]]=$E828)/(TableDiv[[Agency]:[Agency]]=$E828)*(ROW(TableDiv[Agency])-ROW(TableDiv[[#Headers],[Agency]])),COLUMNS($F$7:Y$7))))</f>
        <v/>
      </c>
      <c r="Z828" s="1069" t="str" cm="1">
        <f t="array" ref="Z828">IF($D828&lt;COLUMNS($F$7:Z$7),"",INDEX(TableDiv[[GASB]:[GASB]],_xlfn.AGGREGATE(15,3,(TableDiv[[Agency]:[Agency]]=$E828)/(TableDiv[[Agency]:[Agency]]=$E828)*(ROW(TableDiv[Agency])-ROW(TableDiv[[#Headers],[Agency]])),COLUMNS($F$7:Z$7))))</f>
        <v/>
      </c>
      <c r="AA828" s="1069" t="str" cm="1">
        <f t="array" ref="AA828">IF($D828&lt;COLUMNS($F$7:AA$7),"",INDEX(TableDiv[[GASB]:[GASB]],_xlfn.AGGREGATE(15,3,(TableDiv[[Agency]:[Agency]]=$E828)/(TableDiv[[Agency]:[Agency]]=$E828)*(ROW(TableDiv[Agency])-ROW(TableDiv[[#Headers],[Agency]])),COLUMNS($F$7:AA$7))))</f>
        <v/>
      </c>
      <c r="AB828" s="1069" t="str" cm="1">
        <f t="array" ref="AB828">IF($D828&lt;COLUMNS($F$7:AB$7),"",INDEX(TableDiv[[GASB]:[GASB]],_xlfn.AGGREGATE(15,3,(TableDiv[[Agency]:[Agency]]=$E828)/(TableDiv[[Agency]:[Agency]]=$E828)*(ROW(TableDiv[Agency])-ROW(TableDiv[[#Headers],[Agency]])),COLUMNS($F$7:AB$7))))</f>
        <v/>
      </c>
      <c r="AC828" s="1069" t="str" cm="1">
        <f t="array" ref="AC828">IF($D828&lt;COLUMNS($F$7:AC$7),"",INDEX(TableDiv[[GASB]:[GASB]],_xlfn.AGGREGATE(15,3,(TableDiv[[Agency]:[Agency]]=$E828)/(TableDiv[[Agency]:[Agency]]=$E828)*(ROW(TableDiv[Agency])-ROW(TableDiv[[#Headers],[Agency]])),COLUMNS($F$7:AC$7))))</f>
        <v/>
      </c>
      <c r="AD828" s="1069" t="str" cm="1">
        <f t="array" ref="AD828">IF($D828&lt;COLUMNS($F$7:AD$7),"",INDEX(TableDiv[[GASB]:[GASB]],_xlfn.AGGREGATE(15,3,(TableDiv[[Agency]:[Agency]]=$E828)/(TableDiv[[Agency]:[Agency]]=$E828)*(ROW(TableDiv[Agency])-ROW(TableDiv[[#Headers],[Agency]])),COLUMNS($F$7:AD$7))))</f>
        <v/>
      </c>
      <c r="AE828" s="1069" t="str" cm="1">
        <f t="array" ref="AE828">IF($D828&lt;COLUMNS($F$7:AE$7),"",INDEX(TableDiv[[GASB]:[GASB]],_xlfn.AGGREGATE(15,3,(TableDiv[[Agency]:[Agency]]=$E828)/(TableDiv[[Agency]:[Agency]]=$E828)*(ROW(TableDiv[Agency])-ROW(TableDiv[[#Headers],[Agency]])),COLUMNS($F$7:AE$7))))</f>
        <v/>
      </c>
      <c r="AF828" s="1069" t="str" cm="1">
        <f t="array" ref="AF828">IF($D828&lt;COLUMNS($F$7:AF$7),"",INDEX(TableDiv[[GASB]:[GASB]],_xlfn.AGGREGATE(15,3,(TableDiv[[Agency]:[Agency]]=$E828)/(TableDiv[[Agency]:[Agency]]=$E828)*(ROW(TableDiv[Agency])-ROW(TableDiv[[#Headers],[Agency]])),COLUMNS($F$7:AF$7))))</f>
        <v/>
      </c>
      <c r="AG828" s="1069" t="str" cm="1">
        <f t="array" ref="AG828">IF($D828&lt;COLUMNS($F$7:AG$7),"",INDEX(TableDiv[[GASB]:[GASB]],_xlfn.AGGREGATE(15,3,(TableDiv[[Agency]:[Agency]]=$E828)/(TableDiv[[Agency]:[Agency]]=$E828)*(ROW(TableDiv[Agency])-ROW(TableDiv[[#Headers],[Agency]])),COLUMNS($F$7:AG$7))))</f>
        <v/>
      </c>
      <c r="AH828" s="1069" t="str" cm="1">
        <f t="array" ref="AH828">IF($D828&lt;COLUMNS($F$7:AH$7),"",INDEX(TableDiv[[GASB]:[GASB]],_xlfn.AGGREGATE(15,3,(TableDiv[[Agency]:[Agency]]=$E828)/(TableDiv[[Agency]:[Agency]]=$E828)*(ROW(TableDiv[Agency])-ROW(TableDiv[[#Headers],[Agency]])),COLUMNS($F$7:AH$7))))</f>
        <v/>
      </c>
      <c r="AI828" s="1069" t="str" cm="1">
        <f t="array" ref="AI828">IF($D828&lt;COLUMNS($F$7:AI$7),"",INDEX(TableDiv[[GASB]:[GASB]],_xlfn.AGGREGATE(15,3,(TableDiv[[Agency]:[Agency]]=$E828)/(TableDiv[[Agency]:[Agency]]=$E828)*(ROW(TableDiv[Agency])-ROW(TableDiv[[#Headers],[Agency]])),COLUMNS($F$7:AI$7))))</f>
        <v/>
      </c>
      <c r="AJ828" s="1069" t="str" cm="1">
        <f t="array" ref="AJ828">IF($D828&lt;COLUMNS($F$7:AJ$7),"",INDEX(TableDiv[[GASB]:[GASB]],_xlfn.AGGREGATE(15,3,(TableDiv[[Agency]:[Agency]]=$E828)/(TableDiv[[Agency]:[Agency]]=$E828)*(ROW(TableDiv[Agency])-ROW(TableDiv[[#Headers],[Agency]])),COLUMNS($F$7:AJ$7))))</f>
        <v/>
      </c>
      <c r="AK828" s="1069" t="str" cm="1">
        <f t="array" ref="AK828">IF($D828&lt;COLUMNS($F$7:AK$7),"",INDEX(TableDiv[[GASB]:[GASB]],_xlfn.AGGREGATE(15,3,(TableDiv[[Agency]:[Agency]]=$E828)/(TableDiv[[Agency]:[Agency]]=$E828)*(ROW(TableDiv[Agency])-ROW(TableDiv[[#Headers],[Agency]])),COLUMNS($F$7:AK$7))))</f>
        <v/>
      </c>
      <c r="AL828" s="1069" t="str" cm="1">
        <f t="array" ref="AL828">IF($D828&lt;COLUMNS($F$7:AL$7),"",INDEX(TableDiv[[GASB]:[GASB]],_xlfn.AGGREGATE(15,3,(TableDiv[[Agency]:[Agency]]=$E828)/(TableDiv[[Agency]:[Agency]]=$E828)*(ROW(TableDiv[Agency])-ROW(TableDiv[[#Headers],[Agency]])),COLUMNS($F$7:AL$7))))</f>
        <v/>
      </c>
      <c r="AM828" s="1069" t="str" cm="1">
        <f t="array" ref="AM828">IF($D828&lt;COLUMNS($F$7:AM$7),"",INDEX(TableDiv[[GASB]:[GASB]],_xlfn.AGGREGATE(15,3,(TableDiv[[Agency]:[Agency]]=$E828)/(TableDiv[[Agency]:[Agency]]=$E828)*(ROW(TableDiv[Agency])-ROW(TableDiv[[#Headers],[Agency]])),COLUMNS($F$7:AM$7))))</f>
        <v/>
      </c>
      <c r="AN828" s="1069"/>
      <c r="AO828" s="1069"/>
      <c r="AP828" s="1069"/>
      <c r="AQ828" s="1069"/>
      <c r="AR828" s="1069"/>
      <c r="AS828" s="1069"/>
    </row>
    <row r="829" spans="1:45">
      <c r="A829" s="1069"/>
      <c r="B829" s="1069"/>
      <c r="C829" s="1069"/>
      <c r="W829" s="1069" t="str" cm="1">
        <f t="array" ref="W829">IF($D829&lt;COLUMNS($F$7:W$7),"",INDEX(TableDiv[[GASB]:[GASB]],_xlfn.AGGREGATE(15,3,(TableDiv[[Agency]:[Agency]]=$E829)/(TableDiv[[Agency]:[Agency]]=$E829)*(ROW(TableDiv[Agency])-ROW(TableDiv[[#Headers],[Agency]])),COLUMNS($F$7:W$7))))</f>
        <v/>
      </c>
      <c r="X829" s="1069" t="str" cm="1">
        <f t="array" ref="X829">IF($D829&lt;COLUMNS($F$7:X$7),"",INDEX(TableDiv[[GASB]:[GASB]],_xlfn.AGGREGATE(15,3,(TableDiv[[Agency]:[Agency]]=$E829)/(TableDiv[[Agency]:[Agency]]=$E829)*(ROW(TableDiv[Agency])-ROW(TableDiv[[#Headers],[Agency]])),COLUMNS($F$7:X$7))))</f>
        <v/>
      </c>
      <c r="Y829" s="1069" t="str" cm="1">
        <f t="array" ref="Y829">IF($D829&lt;COLUMNS($F$7:Y$7),"",INDEX(TableDiv[[GASB]:[GASB]],_xlfn.AGGREGATE(15,3,(TableDiv[[Agency]:[Agency]]=$E829)/(TableDiv[[Agency]:[Agency]]=$E829)*(ROW(TableDiv[Agency])-ROW(TableDiv[[#Headers],[Agency]])),COLUMNS($F$7:Y$7))))</f>
        <v/>
      </c>
      <c r="Z829" s="1069" t="str" cm="1">
        <f t="array" ref="Z829">IF($D829&lt;COLUMNS($F$7:Z$7),"",INDEX(TableDiv[[GASB]:[GASB]],_xlfn.AGGREGATE(15,3,(TableDiv[[Agency]:[Agency]]=$E829)/(TableDiv[[Agency]:[Agency]]=$E829)*(ROW(TableDiv[Agency])-ROW(TableDiv[[#Headers],[Agency]])),COLUMNS($F$7:Z$7))))</f>
        <v/>
      </c>
      <c r="AA829" s="1069" t="str" cm="1">
        <f t="array" ref="AA829">IF($D829&lt;COLUMNS($F$7:AA$7),"",INDEX(TableDiv[[GASB]:[GASB]],_xlfn.AGGREGATE(15,3,(TableDiv[[Agency]:[Agency]]=$E829)/(TableDiv[[Agency]:[Agency]]=$E829)*(ROW(TableDiv[Agency])-ROW(TableDiv[[#Headers],[Agency]])),COLUMNS($F$7:AA$7))))</f>
        <v/>
      </c>
      <c r="AB829" s="1069" t="str" cm="1">
        <f t="array" ref="AB829">IF($D829&lt;COLUMNS($F$7:AB$7),"",INDEX(TableDiv[[GASB]:[GASB]],_xlfn.AGGREGATE(15,3,(TableDiv[[Agency]:[Agency]]=$E829)/(TableDiv[[Agency]:[Agency]]=$E829)*(ROW(TableDiv[Agency])-ROW(TableDiv[[#Headers],[Agency]])),COLUMNS($F$7:AB$7))))</f>
        <v/>
      </c>
      <c r="AC829" s="1069" t="str" cm="1">
        <f t="array" ref="AC829">IF($D829&lt;COLUMNS($F$7:AC$7),"",INDEX(TableDiv[[GASB]:[GASB]],_xlfn.AGGREGATE(15,3,(TableDiv[[Agency]:[Agency]]=$E829)/(TableDiv[[Agency]:[Agency]]=$E829)*(ROW(TableDiv[Agency])-ROW(TableDiv[[#Headers],[Agency]])),COLUMNS($F$7:AC$7))))</f>
        <v/>
      </c>
      <c r="AD829" s="1069" t="str" cm="1">
        <f t="array" ref="AD829">IF($D829&lt;COLUMNS($F$7:AD$7),"",INDEX(TableDiv[[GASB]:[GASB]],_xlfn.AGGREGATE(15,3,(TableDiv[[Agency]:[Agency]]=$E829)/(TableDiv[[Agency]:[Agency]]=$E829)*(ROW(TableDiv[Agency])-ROW(TableDiv[[#Headers],[Agency]])),COLUMNS($F$7:AD$7))))</f>
        <v/>
      </c>
      <c r="AE829" s="1069" t="str" cm="1">
        <f t="array" ref="AE829">IF($D829&lt;COLUMNS($F$7:AE$7),"",INDEX(TableDiv[[GASB]:[GASB]],_xlfn.AGGREGATE(15,3,(TableDiv[[Agency]:[Agency]]=$E829)/(TableDiv[[Agency]:[Agency]]=$E829)*(ROW(TableDiv[Agency])-ROW(TableDiv[[#Headers],[Agency]])),COLUMNS($F$7:AE$7))))</f>
        <v/>
      </c>
      <c r="AF829" s="1069" t="str" cm="1">
        <f t="array" ref="AF829">IF($D829&lt;COLUMNS($F$7:AF$7),"",INDEX(TableDiv[[GASB]:[GASB]],_xlfn.AGGREGATE(15,3,(TableDiv[[Agency]:[Agency]]=$E829)/(TableDiv[[Agency]:[Agency]]=$E829)*(ROW(TableDiv[Agency])-ROW(TableDiv[[#Headers],[Agency]])),COLUMNS($F$7:AF$7))))</f>
        <v/>
      </c>
      <c r="AG829" s="1069" t="str" cm="1">
        <f t="array" ref="AG829">IF($D829&lt;COLUMNS($F$7:AG$7),"",INDEX(TableDiv[[GASB]:[GASB]],_xlfn.AGGREGATE(15,3,(TableDiv[[Agency]:[Agency]]=$E829)/(TableDiv[[Agency]:[Agency]]=$E829)*(ROW(TableDiv[Agency])-ROW(TableDiv[[#Headers],[Agency]])),COLUMNS($F$7:AG$7))))</f>
        <v/>
      </c>
      <c r="AH829" s="1069" t="str" cm="1">
        <f t="array" ref="AH829">IF($D829&lt;COLUMNS($F$7:AH$7),"",INDEX(TableDiv[[GASB]:[GASB]],_xlfn.AGGREGATE(15,3,(TableDiv[[Agency]:[Agency]]=$E829)/(TableDiv[[Agency]:[Agency]]=$E829)*(ROW(TableDiv[Agency])-ROW(TableDiv[[#Headers],[Agency]])),COLUMNS($F$7:AH$7))))</f>
        <v/>
      </c>
      <c r="AI829" s="1069" t="str" cm="1">
        <f t="array" ref="AI829">IF($D829&lt;COLUMNS($F$7:AI$7),"",INDEX(TableDiv[[GASB]:[GASB]],_xlfn.AGGREGATE(15,3,(TableDiv[[Agency]:[Agency]]=$E829)/(TableDiv[[Agency]:[Agency]]=$E829)*(ROW(TableDiv[Agency])-ROW(TableDiv[[#Headers],[Agency]])),COLUMNS($F$7:AI$7))))</f>
        <v/>
      </c>
      <c r="AJ829" s="1069" t="str" cm="1">
        <f t="array" ref="AJ829">IF($D829&lt;COLUMNS($F$7:AJ$7),"",INDEX(TableDiv[[GASB]:[GASB]],_xlfn.AGGREGATE(15,3,(TableDiv[[Agency]:[Agency]]=$E829)/(TableDiv[[Agency]:[Agency]]=$E829)*(ROW(TableDiv[Agency])-ROW(TableDiv[[#Headers],[Agency]])),COLUMNS($F$7:AJ$7))))</f>
        <v/>
      </c>
      <c r="AK829" s="1069" t="str" cm="1">
        <f t="array" ref="AK829">IF($D829&lt;COLUMNS($F$7:AK$7),"",INDEX(TableDiv[[GASB]:[GASB]],_xlfn.AGGREGATE(15,3,(TableDiv[[Agency]:[Agency]]=$E829)/(TableDiv[[Agency]:[Agency]]=$E829)*(ROW(TableDiv[Agency])-ROW(TableDiv[[#Headers],[Agency]])),COLUMNS($F$7:AK$7))))</f>
        <v/>
      </c>
      <c r="AL829" s="1069" t="str" cm="1">
        <f t="array" ref="AL829">IF($D829&lt;COLUMNS($F$7:AL$7),"",INDEX(TableDiv[[GASB]:[GASB]],_xlfn.AGGREGATE(15,3,(TableDiv[[Agency]:[Agency]]=$E829)/(TableDiv[[Agency]:[Agency]]=$E829)*(ROW(TableDiv[Agency])-ROW(TableDiv[[#Headers],[Agency]])),COLUMNS($F$7:AL$7))))</f>
        <v/>
      </c>
      <c r="AM829" s="1069" t="str" cm="1">
        <f t="array" ref="AM829">IF($D829&lt;COLUMNS($F$7:AM$7),"",INDEX(TableDiv[[GASB]:[GASB]],_xlfn.AGGREGATE(15,3,(TableDiv[[Agency]:[Agency]]=$E829)/(TableDiv[[Agency]:[Agency]]=$E829)*(ROW(TableDiv[Agency])-ROW(TableDiv[[#Headers],[Agency]])),COLUMNS($F$7:AM$7))))</f>
        <v/>
      </c>
      <c r="AN829" s="1069"/>
      <c r="AO829" s="1069"/>
      <c r="AP829" s="1069"/>
      <c r="AQ829" s="1069"/>
      <c r="AR829" s="1069"/>
      <c r="AS829" s="1069"/>
    </row>
    <row r="830" spans="1:45">
      <c r="A830" s="1069"/>
      <c r="B830" s="1069"/>
      <c r="C830" s="1069"/>
      <c r="W830" s="1069" t="str" cm="1">
        <f t="array" ref="W830">IF($D830&lt;COLUMNS($F$7:W$7),"",INDEX(TableDiv[[GASB]:[GASB]],_xlfn.AGGREGATE(15,3,(TableDiv[[Agency]:[Agency]]=$E830)/(TableDiv[[Agency]:[Agency]]=$E830)*(ROW(TableDiv[Agency])-ROW(TableDiv[[#Headers],[Agency]])),COLUMNS($F$7:W$7))))</f>
        <v/>
      </c>
      <c r="X830" s="1069" t="str" cm="1">
        <f t="array" ref="X830">IF($D830&lt;COLUMNS($F$7:X$7),"",INDEX(TableDiv[[GASB]:[GASB]],_xlfn.AGGREGATE(15,3,(TableDiv[[Agency]:[Agency]]=$E830)/(TableDiv[[Agency]:[Agency]]=$E830)*(ROW(TableDiv[Agency])-ROW(TableDiv[[#Headers],[Agency]])),COLUMNS($F$7:X$7))))</f>
        <v/>
      </c>
      <c r="Y830" s="1069" t="str" cm="1">
        <f t="array" ref="Y830">IF($D830&lt;COLUMNS($F$7:Y$7),"",INDEX(TableDiv[[GASB]:[GASB]],_xlfn.AGGREGATE(15,3,(TableDiv[[Agency]:[Agency]]=$E830)/(TableDiv[[Agency]:[Agency]]=$E830)*(ROW(TableDiv[Agency])-ROW(TableDiv[[#Headers],[Agency]])),COLUMNS($F$7:Y$7))))</f>
        <v/>
      </c>
      <c r="Z830" s="1069" t="str" cm="1">
        <f t="array" ref="Z830">IF($D830&lt;COLUMNS($F$7:Z$7),"",INDEX(TableDiv[[GASB]:[GASB]],_xlfn.AGGREGATE(15,3,(TableDiv[[Agency]:[Agency]]=$E830)/(TableDiv[[Agency]:[Agency]]=$E830)*(ROW(TableDiv[Agency])-ROW(TableDiv[[#Headers],[Agency]])),COLUMNS($F$7:Z$7))))</f>
        <v/>
      </c>
      <c r="AA830" s="1069" t="str" cm="1">
        <f t="array" ref="AA830">IF($D830&lt;COLUMNS($F$7:AA$7),"",INDEX(TableDiv[[GASB]:[GASB]],_xlfn.AGGREGATE(15,3,(TableDiv[[Agency]:[Agency]]=$E830)/(TableDiv[[Agency]:[Agency]]=$E830)*(ROW(TableDiv[Agency])-ROW(TableDiv[[#Headers],[Agency]])),COLUMNS($F$7:AA$7))))</f>
        <v/>
      </c>
      <c r="AB830" s="1069" t="str" cm="1">
        <f t="array" ref="AB830">IF($D830&lt;COLUMNS($F$7:AB$7),"",INDEX(TableDiv[[GASB]:[GASB]],_xlfn.AGGREGATE(15,3,(TableDiv[[Agency]:[Agency]]=$E830)/(TableDiv[[Agency]:[Agency]]=$E830)*(ROW(TableDiv[Agency])-ROW(TableDiv[[#Headers],[Agency]])),COLUMNS($F$7:AB$7))))</f>
        <v/>
      </c>
      <c r="AC830" s="1069" t="str" cm="1">
        <f t="array" ref="AC830">IF($D830&lt;COLUMNS($F$7:AC$7),"",INDEX(TableDiv[[GASB]:[GASB]],_xlfn.AGGREGATE(15,3,(TableDiv[[Agency]:[Agency]]=$E830)/(TableDiv[[Agency]:[Agency]]=$E830)*(ROW(TableDiv[Agency])-ROW(TableDiv[[#Headers],[Agency]])),COLUMNS($F$7:AC$7))))</f>
        <v/>
      </c>
      <c r="AD830" s="1069" t="str" cm="1">
        <f t="array" ref="AD830">IF($D830&lt;COLUMNS($F$7:AD$7),"",INDEX(TableDiv[[GASB]:[GASB]],_xlfn.AGGREGATE(15,3,(TableDiv[[Agency]:[Agency]]=$E830)/(TableDiv[[Agency]:[Agency]]=$E830)*(ROW(TableDiv[Agency])-ROW(TableDiv[[#Headers],[Agency]])),COLUMNS($F$7:AD$7))))</f>
        <v/>
      </c>
      <c r="AE830" s="1069" t="str" cm="1">
        <f t="array" ref="AE830">IF($D830&lt;COLUMNS($F$7:AE$7),"",INDEX(TableDiv[[GASB]:[GASB]],_xlfn.AGGREGATE(15,3,(TableDiv[[Agency]:[Agency]]=$E830)/(TableDiv[[Agency]:[Agency]]=$E830)*(ROW(TableDiv[Agency])-ROW(TableDiv[[#Headers],[Agency]])),COLUMNS($F$7:AE$7))))</f>
        <v/>
      </c>
      <c r="AF830" s="1069" t="str" cm="1">
        <f t="array" ref="AF830">IF($D830&lt;COLUMNS($F$7:AF$7),"",INDEX(TableDiv[[GASB]:[GASB]],_xlfn.AGGREGATE(15,3,(TableDiv[[Agency]:[Agency]]=$E830)/(TableDiv[[Agency]:[Agency]]=$E830)*(ROW(TableDiv[Agency])-ROW(TableDiv[[#Headers],[Agency]])),COLUMNS($F$7:AF$7))))</f>
        <v/>
      </c>
      <c r="AG830" s="1069" t="str" cm="1">
        <f t="array" ref="AG830">IF($D830&lt;COLUMNS($F$7:AG$7),"",INDEX(TableDiv[[GASB]:[GASB]],_xlfn.AGGREGATE(15,3,(TableDiv[[Agency]:[Agency]]=$E830)/(TableDiv[[Agency]:[Agency]]=$E830)*(ROW(TableDiv[Agency])-ROW(TableDiv[[#Headers],[Agency]])),COLUMNS($F$7:AG$7))))</f>
        <v/>
      </c>
      <c r="AH830" s="1069" t="str" cm="1">
        <f t="array" ref="AH830">IF($D830&lt;COLUMNS($F$7:AH$7),"",INDEX(TableDiv[[GASB]:[GASB]],_xlfn.AGGREGATE(15,3,(TableDiv[[Agency]:[Agency]]=$E830)/(TableDiv[[Agency]:[Agency]]=$E830)*(ROW(TableDiv[Agency])-ROW(TableDiv[[#Headers],[Agency]])),COLUMNS($F$7:AH$7))))</f>
        <v/>
      </c>
      <c r="AI830" s="1069" t="str" cm="1">
        <f t="array" ref="AI830">IF($D830&lt;COLUMNS($F$7:AI$7),"",INDEX(TableDiv[[GASB]:[GASB]],_xlfn.AGGREGATE(15,3,(TableDiv[[Agency]:[Agency]]=$E830)/(TableDiv[[Agency]:[Agency]]=$E830)*(ROW(TableDiv[Agency])-ROW(TableDiv[[#Headers],[Agency]])),COLUMNS($F$7:AI$7))))</f>
        <v/>
      </c>
      <c r="AJ830" s="1069" t="str" cm="1">
        <f t="array" ref="AJ830">IF($D830&lt;COLUMNS($F$7:AJ$7),"",INDEX(TableDiv[[GASB]:[GASB]],_xlfn.AGGREGATE(15,3,(TableDiv[[Agency]:[Agency]]=$E830)/(TableDiv[[Agency]:[Agency]]=$E830)*(ROW(TableDiv[Agency])-ROW(TableDiv[[#Headers],[Agency]])),COLUMNS($F$7:AJ$7))))</f>
        <v/>
      </c>
      <c r="AK830" s="1069" t="str" cm="1">
        <f t="array" ref="AK830">IF($D830&lt;COLUMNS($F$7:AK$7),"",INDEX(TableDiv[[GASB]:[GASB]],_xlfn.AGGREGATE(15,3,(TableDiv[[Agency]:[Agency]]=$E830)/(TableDiv[[Agency]:[Agency]]=$E830)*(ROW(TableDiv[Agency])-ROW(TableDiv[[#Headers],[Agency]])),COLUMNS($F$7:AK$7))))</f>
        <v/>
      </c>
      <c r="AL830" s="1069" t="str" cm="1">
        <f t="array" ref="AL830">IF($D830&lt;COLUMNS($F$7:AL$7),"",INDEX(TableDiv[[GASB]:[GASB]],_xlfn.AGGREGATE(15,3,(TableDiv[[Agency]:[Agency]]=$E830)/(TableDiv[[Agency]:[Agency]]=$E830)*(ROW(TableDiv[Agency])-ROW(TableDiv[[#Headers],[Agency]])),COLUMNS($F$7:AL$7))))</f>
        <v/>
      </c>
      <c r="AM830" s="1069" t="str" cm="1">
        <f t="array" ref="AM830">IF($D830&lt;COLUMNS($F$7:AM$7),"",INDEX(TableDiv[[GASB]:[GASB]],_xlfn.AGGREGATE(15,3,(TableDiv[[Agency]:[Agency]]=$E830)/(TableDiv[[Agency]:[Agency]]=$E830)*(ROW(TableDiv[Agency])-ROW(TableDiv[[#Headers],[Agency]])),COLUMNS($F$7:AM$7))))</f>
        <v/>
      </c>
      <c r="AN830" s="1069"/>
      <c r="AO830" s="1069"/>
      <c r="AP830" s="1069"/>
      <c r="AQ830" s="1069"/>
      <c r="AR830" s="1069"/>
      <c r="AS830" s="1069"/>
    </row>
    <row r="831" spans="1:45">
      <c r="A831" s="1069"/>
      <c r="B831" s="1069"/>
      <c r="C831" s="1069"/>
      <c r="W831" s="1069" t="str" cm="1">
        <f t="array" ref="W831">IF($D831&lt;COLUMNS($F$7:W$7),"",INDEX(TableDiv[[GASB]:[GASB]],_xlfn.AGGREGATE(15,3,(TableDiv[[Agency]:[Agency]]=$E831)/(TableDiv[[Agency]:[Agency]]=$E831)*(ROW(TableDiv[Agency])-ROW(TableDiv[[#Headers],[Agency]])),COLUMNS($F$7:W$7))))</f>
        <v/>
      </c>
      <c r="X831" s="1069" t="str" cm="1">
        <f t="array" ref="X831">IF($D831&lt;COLUMNS($F$7:X$7),"",INDEX(TableDiv[[GASB]:[GASB]],_xlfn.AGGREGATE(15,3,(TableDiv[[Agency]:[Agency]]=$E831)/(TableDiv[[Agency]:[Agency]]=$E831)*(ROW(TableDiv[Agency])-ROW(TableDiv[[#Headers],[Agency]])),COLUMNS($F$7:X$7))))</f>
        <v/>
      </c>
      <c r="Y831" s="1069" t="str" cm="1">
        <f t="array" ref="Y831">IF($D831&lt;COLUMNS($F$7:Y$7),"",INDEX(TableDiv[[GASB]:[GASB]],_xlfn.AGGREGATE(15,3,(TableDiv[[Agency]:[Agency]]=$E831)/(TableDiv[[Agency]:[Agency]]=$E831)*(ROW(TableDiv[Agency])-ROW(TableDiv[[#Headers],[Agency]])),COLUMNS($F$7:Y$7))))</f>
        <v/>
      </c>
      <c r="Z831" s="1069" t="str" cm="1">
        <f t="array" ref="Z831">IF($D831&lt;COLUMNS($F$7:Z$7),"",INDEX(TableDiv[[GASB]:[GASB]],_xlfn.AGGREGATE(15,3,(TableDiv[[Agency]:[Agency]]=$E831)/(TableDiv[[Agency]:[Agency]]=$E831)*(ROW(TableDiv[Agency])-ROW(TableDiv[[#Headers],[Agency]])),COLUMNS($F$7:Z$7))))</f>
        <v/>
      </c>
      <c r="AA831" s="1069" t="str" cm="1">
        <f t="array" ref="AA831">IF($D831&lt;COLUMNS($F$7:AA$7),"",INDEX(TableDiv[[GASB]:[GASB]],_xlfn.AGGREGATE(15,3,(TableDiv[[Agency]:[Agency]]=$E831)/(TableDiv[[Agency]:[Agency]]=$E831)*(ROW(TableDiv[Agency])-ROW(TableDiv[[#Headers],[Agency]])),COLUMNS($F$7:AA$7))))</f>
        <v/>
      </c>
      <c r="AB831" s="1069" t="str" cm="1">
        <f t="array" ref="AB831">IF($D831&lt;COLUMNS($F$7:AB$7),"",INDEX(TableDiv[[GASB]:[GASB]],_xlfn.AGGREGATE(15,3,(TableDiv[[Agency]:[Agency]]=$E831)/(TableDiv[[Agency]:[Agency]]=$E831)*(ROW(TableDiv[Agency])-ROW(TableDiv[[#Headers],[Agency]])),COLUMNS($F$7:AB$7))))</f>
        <v/>
      </c>
      <c r="AC831" s="1069" t="str" cm="1">
        <f t="array" ref="AC831">IF($D831&lt;COLUMNS($F$7:AC$7),"",INDEX(TableDiv[[GASB]:[GASB]],_xlfn.AGGREGATE(15,3,(TableDiv[[Agency]:[Agency]]=$E831)/(TableDiv[[Agency]:[Agency]]=$E831)*(ROW(TableDiv[Agency])-ROW(TableDiv[[#Headers],[Agency]])),COLUMNS($F$7:AC$7))))</f>
        <v/>
      </c>
      <c r="AD831" s="1069" t="str" cm="1">
        <f t="array" ref="AD831">IF($D831&lt;COLUMNS($F$7:AD$7),"",INDEX(TableDiv[[GASB]:[GASB]],_xlfn.AGGREGATE(15,3,(TableDiv[[Agency]:[Agency]]=$E831)/(TableDiv[[Agency]:[Agency]]=$E831)*(ROW(TableDiv[Agency])-ROW(TableDiv[[#Headers],[Agency]])),COLUMNS($F$7:AD$7))))</f>
        <v/>
      </c>
      <c r="AE831" s="1069" t="str" cm="1">
        <f t="array" ref="AE831">IF($D831&lt;COLUMNS($F$7:AE$7),"",INDEX(TableDiv[[GASB]:[GASB]],_xlfn.AGGREGATE(15,3,(TableDiv[[Agency]:[Agency]]=$E831)/(TableDiv[[Agency]:[Agency]]=$E831)*(ROW(TableDiv[Agency])-ROW(TableDiv[[#Headers],[Agency]])),COLUMNS($F$7:AE$7))))</f>
        <v/>
      </c>
      <c r="AF831" s="1069" t="str" cm="1">
        <f t="array" ref="AF831">IF($D831&lt;COLUMNS($F$7:AF$7),"",INDEX(TableDiv[[GASB]:[GASB]],_xlfn.AGGREGATE(15,3,(TableDiv[[Agency]:[Agency]]=$E831)/(TableDiv[[Agency]:[Agency]]=$E831)*(ROW(TableDiv[Agency])-ROW(TableDiv[[#Headers],[Agency]])),COLUMNS($F$7:AF$7))))</f>
        <v/>
      </c>
      <c r="AG831" s="1069" t="str" cm="1">
        <f t="array" ref="AG831">IF($D831&lt;COLUMNS($F$7:AG$7),"",INDEX(TableDiv[[GASB]:[GASB]],_xlfn.AGGREGATE(15,3,(TableDiv[[Agency]:[Agency]]=$E831)/(TableDiv[[Agency]:[Agency]]=$E831)*(ROW(TableDiv[Agency])-ROW(TableDiv[[#Headers],[Agency]])),COLUMNS($F$7:AG$7))))</f>
        <v/>
      </c>
      <c r="AH831" s="1069" t="str" cm="1">
        <f t="array" ref="AH831">IF($D831&lt;COLUMNS($F$7:AH$7),"",INDEX(TableDiv[[GASB]:[GASB]],_xlfn.AGGREGATE(15,3,(TableDiv[[Agency]:[Agency]]=$E831)/(TableDiv[[Agency]:[Agency]]=$E831)*(ROW(TableDiv[Agency])-ROW(TableDiv[[#Headers],[Agency]])),COLUMNS($F$7:AH$7))))</f>
        <v/>
      </c>
      <c r="AI831" s="1069" t="str" cm="1">
        <f t="array" ref="AI831">IF($D831&lt;COLUMNS($F$7:AI$7),"",INDEX(TableDiv[[GASB]:[GASB]],_xlfn.AGGREGATE(15,3,(TableDiv[[Agency]:[Agency]]=$E831)/(TableDiv[[Agency]:[Agency]]=$E831)*(ROW(TableDiv[Agency])-ROW(TableDiv[[#Headers],[Agency]])),COLUMNS($F$7:AI$7))))</f>
        <v/>
      </c>
      <c r="AJ831" s="1069" t="str" cm="1">
        <f t="array" ref="AJ831">IF($D831&lt;COLUMNS($F$7:AJ$7),"",INDEX(TableDiv[[GASB]:[GASB]],_xlfn.AGGREGATE(15,3,(TableDiv[[Agency]:[Agency]]=$E831)/(TableDiv[[Agency]:[Agency]]=$E831)*(ROW(TableDiv[Agency])-ROW(TableDiv[[#Headers],[Agency]])),COLUMNS($F$7:AJ$7))))</f>
        <v/>
      </c>
      <c r="AK831" s="1069" t="str" cm="1">
        <f t="array" ref="AK831">IF($D831&lt;COLUMNS($F$7:AK$7),"",INDEX(TableDiv[[GASB]:[GASB]],_xlfn.AGGREGATE(15,3,(TableDiv[[Agency]:[Agency]]=$E831)/(TableDiv[[Agency]:[Agency]]=$E831)*(ROW(TableDiv[Agency])-ROW(TableDiv[[#Headers],[Agency]])),COLUMNS($F$7:AK$7))))</f>
        <v/>
      </c>
      <c r="AL831" s="1069" t="str" cm="1">
        <f t="array" ref="AL831">IF($D831&lt;COLUMNS($F$7:AL$7),"",INDEX(TableDiv[[GASB]:[GASB]],_xlfn.AGGREGATE(15,3,(TableDiv[[Agency]:[Agency]]=$E831)/(TableDiv[[Agency]:[Agency]]=$E831)*(ROW(TableDiv[Agency])-ROW(TableDiv[[#Headers],[Agency]])),COLUMNS($F$7:AL$7))))</f>
        <v/>
      </c>
      <c r="AM831" s="1069" t="str" cm="1">
        <f t="array" ref="AM831">IF($D831&lt;COLUMNS($F$7:AM$7),"",INDEX(TableDiv[[GASB]:[GASB]],_xlfn.AGGREGATE(15,3,(TableDiv[[Agency]:[Agency]]=$E831)/(TableDiv[[Agency]:[Agency]]=$E831)*(ROW(TableDiv[Agency])-ROW(TableDiv[[#Headers],[Agency]])),COLUMNS($F$7:AM$7))))</f>
        <v/>
      </c>
      <c r="AN831" s="1069"/>
      <c r="AO831" s="1069"/>
      <c r="AP831" s="1069"/>
      <c r="AQ831" s="1069"/>
      <c r="AR831" s="1069"/>
      <c r="AS831" s="1069"/>
    </row>
    <row r="832" spans="1:45">
      <c r="A832" s="1069"/>
      <c r="B832" s="1069"/>
      <c r="C832" s="1069"/>
      <c r="W832" s="1069" t="str" cm="1">
        <f t="array" ref="W832">IF($D832&lt;COLUMNS($F$7:W$7),"",INDEX(TableDiv[[GASB]:[GASB]],_xlfn.AGGREGATE(15,3,(TableDiv[[Agency]:[Agency]]=$E832)/(TableDiv[[Agency]:[Agency]]=$E832)*(ROW(TableDiv[Agency])-ROW(TableDiv[[#Headers],[Agency]])),COLUMNS($F$7:W$7))))</f>
        <v/>
      </c>
      <c r="X832" s="1069" t="str" cm="1">
        <f t="array" ref="X832">IF($D832&lt;COLUMNS($F$7:X$7),"",INDEX(TableDiv[[GASB]:[GASB]],_xlfn.AGGREGATE(15,3,(TableDiv[[Agency]:[Agency]]=$E832)/(TableDiv[[Agency]:[Agency]]=$E832)*(ROW(TableDiv[Agency])-ROW(TableDiv[[#Headers],[Agency]])),COLUMNS($F$7:X$7))))</f>
        <v/>
      </c>
      <c r="Y832" s="1069" t="str" cm="1">
        <f t="array" ref="Y832">IF($D832&lt;COLUMNS($F$7:Y$7),"",INDEX(TableDiv[[GASB]:[GASB]],_xlfn.AGGREGATE(15,3,(TableDiv[[Agency]:[Agency]]=$E832)/(TableDiv[[Agency]:[Agency]]=$E832)*(ROW(TableDiv[Agency])-ROW(TableDiv[[#Headers],[Agency]])),COLUMNS($F$7:Y$7))))</f>
        <v/>
      </c>
      <c r="Z832" s="1069" t="str" cm="1">
        <f t="array" ref="Z832">IF($D832&lt;COLUMNS($F$7:Z$7),"",INDEX(TableDiv[[GASB]:[GASB]],_xlfn.AGGREGATE(15,3,(TableDiv[[Agency]:[Agency]]=$E832)/(TableDiv[[Agency]:[Agency]]=$E832)*(ROW(TableDiv[Agency])-ROW(TableDiv[[#Headers],[Agency]])),COLUMNS($F$7:Z$7))))</f>
        <v/>
      </c>
      <c r="AA832" s="1069" t="str" cm="1">
        <f t="array" ref="AA832">IF($D832&lt;COLUMNS($F$7:AA$7),"",INDEX(TableDiv[[GASB]:[GASB]],_xlfn.AGGREGATE(15,3,(TableDiv[[Agency]:[Agency]]=$E832)/(TableDiv[[Agency]:[Agency]]=$E832)*(ROW(TableDiv[Agency])-ROW(TableDiv[[#Headers],[Agency]])),COLUMNS($F$7:AA$7))))</f>
        <v/>
      </c>
      <c r="AB832" s="1069" t="str" cm="1">
        <f t="array" ref="AB832">IF($D832&lt;COLUMNS($F$7:AB$7),"",INDEX(TableDiv[[GASB]:[GASB]],_xlfn.AGGREGATE(15,3,(TableDiv[[Agency]:[Agency]]=$E832)/(TableDiv[[Agency]:[Agency]]=$E832)*(ROW(TableDiv[Agency])-ROW(TableDiv[[#Headers],[Agency]])),COLUMNS($F$7:AB$7))))</f>
        <v/>
      </c>
      <c r="AC832" s="1069" t="str" cm="1">
        <f t="array" ref="AC832">IF($D832&lt;COLUMNS($F$7:AC$7),"",INDEX(TableDiv[[GASB]:[GASB]],_xlfn.AGGREGATE(15,3,(TableDiv[[Agency]:[Agency]]=$E832)/(TableDiv[[Agency]:[Agency]]=$E832)*(ROW(TableDiv[Agency])-ROW(TableDiv[[#Headers],[Agency]])),COLUMNS($F$7:AC$7))))</f>
        <v/>
      </c>
      <c r="AD832" s="1069" t="str" cm="1">
        <f t="array" ref="AD832">IF($D832&lt;COLUMNS($F$7:AD$7),"",INDEX(TableDiv[[GASB]:[GASB]],_xlfn.AGGREGATE(15,3,(TableDiv[[Agency]:[Agency]]=$E832)/(TableDiv[[Agency]:[Agency]]=$E832)*(ROW(TableDiv[Agency])-ROW(TableDiv[[#Headers],[Agency]])),COLUMNS($F$7:AD$7))))</f>
        <v/>
      </c>
      <c r="AE832" s="1069" t="str" cm="1">
        <f t="array" ref="AE832">IF($D832&lt;COLUMNS($F$7:AE$7),"",INDEX(TableDiv[[GASB]:[GASB]],_xlfn.AGGREGATE(15,3,(TableDiv[[Agency]:[Agency]]=$E832)/(TableDiv[[Agency]:[Agency]]=$E832)*(ROW(TableDiv[Agency])-ROW(TableDiv[[#Headers],[Agency]])),COLUMNS($F$7:AE$7))))</f>
        <v/>
      </c>
      <c r="AF832" s="1069" t="str" cm="1">
        <f t="array" ref="AF832">IF($D832&lt;COLUMNS($F$7:AF$7),"",INDEX(TableDiv[[GASB]:[GASB]],_xlfn.AGGREGATE(15,3,(TableDiv[[Agency]:[Agency]]=$E832)/(TableDiv[[Agency]:[Agency]]=$E832)*(ROW(TableDiv[Agency])-ROW(TableDiv[[#Headers],[Agency]])),COLUMNS($F$7:AF$7))))</f>
        <v/>
      </c>
      <c r="AG832" s="1069" t="str" cm="1">
        <f t="array" ref="AG832">IF($D832&lt;COLUMNS($F$7:AG$7),"",INDEX(TableDiv[[GASB]:[GASB]],_xlfn.AGGREGATE(15,3,(TableDiv[[Agency]:[Agency]]=$E832)/(TableDiv[[Agency]:[Agency]]=$E832)*(ROW(TableDiv[Agency])-ROW(TableDiv[[#Headers],[Agency]])),COLUMNS($F$7:AG$7))))</f>
        <v/>
      </c>
      <c r="AH832" s="1069" t="str" cm="1">
        <f t="array" ref="AH832">IF($D832&lt;COLUMNS($F$7:AH$7),"",INDEX(TableDiv[[GASB]:[GASB]],_xlfn.AGGREGATE(15,3,(TableDiv[[Agency]:[Agency]]=$E832)/(TableDiv[[Agency]:[Agency]]=$E832)*(ROW(TableDiv[Agency])-ROW(TableDiv[[#Headers],[Agency]])),COLUMNS($F$7:AH$7))))</f>
        <v/>
      </c>
      <c r="AI832" s="1069" t="str" cm="1">
        <f t="array" ref="AI832">IF($D832&lt;COLUMNS($F$7:AI$7),"",INDEX(TableDiv[[GASB]:[GASB]],_xlfn.AGGREGATE(15,3,(TableDiv[[Agency]:[Agency]]=$E832)/(TableDiv[[Agency]:[Agency]]=$E832)*(ROW(TableDiv[Agency])-ROW(TableDiv[[#Headers],[Agency]])),COLUMNS($F$7:AI$7))))</f>
        <v/>
      </c>
      <c r="AJ832" s="1069" t="str" cm="1">
        <f t="array" ref="AJ832">IF($D832&lt;COLUMNS($F$7:AJ$7),"",INDEX(TableDiv[[GASB]:[GASB]],_xlfn.AGGREGATE(15,3,(TableDiv[[Agency]:[Agency]]=$E832)/(TableDiv[[Agency]:[Agency]]=$E832)*(ROW(TableDiv[Agency])-ROW(TableDiv[[#Headers],[Agency]])),COLUMNS($F$7:AJ$7))))</f>
        <v/>
      </c>
      <c r="AK832" s="1069" t="str" cm="1">
        <f t="array" ref="AK832">IF($D832&lt;COLUMNS($F$7:AK$7),"",INDEX(TableDiv[[GASB]:[GASB]],_xlfn.AGGREGATE(15,3,(TableDiv[[Agency]:[Agency]]=$E832)/(TableDiv[[Agency]:[Agency]]=$E832)*(ROW(TableDiv[Agency])-ROW(TableDiv[[#Headers],[Agency]])),COLUMNS($F$7:AK$7))))</f>
        <v/>
      </c>
      <c r="AL832" s="1069" t="str" cm="1">
        <f t="array" ref="AL832">IF($D832&lt;COLUMNS($F$7:AL$7),"",INDEX(TableDiv[[GASB]:[GASB]],_xlfn.AGGREGATE(15,3,(TableDiv[[Agency]:[Agency]]=$E832)/(TableDiv[[Agency]:[Agency]]=$E832)*(ROW(TableDiv[Agency])-ROW(TableDiv[[#Headers],[Agency]])),COLUMNS($F$7:AL$7))))</f>
        <v/>
      </c>
      <c r="AM832" s="1069" t="str" cm="1">
        <f t="array" ref="AM832">IF($D832&lt;COLUMNS($F$7:AM$7),"",INDEX(TableDiv[[GASB]:[GASB]],_xlfn.AGGREGATE(15,3,(TableDiv[[Agency]:[Agency]]=$E832)/(TableDiv[[Agency]:[Agency]]=$E832)*(ROW(TableDiv[Agency])-ROW(TableDiv[[#Headers],[Agency]])),COLUMNS($F$7:AM$7))))</f>
        <v/>
      </c>
      <c r="AN832" s="1069"/>
      <c r="AO832" s="1069"/>
      <c r="AP832" s="1069"/>
      <c r="AQ832" s="1069"/>
      <c r="AR832" s="1069"/>
      <c r="AS832" s="1069"/>
    </row>
    <row r="833" spans="1:45">
      <c r="A833" s="1069"/>
      <c r="B833" s="1069"/>
      <c r="C833" s="1069"/>
      <c r="W833" s="1069" t="str" cm="1">
        <f t="array" ref="W833">IF($D833&lt;COLUMNS($F$7:W$7),"",INDEX(TableDiv[[GASB]:[GASB]],_xlfn.AGGREGATE(15,3,(TableDiv[[Agency]:[Agency]]=$E833)/(TableDiv[[Agency]:[Agency]]=$E833)*(ROW(TableDiv[Agency])-ROW(TableDiv[[#Headers],[Agency]])),COLUMNS($F$7:W$7))))</f>
        <v/>
      </c>
      <c r="X833" s="1069" t="str" cm="1">
        <f t="array" ref="X833">IF($D833&lt;COLUMNS($F$7:X$7),"",INDEX(TableDiv[[GASB]:[GASB]],_xlfn.AGGREGATE(15,3,(TableDiv[[Agency]:[Agency]]=$E833)/(TableDiv[[Agency]:[Agency]]=$E833)*(ROW(TableDiv[Agency])-ROW(TableDiv[[#Headers],[Agency]])),COLUMNS($F$7:X$7))))</f>
        <v/>
      </c>
      <c r="Y833" s="1069" t="str" cm="1">
        <f t="array" ref="Y833">IF($D833&lt;COLUMNS($F$7:Y$7),"",INDEX(TableDiv[[GASB]:[GASB]],_xlfn.AGGREGATE(15,3,(TableDiv[[Agency]:[Agency]]=$E833)/(TableDiv[[Agency]:[Agency]]=$E833)*(ROW(TableDiv[Agency])-ROW(TableDiv[[#Headers],[Agency]])),COLUMNS($F$7:Y$7))))</f>
        <v/>
      </c>
      <c r="Z833" s="1069" t="str" cm="1">
        <f t="array" ref="Z833">IF($D833&lt;COLUMNS($F$7:Z$7),"",INDEX(TableDiv[[GASB]:[GASB]],_xlfn.AGGREGATE(15,3,(TableDiv[[Agency]:[Agency]]=$E833)/(TableDiv[[Agency]:[Agency]]=$E833)*(ROW(TableDiv[Agency])-ROW(TableDiv[[#Headers],[Agency]])),COLUMNS($F$7:Z$7))))</f>
        <v/>
      </c>
      <c r="AA833" s="1069" t="str" cm="1">
        <f t="array" ref="AA833">IF($D833&lt;COLUMNS($F$7:AA$7),"",INDEX(TableDiv[[GASB]:[GASB]],_xlfn.AGGREGATE(15,3,(TableDiv[[Agency]:[Agency]]=$E833)/(TableDiv[[Agency]:[Agency]]=$E833)*(ROW(TableDiv[Agency])-ROW(TableDiv[[#Headers],[Agency]])),COLUMNS($F$7:AA$7))))</f>
        <v/>
      </c>
      <c r="AB833" s="1069" t="str" cm="1">
        <f t="array" ref="AB833">IF($D833&lt;COLUMNS($F$7:AB$7),"",INDEX(TableDiv[[GASB]:[GASB]],_xlfn.AGGREGATE(15,3,(TableDiv[[Agency]:[Agency]]=$E833)/(TableDiv[[Agency]:[Agency]]=$E833)*(ROW(TableDiv[Agency])-ROW(TableDiv[[#Headers],[Agency]])),COLUMNS($F$7:AB$7))))</f>
        <v/>
      </c>
      <c r="AC833" s="1069" t="str" cm="1">
        <f t="array" ref="AC833">IF($D833&lt;COLUMNS($F$7:AC$7),"",INDEX(TableDiv[[GASB]:[GASB]],_xlfn.AGGREGATE(15,3,(TableDiv[[Agency]:[Agency]]=$E833)/(TableDiv[[Agency]:[Agency]]=$E833)*(ROW(TableDiv[Agency])-ROW(TableDiv[[#Headers],[Agency]])),COLUMNS($F$7:AC$7))))</f>
        <v/>
      </c>
      <c r="AD833" s="1069" t="str" cm="1">
        <f t="array" ref="AD833">IF($D833&lt;COLUMNS($F$7:AD$7),"",INDEX(TableDiv[[GASB]:[GASB]],_xlfn.AGGREGATE(15,3,(TableDiv[[Agency]:[Agency]]=$E833)/(TableDiv[[Agency]:[Agency]]=$E833)*(ROW(TableDiv[Agency])-ROW(TableDiv[[#Headers],[Agency]])),COLUMNS($F$7:AD$7))))</f>
        <v/>
      </c>
      <c r="AE833" s="1069" t="str" cm="1">
        <f t="array" ref="AE833">IF($D833&lt;COLUMNS($F$7:AE$7),"",INDEX(TableDiv[[GASB]:[GASB]],_xlfn.AGGREGATE(15,3,(TableDiv[[Agency]:[Agency]]=$E833)/(TableDiv[[Agency]:[Agency]]=$E833)*(ROW(TableDiv[Agency])-ROW(TableDiv[[#Headers],[Agency]])),COLUMNS($F$7:AE$7))))</f>
        <v/>
      </c>
      <c r="AF833" s="1069" t="str" cm="1">
        <f t="array" ref="AF833">IF($D833&lt;COLUMNS($F$7:AF$7),"",INDEX(TableDiv[[GASB]:[GASB]],_xlfn.AGGREGATE(15,3,(TableDiv[[Agency]:[Agency]]=$E833)/(TableDiv[[Agency]:[Agency]]=$E833)*(ROW(TableDiv[Agency])-ROW(TableDiv[[#Headers],[Agency]])),COLUMNS($F$7:AF$7))))</f>
        <v/>
      </c>
      <c r="AG833" s="1069" t="str" cm="1">
        <f t="array" ref="AG833">IF($D833&lt;COLUMNS($F$7:AG$7),"",INDEX(TableDiv[[GASB]:[GASB]],_xlfn.AGGREGATE(15,3,(TableDiv[[Agency]:[Agency]]=$E833)/(TableDiv[[Agency]:[Agency]]=$E833)*(ROW(TableDiv[Agency])-ROW(TableDiv[[#Headers],[Agency]])),COLUMNS($F$7:AG$7))))</f>
        <v/>
      </c>
      <c r="AH833" s="1069" t="str" cm="1">
        <f t="array" ref="AH833">IF($D833&lt;COLUMNS($F$7:AH$7),"",INDEX(TableDiv[[GASB]:[GASB]],_xlfn.AGGREGATE(15,3,(TableDiv[[Agency]:[Agency]]=$E833)/(TableDiv[[Agency]:[Agency]]=$E833)*(ROW(TableDiv[Agency])-ROW(TableDiv[[#Headers],[Agency]])),COLUMNS($F$7:AH$7))))</f>
        <v/>
      </c>
      <c r="AI833" s="1069" t="str" cm="1">
        <f t="array" ref="AI833">IF($D833&lt;COLUMNS($F$7:AI$7),"",INDEX(TableDiv[[GASB]:[GASB]],_xlfn.AGGREGATE(15,3,(TableDiv[[Agency]:[Agency]]=$E833)/(TableDiv[[Agency]:[Agency]]=$E833)*(ROW(TableDiv[Agency])-ROW(TableDiv[[#Headers],[Agency]])),COLUMNS($F$7:AI$7))))</f>
        <v/>
      </c>
      <c r="AJ833" s="1069" t="str" cm="1">
        <f t="array" ref="AJ833">IF($D833&lt;COLUMNS($F$7:AJ$7),"",INDEX(TableDiv[[GASB]:[GASB]],_xlfn.AGGREGATE(15,3,(TableDiv[[Agency]:[Agency]]=$E833)/(TableDiv[[Agency]:[Agency]]=$E833)*(ROW(TableDiv[Agency])-ROW(TableDiv[[#Headers],[Agency]])),COLUMNS($F$7:AJ$7))))</f>
        <v/>
      </c>
      <c r="AK833" s="1069" t="str" cm="1">
        <f t="array" ref="AK833">IF($D833&lt;COLUMNS($F$7:AK$7),"",INDEX(TableDiv[[GASB]:[GASB]],_xlfn.AGGREGATE(15,3,(TableDiv[[Agency]:[Agency]]=$E833)/(TableDiv[[Agency]:[Agency]]=$E833)*(ROW(TableDiv[Agency])-ROW(TableDiv[[#Headers],[Agency]])),COLUMNS($F$7:AK$7))))</f>
        <v/>
      </c>
      <c r="AL833" s="1069" t="str" cm="1">
        <f t="array" ref="AL833">IF($D833&lt;COLUMNS($F$7:AL$7),"",INDEX(TableDiv[[GASB]:[GASB]],_xlfn.AGGREGATE(15,3,(TableDiv[[Agency]:[Agency]]=$E833)/(TableDiv[[Agency]:[Agency]]=$E833)*(ROW(TableDiv[Agency])-ROW(TableDiv[[#Headers],[Agency]])),COLUMNS($F$7:AL$7))))</f>
        <v/>
      </c>
      <c r="AM833" s="1069" t="str" cm="1">
        <f t="array" ref="AM833">IF($D833&lt;COLUMNS($F$7:AM$7),"",INDEX(TableDiv[[GASB]:[GASB]],_xlfn.AGGREGATE(15,3,(TableDiv[[Agency]:[Agency]]=$E833)/(TableDiv[[Agency]:[Agency]]=$E833)*(ROW(TableDiv[Agency])-ROW(TableDiv[[#Headers],[Agency]])),COLUMNS($F$7:AM$7))))</f>
        <v/>
      </c>
      <c r="AN833" s="1069"/>
      <c r="AO833" s="1069"/>
      <c r="AP833" s="1069"/>
      <c r="AQ833" s="1069"/>
      <c r="AR833" s="1069"/>
      <c r="AS833" s="1069"/>
    </row>
    <row r="834" spans="1:45">
      <c r="A834" s="1069"/>
      <c r="B834" s="1069"/>
      <c r="C834" s="1069"/>
      <c r="W834" s="1069" t="str" cm="1">
        <f t="array" ref="W834">IF($D834&lt;COLUMNS($F$7:W$7),"",INDEX(TableDiv[[GASB]:[GASB]],_xlfn.AGGREGATE(15,3,(TableDiv[[Agency]:[Agency]]=$E834)/(TableDiv[[Agency]:[Agency]]=$E834)*(ROW(TableDiv[Agency])-ROW(TableDiv[[#Headers],[Agency]])),COLUMNS($F$7:W$7))))</f>
        <v/>
      </c>
      <c r="X834" s="1069" t="str" cm="1">
        <f t="array" ref="X834">IF($D834&lt;COLUMNS($F$7:X$7),"",INDEX(TableDiv[[GASB]:[GASB]],_xlfn.AGGREGATE(15,3,(TableDiv[[Agency]:[Agency]]=$E834)/(TableDiv[[Agency]:[Agency]]=$E834)*(ROW(TableDiv[Agency])-ROW(TableDiv[[#Headers],[Agency]])),COLUMNS($F$7:X$7))))</f>
        <v/>
      </c>
      <c r="Y834" s="1069" t="str" cm="1">
        <f t="array" ref="Y834">IF($D834&lt;COLUMNS($F$7:Y$7),"",INDEX(TableDiv[[GASB]:[GASB]],_xlfn.AGGREGATE(15,3,(TableDiv[[Agency]:[Agency]]=$E834)/(TableDiv[[Agency]:[Agency]]=$E834)*(ROW(TableDiv[Agency])-ROW(TableDiv[[#Headers],[Agency]])),COLUMNS($F$7:Y$7))))</f>
        <v/>
      </c>
      <c r="Z834" s="1069" t="str" cm="1">
        <f t="array" ref="Z834">IF($D834&lt;COLUMNS($F$7:Z$7),"",INDEX(TableDiv[[GASB]:[GASB]],_xlfn.AGGREGATE(15,3,(TableDiv[[Agency]:[Agency]]=$E834)/(TableDiv[[Agency]:[Agency]]=$E834)*(ROW(TableDiv[Agency])-ROW(TableDiv[[#Headers],[Agency]])),COLUMNS($F$7:Z$7))))</f>
        <v/>
      </c>
      <c r="AA834" s="1069" t="str" cm="1">
        <f t="array" ref="AA834">IF($D834&lt;COLUMNS($F$7:AA$7),"",INDEX(TableDiv[[GASB]:[GASB]],_xlfn.AGGREGATE(15,3,(TableDiv[[Agency]:[Agency]]=$E834)/(TableDiv[[Agency]:[Agency]]=$E834)*(ROW(TableDiv[Agency])-ROW(TableDiv[[#Headers],[Agency]])),COLUMNS($F$7:AA$7))))</f>
        <v/>
      </c>
      <c r="AB834" s="1069" t="str" cm="1">
        <f t="array" ref="AB834">IF($D834&lt;COLUMNS($F$7:AB$7),"",INDEX(TableDiv[[GASB]:[GASB]],_xlfn.AGGREGATE(15,3,(TableDiv[[Agency]:[Agency]]=$E834)/(TableDiv[[Agency]:[Agency]]=$E834)*(ROW(TableDiv[Agency])-ROW(TableDiv[[#Headers],[Agency]])),COLUMNS($F$7:AB$7))))</f>
        <v/>
      </c>
      <c r="AC834" s="1069" t="str" cm="1">
        <f t="array" ref="AC834">IF($D834&lt;COLUMNS($F$7:AC$7),"",INDEX(TableDiv[[GASB]:[GASB]],_xlfn.AGGREGATE(15,3,(TableDiv[[Agency]:[Agency]]=$E834)/(TableDiv[[Agency]:[Agency]]=$E834)*(ROW(TableDiv[Agency])-ROW(TableDiv[[#Headers],[Agency]])),COLUMNS($F$7:AC$7))))</f>
        <v/>
      </c>
      <c r="AD834" s="1069" t="str" cm="1">
        <f t="array" ref="AD834">IF($D834&lt;COLUMNS($F$7:AD$7),"",INDEX(TableDiv[[GASB]:[GASB]],_xlfn.AGGREGATE(15,3,(TableDiv[[Agency]:[Agency]]=$E834)/(TableDiv[[Agency]:[Agency]]=$E834)*(ROW(TableDiv[Agency])-ROW(TableDiv[[#Headers],[Agency]])),COLUMNS($F$7:AD$7))))</f>
        <v/>
      </c>
      <c r="AE834" s="1069" t="str" cm="1">
        <f t="array" ref="AE834">IF($D834&lt;COLUMNS($F$7:AE$7),"",INDEX(TableDiv[[GASB]:[GASB]],_xlfn.AGGREGATE(15,3,(TableDiv[[Agency]:[Agency]]=$E834)/(TableDiv[[Agency]:[Agency]]=$E834)*(ROW(TableDiv[Agency])-ROW(TableDiv[[#Headers],[Agency]])),COLUMNS($F$7:AE$7))))</f>
        <v/>
      </c>
      <c r="AF834" s="1069" t="str" cm="1">
        <f t="array" ref="AF834">IF($D834&lt;COLUMNS($F$7:AF$7),"",INDEX(TableDiv[[GASB]:[GASB]],_xlfn.AGGREGATE(15,3,(TableDiv[[Agency]:[Agency]]=$E834)/(TableDiv[[Agency]:[Agency]]=$E834)*(ROW(TableDiv[Agency])-ROW(TableDiv[[#Headers],[Agency]])),COLUMNS($F$7:AF$7))))</f>
        <v/>
      </c>
      <c r="AG834" s="1069" t="str" cm="1">
        <f t="array" ref="AG834">IF($D834&lt;COLUMNS($F$7:AG$7),"",INDEX(TableDiv[[GASB]:[GASB]],_xlfn.AGGREGATE(15,3,(TableDiv[[Agency]:[Agency]]=$E834)/(TableDiv[[Agency]:[Agency]]=$E834)*(ROW(TableDiv[Agency])-ROW(TableDiv[[#Headers],[Agency]])),COLUMNS($F$7:AG$7))))</f>
        <v/>
      </c>
      <c r="AH834" s="1069" t="str" cm="1">
        <f t="array" ref="AH834">IF($D834&lt;COLUMNS($F$7:AH$7),"",INDEX(TableDiv[[GASB]:[GASB]],_xlfn.AGGREGATE(15,3,(TableDiv[[Agency]:[Agency]]=$E834)/(TableDiv[[Agency]:[Agency]]=$E834)*(ROW(TableDiv[Agency])-ROW(TableDiv[[#Headers],[Agency]])),COLUMNS($F$7:AH$7))))</f>
        <v/>
      </c>
      <c r="AI834" s="1069" t="str" cm="1">
        <f t="array" ref="AI834">IF($D834&lt;COLUMNS($F$7:AI$7),"",INDEX(TableDiv[[GASB]:[GASB]],_xlfn.AGGREGATE(15,3,(TableDiv[[Agency]:[Agency]]=$E834)/(TableDiv[[Agency]:[Agency]]=$E834)*(ROW(TableDiv[Agency])-ROW(TableDiv[[#Headers],[Agency]])),COLUMNS($F$7:AI$7))))</f>
        <v/>
      </c>
      <c r="AJ834" s="1069" t="str" cm="1">
        <f t="array" ref="AJ834">IF($D834&lt;COLUMNS($F$7:AJ$7),"",INDEX(TableDiv[[GASB]:[GASB]],_xlfn.AGGREGATE(15,3,(TableDiv[[Agency]:[Agency]]=$E834)/(TableDiv[[Agency]:[Agency]]=$E834)*(ROW(TableDiv[Agency])-ROW(TableDiv[[#Headers],[Agency]])),COLUMNS($F$7:AJ$7))))</f>
        <v/>
      </c>
      <c r="AK834" s="1069" t="str" cm="1">
        <f t="array" ref="AK834">IF($D834&lt;COLUMNS($F$7:AK$7),"",INDEX(TableDiv[[GASB]:[GASB]],_xlfn.AGGREGATE(15,3,(TableDiv[[Agency]:[Agency]]=$E834)/(TableDiv[[Agency]:[Agency]]=$E834)*(ROW(TableDiv[Agency])-ROW(TableDiv[[#Headers],[Agency]])),COLUMNS($F$7:AK$7))))</f>
        <v/>
      </c>
      <c r="AL834" s="1069" t="str" cm="1">
        <f t="array" ref="AL834">IF($D834&lt;COLUMNS($F$7:AL$7),"",INDEX(TableDiv[[GASB]:[GASB]],_xlfn.AGGREGATE(15,3,(TableDiv[[Agency]:[Agency]]=$E834)/(TableDiv[[Agency]:[Agency]]=$E834)*(ROW(TableDiv[Agency])-ROW(TableDiv[[#Headers],[Agency]])),COLUMNS($F$7:AL$7))))</f>
        <v/>
      </c>
      <c r="AM834" s="1069" t="str" cm="1">
        <f t="array" ref="AM834">IF($D834&lt;COLUMNS($F$7:AM$7),"",INDEX(TableDiv[[GASB]:[GASB]],_xlfn.AGGREGATE(15,3,(TableDiv[[Agency]:[Agency]]=$E834)/(TableDiv[[Agency]:[Agency]]=$E834)*(ROW(TableDiv[Agency])-ROW(TableDiv[[#Headers],[Agency]])),COLUMNS($F$7:AM$7))))</f>
        <v/>
      </c>
      <c r="AN834" s="1069"/>
      <c r="AO834" s="1069"/>
      <c r="AP834" s="1069"/>
      <c r="AQ834" s="1069"/>
      <c r="AR834" s="1069"/>
      <c r="AS834" s="1069"/>
    </row>
    <row r="835" spans="1:45">
      <c r="A835" s="1069"/>
      <c r="B835" s="1069"/>
      <c r="C835" s="1069"/>
      <c r="W835" s="1069" t="str" cm="1">
        <f t="array" ref="W835">IF($D835&lt;COLUMNS($F$7:W$7),"",INDEX(TableDiv[[GASB]:[GASB]],_xlfn.AGGREGATE(15,3,(TableDiv[[Agency]:[Agency]]=$E835)/(TableDiv[[Agency]:[Agency]]=$E835)*(ROW(TableDiv[Agency])-ROW(TableDiv[[#Headers],[Agency]])),COLUMNS($F$7:W$7))))</f>
        <v/>
      </c>
      <c r="X835" s="1069" t="str" cm="1">
        <f t="array" ref="X835">IF($D835&lt;COLUMNS($F$7:X$7),"",INDEX(TableDiv[[GASB]:[GASB]],_xlfn.AGGREGATE(15,3,(TableDiv[[Agency]:[Agency]]=$E835)/(TableDiv[[Agency]:[Agency]]=$E835)*(ROW(TableDiv[Agency])-ROW(TableDiv[[#Headers],[Agency]])),COLUMNS($F$7:X$7))))</f>
        <v/>
      </c>
      <c r="Y835" s="1069" t="str" cm="1">
        <f t="array" ref="Y835">IF($D835&lt;COLUMNS($F$7:Y$7),"",INDEX(TableDiv[[GASB]:[GASB]],_xlfn.AGGREGATE(15,3,(TableDiv[[Agency]:[Agency]]=$E835)/(TableDiv[[Agency]:[Agency]]=$E835)*(ROW(TableDiv[Agency])-ROW(TableDiv[[#Headers],[Agency]])),COLUMNS($F$7:Y$7))))</f>
        <v/>
      </c>
      <c r="Z835" s="1069" t="str" cm="1">
        <f t="array" ref="Z835">IF($D835&lt;COLUMNS($F$7:Z$7),"",INDEX(TableDiv[[GASB]:[GASB]],_xlfn.AGGREGATE(15,3,(TableDiv[[Agency]:[Agency]]=$E835)/(TableDiv[[Agency]:[Agency]]=$E835)*(ROW(TableDiv[Agency])-ROW(TableDiv[[#Headers],[Agency]])),COLUMNS($F$7:Z$7))))</f>
        <v/>
      </c>
      <c r="AA835" s="1069" t="str" cm="1">
        <f t="array" ref="AA835">IF($D835&lt;COLUMNS($F$7:AA$7),"",INDEX(TableDiv[[GASB]:[GASB]],_xlfn.AGGREGATE(15,3,(TableDiv[[Agency]:[Agency]]=$E835)/(TableDiv[[Agency]:[Agency]]=$E835)*(ROW(TableDiv[Agency])-ROW(TableDiv[[#Headers],[Agency]])),COLUMNS($F$7:AA$7))))</f>
        <v/>
      </c>
      <c r="AB835" s="1069" t="str" cm="1">
        <f t="array" ref="AB835">IF($D835&lt;COLUMNS($F$7:AB$7),"",INDEX(TableDiv[[GASB]:[GASB]],_xlfn.AGGREGATE(15,3,(TableDiv[[Agency]:[Agency]]=$E835)/(TableDiv[[Agency]:[Agency]]=$E835)*(ROW(TableDiv[Agency])-ROW(TableDiv[[#Headers],[Agency]])),COLUMNS($F$7:AB$7))))</f>
        <v/>
      </c>
      <c r="AC835" s="1069" t="str" cm="1">
        <f t="array" ref="AC835">IF($D835&lt;COLUMNS($F$7:AC$7),"",INDEX(TableDiv[[GASB]:[GASB]],_xlfn.AGGREGATE(15,3,(TableDiv[[Agency]:[Agency]]=$E835)/(TableDiv[[Agency]:[Agency]]=$E835)*(ROW(TableDiv[Agency])-ROW(TableDiv[[#Headers],[Agency]])),COLUMNS($F$7:AC$7))))</f>
        <v/>
      </c>
      <c r="AD835" s="1069" t="str" cm="1">
        <f t="array" ref="AD835">IF($D835&lt;COLUMNS($F$7:AD$7),"",INDEX(TableDiv[[GASB]:[GASB]],_xlfn.AGGREGATE(15,3,(TableDiv[[Agency]:[Agency]]=$E835)/(TableDiv[[Agency]:[Agency]]=$E835)*(ROW(TableDiv[Agency])-ROW(TableDiv[[#Headers],[Agency]])),COLUMNS($F$7:AD$7))))</f>
        <v/>
      </c>
      <c r="AE835" s="1069" t="str" cm="1">
        <f t="array" ref="AE835">IF($D835&lt;COLUMNS($F$7:AE$7),"",INDEX(TableDiv[[GASB]:[GASB]],_xlfn.AGGREGATE(15,3,(TableDiv[[Agency]:[Agency]]=$E835)/(TableDiv[[Agency]:[Agency]]=$E835)*(ROW(TableDiv[Agency])-ROW(TableDiv[[#Headers],[Agency]])),COLUMNS($F$7:AE$7))))</f>
        <v/>
      </c>
      <c r="AF835" s="1069" t="str" cm="1">
        <f t="array" ref="AF835">IF($D835&lt;COLUMNS($F$7:AF$7),"",INDEX(TableDiv[[GASB]:[GASB]],_xlfn.AGGREGATE(15,3,(TableDiv[[Agency]:[Agency]]=$E835)/(TableDiv[[Agency]:[Agency]]=$E835)*(ROW(TableDiv[Agency])-ROW(TableDiv[[#Headers],[Agency]])),COLUMNS($F$7:AF$7))))</f>
        <v/>
      </c>
      <c r="AG835" s="1069" t="str" cm="1">
        <f t="array" ref="AG835">IF($D835&lt;COLUMNS($F$7:AG$7),"",INDEX(TableDiv[[GASB]:[GASB]],_xlfn.AGGREGATE(15,3,(TableDiv[[Agency]:[Agency]]=$E835)/(TableDiv[[Agency]:[Agency]]=$E835)*(ROW(TableDiv[Agency])-ROW(TableDiv[[#Headers],[Agency]])),COLUMNS($F$7:AG$7))))</f>
        <v/>
      </c>
      <c r="AH835" s="1069" t="str" cm="1">
        <f t="array" ref="AH835">IF($D835&lt;COLUMNS($F$7:AH$7),"",INDEX(TableDiv[[GASB]:[GASB]],_xlfn.AGGREGATE(15,3,(TableDiv[[Agency]:[Agency]]=$E835)/(TableDiv[[Agency]:[Agency]]=$E835)*(ROW(TableDiv[Agency])-ROW(TableDiv[[#Headers],[Agency]])),COLUMNS($F$7:AH$7))))</f>
        <v/>
      </c>
      <c r="AI835" s="1069" t="str" cm="1">
        <f t="array" ref="AI835">IF($D835&lt;COLUMNS($F$7:AI$7),"",INDEX(TableDiv[[GASB]:[GASB]],_xlfn.AGGREGATE(15,3,(TableDiv[[Agency]:[Agency]]=$E835)/(TableDiv[[Agency]:[Agency]]=$E835)*(ROW(TableDiv[Agency])-ROW(TableDiv[[#Headers],[Agency]])),COLUMNS($F$7:AI$7))))</f>
        <v/>
      </c>
      <c r="AJ835" s="1069" t="str" cm="1">
        <f t="array" ref="AJ835">IF($D835&lt;COLUMNS($F$7:AJ$7),"",INDEX(TableDiv[[GASB]:[GASB]],_xlfn.AGGREGATE(15,3,(TableDiv[[Agency]:[Agency]]=$E835)/(TableDiv[[Agency]:[Agency]]=$E835)*(ROW(TableDiv[Agency])-ROW(TableDiv[[#Headers],[Agency]])),COLUMNS($F$7:AJ$7))))</f>
        <v/>
      </c>
      <c r="AK835" s="1069" t="str" cm="1">
        <f t="array" ref="AK835">IF($D835&lt;COLUMNS($F$7:AK$7),"",INDEX(TableDiv[[GASB]:[GASB]],_xlfn.AGGREGATE(15,3,(TableDiv[[Agency]:[Agency]]=$E835)/(TableDiv[[Agency]:[Agency]]=$E835)*(ROW(TableDiv[Agency])-ROW(TableDiv[[#Headers],[Agency]])),COLUMNS($F$7:AK$7))))</f>
        <v/>
      </c>
      <c r="AL835" s="1069" t="str" cm="1">
        <f t="array" ref="AL835">IF($D835&lt;COLUMNS($F$7:AL$7),"",INDEX(TableDiv[[GASB]:[GASB]],_xlfn.AGGREGATE(15,3,(TableDiv[[Agency]:[Agency]]=$E835)/(TableDiv[[Agency]:[Agency]]=$E835)*(ROW(TableDiv[Agency])-ROW(TableDiv[[#Headers],[Agency]])),COLUMNS($F$7:AL$7))))</f>
        <v/>
      </c>
      <c r="AM835" s="1069" t="str" cm="1">
        <f t="array" ref="AM835">IF($D835&lt;COLUMNS($F$7:AM$7),"",INDEX(TableDiv[[GASB]:[GASB]],_xlfn.AGGREGATE(15,3,(TableDiv[[Agency]:[Agency]]=$E835)/(TableDiv[[Agency]:[Agency]]=$E835)*(ROW(TableDiv[Agency])-ROW(TableDiv[[#Headers],[Agency]])),COLUMNS($F$7:AM$7))))</f>
        <v/>
      </c>
      <c r="AN835" s="1069"/>
      <c r="AO835" s="1069"/>
      <c r="AP835" s="1069"/>
      <c r="AQ835" s="1069"/>
      <c r="AR835" s="1069"/>
      <c r="AS835" s="1069"/>
    </row>
    <row r="836" spans="1:45">
      <c r="A836" s="1069"/>
      <c r="B836" s="1069"/>
      <c r="C836" s="1069"/>
      <c r="W836" s="1069" t="str" cm="1">
        <f t="array" ref="W836">IF($D836&lt;COLUMNS($F$7:W$7),"",INDEX(TableDiv[[GASB]:[GASB]],_xlfn.AGGREGATE(15,3,(TableDiv[[Agency]:[Agency]]=$E836)/(TableDiv[[Agency]:[Agency]]=$E836)*(ROW(TableDiv[Agency])-ROW(TableDiv[[#Headers],[Agency]])),COLUMNS($F$7:W$7))))</f>
        <v/>
      </c>
      <c r="X836" s="1069" t="str" cm="1">
        <f t="array" ref="X836">IF($D836&lt;COLUMNS($F$7:X$7),"",INDEX(TableDiv[[GASB]:[GASB]],_xlfn.AGGREGATE(15,3,(TableDiv[[Agency]:[Agency]]=$E836)/(TableDiv[[Agency]:[Agency]]=$E836)*(ROW(TableDiv[Agency])-ROW(TableDiv[[#Headers],[Agency]])),COLUMNS($F$7:X$7))))</f>
        <v/>
      </c>
      <c r="Y836" s="1069" t="str" cm="1">
        <f t="array" ref="Y836">IF($D836&lt;COLUMNS($F$7:Y$7),"",INDEX(TableDiv[[GASB]:[GASB]],_xlfn.AGGREGATE(15,3,(TableDiv[[Agency]:[Agency]]=$E836)/(TableDiv[[Agency]:[Agency]]=$E836)*(ROW(TableDiv[Agency])-ROW(TableDiv[[#Headers],[Agency]])),COLUMNS($F$7:Y$7))))</f>
        <v/>
      </c>
      <c r="Z836" s="1069" t="str" cm="1">
        <f t="array" ref="Z836">IF($D836&lt;COLUMNS($F$7:Z$7),"",INDEX(TableDiv[[GASB]:[GASB]],_xlfn.AGGREGATE(15,3,(TableDiv[[Agency]:[Agency]]=$E836)/(TableDiv[[Agency]:[Agency]]=$E836)*(ROW(TableDiv[Agency])-ROW(TableDiv[[#Headers],[Agency]])),COLUMNS($F$7:Z$7))))</f>
        <v/>
      </c>
      <c r="AA836" s="1069" t="str" cm="1">
        <f t="array" ref="AA836">IF($D836&lt;COLUMNS($F$7:AA$7),"",INDEX(TableDiv[[GASB]:[GASB]],_xlfn.AGGREGATE(15,3,(TableDiv[[Agency]:[Agency]]=$E836)/(TableDiv[[Agency]:[Agency]]=$E836)*(ROW(TableDiv[Agency])-ROW(TableDiv[[#Headers],[Agency]])),COLUMNS($F$7:AA$7))))</f>
        <v/>
      </c>
      <c r="AB836" s="1069" t="str" cm="1">
        <f t="array" ref="AB836">IF($D836&lt;COLUMNS($F$7:AB$7),"",INDEX(TableDiv[[GASB]:[GASB]],_xlfn.AGGREGATE(15,3,(TableDiv[[Agency]:[Agency]]=$E836)/(TableDiv[[Agency]:[Agency]]=$E836)*(ROW(TableDiv[Agency])-ROW(TableDiv[[#Headers],[Agency]])),COLUMNS($F$7:AB$7))))</f>
        <v/>
      </c>
      <c r="AC836" s="1069" t="str" cm="1">
        <f t="array" ref="AC836">IF($D836&lt;COLUMNS($F$7:AC$7),"",INDEX(TableDiv[[GASB]:[GASB]],_xlfn.AGGREGATE(15,3,(TableDiv[[Agency]:[Agency]]=$E836)/(TableDiv[[Agency]:[Agency]]=$E836)*(ROW(TableDiv[Agency])-ROW(TableDiv[[#Headers],[Agency]])),COLUMNS($F$7:AC$7))))</f>
        <v/>
      </c>
      <c r="AD836" s="1069" t="str" cm="1">
        <f t="array" ref="AD836">IF($D836&lt;COLUMNS($F$7:AD$7),"",INDEX(TableDiv[[GASB]:[GASB]],_xlfn.AGGREGATE(15,3,(TableDiv[[Agency]:[Agency]]=$E836)/(TableDiv[[Agency]:[Agency]]=$E836)*(ROW(TableDiv[Agency])-ROW(TableDiv[[#Headers],[Agency]])),COLUMNS($F$7:AD$7))))</f>
        <v/>
      </c>
      <c r="AE836" s="1069" t="str" cm="1">
        <f t="array" ref="AE836">IF($D836&lt;COLUMNS($F$7:AE$7),"",INDEX(TableDiv[[GASB]:[GASB]],_xlfn.AGGREGATE(15,3,(TableDiv[[Agency]:[Agency]]=$E836)/(TableDiv[[Agency]:[Agency]]=$E836)*(ROW(TableDiv[Agency])-ROW(TableDiv[[#Headers],[Agency]])),COLUMNS($F$7:AE$7))))</f>
        <v/>
      </c>
      <c r="AF836" s="1069" t="str" cm="1">
        <f t="array" ref="AF836">IF($D836&lt;COLUMNS($F$7:AF$7),"",INDEX(TableDiv[[GASB]:[GASB]],_xlfn.AGGREGATE(15,3,(TableDiv[[Agency]:[Agency]]=$E836)/(TableDiv[[Agency]:[Agency]]=$E836)*(ROW(TableDiv[Agency])-ROW(TableDiv[[#Headers],[Agency]])),COLUMNS($F$7:AF$7))))</f>
        <v/>
      </c>
      <c r="AG836" s="1069" t="str" cm="1">
        <f t="array" ref="AG836">IF($D836&lt;COLUMNS($F$7:AG$7),"",INDEX(TableDiv[[GASB]:[GASB]],_xlfn.AGGREGATE(15,3,(TableDiv[[Agency]:[Agency]]=$E836)/(TableDiv[[Agency]:[Agency]]=$E836)*(ROW(TableDiv[Agency])-ROW(TableDiv[[#Headers],[Agency]])),COLUMNS($F$7:AG$7))))</f>
        <v/>
      </c>
      <c r="AH836" s="1069" t="str" cm="1">
        <f t="array" ref="AH836">IF($D836&lt;COLUMNS($F$7:AH$7),"",INDEX(TableDiv[[GASB]:[GASB]],_xlfn.AGGREGATE(15,3,(TableDiv[[Agency]:[Agency]]=$E836)/(TableDiv[[Agency]:[Agency]]=$E836)*(ROW(TableDiv[Agency])-ROW(TableDiv[[#Headers],[Agency]])),COLUMNS($F$7:AH$7))))</f>
        <v/>
      </c>
      <c r="AI836" s="1069" t="str" cm="1">
        <f t="array" ref="AI836">IF($D836&lt;COLUMNS($F$7:AI$7),"",INDEX(TableDiv[[GASB]:[GASB]],_xlfn.AGGREGATE(15,3,(TableDiv[[Agency]:[Agency]]=$E836)/(TableDiv[[Agency]:[Agency]]=$E836)*(ROW(TableDiv[Agency])-ROW(TableDiv[[#Headers],[Agency]])),COLUMNS($F$7:AI$7))))</f>
        <v/>
      </c>
      <c r="AJ836" s="1069" t="str" cm="1">
        <f t="array" ref="AJ836">IF($D836&lt;COLUMNS($F$7:AJ$7),"",INDEX(TableDiv[[GASB]:[GASB]],_xlfn.AGGREGATE(15,3,(TableDiv[[Agency]:[Agency]]=$E836)/(TableDiv[[Agency]:[Agency]]=$E836)*(ROW(TableDiv[Agency])-ROW(TableDiv[[#Headers],[Agency]])),COLUMNS($F$7:AJ$7))))</f>
        <v/>
      </c>
      <c r="AK836" s="1069" t="str" cm="1">
        <f t="array" ref="AK836">IF($D836&lt;COLUMNS($F$7:AK$7),"",INDEX(TableDiv[[GASB]:[GASB]],_xlfn.AGGREGATE(15,3,(TableDiv[[Agency]:[Agency]]=$E836)/(TableDiv[[Agency]:[Agency]]=$E836)*(ROW(TableDiv[Agency])-ROW(TableDiv[[#Headers],[Agency]])),COLUMNS($F$7:AK$7))))</f>
        <v/>
      </c>
      <c r="AL836" s="1069" t="str" cm="1">
        <f t="array" ref="AL836">IF($D836&lt;COLUMNS($F$7:AL$7),"",INDEX(TableDiv[[GASB]:[GASB]],_xlfn.AGGREGATE(15,3,(TableDiv[[Agency]:[Agency]]=$E836)/(TableDiv[[Agency]:[Agency]]=$E836)*(ROW(TableDiv[Agency])-ROW(TableDiv[[#Headers],[Agency]])),COLUMNS($F$7:AL$7))))</f>
        <v/>
      </c>
      <c r="AM836" s="1069" t="str" cm="1">
        <f t="array" ref="AM836">IF($D836&lt;COLUMNS($F$7:AM$7),"",INDEX(TableDiv[[GASB]:[GASB]],_xlfn.AGGREGATE(15,3,(TableDiv[[Agency]:[Agency]]=$E836)/(TableDiv[[Agency]:[Agency]]=$E836)*(ROW(TableDiv[Agency])-ROW(TableDiv[[#Headers],[Agency]])),COLUMNS($F$7:AM$7))))</f>
        <v/>
      </c>
      <c r="AN836" s="1069"/>
      <c r="AO836" s="1069"/>
      <c r="AP836" s="1069"/>
      <c r="AQ836" s="1069"/>
      <c r="AR836" s="1069"/>
      <c r="AS836" s="1069"/>
    </row>
    <row r="837" spans="1:45">
      <c r="A837" s="1069"/>
      <c r="B837" s="1069"/>
      <c r="C837" s="1069"/>
      <c r="W837" s="1069" t="str" cm="1">
        <f t="array" ref="W837">IF($D837&lt;COLUMNS($F$7:W$7),"",INDEX(TableDiv[[GASB]:[GASB]],_xlfn.AGGREGATE(15,3,(TableDiv[[Agency]:[Agency]]=$E837)/(TableDiv[[Agency]:[Agency]]=$E837)*(ROW(TableDiv[Agency])-ROW(TableDiv[[#Headers],[Agency]])),COLUMNS($F$7:W$7))))</f>
        <v/>
      </c>
      <c r="X837" s="1069" t="str" cm="1">
        <f t="array" ref="X837">IF($D837&lt;COLUMNS($F$7:X$7),"",INDEX(TableDiv[[GASB]:[GASB]],_xlfn.AGGREGATE(15,3,(TableDiv[[Agency]:[Agency]]=$E837)/(TableDiv[[Agency]:[Agency]]=$E837)*(ROW(TableDiv[Agency])-ROW(TableDiv[[#Headers],[Agency]])),COLUMNS($F$7:X$7))))</f>
        <v/>
      </c>
      <c r="Y837" s="1069" t="str" cm="1">
        <f t="array" ref="Y837">IF($D837&lt;COLUMNS($F$7:Y$7),"",INDEX(TableDiv[[GASB]:[GASB]],_xlfn.AGGREGATE(15,3,(TableDiv[[Agency]:[Agency]]=$E837)/(TableDiv[[Agency]:[Agency]]=$E837)*(ROW(TableDiv[Agency])-ROW(TableDiv[[#Headers],[Agency]])),COLUMNS($F$7:Y$7))))</f>
        <v/>
      </c>
      <c r="Z837" s="1069" t="str" cm="1">
        <f t="array" ref="Z837">IF($D837&lt;COLUMNS($F$7:Z$7),"",INDEX(TableDiv[[GASB]:[GASB]],_xlfn.AGGREGATE(15,3,(TableDiv[[Agency]:[Agency]]=$E837)/(TableDiv[[Agency]:[Agency]]=$E837)*(ROW(TableDiv[Agency])-ROW(TableDiv[[#Headers],[Agency]])),COLUMNS($F$7:Z$7))))</f>
        <v/>
      </c>
      <c r="AA837" s="1069" t="str" cm="1">
        <f t="array" ref="AA837">IF($D837&lt;COLUMNS($F$7:AA$7),"",INDEX(TableDiv[[GASB]:[GASB]],_xlfn.AGGREGATE(15,3,(TableDiv[[Agency]:[Agency]]=$E837)/(TableDiv[[Agency]:[Agency]]=$E837)*(ROW(TableDiv[Agency])-ROW(TableDiv[[#Headers],[Agency]])),COLUMNS($F$7:AA$7))))</f>
        <v/>
      </c>
      <c r="AB837" s="1069" t="str" cm="1">
        <f t="array" ref="AB837">IF($D837&lt;COLUMNS($F$7:AB$7),"",INDEX(TableDiv[[GASB]:[GASB]],_xlfn.AGGREGATE(15,3,(TableDiv[[Agency]:[Agency]]=$E837)/(TableDiv[[Agency]:[Agency]]=$E837)*(ROW(TableDiv[Agency])-ROW(TableDiv[[#Headers],[Agency]])),COLUMNS($F$7:AB$7))))</f>
        <v/>
      </c>
      <c r="AC837" s="1069" t="str" cm="1">
        <f t="array" ref="AC837">IF($D837&lt;COLUMNS($F$7:AC$7),"",INDEX(TableDiv[[GASB]:[GASB]],_xlfn.AGGREGATE(15,3,(TableDiv[[Agency]:[Agency]]=$E837)/(TableDiv[[Agency]:[Agency]]=$E837)*(ROW(TableDiv[Agency])-ROW(TableDiv[[#Headers],[Agency]])),COLUMNS($F$7:AC$7))))</f>
        <v/>
      </c>
      <c r="AD837" s="1069" t="str" cm="1">
        <f t="array" ref="AD837">IF($D837&lt;COLUMNS($F$7:AD$7),"",INDEX(TableDiv[[GASB]:[GASB]],_xlfn.AGGREGATE(15,3,(TableDiv[[Agency]:[Agency]]=$E837)/(TableDiv[[Agency]:[Agency]]=$E837)*(ROW(TableDiv[Agency])-ROW(TableDiv[[#Headers],[Agency]])),COLUMNS($F$7:AD$7))))</f>
        <v/>
      </c>
      <c r="AE837" s="1069" t="str" cm="1">
        <f t="array" ref="AE837">IF($D837&lt;COLUMNS($F$7:AE$7),"",INDEX(TableDiv[[GASB]:[GASB]],_xlfn.AGGREGATE(15,3,(TableDiv[[Agency]:[Agency]]=$E837)/(TableDiv[[Agency]:[Agency]]=$E837)*(ROW(TableDiv[Agency])-ROW(TableDiv[[#Headers],[Agency]])),COLUMNS($F$7:AE$7))))</f>
        <v/>
      </c>
      <c r="AF837" s="1069" t="str" cm="1">
        <f t="array" ref="AF837">IF($D837&lt;COLUMNS($F$7:AF$7),"",INDEX(TableDiv[[GASB]:[GASB]],_xlfn.AGGREGATE(15,3,(TableDiv[[Agency]:[Agency]]=$E837)/(TableDiv[[Agency]:[Agency]]=$E837)*(ROW(TableDiv[Agency])-ROW(TableDiv[[#Headers],[Agency]])),COLUMNS($F$7:AF$7))))</f>
        <v/>
      </c>
      <c r="AG837" s="1069" t="str" cm="1">
        <f t="array" ref="AG837">IF($D837&lt;COLUMNS($F$7:AG$7),"",INDEX(TableDiv[[GASB]:[GASB]],_xlfn.AGGREGATE(15,3,(TableDiv[[Agency]:[Agency]]=$E837)/(TableDiv[[Agency]:[Agency]]=$E837)*(ROW(TableDiv[Agency])-ROW(TableDiv[[#Headers],[Agency]])),COLUMNS($F$7:AG$7))))</f>
        <v/>
      </c>
      <c r="AH837" s="1069" t="str" cm="1">
        <f t="array" ref="AH837">IF($D837&lt;COLUMNS($F$7:AH$7),"",INDEX(TableDiv[[GASB]:[GASB]],_xlfn.AGGREGATE(15,3,(TableDiv[[Agency]:[Agency]]=$E837)/(TableDiv[[Agency]:[Agency]]=$E837)*(ROW(TableDiv[Agency])-ROW(TableDiv[[#Headers],[Agency]])),COLUMNS($F$7:AH$7))))</f>
        <v/>
      </c>
      <c r="AI837" s="1069" t="str" cm="1">
        <f t="array" ref="AI837">IF($D837&lt;COLUMNS($F$7:AI$7),"",INDEX(TableDiv[[GASB]:[GASB]],_xlfn.AGGREGATE(15,3,(TableDiv[[Agency]:[Agency]]=$E837)/(TableDiv[[Agency]:[Agency]]=$E837)*(ROW(TableDiv[Agency])-ROW(TableDiv[[#Headers],[Agency]])),COLUMNS($F$7:AI$7))))</f>
        <v/>
      </c>
      <c r="AJ837" s="1069" t="str" cm="1">
        <f t="array" ref="AJ837">IF($D837&lt;COLUMNS($F$7:AJ$7),"",INDEX(TableDiv[[GASB]:[GASB]],_xlfn.AGGREGATE(15,3,(TableDiv[[Agency]:[Agency]]=$E837)/(TableDiv[[Agency]:[Agency]]=$E837)*(ROW(TableDiv[Agency])-ROW(TableDiv[[#Headers],[Agency]])),COLUMNS($F$7:AJ$7))))</f>
        <v/>
      </c>
      <c r="AK837" s="1069" t="str" cm="1">
        <f t="array" ref="AK837">IF($D837&lt;COLUMNS($F$7:AK$7),"",INDEX(TableDiv[[GASB]:[GASB]],_xlfn.AGGREGATE(15,3,(TableDiv[[Agency]:[Agency]]=$E837)/(TableDiv[[Agency]:[Agency]]=$E837)*(ROW(TableDiv[Agency])-ROW(TableDiv[[#Headers],[Agency]])),COLUMNS($F$7:AK$7))))</f>
        <v/>
      </c>
      <c r="AL837" s="1069" t="str" cm="1">
        <f t="array" ref="AL837">IF($D837&lt;COLUMNS($F$7:AL$7),"",INDEX(TableDiv[[GASB]:[GASB]],_xlfn.AGGREGATE(15,3,(TableDiv[[Agency]:[Agency]]=$E837)/(TableDiv[[Agency]:[Agency]]=$E837)*(ROW(TableDiv[Agency])-ROW(TableDiv[[#Headers],[Agency]])),COLUMNS($F$7:AL$7))))</f>
        <v/>
      </c>
      <c r="AM837" s="1069" t="str" cm="1">
        <f t="array" ref="AM837">IF($D837&lt;COLUMNS($F$7:AM$7),"",INDEX(TableDiv[[GASB]:[GASB]],_xlfn.AGGREGATE(15,3,(TableDiv[[Agency]:[Agency]]=$E837)/(TableDiv[[Agency]:[Agency]]=$E837)*(ROW(TableDiv[Agency])-ROW(TableDiv[[#Headers],[Agency]])),COLUMNS($F$7:AM$7))))</f>
        <v/>
      </c>
      <c r="AN837" s="1069"/>
      <c r="AO837" s="1069"/>
      <c r="AP837" s="1069"/>
      <c r="AQ837" s="1069"/>
      <c r="AR837" s="1069"/>
      <c r="AS837" s="1069"/>
    </row>
    <row r="838" spans="1:45">
      <c r="A838" s="1069"/>
      <c r="B838" s="1069"/>
      <c r="C838" s="1069"/>
      <c r="W838" s="1069" t="str" cm="1">
        <f t="array" ref="W838">IF($D838&lt;COLUMNS($F$7:W$7),"",INDEX(TableDiv[[GASB]:[GASB]],_xlfn.AGGREGATE(15,3,(TableDiv[[Agency]:[Agency]]=$E838)/(TableDiv[[Agency]:[Agency]]=$E838)*(ROW(TableDiv[Agency])-ROW(TableDiv[[#Headers],[Agency]])),COLUMNS($F$7:W$7))))</f>
        <v/>
      </c>
      <c r="X838" s="1069" t="str" cm="1">
        <f t="array" ref="X838">IF($D838&lt;COLUMNS($F$7:X$7),"",INDEX(TableDiv[[GASB]:[GASB]],_xlfn.AGGREGATE(15,3,(TableDiv[[Agency]:[Agency]]=$E838)/(TableDiv[[Agency]:[Agency]]=$E838)*(ROW(TableDiv[Agency])-ROW(TableDiv[[#Headers],[Agency]])),COLUMNS($F$7:X$7))))</f>
        <v/>
      </c>
      <c r="Y838" s="1069" t="str" cm="1">
        <f t="array" ref="Y838">IF($D838&lt;COLUMNS($F$7:Y$7),"",INDEX(TableDiv[[GASB]:[GASB]],_xlfn.AGGREGATE(15,3,(TableDiv[[Agency]:[Agency]]=$E838)/(TableDiv[[Agency]:[Agency]]=$E838)*(ROW(TableDiv[Agency])-ROW(TableDiv[[#Headers],[Agency]])),COLUMNS($F$7:Y$7))))</f>
        <v/>
      </c>
      <c r="Z838" s="1069" t="str" cm="1">
        <f t="array" ref="Z838">IF($D838&lt;COLUMNS($F$7:Z$7),"",INDEX(TableDiv[[GASB]:[GASB]],_xlfn.AGGREGATE(15,3,(TableDiv[[Agency]:[Agency]]=$E838)/(TableDiv[[Agency]:[Agency]]=$E838)*(ROW(TableDiv[Agency])-ROW(TableDiv[[#Headers],[Agency]])),COLUMNS($F$7:Z$7))))</f>
        <v/>
      </c>
      <c r="AA838" s="1069" t="str" cm="1">
        <f t="array" ref="AA838">IF($D838&lt;COLUMNS($F$7:AA$7),"",INDEX(TableDiv[[GASB]:[GASB]],_xlfn.AGGREGATE(15,3,(TableDiv[[Agency]:[Agency]]=$E838)/(TableDiv[[Agency]:[Agency]]=$E838)*(ROW(TableDiv[Agency])-ROW(TableDiv[[#Headers],[Agency]])),COLUMNS($F$7:AA$7))))</f>
        <v/>
      </c>
      <c r="AB838" s="1069" t="str" cm="1">
        <f t="array" ref="AB838">IF($D838&lt;COLUMNS($F$7:AB$7),"",INDEX(TableDiv[[GASB]:[GASB]],_xlfn.AGGREGATE(15,3,(TableDiv[[Agency]:[Agency]]=$E838)/(TableDiv[[Agency]:[Agency]]=$E838)*(ROW(TableDiv[Agency])-ROW(TableDiv[[#Headers],[Agency]])),COLUMNS($F$7:AB$7))))</f>
        <v/>
      </c>
      <c r="AC838" s="1069" t="str" cm="1">
        <f t="array" ref="AC838">IF($D838&lt;COLUMNS($F$7:AC$7),"",INDEX(TableDiv[[GASB]:[GASB]],_xlfn.AGGREGATE(15,3,(TableDiv[[Agency]:[Agency]]=$E838)/(TableDiv[[Agency]:[Agency]]=$E838)*(ROW(TableDiv[Agency])-ROW(TableDiv[[#Headers],[Agency]])),COLUMNS($F$7:AC$7))))</f>
        <v/>
      </c>
      <c r="AD838" s="1069" t="str" cm="1">
        <f t="array" ref="AD838">IF($D838&lt;COLUMNS($F$7:AD$7),"",INDEX(TableDiv[[GASB]:[GASB]],_xlfn.AGGREGATE(15,3,(TableDiv[[Agency]:[Agency]]=$E838)/(TableDiv[[Agency]:[Agency]]=$E838)*(ROW(TableDiv[Agency])-ROW(TableDiv[[#Headers],[Agency]])),COLUMNS($F$7:AD$7))))</f>
        <v/>
      </c>
      <c r="AE838" s="1069" t="str" cm="1">
        <f t="array" ref="AE838">IF($D838&lt;COLUMNS($F$7:AE$7),"",INDEX(TableDiv[[GASB]:[GASB]],_xlfn.AGGREGATE(15,3,(TableDiv[[Agency]:[Agency]]=$E838)/(TableDiv[[Agency]:[Agency]]=$E838)*(ROW(TableDiv[Agency])-ROW(TableDiv[[#Headers],[Agency]])),COLUMNS($F$7:AE$7))))</f>
        <v/>
      </c>
      <c r="AF838" s="1069" t="str" cm="1">
        <f t="array" ref="AF838">IF($D838&lt;COLUMNS($F$7:AF$7),"",INDEX(TableDiv[[GASB]:[GASB]],_xlfn.AGGREGATE(15,3,(TableDiv[[Agency]:[Agency]]=$E838)/(TableDiv[[Agency]:[Agency]]=$E838)*(ROW(TableDiv[Agency])-ROW(TableDiv[[#Headers],[Agency]])),COLUMNS($F$7:AF$7))))</f>
        <v/>
      </c>
      <c r="AG838" s="1069" t="str" cm="1">
        <f t="array" ref="AG838">IF($D838&lt;COLUMNS($F$7:AG$7),"",INDEX(TableDiv[[GASB]:[GASB]],_xlfn.AGGREGATE(15,3,(TableDiv[[Agency]:[Agency]]=$E838)/(TableDiv[[Agency]:[Agency]]=$E838)*(ROW(TableDiv[Agency])-ROW(TableDiv[[#Headers],[Agency]])),COLUMNS($F$7:AG$7))))</f>
        <v/>
      </c>
      <c r="AH838" s="1069" t="str" cm="1">
        <f t="array" ref="AH838">IF($D838&lt;COLUMNS($F$7:AH$7),"",INDEX(TableDiv[[GASB]:[GASB]],_xlfn.AGGREGATE(15,3,(TableDiv[[Agency]:[Agency]]=$E838)/(TableDiv[[Agency]:[Agency]]=$E838)*(ROW(TableDiv[Agency])-ROW(TableDiv[[#Headers],[Agency]])),COLUMNS($F$7:AH$7))))</f>
        <v/>
      </c>
      <c r="AI838" s="1069" t="str" cm="1">
        <f t="array" ref="AI838">IF($D838&lt;COLUMNS($F$7:AI$7),"",INDEX(TableDiv[[GASB]:[GASB]],_xlfn.AGGREGATE(15,3,(TableDiv[[Agency]:[Agency]]=$E838)/(TableDiv[[Agency]:[Agency]]=$E838)*(ROW(TableDiv[Agency])-ROW(TableDiv[[#Headers],[Agency]])),COLUMNS($F$7:AI$7))))</f>
        <v/>
      </c>
      <c r="AJ838" s="1069" t="str" cm="1">
        <f t="array" ref="AJ838">IF($D838&lt;COLUMNS($F$7:AJ$7),"",INDEX(TableDiv[[GASB]:[GASB]],_xlfn.AGGREGATE(15,3,(TableDiv[[Agency]:[Agency]]=$E838)/(TableDiv[[Agency]:[Agency]]=$E838)*(ROW(TableDiv[Agency])-ROW(TableDiv[[#Headers],[Agency]])),COLUMNS($F$7:AJ$7))))</f>
        <v/>
      </c>
      <c r="AK838" s="1069" t="str" cm="1">
        <f t="array" ref="AK838">IF($D838&lt;COLUMNS($F$7:AK$7),"",INDEX(TableDiv[[GASB]:[GASB]],_xlfn.AGGREGATE(15,3,(TableDiv[[Agency]:[Agency]]=$E838)/(TableDiv[[Agency]:[Agency]]=$E838)*(ROW(TableDiv[Agency])-ROW(TableDiv[[#Headers],[Agency]])),COLUMNS($F$7:AK$7))))</f>
        <v/>
      </c>
      <c r="AL838" s="1069" t="str" cm="1">
        <f t="array" ref="AL838">IF($D838&lt;COLUMNS($F$7:AL$7),"",INDEX(TableDiv[[GASB]:[GASB]],_xlfn.AGGREGATE(15,3,(TableDiv[[Agency]:[Agency]]=$E838)/(TableDiv[[Agency]:[Agency]]=$E838)*(ROW(TableDiv[Agency])-ROW(TableDiv[[#Headers],[Agency]])),COLUMNS($F$7:AL$7))))</f>
        <v/>
      </c>
      <c r="AM838" s="1069" t="str" cm="1">
        <f t="array" ref="AM838">IF($D838&lt;COLUMNS($F$7:AM$7),"",INDEX(TableDiv[[GASB]:[GASB]],_xlfn.AGGREGATE(15,3,(TableDiv[[Agency]:[Agency]]=$E838)/(TableDiv[[Agency]:[Agency]]=$E838)*(ROW(TableDiv[Agency])-ROW(TableDiv[[#Headers],[Agency]])),COLUMNS($F$7:AM$7))))</f>
        <v/>
      </c>
      <c r="AN838" s="1069"/>
      <c r="AO838" s="1069"/>
      <c r="AP838" s="1069"/>
      <c r="AQ838" s="1069"/>
      <c r="AR838" s="1069"/>
      <c r="AS838" s="1069"/>
    </row>
    <row r="839" spans="1:45">
      <c r="A839" s="1069"/>
      <c r="B839" s="1069"/>
      <c r="C839" s="1069"/>
      <c r="W839" s="1069" t="str" cm="1">
        <f t="array" ref="W839">IF($D839&lt;COLUMNS($F$7:W$7),"",INDEX(TableDiv[[GASB]:[GASB]],_xlfn.AGGREGATE(15,3,(TableDiv[[Agency]:[Agency]]=$E839)/(TableDiv[[Agency]:[Agency]]=$E839)*(ROW(TableDiv[Agency])-ROW(TableDiv[[#Headers],[Agency]])),COLUMNS($F$7:W$7))))</f>
        <v/>
      </c>
      <c r="X839" s="1069" t="str" cm="1">
        <f t="array" ref="X839">IF($D839&lt;COLUMNS($F$7:X$7),"",INDEX(TableDiv[[GASB]:[GASB]],_xlfn.AGGREGATE(15,3,(TableDiv[[Agency]:[Agency]]=$E839)/(TableDiv[[Agency]:[Agency]]=$E839)*(ROW(TableDiv[Agency])-ROW(TableDiv[[#Headers],[Agency]])),COLUMNS($F$7:X$7))))</f>
        <v/>
      </c>
      <c r="Y839" s="1069" t="str" cm="1">
        <f t="array" ref="Y839">IF($D839&lt;COLUMNS($F$7:Y$7),"",INDEX(TableDiv[[GASB]:[GASB]],_xlfn.AGGREGATE(15,3,(TableDiv[[Agency]:[Agency]]=$E839)/(TableDiv[[Agency]:[Agency]]=$E839)*(ROW(TableDiv[Agency])-ROW(TableDiv[[#Headers],[Agency]])),COLUMNS($F$7:Y$7))))</f>
        <v/>
      </c>
      <c r="Z839" s="1069" t="str" cm="1">
        <f t="array" ref="Z839">IF($D839&lt;COLUMNS($F$7:Z$7),"",INDEX(TableDiv[[GASB]:[GASB]],_xlfn.AGGREGATE(15,3,(TableDiv[[Agency]:[Agency]]=$E839)/(TableDiv[[Agency]:[Agency]]=$E839)*(ROW(TableDiv[Agency])-ROW(TableDiv[[#Headers],[Agency]])),COLUMNS($F$7:Z$7))))</f>
        <v/>
      </c>
      <c r="AA839" s="1069" t="str" cm="1">
        <f t="array" ref="AA839">IF($D839&lt;COLUMNS($F$7:AA$7),"",INDEX(TableDiv[[GASB]:[GASB]],_xlfn.AGGREGATE(15,3,(TableDiv[[Agency]:[Agency]]=$E839)/(TableDiv[[Agency]:[Agency]]=$E839)*(ROW(TableDiv[Agency])-ROW(TableDiv[[#Headers],[Agency]])),COLUMNS($F$7:AA$7))))</f>
        <v/>
      </c>
      <c r="AB839" s="1069" t="str" cm="1">
        <f t="array" ref="AB839">IF($D839&lt;COLUMNS($F$7:AB$7),"",INDEX(TableDiv[[GASB]:[GASB]],_xlfn.AGGREGATE(15,3,(TableDiv[[Agency]:[Agency]]=$E839)/(TableDiv[[Agency]:[Agency]]=$E839)*(ROW(TableDiv[Agency])-ROW(TableDiv[[#Headers],[Agency]])),COLUMNS($F$7:AB$7))))</f>
        <v/>
      </c>
      <c r="AC839" s="1069" t="str" cm="1">
        <f t="array" ref="AC839">IF($D839&lt;COLUMNS($F$7:AC$7),"",INDEX(TableDiv[[GASB]:[GASB]],_xlfn.AGGREGATE(15,3,(TableDiv[[Agency]:[Agency]]=$E839)/(TableDiv[[Agency]:[Agency]]=$E839)*(ROW(TableDiv[Agency])-ROW(TableDiv[[#Headers],[Agency]])),COLUMNS($F$7:AC$7))))</f>
        <v/>
      </c>
      <c r="AD839" s="1069" t="str" cm="1">
        <f t="array" ref="AD839">IF($D839&lt;COLUMNS($F$7:AD$7),"",INDEX(TableDiv[[GASB]:[GASB]],_xlfn.AGGREGATE(15,3,(TableDiv[[Agency]:[Agency]]=$E839)/(TableDiv[[Agency]:[Agency]]=$E839)*(ROW(TableDiv[Agency])-ROW(TableDiv[[#Headers],[Agency]])),COLUMNS($F$7:AD$7))))</f>
        <v/>
      </c>
      <c r="AE839" s="1069" t="str" cm="1">
        <f t="array" ref="AE839">IF($D839&lt;COLUMNS($F$7:AE$7),"",INDEX(TableDiv[[GASB]:[GASB]],_xlfn.AGGREGATE(15,3,(TableDiv[[Agency]:[Agency]]=$E839)/(TableDiv[[Agency]:[Agency]]=$E839)*(ROW(TableDiv[Agency])-ROW(TableDiv[[#Headers],[Agency]])),COLUMNS($F$7:AE$7))))</f>
        <v/>
      </c>
      <c r="AF839" s="1069" t="str" cm="1">
        <f t="array" ref="AF839">IF($D839&lt;COLUMNS($F$7:AF$7),"",INDEX(TableDiv[[GASB]:[GASB]],_xlfn.AGGREGATE(15,3,(TableDiv[[Agency]:[Agency]]=$E839)/(TableDiv[[Agency]:[Agency]]=$E839)*(ROW(TableDiv[Agency])-ROW(TableDiv[[#Headers],[Agency]])),COLUMNS($F$7:AF$7))))</f>
        <v/>
      </c>
      <c r="AG839" s="1069" t="str" cm="1">
        <f t="array" ref="AG839">IF($D839&lt;COLUMNS($F$7:AG$7),"",INDEX(TableDiv[[GASB]:[GASB]],_xlfn.AGGREGATE(15,3,(TableDiv[[Agency]:[Agency]]=$E839)/(TableDiv[[Agency]:[Agency]]=$E839)*(ROW(TableDiv[Agency])-ROW(TableDiv[[#Headers],[Agency]])),COLUMNS($F$7:AG$7))))</f>
        <v/>
      </c>
      <c r="AH839" s="1069" t="str" cm="1">
        <f t="array" ref="AH839">IF($D839&lt;COLUMNS($F$7:AH$7),"",INDEX(TableDiv[[GASB]:[GASB]],_xlfn.AGGREGATE(15,3,(TableDiv[[Agency]:[Agency]]=$E839)/(TableDiv[[Agency]:[Agency]]=$E839)*(ROW(TableDiv[Agency])-ROW(TableDiv[[#Headers],[Agency]])),COLUMNS($F$7:AH$7))))</f>
        <v/>
      </c>
      <c r="AI839" s="1069" t="str" cm="1">
        <f t="array" ref="AI839">IF($D839&lt;COLUMNS($F$7:AI$7),"",INDEX(TableDiv[[GASB]:[GASB]],_xlfn.AGGREGATE(15,3,(TableDiv[[Agency]:[Agency]]=$E839)/(TableDiv[[Agency]:[Agency]]=$E839)*(ROW(TableDiv[Agency])-ROW(TableDiv[[#Headers],[Agency]])),COLUMNS($F$7:AI$7))))</f>
        <v/>
      </c>
      <c r="AJ839" s="1069" t="str" cm="1">
        <f t="array" ref="AJ839">IF($D839&lt;COLUMNS($F$7:AJ$7),"",INDEX(TableDiv[[GASB]:[GASB]],_xlfn.AGGREGATE(15,3,(TableDiv[[Agency]:[Agency]]=$E839)/(TableDiv[[Agency]:[Agency]]=$E839)*(ROW(TableDiv[Agency])-ROW(TableDiv[[#Headers],[Agency]])),COLUMNS($F$7:AJ$7))))</f>
        <v/>
      </c>
      <c r="AK839" s="1069" t="str" cm="1">
        <f t="array" ref="AK839">IF($D839&lt;COLUMNS($F$7:AK$7),"",INDEX(TableDiv[[GASB]:[GASB]],_xlfn.AGGREGATE(15,3,(TableDiv[[Agency]:[Agency]]=$E839)/(TableDiv[[Agency]:[Agency]]=$E839)*(ROW(TableDiv[Agency])-ROW(TableDiv[[#Headers],[Agency]])),COLUMNS($F$7:AK$7))))</f>
        <v/>
      </c>
      <c r="AL839" s="1069" t="str" cm="1">
        <f t="array" ref="AL839">IF($D839&lt;COLUMNS($F$7:AL$7),"",INDEX(TableDiv[[GASB]:[GASB]],_xlfn.AGGREGATE(15,3,(TableDiv[[Agency]:[Agency]]=$E839)/(TableDiv[[Agency]:[Agency]]=$E839)*(ROW(TableDiv[Agency])-ROW(TableDiv[[#Headers],[Agency]])),COLUMNS($F$7:AL$7))))</f>
        <v/>
      </c>
      <c r="AM839" s="1069" t="str" cm="1">
        <f t="array" ref="AM839">IF($D839&lt;COLUMNS($F$7:AM$7),"",INDEX(TableDiv[[GASB]:[GASB]],_xlfn.AGGREGATE(15,3,(TableDiv[[Agency]:[Agency]]=$E839)/(TableDiv[[Agency]:[Agency]]=$E839)*(ROW(TableDiv[Agency])-ROW(TableDiv[[#Headers],[Agency]])),COLUMNS($F$7:AM$7))))</f>
        <v/>
      </c>
      <c r="AN839" s="1069"/>
      <c r="AO839" s="1069"/>
      <c r="AP839" s="1069"/>
      <c r="AQ839" s="1069"/>
      <c r="AR839" s="1069"/>
      <c r="AS839" s="1069"/>
    </row>
    <row r="840" spans="1:45">
      <c r="A840" s="1069"/>
      <c r="B840" s="1069"/>
      <c r="C840" s="1069"/>
      <c r="W840" s="1069" t="str" cm="1">
        <f t="array" ref="W840">IF($D840&lt;COLUMNS($F$7:W$7),"",INDEX(TableDiv[[GASB]:[GASB]],_xlfn.AGGREGATE(15,3,(TableDiv[[Agency]:[Agency]]=$E840)/(TableDiv[[Agency]:[Agency]]=$E840)*(ROW(TableDiv[Agency])-ROW(TableDiv[[#Headers],[Agency]])),COLUMNS($F$7:W$7))))</f>
        <v/>
      </c>
      <c r="X840" s="1069" t="str" cm="1">
        <f t="array" ref="X840">IF($D840&lt;COLUMNS($F$7:X$7),"",INDEX(TableDiv[[GASB]:[GASB]],_xlfn.AGGREGATE(15,3,(TableDiv[[Agency]:[Agency]]=$E840)/(TableDiv[[Agency]:[Agency]]=$E840)*(ROW(TableDiv[Agency])-ROW(TableDiv[[#Headers],[Agency]])),COLUMNS($F$7:X$7))))</f>
        <v/>
      </c>
      <c r="Y840" s="1069" t="str" cm="1">
        <f t="array" ref="Y840">IF($D840&lt;COLUMNS($F$7:Y$7),"",INDEX(TableDiv[[GASB]:[GASB]],_xlfn.AGGREGATE(15,3,(TableDiv[[Agency]:[Agency]]=$E840)/(TableDiv[[Agency]:[Agency]]=$E840)*(ROW(TableDiv[Agency])-ROW(TableDiv[[#Headers],[Agency]])),COLUMNS($F$7:Y$7))))</f>
        <v/>
      </c>
      <c r="Z840" s="1069" t="str" cm="1">
        <f t="array" ref="Z840">IF($D840&lt;COLUMNS($F$7:Z$7),"",INDEX(TableDiv[[GASB]:[GASB]],_xlfn.AGGREGATE(15,3,(TableDiv[[Agency]:[Agency]]=$E840)/(TableDiv[[Agency]:[Agency]]=$E840)*(ROW(TableDiv[Agency])-ROW(TableDiv[[#Headers],[Agency]])),COLUMNS($F$7:Z$7))))</f>
        <v/>
      </c>
      <c r="AA840" s="1069" t="str" cm="1">
        <f t="array" ref="AA840">IF($D840&lt;COLUMNS($F$7:AA$7),"",INDEX(TableDiv[[GASB]:[GASB]],_xlfn.AGGREGATE(15,3,(TableDiv[[Agency]:[Agency]]=$E840)/(TableDiv[[Agency]:[Agency]]=$E840)*(ROW(TableDiv[Agency])-ROW(TableDiv[[#Headers],[Agency]])),COLUMNS($F$7:AA$7))))</f>
        <v/>
      </c>
      <c r="AB840" s="1069" t="str" cm="1">
        <f t="array" ref="AB840">IF($D840&lt;COLUMNS($F$7:AB$7),"",INDEX(TableDiv[[GASB]:[GASB]],_xlfn.AGGREGATE(15,3,(TableDiv[[Agency]:[Agency]]=$E840)/(TableDiv[[Agency]:[Agency]]=$E840)*(ROW(TableDiv[Agency])-ROW(TableDiv[[#Headers],[Agency]])),COLUMNS($F$7:AB$7))))</f>
        <v/>
      </c>
      <c r="AC840" s="1069" t="str" cm="1">
        <f t="array" ref="AC840">IF($D840&lt;COLUMNS($F$7:AC$7),"",INDEX(TableDiv[[GASB]:[GASB]],_xlfn.AGGREGATE(15,3,(TableDiv[[Agency]:[Agency]]=$E840)/(TableDiv[[Agency]:[Agency]]=$E840)*(ROW(TableDiv[Agency])-ROW(TableDiv[[#Headers],[Agency]])),COLUMNS($F$7:AC$7))))</f>
        <v/>
      </c>
      <c r="AD840" s="1069" t="str" cm="1">
        <f t="array" ref="AD840">IF($D840&lt;COLUMNS($F$7:AD$7),"",INDEX(TableDiv[[GASB]:[GASB]],_xlfn.AGGREGATE(15,3,(TableDiv[[Agency]:[Agency]]=$E840)/(TableDiv[[Agency]:[Agency]]=$E840)*(ROW(TableDiv[Agency])-ROW(TableDiv[[#Headers],[Agency]])),COLUMNS($F$7:AD$7))))</f>
        <v/>
      </c>
      <c r="AE840" s="1069" t="str" cm="1">
        <f t="array" ref="AE840">IF($D840&lt;COLUMNS($F$7:AE$7),"",INDEX(TableDiv[[GASB]:[GASB]],_xlfn.AGGREGATE(15,3,(TableDiv[[Agency]:[Agency]]=$E840)/(TableDiv[[Agency]:[Agency]]=$E840)*(ROW(TableDiv[Agency])-ROW(TableDiv[[#Headers],[Agency]])),COLUMNS($F$7:AE$7))))</f>
        <v/>
      </c>
      <c r="AF840" s="1069" t="str" cm="1">
        <f t="array" ref="AF840">IF($D840&lt;COLUMNS($F$7:AF$7),"",INDEX(TableDiv[[GASB]:[GASB]],_xlfn.AGGREGATE(15,3,(TableDiv[[Agency]:[Agency]]=$E840)/(TableDiv[[Agency]:[Agency]]=$E840)*(ROW(TableDiv[Agency])-ROW(TableDiv[[#Headers],[Agency]])),COLUMNS($F$7:AF$7))))</f>
        <v/>
      </c>
      <c r="AG840" s="1069" t="str" cm="1">
        <f t="array" ref="AG840">IF($D840&lt;COLUMNS($F$7:AG$7),"",INDEX(TableDiv[[GASB]:[GASB]],_xlfn.AGGREGATE(15,3,(TableDiv[[Agency]:[Agency]]=$E840)/(TableDiv[[Agency]:[Agency]]=$E840)*(ROW(TableDiv[Agency])-ROW(TableDiv[[#Headers],[Agency]])),COLUMNS($F$7:AG$7))))</f>
        <v/>
      </c>
      <c r="AH840" s="1069" t="str" cm="1">
        <f t="array" ref="AH840">IF($D840&lt;COLUMNS($F$7:AH$7),"",INDEX(TableDiv[[GASB]:[GASB]],_xlfn.AGGREGATE(15,3,(TableDiv[[Agency]:[Agency]]=$E840)/(TableDiv[[Agency]:[Agency]]=$E840)*(ROW(TableDiv[Agency])-ROW(TableDiv[[#Headers],[Agency]])),COLUMNS($F$7:AH$7))))</f>
        <v/>
      </c>
      <c r="AI840" s="1069" t="str" cm="1">
        <f t="array" ref="AI840">IF($D840&lt;COLUMNS($F$7:AI$7),"",INDEX(TableDiv[[GASB]:[GASB]],_xlfn.AGGREGATE(15,3,(TableDiv[[Agency]:[Agency]]=$E840)/(TableDiv[[Agency]:[Agency]]=$E840)*(ROW(TableDiv[Agency])-ROW(TableDiv[[#Headers],[Agency]])),COLUMNS($F$7:AI$7))))</f>
        <v/>
      </c>
      <c r="AJ840" s="1069" t="str" cm="1">
        <f t="array" ref="AJ840">IF($D840&lt;COLUMNS($F$7:AJ$7),"",INDEX(TableDiv[[GASB]:[GASB]],_xlfn.AGGREGATE(15,3,(TableDiv[[Agency]:[Agency]]=$E840)/(TableDiv[[Agency]:[Agency]]=$E840)*(ROW(TableDiv[Agency])-ROW(TableDiv[[#Headers],[Agency]])),COLUMNS($F$7:AJ$7))))</f>
        <v/>
      </c>
      <c r="AK840" s="1069" t="str" cm="1">
        <f t="array" ref="AK840">IF($D840&lt;COLUMNS($F$7:AK$7),"",INDEX(TableDiv[[GASB]:[GASB]],_xlfn.AGGREGATE(15,3,(TableDiv[[Agency]:[Agency]]=$E840)/(TableDiv[[Agency]:[Agency]]=$E840)*(ROW(TableDiv[Agency])-ROW(TableDiv[[#Headers],[Agency]])),COLUMNS($F$7:AK$7))))</f>
        <v/>
      </c>
      <c r="AL840" s="1069" t="str" cm="1">
        <f t="array" ref="AL840">IF($D840&lt;COLUMNS($F$7:AL$7),"",INDEX(TableDiv[[GASB]:[GASB]],_xlfn.AGGREGATE(15,3,(TableDiv[[Agency]:[Agency]]=$E840)/(TableDiv[[Agency]:[Agency]]=$E840)*(ROW(TableDiv[Agency])-ROW(TableDiv[[#Headers],[Agency]])),COLUMNS($F$7:AL$7))))</f>
        <v/>
      </c>
      <c r="AM840" s="1069" t="str" cm="1">
        <f t="array" ref="AM840">IF($D840&lt;COLUMNS($F$7:AM$7),"",INDEX(TableDiv[[GASB]:[GASB]],_xlfn.AGGREGATE(15,3,(TableDiv[[Agency]:[Agency]]=$E840)/(TableDiv[[Agency]:[Agency]]=$E840)*(ROW(TableDiv[Agency])-ROW(TableDiv[[#Headers],[Agency]])),COLUMNS($F$7:AM$7))))</f>
        <v/>
      </c>
      <c r="AN840" s="1069"/>
      <c r="AO840" s="1069"/>
      <c r="AP840" s="1069"/>
      <c r="AQ840" s="1069"/>
      <c r="AR840" s="1069"/>
      <c r="AS840" s="1069"/>
    </row>
    <row r="841" spans="1:45">
      <c r="A841" s="1069"/>
      <c r="B841" s="1069"/>
      <c r="C841" s="1069"/>
      <c r="W841" s="1069" t="str" cm="1">
        <f t="array" ref="W841">IF($D841&lt;COLUMNS($F$7:W$7),"",INDEX(TableDiv[[GASB]:[GASB]],_xlfn.AGGREGATE(15,3,(TableDiv[[Agency]:[Agency]]=$E841)/(TableDiv[[Agency]:[Agency]]=$E841)*(ROW(TableDiv[Agency])-ROW(TableDiv[[#Headers],[Agency]])),COLUMNS($F$7:W$7))))</f>
        <v/>
      </c>
      <c r="X841" s="1069" t="str" cm="1">
        <f t="array" ref="X841">IF($D841&lt;COLUMNS($F$7:X$7),"",INDEX(TableDiv[[GASB]:[GASB]],_xlfn.AGGREGATE(15,3,(TableDiv[[Agency]:[Agency]]=$E841)/(TableDiv[[Agency]:[Agency]]=$E841)*(ROW(TableDiv[Agency])-ROW(TableDiv[[#Headers],[Agency]])),COLUMNS($F$7:X$7))))</f>
        <v/>
      </c>
      <c r="Y841" s="1069" t="str" cm="1">
        <f t="array" ref="Y841">IF($D841&lt;COLUMNS($F$7:Y$7),"",INDEX(TableDiv[[GASB]:[GASB]],_xlfn.AGGREGATE(15,3,(TableDiv[[Agency]:[Agency]]=$E841)/(TableDiv[[Agency]:[Agency]]=$E841)*(ROW(TableDiv[Agency])-ROW(TableDiv[[#Headers],[Agency]])),COLUMNS($F$7:Y$7))))</f>
        <v/>
      </c>
      <c r="Z841" s="1069" t="str" cm="1">
        <f t="array" ref="Z841">IF($D841&lt;COLUMNS($F$7:Z$7),"",INDEX(TableDiv[[GASB]:[GASB]],_xlfn.AGGREGATE(15,3,(TableDiv[[Agency]:[Agency]]=$E841)/(TableDiv[[Agency]:[Agency]]=$E841)*(ROW(TableDiv[Agency])-ROW(TableDiv[[#Headers],[Agency]])),COLUMNS($F$7:Z$7))))</f>
        <v/>
      </c>
      <c r="AA841" s="1069" t="str" cm="1">
        <f t="array" ref="AA841">IF($D841&lt;COLUMNS($F$7:AA$7),"",INDEX(TableDiv[[GASB]:[GASB]],_xlfn.AGGREGATE(15,3,(TableDiv[[Agency]:[Agency]]=$E841)/(TableDiv[[Agency]:[Agency]]=$E841)*(ROW(TableDiv[Agency])-ROW(TableDiv[[#Headers],[Agency]])),COLUMNS($F$7:AA$7))))</f>
        <v/>
      </c>
      <c r="AB841" s="1069" t="str" cm="1">
        <f t="array" ref="AB841">IF($D841&lt;COLUMNS($F$7:AB$7),"",INDEX(TableDiv[[GASB]:[GASB]],_xlfn.AGGREGATE(15,3,(TableDiv[[Agency]:[Agency]]=$E841)/(TableDiv[[Agency]:[Agency]]=$E841)*(ROW(TableDiv[Agency])-ROW(TableDiv[[#Headers],[Agency]])),COLUMNS($F$7:AB$7))))</f>
        <v/>
      </c>
      <c r="AC841" s="1069" t="str" cm="1">
        <f t="array" ref="AC841">IF($D841&lt;COLUMNS($F$7:AC$7),"",INDEX(TableDiv[[GASB]:[GASB]],_xlfn.AGGREGATE(15,3,(TableDiv[[Agency]:[Agency]]=$E841)/(TableDiv[[Agency]:[Agency]]=$E841)*(ROW(TableDiv[Agency])-ROW(TableDiv[[#Headers],[Agency]])),COLUMNS($F$7:AC$7))))</f>
        <v/>
      </c>
      <c r="AD841" s="1069" t="str" cm="1">
        <f t="array" ref="AD841">IF($D841&lt;COLUMNS($F$7:AD$7),"",INDEX(TableDiv[[GASB]:[GASB]],_xlfn.AGGREGATE(15,3,(TableDiv[[Agency]:[Agency]]=$E841)/(TableDiv[[Agency]:[Agency]]=$E841)*(ROW(TableDiv[Agency])-ROW(TableDiv[[#Headers],[Agency]])),COLUMNS($F$7:AD$7))))</f>
        <v/>
      </c>
      <c r="AE841" s="1069" t="str" cm="1">
        <f t="array" ref="AE841">IF($D841&lt;COLUMNS($F$7:AE$7),"",INDEX(TableDiv[[GASB]:[GASB]],_xlfn.AGGREGATE(15,3,(TableDiv[[Agency]:[Agency]]=$E841)/(TableDiv[[Agency]:[Agency]]=$E841)*(ROW(TableDiv[Agency])-ROW(TableDiv[[#Headers],[Agency]])),COLUMNS($F$7:AE$7))))</f>
        <v/>
      </c>
      <c r="AF841" s="1069" t="str" cm="1">
        <f t="array" ref="AF841">IF($D841&lt;COLUMNS($F$7:AF$7),"",INDEX(TableDiv[[GASB]:[GASB]],_xlfn.AGGREGATE(15,3,(TableDiv[[Agency]:[Agency]]=$E841)/(TableDiv[[Agency]:[Agency]]=$E841)*(ROW(TableDiv[Agency])-ROW(TableDiv[[#Headers],[Agency]])),COLUMNS($F$7:AF$7))))</f>
        <v/>
      </c>
      <c r="AG841" s="1069" t="str" cm="1">
        <f t="array" ref="AG841">IF($D841&lt;COLUMNS($F$7:AG$7),"",INDEX(TableDiv[[GASB]:[GASB]],_xlfn.AGGREGATE(15,3,(TableDiv[[Agency]:[Agency]]=$E841)/(TableDiv[[Agency]:[Agency]]=$E841)*(ROW(TableDiv[Agency])-ROW(TableDiv[[#Headers],[Agency]])),COLUMNS($F$7:AG$7))))</f>
        <v/>
      </c>
      <c r="AH841" s="1069" t="str" cm="1">
        <f t="array" ref="AH841">IF($D841&lt;COLUMNS($F$7:AH$7),"",INDEX(TableDiv[[GASB]:[GASB]],_xlfn.AGGREGATE(15,3,(TableDiv[[Agency]:[Agency]]=$E841)/(TableDiv[[Agency]:[Agency]]=$E841)*(ROW(TableDiv[Agency])-ROW(TableDiv[[#Headers],[Agency]])),COLUMNS($F$7:AH$7))))</f>
        <v/>
      </c>
      <c r="AI841" s="1069" t="str" cm="1">
        <f t="array" ref="AI841">IF($D841&lt;COLUMNS($F$7:AI$7),"",INDEX(TableDiv[[GASB]:[GASB]],_xlfn.AGGREGATE(15,3,(TableDiv[[Agency]:[Agency]]=$E841)/(TableDiv[[Agency]:[Agency]]=$E841)*(ROW(TableDiv[Agency])-ROW(TableDiv[[#Headers],[Agency]])),COLUMNS($F$7:AI$7))))</f>
        <v/>
      </c>
      <c r="AJ841" s="1069" t="str" cm="1">
        <f t="array" ref="AJ841">IF($D841&lt;COLUMNS($F$7:AJ$7),"",INDEX(TableDiv[[GASB]:[GASB]],_xlfn.AGGREGATE(15,3,(TableDiv[[Agency]:[Agency]]=$E841)/(TableDiv[[Agency]:[Agency]]=$E841)*(ROW(TableDiv[Agency])-ROW(TableDiv[[#Headers],[Agency]])),COLUMNS($F$7:AJ$7))))</f>
        <v/>
      </c>
      <c r="AK841" s="1069" t="str" cm="1">
        <f t="array" ref="AK841">IF($D841&lt;COLUMNS($F$7:AK$7),"",INDEX(TableDiv[[GASB]:[GASB]],_xlfn.AGGREGATE(15,3,(TableDiv[[Agency]:[Agency]]=$E841)/(TableDiv[[Agency]:[Agency]]=$E841)*(ROW(TableDiv[Agency])-ROW(TableDiv[[#Headers],[Agency]])),COLUMNS($F$7:AK$7))))</f>
        <v/>
      </c>
      <c r="AL841" s="1069" t="str" cm="1">
        <f t="array" ref="AL841">IF($D841&lt;COLUMNS($F$7:AL$7),"",INDEX(TableDiv[[GASB]:[GASB]],_xlfn.AGGREGATE(15,3,(TableDiv[[Agency]:[Agency]]=$E841)/(TableDiv[[Agency]:[Agency]]=$E841)*(ROW(TableDiv[Agency])-ROW(TableDiv[[#Headers],[Agency]])),COLUMNS($F$7:AL$7))))</f>
        <v/>
      </c>
      <c r="AM841" s="1069" t="str" cm="1">
        <f t="array" ref="AM841">IF($D841&lt;COLUMNS($F$7:AM$7),"",INDEX(TableDiv[[GASB]:[GASB]],_xlfn.AGGREGATE(15,3,(TableDiv[[Agency]:[Agency]]=$E841)/(TableDiv[[Agency]:[Agency]]=$E841)*(ROW(TableDiv[Agency])-ROW(TableDiv[[#Headers],[Agency]])),COLUMNS($F$7:AM$7))))</f>
        <v/>
      </c>
      <c r="AN841" s="1069"/>
      <c r="AO841" s="1069"/>
      <c r="AP841" s="1069"/>
      <c r="AQ841" s="1069"/>
      <c r="AR841" s="1069"/>
      <c r="AS841" s="1069"/>
    </row>
    <row r="842" spans="1:45">
      <c r="A842" s="1069"/>
      <c r="B842" s="1069"/>
      <c r="C842" s="1069"/>
      <c r="W842" s="1069" t="str" cm="1">
        <f t="array" ref="W842">IF($D842&lt;COLUMNS($F$7:W$7),"",INDEX(TableDiv[[GASB]:[GASB]],_xlfn.AGGREGATE(15,3,(TableDiv[[Agency]:[Agency]]=$E842)/(TableDiv[[Agency]:[Agency]]=$E842)*(ROW(TableDiv[Agency])-ROW(TableDiv[[#Headers],[Agency]])),COLUMNS($F$7:W$7))))</f>
        <v/>
      </c>
      <c r="X842" s="1069" t="str" cm="1">
        <f t="array" ref="X842">IF($D842&lt;COLUMNS($F$7:X$7),"",INDEX(TableDiv[[GASB]:[GASB]],_xlfn.AGGREGATE(15,3,(TableDiv[[Agency]:[Agency]]=$E842)/(TableDiv[[Agency]:[Agency]]=$E842)*(ROW(TableDiv[Agency])-ROW(TableDiv[[#Headers],[Agency]])),COLUMNS($F$7:X$7))))</f>
        <v/>
      </c>
      <c r="Y842" s="1069" t="str" cm="1">
        <f t="array" ref="Y842">IF($D842&lt;COLUMNS($F$7:Y$7),"",INDEX(TableDiv[[GASB]:[GASB]],_xlfn.AGGREGATE(15,3,(TableDiv[[Agency]:[Agency]]=$E842)/(TableDiv[[Agency]:[Agency]]=$E842)*(ROW(TableDiv[Agency])-ROW(TableDiv[[#Headers],[Agency]])),COLUMNS($F$7:Y$7))))</f>
        <v/>
      </c>
      <c r="Z842" s="1069" t="str" cm="1">
        <f t="array" ref="Z842">IF($D842&lt;COLUMNS($F$7:Z$7),"",INDEX(TableDiv[[GASB]:[GASB]],_xlfn.AGGREGATE(15,3,(TableDiv[[Agency]:[Agency]]=$E842)/(TableDiv[[Agency]:[Agency]]=$E842)*(ROW(TableDiv[Agency])-ROW(TableDiv[[#Headers],[Agency]])),COLUMNS($F$7:Z$7))))</f>
        <v/>
      </c>
      <c r="AA842" s="1069" t="str" cm="1">
        <f t="array" ref="AA842">IF($D842&lt;COLUMNS($F$7:AA$7),"",INDEX(TableDiv[[GASB]:[GASB]],_xlfn.AGGREGATE(15,3,(TableDiv[[Agency]:[Agency]]=$E842)/(TableDiv[[Agency]:[Agency]]=$E842)*(ROW(TableDiv[Agency])-ROW(TableDiv[[#Headers],[Agency]])),COLUMNS($F$7:AA$7))))</f>
        <v/>
      </c>
      <c r="AB842" s="1069" t="str" cm="1">
        <f t="array" ref="AB842">IF($D842&lt;COLUMNS($F$7:AB$7),"",INDEX(TableDiv[[GASB]:[GASB]],_xlfn.AGGREGATE(15,3,(TableDiv[[Agency]:[Agency]]=$E842)/(TableDiv[[Agency]:[Agency]]=$E842)*(ROW(TableDiv[Agency])-ROW(TableDiv[[#Headers],[Agency]])),COLUMNS($F$7:AB$7))))</f>
        <v/>
      </c>
      <c r="AC842" s="1069" t="str" cm="1">
        <f t="array" ref="AC842">IF($D842&lt;COLUMNS($F$7:AC$7),"",INDEX(TableDiv[[GASB]:[GASB]],_xlfn.AGGREGATE(15,3,(TableDiv[[Agency]:[Agency]]=$E842)/(TableDiv[[Agency]:[Agency]]=$E842)*(ROW(TableDiv[Agency])-ROW(TableDiv[[#Headers],[Agency]])),COLUMNS($F$7:AC$7))))</f>
        <v/>
      </c>
      <c r="AD842" s="1069" t="str" cm="1">
        <f t="array" ref="AD842">IF($D842&lt;COLUMNS($F$7:AD$7),"",INDEX(TableDiv[[GASB]:[GASB]],_xlfn.AGGREGATE(15,3,(TableDiv[[Agency]:[Agency]]=$E842)/(TableDiv[[Agency]:[Agency]]=$E842)*(ROW(TableDiv[Agency])-ROW(TableDiv[[#Headers],[Agency]])),COLUMNS($F$7:AD$7))))</f>
        <v/>
      </c>
      <c r="AE842" s="1069" t="str" cm="1">
        <f t="array" ref="AE842">IF($D842&lt;COLUMNS($F$7:AE$7),"",INDEX(TableDiv[[GASB]:[GASB]],_xlfn.AGGREGATE(15,3,(TableDiv[[Agency]:[Agency]]=$E842)/(TableDiv[[Agency]:[Agency]]=$E842)*(ROW(TableDiv[Agency])-ROW(TableDiv[[#Headers],[Agency]])),COLUMNS($F$7:AE$7))))</f>
        <v/>
      </c>
      <c r="AF842" s="1069" t="str" cm="1">
        <f t="array" ref="AF842">IF($D842&lt;COLUMNS($F$7:AF$7),"",INDEX(TableDiv[[GASB]:[GASB]],_xlfn.AGGREGATE(15,3,(TableDiv[[Agency]:[Agency]]=$E842)/(TableDiv[[Agency]:[Agency]]=$E842)*(ROW(TableDiv[Agency])-ROW(TableDiv[[#Headers],[Agency]])),COLUMNS($F$7:AF$7))))</f>
        <v/>
      </c>
      <c r="AG842" s="1069" t="str" cm="1">
        <f t="array" ref="AG842">IF($D842&lt;COLUMNS($F$7:AG$7),"",INDEX(TableDiv[[GASB]:[GASB]],_xlfn.AGGREGATE(15,3,(TableDiv[[Agency]:[Agency]]=$E842)/(TableDiv[[Agency]:[Agency]]=$E842)*(ROW(TableDiv[Agency])-ROW(TableDiv[[#Headers],[Agency]])),COLUMNS($F$7:AG$7))))</f>
        <v/>
      </c>
      <c r="AH842" s="1069" t="str" cm="1">
        <f t="array" ref="AH842">IF($D842&lt;COLUMNS($F$7:AH$7),"",INDEX(TableDiv[[GASB]:[GASB]],_xlfn.AGGREGATE(15,3,(TableDiv[[Agency]:[Agency]]=$E842)/(TableDiv[[Agency]:[Agency]]=$E842)*(ROW(TableDiv[Agency])-ROW(TableDiv[[#Headers],[Agency]])),COLUMNS($F$7:AH$7))))</f>
        <v/>
      </c>
      <c r="AI842" s="1069" t="str" cm="1">
        <f t="array" ref="AI842">IF($D842&lt;COLUMNS($F$7:AI$7),"",INDEX(TableDiv[[GASB]:[GASB]],_xlfn.AGGREGATE(15,3,(TableDiv[[Agency]:[Agency]]=$E842)/(TableDiv[[Agency]:[Agency]]=$E842)*(ROW(TableDiv[Agency])-ROW(TableDiv[[#Headers],[Agency]])),COLUMNS($F$7:AI$7))))</f>
        <v/>
      </c>
      <c r="AJ842" s="1069" t="str" cm="1">
        <f t="array" ref="AJ842">IF($D842&lt;COLUMNS($F$7:AJ$7),"",INDEX(TableDiv[[GASB]:[GASB]],_xlfn.AGGREGATE(15,3,(TableDiv[[Agency]:[Agency]]=$E842)/(TableDiv[[Agency]:[Agency]]=$E842)*(ROW(TableDiv[Agency])-ROW(TableDiv[[#Headers],[Agency]])),COLUMNS($F$7:AJ$7))))</f>
        <v/>
      </c>
      <c r="AK842" s="1069" t="str" cm="1">
        <f t="array" ref="AK842">IF($D842&lt;COLUMNS($F$7:AK$7),"",INDEX(TableDiv[[GASB]:[GASB]],_xlfn.AGGREGATE(15,3,(TableDiv[[Agency]:[Agency]]=$E842)/(TableDiv[[Agency]:[Agency]]=$E842)*(ROW(TableDiv[Agency])-ROW(TableDiv[[#Headers],[Agency]])),COLUMNS($F$7:AK$7))))</f>
        <v/>
      </c>
      <c r="AL842" s="1069" t="str" cm="1">
        <f t="array" ref="AL842">IF($D842&lt;COLUMNS($F$7:AL$7),"",INDEX(TableDiv[[GASB]:[GASB]],_xlfn.AGGREGATE(15,3,(TableDiv[[Agency]:[Agency]]=$E842)/(TableDiv[[Agency]:[Agency]]=$E842)*(ROW(TableDiv[Agency])-ROW(TableDiv[[#Headers],[Agency]])),COLUMNS($F$7:AL$7))))</f>
        <v/>
      </c>
      <c r="AM842" s="1069" t="str" cm="1">
        <f t="array" ref="AM842">IF($D842&lt;COLUMNS($F$7:AM$7),"",INDEX(TableDiv[[GASB]:[GASB]],_xlfn.AGGREGATE(15,3,(TableDiv[[Agency]:[Agency]]=$E842)/(TableDiv[[Agency]:[Agency]]=$E842)*(ROW(TableDiv[Agency])-ROW(TableDiv[[#Headers],[Agency]])),COLUMNS($F$7:AM$7))))</f>
        <v/>
      </c>
      <c r="AN842" s="1069"/>
      <c r="AO842" s="1069"/>
      <c r="AP842" s="1069"/>
      <c r="AQ842" s="1069"/>
      <c r="AR842" s="1069"/>
      <c r="AS842" s="1069"/>
    </row>
    <row r="843" spans="1:45">
      <c r="A843" s="1069"/>
      <c r="B843" s="1069"/>
      <c r="C843" s="1069"/>
      <c r="W843" s="1069" t="str" cm="1">
        <f t="array" ref="W843">IF($D843&lt;COLUMNS($F$7:W$7),"",INDEX(TableDiv[[GASB]:[GASB]],_xlfn.AGGREGATE(15,3,(TableDiv[[Agency]:[Agency]]=$E843)/(TableDiv[[Agency]:[Agency]]=$E843)*(ROW(TableDiv[Agency])-ROW(TableDiv[[#Headers],[Agency]])),COLUMNS($F$7:W$7))))</f>
        <v/>
      </c>
      <c r="X843" s="1069" t="str" cm="1">
        <f t="array" ref="X843">IF($D843&lt;COLUMNS($F$7:X$7),"",INDEX(TableDiv[[GASB]:[GASB]],_xlfn.AGGREGATE(15,3,(TableDiv[[Agency]:[Agency]]=$E843)/(TableDiv[[Agency]:[Agency]]=$E843)*(ROW(TableDiv[Agency])-ROW(TableDiv[[#Headers],[Agency]])),COLUMNS($F$7:X$7))))</f>
        <v/>
      </c>
      <c r="Y843" s="1069" t="str" cm="1">
        <f t="array" ref="Y843">IF($D843&lt;COLUMNS($F$7:Y$7),"",INDEX(TableDiv[[GASB]:[GASB]],_xlfn.AGGREGATE(15,3,(TableDiv[[Agency]:[Agency]]=$E843)/(TableDiv[[Agency]:[Agency]]=$E843)*(ROW(TableDiv[Agency])-ROW(TableDiv[[#Headers],[Agency]])),COLUMNS($F$7:Y$7))))</f>
        <v/>
      </c>
      <c r="Z843" s="1069" t="str" cm="1">
        <f t="array" ref="Z843">IF($D843&lt;COLUMNS($F$7:Z$7),"",INDEX(TableDiv[[GASB]:[GASB]],_xlfn.AGGREGATE(15,3,(TableDiv[[Agency]:[Agency]]=$E843)/(TableDiv[[Agency]:[Agency]]=$E843)*(ROW(TableDiv[Agency])-ROW(TableDiv[[#Headers],[Agency]])),COLUMNS($F$7:Z$7))))</f>
        <v/>
      </c>
      <c r="AA843" s="1069" t="str" cm="1">
        <f t="array" ref="AA843">IF($D843&lt;COLUMNS($F$7:AA$7),"",INDEX(TableDiv[[GASB]:[GASB]],_xlfn.AGGREGATE(15,3,(TableDiv[[Agency]:[Agency]]=$E843)/(TableDiv[[Agency]:[Agency]]=$E843)*(ROW(TableDiv[Agency])-ROW(TableDiv[[#Headers],[Agency]])),COLUMNS($F$7:AA$7))))</f>
        <v/>
      </c>
      <c r="AB843" s="1069" t="str" cm="1">
        <f t="array" ref="AB843">IF($D843&lt;COLUMNS($F$7:AB$7),"",INDEX(TableDiv[[GASB]:[GASB]],_xlfn.AGGREGATE(15,3,(TableDiv[[Agency]:[Agency]]=$E843)/(TableDiv[[Agency]:[Agency]]=$E843)*(ROW(TableDiv[Agency])-ROW(TableDiv[[#Headers],[Agency]])),COLUMNS($F$7:AB$7))))</f>
        <v/>
      </c>
      <c r="AC843" s="1069" t="str" cm="1">
        <f t="array" ref="AC843">IF($D843&lt;COLUMNS($F$7:AC$7),"",INDEX(TableDiv[[GASB]:[GASB]],_xlfn.AGGREGATE(15,3,(TableDiv[[Agency]:[Agency]]=$E843)/(TableDiv[[Agency]:[Agency]]=$E843)*(ROW(TableDiv[Agency])-ROW(TableDiv[[#Headers],[Agency]])),COLUMNS($F$7:AC$7))))</f>
        <v/>
      </c>
      <c r="AD843" s="1069" t="str" cm="1">
        <f t="array" ref="AD843">IF($D843&lt;COLUMNS($F$7:AD$7),"",INDEX(TableDiv[[GASB]:[GASB]],_xlfn.AGGREGATE(15,3,(TableDiv[[Agency]:[Agency]]=$E843)/(TableDiv[[Agency]:[Agency]]=$E843)*(ROW(TableDiv[Agency])-ROW(TableDiv[[#Headers],[Agency]])),COLUMNS($F$7:AD$7))))</f>
        <v/>
      </c>
      <c r="AE843" s="1069" t="str" cm="1">
        <f t="array" ref="AE843">IF($D843&lt;COLUMNS($F$7:AE$7),"",INDEX(TableDiv[[GASB]:[GASB]],_xlfn.AGGREGATE(15,3,(TableDiv[[Agency]:[Agency]]=$E843)/(TableDiv[[Agency]:[Agency]]=$E843)*(ROW(TableDiv[Agency])-ROW(TableDiv[[#Headers],[Agency]])),COLUMNS($F$7:AE$7))))</f>
        <v/>
      </c>
      <c r="AF843" s="1069" t="str" cm="1">
        <f t="array" ref="AF843">IF($D843&lt;COLUMNS($F$7:AF$7),"",INDEX(TableDiv[[GASB]:[GASB]],_xlfn.AGGREGATE(15,3,(TableDiv[[Agency]:[Agency]]=$E843)/(TableDiv[[Agency]:[Agency]]=$E843)*(ROW(TableDiv[Agency])-ROW(TableDiv[[#Headers],[Agency]])),COLUMNS($F$7:AF$7))))</f>
        <v/>
      </c>
      <c r="AG843" s="1069" t="str" cm="1">
        <f t="array" ref="AG843">IF($D843&lt;COLUMNS($F$7:AG$7),"",INDEX(TableDiv[[GASB]:[GASB]],_xlfn.AGGREGATE(15,3,(TableDiv[[Agency]:[Agency]]=$E843)/(TableDiv[[Agency]:[Agency]]=$E843)*(ROW(TableDiv[Agency])-ROW(TableDiv[[#Headers],[Agency]])),COLUMNS($F$7:AG$7))))</f>
        <v/>
      </c>
      <c r="AH843" s="1069" t="str" cm="1">
        <f t="array" ref="AH843">IF($D843&lt;COLUMNS($F$7:AH$7),"",INDEX(TableDiv[[GASB]:[GASB]],_xlfn.AGGREGATE(15,3,(TableDiv[[Agency]:[Agency]]=$E843)/(TableDiv[[Agency]:[Agency]]=$E843)*(ROW(TableDiv[Agency])-ROW(TableDiv[[#Headers],[Agency]])),COLUMNS($F$7:AH$7))))</f>
        <v/>
      </c>
      <c r="AI843" s="1069" t="str" cm="1">
        <f t="array" ref="AI843">IF($D843&lt;COLUMNS($F$7:AI$7),"",INDEX(TableDiv[[GASB]:[GASB]],_xlfn.AGGREGATE(15,3,(TableDiv[[Agency]:[Agency]]=$E843)/(TableDiv[[Agency]:[Agency]]=$E843)*(ROW(TableDiv[Agency])-ROW(TableDiv[[#Headers],[Agency]])),COLUMNS($F$7:AI$7))))</f>
        <v/>
      </c>
      <c r="AJ843" s="1069" t="str" cm="1">
        <f t="array" ref="AJ843">IF($D843&lt;COLUMNS($F$7:AJ$7),"",INDEX(TableDiv[[GASB]:[GASB]],_xlfn.AGGREGATE(15,3,(TableDiv[[Agency]:[Agency]]=$E843)/(TableDiv[[Agency]:[Agency]]=$E843)*(ROW(TableDiv[Agency])-ROW(TableDiv[[#Headers],[Agency]])),COLUMNS($F$7:AJ$7))))</f>
        <v/>
      </c>
      <c r="AK843" s="1069" t="str" cm="1">
        <f t="array" ref="AK843">IF($D843&lt;COLUMNS($F$7:AK$7),"",INDEX(TableDiv[[GASB]:[GASB]],_xlfn.AGGREGATE(15,3,(TableDiv[[Agency]:[Agency]]=$E843)/(TableDiv[[Agency]:[Agency]]=$E843)*(ROW(TableDiv[Agency])-ROW(TableDiv[[#Headers],[Agency]])),COLUMNS($F$7:AK$7))))</f>
        <v/>
      </c>
      <c r="AL843" s="1069" t="str" cm="1">
        <f t="array" ref="AL843">IF($D843&lt;COLUMNS($F$7:AL$7),"",INDEX(TableDiv[[GASB]:[GASB]],_xlfn.AGGREGATE(15,3,(TableDiv[[Agency]:[Agency]]=$E843)/(TableDiv[[Agency]:[Agency]]=$E843)*(ROW(TableDiv[Agency])-ROW(TableDiv[[#Headers],[Agency]])),COLUMNS($F$7:AL$7))))</f>
        <v/>
      </c>
      <c r="AM843" s="1069" t="str" cm="1">
        <f t="array" ref="AM843">IF($D843&lt;COLUMNS($F$7:AM$7),"",INDEX(TableDiv[[GASB]:[GASB]],_xlfn.AGGREGATE(15,3,(TableDiv[[Agency]:[Agency]]=$E843)/(TableDiv[[Agency]:[Agency]]=$E843)*(ROW(TableDiv[Agency])-ROW(TableDiv[[#Headers],[Agency]])),COLUMNS($F$7:AM$7))))</f>
        <v/>
      </c>
      <c r="AN843" s="1069"/>
      <c r="AO843" s="1069"/>
      <c r="AP843" s="1069"/>
      <c r="AQ843" s="1069"/>
      <c r="AR843" s="1069"/>
      <c r="AS843" s="1069"/>
    </row>
    <row r="844" spans="1:45">
      <c r="A844" s="1069"/>
      <c r="B844" s="1069"/>
      <c r="C844" s="1069"/>
      <c r="W844" s="1069" t="str" cm="1">
        <f t="array" ref="W844">IF($D844&lt;COLUMNS($F$7:W$7),"",INDEX(TableDiv[[GASB]:[GASB]],_xlfn.AGGREGATE(15,3,(TableDiv[[Agency]:[Agency]]=$E844)/(TableDiv[[Agency]:[Agency]]=$E844)*(ROW(TableDiv[Agency])-ROW(TableDiv[[#Headers],[Agency]])),COLUMNS($F$7:W$7))))</f>
        <v/>
      </c>
      <c r="X844" s="1069" t="str" cm="1">
        <f t="array" ref="X844">IF($D844&lt;COLUMNS($F$7:X$7),"",INDEX(TableDiv[[GASB]:[GASB]],_xlfn.AGGREGATE(15,3,(TableDiv[[Agency]:[Agency]]=$E844)/(TableDiv[[Agency]:[Agency]]=$E844)*(ROW(TableDiv[Agency])-ROW(TableDiv[[#Headers],[Agency]])),COLUMNS($F$7:X$7))))</f>
        <v/>
      </c>
      <c r="Y844" s="1069" t="str" cm="1">
        <f t="array" ref="Y844">IF($D844&lt;COLUMNS($F$7:Y$7),"",INDEX(TableDiv[[GASB]:[GASB]],_xlfn.AGGREGATE(15,3,(TableDiv[[Agency]:[Agency]]=$E844)/(TableDiv[[Agency]:[Agency]]=$E844)*(ROW(TableDiv[Agency])-ROW(TableDiv[[#Headers],[Agency]])),COLUMNS($F$7:Y$7))))</f>
        <v/>
      </c>
      <c r="Z844" s="1069" t="str" cm="1">
        <f t="array" ref="Z844">IF($D844&lt;COLUMNS($F$7:Z$7),"",INDEX(TableDiv[[GASB]:[GASB]],_xlfn.AGGREGATE(15,3,(TableDiv[[Agency]:[Agency]]=$E844)/(TableDiv[[Agency]:[Agency]]=$E844)*(ROW(TableDiv[Agency])-ROW(TableDiv[[#Headers],[Agency]])),COLUMNS($F$7:Z$7))))</f>
        <v/>
      </c>
      <c r="AA844" s="1069" t="str" cm="1">
        <f t="array" ref="AA844">IF($D844&lt;COLUMNS($F$7:AA$7),"",INDEX(TableDiv[[GASB]:[GASB]],_xlfn.AGGREGATE(15,3,(TableDiv[[Agency]:[Agency]]=$E844)/(TableDiv[[Agency]:[Agency]]=$E844)*(ROW(TableDiv[Agency])-ROW(TableDiv[[#Headers],[Agency]])),COLUMNS($F$7:AA$7))))</f>
        <v/>
      </c>
      <c r="AB844" s="1069" t="str" cm="1">
        <f t="array" ref="AB844">IF($D844&lt;COLUMNS($F$7:AB$7),"",INDEX(TableDiv[[GASB]:[GASB]],_xlfn.AGGREGATE(15,3,(TableDiv[[Agency]:[Agency]]=$E844)/(TableDiv[[Agency]:[Agency]]=$E844)*(ROW(TableDiv[Agency])-ROW(TableDiv[[#Headers],[Agency]])),COLUMNS($F$7:AB$7))))</f>
        <v/>
      </c>
      <c r="AC844" s="1069" t="str" cm="1">
        <f t="array" ref="AC844">IF($D844&lt;COLUMNS($F$7:AC$7),"",INDEX(TableDiv[[GASB]:[GASB]],_xlfn.AGGREGATE(15,3,(TableDiv[[Agency]:[Agency]]=$E844)/(TableDiv[[Agency]:[Agency]]=$E844)*(ROW(TableDiv[Agency])-ROW(TableDiv[[#Headers],[Agency]])),COLUMNS($F$7:AC$7))))</f>
        <v/>
      </c>
      <c r="AD844" s="1069" t="str" cm="1">
        <f t="array" ref="AD844">IF($D844&lt;COLUMNS($F$7:AD$7),"",INDEX(TableDiv[[GASB]:[GASB]],_xlfn.AGGREGATE(15,3,(TableDiv[[Agency]:[Agency]]=$E844)/(TableDiv[[Agency]:[Agency]]=$E844)*(ROW(TableDiv[Agency])-ROW(TableDiv[[#Headers],[Agency]])),COLUMNS($F$7:AD$7))))</f>
        <v/>
      </c>
      <c r="AE844" s="1069" t="str" cm="1">
        <f t="array" ref="AE844">IF($D844&lt;COLUMNS($F$7:AE$7),"",INDEX(TableDiv[[GASB]:[GASB]],_xlfn.AGGREGATE(15,3,(TableDiv[[Agency]:[Agency]]=$E844)/(TableDiv[[Agency]:[Agency]]=$E844)*(ROW(TableDiv[Agency])-ROW(TableDiv[[#Headers],[Agency]])),COLUMNS($F$7:AE$7))))</f>
        <v/>
      </c>
      <c r="AF844" s="1069" t="str" cm="1">
        <f t="array" ref="AF844">IF($D844&lt;COLUMNS($F$7:AF$7),"",INDEX(TableDiv[[GASB]:[GASB]],_xlfn.AGGREGATE(15,3,(TableDiv[[Agency]:[Agency]]=$E844)/(TableDiv[[Agency]:[Agency]]=$E844)*(ROW(TableDiv[Agency])-ROW(TableDiv[[#Headers],[Agency]])),COLUMNS($F$7:AF$7))))</f>
        <v/>
      </c>
      <c r="AG844" s="1069" t="str" cm="1">
        <f t="array" ref="AG844">IF($D844&lt;COLUMNS($F$7:AG$7),"",INDEX(TableDiv[[GASB]:[GASB]],_xlfn.AGGREGATE(15,3,(TableDiv[[Agency]:[Agency]]=$E844)/(TableDiv[[Agency]:[Agency]]=$E844)*(ROW(TableDiv[Agency])-ROW(TableDiv[[#Headers],[Agency]])),COLUMNS($F$7:AG$7))))</f>
        <v/>
      </c>
      <c r="AH844" s="1069" t="str" cm="1">
        <f t="array" ref="AH844">IF($D844&lt;COLUMNS($F$7:AH$7),"",INDEX(TableDiv[[GASB]:[GASB]],_xlfn.AGGREGATE(15,3,(TableDiv[[Agency]:[Agency]]=$E844)/(TableDiv[[Agency]:[Agency]]=$E844)*(ROW(TableDiv[Agency])-ROW(TableDiv[[#Headers],[Agency]])),COLUMNS($F$7:AH$7))))</f>
        <v/>
      </c>
      <c r="AI844" s="1069" t="str" cm="1">
        <f t="array" ref="AI844">IF($D844&lt;COLUMNS($F$7:AI$7),"",INDEX(TableDiv[[GASB]:[GASB]],_xlfn.AGGREGATE(15,3,(TableDiv[[Agency]:[Agency]]=$E844)/(TableDiv[[Agency]:[Agency]]=$E844)*(ROW(TableDiv[Agency])-ROW(TableDiv[[#Headers],[Agency]])),COLUMNS($F$7:AI$7))))</f>
        <v/>
      </c>
      <c r="AJ844" s="1069" t="str" cm="1">
        <f t="array" ref="AJ844">IF($D844&lt;COLUMNS($F$7:AJ$7),"",INDEX(TableDiv[[GASB]:[GASB]],_xlfn.AGGREGATE(15,3,(TableDiv[[Agency]:[Agency]]=$E844)/(TableDiv[[Agency]:[Agency]]=$E844)*(ROW(TableDiv[Agency])-ROW(TableDiv[[#Headers],[Agency]])),COLUMNS($F$7:AJ$7))))</f>
        <v/>
      </c>
      <c r="AK844" s="1069" t="str" cm="1">
        <f t="array" ref="AK844">IF($D844&lt;COLUMNS($F$7:AK$7),"",INDEX(TableDiv[[GASB]:[GASB]],_xlfn.AGGREGATE(15,3,(TableDiv[[Agency]:[Agency]]=$E844)/(TableDiv[[Agency]:[Agency]]=$E844)*(ROW(TableDiv[Agency])-ROW(TableDiv[[#Headers],[Agency]])),COLUMNS($F$7:AK$7))))</f>
        <v/>
      </c>
      <c r="AL844" s="1069" t="str" cm="1">
        <f t="array" ref="AL844">IF($D844&lt;COLUMNS($F$7:AL$7),"",INDEX(TableDiv[[GASB]:[GASB]],_xlfn.AGGREGATE(15,3,(TableDiv[[Agency]:[Agency]]=$E844)/(TableDiv[[Agency]:[Agency]]=$E844)*(ROW(TableDiv[Agency])-ROW(TableDiv[[#Headers],[Agency]])),COLUMNS($F$7:AL$7))))</f>
        <v/>
      </c>
      <c r="AM844" s="1069" t="str" cm="1">
        <f t="array" ref="AM844">IF($D844&lt;COLUMNS($F$7:AM$7),"",INDEX(TableDiv[[GASB]:[GASB]],_xlfn.AGGREGATE(15,3,(TableDiv[[Agency]:[Agency]]=$E844)/(TableDiv[[Agency]:[Agency]]=$E844)*(ROW(TableDiv[Agency])-ROW(TableDiv[[#Headers],[Agency]])),COLUMNS($F$7:AM$7))))</f>
        <v/>
      </c>
      <c r="AN844" s="1069"/>
      <c r="AO844" s="1069"/>
      <c r="AP844" s="1069"/>
      <c r="AQ844" s="1069"/>
      <c r="AR844" s="1069"/>
      <c r="AS844" s="1069"/>
    </row>
    <row r="845" spans="1:45">
      <c r="A845" s="1069"/>
      <c r="B845" s="1069"/>
      <c r="C845" s="1069"/>
      <c r="W845" s="1069" t="str" cm="1">
        <f t="array" ref="W845">IF($D845&lt;COLUMNS($F$7:W$7),"",INDEX(TableDiv[[GASB]:[GASB]],_xlfn.AGGREGATE(15,3,(TableDiv[[Agency]:[Agency]]=$E845)/(TableDiv[[Agency]:[Agency]]=$E845)*(ROW(TableDiv[Agency])-ROW(TableDiv[[#Headers],[Agency]])),COLUMNS($F$7:W$7))))</f>
        <v/>
      </c>
      <c r="X845" s="1069" t="str" cm="1">
        <f t="array" ref="X845">IF($D845&lt;COLUMNS($F$7:X$7),"",INDEX(TableDiv[[GASB]:[GASB]],_xlfn.AGGREGATE(15,3,(TableDiv[[Agency]:[Agency]]=$E845)/(TableDiv[[Agency]:[Agency]]=$E845)*(ROW(TableDiv[Agency])-ROW(TableDiv[[#Headers],[Agency]])),COLUMNS($F$7:X$7))))</f>
        <v/>
      </c>
      <c r="Y845" s="1069" t="str" cm="1">
        <f t="array" ref="Y845">IF($D845&lt;COLUMNS($F$7:Y$7),"",INDEX(TableDiv[[GASB]:[GASB]],_xlfn.AGGREGATE(15,3,(TableDiv[[Agency]:[Agency]]=$E845)/(TableDiv[[Agency]:[Agency]]=$E845)*(ROW(TableDiv[Agency])-ROW(TableDiv[[#Headers],[Agency]])),COLUMNS($F$7:Y$7))))</f>
        <v/>
      </c>
      <c r="Z845" s="1069" t="str" cm="1">
        <f t="array" ref="Z845">IF($D845&lt;COLUMNS($F$7:Z$7),"",INDEX(TableDiv[[GASB]:[GASB]],_xlfn.AGGREGATE(15,3,(TableDiv[[Agency]:[Agency]]=$E845)/(TableDiv[[Agency]:[Agency]]=$E845)*(ROW(TableDiv[Agency])-ROW(TableDiv[[#Headers],[Agency]])),COLUMNS($F$7:Z$7))))</f>
        <v/>
      </c>
      <c r="AA845" s="1069" t="str" cm="1">
        <f t="array" ref="AA845">IF($D845&lt;COLUMNS($F$7:AA$7),"",INDEX(TableDiv[[GASB]:[GASB]],_xlfn.AGGREGATE(15,3,(TableDiv[[Agency]:[Agency]]=$E845)/(TableDiv[[Agency]:[Agency]]=$E845)*(ROW(TableDiv[Agency])-ROW(TableDiv[[#Headers],[Agency]])),COLUMNS($F$7:AA$7))))</f>
        <v/>
      </c>
      <c r="AB845" s="1069" t="str" cm="1">
        <f t="array" ref="AB845">IF($D845&lt;COLUMNS($F$7:AB$7),"",INDEX(TableDiv[[GASB]:[GASB]],_xlfn.AGGREGATE(15,3,(TableDiv[[Agency]:[Agency]]=$E845)/(TableDiv[[Agency]:[Agency]]=$E845)*(ROW(TableDiv[Agency])-ROW(TableDiv[[#Headers],[Agency]])),COLUMNS($F$7:AB$7))))</f>
        <v/>
      </c>
      <c r="AC845" s="1069" t="str" cm="1">
        <f t="array" ref="AC845">IF($D845&lt;COLUMNS($F$7:AC$7),"",INDEX(TableDiv[[GASB]:[GASB]],_xlfn.AGGREGATE(15,3,(TableDiv[[Agency]:[Agency]]=$E845)/(TableDiv[[Agency]:[Agency]]=$E845)*(ROW(TableDiv[Agency])-ROW(TableDiv[[#Headers],[Agency]])),COLUMNS($F$7:AC$7))))</f>
        <v/>
      </c>
      <c r="AD845" s="1069" t="str" cm="1">
        <f t="array" ref="AD845">IF($D845&lt;COLUMNS($F$7:AD$7),"",INDEX(TableDiv[[GASB]:[GASB]],_xlfn.AGGREGATE(15,3,(TableDiv[[Agency]:[Agency]]=$E845)/(TableDiv[[Agency]:[Agency]]=$E845)*(ROW(TableDiv[Agency])-ROW(TableDiv[[#Headers],[Agency]])),COLUMNS($F$7:AD$7))))</f>
        <v/>
      </c>
      <c r="AE845" s="1069" t="str" cm="1">
        <f t="array" ref="AE845">IF($D845&lt;COLUMNS($F$7:AE$7),"",INDEX(TableDiv[[GASB]:[GASB]],_xlfn.AGGREGATE(15,3,(TableDiv[[Agency]:[Agency]]=$E845)/(TableDiv[[Agency]:[Agency]]=$E845)*(ROW(TableDiv[Agency])-ROW(TableDiv[[#Headers],[Agency]])),COLUMNS($F$7:AE$7))))</f>
        <v/>
      </c>
      <c r="AF845" s="1069" t="str" cm="1">
        <f t="array" ref="AF845">IF($D845&lt;COLUMNS($F$7:AF$7),"",INDEX(TableDiv[[GASB]:[GASB]],_xlfn.AGGREGATE(15,3,(TableDiv[[Agency]:[Agency]]=$E845)/(TableDiv[[Agency]:[Agency]]=$E845)*(ROW(TableDiv[Agency])-ROW(TableDiv[[#Headers],[Agency]])),COLUMNS($F$7:AF$7))))</f>
        <v/>
      </c>
      <c r="AG845" s="1069" t="str" cm="1">
        <f t="array" ref="AG845">IF($D845&lt;COLUMNS($F$7:AG$7),"",INDEX(TableDiv[[GASB]:[GASB]],_xlfn.AGGREGATE(15,3,(TableDiv[[Agency]:[Agency]]=$E845)/(TableDiv[[Agency]:[Agency]]=$E845)*(ROW(TableDiv[Agency])-ROW(TableDiv[[#Headers],[Agency]])),COLUMNS($F$7:AG$7))))</f>
        <v/>
      </c>
      <c r="AH845" s="1069" t="str" cm="1">
        <f t="array" ref="AH845">IF($D845&lt;COLUMNS($F$7:AH$7),"",INDEX(TableDiv[[GASB]:[GASB]],_xlfn.AGGREGATE(15,3,(TableDiv[[Agency]:[Agency]]=$E845)/(TableDiv[[Agency]:[Agency]]=$E845)*(ROW(TableDiv[Agency])-ROW(TableDiv[[#Headers],[Agency]])),COLUMNS($F$7:AH$7))))</f>
        <v/>
      </c>
      <c r="AI845" s="1069" t="str" cm="1">
        <f t="array" ref="AI845">IF($D845&lt;COLUMNS($F$7:AI$7),"",INDEX(TableDiv[[GASB]:[GASB]],_xlfn.AGGREGATE(15,3,(TableDiv[[Agency]:[Agency]]=$E845)/(TableDiv[[Agency]:[Agency]]=$E845)*(ROW(TableDiv[Agency])-ROW(TableDiv[[#Headers],[Agency]])),COLUMNS($F$7:AI$7))))</f>
        <v/>
      </c>
      <c r="AJ845" s="1069" t="str" cm="1">
        <f t="array" ref="AJ845">IF($D845&lt;COLUMNS($F$7:AJ$7),"",INDEX(TableDiv[[GASB]:[GASB]],_xlfn.AGGREGATE(15,3,(TableDiv[[Agency]:[Agency]]=$E845)/(TableDiv[[Agency]:[Agency]]=$E845)*(ROW(TableDiv[Agency])-ROW(TableDiv[[#Headers],[Agency]])),COLUMNS($F$7:AJ$7))))</f>
        <v/>
      </c>
      <c r="AK845" s="1069" t="str" cm="1">
        <f t="array" ref="AK845">IF($D845&lt;COLUMNS($F$7:AK$7),"",INDEX(TableDiv[[GASB]:[GASB]],_xlfn.AGGREGATE(15,3,(TableDiv[[Agency]:[Agency]]=$E845)/(TableDiv[[Agency]:[Agency]]=$E845)*(ROW(TableDiv[Agency])-ROW(TableDiv[[#Headers],[Agency]])),COLUMNS($F$7:AK$7))))</f>
        <v/>
      </c>
      <c r="AL845" s="1069" t="str" cm="1">
        <f t="array" ref="AL845">IF($D845&lt;COLUMNS($F$7:AL$7),"",INDEX(TableDiv[[GASB]:[GASB]],_xlfn.AGGREGATE(15,3,(TableDiv[[Agency]:[Agency]]=$E845)/(TableDiv[[Agency]:[Agency]]=$E845)*(ROW(TableDiv[Agency])-ROW(TableDiv[[#Headers],[Agency]])),COLUMNS($F$7:AL$7))))</f>
        <v/>
      </c>
      <c r="AM845" s="1069" t="str" cm="1">
        <f t="array" ref="AM845">IF($D845&lt;COLUMNS($F$7:AM$7),"",INDEX(TableDiv[[GASB]:[GASB]],_xlfn.AGGREGATE(15,3,(TableDiv[[Agency]:[Agency]]=$E845)/(TableDiv[[Agency]:[Agency]]=$E845)*(ROW(TableDiv[Agency])-ROW(TableDiv[[#Headers],[Agency]])),COLUMNS($F$7:AM$7))))</f>
        <v/>
      </c>
      <c r="AN845" s="1069"/>
      <c r="AO845" s="1069"/>
      <c r="AP845" s="1069"/>
      <c r="AQ845" s="1069"/>
      <c r="AR845" s="1069"/>
      <c r="AS845" s="1069"/>
    </row>
    <row r="846" spans="1:45">
      <c r="A846" s="1069"/>
      <c r="B846" s="1069"/>
      <c r="C846" s="1069"/>
      <c r="W846" s="1069" t="str" cm="1">
        <f t="array" ref="W846">IF($D846&lt;COLUMNS($F$7:W$7),"",INDEX(TableDiv[[GASB]:[GASB]],_xlfn.AGGREGATE(15,3,(TableDiv[[Agency]:[Agency]]=$E846)/(TableDiv[[Agency]:[Agency]]=$E846)*(ROW(TableDiv[Agency])-ROW(TableDiv[[#Headers],[Agency]])),COLUMNS($F$7:W$7))))</f>
        <v/>
      </c>
      <c r="X846" s="1069" t="str" cm="1">
        <f t="array" ref="X846">IF($D846&lt;COLUMNS($F$7:X$7),"",INDEX(TableDiv[[GASB]:[GASB]],_xlfn.AGGREGATE(15,3,(TableDiv[[Agency]:[Agency]]=$E846)/(TableDiv[[Agency]:[Agency]]=$E846)*(ROW(TableDiv[Agency])-ROW(TableDiv[[#Headers],[Agency]])),COLUMNS($F$7:X$7))))</f>
        <v/>
      </c>
      <c r="Y846" s="1069" t="str" cm="1">
        <f t="array" ref="Y846">IF($D846&lt;COLUMNS($F$7:Y$7),"",INDEX(TableDiv[[GASB]:[GASB]],_xlfn.AGGREGATE(15,3,(TableDiv[[Agency]:[Agency]]=$E846)/(TableDiv[[Agency]:[Agency]]=$E846)*(ROW(TableDiv[Agency])-ROW(TableDiv[[#Headers],[Agency]])),COLUMNS($F$7:Y$7))))</f>
        <v/>
      </c>
      <c r="Z846" s="1069" t="str" cm="1">
        <f t="array" ref="Z846">IF($D846&lt;COLUMNS($F$7:Z$7),"",INDEX(TableDiv[[GASB]:[GASB]],_xlfn.AGGREGATE(15,3,(TableDiv[[Agency]:[Agency]]=$E846)/(TableDiv[[Agency]:[Agency]]=$E846)*(ROW(TableDiv[Agency])-ROW(TableDiv[[#Headers],[Agency]])),COLUMNS($F$7:Z$7))))</f>
        <v/>
      </c>
      <c r="AA846" s="1069" t="str" cm="1">
        <f t="array" ref="AA846">IF($D846&lt;COLUMNS($F$7:AA$7),"",INDEX(TableDiv[[GASB]:[GASB]],_xlfn.AGGREGATE(15,3,(TableDiv[[Agency]:[Agency]]=$E846)/(TableDiv[[Agency]:[Agency]]=$E846)*(ROW(TableDiv[Agency])-ROW(TableDiv[[#Headers],[Agency]])),COLUMNS($F$7:AA$7))))</f>
        <v/>
      </c>
      <c r="AB846" s="1069" t="str" cm="1">
        <f t="array" ref="AB846">IF($D846&lt;COLUMNS($F$7:AB$7),"",INDEX(TableDiv[[GASB]:[GASB]],_xlfn.AGGREGATE(15,3,(TableDiv[[Agency]:[Agency]]=$E846)/(TableDiv[[Agency]:[Agency]]=$E846)*(ROW(TableDiv[Agency])-ROW(TableDiv[[#Headers],[Agency]])),COLUMNS($F$7:AB$7))))</f>
        <v/>
      </c>
      <c r="AC846" s="1069" t="str" cm="1">
        <f t="array" ref="AC846">IF($D846&lt;COLUMNS($F$7:AC$7),"",INDEX(TableDiv[[GASB]:[GASB]],_xlfn.AGGREGATE(15,3,(TableDiv[[Agency]:[Agency]]=$E846)/(TableDiv[[Agency]:[Agency]]=$E846)*(ROW(TableDiv[Agency])-ROW(TableDiv[[#Headers],[Agency]])),COLUMNS($F$7:AC$7))))</f>
        <v/>
      </c>
      <c r="AD846" s="1069" t="str" cm="1">
        <f t="array" ref="AD846">IF($D846&lt;COLUMNS($F$7:AD$7),"",INDEX(TableDiv[[GASB]:[GASB]],_xlfn.AGGREGATE(15,3,(TableDiv[[Agency]:[Agency]]=$E846)/(TableDiv[[Agency]:[Agency]]=$E846)*(ROW(TableDiv[Agency])-ROW(TableDiv[[#Headers],[Agency]])),COLUMNS($F$7:AD$7))))</f>
        <v/>
      </c>
      <c r="AE846" s="1069" t="str" cm="1">
        <f t="array" ref="AE846">IF($D846&lt;COLUMNS($F$7:AE$7),"",INDEX(TableDiv[[GASB]:[GASB]],_xlfn.AGGREGATE(15,3,(TableDiv[[Agency]:[Agency]]=$E846)/(TableDiv[[Agency]:[Agency]]=$E846)*(ROW(TableDiv[Agency])-ROW(TableDiv[[#Headers],[Agency]])),COLUMNS($F$7:AE$7))))</f>
        <v/>
      </c>
      <c r="AF846" s="1069" t="str" cm="1">
        <f t="array" ref="AF846">IF($D846&lt;COLUMNS($F$7:AF$7),"",INDEX(TableDiv[[GASB]:[GASB]],_xlfn.AGGREGATE(15,3,(TableDiv[[Agency]:[Agency]]=$E846)/(TableDiv[[Agency]:[Agency]]=$E846)*(ROW(TableDiv[Agency])-ROW(TableDiv[[#Headers],[Agency]])),COLUMNS($F$7:AF$7))))</f>
        <v/>
      </c>
      <c r="AG846" s="1069" t="str" cm="1">
        <f t="array" ref="AG846">IF($D846&lt;COLUMNS($F$7:AG$7),"",INDEX(TableDiv[[GASB]:[GASB]],_xlfn.AGGREGATE(15,3,(TableDiv[[Agency]:[Agency]]=$E846)/(TableDiv[[Agency]:[Agency]]=$E846)*(ROW(TableDiv[Agency])-ROW(TableDiv[[#Headers],[Agency]])),COLUMNS($F$7:AG$7))))</f>
        <v/>
      </c>
      <c r="AH846" s="1069" t="str" cm="1">
        <f t="array" ref="AH846">IF($D846&lt;COLUMNS($F$7:AH$7),"",INDEX(TableDiv[[GASB]:[GASB]],_xlfn.AGGREGATE(15,3,(TableDiv[[Agency]:[Agency]]=$E846)/(TableDiv[[Agency]:[Agency]]=$E846)*(ROW(TableDiv[Agency])-ROW(TableDiv[[#Headers],[Agency]])),COLUMNS($F$7:AH$7))))</f>
        <v/>
      </c>
      <c r="AI846" s="1069" t="str" cm="1">
        <f t="array" ref="AI846">IF($D846&lt;COLUMNS($F$7:AI$7),"",INDEX(TableDiv[[GASB]:[GASB]],_xlfn.AGGREGATE(15,3,(TableDiv[[Agency]:[Agency]]=$E846)/(TableDiv[[Agency]:[Agency]]=$E846)*(ROW(TableDiv[Agency])-ROW(TableDiv[[#Headers],[Agency]])),COLUMNS($F$7:AI$7))))</f>
        <v/>
      </c>
      <c r="AJ846" s="1069" t="str" cm="1">
        <f t="array" ref="AJ846">IF($D846&lt;COLUMNS($F$7:AJ$7),"",INDEX(TableDiv[[GASB]:[GASB]],_xlfn.AGGREGATE(15,3,(TableDiv[[Agency]:[Agency]]=$E846)/(TableDiv[[Agency]:[Agency]]=$E846)*(ROW(TableDiv[Agency])-ROW(TableDiv[[#Headers],[Agency]])),COLUMNS($F$7:AJ$7))))</f>
        <v/>
      </c>
      <c r="AK846" s="1069" t="str" cm="1">
        <f t="array" ref="AK846">IF($D846&lt;COLUMNS($F$7:AK$7),"",INDEX(TableDiv[[GASB]:[GASB]],_xlfn.AGGREGATE(15,3,(TableDiv[[Agency]:[Agency]]=$E846)/(TableDiv[[Agency]:[Agency]]=$E846)*(ROW(TableDiv[Agency])-ROW(TableDiv[[#Headers],[Agency]])),COLUMNS($F$7:AK$7))))</f>
        <v/>
      </c>
      <c r="AL846" s="1069" t="str" cm="1">
        <f t="array" ref="AL846">IF($D846&lt;COLUMNS($F$7:AL$7),"",INDEX(TableDiv[[GASB]:[GASB]],_xlfn.AGGREGATE(15,3,(TableDiv[[Agency]:[Agency]]=$E846)/(TableDiv[[Agency]:[Agency]]=$E846)*(ROW(TableDiv[Agency])-ROW(TableDiv[[#Headers],[Agency]])),COLUMNS($F$7:AL$7))))</f>
        <v/>
      </c>
      <c r="AM846" s="1069" t="str" cm="1">
        <f t="array" ref="AM846">IF($D846&lt;COLUMNS($F$7:AM$7),"",INDEX(TableDiv[[GASB]:[GASB]],_xlfn.AGGREGATE(15,3,(TableDiv[[Agency]:[Agency]]=$E846)/(TableDiv[[Agency]:[Agency]]=$E846)*(ROW(TableDiv[Agency])-ROW(TableDiv[[#Headers],[Agency]])),COLUMNS($F$7:AM$7))))</f>
        <v/>
      </c>
      <c r="AN846" s="1069"/>
      <c r="AO846" s="1069"/>
      <c r="AP846" s="1069"/>
      <c r="AQ846" s="1069"/>
      <c r="AR846" s="1069"/>
      <c r="AS846" s="1069"/>
    </row>
    <row r="847" spans="1:45">
      <c r="A847" s="1069"/>
      <c r="B847" s="1069"/>
      <c r="C847" s="1069"/>
      <c r="W847" s="1069" t="str" cm="1">
        <f t="array" ref="W847">IF($D847&lt;COLUMNS($F$7:W$7),"",INDEX(TableDiv[[GASB]:[GASB]],_xlfn.AGGREGATE(15,3,(TableDiv[[Agency]:[Agency]]=$E847)/(TableDiv[[Agency]:[Agency]]=$E847)*(ROW(TableDiv[Agency])-ROW(TableDiv[[#Headers],[Agency]])),COLUMNS($F$7:W$7))))</f>
        <v/>
      </c>
      <c r="X847" s="1069" t="str" cm="1">
        <f t="array" ref="X847">IF($D847&lt;COLUMNS($F$7:X$7),"",INDEX(TableDiv[[GASB]:[GASB]],_xlfn.AGGREGATE(15,3,(TableDiv[[Agency]:[Agency]]=$E847)/(TableDiv[[Agency]:[Agency]]=$E847)*(ROW(TableDiv[Agency])-ROW(TableDiv[[#Headers],[Agency]])),COLUMNS($F$7:X$7))))</f>
        <v/>
      </c>
      <c r="Y847" s="1069" t="str" cm="1">
        <f t="array" ref="Y847">IF($D847&lt;COLUMNS($F$7:Y$7),"",INDEX(TableDiv[[GASB]:[GASB]],_xlfn.AGGREGATE(15,3,(TableDiv[[Agency]:[Agency]]=$E847)/(TableDiv[[Agency]:[Agency]]=$E847)*(ROW(TableDiv[Agency])-ROW(TableDiv[[#Headers],[Agency]])),COLUMNS($F$7:Y$7))))</f>
        <v/>
      </c>
      <c r="Z847" s="1069" t="str" cm="1">
        <f t="array" ref="Z847">IF($D847&lt;COLUMNS($F$7:Z$7),"",INDEX(TableDiv[[GASB]:[GASB]],_xlfn.AGGREGATE(15,3,(TableDiv[[Agency]:[Agency]]=$E847)/(TableDiv[[Agency]:[Agency]]=$E847)*(ROW(TableDiv[Agency])-ROW(TableDiv[[#Headers],[Agency]])),COLUMNS($F$7:Z$7))))</f>
        <v/>
      </c>
      <c r="AA847" s="1069" t="str" cm="1">
        <f t="array" ref="AA847">IF($D847&lt;COLUMNS($F$7:AA$7),"",INDEX(TableDiv[[GASB]:[GASB]],_xlfn.AGGREGATE(15,3,(TableDiv[[Agency]:[Agency]]=$E847)/(TableDiv[[Agency]:[Agency]]=$E847)*(ROW(TableDiv[Agency])-ROW(TableDiv[[#Headers],[Agency]])),COLUMNS($F$7:AA$7))))</f>
        <v/>
      </c>
      <c r="AB847" s="1069" t="str" cm="1">
        <f t="array" ref="AB847">IF($D847&lt;COLUMNS($F$7:AB$7),"",INDEX(TableDiv[[GASB]:[GASB]],_xlfn.AGGREGATE(15,3,(TableDiv[[Agency]:[Agency]]=$E847)/(TableDiv[[Agency]:[Agency]]=$E847)*(ROW(TableDiv[Agency])-ROW(TableDiv[[#Headers],[Agency]])),COLUMNS($F$7:AB$7))))</f>
        <v/>
      </c>
      <c r="AC847" s="1069" t="str" cm="1">
        <f t="array" ref="AC847">IF($D847&lt;COLUMNS($F$7:AC$7),"",INDEX(TableDiv[[GASB]:[GASB]],_xlfn.AGGREGATE(15,3,(TableDiv[[Agency]:[Agency]]=$E847)/(TableDiv[[Agency]:[Agency]]=$E847)*(ROW(TableDiv[Agency])-ROW(TableDiv[[#Headers],[Agency]])),COLUMNS($F$7:AC$7))))</f>
        <v/>
      </c>
      <c r="AD847" s="1069" t="str" cm="1">
        <f t="array" ref="AD847">IF($D847&lt;COLUMNS($F$7:AD$7),"",INDEX(TableDiv[[GASB]:[GASB]],_xlfn.AGGREGATE(15,3,(TableDiv[[Agency]:[Agency]]=$E847)/(TableDiv[[Agency]:[Agency]]=$E847)*(ROW(TableDiv[Agency])-ROW(TableDiv[[#Headers],[Agency]])),COLUMNS($F$7:AD$7))))</f>
        <v/>
      </c>
      <c r="AE847" s="1069" t="str" cm="1">
        <f t="array" ref="AE847">IF($D847&lt;COLUMNS($F$7:AE$7),"",INDEX(TableDiv[[GASB]:[GASB]],_xlfn.AGGREGATE(15,3,(TableDiv[[Agency]:[Agency]]=$E847)/(TableDiv[[Agency]:[Agency]]=$E847)*(ROW(TableDiv[Agency])-ROW(TableDiv[[#Headers],[Agency]])),COLUMNS($F$7:AE$7))))</f>
        <v/>
      </c>
      <c r="AF847" s="1069" t="str" cm="1">
        <f t="array" ref="AF847">IF($D847&lt;COLUMNS($F$7:AF$7),"",INDEX(TableDiv[[GASB]:[GASB]],_xlfn.AGGREGATE(15,3,(TableDiv[[Agency]:[Agency]]=$E847)/(TableDiv[[Agency]:[Agency]]=$E847)*(ROW(TableDiv[Agency])-ROW(TableDiv[[#Headers],[Agency]])),COLUMNS($F$7:AF$7))))</f>
        <v/>
      </c>
      <c r="AG847" s="1069" t="str" cm="1">
        <f t="array" ref="AG847">IF($D847&lt;COLUMNS($F$7:AG$7),"",INDEX(TableDiv[[GASB]:[GASB]],_xlfn.AGGREGATE(15,3,(TableDiv[[Agency]:[Agency]]=$E847)/(TableDiv[[Agency]:[Agency]]=$E847)*(ROW(TableDiv[Agency])-ROW(TableDiv[[#Headers],[Agency]])),COLUMNS($F$7:AG$7))))</f>
        <v/>
      </c>
      <c r="AH847" s="1069" t="str" cm="1">
        <f t="array" ref="AH847">IF($D847&lt;COLUMNS($F$7:AH$7),"",INDEX(TableDiv[[GASB]:[GASB]],_xlfn.AGGREGATE(15,3,(TableDiv[[Agency]:[Agency]]=$E847)/(TableDiv[[Agency]:[Agency]]=$E847)*(ROW(TableDiv[Agency])-ROW(TableDiv[[#Headers],[Agency]])),COLUMNS($F$7:AH$7))))</f>
        <v/>
      </c>
      <c r="AI847" s="1069" t="str" cm="1">
        <f t="array" ref="AI847">IF($D847&lt;COLUMNS($F$7:AI$7),"",INDEX(TableDiv[[GASB]:[GASB]],_xlfn.AGGREGATE(15,3,(TableDiv[[Agency]:[Agency]]=$E847)/(TableDiv[[Agency]:[Agency]]=$E847)*(ROW(TableDiv[Agency])-ROW(TableDiv[[#Headers],[Agency]])),COLUMNS($F$7:AI$7))))</f>
        <v/>
      </c>
      <c r="AJ847" s="1069" t="str" cm="1">
        <f t="array" ref="AJ847">IF($D847&lt;COLUMNS($F$7:AJ$7),"",INDEX(TableDiv[[GASB]:[GASB]],_xlfn.AGGREGATE(15,3,(TableDiv[[Agency]:[Agency]]=$E847)/(TableDiv[[Agency]:[Agency]]=$E847)*(ROW(TableDiv[Agency])-ROW(TableDiv[[#Headers],[Agency]])),COLUMNS($F$7:AJ$7))))</f>
        <v/>
      </c>
      <c r="AK847" s="1069" t="str" cm="1">
        <f t="array" ref="AK847">IF($D847&lt;COLUMNS($F$7:AK$7),"",INDEX(TableDiv[[GASB]:[GASB]],_xlfn.AGGREGATE(15,3,(TableDiv[[Agency]:[Agency]]=$E847)/(TableDiv[[Agency]:[Agency]]=$E847)*(ROW(TableDiv[Agency])-ROW(TableDiv[[#Headers],[Agency]])),COLUMNS($F$7:AK$7))))</f>
        <v/>
      </c>
      <c r="AL847" s="1069" t="str" cm="1">
        <f t="array" ref="AL847">IF($D847&lt;COLUMNS($F$7:AL$7),"",INDEX(TableDiv[[GASB]:[GASB]],_xlfn.AGGREGATE(15,3,(TableDiv[[Agency]:[Agency]]=$E847)/(TableDiv[[Agency]:[Agency]]=$E847)*(ROW(TableDiv[Agency])-ROW(TableDiv[[#Headers],[Agency]])),COLUMNS($F$7:AL$7))))</f>
        <v/>
      </c>
      <c r="AM847" s="1069" t="str" cm="1">
        <f t="array" ref="AM847">IF($D847&lt;COLUMNS($F$7:AM$7),"",INDEX(TableDiv[[GASB]:[GASB]],_xlfn.AGGREGATE(15,3,(TableDiv[[Agency]:[Agency]]=$E847)/(TableDiv[[Agency]:[Agency]]=$E847)*(ROW(TableDiv[Agency])-ROW(TableDiv[[#Headers],[Agency]])),COLUMNS($F$7:AM$7))))</f>
        <v/>
      </c>
      <c r="AN847" s="1069"/>
      <c r="AO847" s="1069"/>
      <c r="AP847" s="1069"/>
      <c r="AQ847" s="1069"/>
      <c r="AR847" s="1069"/>
      <c r="AS847" s="1069"/>
    </row>
    <row r="848" spans="1:45">
      <c r="A848" s="1069"/>
      <c r="B848" s="1069"/>
      <c r="C848" s="1069"/>
      <c r="W848" s="1069" t="str" cm="1">
        <f t="array" ref="W848">IF($D848&lt;COLUMNS($F$7:W$7),"",INDEX(TableDiv[[GASB]:[GASB]],_xlfn.AGGREGATE(15,3,(TableDiv[[Agency]:[Agency]]=$E848)/(TableDiv[[Agency]:[Agency]]=$E848)*(ROW(TableDiv[Agency])-ROW(TableDiv[[#Headers],[Agency]])),COLUMNS($F$7:W$7))))</f>
        <v/>
      </c>
      <c r="X848" s="1069" t="str" cm="1">
        <f t="array" ref="X848">IF($D848&lt;COLUMNS($F$7:X$7),"",INDEX(TableDiv[[GASB]:[GASB]],_xlfn.AGGREGATE(15,3,(TableDiv[[Agency]:[Agency]]=$E848)/(TableDiv[[Agency]:[Agency]]=$E848)*(ROW(TableDiv[Agency])-ROW(TableDiv[[#Headers],[Agency]])),COLUMNS($F$7:X$7))))</f>
        <v/>
      </c>
      <c r="Y848" s="1069" t="str" cm="1">
        <f t="array" ref="Y848">IF($D848&lt;COLUMNS($F$7:Y$7),"",INDEX(TableDiv[[GASB]:[GASB]],_xlfn.AGGREGATE(15,3,(TableDiv[[Agency]:[Agency]]=$E848)/(TableDiv[[Agency]:[Agency]]=$E848)*(ROW(TableDiv[Agency])-ROW(TableDiv[[#Headers],[Agency]])),COLUMNS($F$7:Y$7))))</f>
        <v/>
      </c>
      <c r="Z848" s="1069" t="str" cm="1">
        <f t="array" ref="Z848">IF($D848&lt;COLUMNS($F$7:Z$7),"",INDEX(TableDiv[[GASB]:[GASB]],_xlfn.AGGREGATE(15,3,(TableDiv[[Agency]:[Agency]]=$E848)/(TableDiv[[Agency]:[Agency]]=$E848)*(ROW(TableDiv[Agency])-ROW(TableDiv[[#Headers],[Agency]])),COLUMNS($F$7:Z$7))))</f>
        <v/>
      </c>
      <c r="AA848" s="1069" t="str" cm="1">
        <f t="array" ref="AA848">IF($D848&lt;COLUMNS($F$7:AA$7),"",INDEX(TableDiv[[GASB]:[GASB]],_xlfn.AGGREGATE(15,3,(TableDiv[[Agency]:[Agency]]=$E848)/(TableDiv[[Agency]:[Agency]]=$E848)*(ROW(TableDiv[Agency])-ROW(TableDiv[[#Headers],[Agency]])),COLUMNS($F$7:AA$7))))</f>
        <v/>
      </c>
      <c r="AB848" s="1069" t="str" cm="1">
        <f t="array" ref="AB848">IF($D848&lt;COLUMNS($F$7:AB$7),"",INDEX(TableDiv[[GASB]:[GASB]],_xlfn.AGGREGATE(15,3,(TableDiv[[Agency]:[Agency]]=$E848)/(TableDiv[[Agency]:[Agency]]=$E848)*(ROW(TableDiv[Agency])-ROW(TableDiv[[#Headers],[Agency]])),COLUMNS($F$7:AB$7))))</f>
        <v/>
      </c>
      <c r="AC848" s="1069" t="str" cm="1">
        <f t="array" ref="AC848">IF($D848&lt;COLUMNS($F$7:AC$7),"",INDEX(TableDiv[[GASB]:[GASB]],_xlfn.AGGREGATE(15,3,(TableDiv[[Agency]:[Agency]]=$E848)/(TableDiv[[Agency]:[Agency]]=$E848)*(ROW(TableDiv[Agency])-ROW(TableDiv[[#Headers],[Agency]])),COLUMNS($F$7:AC$7))))</f>
        <v/>
      </c>
      <c r="AD848" s="1069" t="str" cm="1">
        <f t="array" ref="AD848">IF($D848&lt;COLUMNS($F$7:AD$7),"",INDEX(TableDiv[[GASB]:[GASB]],_xlfn.AGGREGATE(15,3,(TableDiv[[Agency]:[Agency]]=$E848)/(TableDiv[[Agency]:[Agency]]=$E848)*(ROW(TableDiv[Agency])-ROW(TableDiv[[#Headers],[Agency]])),COLUMNS($F$7:AD$7))))</f>
        <v/>
      </c>
      <c r="AE848" s="1069" t="str" cm="1">
        <f t="array" ref="AE848">IF($D848&lt;COLUMNS($F$7:AE$7),"",INDEX(TableDiv[[GASB]:[GASB]],_xlfn.AGGREGATE(15,3,(TableDiv[[Agency]:[Agency]]=$E848)/(TableDiv[[Agency]:[Agency]]=$E848)*(ROW(TableDiv[Agency])-ROW(TableDiv[[#Headers],[Agency]])),COLUMNS($F$7:AE$7))))</f>
        <v/>
      </c>
      <c r="AF848" s="1069" t="str" cm="1">
        <f t="array" ref="AF848">IF($D848&lt;COLUMNS($F$7:AF$7),"",INDEX(TableDiv[[GASB]:[GASB]],_xlfn.AGGREGATE(15,3,(TableDiv[[Agency]:[Agency]]=$E848)/(TableDiv[[Agency]:[Agency]]=$E848)*(ROW(TableDiv[Agency])-ROW(TableDiv[[#Headers],[Agency]])),COLUMNS($F$7:AF$7))))</f>
        <v/>
      </c>
      <c r="AG848" s="1069" t="str" cm="1">
        <f t="array" ref="AG848">IF($D848&lt;COLUMNS($F$7:AG$7),"",INDEX(TableDiv[[GASB]:[GASB]],_xlfn.AGGREGATE(15,3,(TableDiv[[Agency]:[Agency]]=$E848)/(TableDiv[[Agency]:[Agency]]=$E848)*(ROW(TableDiv[Agency])-ROW(TableDiv[[#Headers],[Agency]])),COLUMNS($F$7:AG$7))))</f>
        <v/>
      </c>
      <c r="AH848" s="1069" t="str" cm="1">
        <f t="array" ref="AH848">IF($D848&lt;COLUMNS($F$7:AH$7),"",INDEX(TableDiv[[GASB]:[GASB]],_xlfn.AGGREGATE(15,3,(TableDiv[[Agency]:[Agency]]=$E848)/(TableDiv[[Agency]:[Agency]]=$E848)*(ROW(TableDiv[Agency])-ROW(TableDiv[[#Headers],[Agency]])),COLUMNS($F$7:AH$7))))</f>
        <v/>
      </c>
      <c r="AI848" s="1069" t="str" cm="1">
        <f t="array" ref="AI848">IF($D848&lt;COLUMNS($F$7:AI$7),"",INDEX(TableDiv[[GASB]:[GASB]],_xlfn.AGGREGATE(15,3,(TableDiv[[Agency]:[Agency]]=$E848)/(TableDiv[[Agency]:[Agency]]=$E848)*(ROW(TableDiv[Agency])-ROW(TableDiv[[#Headers],[Agency]])),COLUMNS($F$7:AI$7))))</f>
        <v/>
      </c>
      <c r="AJ848" s="1069" t="str" cm="1">
        <f t="array" ref="AJ848">IF($D848&lt;COLUMNS($F$7:AJ$7),"",INDEX(TableDiv[[GASB]:[GASB]],_xlfn.AGGREGATE(15,3,(TableDiv[[Agency]:[Agency]]=$E848)/(TableDiv[[Agency]:[Agency]]=$E848)*(ROW(TableDiv[Agency])-ROW(TableDiv[[#Headers],[Agency]])),COLUMNS($F$7:AJ$7))))</f>
        <v/>
      </c>
      <c r="AK848" s="1069" t="str" cm="1">
        <f t="array" ref="AK848">IF($D848&lt;COLUMNS($F$7:AK$7),"",INDEX(TableDiv[[GASB]:[GASB]],_xlfn.AGGREGATE(15,3,(TableDiv[[Agency]:[Agency]]=$E848)/(TableDiv[[Agency]:[Agency]]=$E848)*(ROW(TableDiv[Agency])-ROW(TableDiv[[#Headers],[Agency]])),COLUMNS($F$7:AK$7))))</f>
        <v/>
      </c>
      <c r="AL848" s="1069" t="str" cm="1">
        <f t="array" ref="AL848">IF($D848&lt;COLUMNS($F$7:AL$7),"",INDEX(TableDiv[[GASB]:[GASB]],_xlfn.AGGREGATE(15,3,(TableDiv[[Agency]:[Agency]]=$E848)/(TableDiv[[Agency]:[Agency]]=$E848)*(ROW(TableDiv[Agency])-ROW(TableDiv[[#Headers],[Agency]])),COLUMNS($F$7:AL$7))))</f>
        <v/>
      </c>
      <c r="AM848" s="1069" t="str" cm="1">
        <f t="array" ref="AM848">IF($D848&lt;COLUMNS($F$7:AM$7),"",INDEX(TableDiv[[GASB]:[GASB]],_xlfn.AGGREGATE(15,3,(TableDiv[[Agency]:[Agency]]=$E848)/(TableDiv[[Agency]:[Agency]]=$E848)*(ROW(TableDiv[Agency])-ROW(TableDiv[[#Headers],[Agency]])),COLUMNS($F$7:AM$7))))</f>
        <v/>
      </c>
      <c r="AN848" s="1069"/>
      <c r="AO848" s="1069"/>
      <c r="AP848" s="1069"/>
      <c r="AQ848" s="1069"/>
      <c r="AR848" s="1069"/>
      <c r="AS848" s="1069"/>
    </row>
    <row r="849" spans="1:45">
      <c r="A849" s="1069"/>
      <c r="B849" s="1069"/>
      <c r="C849" s="1069"/>
      <c r="W849" s="1069" t="str" cm="1">
        <f t="array" ref="W849">IF($D849&lt;COLUMNS($F$7:W$7),"",INDEX(TableDiv[[GASB]:[GASB]],_xlfn.AGGREGATE(15,3,(TableDiv[[Agency]:[Agency]]=$E849)/(TableDiv[[Agency]:[Agency]]=$E849)*(ROW(TableDiv[Agency])-ROW(TableDiv[[#Headers],[Agency]])),COLUMNS($F$7:W$7))))</f>
        <v/>
      </c>
      <c r="X849" s="1069" t="str" cm="1">
        <f t="array" ref="X849">IF($D849&lt;COLUMNS($F$7:X$7),"",INDEX(TableDiv[[GASB]:[GASB]],_xlfn.AGGREGATE(15,3,(TableDiv[[Agency]:[Agency]]=$E849)/(TableDiv[[Agency]:[Agency]]=$E849)*(ROW(TableDiv[Agency])-ROW(TableDiv[[#Headers],[Agency]])),COLUMNS($F$7:X$7))))</f>
        <v/>
      </c>
      <c r="Y849" s="1069" t="str" cm="1">
        <f t="array" ref="Y849">IF($D849&lt;COLUMNS($F$7:Y$7),"",INDEX(TableDiv[[GASB]:[GASB]],_xlfn.AGGREGATE(15,3,(TableDiv[[Agency]:[Agency]]=$E849)/(TableDiv[[Agency]:[Agency]]=$E849)*(ROW(TableDiv[Agency])-ROW(TableDiv[[#Headers],[Agency]])),COLUMNS($F$7:Y$7))))</f>
        <v/>
      </c>
      <c r="Z849" s="1069" t="str" cm="1">
        <f t="array" ref="Z849">IF($D849&lt;COLUMNS($F$7:Z$7),"",INDEX(TableDiv[[GASB]:[GASB]],_xlfn.AGGREGATE(15,3,(TableDiv[[Agency]:[Agency]]=$E849)/(TableDiv[[Agency]:[Agency]]=$E849)*(ROW(TableDiv[Agency])-ROW(TableDiv[[#Headers],[Agency]])),COLUMNS($F$7:Z$7))))</f>
        <v/>
      </c>
      <c r="AA849" s="1069" t="str" cm="1">
        <f t="array" ref="AA849">IF($D849&lt;COLUMNS($F$7:AA$7),"",INDEX(TableDiv[[GASB]:[GASB]],_xlfn.AGGREGATE(15,3,(TableDiv[[Agency]:[Agency]]=$E849)/(TableDiv[[Agency]:[Agency]]=$E849)*(ROW(TableDiv[Agency])-ROW(TableDiv[[#Headers],[Agency]])),COLUMNS($F$7:AA$7))))</f>
        <v/>
      </c>
      <c r="AB849" s="1069" t="str" cm="1">
        <f t="array" ref="AB849">IF($D849&lt;COLUMNS($F$7:AB$7),"",INDEX(TableDiv[[GASB]:[GASB]],_xlfn.AGGREGATE(15,3,(TableDiv[[Agency]:[Agency]]=$E849)/(TableDiv[[Agency]:[Agency]]=$E849)*(ROW(TableDiv[Agency])-ROW(TableDiv[[#Headers],[Agency]])),COLUMNS($F$7:AB$7))))</f>
        <v/>
      </c>
      <c r="AC849" s="1069" t="str" cm="1">
        <f t="array" ref="AC849">IF($D849&lt;COLUMNS($F$7:AC$7),"",INDEX(TableDiv[[GASB]:[GASB]],_xlfn.AGGREGATE(15,3,(TableDiv[[Agency]:[Agency]]=$E849)/(TableDiv[[Agency]:[Agency]]=$E849)*(ROW(TableDiv[Agency])-ROW(TableDiv[[#Headers],[Agency]])),COLUMNS($F$7:AC$7))))</f>
        <v/>
      </c>
      <c r="AD849" s="1069" t="str" cm="1">
        <f t="array" ref="AD849">IF($D849&lt;COLUMNS($F$7:AD$7),"",INDEX(TableDiv[[GASB]:[GASB]],_xlfn.AGGREGATE(15,3,(TableDiv[[Agency]:[Agency]]=$E849)/(TableDiv[[Agency]:[Agency]]=$E849)*(ROW(TableDiv[Agency])-ROW(TableDiv[[#Headers],[Agency]])),COLUMNS($F$7:AD$7))))</f>
        <v/>
      </c>
      <c r="AE849" s="1069" t="str" cm="1">
        <f t="array" ref="AE849">IF($D849&lt;COLUMNS($F$7:AE$7),"",INDEX(TableDiv[[GASB]:[GASB]],_xlfn.AGGREGATE(15,3,(TableDiv[[Agency]:[Agency]]=$E849)/(TableDiv[[Agency]:[Agency]]=$E849)*(ROW(TableDiv[Agency])-ROW(TableDiv[[#Headers],[Agency]])),COLUMNS($F$7:AE$7))))</f>
        <v/>
      </c>
      <c r="AF849" s="1069" t="str" cm="1">
        <f t="array" ref="AF849">IF($D849&lt;COLUMNS($F$7:AF$7),"",INDEX(TableDiv[[GASB]:[GASB]],_xlfn.AGGREGATE(15,3,(TableDiv[[Agency]:[Agency]]=$E849)/(TableDiv[[Agency]:[Agency]]=$E849)*(ROW(TableDiv[Agency])-ROW(TableDiv[[#Headers],[Agency]])),COLUMNS($F$7:AF$7))))</f>
        <v/>
      </c>
      <c r="AG849" s="1069" t="str" cm="1">
        <f t="array" ref="AG849">IF($D849&lt;COLUMNS($F$7:AG$7),"",INDEX(TableDiv[[GASB]:[GASB]],_xlfn.AGGREGATE(15,3,(TableDiv[[Agency]:[Agency]]=$E849)/(TableDiv[[Agency]:[Agency]]=$E849)*(ROW(TableDiv[Agency])-ROW(TableDiv[[#Headers],[Agency]])),COLUMNS($F$7:AG$7))))</f>
        <v/>
      </c>
      <c r="AH849" s="1069" t="str" cm="1">
        <f t="array" ref="AH849">IF($D849&lt;COLUMNS($F$7:AH$7),"",INDEX(TableDiv[[GASB]:[GASB]],_xlfn.AGGREGATE(15,3,(TableDiv[[Agency]:[Agency]]=$E849)/(TableDiv[[Agency]:[Agency]]=$E849)*(ROW(TableDiv[Agency])-ROW(TableDiv[[#Headers],[Agency]])),COLUMNS($F$7:AH$7))))</f>
        <v/>
      </c>
      <c r="AI849" s="1069" t="str" cm="1">
        <f t="array" ref="AI849">IF($D849&lt;COLUMNS($F$7:AI$7),"",INDEX(TableDiv[[GASB]:[GASB]],_xlfn.AGGREGATE(15,3,(TableDiv[[Agency]:[Agency]]=$E849)/(TableDiv[[Agency]:[Agency]]=$E849)*(ROW(TableDiv[Agency])-ROW(TableDiv[[#Headers],[Agency]])),COLUMNS($F$7:AI$7))))</f>
        <v/>
      </c>
      <c r="AJ849" s="1069" t="str" cm="1">
        <f t="array" ref="AJ849">IF($D849&lt;COLUMNS($F$7:AJ$7),"",INDEX(TableDiv[[GASB]:[GASB]],_xlfn.AGGREGATE(15,3,(TableDiv[[Agency]:[Agency]]=$E849)/(TableDiv[[Agency]:[Agency]]=$E849)*(ROW(TableDiv[Agency])-ROW(TableDiv[[#Headers],[Agency]])),COLUMNS($F$7:AJ$7))))</f>
        <v/>
      </c>
      <c r="AK849" s="1069" t="str" cm="1">
        <f t="array" ref="AK849">IF($D849&lt;COLUMNS($F$7:AK$7),"",INDEX(TableDiv[[GASB]:[GASB]],_xlfn.AGGREGATE(15,3,(TableDiv[[Agency]:[Agency]]=$E849)/(TableDiv[[Agency]:[Agency]]=$E849)*(ROW(TableDiv[Agency])-ROW(TableDiv[[#Headers],[Agency]])),COLUMNS($F$7:AK$7))))</f>
        <v/>
      </c>
      <c r="AL849" s="1069" t="str" cm="1">
        <f t="array" ref="AL849">IF($D849&lt;COLUMNS($F$7:AL$7),"",INDEX(TableDiv[[GASB]:[GASB]],_xlfn.AGGREGATE(15,3,(TableDiv[[Agency]:[Agency]]=$E849)/(TableDiv[[Agency]:[Agency]]=$E849)*(ROW(TableDiv[Agency])-ROW(TableDiv[[#Headers],[Agency]])),COLUMNS($F$7:AL$7))))</f>
        <v/>
      </c>
      <c r="AM849" s="1069" t="str" cm="1">
        <f t="array" ref="AM849">IF($D849&lt;COLUMNS($F$7:AM$7),"",INDEX(TableDiv[[GASB]:[GASB]],_xlfn.AGGREGATE(15,3,(TableDiv[[Agency]:[Agency]]=$E849)/(TableDiv[[Agency]:[Agency]]=$E849)*(ROW(TableDiv[Agency])-ROW(TableDiv[[#Headers],[Agency]])),COLUMNS($F$7:AM$7))))</f>
        <v/>
      </c>
      <c r="AN849" s="1069"/>
      <c r="AO849" s="1069"/>
      <c r="AP849" s="1069"/>
      <c r="AQ849" s="1069"/>
      <c r="AR849" s="1069"/>
      <c r="AS849" s="1069"/>
    </row>
    <row r="850" spans="1:45">
      <c r="A850" s="1069"/>
      <c r="B850" s="1069"/>
      <c r="C850" s="1069"/>
      <c r="W850" s="1069" t="str" cm="1">
        <f t="array" ref="W850">IF($D850&lt;COLUMNS($F$7:W$7),"",INDEX(TableDiv[[GASB]:[GASB]],_xlfn.AGGREGATE(15,3,(TableDiv[[Agency]:[Agency]]=$E850)/(TableDiv[[Agency]:[Agency]]=$E850)*(ROW(TableDiv[Agency])-ROW(TableDiv[[#Headers],[Agency]])),COLUMNS($F$7:W$7))))</f>
        <v/>
      </c>
      <c r="X850" s="1069" t="str" cm="1">
        <f t="array" ref="X850">IF($D850&lt;COLUMNS($F$7:X$7),"",INDEX(TableDiv[[GASB]:[GASB]],_xlfn.AGGREGATE(15,3,(TableDiv[[Agency]:[Agency]]=$E850)/(TableDiv[[Agency]:[Agency]]=$E850)*(ROW(TableDiv[Agency])-ROW(TableDiv[[#Headers],[Agency]])),COLUMNS($F$7:X$7))))</f>
        <v/>
      </c>
      <c r="Y850" s="1069" t="str" cm="1">
        <f t="array" ref="Y850">IF($D850&lt;COLUMNS($F$7:Y$7),"",INDEX(TableDiv[[GASB]:[GASB]],_xlfn.AGGREGATE(15,3,(TableDiv[[Agency]:[Agency]]=$E850)/(TableDiv[[Agency]:[Agency]]=$E850)*(ROW(TableDiv[Agency])-ROW(TableDiv[[#Headers],[Agency]])),COLUMNS($F$7:Y$7))))</f>
        <v/>
      </c>
      <c r="Z850" s="1069" t="str" cm="1">
        <f t="array" ref="Z850">IF($D850&lt;COLUMNS($F$7:Z$7),"",INDEX(TableDiv[[GASB]:[GASB]],_xlfn.AGGREGATE(15,3,(TableDiv[[Agency]:[Agency]]=$E850)/(TableDiv[[Agency]:[Agency]]=$E850)*(ROW(TableDiv[Agency])-ROW(TableDiv[[#Headers],[Agency]])),COLUMNS($F$7:Z$7))))</f>
        <v/>
      </c>
      <c r="AA850" s="1069" t="str" cm="1">
        <f t="array" ref="AA850">IF($D850&lt;COLUMNS($F$7:AA$7),"",INDEX(TableDiv[[GASB]:[GASB]],_xlfn.AGGREGATE(15,3,(TableDiv[[Agency]:[Agency]]=$E850)/(TableDiv[[Agency]:[Agency]]=$E850)*(ROW(TableDiv[Agency])-ROW(TableDiv[[#Headers],[Agency]])),COLUMNS($F$7:AA$7))))</f>
        <v/>
      </c>
      <c r="AB850" s="1069" t="str" cm="1">
        <f t="array" ref="AB850">IF($D850&lt;COLUMNS($F$7:AB$7),"",INDEX(TableDiv[[GASB]:[GASB]],_xlfn.AGGREGATE(15,3,(TableDiv[[Agency]:[Agency]]=$E850)/(TableDiv[[Agency]:[Agency]]=$E850)*(ROW(TableDiv[Agency])-ROW(TableDiv[[#Headers],[Agency]])),COLUMNS($F$7:AB$7))))</f>
        <v/>
      </c>
      <c r="AC850" s="1069" t="str" cm="1">
        <f t="array" ref="AC850">IF($D850&lt;COLUMNS($F$7:AC$7),"",INDEX(TableDiv[[GASB]:[GASB]],_xlfn.AGGREGATE(15,3,(TableDiv[[Agency]:[Agency]]=$E850)/(TableDiv[[Agency]:[Agency]]=$E850)*(ROW(TableDiv[Agency])-ROW(TableDiv[[#Headers],[Agency]])),COLUMNS($F$7:AC$7))))</f>
        <v/>
      </c>
      <c r="AD850" s="1069" t="str" cm="1">
        <f t="array" ref="AD850">IF($D850&lt;COLUMNS($F$7:AD$7),"",INDEX(TableDiv[[GASB]:[GASB]],_xlfn.AGGREGATE(15,3,(TableDiv[[Agency]:[Agency]]=$E850)/(TableDiv[[Agency]:[Agency]]=$E850)*(ROW(TableDiv[Agency])-ROW(TableDiv[[#Headers],[Agency]])),COLUMNS($F$7:AD$7))))</f>
        <v/>
      </c>
      <c r="AE850" s="1069" t="str" cm="1">
        <f t="array" ref="AE850">IF($D850&lt;COLUMNS($F$7:AE$7),"",INDEX(TableDiv[[GASB]:[GASB]],_xlfn.AGGREGATE(15,3,(TableDiv[[Agency]:[Agency]]=$E850)/(TableDiv[[Agency]:[Agency]]=$E850)*(ROW(TableDiv[Agency])-ROW(TableDiv[[#Headers],[Agency]])),COLUMNS($F$7:AE$7))))</f>
        <v/>
      </c>
      <c r="AF850" s="1069" t="str" cm="1">
        <f t="array" ref="AF850">IF($D850&lt;COLUMNS($F$7:AF$7),"",INDEX(TableDiv[[GASB]:[GASB]],_xlfn.AGGREGATE(15,3,(TableDiv[[Agency]:[Agency]]=$E850)/(TableDiv[[Agency]:[Agency]]=$E850)*(ROW(TableDiv[Agency])-ROW(TableDiv[[#Headers],[Agency]])),COLUMNS($F$7:AF$7))))</f>
        <v/>
      </c>
      <c r="AG850" s="1069" t="str" cm="1">
        <f t="array" ref="AG850">IF($D850&lt;COLUMNS($F$7:AG$7),"",INDEX(TableDiv[[GASB]:[GASB]],_xlfn.AGGREGATE(15,3,(TableDiv[[Agency]:[Agency]]=$E850)/(TableDiv[[Agency]:[Agency]]=$E850)*(ROW(TableDiv[Agency])-ROW(TableDiv[[#Headers],[Agency]])),COLUMNS($F$7:AG$7))))</f>
        <v/>
      </c>
      <c r="AH850" s="1069" t="str" cm="1">
        <f t="array" ref="AH850">IF($D850&lt;COLUMNS($F$7:AH$7),"",INDEX(TableDiv[[GASB]:[GASB]],_xlfn.AGGREGATE(15,3,(TableDiv[[Agency]:[Agency]]=$E850)/(TableDiv[[Agency]:[Agency]]=$E850)*(ROW(TableDiv[Agency])-ROW(TableDiv[[#Headers],[Agency]])),COLUMNS($F$7:AH$7))))</f>
        <v/>
      </c>
      <c r="AI850" s="1069" t="str" cm="1">
        <f t="array" ref="AI850">IF($D850&lt;COLUMNS($F$7:AI$7),"",INDEX(TableDiv[[GASB]:[GASB]],_xlfn.AGGREGATE(15,3,(TableDiv[[Agency]:[Agency]]=$E850)/(TableDiv[[Agency]:[Agency]]=$E850)*(ROW(TableDiv[Agency])-ROW(TableDiv[[#Headers],[Agency]])),COLUMNS($F$7:AI$7))))</f>
        <v/>
      </c>
      <c r="AJ850" s="1069" t="str" cm="1">
        <f t="array" ref="AJ850">IF($D850&lt;COLUMNS($F$7:AJ$7),"",INDEX(TableDiv[[GASB]:[GASB]],_xlfn.AGGREGATE(15,3,(TableDiv[[Agency]:[Agency]]=$E850)/(TableDiv[[Agency]:[Agency]]=$E850)*(ROW(TableDiv[Agency])-ROW(TableDiv[[#Headers],[Agency]])),COLUMNS($F$7:AJ$7))))</f>
        <v/>
      </c>
      <c r="AK850" s="1069" t="str" cm="1">
        <f t="array" ref="AK850">IF($D850&lt;COLUMNS($F$7:AK$7),"",INDEX(TableDiv[[GASB]:[GASB]],_xlfn.AGGREGATE(15,3,(TableDiv[[Agency]:[Agency]]=$E850)/(TableDiv[[Agency]:[Agency]]=$E850)*(ROW(TableDiv[Agency])-ROW(TableDiv[[#Headers],[Agency]])),COLUMNS($F$7:AK$7))))</f>
        <v/>
      </c>
      <c r="AL850" s="1069" t="str" cm="1">
        <f t="array" ref="AL850">IF($D850&lt;COLUMNS($F$7:AL$7),"",INDEX(TableDiv[[GASB]:[GASB]],_xlfn.AGGREGATE(15,3,(TableDiv[[Agency]:[Agency]]=$E850)/(TableDiv[[Agency]:[Agency]]=$E850)*(ROW(TableDiv[Agency])-ROW(TableDiv[[#Headers],[Agency]])),COLUMNS($F$7:AL$7))))</f>
        <v/>
      </c>
      <c r="AM850" s="1069" t="str" cm="1">
        <f t="array" ref="AM850">IF($D850&lt;COLUMNS($F$7:AM$7),"",INDEX(TableDiv[[GASB]:[GASB]],_xlfn.AGGREGATE(15,3,(TableDiv[[Agency]:[Agency]]=$E850)/(TableDiv[[Agency]:[Agency]]=$E850)*(ROW(TableDiv[Agency])-ROW(TableDiv[[#Headers],[Agency]])),COLUMNS($F$7:AM$7))))</f>
        <v/>
      </c>
      <c r="AN850" s="1069"/>
      <c r="AO850" s="1069"/>
      <c r="AP850" s="1069"/>
      <c r="AQ850" s="1069"/>
      <c r="AR850" s="1069"/>
      <c r="AS850" s="1069"/>
    </row>
    <row r="851" spans="1:45">
      <c r="A851" s="1069"/>
      <c r="B851" s="1069"/>
      <c r="C851" s="1069"/>
      <c r="W851" s="1069" t="str" cm="1">
        <f t="array" ref="W851">IF($D851&lt;COLUMNS($F$7:W$7),"",INDEX(TableDiv[[GASB]:[GASB]],_xlfn.AGGREGATE(15,3,(TableDiv[[Agency]:[Agency]]=$E851)/(TableDiv[[Agency]:[Agency]]=$E851)*(ROW(TableDiv[Agency])-ROW(TableDiv[[#Headers],[Agency]])),COLUMNS($F$7:W$7))))</f>
        <v/>
      </c>
      <c r="X851" s="1069" t="str" cm="1">
        <f t="array" ref="X851">IF($D851&lt;COLUMNS($F$7:X$7),"",INDEX(TableDiv[[GASB]:[GASB]],_xlfn.AGGREGATE(15,3,(TableDiv[[Agency]:[Agency]]=$E851)/(TableDiv[[Agency]:[Agency]]=$E851)*(ROW(TableDiv[Agency])-ROW(TableDiv[[#Headers],[Agency]])),COLUMNS($F$7:X$7))))</f>
        <v/>
      </c>
      <c r="Y851" s="1069" t="str" cm="1">
        <f t="array" ref="Y851">IF($D851&lt;COLUMNS($F$7:Y$7),"",INDEX(TableDiv[[GASB]:[GASB]],_xlfn.AGGREGATE(15,3,(TableDiv[[Agency]:[Agency]]=$E851)/(TableDiv[[Agency]:[Agency]]=$E851)*(ROW(TableDiv[Agency])-ROW(TableDiv[[#Headers],[Agency]])),COLUMNS($F$7:Y$7))))</f>
        <v/>
      </c>
      <c r="Z851" s="1069" t="str" cm="1">
        <f t="array" ref="Z851">IF($D851&lt;COLUMNS($F$7:Z$7),"",INDEX(TableDiv[[GASB]:[GASB]],_xlfn.AGGREGATE(15,3,(TableDiv[[Agency]:[Agency]]=$E851)/(TableDiv[[Agency]:[Agency]]=$E851)*(ROW(TableDiv[Agency])-ROW(TableDiv[[#Headers],[Agency]])),COLUMNS($F$7:Z$7))))</f>
        <v/>
      </c>
      <c r="AA851" s="1069" t="str" cm="1">
        <f t="array" ref="AA851">IF($D851&lt;COLUMNS($F$7:AA$7),"",INDEX(TableDiv[[GASB]:[GASB]],_xlfn.AGGREGATE(15,3,(TableDiv[[Agency]:[Agency]]=$E851)/(TableDiv[[Agency]:[Agency]]=$E851)*(ROW(TableDiv[Agency])-ROW(TableDiv[[#Headers],[Agency]])),COLUMNS($F$7:AA$7))))</f>
        <v/>
      </c>
      <c r="AB851" s="1069" t="str" cm="1">
        <f t="array" ref="AB851">IF($D851&lt;COLUMNS($F$7:AB$7),"",INDEX(TableDiv[[GASB]:[GASB]],_xlfn.AGGREGATE(15,3,(TableDiv[[Agency]:[Agency]]=$E851)/(TableDiv[[Agency]:[Agency]]=$E851)*(ROW(TableDiv[Agency])-ROW(TableDiv[[#Headers],[Agency]])),COLUMNS($F$7:AB$7))))</f>
        <v/>
      </c>
      <c r="AC851" s="1069" t="str" cm="1">
        <f t="array" ref="AC851">IF($D851&lt;COLUMNS($F$7:AC$7),"",INDEX(TableDiv[[GASB]:[GASB]],_xlfn.AGGREGATE(15,3,(TableDiv[[Agency]:[Agency]]=$E851)/(TableDiv[[Agency]:[Agency]]=$E851)*(ROW(TableDiv[Agency])-ROW(TableDiv[[#Headers],[Agency]])),COLUMNS($F$7:AC$7))))</f>
        <v/>
      </c>
      <c r="AD851" s="1069" t="str" cm="1">
        <f t="array" ref="AD851">IF($D851&lt;COLUMNS($F$7:AD$7),"",INDEX(TableDiv[[GASB]:[GASB]],_xlfn.AGGREGATE(15,3,(TableDiv[[Agency]:[Agency]]=$E851)/(TableDiv[[Agency]:[Agency]]=$E851)*(ROW(TableDiv[Agency])-ROW(TableDiv[[#Headers],[Agency]])),COLUMNS($F$7:AD$7))))</f>
        <v/>
      </c>
      <c r="AE851" s="1069" t="str" cm="1">
        <f t="array" ref="AE851">IF($D851&lt;COLUMNS($F$7:AE$7),"",INDEX(TableDiv[[GASB]:[GASB]],_xlfn.AGGREGATE(15,3,(TableDiv[[Agency]:[Agency]]=$E851)/(TableDiv[[Agency]:[Agency]]=$E851)*(ROW(TableDiv[Agency])-ROW(TableDiv[[#Headers],[Agency]])),COLUMNS($F$7:AE$7))))</f>
        <v/>
      </c>
      <c r="AF851" s="1069" t="str" cm="1">
        <f t="array" ref="AF851">IF($D851&lt;COLUMNS($F$7:AF$7),"",INDEX(TableDiv[[GASB]:[GASB]],_xlfn.AGGREGATE(15,3,(TableDiv[[Agency]:[Agency]]=$E851)/(TableDiv[[Agency]:[Agency]]=$E851)*(ROW(TableDiv[Agency])-ROW(TableDiv[[#Headers],[Agency]])),COLUMNS($F$7:AF$7))))</f>
        <v/>
      </c>
      <c r="AG851" s="1069" t="str" cm="1">
        <f t="array" ref="AG851">IF($D851&lt;COLUMNS($F$7:AG$7),"",INDEX(TableDiv[[GASB]:[GASB]],_xlfn.AGGREGATE(15,3,(TableDiv[[Agency]:[Agency]]=$E851)/(TableDiv[[Agency]:[Agency]]=$E851)*(ROW(TableDiv[Agency])-ROW(TableDiv[[#Headers],[Agency]])),COLUMNS($F$7:AG$7))))</f>
        <v/>
      </c>
      <c r="AH851" s="1069" t="str" cm="1">
        <f t="array" ref="AH851">IF($D851&lt;COLUMNS($F$7:AH$7),"",INDEX(TableDiv[[GASB]:[GASB]],_xlfn.AGGREGATE(15,3,(TableDiv[[Agency]:[Agency]]=$E851)/(TableDiv[[Agency]:[Agency]]=$E851)*(ROW(TableDiv[Agency])-ROW(TableDiv[[#Headers],[Agency]])),COLUMNS($F$7:AH$7))))</f>
        <v/>
      </c>
      <c r="AI851" s="1069" t="str" cm="1">
        <f t="array" ref="AI851">IF($D851&lt;COLUMNS($F$7:AI$7),"",INDEX(TableDiv[[GASB]:[GASB]],_xlfn.AGGREGATE(15,3,(TableDiv[[Agency]:[Agency]]=$E851)/(TableDiv[[Agency]:[Agency]]=$E851)*(ROW(TableDiv[Agency])-ROW(TableDiv[[#Headers],[Agency]])),COLUMNS($F$7:AI$7))))</f>
        <v/>
      </c>
      <c r="AJ851" s="1069" t="str" cm="1">
        <f t="array" ref="AJ851">IF($D851&lt;COLUMNS($F$7:AJ$7),"",INDEX(TableDiv[[GASB]:[GASB]],_xlfn.AGGREGATE(15,3,(TableDiv[[Agency]:[Agency]]=$E851)/(TableDiv[[Agency]:[Agency]]=$E851)*(ROW(TableDiv[Agency])-ROW(TableDiv[[#Headers],[Agency]])),COLUMNS($F$7:AJ$7))))</f>
        <v/>
      </c>
      <c r="AK851" s="1069" t="str" cm="1">
        <f t="array" ref="AK851">IF($D851&lt;COLUMNS($F$7:AK$7),"",INDEX(TableDiv[[GASB]:[GASB]],_xlfn.AGGREGATE(15,3,(TableDiv[[Agency]:[Agency]]=$E851)/(TableDiv[[Agency]:[Agency]]=$E851)*(ROW(TableDiv[Agency])-ROW(TableDiv[[#Headers],[Agency]])),COLUMNS($F$7:AK$7))))</f>
        <v/>
      </c>
      <c r="AL851" s="1069" t="str" cm="1">
        <f t="array" ref="AL851">IF($D851&lt;COLUMNS($F$7:AL$7),"",INDEX(TableDiv[[GASB]:[GASB]],_xlfn.AGGREGATE(15,3,(TableDiv[[Agency]:[Agency]]=$E851)/(TableDiv[[Agency]:[Agency]]=$E851)*(ROW(TableDiv[Agency])-ROW(TableDiv[[#Headers],[Agency]])),COLUMNS($F$7:AL$7))))</f>
        <v/>
      </c>
      <c r="AM851" s="1069" t="str" cm="1">
        <f t="array" ref="AM851">IF($D851&lt;COLUMNS($F$7:AM$7),"",INDEX(TableDiv[[GASB]:[GASB]],_xlfn.AGGREGATE(15,3,(TableDiv[[Agency]:[Agency]]=$E851)/(TableDiv[[Agency]:[Agency]]=$E851)*(ROW(TableDiv[Agency])-ROW(TableDiv[[#Headers],[Agency]])),COLUMNS($F$7:AM$7))))</f>
        <v/>
      </c>
      <c r="AN851" s="1069"/>
      <c r="AO851" s="1069"/>
      <c r="AP851" s="1069"/>
      <c r="AQ851" s="1069"/>
      <c r="AR851" s="1069"/>
      <c r="AS851" s="1069"/>
    </row>
    <row r="852" spans="1:45">
      <c r="A852" s="1069"/>
      <c r="B852" s="1069"/>
      <c r="C852" s="1069"/>
      <c r="W852" s="1069" t="str" cm="1">
        <f t="array" ref="W852">IF($D852&lt;COLUMNS($F$7:W$7),"",INDEX(TableDiv[[GASB]:[GASB]],_xlfn.AGGREGATE(15,3,(TableDiv[[Agency]:[Agency]]=$E852)/(TableDiv[[Agency]:[Agency]]=$E852)*(ROW(TableDiv[Agency])-ROW(TableDiv[[#Headers],[Agency]])),COLUMNS($F$7:W$7))))</f>
        <v/>
      </c>
      <c r="X852" s="1069" t="str" cm="1">
        <f t="array" ref="X852">IF($D852&lt;COLUMNS($F$7:X$7),"",INDEX(TableDiv[[GASB]:[GASB]],_xlfn.AGGREGATE(15,3,(TableDiv[[Agency]:[Agency]]=$E852)/(TableDiv[[Agency]:[Agency]]=$E852)*(ROW(TableDiv[Agency])-ROW(TableDiv[[#Headers],[Agency]])),COLUMNS($F$7:X$7))))</f>
        <v/>
      </c>
      <c r="Y852" s="1069" t="str" cm="1">
        <f t="array" ref="Y852">IF($D852&lt;COLUMNS($F$7:Y$7),"",INDEX(TableDiv[[GASB]:[GASB]],_xlfn.AGGREGATE(15,3,(TableDiv[[Agency]:[Agency]]=$E852)/(TableDiv[[Agency]:[Agency]]=$E852)*(ROW(TableDiv[Agency])-ROW(TableDiv[[#Headers],[Agency]])),COLUMNS($F$7:Y$7))))</f>
        <v/>
      </c>
      <c r="Z852" s="1069" t="str" cm="1">
        <f t="array" ref="Z852">IF($D852&lt;COLUMNS($F$7:Z$7),"",INDEX(TableDiv[[GASB]:[GASB]],_xlfn.AGGREGATE(15,3,(TableDiv[[Agency]:[Agency]]=$E852)/(TableDiv[[Agency]:[Agency]]=$E852)*(ROW(TableDiv[Agency])-ROW(TableDiv[[#Headers],[Agency]])),COLUMNS($F$7:Z$7))))</f>
        <v/>
      </c>
      <c r="AA852" s="1069" t="str" cm="1">
        <f t="array" ref="AA852">IF($D852&lt;COLUMNS($F$7:AA$7),"",INDEX(TableDiv[[GASB]:[GASB]],_xlfn.AGGREGATE(15,3,(TableDiv[[Agency]:[Agency]]=$E852)/(TableDiv[[Agency]:[Agency]]=$E852)*(ROW(TableDiv[Agency])-ROW(TableDiv[[#Headers],[Agency]])),COLUMNS($F$7:AA$7))))</f>
        <v/>
      </c>
      <c r="AB852" s="1069" t="str" cm="1">
        <f t="array" ref="AB852">IF($D852&lt;COLUMNS($F$7:AB$7),"",INDEX(TableDiv[[GASB]:[GASB]],_xlfn.AGGREGATE(15,3,(TableDiv[[Agency]:[Agency]]=$E852)/(TableDiv[[Agency]:[Agency]]=$E852)*(ROW(TableDiv[Agency])-ROW(TableDiv[[#Headers],[Agency]])),COLUMNS($F$7:AB$7))))</f>
        <v/>
      </c>
      <c r="AC852" s="1069" t="str" cm="1">
        <f t="array" ref="AC852">IF($D852&lt;COLUMNS($F$7:AC$7),"",INDEX(TableDiv[[GASB]:[GASB]],_xlfn.AGGREGATE(15,3,(TableDiv[[Agency]:[Agency]]=$E852)/(TableDiv[[Agency]:[Agency]]=$E852)*(ROW(TableDiv[Agency])-ROW(TableDiv[[#Headers],[Agency]])),COLUMNS($F$7:AC$7))))</f>
        <v/>
      </c>
      <c r="AD852" s="1069" t="str" cm="1">
        <f t="array" ref="AD852">IF($D852&lt;COLUMNS($F$7:AD$7),"",INDEX(TableDiv[[GASB]:[GASB]],_xlfn.AGGREGATE(15,3,(TableDiv[[Agency]:[Agency]]=$E852)/(TableDiv[[Agency]:[Agency]]=$E852)*(ROW(TableDiv[Agency])-ROW(TableDiv[[#Headers],[Agency]])),COLUMNS($F$7:AD$7))))</f>
        <v/>
      </c>
      <c r="AE852" s="1069" t="str" cm="1">
        <f t="array" ref="AE852">IF($D852&lt;COLUMNS($F$7:AE$7),"",INDEX(TableDiv[[GASB]:[GASB]],_xlfn.AGGREGATE(15,3,(TableDiv[[Agency]:[Agency]]=$E852)/(TableDiv[[Agency]:[Agency]]=$E852)*(ROW(TableDiv[Agency])-ROW(TableDiv[[#Headers],[Agency]])),COLUMNS($F$7:AE$7))))</f>
        <v/>
      </c>
      <c r="AF852" s="1069" t="str" cm="1">
        <f t="array" ref="AF852">IF($D852&lt;COLUMNS($F$7:AF$7),"",INDEX(TableDiv[[GASB]:[GASB]],_xlfn.AGGREGATE(15,3,(TableDiv[[Agency]:[Agency]]=$E852)/(TableDiv[[Agency]:[Agency]]=$E852)*(ROW(TableDiv[Agency])-ROW(TableDiv[[#Headers],[Agency]])),COLUMNS($F$7:AF$7))))</f>
        <v/>
      </c>
      <c r="AG852" s="1069" t="str" cm="1">
        <f t="array" ref="AG852">IF($D852&lt;COLUMNS($F$7:AG$7),"",INDEX(TableDiv[[GASB]:[GASB]],_xlfn.AGGREGATE(15,3,(TableDiv[[Agency]:[Agency]]=$E852)/(TableDiv[[Agency]:[Agency]]=$E852)*(ROW(TableDiv[Agency])-ROW(TableDiv[[#Headers],[Agency]])),COLUMNS($F$7:AG$7))))</f>
        <v/>
      </c>
      <c r="AH852" s="1069" t="str" cm="1">
        <f t="array" ref="AH852">IF($D852&lt;COLUMNS($F$7:AH$7),"",INDEX(TableDiv[[GASB]:[GASB]],_xlfn.AGGREGATE(15,3,(TableDiv[[Agency]:[Agency]]=$E852)/(TableDiv[[Agency]:[Agency]]=$E852)*(ROW(TableDiv[Agency])-ROW(TableDiv[[#Headers],[Agency]])),COLUMNS($F$7:AH$7))))</f>
        <v/>
      </c>
      <c r="AI852" s="1069" t="str" cm="1">
        <f t="array" ref="AI852">IF($D852&lt;COLUMNS($F$7:AI$7),"",INDEX(TableDiv[[GASB]:[GASB]],_xlfn.AGGREGATE(15,3,(TableDiv[[Agency]:[Agency]]=$E852)/(TableDiv[[Agency]:[Agency]]=$E852)*(ROW(TableDiv[Agency])-ROW(TableDiv[[#Headers],[Agency]])),COLUMNS($F$7:AI$7))))</f>
        <v/>
      </c>
      <c r="AJ852" s="1069" t="str" cm="1">
        <f t="array" ref="AJ852">IF($D852&lt;COLUMNS($F$7:AJ$7),"",INDEX(TableDiv[[GASB]:[GASB]],_xlfn.AGGREGATE(15,3,(TableDiv[[Agency]:[Agency]]=$E852)/(TableDiv[[Agency]:[Agency]]=$E852)*(ROW(TableDiv[Agency])-ROW(TableDiv[[#Headers],[Agency]])),COLUMNS($F$7:AJ$7))))</f>
        <v/>
      </c>
      <c r="AK852" s="1069" t="str" cm="1">
        <f t="array" ref="AK852">IF($D852&lt;COLUMNS($F$7:AK$7),"",INDEX(TableDiv[[GASB]:[GASB]],_xlfn.AGGREGATE(15,3,(TableDiv[[Agency]:[Agency]]=$E852)/(TableDiv[[Agency]:[Agency]]=$E852)*(ROW(TableDiv[Agency])-ROW(TableDiv[[#Headers],[Agency]])),COLUMNS($F$7:AK$7))))</f>
        <v/>
      </c>
      <c r="AL852" s="1069" t="str" cm="1">
        <f t="array" ref="AL852">IF($D852&lt;COLUMNS($F$7:AL$7),"",INDEX(TableDiv[[GASB]:[GASB]],_xlfn.AGGREGATE(15,3,(TableDiv[[Agency]:[Agency]]=$E852)/(TableDiv[[Agency]:[Agency]]=$E852)*(ROW(TableDiv[Agency])-ROW(TableDiv[[#Headers],[Agency]])),COLUMNS($F$7:AL$7))))</f>
        <v/>
      </c>
      <c r="AM852" s="1069" t="str" cm="1">
        <f t="array" ref="AM852">IF($D852&lt;COLUMNS($F$7:AM$7),"",INDEX(TableDiv[[GASB]:[GASB]],_xlfn.AGGREGATE(15,3,(TableDiv[[Agency]:[Agency]]=$E852)/(TableDiv[[Agency]:[Agency]]=$E852)*(ROW(TableDiv[Agency])-ROW(TableDiv[[#Headers],[Agency]])),COLUMNS($F$7:AM$7))))</f>
        <v/>
      </c>
      <c r="AN852" s="1069"/>
      <c r="AO852" s="1069"/>
      <c r="AP852" s="1069"/>
      <c r="AQ852" s="1069"/>
      <c r="AR852" s="1069"/>
      <c r="AS852" s="1069"/>
    </row>
    <row r="853" spans="1:45">
      <c r="A853" s="1069"/>
      <c r="B853" s="1069"/>
      <c r="C853" s="1069"/>
      <c r="W853" s="1069" t="str" cm="1">
        <f t="array" ref="W853">IF($D853&lt;COLUMNS($F$7:W$7),"",INDEX(TableDiv[[GASB]:[GASB]],_xlfn.AGGREGATE(15,3,(TableDiv[[Agency]:[Agency]]=$E853)/(TableDiv[[Agency]:[Agency]]=$E853)*(ROW(TableDiv[Agency])-ROW(TableDiv[[#Headers],[Agency]])),COLUMNS($F$7:W$7))))</f>
        <v/>
      </c>
      <c r="X853" s="1069" t="str" cm="1">
        <f t="array" ref="X853">IF($D853&lt;COLUMNS($F$7:X$7),"",INDEX(TableDiv[[GASB]:[GASB]],_xlfn.AGGREGATE(15,3,(TableDiv[[Agency]:[Agency]]=$E853)/(TableDiv[[Agency]:[Agency]]=$E853)*(ROW(TableDiv[Agency])-ROW(TableDiv[[#Headers],[Agency]])),COLUMNS($F$7:X$7))))</f>
        <v/>
      </c>
      <c r="Y853" s="1069" t="str" cm="1">
        <f t="array" ref="Y853">IF($D853&lt;COLUMNS($F$7:Y$7),"",INDEX(TableDiv[[GASB]:[GASB]],_xlfn.AGGREGATE(15,3,(TableDiv[[Agency]:[Agency]]=$E853)/(TableDiv[[Agency]:[Agency]]=$E853)*(ROW(TableDiv[Agency])-ROW(TableDiv[[#Headers],[Agency]])),COLUMNS($F$7:Y$7))))</f>
        <v/>
      </c>
      <c r="Z853" s="1069" t="str" cm="1">
        <f t="array" ref="Z853">IF($D853&lt;COLUMNS($F$7:Z$7),"",INDEX(TableDiv[[GASB]:[GASB]],_xlfn.AGGREGATE(15,3,(TableDiv[[Agency]:[Agency]]=$E853)/(TableDiv[[Agency]:[Agency]]=$E853)*(ROW(TableDiv[Agency])-ROW(TableDiv[[#Headers],[Agency]])),COLUMNS($F$7:Z$7))))</f>
        <v/>
      </c>
      <c r="AA853" s="1069" t="str" cm="1">
        <f t="array" ref="AA853">IF($D853&lt;COLUMNS($F$7:AA$7),"",INDEX(TableDiv[[GASB]:[GASB]],_xlfn.AGGREGATE(15,3,(TableDiv[[Agency]:[Agency]]=$E853)/(TableDiv[[Agency]:[Agency]]=$E853)*(ROW(TableDiv[Agency])-ROW(TableDiv[[#Headers],[Agency]])),COLUMNS($F$7:AA$7))))</f>
        <v/>
      </c>
      <c r="AB853" s="1069" t="str" cm="1">
        <f t="array" ref="AB853">IF($D853&lt;COLUMNS($F$7:AB$7),"",INDEX(TableDiv[[GASB]:[GASB]],_xlfn.AGGREGATE(15,3,(TableDiv[[Agency]:[Agency]]=$E853)/(TableDiv[[Agency]:[Agency]]=$E853)*(ROW(TableDiv[Agency])-ROW(TableDiv[[#Headers],[Agency]])),COLUMNS($F$7:AB$7))))</f>
        <v/>
      </c>
      <c r="AC853" s="1069" t="str" cm="1">
        <f t="array" ref="AC853">IF($D853&lt;COLUMNS($F$7:AC$7),"",INDEX(TableDiv[[GASB]:[GASB]],_xlfn.AGGREGATE(15,3,(TableDiv[[Agency]:[Agency]]=$E853)/(TableDiv[[Agency]:[Agency]]=$E853)*(ROW(TableDiv[Agency])-ROW(TableDiv[[#Headers],[Agency]])),COLUMNS($F$7:AC$7))))</f>
        <v/>
      </c>
      <c r="AD853" s="1069" t="str" cm="1">
        <f t="array" ref="AD853">IF($D853&lt;COLUMNS($F$7:AD$7),"",INDEX(TableDiv[[GASB]:[GASB]],_xlfn.AGGREGATE(15,3,(TableDiv[[Agency]:[Agency]]=$E853)/(TableDiv[[Agency]:[Agency]]=$E853)*(ROW(TableDiv[Agency])-ROW(TableDiv[[#Headers],[Agency]])),COLUMNS($F$7:AD$7))))</f>
        <v/>
      </c>
      <c r="AE853" s="1069" t="str" cm="1">
        <f t="array" ref="AE853">IF($D853&lt;COLUMNS($F$7:AE$7),"",INDEX(TableDiv[[GASB]:[GASB]],_xlfn.AGGREGATE(15,3,(TableDiv[[Agency]:[Agency]]=$E853)/(TableDiv[[Agency]:[Agency]]=$E853)*(ROW(TableDiv[Agency])-ROW(TableDiv[[#Headers],[Agency]])),COLUMNS($F$7:AE$7))))</f>
        <v/>
      </c>
      <c r="AF853" s="1069" t="str" cm="1">
        <f t="array" ref="AF853">IF($D853&lt;COLUMNS($F$7:AF$7),"",INDEX(TableDiv[[GASB]:[GASB]],_xlfn.AGGREGATE(15,3,(TableDiv[[Agency]:[Agency]]=$E853)/(TableDiv[[Agency]:[Agency]]=$E853)*(ROW(TableDiv[Agency])-ROW(TableDiv[[#Headers],[Agency]])),COLUMNS($F$7:AF$7))))</f>
        <v/>
      </c>
      <c r="AG853" s="1069" t="str" cm="1">
        <f t="array" ref="AG853">IF($D853&lt;COLUMNS($F$7:AG$7),"",INDEX(TableDiv[[GASB]:[GASB]],_xlfn.AGGREGATE(15,3,(TableDiv[[Agency]:[Agency]]=$E853)/(TableDiv[[Agency]:[Agency]]=$E853)*(ROW(TableDiv[Agency])-ROW(TableDiv[[#Headers],[Agency]])),COLUMNS($F$7:AG$7))))</f>
        <v/>
      </c>
      <c r="AH853" s="1069" t="str" cm="1">
        <f t="array" ref="AH853">IF($D853&lt;COLUMNS($F$7:AH$7),"",INDEX(TableDiv[[GASB]:[GASB]],_xlfn.AGGREGATE(15,3,(TableDiv[[Agency]:[Agency]]=$E853)/(TableDiv[[Agency]:[Agency]]=$E853)*(ROW(TableDiv[Agency])-ROW(TableDiv[[#Headers],[Agency]])),COLUMNS($F$7:AH$7))))</f>
        <v/>
      </c>
      <c r="AI853" s="1069" t="str" cm="1">
        <f t="array" ref="AI853">IF($D853&lt;COLUMNS($F$7:AI$7),"",INDEX(TableDiv[[GASB]:[GASB]],_xlfn.AGGREGATE(15,3,(TableDiv[[Agency]:[Agency]]=$E853)/(TableDiv[[Agency]:[Agency]]=$E853)*(ROW(TableDiv[Agency])-ROW(TableDiv[[#Headers],[Agency]])),COLUMNS($F$7:AI$7))))</f>
        <v/>
      </c>
      <c r="AJ853" s="1069" t="str" cm="1">
        <f t="array" ref="AJ853">IF($D853&lt;COLUMNS($F$7:AJ$7),"",INDEX(TableDiv[[GASB]:[GASB]],_xlfn.AGGREGATE(15,3,(TableDiv[[Agency]:[Agency]]=$E853)/(TableDiv[[Agency]:[Agency]]=$E853)*(ROW(TableDiv[Agency])-ROW(TableDiv[[#Headers],[Agency]])),COLUMNS($F$7:AJ$7))))</f>
        <v/>
      </c>
      <c r="AK853" s="1069" t="str" cm="1">
        <f t="array" ref="AK853">IF($D853&lt;COLUMNS($F$7:AK$7),"",INDEX(TableDiv[[GASB]:[GASB]],_xlfn.AGGREGATE(15,3,(TableDiv[[Agency]:[Agency]]=$E853)/(TableDiv[[Agency]:[Agency]]=$E853)*(ROW(TableDiv[Agency])-ROW(TableDiv[[#Headers],[Agency]])),COLUMNS($F$7:AK$7))))</f>
        <v/>
      </c>
      <c r="AL853" s="1069" t="str" cm="1">
        <f t="array" ref="AL853">IF($D853&lt;COLUMNS($F$7:AL$7),"",INDEX(TableDiv[[GASB]:[GASB]],_xlfn.AGGREGATE(15,3,(TableDiv[[Agency]:[Agency]]=$E853)/(TableDiv[[Agency]:[Agency]]=$E853)*(ROW(TableDiv[Agency])-ROW(TableDiv[[#Headers],[Agency]])),COLUMNS($F$7:AL$7))))</f>
        <v/>
      </c>
      <c r="AM853" s="1069" t="str" cm="1">
        <f t="array" ref="AM853">IF($D853&lt;COLUMNS($F$7:AM$7),"",INDEX(TableDiv[[GASB]:[GASB]],_xlfn.AGGREGATE(15,3,(TableDiv[[Agency]:[Agency]]=$E853)/(TableDiv[[Agency]:[Agency]]=$E853)*(ROW(TableDiv[Agency])-ROW(TableDiv[[#Headers],[Agency]])),COLUMNS($F$7:AM$7))))</f>
        <v/>
      </c>
      <c r="AN853" s="1069"/>
      <c r="AO853" s="1069"/>
      <c r="AP853" s="1069"/>
      <c r="AQ853" s="1069"/>
      <c r="AR853" s="1069"/>
      <c r="AS853" s="1069"/>
    </row>
    <row r="854" spans="1:45">
      <c r="A854" s="1069"/>
      <c r="B854" s="1069"/>
      <c r="C854" s="1069"/>
      <c r="W854" s="1069" t="str" cm="1">
        <f t="array" ref="W854">IF($D854&lt;COLUMNS($F$7:W$7),"",INDEX(TableDiv[[GASB]:[GASB]],_xlfn.AGGREGATE(15,3,(TableDiv[[Agency]:[Agency]]=$E854)/(TableDiv[[Agency]:[Agency]]=$E854)*(ROW(TableDiv[Agency])-ROW(TableDiv[[#Headers],[Agency]])),COLUMNS($F$7:W$7))))</f>
        <v/>
      </c>
      <c r="X854" s="1069" t="str" cm="1">
        <f t="array" ref="X854">IF($D854&lt;COLUMNS($F$7:X$7),"",INDEX(TableDiv[[GASB]:[GASB]],_xlfn.AGGREGATE(15,3,(TableDiv[[Agency]:[Agency]]=$E854)/(TableDiv[[Agency]:[Agency]]=$E854)*(ROW(TableDiv[Agency])-ROW(TableDiv[[#Headers],[Agency]])),COLUMNS($F$7:X$7))))</f>
        <v/>
      </c>
      <c r="Y854" s="1069" t="str" cm="1">
        <f t="array" ref="Y854">IF($D854&lt;COLUMNS($F$7:Y$7),"",INDEX(TableDiv[[GASB]:[GASB]],_xlfn.AGGREGATE(15,3,(TableDiv[[Agency]:[Agency]]=$E854)/(TableDiv[[Agency]:[Agency]]=$E854)*(ROW(TableDiv[Agency])-ROW(TableDiv[[#Headers],[Agency]])),COLUMNS($F$7:Y$7))))</f>
        <v/>
      </c>
      <c r="Z854" s="1069" t="str" cm="1">
        <f t="array" ref="Z854">IF($D854&lt;COLUMNS($F$7:Z$7),"",INDEX(TableDiv[[GASB]:[GASB]],_xlfn.AGGREGATE(15,3,(TableDiv[[Agency]:[Agency]]=$E854)/(TableDiv[[Agency]:[Agency]]=$E854)*(ROW(TableDiv[Agency])-ROW(TableDiv[[#Headers],[Agency]])),COLUMNS($F$7:Z$7))))</f>
        <v/>
      </c>
      <c r="AA854" s="1069" t="str" cm="1">
        <f t="array" ref="AA854">IF($D854&lt;COLUMNS($F$7:AA$7),"",INDEX(TableDiv[[GASB]:[GASB]],_xlfn.AGGREGATE(15,3,(TableDiv[[Agency]:[Agency]]=$E854)/(TableDiv[[Agency]:[Agency]]=$E854)*(ROW(TableDiv[Agency])-ROW(TableDiv[[#Headers],[Agency]])),COLUMNS($F$7:AA$7))))</f>
        <v/>
      </c>
      <c r="AB854" s="1069" t="str" cm="1">
        <f t="array" ref="AB854">IF($D854&lt;COLUMNS($F$7:AB$7),"",INDEX(TableDiv[[GASB]:[GASB]],_xlfn.AGGREGATE(15,3,(TableDiv[[Agency]:[Agency]]=$E854)/(TableDiv[[Agency]:[Agency]]=$E854)*(ROW(TableDiv[Agency])-ROW(TableDiv[[#Headers],[Agency]])),COLUMNS($F$7:AB$7))))</f>
        <v/>
      </c>
      <c r="AC854" s="1069" t="str" cm="1">
        <f t="array" ref="AC854">IF($D854&lt;COLUMNS($F$7:AC$7),"",INDEX(TableDiv[[GASB]:[GASB]],_xlfn.AGGREGATE(15,3,(TableDiv[[Agency]:[Agency]]=$E854)/(TableDiv[[Agency]:[Agency]]=$E854)*(ROW(TableDiv[Agency])-ROW(TableDiv[[#Headers],[Agency]])),COLUMNS($F$7:AC$7))))</f>
        <v/>
      </c>
      <c r="AD854" s="1069" t="str" cm="1">
        <f t="array" ref="AD854">IF($D854&lt;COLUMNS($F$7:AD$7),"",INDEX(TableDiv[[GASB]:[GASB]],_xlfn.AGGREGATE(15,3,(TableDiv[[Agency]:[Agency]]=$E854)/(TableDiv[[Agency]:[Agency]]=$E854)*(ROW(TableDiv[Agency])-ROW(TableDiv[[#Headers],[Agency]])),COLUMNS($F$7:AD$7))))</f>
        <v/>
      </c>
      <c r="AE854" s="1069" t="str" cm="1">
        <f t="array" ref="AE854">IF($D854&lt;COLUMNS($F$7:AE$7),"",INDEX(TableDiv[[GASB]:[GASB]],_xlfn.AGGREGATE(15,3,(TableDiv[[Agency]:[Agency]]=$E854)/(TableDiv[[Agency]:[Agency]]=$E854)*(ROW(TableDiv[Agency])-ROW(TableDiv[[#Headers],[Agency]])),COLUMNS($F$7:AE$7))))</f>
        <v/>
      </c>
      <c r="AF854" s="1069" t="str" cm="1">
        <f t="array" ref="AF854">IF($D854&lt;COLUMNS($F$7:AF$7),"",INDEX(TableDiv[[GASB]:[GASB]],_xlfn.AGGREGATE(15,3,(TableDiv[[Agency]:[Agency]]=$E854)/(TableDiv[[Agency]:[Agency]]=$E854)*(ROW(TableDiv[Agency])-ROW(TableDiv[[#Headers],[Agency]])),COLUMNS($F$7:AF$7))))</f>
        <v/>
      </c>
      <c r="AG854" s="1069" t="str" cm="1">
        <f t="array" ref="AG854">IF($D854&lt;COLUMNS($F$7:AG$7),"",INDEX(TableDiv[[GASB]:[GASB]],_xlfn.AGGREGATE(15,3,(TableDiv[[Agency]:[Agency]]=$E854)/(TableDiv[[Agency]:[Agency]]=$E854)*(ROW(TableDiv[Agency])-ROW(TableDiv[[#Headers],[Agency]])),COLUMNS($F$7:AG$7))))</f>
        <v/>
      </c>
      <c r="AH854" s="1069" t="str" cm="1">
        <f t="array" ref="AH854">IF($D854&lt;COLUMNS($F$7:AH$7),"",INDEX(TableDiv[[GASB]:[GASB]],_xlfn.AGGREGATE(15,3,(TableDiv[[Agency]:[Agency]]=$E854)/(TableDiv[[Agency]:[Agency]]=$E854)*(ROW(TableDiv[Agency])-ROW(TableDiv[[#Headers],[Agency]])),COLUMNS($F$7:AH$7))))</f>
        <v/>
      </c>
      <c r="AI854" s="1069" t="str" cm="1">
        <f t="array" ref="AI854">IF($D854&lt;COLUMNS($F$7:AI$7),"",INDEX(TableDiv[[GASB]:[GASB]],_xlfn.AGGREGATE(15,3,(TableDiv[[Agency]:[Agency]]=$E854)/(TableDiv[[Agency]:[Agency]]=$E854)*(ROW(TableDiv[Agency])-ROW(TableDiv[[#Headers],[Agency]])),COLUMNS($F$7:AI$7))))</f>
        <v/>
      </c>
      <c r="AJ854" s="1069" t="str" cm="1">
        <f t="array" ref="AJ854">IF($D854&lt;COLUMNS($F$7:AJ$7),"",INDEX(TableDiv[[GASB]:[GASB]],_xlfn.AGGREGATE(15,3,(TableDiv[[Agency]:[Agency]]=$E854)/(TableDiv[[Agency]:[Agency]]=$E854)*(ROW(TableDiv[Agency])-ROW(TableDiv[[#Headers],[Agency]])),COLUMNS($F$7:AJ$7))))</f>
        <v/>
      </c>
      <c r="AK854" s="1069" t="str" cm="1">
        <f t="array" ref="AK854">IF($D854&lt;COLUMNS($F$7:AK$7),"",INDEX(TableDiv[[GASB]:[GASB]],_xlfn.AGGREGATE(15,3,(TableDiv[[Agency]:[Agency]]=$E854)/(TableDiv[[Agency]:[Agency]]=$E854)*(ROW(TableDiv[Agency])-ROW(TableDiv[[#Headers],[Agency]])),COLUMNS($F$7:AK$7))))</f>
        <v/>
      </c>
      <c r="AL854" s="1069" t="str" cm="1">
        <f t="array" ref="AL854">IF($D854&lt;COLUMNS($F$7:AL$7),"",INDEX(TableDiv[[GASB]:[GASB]],_xlfn.AGGREGATE(15,3,(TableDiv[[Agency]:[Agency]]=$E854)/(TableDiv[[Agency]:[Agency]]=$E854)*(ROW(TableDiv[Agency])-ROW(TableDiv[[#Headers],[Agency]])),COLUMNS($F$7:AL$7))))</f>
        <v/>
      </c>
      <c r="AM854" s="1069" t="str" cm="1">
        <f t="array" ref="AM854">IF($D854&lt;COLUMNS($F$7:AM$7),"",INDEX(TableDiv[[GASB]:[GASB]],_xlfn.AGGREGATE(15,3,(TableDiv[[Agency]:[Agency]]=$E854)/(TableDiv[[Agency]:[Agency]]=$E854)*(ROW(TableDiv[Agency])-ROW(TableDiv[[#Headers],[Agency]])),COLUMNS($F$7:AM$7))))</f>
        <v/>
      </c>
      <c r="AN854" s="1069"/>
      <c r="AO854" s="1069"/>
      <c r="AP854" s="1069"/>
      <c r="AQ854" s="1069"/>
      <c r="AR854" s="1069"/>
      <c r="AS854" s="1069"/>
    </row>
    <row r="855" spans="1:45">
      <c r="A855" s="1069"/>
      <c r="B855" s="1069"/>
      <c r="C855" s="1069"/>
      <c r="W855" s="1069" t="str" cm="1">
        <f t="array" ref="W855">IF($D855&lt;COLUMNS($F$7:W$7),"",INDEX(TableDiv[[GASB]:[GASB]],_xlfn.AGGREGATE(15,3,(TableDiv[[Agency]:[Agency]]=$E855)/(TableDiv[[Agency]:[Agency]]=$E855)*(ROW(TableDiv[Agency])-ROW(TableDiv[[#Headers],[Agency]])),COLUMNS($F$7:W$7))))</f>
        <v/>
      </c>
      <c r="X855" s="1069" t="str" cm="1">
        <f t="array" ref="X855">IF($D855&lt;COLUMNS($F$7:X$7),"",INDEX(TableDiv[[GASB]:[GASB]],_xlfn.AGGREGATE(15,3,(TableDiv[[Agency]:[Agency]]=$E855)/(TableDiv[[Agency]:[Agency]]=$E855)*(ROW(TableDiv[Agency])-ROW(TableDiv[[#Headers],[Agency]])),COLUMNS($F$7:X$7))))</f>
        <v/>
      </c>
      <c r="Y855" s="1069" t="str" cm="1">
        <f t="array" ref="Y855">IF($D855&lt;COLUMNS($F$7:Y$7),"",INDEX(TableDiv[[GASB]:[GASB]],_xlfn.AGGREGATE(15,3,(TableDiv[[Agency]:[Agency]]=$E855)/(TableDiv[[Agency]:[Agency]]=$E855)*(ROW(TableDiv[Agency])-ROW(TableDiv[[#Headers],[Agency]])),COLUMNS($F$7:Y$7))))</f>
        <v/>
      </c>
      <c r="Z855" s="1069" t="str" cm="1">
        <f t="array" ref="Z855">IF($D855&lt;COLUMNS($F$7:Z$7),"",INDEX(TableDiv[[GASB]:[GASB]],_xlfn.AGGREGATE(15,3,(TableDiv[[Agency]:[Agency]]=$E855)/(TableDiv[[Agency]:[Agency]]=$E855)*(ROW(TableDiv[Agency])-ROW(TableDiv[[#Headers],[Agency]])),COLUMNS($F$7:Z$7))))</f>
        <v/>
      </c>
      <c r="AA855" s="1069" t="str" cm="1">
        <f t="array" ref="AA855">IF($D855&lt;COLUMNS($F$7:AA$7),"",INDEX(TableDiv[[GASB]:[GASB]],_xlfn.AGGREGATE(15,3,(TableDiv[[Agency]:[Agency]]=$E855)/(TableDiv[[Agency]:[Agency]]=$E855)*(ROW(TableDiv[Agency])-ROW(TableDiv[[#Headers],[Agency]])),COLUMNS($F$7:AA$7))))</f>
        <v/>
      </c>
      <c r="AB855" s="1069" t="str" cm="1">
        <f t="array" ref="AB855">IF($D855&lt;COLUMNS($F$7:AB$7),"",INDEX(TableDiv[[GASB]:[GASB]],_xlfn.AGGREGATE(15,3,(TableDiv[[Agency]:[Agency]]=$E855)/(TableDiv[[Agency]:[Agency]]=$E855)*(ROW(TableDiv[Agency])-ROW(TableDiv[[#Headers],[Agency]])),COLUMNS($F$7:AB$7))))</f>
        <v/>
      </c>
      <c r="AC855" s="1069" t="str" cm="1">
        <f t="array" ref="AC855">IF($D855&lt;COLUMNS($F$7:AC$7),"",INDEX(TableDiv[[GASB]:[GASB]],_xlfn.AGGREGATE(15,3,(TableDiv[[Agency]:[Agency]]=$E855)/(TableDiv[[Agency]:[Agency]]=$E855)*(ROW(TableDiv[Agency])-ROW(TableDiv[[#Headers],[Agency]])),COLUMNS($F$7:AC$7))))</f>
        <v/>
      </c>
      <c r="AD855" s="1069" t="str" cm="1">
        <f t="array" ref="AD855">IF($D855&lt;COLUMNS($F$7:AD$7),"",INDEX(TableDiv[[GASB]:[GASB]],_xlfn.AGGREGATE(15,3,(TableDiv[[Agency]:[Agency]]=$E855)/(TableDiv[[Agency]:[Agency]]=$E855)*(ROW(TableDiv[Agency])-ROW(TableDiv[[#Headers],[Agency]])),COLUMNS($F$7:AD$7))))</f>
        <v/>
      </c>
      <c r="AE855" s="1069" t="str" cm="1">
        <f t="array" ref="AE855">IF($D855&lt;COLUMNS($F$7:AE$7),"",INDEX(TableDiv[[GASB]:[GASB]],_xlfn.AGGREGATE(15,3,(TableDiv[[Agency]:[Agency]]=$E855)/(TableDiv[[Agency]:[Agency]]=$E855)*(ROW(TableDiv[Agency])-ROW(TableDiv[[#Headers],[Agency]])),COLUMNS($F$7:AE$7))))</f>
        <v/>
      </c>
      <c r="AF855" s="1069" t="str" cm="1">
        <f t="array" ref="AF855">IF($D855&lt;COLUMNS($F$7:AF$7),"",INDEX(TableDiv[[GASB]:[GASB]],_xlfn.AGGREGATE(15,3,(TableDiv[[Agency]:[Agency]]=$E855)/(TableDiv[[Agency]:[Agency]]=$E855)*(ROW(TableDiv[Agency])-ROW(TableDiv[[#Headers],[Agency]])),COLUMNS($F$7:AF$7))))</f>
        <v/>
      </c>
      <c r="AG855" s="1069" t="str" cm="1">
        <f t="array" ref="AG855">IF($D855&lt;COLUMNS($F$7:AG$7),"",INDEX(TableDiv[[GASB]:[GASB]],_xlfn.AGGREGATE(15,3,(TableDiv[[Agency]:[Agency]]=$E855)/(TableDiv[[Agency]:[Agency]]=$E855)*(ROW(TableDiv[Agency])-ROW(TableDiv[[#Headers],[Agency]])),COLUMNS($F$7:AG$7))))</f>
        <v/>
      </c>
      <c r="AH855" s="1069" t="str" cm="1">
        <f t="array" ref="AH855">IF($D855&lt;COLUMNS($F$7:AH$7),"",INDEX(TableDiv[[GASB]:[GASB]],_xlfn.AGGREGATE(15,3,(TableDiv[[Agency]:[Agency]]=$E855)/(TableDiv[[Agency]:[Agency]]=$E855)*(ROW(TableDiv[Agency])-ROW(TableDiv[[#Headers],[Agency]])),COLUMNS($F$7:AH$7))))</f>
        <v/>
      </c>
      <c r="AI855" s="1069" t="str" cm="1">
        <f t="array" ref="AI855">IF($D855&lt;COLUMNS($F$7:AI$7),"",INDEX(TableDiv[[GASB]:[GASB]],_xlfn.AGGREGATE(15,3,(TableDiv[[Agency]:[Agency]]=$E855)/(TableDiv[[Agency]:[Agency]]=$E855)*(ROW(TableDiv[Agency])-ROW(TableDiv[[#Headers],[Agency]])),COLUMNS($F$7:AI$7))))</f>
        <v/>
      </c>
      <c r="AJ855" s="1069" t="str" cm="1">
        <f t="array" ref="AJ855">IF($D855&lt;COLUMNS($F$7:AJ$7),"",INDEX(TableDiv[[GASB]:[GASB]],_xlfn.AGGREGATE(15,3,(TableDiv[[Agency]:[Agency]]=$E855)/(TableDiv[[Agency]:[Agency]]=$E855)*(ROW(TableDiv[Agency])-ROW(TableDiv[[#Headers],[Agency]])),COLUMNS($F$7:AJ$7))))</f>
        <v/>
      </c>
      <c r="AK855" s="1069" t="str" cm="1">
        <f t="array" ref="AK855">IF($D855&lt;COLUMNS($F$7:AK$7),"",INDEX(TableDiv[[GASB]:[GASB]],_xlfn.AGGREGATE(15,3,(TableDiv[[Agency]:[Agency]]=$E855)/(TableDiv[[Agency]:[Agency]]=$E855)*(ROW(TableDiv[Agency])-ROW(TableDiv[[#Headers],[Agency]])),COLUMNS($F$7:AK$7))))</f>
        <v/>
      </c>
      <c r="AL855" s="1069" t="str" cm="1">
        <f t="array" ref="AL855">IF($D855&lt;COLUMNS($F$7:AL$7),"",INDEX(TableDiv[[GASB]:[GASB]],_xlfn.AGGREGATE(15,3,(TableDiv[[Agency]:[Agency]]=$E855)/(TableDiv[[Agency]:[Agency]]=$E855)*(ROW(TableDiv[Agency])-ROW(TableDiv[[#Headers],[Agency]])),COLUMNS($F$7:AL$7))))</f>
        <v/>
      </c>
      <c r="AM855" s="1069" t="str" cm="1">
        <f t="array" ref="AM855">IF($D855&lt;COLUMNS($F$7:AM$7),"",INDEX(TableDiv[[GASB]:[GASB]],_xlfn.AGGREGATE(15,3,(TableDiv[[Agency]:[Agency]]=$E855)/(TableDiv[[Agency]:[Agency]]=$E855)*(ROW(TableDiv[Agency])-ROW(TableDiv[[#Headers],[Agency]])),COLUMNS($F$7:AM$7))))</f>
        <v/>
      </c>
      <c r="AN855" s="1069"/>
      <c r="AO855" s="1069"/>
      <c r="AP855" s="1069"/>
      <c r="AQ855" s="1069"/>
      <c r="AR855" s="1069"/>
      <c r="AS855" s="1069"/>
    </row>
    <row r="856" spans="1:45">
      <c r="A856" s="1069"/>
      <c r="B856" s="1069"/>
      <c r="C856" s="1069"/>
      <c r="W856" s="1069" t="str" cm="1">
        <f t="array" ref="W856">IF($D856&lt;COLUMNS($F$7:W$7),"",INDEX(TableDiv[[GASB]:[GASB]],_xlfn.AGGREGATE(15,3,(TableDiv[[Agency]:[Agency]]=$E856)/(TableDiv[[Agency]:[Agency]]=$E856)*(ROW(TableDiv[Agency])-ROW(TableDiv[[#Headers],[Agency]])),COLUMNS($F$7:W$7))))</f>
        <v/>
      </c>
      <c r="X856" s="1069" t="str" cm="1">
        <f t="array" ref="X856">IF($D856&lt;COLUMNS($F$7:X$7),"",INDEX(TableDiv[[GASB]:[GASB]],_xlfn.AGGREGATE(15,3,(TableDiv[[Agency]:[Agency]]=$E856)/(TableDiv[[Agency]:[Agency]]=$E856)*(ROW(TableDiv[Agency])-ROW(TableDiv[[#Headers],[Agency]])),COLUMNS($F$7:X$7))))</f>
        <v/>
      </c>
      <c r="Y856" s="1069" t="str" cm="1">
        <f t="array" ref="Y856">IF($D856&lt;COLUMNS($F$7:Y$7),"",INDEX(TableDiv[[GASB]:[GASB]],_xlfn.AGGREGATE(15,3,(TableDiv[[Agency]:[Agency]]=$E856)/(TableDiv[[Agency]:[Agency]]=$E856)*(ROW(TableDiv[Agency])-ROW(TableDiv[[#Headers],[Agency]])),COLUMNS($F$7:Y$7))))</f>
        <v/>
      </c>
      <c r="Z856" s="1069" t="str" cm="1">
        <f t="array" ref="Z856">IF($D856&lt;COLUMNS($F$7:Z$7),"",INDEX(TableDiv[[GASB]:[GASB]],_xlfn.AGGREGATE(15,3,(TableDiv[[Agency]:[Agency]]=$E856)/(TableDiv[[Agency]:[Agency]]=$E856)*(ROW(TableDiv[Agency])-ROW(TableDiv[[#Headers],[Agency]])),COLUMNS($F$7:Z$7))))</f>
        <v/>
      </c>
      <c r="AA856" s="1069" t="str" cm="1">
        <f t="array" ref="AA856">IF($D856&lt;COLUMNS($F$7:AA$7),"",INDEX(TableDiv[[GASB]:[GASB]],_xlfn.AGGREGATE(15,3,(TableDiv[[Agency]:[Agency]]=$E856)/(TableDiv[[Agency]:[Agency]]=$E856)*(ROW(TableDiv[Agency])-ROW(TableDiv[[#Headers],[Agency]])),COLUMNS($F$7:AA$7))))</f>
        <v/>
      </c>
      <c r="AB856" s="1069" t="str" cm="1">
        <f t="array" ref="AB856">IF($D856&lt;COLUMNS($F$7:AB$7),"",INDEX(TableDiv[[GASB]:[GASB]],_xlfn.AGGREGATE(15,3,(TableDiv[[Agency]:[Agency]]=$E856)/(TableDiv[[Agency]:[Agency]]=$E856)*(ROW(TableDiv[Agency])-ROW(TableDiv[[#Headers],[Agency]])),COLUMNS($F$7:AB$7))))</f>
        <v/>
      </c>
      <c r="AC856" s="1069" t="str" cm="1">
        <f t="array" ref="AC856">IF($D856&lt;COLUMNS($F$7:AC$7),"",INDEX(TableDiv[[GASB]:[GASB]],_xlfn.AGGREGATE(15,3,(TableDiv[[Agency]:[Agency]]=$E856)/(TableDiv[[Agency]:[Agency]]=$E856)*(ROW(TableDiv[Agency])-ROW(TableDiv[[#Headers],[Agency]])),COLUMNS($F$7:AC$7))))</f>
        <v/>
      </c>
      <c r="AD856" s="1069" t="str" cm="1">
        <f t="array" ref="AD856">IF($D856&lt;COLUMNS($F$7:AD$7),"",INDEX(TableDiv[[GASB]:[GASB]],_xlfn.AGGREGATE(15,3,(TableDiv[[Agency]:[Agency]]=$E856)/(TableDiv[[Agency]:[Agency]]=$E856)*(ROW(TableDiv[Agency])-ROW(TableDiv[[#Headers],[Agency]])),COLUMNS($F$7:AD$7))))</f>
        <v/>
      </c>
      <c r="AE856" s="1069" t="str" cm="1">
        <f t="array" ref="AE856">IF($D856&lt;COLUMNS($F$7:AE$7),"",INDEX(TableDiv[[GASB]:[GASB]],_xlfn.AGGREGATE(15,3,(TableDiv[[Agency]:[Agency]]=$E856)/(TableDiv[[Agency]:[Agency]]=$E856)*(ROW(TableDiv[Agency])-ROW(TableDiv[[#Headers],[Agency]])),COLUMNS($F$7:AE$7))))</f>
        <v/>
      </c>
      <c r="AF856" s="1069" t="str" cm="1">
        <f t="array" ref="AF856">IF($D856&lt;COLUMNS($F$7:AF$7),"",INDEX(TableDiv[[GASB]:[GASB]],_xlfn.AGGREGATE(15,3,(TableDiv[[Agency]:[Agency]]=$E856)/(TableDiv[[Agency]:[Agency]]=$E856)*(ROW(TableDiv[Agency])-ROW(TableDiv[[#Headers],[Agency]])),COLUMNS($F$7:AF$7))))</f>
        <v/>
      </c>
      <c r="AG856" s="1069" t="str" cm="1">
        <f t="array" ref="AG856">IF($D856&lt;COLUMNS($F$7:AG$7),"",INDEX(TableDiv[[GASB]:[GASB]],_xlfn.AGGREGATE(15,3,(TableDiv[[Agency]:[Agency]]=$E856)/(TableDiv[[Agency]:[Agency]]=$E856)*(ROW(TableDiv[Agency])-ROW(TableDiv[[#Headers],[Agency]])),COLUMNS($F$7:AG$7))))</f>
        <v/>
      </c>
      <c r="AH856" s="1069" t="str" cm="1">
        <f t="array" ref="AH856">IF($D856&lt;COLUMNS($F$7:AH$7),"",INDEX(TableDiv[[GASB]:[GASB]],_xlfn.AGGREGATE(15,3,(TableDiv[[Agency]:[Agency]]=$E856)/(TableDiv[[Agency]:[Agency]]=$E856)*(ROW(TableDiv[Agency])-ROW(TableDiv[[#Headers],[Agency]])),COLUMNS($F$7:AH$7))))</f>
        <v/>
      </c>
      <c r="AI856" s="1069" t="str" cm="1">
        <f t="array" ref="AI856">IF($D856&lt;COLUMNS($F$7:AI$7),"",INDEX(TableDiv[[GASB]:[GASB]],_xlfn.AGGREGATE(15,3,(TableDiv[[Agency]:[Agency]]=$E856)/(TableDiv[[Agency]:[Agency]]=$E856)*(ROW(TableDiv[Agency])-ROW(TableDiv[[#Headers],[Agency]])),COLUMNS($F$7:AI$7))))</f>
        <v/>
      </c>
      <c r="AJ856" s="1069" t="str" cm="1">
        <f t="array" ref="AJ856">IF($D856&lt;COLUMNS($F$7:AJ$7),"",INDEX(TableDiv[[GASB]:[GASB]],_xlfn.AGGREGATE(15,3,(TableDiv[[Agency]:[Agency]]=$E856)/(TableDiv[[Agency]:[Agency]]=$E856)*(ROW(TableDiv[Agency])-ROW(TableDiv[[#Headers],[Agency]])),COLUMNS($F$7:AJ$7))))</f>
        <v/>
      </c>
      <c r="AK856" s="1069" t="str" cm="1">
        <f t="array" ref="AK856">IF($D856&lt;COLUMNS($F$7:AK$7),"",INDEX(TableDiv[[GASB]:[GASB]],_xlfn.AGGREGATE(15,3,(TableDiv[[Agency]:[Agency]]=$E856)/(TableDiv[[Agency]:[Agency]]=$E856)*(ROW(TableDiv[Agency])-ROW(TableDiv[[#Headers],[Agency]])),COLUMNS($F$7:AK$7))))</f>
        <v/>
      </c>
      <c r="AL856" s="1069" t="str" cm="1">
        <f t="array" ref="AL856">IF($D856&lt;COLUMNS($F$7:AL$7),"",INDEX(TableDiv[[GASB]:[GASB]],_xlfn.AGGREGATE(15,3,(TableDiv[[Agency]:[Agency]]=$E856)/(TableDiv[[Agency]:[Agency]]=$E856)*(ROW(TableDiv[Agency])-ROW(TableDiv[[#Headers],[Agency]])),COLUMNS($F$7:AL$7))))</f>
        <v/>
      </c>
      <c r="AM856" s="1069" t="str" cm="1">
        <f t="array" ref="AM856">IF($D856&lt;COLUMNS($F$7:AM$7),"",INDEX(TableDiv[[GASB]:[GASB]],_xlfn.AGGREGATE(15,3,(TableDiv[[Agency]:[Agency]]=$E856)/(TableDiv[[Agency]:[Agency]]=$E856)*(ROW(TableDiv[Agency])-ROW(TableDiv[[#Headers],[Agency]])),COLUMNS($F$7:AM$7))))</f>
        <v/>
      </c>
      <c r="AN856" s="1069"/>
      <c r="AO856" s="1069"/>
      <c r="AP856" s="1069"/>
      <c r="AQ856" s="1069"/>
      <c r="AR856" s="1069"/>
      <c r="AS856" s="1069"/>
    </row>
    <row r="857" spans="1:45">
      <c r="A857" s="1069"/>
      <c r="B857" s="1069"/>
      <c r="C857" s="1069"/>
      <c r="W857" s="1069" t="str" cm="1">
        <f t="array" ref="W857">IF($D857&lt;COLUMNS($F$7:W$7),"",INDEX(TableDiv[[GASB]:[GASB]],_xlfn.AGGREGATE(15,3,(TableDiv[[Agency]:[Agency]]=$E857)/(TableDiv[[Agency]:[Agency]]=$E857)*(ROW(TableDiv[Agency])-ROW(TableDiv[[#Headers],[Agency]])),COLUMNS($F$7:W$7))))</f>
        <v/>
      </c>
      <c r="X857" s="1069" t="str" cm="1">
        <f t="array" ref="X857">IF($D857&lt;COLUMNS($F$7:X$7),"",INDEX(TableDiv[[GASB]:[GASB]],_xlfn.AGGREGATE(15,3,(TableDiv[[Agency]:[Agency]]=$E857)/(TableDiv[[Agency]:[Agency]]=$E857)*(ROW(TableDiv[Agency])-ROW(TableDiv[[#Headers],[Agency]])),COLUMNS($F$7:X$7))))</f>
        <v/>
      </c>
      <c r="Y857" s="1069" t="str" cm="1">
        <f t="array" ref="Y857">IF($D857&lt;COLUMNS($F$7:Y$7),"",INDEX(TableDiv[[GASB]:[GASB]],_xlfn.AGGREGATE(15,3,(TableDiv[[Agency]:[Agency]]=$E857)/(TableDiv[[Agency]:[Agency]]=$E857)*(ROW(TableDiv[Agency])-ROW(TableDiv[[#Headers],[Agency]])),COLUMNS($F$7:Y$7))))</f>
        <v/>
      </c>
      <c r="Z857" s="1069" t="str" cm="1">
        <f t="array" ref="Z857">IF($D857&lt;COLUMNS($F$7:Z$7),"",INDEX(TableDiv[[GASB]:[GASB]],_xlfn.AGGREGATE(15,3,(TableDiv[[Agency]:[Agency]]=$E857)/(TableDiv[[Agency]:[Agency]]=$E857)*(ROW(TableDiv[Agency])-ROW(TableDiv[[#Headers],[Agency]])),COLUMNS($F$7:Z$7))))</f>
        <v/>
      </c>
      <c r="AA857" s="1069" t="str" cm="1">
        <f t="array" ref="AA857">IF($D857&lt;COLUMNS($F$7:AA$7),"",INDEX(TableDiv[[GASB]:[GASB]],_xlfn.AGGREGATE(15,3,(TableDiv[[Agency]:[Agency]]=$E857)/(TableDiv[[Agency]:[Agency]]=$E857)*(ROW(TableDiv[Agency])-ROW(TableDiv[[#Headers],[Agency]])),COLUMNS($F$7:AA$7))))</f>
        <v/>
      </c>
      <c r="AB857" s="1069" t="str" cm="1">
        <f t="array" ref="AB857">IF($D857&lt;COLUMNS($F$7:AB$7),"",INDEX(TableDiv[[GASB]:[GASB]],_xlfn.AGGREGATE(15,3,(TableDiv[[Agency]:[Agency]]=$E857)/(TableDiv[[Agency]:[Agency]]=$E857)*(ROW(TableDiv[Agency])-ROW(TableDiv[[#Headers],[Agency]])),COLUMNS($F$7:AB$7))))</f>
        <v/>
      </c>
      <c r="AC857" s="1069" t="str" cm="1">
        <f t="array" ref="AC857">IF($D857&lt;COLUMNS($F$7:AC$7),"",INDEX(TableDiv[[GASB]:[GASB]],_xlfn.AGGREGATE(15,3,(TableDiv[[Agency]:[Agency]]=$E857)/(TableDiv[[Agency]:[Agency]]=$E857)*(ROW(TableDiv[Agency])-ROW(TableDiv[[#Headers],[Agency]])),COLUMNS($F$7:AC$7))))</f>
        <v/>
      </c>
      <c r="AD857" s="1069" t="str" cm="1">
        <f t="array" ref="AD857">IF($D857&lt;COLUMNS($F$7:AD$7),"",INDEX(TableDiv[[GASB]:[GASB]],_xlfn.AGGREGATE(15,3,(TableDiv[[Agency]:[Agency]]=$E857)/(TableDiv[[Agency]:[Agency]]=$E857)*(ROW(TableDiv[Agency])-ROW(TableDiv[[#Headers],[Agency]])),COLUMNS($F$7:AD$7))))</f>
        <v/>
      </c>
      <c r="AE857" s="1069" t="str" cm="1">
        <f t="array" ref="AE857">IF($D857&lt;COLUMNS($F$7:AE$7),"",INDEX(TableDiv[[GASB]:[GASB]],_xlfn.AGGREGATE(15,3,(TableDiv[[Agency]:[Agency]]=$E857)/(TableDiv[[Agency]:[Agency]]=$E857)*(ROW(TableDiv[Agency])-ROW(TableDiv[[#Headers],[Agency]])),COLUMNS($F$7:AE$7))))</f>
        <v/>
      </c>
      <c r="AF857" s="1069" t="str" cm="1">
        <f t="array" ref="AF857">IF($D857&lt;COLUMNS($F$7:AF$7),"",INDEX(TableDiv[[GASB]:[GASB]],_xlfn.AGGREGATE(15,3,(TableDiv[[Agency]:[Agency]]=$E857)/(TableDiv[[Agency]:[Agency]]=$E857)*(ROW(TableDiv[Agency])-ROW(TableDiv[[#Headers],[Agency]])),COLUMNS($F$7:AF$7))))</f>
        <v/>
      </c>
      <c r="AG857" s="1069" t="str" cm="1">
        <f t="array" ref="AG857">IF($D857&lt;COLUMNS($F$7:AG$7),"",INDEX(TableDiv[[GASB]:[GASB]],_xlfn.AGGREGATE(15,3,(TableDiv[[Agency]:[Agency]]=$E857)/(TableDiv[[Agency]:[Agency]]=$E857)*(ROW(TableDiv[Agency])-ROW(TableDiv[[#Headers],[Agency]])),COLUMNS($F$7:AG$7))))</f>
        <v/>
      </c>
      <c r="AH857" s="1069" t="str" cm="1">
        <f t="array" ref="AH857">IF($D857&lt;COLUMNS($F$7:AH$7),"",INDEX(TableDiv[[GASB]:[GASB]],_xlfn.AGGREGATE(15,3,(TableDiv[[Agency]:[Agency]]=$E857)/(TableDiv[[Agency]:[Agency]]=$E857)*(ROW(TableDiv[Agency])-ROW(TableDiv[[#Headers],[Agency]])),COLUMNS($F$7:AH$7))))</f>
        <v/>
      </c>
      <c r="AI857" s="1069" t="str" cm="1">
        <f t="array" ref="AI857">IF($D857&lt;COLUMNS($F$7:AI$7),"",INDEX(TableDiv[[GASB]:[GASB]],_xlfn.AGGREGATE(15,3,(TableDiv[[Agency]:[Agency]]=$E857)/(TableDiv[[Agency]:[Agency]]=$E857)*(ROW(TableDiv[Agency])-ROW(TableDiv[[#Headers],[Agency]])),COLUMNS($F$7:AI$7))))</f>
        <v/>
      </c>
      <c r="AJ857" s="1069" t="str" cm="1">
        <f t="array" ref="AJ857">IF($D857&lt;COLUMNS($F$7:AJ$7),"",INDEX(TableDiv[[GASB]:[GASB]],_xlfn.AGGREGATE(15,3,(TableDiv[[Agency]:[Agency]]=$E857)/(TableDiv[[Agency]:[Agency]]=$E857)*(ROW(TableDiv[Agency])-ROW(TableDiv[[#Headers],[Agency]])),COLUMNS($F$7:AJ$7))))</f>
        <v/>
      </c>
      <c r="AK857" s="1069" t="str" cm="1">
        <f t="array" ref="AK857">IF($D857&lt;COLUMNS($F$7:AK$7),"",INDEX(TableDiv[[GASB]:[GASB]],_xlfn.AGGREGATE(15,3,(TableDiv[[Agency]:[Agency]]=$E857)/(TableDiv[[Agency]:[Agency]]=$E857)*(ROW(TableDiv[Agency])-ROW(TableDiv[[#Headers],[Agency]])),COLUMNS($F$7:AK$7))))</f>
        <v/>
      </c>
      <c r="AL857" s="1069" t="str" cm="1">
        <f t="array" ref="AL857">IF($D857&lt;COLUMNS($F$7:AL$7),"",INDEX(TableDiv[[GASB]:[GASB]],_xlfn.AGGREGATE(15,3,(TableDiv[[Agency]:[Agency]]=$E857)/(TableDiv[[Agency]:[Agency]]=$E857)*(ROW(TableDiv[Agency])-ROW(TableDiv[[#Headers],[Agency]])),COLUMNS($F$7:AL$7))))</f>
        <v/>
      </c>
      <c r="AM857" s="1069" t="str" cm="1">
        <f t="array" ref="AM857">IF($D857&lt;COLUMNS($F$7:AM$7),"",INDEX(TableDiv[[GASB]:[GASB]],_xlfn.AGGREGATE(15,3,(TableDiv[[Agency]:[Agency]]=$E857)/(TableDiv[[Agency]:[Agency]]=$E857)*(ROW(TableDiv[Agency])-ROW(TableDiv[[#Headers],[Agency]])),COLUMNS($F$7:AM$7))))</f>
        <v/>
      </c>
      <c r="AN857" s="1069"/>
      <c r="AO857" s="1069"/>
      <c r="AP857" s="1069"/>
      <c r="AQ857" s="1069"/>
      <c r="AR857" s="1069"/>
      <c r="AS857" s="1069"/>
    </row>
    <row r="858" spans="1:45">
      <c r="A858" s="1069"/>
      <c r="B858" s="1069"/>
      <c r="C858" s="1069"/>
      <c r="W858" s="1069" t="str" cm="1">
        <f t="array" ref="W858">IF($D858&lt;COLUMNS($F$7:W$7),"",INDEX(TableDiv[[GASB]:[GASB]],_xlfn.AGGREGATE(15,3,(TableDiv[[Agency]:[Agency]]=$E858)/(TableDiv[[Agency]:[Agency]]=$E858)*(ROW(TableDiv[Agency])-ROW(TableDiv[[#Headers],[Agency]])),COLUMNS($F$7:W$7))))</f>
        <v/>
      </c>
      <c r="X858" s="1069" t="str" cm="1">
        <f t="array" ref="X858">IF($D858&lt;COLUMNS($F$7:X$7),"",INDEX(TableDiv[[GASB]:[GASB]],_xlfn.AGGREGATE(15,3,(TableDiv[[Agency]:[Agency]]=$E858)/(TableDiv[[Agency]:[Agency]]=$E858)*(ROW(TableDiv[Agency])-ROW(TableDiv[[#Headers],[Agency]])),COLUMNS($F$7:X$7))))</f>
        <v/>
      </c>
      <c r="Y858" s="1069" t="str" cm="1">
        <f t="array" ref="Y858">IF($D858&lt;COLUMNS($F$7:Y$7),"",INDEX(TableDiv[[GASB]:[GASB]],_xlfn.AGGREGATE(15,3,(TableDiv[[Agency]:[Agency]]=$E858)/(TableDiv[[Agency]:[Agency]]=$E858)*(ROW(TableDiv[Agency])-ROW(TableDiv[[#Headers],[Agency]])),COLUMNS($F$7:Y$7))))</f>
        <v/>
      </c>
      <c r="Z858" s="1069" t="str" cm="1">
        <f t="array" ref="Z858">IF($D858&lt;COLUMNS($F$7:Z$7),"",INDEX(TableDiv[[GASB]:[GASB]],_xlfn.AGGREGATE(15,3,(TableDiv[[Agency]:[Agency]]=$E858)/(TableDiv[[Agency]:[Agency]]=$E858)*(ROW(TableDiv[Agency])-ROW(TableDiv[[#Headers],[Agency]])),COLUMNS($F$7:Z$7))))</f>
        <v/>
      </c>
      <c r="AA858" s="1069" t="str" cm="1">
        <f t="array" ref="AA858">IF($D858&lt;COLUMNS($F$7:AA$7),"",INDEX(TableDiv[[GASB]:[GASB]],_xlfn.AGGREGATE(15,3,(TableDiv[[Agency]:[Agency]]=$E858)/(TableDiv[[Agency]:[Agency]]=$E858)*(ROW(TableDiv[Agency])-ROW(TableDiv[[#Headers],[Agency]])),COLUMNS($F$7:AA$7))))</f>
        <v/>
      </c>
      <c r="AB858" s="1069" t="str" cm="1">
        <f t="array" ref="AB858">IF($D858&lt;COLUMNS($F$7:AB$7),"",INDEX(TableDiv[[GASB]:[GASB]],_xlfn.AGGREGATE(15,3,(TableDiv[[Agency]:[Agency]]=$E858)/(TableDiv[[Agency]:[Agency]]=$E858)*(ROW(TableDiv[Agency])-ROW(TableDiv[[#Headers],[Agency]])),COLUMNS($F$7:AB$7))))</f>
        <v/>
      </c>
      <c r="AC858" s="1069" t="str" cm="1">
        <f t="array" ref="AC858">IF($D858&lt;COLUMNS($F$7:AC$7),"",INDEX(TableDiv[[GASB]:[GASB]],_xlfn.AGGREGATE(15,3,(TableDiv[[Agency]:[Agency]]=$E858)/(TableDiv[[Agency]:[Agency]]=$E858)*(ROW(TableDiv[Agency])-ROW(TableDiv[[#Headers],[Agency]])),COLUMNS($F$7:AC$7))))</f>
        <v/>
      </c>
      <c r="AD858" s="1069" t="str" cm="1">
        <f t="array" ref="AD858">IF($D858&lt;COLUMNS($F$7:AD$7),"",INDEX(TableDiv[[GASB]:[GASB]],_xlfn.AGGREGATE(15,3,(TableDiv[[Agency]:[Agency]]=$E858)/(TableDiv[[Agency]:[Agency]]=$E858)*(ROW(TableDiv[Agency])-ROW(TableDiv[[#Headers],[Agency]])),COLUMNS($F$7:AD$7))))</f>
        <v/>
      </c>
      <c r="AE858" s="1069" t="str" cm="1">
        <f t="array" ref="AE858">IF($D858&lt;COLUMNS($F$7:AE$7),"",INDEX(TableDiv[[GASB]:[GASB]],_xlfn.AGGREGATE(15,3,(TableDiv[[Agency]:[Agency]]=$E858)/(TableDiv[[Agency]:[Agency]]=$E858)*(ROW(TableDiv[Agency])-ROW(TableDiv[[#Headers],[Agency]])),COLUMNS($F$7:AE$7))))</f>
        <v/>
      </c>
      <c r="AF858" s="1069" t="str" cm="1">
        <f t="array" ref="AF858">IF($D858&lt;COLUMNS($F$7:AF$7),"",INDEX(TableDiv[[GASB]:[GASB]],_xlfn.AGGREGATE(15,3,(TableDiv[[Agency]:[Agency]]=$E858)/(TableDiv[[Agency]:[Agency]]=$E858)*(ROW(TableDiv[Agency])-ROW(TableDiv[[#Headers],[Agency]])),COLUMNS($F$7:AF$7))))</f>
        <v/>
      </c>
      <c r="AG858" s="1069" t="str" cm="1">
        <f t="array" ref="AG858">IF($D858&lt;COLUMNS($F$7:AG$7),"",INDEX(TableDiv[[GASB]:[GASB]],_xlfn.AGGREGATE(15,3,(TableDiv[[Agency]:[Agency]]=$E858)/(TableDiv[[Agency]:[Agency]]=$E858)*(ROW(TableDiv[Agency])-ROW(TableDiv[[#Headers],[Agency]])),COLUMNS($F$7:AG$7))))</f>
        <v/>
      </c>
      <c r="AH858" s="1069" t="str" cm="1">
        <f t="array" ref="AH858">IF($D858&lt;COLUMNS($F$7:AH$7),"",INDEX(TableDiv[[GASB]:[GASB]],_xlfn.AGGREGATE(15,3,(TableDiv[[Agency]:[Agency]]=$E858)/(TableDiv[[Agency]:[Agency]]=$E858)*(ROW(TableDiv[Agency])-ROW(TableDiv[[#Headers],[Agency]])),COLUMNS($F$7:AH$7))))</f>
        <v/>
      </c>
      <c r="AI858" s="1069" t="str" cm="1">
        <f t="array" ref="AI858">IF($D858&lt;COLUMNS($F$7:AI$7),"",INDEX(TableDiv[[GASB]:[GASB]],_xlfn.AGGREGATE(15,3,(TableDiv[[Agency]:[Agency]]=$E858)/(TableDiv[[Agency]:[Agency]]=$E858)*(ROW(TableDiv[Agency])-ROW(TableDiv[[#Headers],[Agency]])),COLUMNS($F$7:AI$7))))</f>
        <v/>
      </c>
      <c r="AJ858" s="1069" t="str" cm="1">
        <f t="array" ref="AJ858">IF($D858&lt;COLUMNS($F$7:AJ$7),"",INDEX(TableDiv[[GASB]:[GASB]],_xlfn.AGGREGATE(15,3,(TableDiv[[Agency]:[Agency]]=$E858)/(TableDiv[[Agency]:[Agency]]=$E858)*(ROW(TableDiv[Agency])-ROW(TableDiv[[#Headers],[Agency]])),COLUMNS($F$7:AJ$7))))</f>
        <v/>
      </c>
      <c r="AK858" s="1069" t="str" cm="1">
        <f t="array" ref="AK858">IF($D858&lt;COLUMNS($F$7:AK$7),"",INDEX(TableDiv[[GASB]:[GASB]],_xlfn.AGGREGATE(15,3,(TableDiv[[Agency]:[Agency]]=$E858)/(TableDiv[[Agency]:[Agency]]=$E858)*(ROW(TableDiv[Agency])-ROW(TableDiv[[#Headers],[Agency]])),COLUMNS($F$7:AK$7))))</f>
        <v/>
      </c>
      <c r="AL858" s="1069" t="str" cm="1">
        <f t="array" ref="AL858">IF($D858&lt;COLUMNS($F$7:AL$7),"",INDEX(TableDiv[[GASB]:[GASB]],_xlfn.AGGREGATE(15,3,(TableDiv[[Agency]:[Agency]]=$E858)/(TableDiv[[Agency]:[Agency]]=$E858)*(ROW(TableDiv[Agency])-ROW(TableDiv[[#Headers],[Agency]])),COLUMNS($F$7:AL$7))))</f>
        <v/>
      </c>
      <c r="AM858" s="1069" t="str" cm="1">
        <f t="array" ref="AM858">IF($D858&lt;COLUMNS($F$7:AM$7),"",INDEX(TableDiv[[GASB]:[GASB]],_xlfn.AGGREGATE(15,3,(TableDiv[[Agency]:[Agency]]=$E858)/(TableDiv[[Agency]:[Agency]]=$E858)*(ROW(TableDiv[Agency])-ROW(TableDiv[[#Headers],[Agency]])),COLUMNS($F$7:AM$7))))</f>
        <v/>
      </c>
      <c r="AN858" s="1069"/>
      <c r="AO858" s="1069"/>
      <c r="AP858" s="1069"/>
      <c r="AQ858" s="1069"/>
      <c r="AR858" s="1069"/>
      <c r="AS858" s="1069"/>
    </row>
    <row r="859" spans="1:45">
      <c r="A859" s="1069"/>
      <c r="B859" s="1069"/>
      <c r="C859" s="1069"/>
      <c r="W859" s="1069" t="str" cm="1">
        <f t="array" ref="W859">IF($D859&lt;COLUMNS($F$7:W$7),"",INDEX(TableDiv[[GASB]:[GASB]],_xlfn.AGGREGATE(15,3,(TableDiv[[Agency]:[Agency]]=$E859)/(TableDiv[[Agency]:[Agency]]=$E859)*(ROW(TableDiv[Agency])-ROW(TableDiv[[#Headers],[Agency]])),COLUMNS($F$7:W$7))))</f>
        <v/>
      </c>
      <c r="X859" s="1069" t="str" cm="1">
        <f t="array" ref="X859">IF($D859&lt;COLUMNS($F$7:X$7),"",INDEX(TableDiv[[GASB]:[GASB]],_xlfn.AGGREGATE(15,3,(TableDiv[[Agency]:[Agency]]=$E859)/(TableDiv[[Agency]:[Agency]]=$E859)*(ROW(TableDiv[Agency])-ROW(TableDiv[[#Headers],[Agency]])),COLUMNS($F$7:X$7))))</f>
        <v/>
      </c>
      <c r="Y859" s="1069" t="str" cm="1">
        <f t="array" ref="Y859">IF($D859&lt;COLUMNS($F$7:Y$7),"",INDEX(TableDiv[[GASB]:[GASB]],_xlfn.AGGREGATE(15,3,(TableDiv[[Agency]:[Agency]]=$E859)/(TableDiv[[Agency]:[Agency]]=$E859)*(ROW(TableDiv[Agency])-ROW(TableDiv[[#Headers],[Agency]])),COLUMNS($F$7:Y$7))))</f>
        <v/>
      </c>
      <c r="Z859" s="1069" t="str" cm="1">
        <f t="array" ref="Z859">IF($D859&lt;COLUMNS($F$7:Z$7),"",INDEX(TableDiv[[GASB]:[GASB]],_xlfn.AGGREGATE(15,3,(TableDiv[[Agency]:[Agency]]=$E859)/(TableDiv[[Agency]:[Agency]]=$E859)*(ROW(TableDiv[Agency])-ROW(TableDiv[[#Headers],[Agency]])),COLUMNS($F$7:Z$7))))</f>
        <v/>
      </c>
      <c r="AA859" s="1069" t="str" cm="1">
        <f t="array" ref="AA859">IF($D859&lt;COLUMNS($F$7:AA$7),"",INDEX(TableDiv[[GASB]:[GASB]],_xlfn.AGGREGATE(15,3,(TableDiv[[Agency]:[Agency]]=$E859)/(TableDiv[[Agency]:[Agency]]=$E859)*(ROW(TableDiv[Agency])-ROW(TableDiv[[#Headers],[Agency]])),COLUMNS($F$7:AA$7))))</f>
        <v/>
      </c>
      <c r="AB859" s="1069" t="str" cm="1">
        <f t="array" ref="AB859">IF($D859&lt;COLUMNS($F$7:AB$7),"",INDEX(TableDiv[[GASB]:[GASB]],_xlfn.AGGREGATE(15,3,(TableDiv[[Agency]:[Agency]]=$E859)/(TableDiv[[Agency]:[Agency]]=$E859)*(ROW(TableDiv[Agency])-ROW(TableDiv[[#Headers],[Agency]])),COLUMNS($F$7:AB$7))))</f>
        <v/>
      </c>
      <c r="AC859" s="1069" t="str" cm="1">
        <f t="array" ref="AC859">IF($D859&lt;COLUMNS($F$7:AC$7),"",INDEX(TableDiv[[GASB]:[GASB]],_xlfn.AGGREGATE(15,3,(TableDiv[[Agency]:[Agency]]=$E859)/(TableDiv[[Agency]:[Agency]]=$E859)*(ROW(TableDiv[Agency])-ROW(TableDiv[[#Headers],[Agency]])),COLUMNS($F$7:AC$7))))</f>
        <v/>
      </c>
      <c r="AD859" s="1069" t="str" cm="1">
        <f t="array" ref="AD859">IF($D859&lt;COLUMNS($F$7:AD$7),"",INDEX(TableDiv[[GASB]:[GASB]],_xlfn.AGGREGATE(15,3,(TableDiv[[Agency]:[Agency]]=$E859)/(TableDiv[[Agency]:[Agency]]=$E859)*(ROW(TableDiv[Agency])-ROW(TableDiv[[#Headers],[Agency]])),COLUMNS($F$7:AD$7))))</f>
        <v/>
      </c>
      <c r="AE859" s="1069" t="str" cm="1">
        <f t="array" ref="AE859">IF($D859&lt;COLUMNS($F$7:AE$7),"",INDEX(TableDiv[[GASB]:[GASB]],_xlfn.AGGREGATE(15,3,(TableDiv[[Agency]:[Agency]]=$E859)/(TableDiv[[Agency]:[Agency]]=$E859)*(ROW(TableDiv[Agency])-ROW(TableDiv[[#Headers],[Agency]])),COLUMNS($F$7:AE$7))))</f>
        <v/>
      </c>
      <c r="AF859" s="1069" t="str" cm="1">
        <f t="array" ref="AF859">IF($D859&lt;COLUMNS($F$7:AF$7),"",INDEX(TableDiv[[GASB]:[GASB]],_xlfn.AGGREGATE(15,3,(TableDiv[[Agency]:[Agency]]=$E859)/(TableDiv[[Agency]:[Agency]]=$E859)*(ROW(TableDiv[Agency])-ROW(TableDiv[[#Headers],[Agency]])),COLUMNS($F$7:AF$7))))</f>
        <v/>
      </c>
      <c r="AG859" s="1069" t="str" cm="1">
        <f t="array" ref="AG859">IF($D859&lt;COLUMNS($F$7:AG$7),"",INDEX(TableDiv[[GASB]:[GASB]],_xlfn.AGGREGATE(15,3,(TableDiv[[Agency]:[Agency]]=$E859)/(TableDiv[[Agency]:[Agency]]=$E859)*(ROW(TableDiv[Agency])-ROW(TableDiv[[#Headers],[Agency]])),COLUMNS($F$7:AG$7))))</f>
        <v/>
      </c>
      <c r="AH859" s="1069" t="str" cm="1">
        <f t="array" ref="AH859">IF($D859&lt;COLUMNS($F$7:AH$7),"",INDEX(TableDiv[[GASB]:[GASB]],_xlfn.AGGREGATE(15,3,(TableDiv[[Agency]:[Agency]]=$E859)/(TableDiv[[Agency]:[Agency]]=$E859)*(ROW(TableDiv[Agency])-ROW(TableDiv[[#Headers],[Agency]])),COLUMNS($F$7:AH$7))))</f>
        <v/>
      </c>
      <c r="AI859" s="1069" t="str" cm="1">
        <f t="array" ref="AI859">IF($D859&lt;COLUMNS($F$7:AI$7),"",INDEX(TableDiv[[GASB]:[GASB]],_xlfn.AGGREGATE(15,3,(TableDiv[[Agency]:[Agency]]=$E859)/(TableDiv[[Agency]:[Agency]]=$E859)*(ROW(TableDiv[Agency])-ROW(TableDiv[[#Headers],[Agency]])),COLUMNS($F$7:AI$7))))</f>
        <v/>
      </c>
      <c r="AJ859" s="1069" t="str" cm="1">
        <f t="array" ref="AJ859">IF($D859&lt;COLUMNS($F$7:AJ$7),"",INDEX(TableDiv[[GASB]:[GASB]],_xlfn.AGGREGATE(15,3,(TableDiv[[Agency]:[Agency]]=$E859)/(TableDiv[[Agency]:[Agency]]=$E859)*(ROW(TableDiv[Agency])-ROW(TableDiv[[#Headers],[Agency]])),COLUMNS($F$7:AJ$7))))</f>
        <v/>
      </c>
      <c r="AK859" s="1069" t="str" cm="1">
        <f t="array" ref="AK859">IF($D859&lt;COLUMNS($F$7:AK$7),"",INDEX(TableDiv[[GASB]:[GASB]],_xlfn.AGGREGATE(15,3,(TableDiv[[Agency]:[Agency]]=$E859)/(TableDiv[[Agency]:[Agency]]=$E859)*(ROW(TableDiv[Agency])-ROW(TableDiv[[#Headers],[Agency]])),COLUMNS($F$7:AK$7))))</f>
        <v/>
      </c>
      <c r="AL859" s="1069" t="str" cm="1">
        <f t="array" ref="AL859">IF($D859&lt;COLUMNS($F$7:AL$7),"",INDEX(TableDiv[[GASB]:[GASB]],_xlfn.AGGREGATE(15,3,(TableDiv[[Agency]:[Agency]]=$E859)/(TableDiv[[Agency]:[Agency]]=$E859)*(ROW(TableDiv[Agency])-ROW(TableDiv[[#Headers],[Agency]])),COLUMNS($F$7:AL$7))))</f>
        <v/>
      </c>
      <c r="AM859" s="1069" t="str" cm="1">
        <f t="array" ref="AM859">IF($D859&lt;COLUMNS($F$7:AM$7),"",INDEX(TableDiv[[GASB]:[GASB]],_xlfn.AGGREGATE(15,3,(TableDiv[[Agency]:[Agency]]=$E859)/(TableDiv[[Agency]:[Agency]]=$E859)*(ROW(TableDiv[Agency])-ROW(TableDiv[[#Headers],[Agency]])),COLUMNS($F$7:AM$7))))</f>
        <v/>
      </c>
      <c r="AN859" s="1069"/>
      <c r="AO859" s="1069"/>
      <c r="AP859" s="1069"/>
      <c r="AQ859" s="1069"/>
      <c r="AR859" s="1069"/>
      <c r="AS859" s="1069"/>
    </row>
    <row r="860" spans="1:45">
      <c r="A860" s="1069"/>
      <c r="B860" s="1069"/>
      <c r="C860" s="1069"/>
      <c r="W860" s="1069" t="str" cm="1">
        <f t="array" ref="W860">IF($D860&lt;COLUMNS($F$7:W$7),"",INDEX(TableDiv[[GASB]:[GASB]],_xlfn.AGGREGATE(15,3,(TableDiv[[Agency]:[Agency]]=$E860)/(TableDiv[[Agency]:[Agency]]=$E860)*(ROW(TableDiv[Agency])-ROW(TableDiv[[#Headers],[Agency]])),COLUMNS($F$7:W$7))))</f>
        <v/>
      </c>
      <c r="X860" s="1069" t="str" cm="1">
        <f t="array" ref="X860">IF($D860&lt;COLUMNS($F$7:X$7),"",INDEX(TableDiv[[GASB]:[GASB]],_xlfn.AGGREGATE(15,3,(TableDiv[[Agency]:[Agency]]=$E860)/(TableDiv[[Agency]:[Agency]]=$E860)*(ROW(TableDiv[Agency])-ROW(TableDiv[[#Headers],[Agency]])),COLUMNS($F$7:X$7))))</f>
        <v/>
      </c>
      <c r="Y860" s="1069" t="str" cm="1">
        <f t="array" ref="Y860">IF($D860&lt;COLUMNS($F$7:Y$7),"",INDEX(TableDiv[[GASB]:[GASB]],_xlfn.AGGREGATE(15,3,(TableDiv[[Agency]:[Agency]]=$E860)/(TableDiv[[Agency]:[Agency]]=$E860)*(ROW(TableDiv[Agency])-ROW(TableDiv[[#Headers],[Agency]])),COLUMNS($F$7:Y$7))))</f>
        <v/>
      </c>
      <c r="Z860" s="1069" t="str" cm="1">
        <f t="array" ref="Z860">IF($D860&lt;COLUMNS($F$7:Z$7),"",INDEX(TableDiv[[GASB]:[GASB]],_xlfn.AGGREGATE(15,3,(TableDiv[[Agency]:[Agency]]=$E860)/(TableDiv[[Agency]:[Agency]]=$E860)*(ROW(TableDiv[Agency])-ROW(TableDiv[[#Headers],[Agency]])),COLUMNS($F$7:Z$7))))</f>
        <v/>
      </c>
      <c r="AA860" s="1069" t="str" cm="1">
        <f t="array" ref="AA860">IF($D860&lt;COLUMNS($F$7:AA$7),"",INDEX(TableDiv[[GASB]:[GASB]],_xlfn.AGGREGATE(15,3,(TableDiv[[Agency]:[Agency]]=$E860)/(TableDiv[[Agency]:[Agency]]=$E860)*(ROW(TableDiv[Agency])-ROW(TableDiv[[#Headers],[Agency]])),COLUMNS($F$7:AA$7))))</f>
        <v/>
      </c>
      <c r="AB860" s="1069" t="str" cm="1">
        <f t="array" ref="AB860">IF($D860&lt;COLUMNS($F$7:AB$7),"",INDEX(TableDiv[[GASB]:[GASB]],_xlfn.AGGREGATE(15,3,(TableDiv[[Agency]:[Agency]]=$E860)/(TableDiv[[Agency]:[Agency]]=$E860)*(ROW(TableDiv[Agency])-ROW(TableDiv[[#Headers],[Agency]])),COLUMNS($F$7:AB$7))))</f>
        <v/>
      </c>
      <c r="AC860" s="1069" t="str" cm="1">
        <f t="array" ref="AC860">IF($D860&lt;COLUMNS($F$7:AC$7),"",INDEX(TableDiv[[GASB]:[GASB]],_xlfn.AGGREGATE(15,3,(TableDiv[[Agency]:[Agency]]=$E860)/(TableDiv[[Agency]:[Agency]]=$E860)*(ROW(TableDiv[Agency])-ROW(TableDiv[[#Headers],[Agency]])),COLUMNS($F$7:AC$7))))</f>
        <v/>
      </c>
      <c r="AD860" s="1069" t="str" cm="1">
        <f t="array" ref="AD860">IF($D860&lt;COLUMNS($F$7:AD$7),"",INDEX(TableDiv[[GASB]:[GASB]],_xlfn.AGGREGATE(15,3,(TableDiv[[Agency]:[Agency]]=$E860)/(TableDiv[[Agency]:[Agency]]=$E860)*(ROW(TableDiv[Agency])-ROW(TableDiv[[#Headers],[Agency]])),COLUMNS($F$7:AD$7))))</f>
        <v/>
      </c>
      <c r="AE860" s="1069" t="str" cm="1">
        <f t="array" ref="AE860">IF($D860&lt;COLUMNS($F$7:AE$7),"",INDEX(TableDiv[[GASB]:[GASB]],_xlfn.AGGREGATE(15,3,(TableDiv[[Agency]:[Agency]]=$E860)/(TableDiv[[Agency]:[Agency]]=$E860)*(ROW(TableDiv[Agency])-ROW(TableDiv[[#Headers],[Agency]])),COLUMNS($F$7:AE$7))))</f>
        <v/>
      </c>
      <c r="AF860" s="1069" t="str" cm="1">
        <f t="array" ref="AF860">IF($D860&lt;COLUMNS($F$7:AF$7),"",INDEX(TableDiv[[GASB]:[GASB]],_xlfn.AGGREGATE(15,3,(TableDiv[[Agency]:[Agency]]=$E860)/(TableDiv[[Agency]:[Agency]]=$E860)*(ROW(TableDiv[Agency])-ROW(TableDiv[[#Headers],[Agency]])),COLUMNS($F$7:AF$7))))</f>
        <v/>
      </c>
      <c r="AG860" s="1069" t="str" cm="1">
        <f t="array" ref="AG860">IF($D860&lt;COLUMNS($F$7:AG$7),"",INDEX(TableDiv[[GASB]:[GASB]],_xlfn.AGGREGATE(15,3,(TableDiv[[Agency]:[Agency]]=$E860)/(TableDiv[[Agency]:[Agency]]=$E860)*(ROW(TableDiv[Agency])-ROW(TableDiv[[#Headers],[Agency]])),COLUMNS($F$7:AG$7))))</f>
        <v/>
      </c>
      <c r="AH860" s="1069" t="str" cm="1">
        <f t="array" ref="AH860">IF($D860&lt;COLUMNS($F$7:AH$7),"",INDEX(TableDiv[[GASB]:[GASB]],_xlfn.AGGREGATE(15,3,(TableDiv[[Agency]:[Agency]]=$E860)/(TableDiv[[Agency]:[Agency]]=$E860)*(ROW(TableDiv[Agency])-ROW(TableDiv[[#Headers],[Agency]])),COLUMNS($F$7:AH$7))))</f>
        <v/>
      </c>
      <c r="AI860" s="1069" t="str" cm="1">
        <f t="array" ref="AI860">IF($D860&lt;COLUMNS($F$7:AI$7),"",INDEX(TableDiv[[GASB]:[GASB]],_xlfn.AGGREGATE(15,3,(TableDiv[[Agency]:[Agency]]=$E860)/(TableDiv[[Agency]:[Agency]]=$E860)*(ROW(TableDiv[Agency])-ROW(TableDiv[[#Headers],[Agency]])),COLUMNS($F$7:AI$7))))</f>
        <v/>
      </c>
      <c r="AJ860" s="1069" t="str" cm="1">
        <f t="array" ref="AJ860">IF($D860&lt;COLUMNS($F$7:AJ$7),"",INDEX(TableDiv[[GASB]:[GASB]],_xlfn.AGGREGATE(15,3,(TableDiv[[Agency]:[Agency]]=$E860)/(TableDiv[[Agency]:[Agency]]=$E860)*(ROW(TableDiv[Agency])-ROW(TableDiv[[#Headers],[Agency]])),COLUMNS($F$7:AJ$7))))</f>
        <v/>
      </c>
      <c r="AK860" s="1069" t="str" cm="1">
        <f t="array" ref="AK860">IF($D860&lt;COLUMNS($F$7:AK$7),"",INDEX(TableDiv[[GASB]:[GASB]],_xlfn.AGGREGATE(15,3,(TableDiv[[Agency]:[Agency]]=$E860)/(TableDiv[[Agency]:[Agency]]=$E860)*(ROW(TableDiv[Agency])-ROW(TableDiv[[#Headers],[Agency]])),COLUMNS($F$7:AK$7))))</f>
        <v/>
      </c>
      <c r="AL860" s="1069" t="str" cm="1">
        <f t="array" ref="AL860">IF($D860&lt;COLUMNS($F$7:AL$7),"",INDEX(TableDiv[[GASB]:[GASB]],_xlfn.AGGREGATE(15,3,(TableDiv[[Agency]:[Agency]]=$E860)/(TableDiv[[Agency]:[Agency]]=$E860)*(ROW(TableDiv[Agency])-ROW(TableDiv[[#Headers],[Agency]])),COLUMNS($F$7:AL$7))))</f>
        <v/>
      </c>
      <c r="AM860" s="1069" t="str" cm="1">
        <f t="array" ref="AM860">IF($D860&lt;COLUMNS($F$7:AM$7),"",INDEX(TableDiv[[GASB]:[GASB]],_xlfn.AGGREGATE(15,3,(TableDiv[[Agency]:[Agency]]=$E860)/(TableDiv[[Agency]:[Agency]]=$E860)*(ROW(TableDiv[Agency])-ROW(TableDiv[[#Headers],[Agency]])),COLUMNS($F$7:AM$7))))</f>
        <v/>
      </c>
      <c r="AN860" s="1069"/>
      <c r="AO860" s="1069"/>
      <c r="AP860" s="1069"/>
      <c r="AQ860" s="1069"/>
      <c r="AR860" s="1069"/>
      <c r="AS860" s="1069"/>
    </row>
    <row r="861" spans="1:45">
      <c r="A861" s="1069"/>
      <c r="B861" s="1069"/>
      <c r="C861" s="1069"/>
      <c r="W861" s="1069" t="str" cm="1">
        <f t="array" ref="W861">IF($D861&lt;COLUMNS($F$7:W$7),"",INDEX(TableDiv[[GASB]:[GASB]],_xlfn.AGGREGATE(15,3,(TableDiv[[Agency]:[Agency]]=$E861)/(TableDiv[[Agency]:[Agency]]=$E861)*(ROW(TableDiv[Agency])-ROW(TableDiv[[#Headers],[Agency]])),COLUMNS($F$7:W$7))))</f>
        <v/>
      </c>
      <c r="X861" s="1069" t="str" cm="1">
        <f t="array" ref="X861">IF($D861&lt;COLUMNS($F$7:X$7),"",INDEX(TableDiv[[GASB]:[GASB]],_xlfn.AGGREGATE(15,3,(TableDiv[[Agency]:[Agency]]=$E861)/(TableDiv[[Agency]:[Agency]]=$E861)*(ROW(TableDiv[Agency])-ROW(TableDiv[[#Headers],[Agency]])),COLUMNS($F$7:X$7))))</f>
        <v/>
      </c>
      <c r="Y861" s="1069" t="str" cm="1">
        <f t="array" ref="Y861">IF($D861&lt;COLUMNS($F$7:Y$7),"",INDEX(TableDiv[[GASB]:[GASB]],_xlfn.AGGREGATE(15,3,(TableDiv[[Agency]:[Agency]]=$E861)/(TableDiv[[Agency]:[Agency]]=$E861)*(ROW(TableDiv[Agency])-ROW(TableDiv[[#Headers],[Agency]])),COLUMNS($F$7:Y$7))))</f>
        <v/>
      </c>
      <c r="Z861" s="1069" t="str" cm="1">
        <f t="array" ref="Z861">IF($D861&lt;COLUMNS($F$7:Z$7),"",INDEX(TableDiv[[GASB]:[GASB]],_xlfn.AGGREGATE(15,3,(TableDiv[[Agency]:[Agency]]=$E861)/(TableDiv[[Agency]:[Agency]]=$E861)*(ROW(TableDiv[Agency])-ROW(TableDiv[[#Headers],[Agency]])),COLUMNS($F$7:Z$7))))</f>
        <v/>
      </c>
      <c r="AA861" s="1069" t="str" cm="1">
        <f t="array" ref="AA861">IF($D861&lt;COLUMNS($F$7:AA$7),"",INDEX(TableDiv[[GASB]:[GASB]],_xlfn.AGGREGATE(15,3,(TableDiv[[Agency]:[Agency]]=$E861)/(TableDiv[[Agency]:[Agency]]=$E861)*(ROW(TableDiv[Agency])-ROW(TableDiv[[#Headers],[Agency]])),COLUMNS($F$7:AA$7))))</f>
        <v/>
      </c>
      <c r="AB861" s="1069" t="str" cm="1">
        <f t="array" ref="AB861">IF($D861&lt;COLUMNS($F$7:AB$7),"",INDEX(TableDiv[[GASB]:[GASB]],_xlfn.AGGREGATE(15,3,(TableDiv[[Agency]:[Agency]]=$E861)/(TableDiv[[Agency]:[Agency]]=$E861)*(ROW(TableDiv[Agency])-ROW(TableDiv[[#Headers],[Agency]])),COLUMNS($F$7:AB$7))))</f>
        <v/>
      </c>
      <c r="AC861" s="1069" t="str" cm="1">
        <f t="array" ref="AC861">IF($D861&lt;COLUMNS($F$7:AC$7),"",INDEX(TableDiv[[GASB]:[GASB]],_xlfn.AGGREGATE(15,3,(TableDiv[[Agency]:[Agency]]=$E861)/(TableDiv[[Agency]:[Agency]]=$E861)*(ROW(TableDiv[Agency])-ROW(TableDiv[[#Headers],[Agency]])),COLUMNS($F$7:AC$7))))</f>
        <v/>
      </c>
      <c r="AD861" s="1069" t="str" cm="1">
        <f t="array" ref="AD861">IF($D861&lt;COLUMNS($F$7:AD$7),"",INDEX(TableDiv[[GASB]:[GASB]],_xlfn.AGGREGATE(15,3,(TableDiv[[Agency]:[Agency]]=$E861)/(TableDiv[[Agency]:[Agency]]=$E861)*(ROW(TableDiv[Agency])-ROW(TableDiv[[#Headers],[Agency]])),COLUMNS($F$7:AD$7))))</f>
        <v/>
      </c>
      <c r="AE861" s="1069" t="str" cm="1">
        <f t="array" ref="AE861">IF($D861&lt;COLUMNS($F$7:AE$7),"",INDEX(TableDiv[[GASB]:[GASB]],_xlfn.AGGREGATE(15,3,(TableDiv[[Agency]:[Agency]]=$E861)/(TableDiv[[Agency]:[Agency]]=$E861)*(ROW(TableDiv[Agency])-ROW(TableDiv[[#Headers],[Agency]])),COLUMNS($F$7:AE$7))))</f>
        <v/>
      </c>
      <c r="AF861" s="1069" t="str" cm="1">
        <f t="array" ref="AF861">IF($D861&lt;COLUMNS($F$7:AF$7),"",INDEX(TableDiv[[GASB]:[GASB]],_xlfn.AGGREGATE(15,3,(TableDiv[[Agency]:[Agency]]=$E861)/(TableDiv[[Agency]:[Agency]]=$E861)*(ROW(TableDiv[Agency])-ROW(TableDiv[[#Headers],[Agency]])),COLUMNS($F$7:AF$7))))</f>
        <v/>
      </c>
      <c r="AG861" s="1069" t="str" cm="1">
        <f t="array" ref="AG861">IF($D861&lt;COLUMNS($F$7:AG$7),"",INDEX(TableDiv[[GASB]:[GASB]],_xlfn.AGGREGATE(15,3,(TableDiv[[Agency]:[Agency]]=$E861)/(TableDiv[[Agency]:[Agency]]=$E861)*(ROW(TableDiv[Agency])-ROW(TableDiv[[#Headers],[Agency]])),COLUMNS($F$7:AG$7))))</f>
        <v/>
      </c>
      <c r="AH861" s="1069" t="str" cm="1">
        <f t="array" ref="AH861">IF($D861&lt;COLUMNS($F$7:AH$7),"",INDEX(TableDiv[[GASB]:[GASB]],_xlfn.AGGREGATE(15,3,(TableDiv[[Agency]:[Agency]]=$E861)/(TableDiv[[Agency]:[Agency]]=$E861)*(ROW(TableDiv[Agency])-ROW(TableDiv[[#Headers],[Agency]])),COLUMNS($F$7:AH$7))))</f>
        <v/>
      </c>
      <c r="AI861" s="1069" t="str" cm="1">
        <f t="array" ref="AI861">IF($D861&lt;COLUMNS($F$7:AI$7),"",INDEX(TableDiv[[GASB]:[GASB]],_xlfn.AGGREGATE(15,3,(TableDiv[[Agency]:[Agency]]=$E861)/(TableDiv[[Agency]:[Agency]]=$E861)*(ROW(TableDiv[Agency])-ROW(TableDiv[[#Headers],[Agency]])),COLUMNS($F$7:AI$7))))</f>
        <v/>
      </c>
      <c r="AJ861" s="1069" t="str" cm="1">
        <f t="array" ref="AJ861">IF($D861&lt;COLUMNS($F$7:AJ$7),"",INDEX(TableDiv[[GASB]:[GASB]],_xlfn.AGGREGATE(15,3,(TableDiv[[Agency]:[Agency]]=$E861)/(TableDiv[[Agency]:[Agency]]=$E861)*(ROW(TableDiv[Agency])-ROW(TableDiv[[#Headers],[Agency]])),COLUMNS($F$7:AJ$7))))</f>
        <v/>
      </c>
      <c r="AK861" s="1069" t="str" cm="1">
        <f t="array" ref="AK861">IF($D861&lt;COLUMNS($F$7:AK$7),"",INDEX(TableDiv[[GASB]:[GASB]],_xlfn.AGGREGATE(15,3,(TableDiv[[Agency]:[Agency]]=$E861)/(TableDiv[[Agency]:[Agency]]=$E861)*(ROW(TableDiv[Agency])-ROW(TableDiv[[#Headers],[Agency]])),COLUMNS($F$7:AK$7))))</f>
        <v/>
      </c>
      <c r="AL861" s="1069" t="str" cm="1">
        <f t="array" ref="AL861">IF($D861&lt;COLUMNS($F$7:AL$7),"",INDEX(TableDiv[[GASB]:[GASB]],_xlfn.AGGREGATE(15,3,(TableDiv[[Agency]:[Agency]]=$E861)/(TableDiv[[Agency]:[Agency]]=$E861)*(ROW(TableDiv[Agency])-ROW(TableDiv[[#Headers],[Agency]])),COLUMNS($F$7:AL$7))))</f>
        <v/>
      </c>
      <c r="AM861" s="1069" t="str" cm="1">
        <f t="array" ref="AM861">IF($D861&lt;COLUMNS($F$7:AM$7),"",INDEX(TableDiv[[GASB]:[GASB]],_xlfn.AGGREGATE(15,3,(TableDiv[[Agency]:[Agency]]=$E861)/(TableDiv[[Agency]:[Agency]]=$E861)*(ROW(TableDiv[Agency])-ROW(TableDiv[[#Headers],[Agency]])),COLUMNS($F$7:AM$7))))</f>
        <v/>
      </c>
      <c r="AN861" s="1069"/>
      <c r="AO861" s="1069"/>
      <c r="AP861" s="1069"/>
      <c r="AQ861" s="1069"/>
      <c r="AR861" s="1069"/>
      <c r="AS861" s="1069"/>
    </row>
    <row r="862" spans="1:45">
      <c r="A862" s="1069"/>
      <c r="B862" s="1069"/>
      <c r="C862" s="1069"/>
      <c r="W862" s="1069" t="str" cm="1">
        <f t="array" ref="W862">IF($D862&lt;COLUMNS($F$7:W$7),"",INDEX(TableDiv[[GASB]:[GASB]],_xlfn.AGGREGATE(15,3,(TableDiv[[Agency]:[Agency]]=$E862)/(TableDiv[[Agency]:[Agency]]=$E862)*(ROW(TableDiv[Agency])-ROW(TableDiv[[#Headers],[Agency]])),COLUMNS($F$7:W$7))))</f>
        <v/>
      </c>
      <c r="X862" s="1069" t="str" cm="1">
        <f t="array" ref="X862">IF($D862&lt;COLUMNS($F$7:X$7),"",INDEX(TableDiv[[GASB]:[GASB]],_xlfn.AGGREGATE(15,3,(TableDiv[[Agency]:[Agency]]=$E862)/(TableDiv[[Agency]:[Agency]]=$E862)*(ROW(TableDiv[Agency])-ROW(TableDiv[[#Headers],[Agency]])),COLUMNS($F$7:X$7))))</f>
        <v/>
      </c>
      <c r="Y862" s="1069" t="str" cm="1">
        <f t="array" ref="Y862">IF($D862&lt;COLUMNS($F$7:Y$7),"",INDEX(TableDiv[[GASB]:[GASB]],_xlfn.AGGREGATE(15,3,(TableDiv[[Agency]:[Agency]]=$E862)/(TableDiv[[Agency]:[Agency]]=$E862)*(ROW(TableDiv[Agency])-ROW(TableDiv[[#Headers],[Agency]])),COLUMNS($F$7:Y$7))))</f>
        <v/>
      </c>
      <c r="Z862" s="1069" t="str" cm="1">
        <f t="array" ref="Z862">IF($D862&lt;COLUMNS($F$7:Z$7),"",INDEX(TableDiv[[GASB]:[GASB]],_xlfn.AGGREGATE(15,3,(TableDiv[[Agency]:[Agency]]=$E862)/(TableDiv[[Agency]:[Agency]]=$E862)*(ROW(TableDiv[Agency])-ROW(TableDiv[[#Headers],[Agency]])),COLUMNS($F$7:Z$7))))</f>
        <v/>
      </c>
      <c r="AA862" s="1069" t="str" cm="1">
        <f t="array" ref="AA862">IF($D862&lt;COLUMNS($F$7:AA$7),"",INDEX(TableDiv[[GASB]:[GASB]],_xlfn.AGGREGATE(15,3,(TableDiv[[Agency]:[Agency]]=$E862)/(TableDiv[[Agency]:[Agency]]=$E862)*(ROW(TableDiv[Agency])-ROW(TableDiv[[#Headers],[Agency]])),COLUMNS($F$7:AA$7))))</f>
        <v/>
      </c>
      <c r="AB862" s="1069" t="str" cm="1">
        <f t="array" ref="AB862">IF($D862&lt;COLUMNS($F$7:AB$7),"",INDEX(TableDiv[[GASB]:[GASB]],_xlfn.AGGREGATE(15,3,(TableDiv[[Agency]:[Agency]]=$E862)/(TableDiv[[Agency]:[Agency]]=$E862)*(ROW(TableDiv[Agency])-ROW(TableDiv[[#Headers],[Agency]])),COLUMNS($F$7:AB$7))))</f>
        <v/>
      </c>
      <c r="AC862" s="1069" t="str" cm="1">
        <f t="array" ref="AC862">IF($D862&lt;COLUMNS($F$7:AC$7),"",INDEX(TableDiv[[GASB]:[GASB]],_xlfn.AGGREGATE(15,3,(TableDiv[[Agency]:[Agency]]=$E862)/(TableDiv[[Agency]:[Agency]]=$E862)*(ROW(TableDiv[Agency])-ROW(TableDiv[[#Headers],[Agency]])),COLUMNS($F$7:AC$7))))</f>
        <v/>
      </c>
      <c r="AD862" s="1069" t="str" cm="1">
        <f t="array" ref="AD862">IF($D862&lt;COLUMNS($F$7:AD$7),"",INDEX(TableDiv[[GASB]:[GASB]],_xlfn.AGGREGATE(15,3,(TableDiv[[Agency]:[Agency]]=$E862)/(TableDiv[[Agency]:[Agency]]=$E862)*(ROW(TableDiv[Agency])-ROW(TableDiv[[#Headers],[Agency]])),COLUMNS($F$7:AD$7))))</f>
        <v/>
      </c>
      <c r="AE862" s="1069" t="str" cm="1">
        <f t="array" ref="AE862">IF($D862&lt;COLUMNS($F$7:AE$7),"",INDEX(TableDiv[[GASB]:[GASB]],_xlfn.AGGREGATE(15,3,(TableDiv[[Agency]:[Agency]]=$E862)/(TableDiv[[Agency]:[Agency]]=$E862)*(ROW(TableDiv[Agency])-ROW(TableDiv[[#Headers],[Agency]])),COLUMNS($F$7:AE$7))))</f>
        <v/>
      </c>
      <c r="AF862" s="1069" t="str" cm="1">
        <f t="array" ref="AF862">IF($D862&lt;COLUMNS($F$7:AF$7),"",INDEX(TableDiv[[GASB]:[GASB]],_xlfn.AGGREGATE(15,3,(TableDiv[[Agency]:[Agency]]=$E862)/(TableDiv[[Agency]:[Agency]]=$E862)*(ROW(TableDiv[Agency])-ROW(TableDiv[[#Headers],[Agency]])),COLUMNS($F$7:AF$7))))</f>
        <v/>
      </c>
      <c r="AG862" s="1069" t="str" cm="1">
        <f t="array" ref="AG862">IF($D862&lt;COLUMNS($F$7:AG$7),"",INDEX(TableDiv[[GASB]:[GASB]],_xlfn.AGGREGATE(15,3,(TableDiv[[Agency]:[Agency]]=$E862)/(TableDiv[[Agency]:[Agency]]=$E862)*(ROW(TableDiv[Agency])-ROW(TableDiv[[#Headers],[Agency]])),COLUMNS($F$7:AG$7))))</f>
        <v/>
      </c>
      <c r="AH862" s="1069" t="str" cm="1">
        <f t="array" ref="AH862">IF($D862&lt;COLUMNS($F$7:AH$7),"",INDEX(TableDiv[[GASB]:[GASB]],_xlfn.AGGREGATE(15,3,(TableDiv[[Agency]:[Agency]]=$E862)/(TableDiv[[Agency]:[Agency]]=$E862)*(ROW(TableDiv[Agency])-ROW(TableDiv[[#Headers],[Agency]])),COLUMNS($F$7:AH$7))))</f>
        <v/>
      </c>
      <c r="AI862" s="1069" t="str" cm="1">
        <f t="array" ref="AI862">IF($D862&lt;COLUMNS($F$7:AI$7),"",INDEX(TableDiv[[GASB]:[GASB]],_xlfn.AGGREGATE(15,3,(TableDiv[[Agency]:[Agency]]=$E862)/(TableDiv[[Agency]:[Agency]]=$E862)*(ROW(TableDiv[Agency])-ROW(TableDiv[[#Headers],[Agency]])),COLUMNS($F$7:AI$7))))</f>
        <v/>
      </c>
      <c r="AJ862" s="1069" t="str" cm="1">
        <f t="array" ref="AJ862">IF($D862&lt;COLUMNS($F$7:AJ$7),"",INDEX(TableDiv[[GASB]:[GASB]],_xlfn.AGGREGATE(15,3,(TableDiv[[Agency]:[Agency]]=$E862)/(TableDiv[[Agency]:[Agency]]=$E862)*(ROW(TableDiv[Agency])-ROW(TableDiv[[#Headers],[Agency]])),COLUMNS($F$7:AJ$7))))</f>
        <v/>
      </c>
      <c r="AK862" s="1069" t="str" cm="1">
        <f t="array" ref="AK862">IF($D862&lt;COLUMNS($F$7:AK$7),"",INDEX(TableDiv[[GASB]:[GASB]],_xlfn.AGGREGATE(15,3,(TableDiv[[Agency]:[Agency]]=$E862)/(TableDiv[[Agency]:[Agency]]=$E862)*(ROW(TableDiv[Agency])-ROW(TableDiv[[#Headers],[Agency]])),COLUMNS($F$7:AK$7))))</f>
        <v/>
      </c>
      <c r="AL862" s="1069" t="str" cm="1">
        <f t="array" ref="AL862">IF($D862&lt;COLUMNS($F$7:AL$7),"",INDEX(TableDiv[[GASB]:[GASB]],_xlfn.AGGREGATE(15,3,(TableDiv[[Agency]:[Agency]]=$E862)/(TableDiv[[Agency]:[Agency]]=$E862)*(ROW(TableDiv[Agency])-ROW(TableDiv[[#Headers],[Agency]])),COLUMNS($F$7:AL$7))))</f>
        <v/>
      </c>
      <c r="AM862" s="1069" t="str" cm="1">
        <f t="array" ref="AM862">IF($D862&lt;COLUMNS($F$7:AM$7),"",INDEX(TableDiv[[GASB]:[GASB]],_xlfn.AGGREGATE(15,3,(TableDiv[[Agency]:[Agency]]=$E862)/(TableDiv[[Agency]:[Agency]]=$E862)*(ROW(TableDiv[Agency])-ROW(TableDiv[[#Headers],[Agency]])),COLUMNS($F$7:AM$7))))</f>
        <v/>
      </c>
      <c r="AN862" s="1069"/>
      <c r="AO862" s="1069"/>
      <c r="AP862" s="1069"/>
      <c r="AQ862" s="1069"/>
      <c r="AR862" s="1069"/>
      <c r="AS862" s="1069"/>
    </row>
    <row r="863" spans="1:45">
      <c r="A863" s="1069"/>
      <c r="B863" s="1069"/>
      <c r="C863" s="1069"/>
      <c r="W863" s="1069" t="str" cm="1">
        <f t="array" ref="W863">IF($D863&lt;COLUMNS($F$7:W$7),"",INDEX(TableDiv[[GASB]:[GASB]],_xlfn.AGGREGATE(15,3,(TableDiv[[Agency]:[Agency]]=$E863)/(TableDiv[[Agency]:[Agency]]=$E863)*(ROW(TableDiv[Agency])-ROW(TableDiv[[#Headers],[Agency]])),COLUMNS($F$7:W$7))))</f>
        <v/>
      </c>
      <c r="X863" s="1069" t="str" cm="1">
        <f t="array" ref="X863">IF($D863&lt;COLUMNS($F$7:X$7),"",INDEX(TableDiv[[GASB]:[GASB]],_xlfn.AGGREGATE(15,3,(TableDiv[[Agency]:[Agency]]=$E863)/(TableDiv[[Agency]:[Agency]]=$E863)*(ROW(TableDiv[Agency])-ROW(TableDiv[[#Headers],[Agency]])),COLUMNS($F$7:X$7))))</f>
        <v/>
      </c>
      <c r="Y863" s="1069" t="str" cm="1">
        <f t="array" ref="Y863">IF($D863&lt;COLUMNS($F$7:Y$7),"",INDEX(TableDiv[[GASB]:[GASB]],_xlfn.AGGREGATE(15,3,(TableDiv[[Agency]:[Agency]]=$E863)/(TableDiv[[Agency]:[Agency]]=$E863)*(ROW(TableDiv[Agency])-ROW(TableDiv[[#Headers],[Agency]])),COLUMNS($F$7:Y$7))))</f>
        <v/>
      </c>
      <c r="Z863" s="1069" t="str" cm="1">
        <f t="array" ref="Z863">IF($D863&lt;COLUMNS($F$7:Z$7),"",INDEX(TableDiv[[GASB]:[GASB]],_xlfn.AGGREGATE(15,3,(TableDiv[[Agency]:[Agency]]=$E863)/(TableDiv[[Agency]:[Agency]]=$E863)*(ROW(TableDiv[Agency])-ROW(TableDiv[[#Headers],[Agency]])),COLUMNS($F$7:Z$7))))</f>
        <v/>
      </c>
      <c r="AA863" s="1069" t="str" cm="1">
        <f t="array" ref="AA863">IF($D863&lt;COLUMNS($F$7:AA$7),"",INDEX(TableDiv[[GASB]:[GASB]],_xlfn.AGGREGATE(15,3,(TableDiv[[Agency]:[Agency]]=$E863)/(TableDiv[[Agency]:[Agency]]=$E863)*(ROW(TableDiv[Agency])-ROW(TableDiv[[#Headers],[Agency]])),COLUMNS($F$7:AA$7))))</f>
        <v/>
      </c>
      <c r="AB863" s="1069" t="str" cm="1">
        <f t="array" ref="AB863">IF($D863&lt;COLUMNS($F$7:AB$7),"",INDEX(TableDiv[[GASB]:[GASB]],_xlfn.AGGREGATE(15,3,(TableDiv[[Agency]:[Agency]]=$E863)/(TableDiv[[Agency]:[Agency]]=$E863)*(ROW(TableDiv[Agency])-ROW(TableDiv[[#Headers],[Agency]])),COLUMNS($F$7:AB$7))))</f>
        <v/>
      </c>
      <c r="AC863" s="1069" t="str" cm="1">
        <f t="array" ref="AC863">IF($D863&lt;COLUMNS($F$7:AC$7),"",INDEX(TableDiv[[GASB]:[GASB]],_xlfn.AGGREGATE(15,3,(TableDiv[[Agency]:[Agency]]=$E863)/(TableDiv[[Agency]:[Agency]]=$E863)*(ROW(TableDiv[Agency])-ROW(TableDiv[[#Headers],[Agency]])),COLUMNS($F$7:AC$7))))</f>
        <v/>
      </c>
      <c r="AD863" s="1069" t="str" cm="1">
        <f t="array" ref="AD863">IF($D863&lt;COLUMNS($F$7:AD$7),"",INDEX(TableDiv[[GASB]:[GASB]],_xlfn.AGGREGATE(15,3,(TableDiv[[Agency]:[Agency]]=$E863)/(TableDiv[[Agency]:[Agency]]=$E863)*(ROW(TableDiv[Agency])-ROW(TableDiv[[#Headers],[Agency]])),COLUMNS($F$7:AD$7))))</f>
        <v/>
      </c>
      <c r="AE863" s="1069" t="str" cm="1">
        <f t="array" ref="AE863">IF($D863&lt;COLUMNS($F$7:AE$7),"",INDEX(TableDiv[[GASB]:[GASB]],_xlfn.AGGREGATE(15,3,(TableDiv[[Agency]:[Agency]]=$E863)/(TableDiv[[Agency]:[Agency]]=$E863)*(ROW(TableDiv[Agency])-ROW(TableDiv[[#Headers],[Agency]])),COLUMNS($F$7:AE$7))))</f>
        <v/>
      </c>
      <c r="AF863" s="1069" t="str" cm="1">
        <f t="array" ref="AF863">IF($D863&lt;COLUMNS($F$7:AF$7),"",INDEX(TableDiv[[GASB]:[GASB]],_xlfn.AGGREGATE(15,3,(TableDiv[[Agency]:[Agency]]=$E863)/(TableDiv[[Agency]:[Agency]]=$E863)*(ROW(TableDiv[Agency])-ROW(TableDiv[[#Headers],[Agency]])),COLUMNS($F$7:AF$7))))</f>
        <v/>
      </c>
      <c r="AG863" s="1069" t="str" cm="1">
        <f t="array" ref="AG863">IF($D863&lt;COLUMNS($F$7:AG$7),"",INDEX(TableDiv[[GASB]:[GASB]],_xlfn.AGGREGATE(15,3,(TableDiv[[Agency]:[Agency]]=$E863)/(TableDiv[[Agency]:[Agency]]=$E863)*(ROW(TableDiv[Agency])-ROW(TableDiv[[#Headers],[Agency]])),COLUMNS($F$7:AG$7))))</f>
        <v/>
      </c>
      <c r="AH863" s="1069" t="str" cm="1">
        <f t="array" ref="AH863">IF($D863&lt;COLUMNS($F$7:AH$7),"",INDEX(TableDiv[[GASB]:[GASB]],_xlfn.AGGREGATE(15,3,(TableDiv[[Agency]:[Agency]]=$E863)/(TableDiv[[Agency]:[Agency]]=$E863)*(ROW(TableDiv[Agency])-ROW(TableDiv[[#Headers],[Agency]])),COLUMNS($F$7:AH$7))))</f>
        <v/>
      </c>
      <c r="AI863" s="1069" t="str" cm="1">
        <f t="array" ref="AI863">IF($D863&lt;COLUMNS($F$7:AI$7),"",INDEX(TableDiv[[GASB]:[GASB]],_xlfn.AGGREGATE(15,3,(TableDiv[[Agency]:[Agency]]=$E863)/(TableDiv[[Agency]:[Agency]]=$E863)*(ROW(TableDiv[Agency])-ROW(TableDiv[[#Headers],[Agency]])),COLUMNS($F$7:AI$7))))</f>
        <v/>
      </c>
      <c r="AJ863" s="1069" t="str" cm="1">
        <f t="array" ref="AJ863">IF($D863&lt;COLUMNS($F$7:AJ$7),"",INDEX(TableDiv[[GASB]:[GASB]],_xlfn.AGGREGATE(15,3,(TableDiv[[Agency]:[Agency]]=$E863)/(TableDiv[[Agency]:[Agency]]=$E863)*(ROW(TableDiv[Agency])-ROW(TableDiv[[#Headers],[Agency]])),COLUMNS($F$7:AJ$7))))</f>
        <v/>
      </c>
      <c r="AK863" s="1069" t="str" cm="1">
        <f t="array" ref="AK863">IF($D863&lt;COLUMNS($F$7:AK$7),"",INDEX(TableDiv[[GASB]:[GASB]],_xlfn.AGGREGATE(15,3,(TableDiv[[Agency]:[Agency]]=$E863)/(TableDiv[[Agency]:[Agency]]=$E863)*(ROW(TableDiv[Agency])-ROW(TableDiv[[#Headers],[Agency]])),COLUMNS($F$7:AK$7))))</f>
        <v/>
      </c>
      <c r="AL863" s="1069" t="str" cm="1">
        <f t="array" ref="AL863">IF($D863&lt;COLUMNS($F$7:AL$7),"",INDEX(TableDiv[[GASB]:[GASB]],_xlfn.AGGREGATE(15,3,(TableDiv[[Agency]:[Agency]]=$E863)/(TableDiv[[Agency]:[Agency]]=$E863)*(ROW(TableDiv[Agency])-ROW(TableDiv[[#Headers],[Agency]])),COLUMNS($F$7:AL$7))))</f>
        <v/>
      </c>
      <c r="AM863" s="1069" t="str" cm="1">
        <f t="array" ref="AM863">IF($D863&lt;COLUMNS($F$7:AM$7),"",INDEX(TableDiv[[GASB]:[GASB]],_xlfn.AGGREGATE(15,3,(TableDiv[[Agency]:[Agency]]=$E863)/(TableDiv[[Agency]:[Agency]]=$E863)*(ROW(TableDiv[Agency])-ROW(TableDiv[[#Headers],[Agency]])),COLUMNS($F$7:AM$7))))</f>
        <v/>
      </c>
      <c r="AN863" s="1069"/>
      <c r="AO863" s="1069"/>
      <c r="AP863" s="1069"/>
      <c r="AQ863" s="1069"/>
      <c r="AR863" s="1069"/>
      <c r="AS863" s="1069"/>
    </row>
    <row r="864" spans="1:45">
      <c r="A864" s="1069"/>
      <c r="B864" s="1069"/>
      <c r="C864" s="1069"/>
      <c r="W864" s="1069" t="str" cm="1">
        <f t="array" ref="W864">IF($D864&lt;COLUMNS($F$7:W$7),"",INDEX(TableDiv[[GASB]:[GASB]],_xlfn.AGGREGATE(15,3,(TableDiv[[Agency]:[Agency]]=$E864)/(TableDiv[[Agency]:[Agency]]=$E864)*(ROW(TableDiv[Agency])-ROW(TableDiv[[#Headers],[Agency]])),COLUMNS($F$7:W$7))))</f>
        <v/>
      </c>
      <c r="X864" s="1069" t="str" cm="1">
        <f t="array" ref="X864">IF($D864&lt;COLUMNS($F$7:X$7),"",INDEX(TableDiv[[GASB]:[GASB]],_xlfn.AGGREGATE(15,3,(TableDiv[[Agency]:[Agency]]=$E864)/(TableDiv[[Agency]:[Agency]]=$E864)*(ROW(TableDiv[Agency])-ROW(TableDiv[[#Headers],[Agency]])),COLUMNS($F$7:X$7))))</f>
        <v/>
      </c>
      <c r="Y864" s="1069" t="str" cm="1">
        <f t="array" ref="Y864">IF($D864&lt;COLUMNS($F$7:Y$7),"",INDEX(TableDiv[[GASB]:[GASB]],_xlfn.AGGREGATE(15,3,(TableDiv[[Agency]:[Agency]]=$E864)/(TableDiv[[Agency]:[Agency]]=$E864)*(ROW(TableDiv[Agency])-ROW(TableDiv[[#Headers],[Agency]])),COLUMNS($F$7:Y$7))))</f>
        <v/>
      </c>
      <c r="Z864" s="1069" t="str" cm="1">
        <f t="array" ref="Z864">IF($D864&lt;COLUMNS($F$7:Z$7),"",INDEX(TableDiv[[GASB]:[GASB]],_xlfn.AGGREGATE(15,3,(TableDiv[[Agency]:[Agency]]=$E864)/(TableDiv[[Agency]:[Agency]]=$E864)*(ROW(TableDiv[Agency])-ROW(TableDiv[[#Headers],[Agency]])),COLUMNS($F$7:Z$7))))</f>
        <v/>
      </c>
      <c r="AA864" s="1069" t="str" cm="1">
        <f t="array" ref="AA864">IF($D864&lt;COLUMNS($F$7:AA$7),"",INDEX(TableDiv[[GASB]:[GASB]],_xlfn.AGGREGATE(15,3,(TableDiv[[Agency]:[Agency]]=$E864)/(TableDiv[[Agency]:[Agency]]=$E864)*(ROW(TableDiv[Agency])-ROW(TableDiv[[#Headers],[Agency]])),COLUMNS($F$7:AA$7))))</f>
        <v/>
      </c>
      <c r="AB864" s="1069" t="str" cm="1">
        <f t="array" ref="AB864">IF($D864&lt;COLUMNS($F$7:AB$7),"",INDEX(TableDiv[[GASB]:[GASB]],_xlfn.AGGREGATE(15,3,(TableDiv[[Agency]:[Agency]]=$E864)/(TableDiv[[Agency]:[Agency]]=$E864)*(ROW(TableDiv[Agency])-ROW(TableDiv[[#Headers],[Agency]])),COLUMNS($F$7:AB$7))))</f>
        <v/>
      </c>
      <c r="AC864" s="1069" t="str" cm="1">
        <f t="array" ref="AC864">IF($D864&lt;COLUMNS($F$7:AC$7),"",INDEX(TableDiv[[GASB]:[GASB]],_xlfn.AGGREGATE(15,3,(TableDiv[[Agency]:[Agency]]=$E864)/(TableDiv[[Agency]:[Agency]]=$E864)*(ROW(TableDiv[Agency])-ROW(TableDiv[[#Headers],[Agency]])),COLUMNS($F$7:AC$7))))</f>
        <v/>
      </c>
      <c r="AD864" s="1069" t="str" cm="1">
        <f t="array" ref="AD864">IF($D864&lt;COLUMNS($F$7:AD$7),"",INDEX(TableDiv[[GASB]:[GASB]],_xlfn.AGGREGATE(15,3,(TableDiv[[Agency]:[Agency]]=$E864)/(TableDiv[[Agency]:[Agency]]=$E864)*(ROW(TableDiv[Agency])-ROW(TableDiv[[#Headers],[Agency]])),COLUMNS($F$7:AD$7))))</f>
        <v/>
      </c>
      <c r="AE864" s="1069" t="str" cm="1">
        <f t="array" ref="AE864">IF($D864&lt;COLUMNS($F$7:AE$7),"",INDEX(TableDiv[[GASB]:[GASB]],_xlfn.AGGREGATE(15,3,(TableDiv[[Agency]:[Agency]]=$E864)/(TableDiv[[Agency]:[Agency]]=$E864)*(ROW(TableDiv[Agency])-ROW(TableDiv[[#Headers],[Agency]])),COLUMNS($F$7:AE$7))))</f>
        <v/>
      </c>
      <c r="AF864" s="1069" t="str" cm="1">
        <f t="array" ref="AF864">IF($D864&lt;COLUMNS($F$7:AF$7),"",INDEX(TableDiv[[GASB]:[GASB]],_xlfn.AGGREGATE(15,3,(TableDiv[[Agency]:[Agency]]=$E864)/(TableDiv[[Agency]:[Agency]]=$E864)*(ROW(TableDiv[Agency])-ROW(TableDiv[[#Headers],[Agency]])),COLUMNS($F$7:AF$7))))</f>
        <v/>
      </c>
      <c r="AG864" s="1069" t="str" cm="1">
        <f t="array" ref="AG864">IF($D864&lt;COLUMNS($F$7:AG$7),"",INDEX(TableDiv[[GASB]:[GASB]],_xlfn.AGGREGATE(15,3,(TableDiv[[Agency]:[Agency]]=$E864)/(TableDiv[[Agency]:[Agency]]=$E864)*(ROW(TableDiv[Agency])-ROW(TableDiv[[#Headers],[Agency]])),COLUMNS($F$7:AG$7))))</f>
        <v/>
      </c>
      <c r="AH864" s="1069" t="str" cm="1">
        <f t="array" ref="AH864">IF($D864&lt;COLUMNS($F$7:AH$7),"",INDEX(TableDiv[[GASB]:[GASB]],_xlfn.AGGREGATE(15,3,(TableDiv[[Agency]:[Agency]]=$E864)/(TableDiv[[Agency]:[Agency]]=$E864)*(ROW(TableDiv[Agency])-ROW(TableDiv[[#Headers],[Agency]])),COLUMNS($F$7:AH$7))))</f>
        <v/>
      </c>
      <c r="AI864" s="1069" t="str" cm="1">
        <f t="array" ref="AI864">IF($D864&lt;COLUMNS($F$7:AI$7),"",INDEX(TableDiv[[GASB]:[GASB]],_xlfn.AGGREGATE(15,3,(TableDiv[[Agency]:[Agency]]=$E864)/(TableDiv[[Agency]:[Agency]]=$E864)*(ROW(TableDiv[Agency])-ROW(TableDiv[[#Headers],[Agency]])),COLUMNS($F$7:AI$7))))</f>
        <v/>
      </c>
      <c r="AJ864" s="1069" t="str" cm="1">
        <f t="array" ref="AJ864">IF($D864&lt;COLUMNS($F$7:AJ$7),"",INDEX(TableDiv[[GASB]:[GASB]],_xlfn.AGGREGATE(15,3,(TableDiv[[Agency]:[Agency]]=$E864)/(TableDiv[[Agency]:[Agency]]=$E864)*(ROW(TableDiv[Agency])-ROW(TableDiv[[#Headers],[Agency]])),COLUMNS($F$7:AJ$7))))</f>
        <v/>
      </c>
      <c r="AK864" s="1069" t="str" cm="1">
        <f t="array" ref="AK864">IF($D864&lt;COLUMNS($F$7:AK$7),"",INDEX(TableDiv[[GASB]:[GASB]],_xlfn.AGGREGATE(15,3,(TableDiv[[Agency]:[Agency]]=$E864)/(TableDiv[[Agency]:[Agency]]=$E864)*(ROW(TableDiv[Agency])-ROW(TableDiv[[#Headers],[Agency]])),COLUMNS($F$7:AK$7))))</f>
        <v/>
      </c>
      <c r="AL864" s="1069" t="str" cm="1">
        <f t="array" ref="AL864">IF($D864&lt;COLUMNS($F$7:AL$7),"",INDEX(TableDiv[[GASB]:[GASB]],_xlfn.AGGREGATE(15,3,(TableDiv[[Agency]:[Agency]]=$E864)/(TableDiv[[Agency]:[Agency]]=$E864)*(ROW(TableDiv[Agency])-ROW(TableDiv[[#Headers],[Agency]])),COLUMNS($F$7:AL$7))))</f>
        <v/>
      </c>
      <c r="AM864" s="1069" t="str" cm="1">
        <f t="array" ref="AM864">IF($D864&lt;COLUMNS($F$7:AM$7),"",INDEX(TableDiv[[GASB]:[GASB]],_xlfn.AGGREGATE(15,3,(TableDiv[[Agency]:[Agency]]=$E864)/(TableDiv[[Agency]:[Agency]]=$E864)*(ROW(TableDiv[Agency])-ROW(TableDiv[[#Headers],[Agency]])),COLUMNS($F$7:AM$7))))</f>
        <v/>
      </c>
      <c r="AN864" s="1069"/>
      <c r="AO864" s="1069"/>
      <c r="AP864" s="1069"/>
      <c r="AQ864" s="1069"/>
      <c r="AR864" s="1069"/>
      <c r="AS864" s="1069"/>
    </row>
    <row r="865" spans="1:45">
      <c r="A865" s="1069"/>
      <c r="B865" s="1069"/>
      <c r="C865" s="1069"/>
      <c r="W865" s="1069" t="str" cm="1">
        <f t="array" ref="W865">IF($D865&lt;COLUMNS($F$7:W$7),"",INDEX(TableDiv[[GASB]:[GASB]],_xlfn.AGGREGATE(15,3,(TableDiv[[Agency]:[Agency]]=$E865)/(TableDiv[[Agency]:[Agency]]=$E865)*(ROW(TableDiv[Agency])-ROW(TableDiv[[#Headers],[Agency]])),COLUMNS($F$7:W$7))))</f>
        <v/>
      </c>
      <c r="X865" s="1069" t="str" cm="1">
        <f t="array" ref="X865">IF($D865&lt;COLUMNS($F$7:X$7),"",INDEX(TableDiv[[GASB]:[GASB]],_xlfn.AGGREGATE(15,3,(TableDiv[[Agency]:[Agency]]=$E865)/(TableDiv[[Agency]:[Agency]]=$E865)*(ROW(TableDiv[Agency])-ROW(TableDiv[[#Headers],[Agency]])),COLUMNS($F$7:X$7))))</f>
        <v/>
      </c>
      <c r="Y865" s="1069" t="str" cm="1">
        <f t="array" ref="Y865">IF($D865&lt;COLUMNS($F$7:Y$7),"",INDEX(TableDiv[[GASB]:[GASB]],_xlfn.AGGREGATE(15,3,(TableDiv[[Agency]:[Agency]]=$E865)/(TableDiv[[Agency]:[Agency]]=$E865)*(ROW(TableDiv[Agency])-ROW(TableDiv[[#Headers],[Agency]])),COLUMNS($F$7:Y$7))))</f>
        <v/>
      </c>
      <c r="Z865" s="1069" t="str" cm="1">
        <f t="array" ref="Z865">IF($D865&lt;COLUMNS($F$7:Z$7),"",INDEX(TableDiv[[GASB]:[GASB]],_xlfn.AGGREGATE(15,3,(TableDiv[[Agency]:[Agency]]=$E865)/(TableDiv[[Agency]:[Agency]]=$E865)*(ROW(TableDiv[Agency])-ROW(TableDiv[[#Headers],[Agency]])),COLUMNS($F$7:Z$7))))</f>
        <v/>
      </c>
      <c r="AA865" s="1069" t="str" cm="1">
        <f t="array" ref="AA865">IF($D865&lt;COLUMNS($F$7:AA$7),"",INDEX(TableDiv[[GASB]:[GASB]],_xlfn.AGGREGATE(15,3,(TableDiv[[Agency]:[Agency]]=$E865)/(TableDiv[[Agency]:[Agency]]=$E865)*(ROW(TableDiv[Agency])-ROW(TableDiv[[#Headers],[Agency]])),COLUMNS($F$7:AA$7))))</f>
        <v/>
      </c>
      <c r="AB865" s="1069" t="str" cm="1">
        <f t="array" ref="AB865">IF($D865&lt;COLUMNS($F$7:AB$7),"",INDEX(TableDiv[[GASB]:[GASB]],_xlfn.AGGREGATE(15,3,(TableDiv[[Agency]:[Agency]]=$E865)/(TableDiv[[Agency]:[Agency]]=$E865)*(ROW(TableDiv[Agency])-ROW(TableDiv[[#Headers],[Agency]])),COLUMNS($F$7:AB$7))))</f>
        <v/>
      </c>
      <c r="AC865" s="1069" t="str" cm="1">
        <f t="array" ref="AC865">IF($D865&lt;COLUMNS($F$7:AC$7),"",INDEX(TableDiv[[GASB]:[GASB]],_xlfn.AGGREGATE(15,3,(TableDiv[[Agency]:[Agency]]=$E865)/(TableDiv[[Agency]:[Agency]]=$E865)*(ROW(TableDiv[Agency])-ROW(TableDiv[[#Headers],[Agency]])),COLUMNS($F$7:AC$7))))</f>
        <v/>
      </c>
      <c r="AD865" s="1069" t="str" cm="1">
        <f t="array" ref="AD865">IF($D865&lt;COLUMNS($F$7:AD$7),"",INDEX(TableDiv[[GASB]:[GASB]],_xlfn.AGGREGATE(15,3,(TableDiv[[Agency]:[Agency]]=$E865)/(TableDiv[[Agency]:[Agency]]=$E865)*(ROW(TableDiv[Agency])-ROW(TableDiv[[#Headers],[Agency]])),COLUMNS($F$7:AD$7))))</f>
        <v/>
      </c>
      <c r="AE865" s="1069" t="str" cm="1">
        <f t="array" ref="AE865">IF($D865&lt;COLUMNS($F$7:AE$7),"",INDEX(TableDiv[[GASB]:[GASB]],_xlfn.AGGREGATE(15,3,(TableDiv[[Agency]:[Agency]]=$E865)/(TableDiv[[Agency]:[Agency]]=$E865)*(ROW(TableDiv[Agency])-ROW(TableDiv[[#Headers],[Agency]])),COLUMNS($F$7:AE$7))))</f>
        <v/>
      </c>
      <c r="AF865" s="1069" t="str" cm="1">
        <f t="array" ref="AF865">IF($D865&lt;COLUMNS($F$7:AF$7),"",INDEX(TableDiv[[GASB]:[GASB]],_xlfn.AGGREGATE(15,3,(TableDiv[[Agency]:[Agency]]=$E865)/(TableDiv[[Agency]:[Agency]]=$E865)*(ROW(TableDiv[Agency])-ROW(TableDiv[[#Headers],[Agency]])),COLUMNS($F$7:AF$7))))</f>
        <v/>
      </c>
      <c r="AG865" s="1069" t="str" cm="1">
        <f t="array" ref="AG865">IF($D865&lt;COLUMNS($F$7:AG$7),"",INDEX(TableDiv[[GASB]:[GASB]],_xlfn.AGGREGATE(15,3,(TableDiv[[Agency]:[Agency]]=$E865)/(TableDiv[[Agency]:[Agency]]=$E865)*(ROW(TableDiv[Agency])-ROW(TableDiv[[#Headers],[Agency]])),COLUMNS($F$7:AG$7))))</f>
        <v/>
      </c>
      <c r="AH865" s="1069" t="str" cm="1">
        <f t="array" ref="AH865">IF($D865&lt;COLUMNS($F$7:AH$7),"",INDEX(TableDiv[[GASB]:[GASB]],_xlfn.AGGREGATE(15,3,(TableDiv[[Agency]:[Agency]]=$E865)/(TableDiv[[Agency]:[Agency]]=$E865)*(ROW(TableDiv[Agency])-ROW(TableDiv[[#Headers],[Agency]])),COLUMNS($F$7:AH$7))))</f>
        <v/>
      </c>
      <c r="AI865" s="1069" t="str" cm="1">
        <f t="array" ref="AI865">IF($D865&lt;COLUMNS($F$7:AI$7),"",INDEX(TableDiv[[GASB]:[GASB]],_xlfn.AGGREGATE(15,3,(TableDiv[[Agency]:[Agency]]=$E865)/(TableDiv[[Agency]:[Agency]]=$E865)*(ROW(TableDiv[Agency])-ROW(TableDiv[[#Headers],[Agency]])),COLUMNS($F$7:AI$7))))</f>
        <v/>
      </c>
      <c r="AJ865" s="1069" t="str" cm="1">
        <f t="array" ref="AJ865">IF($D865&lt;COLUMNS($F$7:AJ$7),"",INDEX(TableDiv[[GASB]:[GASB]],_xlfn.AGGREGATE(15,3,(TableDiv[[Agency]:[Agency]]=$E865)/(TableDiv[[Agency]:[Agency]]=$E865)*(ROW(TableDiv[Agency])-ROW(TableDiv[[#Headers],[Agency]])),COLUMNS($F$7:AJ$7))))</f>
        <v/>
      </c>
      <c r="AK865" s="1069" t="str" cm="1">
        <f t="array" ref="AK865">IF($D865&lt;COLUMNS($F$7:AK$7),"",INDEX(TableDiv[[GASB]:[GASB]],_xlfn.AGGREGATE(15,3,(TableDiv[[Agency]:[Agency]]=$E865)/(TableDiv[[Agency]:[Agency]]=$E865)*(ROW(TableDiv[Agency])-ROW(TableDiv[[#Headers],[Agency]])),COLUMNS($F$7:AK$7))))</f>
        <v/>
      </c>
      <c r="AL865" s="1069" t="str" cm="1">
        <f t="array" ref="AL865">IF($D865&lt;COLUMNS($F$7:AL$7),"",INDEX(TableDiv[[GASB]:[GASB]],_xlfn.AGGREGATE(15,3,(TableDiv[[Agency]:[Agency]]=$E865)/(TableDiv[[Agency]:[Agency]]=$E865)*(ROW(TableDiv[Agency])-ROW(TableDiv[[#Headers],[Agency]])),COLUMNS($F$7:AL$7))))</f>
        <v/>
      </c>
      <c r="AM865" s="1069" t="str" cm="1">
        <f t="array" ref="AM865">IF($D865&lt;COLUMNS($F$7:AM$7),"",INDEX(TableDiv[[GASB]:[GASB]],_xlfn.AGGREGATE(15,3,(TableDiv[[Agency]:[Agency]]=$E865)/(TableDiv[[Agency]:[Agency]]=$E865)*(ROW(TableDiv[Agency])-ROW(TableDiv[[#Headers],[Agency]])),COLUMNS($F$7:AM$7))))</f>
        <v/>
      </c>
      <c r="AN865" s="1069"/>
      <c r="AO865" s="1069"/>
      <c r="AP865" s="1069"/>
      <c r="AQ865" s="1069"/>
      <c r="AR865" s="1069"/>
      <c r="AS865" s="1069"/>
    </row>
    <row r="866" spans="1:45">
      <c r="A866" s="1069"/>
      <c r="B866" s="1069"/>
      <c r="C866" s="1069"/>
      <c r="W866" s="1069" t="str" cm="1">
        <f t="array" ref="W866">IF($D866&lt;COLUMNS($F$7:W$7),"",INDEX(TableDiv[[GASB]:[GASB]],_xlfn.AGGREGATE(15,3,(TableDiv[[Agency]:[Agency]]=$E866)/(TableDiv[[Agency]:[Agency]]=$E866)*(ROW(TableDiv[Agency])-ROW(TableDiv[[#Headers],[Agency]])),COLUMNS($F$7:W$7))))</f>
        <v/>
      </c>
      <c r="X866" s="1069" t="str" cm="1">
        <f t="array" ref="X866">IF($D866&lt;COLUMNS($F$7:X$7),"",INDEX(TableDiv[[GASB]:[GASB]],_xlfn.AGGREGATE(15,3,(TableDiv[[Agency]:[Agency]]=$E866)/(TableDiv[[Agency]:[Agency]]=$E866)*(ROW(TableDiv[Agency])-ROW(TableDiv[[#Headers],[Agency]])),COLUMNS($F$7:X$7))))</f>
        <v/>
      </c>
      <c r="Y866" s="1069" t="str" cm="1">
        <f t="array" ref="Y866">IF($D866&lt;COLUMNS($F$7:Y$7),"",INDEX(TableDiv[[GASB]:[GASB]],_xlfn.AGGREGATE(15,3,(TableDiv[[Agency]:[Agency]]=$E866)/(TableDiv[[Agency]:[Agency]]=$E866)*(ROW(TableDiv[Agency])-ROW(TableDiv[[#Headers],[Agency]])),COLUMNS($F$7:Y$7))))</f>
        <v/>
      </c>
      <c r="Z866" s="1069" t="str" cm="1">
        <f t="array" ref="Z866">IF($D866&lt;COLUMNS($F$7:Z$7),"",INDEX(TableDiv[[GASB]:[GASB]],_xlfn.AGGREGATE(15,3,(TableDiv[[Agency]:[Agency]]=$E866)/(TableDiv[[Agency]:[Agency]]=$E866)*(ROW(TableDiv[Agency])-ROW(TableDiv[[#Headers],[Agency]])),COLUMNS($F$7:Z$7))))</f>
        <v/>
      </c>
      <c r="AA866" s="1069" t="str" cm="1">
        <f t="array" ref="AA866">IF($D866&lt;COLUMNS($F$7:AA$7),"",INDEX(TableDiv[[GASB]:[GASB]],_xlfn.AGGREGATE(15,3,(TableDiv[[Agency]:[Agency]]=$E866)/(TableDiv[[Agency]:[Agency]]=$E866)*(ROW(TableDiv[Agency])-ROW(TableDiv[[#Headers],[Agency]])),COLUMNS($F$7:AA$7))))</f>
        <v/>
      </c>
      <c r="AB866" s="1069" t="str" cm="1">
        <f t="array" ref="AB866">IF($D866&lt;COLUMNS($F$7:AB$7),"",INDEX(TableDiv[[GASB]:[GASB]],_xlfn.AGGREGATE(15,3,(TableDiv[[Agency]:[Agency]]=$E866)/(TableDiv[[Agency]:[Agency]]=$E866)*(ROW(TableDiv[Agency])-ROW(TableDiv[[#Headers],[Agency]])),COLUMNS($F$7:AB$7))))</f>
        <v/>
      </c>
      <c r="AC866" s="1069" t="str" cm="1">
        <f t="array" ref="AC866">IF($D866&lt;COLUMNS($F$7:AC$7),"",INDEX(TableDiv[[GASB]:[GASB]],_xlfn.AGGREGATE(15,3,(TableDiv[[Agency]:[Agency]]=$E866)/(TableDiv[[Agency]:[Agency]]=$E866)*(ROW(TableDiv[Agency])-ROW(TableDiv[[#Headers],[Agency]])),COLUMNS($F$7:AC$7))))</f>
        <v/>
      </c>
      <c r="AD866" s="1069" t="str" cm="1">
        <f t="array" ref="AD866">IF($D866&lt;COLUMNS($F$7:AD$7),"",INDEX(TableDiv[[GASB]:[GASB]],_xlfn.AGGREGATE(15,3,(TableDiv[[Agency]:[Agency]]=$E866)/(TableDiv[[Agency]:[Agency]]=$E866)*(ROW(TableDiv[Agency])-ROW(TableDiv[[#Headers],[Agency]])),COLUMNS($F$7:AD$7))))</f>
        <v/>
      </c>
      <c r="AE866" s="1069" t="str" cm="1">
        <f t="array" ref="AE866">IF($D866&lt;COLUMNS($F$7:AE$7),"",INDEX(TableDiv[[GASB]:[GASB]],_xlfn.AGGREGATE(15,3,(TableDiv[[Agency]:[Agency]]=$E866)/(TableDiv[[Agency]:[Agency]]=$E866)*(ROW(TableDiv[Agency])-ROW(TableDiv[[#Headers],[Agency]])),COLUMNS($F$7:AE$7))))</f>
        <v/>
      </c>
      <c r="AF866" s="1069" t="str" cm="1">
        <f t="array" ref="AF866">IF($D866&lt;COLUMNS($F$7:AF$7),"",INDEX(TableDiv[[GASB]:[GASB]],_xlfn.AGGREGATE(15,3,(TableDiv[[Agency]:[Agency]]=$E866)/(TableDiv[[Agency]:[Agency]]=$E866)*(ROW(TableDiv[Agency])-ROW(TableDiv[[#Headers],[Agency]])),COLUMNS($F$7:AF$7))))</f>
        <v/>
      </c>
      <c r="AG866" s="1069" t="str" cm="1">
        <f t="array" ref="AG866">IF($D866&lt;COLUMNS($F$7:AG$7),"",INDEX(TableDiv[[GASB]:[GASB]],_xlfn.AGGREGATE(15,3,(TableDiv[[Agency]:[Agency]]=$E866)/(TableDiv[[Agency]:[Agency]]=$E866)*(ROW(TableDiv[Agency])-ROW(TableDiv[[#Headers],[Agency]])),COLUMNS($F$7:AG$7))))</f>
        <v/>
      </c>
      <c r="AH866" s="1069" t="str" cm="1">
        <f t="array" ref="AH866">IF($D866&lt;COLUMNS($F$7:AH$7),"",INDEX(TableDiv[[GASB]:[GASB]],_xlfn.AGGREGATE(15,3,(TableDiv[[Agency]:[Agency]]=$E866)/(TableDiv[[Agency]:[Agency]]=$E866)*(ROW(TableDiv[Agency])-ROW(TableDiv[[#Headers],[Agency]])),COLUMNS($F$7:AH$7))))</f>
        <v/>
      </c>
      <c r="AI866" s="1069" t="str" cm="1">
        <f t="array" ref="AI866">IF($D866&lt;COLUMNS($F$7:AI$7),"",INDEX(TableDiv[[GASB]:[GASB]],_xlfn.AGGREGATE(15,3,(TableDiv[[Agency]:[Agency]]=$E866)/(TableDiv[[Agency]:[Agency]]=$E866)*(ROW(TableDiv[Agency])-ROW(TableDiv[[#Headers],[Agency]])),COLUMNS($F$7:AI$7))))</f>
        <v/>
      </c>
      <c r="AJ866" s="1069" t="str" cm="1">
        <f t="array" ref="AJ866">IF($D866&lt;COLUMNS($F$7:AJ$7),"",INDEX(TableDiv[[GASB]:[GASB]],_xlfn.AGGREGATE(15,3,(TableDiv[[Agency]:[Agency]]=$E866)/(TableDiv[[Agency]:[Agency]]=$E866)*(ROW(TableDiv[Agency])-ROW(TableDiv[[#Headers],[Agency]])),COLUMNS($F$7:AJ$7))))</f>
        <v/>
      </c>
      <c r="AK866" s="1069" t="str" cm="1">
        <f t="array" ref="AK866">IF($D866&lt;COLUMNS($F$7:AK$7),"",INDEX(TableDiv[[GASB]:[GASB]],_xlfn.AGGREGATE(15,3,(TableDiv[[Agency]:[Agency]]=$E866)/(TableDiv[[Agency]:[Agency]]=$E866)*(ROW(TableDiv[Agency])-ROW(TableDiv[[#Headers],[Agency]])),COLUMNS($F$7:AK$7))))</f>
        <v/>
      </c>
      <c r="AL866" s="1069" t="str" cm="1">
        <f t="array" ref="AL866">IF($D866&lt;COLUMNS($F$7:AL$7),"",INDEX(TableDiv[[GASB]:[GASB]],_xlfn.AGGREGATE(15,3,(TableDiv[[Agency]:[Agency]]=$E866)/(TableDiv[[Agency]:[Agency]]=$E866)*(ROW(TableDiv[Agency])-ROW(TableDiv[[#Headers],[Agency]])),COLUMNS($F$7:AL$7))))</f>
        <v/>
      </c>
      <c r="AM866" s="1069" t="str" cm="1">
        <f t="array" ref="AM866">IF($D866&lt;COLUMNS($F$7:AM$7),"",INDEX(TableDiv[[GASB]:[GASB]],_xlfn.AGGREGATE(15,3,(TableDiv[[Agency]:[Agency]]=$E866)/(TableDiv[[Agency]:[Agency]]=$E866)*(ROW(TableDiv[Agency])-ROW(TableDiv[[#Headers],[Agency]])),COLUMNS($F$7:AM$7))))</f>
        <v/>
      </c>
      <c r="AN866" s="1069"/>
      <c r="AO866" s="1069"/>
      <c r="AP866" s="1069"/>
      <c r="AQ866" s="1069"/>
      <c r="AR866" s="1069"/>
      <c r="AS866" s="1069"/>
    </row>
    <row r="867" spans="1:45">
      <c r="A867" s="1069"/>
      <c r="B867" s="1069"/>
      <c r="C867" s="1069"/>
      <c r="W867" s="1069" t="str" cm="1">
        <f t="array" ref="W867">IF($D867&lt;COLUMNS($F$7:W$7),"",INDEX(TableDiv[[GASB]:[GASB]],_xlfn.AGGREGATE(15,3,(TableDiv[[Agency]:[Agency]]=$E867)/(TableDiv[[Agency]:[Agency]]=$E867)*(ROW(TableDiv[Agency])-ROW(TableDiv[[#Headers],[Agency]])),COLUMNS($F$7:W$7))))</f>
        <v/>
      </c>
      <c r="X867" s="1069" t="str" cm="1">
        <f t="array" ref="X867">IF($D867&lt;COLUMNS($F$7:X$7),"",INDEX(TableDiv[[GASB]:[GASB]],_xlfn.AGGREGATE(15,3,(TableDiv[[Agency]:[Agency]]=$E867)/(TableDiv[[Agency]:[Agency]]=$E867)*(ROW(TableDiv[Agency])-ROW(TableDiv[[#Headers],[Agency]])),COLUMNS($F$7:X$7))))</f>
        <v/>
      </c>
      <c r="Y867" s="1069" t="str" cm="1">
        <f t="array" ref="Y867">IF($D867&lt;COLUMNS($F$7:Y$7),"",INDEX(TableDiv[[GASB]:[GASB]],_xlfn.AGGREGATE(15,3,(TableDiv[[Agency]:[Agency]]=$E867)/(TableDiv[[Agency]:[Agency]]=$E867)*(ROW(TableDiv[Agency])-ROW(TableDiv[[#Headers],[Agency]])),COLUMNS($F$7:Y$7))))</f>
        <v/>
      </c>
      <c r="Z867" s="1069" t="str" cm="1">
        <f t="array" ref="Z867">IF($D867&lt;COLUMNS($F$7:Z$7),"",INDEX(TableDiv[[GASB]:[GASB]],_xlfn.AGGREGATE(15,3,(TableDiv[[Agency]:[Agency]]=$E867)/(TableDiv[[Agency]:[Agency]]=$E867)*(ROW(TableDiv[Agency])-ROW(TableDiv[[#Headers],[Agency]])),COLUMNS($F$7:Z$7))))</f>
        <v/>
      </c>
      <c r="AA867" s="1069" t="str" cm="1">
        <f t="array" ref="AA867">IF($D867&lt;COLUMNS($F$7:AA$7),"",INDEX(TableDiv[[GASB]:[GASB]],_xlfn.AGGREGATE(15,3,(TableDiv[[Agency]:[Agency]]=$E867)/(TableDiv[[Agency]:[Agency]]=$E867)*(ROW(TableDiv[Agency])-ROW(TableDiv[[#Headers],[Agency]])),COLUMNS($F$7:AA$7))))</f>
        <v/>
      </c>
      <c r="AB867" s="1069" t="str" cm="1">
        <f t="array" ref="AB867">IF($D867&lt;COLUMNS($F$7:AB$7),"",INDEX(TableDiv[[GASB]:[GASB]],_xlfn.AGGREGATE(15,3,(TableDiv[[Agency]:[Agency]]=$E867)/(TableDiv[[Agency]:[Agency]]=$E867)*(ROW(TableDiv[Agency])-ROW(TableDiv[[#Headers],[Agency]])),COLUMNS($F$7:AB$7))))</f>
        <v/>
      </c>
      <c r="AC867" s="1069" t="str" cm="1">
        <f t="array" ref="AC867">IF($D867&lt;COLUMNS($F$7:AC$7),"",INDEX(TableDiv[[GASB]:[GASB]],_xlfn.AGGREGATE(15,3,(TableDiv[[Agency]:[Agency]]=$E867)/(TableDiv[[Agency]:[Agency]]=$E867)*(ROW(TableDiv[Agency])-ROW(TableDiv[[#Headers],[Agency]])),COLUMNS($F$7:AC$7))))</f>
        <v/>
      </c>
      <c r="AD867" s="1069" t="str" cm="1">
        <f t="array" ref="AD867">IF($D867&lt;COLUMNS($F$7:AD$7),"",INDEX(TableDiv[[GASB]:[GASB]],_xlfn.AGGREGATE(15,3,(TableDiv[[Agency]:[Agency]]=$E867)/(TableDiv[[Agency]:[Agency]]=$E867)*(ROW(TableDiv[Agency])-ROW(TableDiv[[#Headers],[Agency]])),COLUMNS($F$7:AD$7))))</f>
        <v/>
      </c>
      <c r="AE867" s="1069" t="str" cm="1">
        <f t="array" ref="AE867">IF($D867&lt;COLUMNS($F$7:AE$7),"",INDEX(TableDiv[[GASB]:[GASB]],_xlfn.AGGREGATE(15,3,(TableDiv[[Agency]:[Agency]]=$E867)/(TableDiv[[Agency]:[Agency]]=$E867)*(ROW(TableDiv[Agency])-ROW(TableDiv[[#Headers],[Agency]])),COLUMNS($F$7:AE$7))))</f>
        <v/>
      </c>
      <c r="AF867" s="1069" t="str" cm="1">
        <f t="array" ref="AF867">IF($D867&lt;COLUMNS($F$7:AF$7),"",INDEX(TableDiv[[GASB]:[GASB]],_xlfn.AGGREGATE(15,3,(TableDiv[[Agency]:[Agency]]=$E867)/(TableDiv[[Agency]:[Agency]]=$E867)*(ROW(TableDiv[Agency])-ROW(TableDiv[[#Headers],[Agency]])),COLUMNS($F$7:AF$7))))</f>
        <v/>
      </c>
      <c r="AG867" s="1069" t="str" cm="1">
        <f t="array" ref="AG867">IF($D867&lt;COLUMNS($F$7:AG$7),"",INDEX(TableDiv[[GASB]:[GASB]],_xlfn.AGGREGATE(15,3,(TableDiv[[Agency]:[Agency]]=$E867)/(TableDiv[[Agency]:[Agency]]=$E867)*(ROW(TableDiv[Agency])-ROW(TableDiv[[#Headers],[Agency]])),COLUMNS($F$7:AG$7))))</f>
        <v/>
      </c>
      <c r="AH867" s="1069" t="str" cm="1">
        <f t="array" ref="AH867">IF($D867&lt;COLUMNS($F$7:AH$7),"",INDEX(TableDiv[[GASB]:[GASB]],_xlfn.AGGREGATE(15,3,(TableDiv[[Agency]:[Agency]]=$E867)/(TableDiv[[Agency]:[Agency]]=$E867)*(ROW(TableDiv[Agency])-ROW(TableDiv[[#Headers],[Agency]])),COLUMNS($F$7:AH$7))))</f>
        <v/>
      </c>
      <c r="AI867" s="1069" t="str" cm="1">
        <f t="array" ref="AI867">IF($D867&lt;COLUMNS($F$7:AI$7),"",INDEX(TableDiv[[GASB]:[GASB]],_xlfn.AGGREGATE(15,3,(TableDiv[[Agency]:[Agency]]=$E867)/(TableDiv[[Agency]:[Agency]]=$E867)*(ROW(TableDiv[Agency])-ROW(TableDiv[[#Headers],[Agency]])),COLUMNS($F$7:AI$7))))</f>
        <v/>
      </c>
      <c r="AJ867" s="1069" t="str" cm="1">
        <f t="array" ref="AJ867">IF($D867&lt;COLUMNS($F$7:AJ$7),"",INDEX(TableDiv[[GASB]:[GASB]],_xlfn.AGGREGATE(15,3,(TableDiv[[Agency]:[Agency]]=$E867)/(TableDiv[[Agency]:[Agency]]=$E867)*(ROW(TableDiv[Agency])-ROW(TableDiv[[#Headers],[Agency]])),COLUMNS($F$7:AJ$7))))</f>
        <v/>
      </c>
      <c r="AK867" s="1069" t="str" cm="1">
        <f t="array" ref="AK867">IF($D867&lt;COLUMNS($F$7:AK$7),"",INDEX(TableDiv[[GASB]:[GASB]],_xlfn.AGGREGATE(15,3,(TableDiv[[Agency]:[Agency]]=$E867)/(TableDiv[[Agency]:[Agency]]=$E867)*(ROW(TableDiv[Agency])-ROW(TableDiv[[#Headers],[Agency]])),COLUMNS($F$7:AK$7))))</f>
        <v/>
      </c>
      <c r="AL867" s="1069" t="str" cm="1">
        <f t="array" ref="AL867">IF($D867&lt;COLUMNS($F$7:AL$7),"",INDEX(TableDiv[[GASB]:[GASB]],_xlfn.AGGREGATE(15,3,(TableDiv[[Agency]:[Agency]]=$E867)/(TableDiv[[Agency]:[Agency]]=$E867)*(ROW(TableDiv[Agency])-ROW(TableDiv[[#Headers],[Agency]])),COLUMNS($F$7:AL$7))))</f>
        <v/>
      </c>
      <c r="AM867" s="1069" t="str" cm="1">
        <f t="array" ref="AM867">IF($D867&lt;COLUMNS($F$7:AM$7),"",INDEX(TableDiv[[GASB]:[GASB]],_xlfn.AGGREGATE(15,3,(TableDiv[[Agency]:[Agency]]=$E867)/(TableDiv[[Agency]:[Agency]]=$E867)*(ROW(TableDiv[Agency])-ROW(TableDiv[[#Headers],[Agency]])),COLUMNS($F$7:AM$7))))</f>
        <v/>
      </c>
      <c r="AN867" s="1069"/>
      <c r="AO867" s="1069"/>
      <c r="AP867" s="1069"/>
      <c r="AQ867" s="1069"/>
      <c r="AR867" s="1069"/>
      <c r="AS867" s="1069"/>
    </row>
    <row r="868" spans="1:45">
      <c r="A868" s="1069"/>
      <c r="B868" s="1069"/>
      <c r="C868" s="1069"/>
      <c r="W868" s="1069" t="str" cm="1">
        <f t="array" ref="W868">IF($D868&lt;COLUMNS($F$7:W$7),"",INDEX(TableDiv[[GASB]:[GASB]],_xlfn.AGGREGATE(15,3,(TableDiv[[Agency]:[Agency]]=$E868)/(TableDiv[[Agency]:[Agency]]=$E868)*(ROW(TableDiv[Agency])-ROW(TableDiv[[#Headers],[Agency]])),COLUMNS($F$7:W$7))))</f>
        <v/>
      </c>
      <c r="X868" s="1069" t="str" cm="1">
        <f t="array" ref="X868">IF($D868&lt;COLUMNS($F$7:X$7),"",INDEX(TableDiv[[GASB]:[GASB]],_xlfn.AGGREGATE(15,3,(TableDiv[[Agency]:[Agency]]=$E868)/(TableDiv[[Agency]:[Agency]]=$E868)*(ROW(TableDiv[Agency])-ROW(TableDiv[[#Headers],[Agency]])),COLUMNS($F$7:X$7))))</f>
        <v/>
      </c>
      <c r="Y868" s="1069" t="str" cm="1">
        <f t="array" ref="Y868">IF($D868&lt;COLUMNS($F$7:Y$7),"",INDEX(TableDiv[[GASB]:[GASB]],_xlfn.AGGREGATE(15,3,(TableDiv[[Agency]:[Agency]]=$E868)/(TableDiv[[Agency]:[Agency]]=$E868)*(ROW(TableDiv[Agency])-ROW(TableDiv[[#Headers],[Agency]])),COLUMNS($F$7:Y$7))))</f>
        <v/>
      </c>
      <c r="Z868" s="1069" t="str" cm="1">
        <f t="array" ref="Z868">IF($D868&lt;COLUMNS($F$7:Z$7),"",INDEX(TableDiv[[GASB]:[GASB]],_xlfn.AGGREGATE(15,3,(TableDiv[[Agency]:[Agency]]=$E868)/(TableDiv[[Agency]:[Agency]]=$E868)*(ROW(TableDiv[Agency])-ROW(TableDiv[[#Headers],[Agency]])),COLUMNS($F$7:Z$7))))</f>
        <v/>
      </c>
      <c r="AA868" s="1069" t="str" cm="1">
        <f t="array" ref="AA868">IF($D868&lt;COLUMNS($F$7:AA$7),"",INDEX(TableDiv[[GASB]:[GASB]],_xlfn.AGGREGATE(15,3,(TableDiv[[Agency]:[Agency]]=$E868)/(TableDiv[[Agency]:[Agency]]=$E868)*(ROW(TableDiv[Agency])-ROW(TableDiv[[#Headers],[Agency]])),COLUMNS($F$7:AA$7))))</f>
        <v/>
      </c>
      <c r="AB868" s="1069" t="str" cm="1">
        <f t="array" ref="AB868">IF($D868&lt;COLUMNS($F$7:AB$7),"",INDEX(TableDiv[[GASB]:[GASB]],_xlfn.AGGREGATE(15,3,(TableDiv[[Agency]:[Agency]]=$E868)/(TableDiv[[Agency]:[Agency]]=$E868)*(ROW(TableDiv[Agency])-ROW(TableDiv[[#Headers],[Agency]])),COLUMNS($F$7:AB$7))))</f>
        <v/>
      </c>
      <c r="AC868" s="1069" t="str" cm="1">
        <f t="array" ref="AC868">IF($D868&lt;COLUMNS($F$7:AC$7),"",INDEX(TableDiv[[GASB]:[GASB]],_xlfn.AGGREGATE(15,3,(TableDiv[[Agency]:[Agency]]=$E868)/(TableDiv[[Agency]:[Agency]]=$E868)*(ROW(TableDiv[Agency])-ROW(TableDiv[[#Headers],[Agency]])),COLUMNS($F$7:AC$7))))</f>
        <v/>
      </c>
      <c r="AD868" s="1069" t="str" cm="1">
        <f t="array" ref="AD868">IF($D868&lt;COLUMNS($F$7:AD$7),"",INDEX(TableDiv[[GASB]:[GASB]],_xlfn.AGGREGATE(15,3,(TableDiv[[Agency]:[Agency]]=$E868)/(TableDiv[[Agency]:[Agency]]=$E868)*(ROW(TableDiv[Agency])-ROW(TableDiv[[#Headers],[Agency]])),COLUMNS($F$7:AD$7))))</f>
        <v/>
      </c>
      <c r="AE868" s="1069" t="str" cm="1">
        <f t="array" ref="AE868">IF($D868&lt;COLUMNS($F$7:AE$7),"",INDEX(TableDiv[[GASB]:[GASB]],_xlfn.AGGREGATE(15,3,(TableDiv[[Agency]:[Agency]]=$E868)/(TableDiv[[Agency]:[Agency]]=$E868)*(ROW(TableDiv[Agency])-ROW(TableDiv[[#Headers],[Agency]])),COLUMNS($F$7:AE$7))))</f>
        <v/>
      </c>
      <c r="AF868" s="1069" t="str" cm="1">
        <f t="array" ref="AF868">IF($D868&lt;COLUMNS($F$7:AF$7),"",INDEX(TableDiv[[GASB]:[GASB]],_xlfn.AGGREGATE(15,3,(TableDiv[[Agency]:[Agency]]=$E868)/(TableDiv[[Agency]:[Agency]]=$E868)*(ROW(TableDiv[Agency])-ROW(TableDiv[[#Headers],[Agency]])),COLUMNS($F$7:AF$7))))</f>
        <v/>
      </c>
      <c r="AG868" s="1069" t="str" cm="1">
        <f t="array" ref="AG868">IF($D868&lt;COLUMNS($F$7:AG$7),"",INDEX(TableDiv[[GASB]:[GASB]],_xlfn.AGGREGATE(15,3,(TableDiv[[Agency]:[Agency]]=$E868)/(TableDiv[[Agency]:[Agency]]=$E868)*(ROW(TableDiv[Agency])-ROW(TableDiv[[#Headers],[Agency]])),COLUMNS($F$7:AG$7))))</f>
        <v/>
      </c>
      <c r="AH868" s="1069" t="str" cm="1">
        <f t="array" ref="AH868">IF($D868&lt;COLUMNS($F$7:AH$7),"",INDEX(TableDiv[[GASB]:[GASB]],_xlfn.AGGREGATE(15,3,(TableDiv[[Agency]:[Agency]]=$E868)/(TableDiv[[Agency]:[Agency]]=$E868)*(ROW(TableDiv[Agency])-ROW(TableDiv[[#Headers],[Agency]])),COLUMNS($F$7:AH$7))))</f>
        <v/>
      </c>
      <c r="AI868" s="1069" t="str" cm="1">
        <f t="array" ref="AI868">IF($D868&lt;COLUMNS($F$7:AI$7),"",INDEX(TableDiv[[GASB]:[GASB]],_xlfn.AGGREGATE(15,3,(TableDiv[[Agency]:[Agency]]=$E868)/(TableDiv[[Agency]:[Agency]]=$E868)*(ROW(TableDiv[Agency])-ROW(TableDiv[[#Headers],[Agency]])),COLUMNS($F$7:AI$7))))</f>
        <v/>
      </c>
      <c r="AJ868" s="1069" t="str" cm="1">
        <f t="array" ref="AJ868">IF($D868&lt;COLUMNS($F$7:AJ$7),"",INDEX(TableDiv[[GASB]:[GASB]],_xlfn.AGGREGATE(15,3,(TableDiv[[Agency]:[Agency]]=$E868)/(TableDiv[[Agency]:[Agency]]=$E868)*(ROW(TableDiv[Agency])-ROW(TableDiv[[#Headers],[Agency]])),COLUMNS($F$7:AJ$7))))</f>
        <v/>
      </c>
      <c r="AK868" s="1069" t="str" cm="1">
        <f t="array" ref="AK868">IF($D868&lt;COLUMNS($F$7:AK$7),"",INDEX(TableDiv[[GASB]:[GASB]],_xlfn.AGGREGATE(15,3,(TableDiv[[Agency]:[Agency]]=$E868)/(TableDiv[[Agency]:[Agency]]=$E868)*(ROW(TableDiv[Agency])-ROW(TableDiv[[#Headers],[Agency]])),COLUMNS($F$7:AK$7))))</f>
        <v/>
      </c>
      <c r="AL868" s="1069" t="str" cm="1">
        <f t="array" ref="AL868">IF($D868&lt;COLUMNS($F$7:AL$7),"",INDEX(TableDiv[[GASB]:[GASB]],_xlfn.AGGREGATE(15,3,(TableDiv[[Agency]:[Agency]]=$E868)/(TableDiv[[Agency]:[Agency]]=$E868)*(ROW(TableDiv[Agency])-ROW(TableDiv[[#Headers],[Agency]])),COLUMNS($F$7:AL$7))))</f>
        <v/>
      </c>
      <c r="AM868" s="1069" t="str" cm="1">
        <f t="array" ref="AM868">IF($D868&lt;COLUMNS($F$7:AM$7),"",INDEX(TableDiv[[GASB]:[GASB]],_xlfn.AGGREGATE(15,3,(TableDiv[[Agency]:[Agency]]=$E868)/(TableDiv[[Agency]:[Agency]]=$E868)*(ROW(TableDiv[Agency])-ROW(TableDiv[[#Headers],[Agency]])),COLUMNS($F$7:AM$7))))</f>
        <v/>
      </c>
      <c r="AN868" s="1069"/>
      <c r="AO868" s="1069"/>
      <c r="AP868" s="1069"/>
      <c r="AQ868" s="1069"/>
      <c r="AR868" s="1069"/>
      <c r="AS868" s="1069"/>
    </row>
    <row r="869" spans="1:45">
      <c r="A869" s="1069"/>
      <c r="B869" s="1069"/>
      <c r="C869" s="1069"/>
      <c r="W869" s="1069" t="str" cm="1">
        <f t="array" ref="W869">IF($D869&lt;COLUMNS($F$7:W$7),"",INDEX(TableDiv[[GASB]:[GASB]],_xlfn.AGGREGATE(15,3,(TableDiv[[Agency]:[Agency]]=$E869)/(TableDiv[[Agency]:[Agency]]=$E869)*(ROW(TableDiv[Agency])-ROW(TableDiv[[#Headers],[Agency]])),COLUMNS($F$7:W$7))))</f>
        <v/>
      </c>
      <c r="X869" s="1069" t="str" cm="1">
        <f t="array" ref="X869">IF($D869&lt;COLUMNS($F$7:X$7),"",INDEX(TableDiv[[GASB]:[GASB]],_xlfn.AGGREGATE(15,3,(TableDiv[[Agency]:[Agency]]=$E869)/(TableDiv[[Agency]:[Agency]]=$E869)*(ROW(TableDiv[Agency])-ROW(TableDiv[[#Headers],[Agency]])),COLUMNS($F$7:X$7))))</f>
        <v/>
      </c>
      <c r="Y869" s="1069" t="str" cm="1">
        <f t="array" ref="Y869">IF($D869&lt;COLUMNS($F$7:Y$7),"",INDEX(TableDiv[[GASB]:[GASB]],_xlfn.AGGREGATE(15,3,(TableDiv[[Agency]:[Agency]]=$E869)/(TableDiv[[Agency]:[Agency]]=$E869)*(ROW(TableDiv[Agency])-ROW(TableDiv[[#Headers],[Agency]])),COLUMNS($F$7:Y$7))))</f>
        <v/>
      </c>
      <c r="Z869" s="1069" t="str" cm="1">
        <f t="array" ref="Z869">IF($D869&lt;COLUMNS($F$7:Z$7),"",INDEX(TableDiv[[GASB]:[GASB]],_xlfn.AGGREGATE(15,3,(TableDiv[[Agency]:[Agency]]=$E869)/(TableDiv[[Agency]:[Agency]]=$E869)*(ROW(TableDiv[Agency])-ROW(TableDiv[[#Headers],[Agency]])),COLUMNS($F$7:Z$7))))</f>
        <v/>
      </c>
      <c r="AA869" s="1069" t="str" cm="1">
        <f t="array" ref="AA869">IF($D869&lt;COLUMNS($F$7:AA$7),"",INDEX(TableDiv[[GASB]:[GASB]],_xlfn.AGGREGATE(15,3,(TableDiv[[Agency]:[Agency]]=$E869)/(TableDiv[[Agency]:[Agency]]=$E869)*(ROW(TableDiv[Agency])-ROW(TableDiv[[#Headers],[Agency]])),COLUMNS($F$7:AA$7))))</f>
        <v/>
      </c>
      <c r="AB869" s="1069" t="str" cm="1">
        <f t="array" ref="AB869">IF($D869&lt;COLUMNS($F$7:AB$7),"",INDEX(TableDiv[[GASB]:[GASB]],_xlfn.AGGREGATE(15,3,(TableDiv[[Agency]:[Agency]]=$E869)/(TableDiv[[Agency]:[Agency]]=$E869)*(ROW(TableDiv[Agency])-ROW(TableDiv[[#Headers],[Agency]])),COLUMNS($F$7:AB$7))))</f>
        <v/>
      </c>
      <c r="AC869" s="1069" t="str" cm="1">
        <f t="array" ref="AC869">IF($D869&lt;COLUMNS($F$7:AC$7),"",INDEX(TableDiv[[GASB]:[GASB]],_xlfn.AGGREGATE(15,3,(TableDiv[[Agency]:[Agency]]=$E869)/(TableDiv[[Agency]:[Agency]]=$E869)*(ROW(TableDiv[Agency])-ROW(TableDiv[[#Headers],[Agency]])),COLUMNS($F$7:AC$7))))</f>
        <v/>
      </c>
      <c r="AD869" s="1069" t="str" cm="1">
        <f t="array" ref="AD869">IF($D869&lt;COLUMNS($F$7:AD$7),"",INDEX(TableDiv[[GASB]:[GASB]],_xlfn.AGGREGATE(15,3,(TableDiv[[Agency]:[Agency]]=$E869)/(TableDiv[[Agency]:[Agency]]=$E869)*(ROW(TableDiv[Agency])-ROW(TableDiv[[#Headers],[Agency]])),COLUMNS($F$7:AD$7))))</f>
        <v/>
      </c>
      <c r="AE869" s="1069" t="str" cm="1">
        <f t="array" ref="AE869">IF($D869&lt;COLUMNS($F$7:AE$7),"",INDEX(TableDiv[[GASB]:[GASB]],_xlfn.AGGREGATE(15,3,(TableDiv[[Agency]:[Agency]]=$E869)/(TableDiv[[Agency]:[Agency]]=$E869)*(ROW(TableDiv[Agency])-ROW(TableDiv[[#Headers],[Agency]])),COLUMNS($F$7:AE$7))))</f>
        <v/>
      </c>
      <c r="AF869" s="1069" t="str" cm="1">
        <f t="array" ref="AF869">IF($D869&lt;COLUMNS($F$7:AF$7),"",INDEX(TableDiv[[GASB]:[GASB]],_xlfn.AGGREGATE(15,3,(TableDiv[[Agency]:[Agency]]=$E869)/(TableDiv[[Agency]:[Agency]]=$E869)*(ROW(TableDiv[Agency])-ROW(TableDiv[[#Headers],[Agency]])),COLUMNS($F$7:AF$7))))</f>
        <v/>
      </c>
      <c r="AG869" s="1069" t="str" cm="1">
        <f t="array" ref="AG869">IF($D869&lt;COLUMNS($F$7:AG$7),"",INDEX(TableDiv[[GASB]:[GASB]],_xlfn.AGGREGATE(15,3,(TableDiv[[Agency]:[Agency]]=$E869)/(TableDiv[[Agency]:[Agency]]=$E869)*(ROW(TableDiv[Agency])-ROW(TableDiv[[#Headers],[Agency]])),COLUMNS($F$7:AG$7))))</f>
        <v/>
      </c>
      <c r="AH869" s="1069" t="str" cm="1">
        <f t="array" ref="AH869">IF($D869&lt;COLUMNS($F$7:AH$7),"",INDEX(TableDiv[[GASB]:[GASB]],_xlfn.AGGREGATE(15,3,(TableDiv[[Agency]:[Agency]]=$E869)/(TableDiv[[Agency]:[Agency]]=$E869)*(ROW(TableDiv[Agency])-ROW(TableDiv[[#Headers],[Agency]])),COLUMNS($F$7:AH$7))))</f>
        <v/>
      </c>
      <c r="AI869" s="1069" t="str" cm="1">
        <f t="array" ref="AI869">IF($D869&lt;COLUMNS($F$7:AI$7),"",INDEX(TableDiv[[GASB]:[GASB]],_xlfn.AGGREGATE(15,3,(TableDiv[[Agency]:[Agency]]=$E869)/(TableDiv[[Agency]:[Agency]]=$E869)*(ROW(TableDiv[Agency])-ROW(TableDiv[[#Headers],[Agency]])),COLUMNS($F$7:AI$7))))</f>
        <v/>
      </c>
      <c r="AJ869" s="1069" t="str" cm="1">
        <f t="array" ref="AJ869">IF($D869&lt;COLUMNS($F$7:AJ$7),"",INDEX(TableDiv[[GASB]:[GASB]],_xlfn.AGGREGATE(15,3,(TableDiv[[Agency]:[Agency]]=$E869)/(TableDiv[[Agency]:[Agency]]=$E869)*(ROW(TableDiv[Agency])-ROW(TableDiv[[#Headers],[Agency]])),COLUMNS($F$7:AJ$7))))</f>
        <v/>
      </c>
      <c r="AK869" s="1069" t="str" cm="1">
        <f t="array" ref="AK869">IF($D869&lt;COLUMNS($F$7:AK$7),"",INDEX(TableDiv[[GASB]:[GASB]],_xlfn.AGGREGATE(15,3,(TableDiv[[Agency]:[Agency]]=$E869)/(TableDiv[[Agency]:[Agency]]=$E869)*(ROW(TableDiv[Agency])-ROW(TableDiv[[#Headers],[Agency]])),COLUMNS($F$7:AK$7))))</f>
        <v/>
      </c>
      <c r="AL869" s="1069" t="str" cm="1">
        <f t="array" ref="AL869">IF($D869&lt;COLUMNS($F$7:AL$7),"",INDEX(TableDiv[[GASB]:[GASB]],_xlfn.AGGREGATE(15,3,(TableDiv[[Agency]:[Agency]]=$E869)/(TableDiv[[Agency]:[Agency]]=$E869)*(ROW(TableDiv[Agency])-ROW(TableDiv[[#Headers],[Agency]])),COLUMNS($F$7:AL$7))))</f>
        <v/>
      </c>
      <c r="AM869" s="1069" t="str" cm="1">
        <f t="array" ref="AM869">IF($D869&lt;COLUMNS($F$7:AM$7),"",INDEX(TableDiv[[GASB]:[GASB]],_xlfn.AGGREGATE(15,3,(TableDiv[[Agency]:[Agency]]=$E869)/(TableDiv[[Agency]:[Agency]]=$E869)*(ROW(TableDiv[Agency])-ROW(TableDiv[[#Headers],[Agency]])),COLUMNS($F$7:AM$7))))</f>
        <v/>
      </c>
      <c r="AN869" s="1069"/>
      <c r="AO869" s="1069"/>
      <c r="AP869" s="1069"/>
      <c r="AQ869" s="1069"/>
      <c r="AR869" s="1069"/>
      <c r="AS869" s="1069"/>
    </row>
    <row r="870" spans="1:45">
      <c r="A870" s="1069"/>
      <c r="B870" s="1069"/>
      <c r="C870" s="1069"/>
      <c r="W870" s="1069" t="str" cm="1">
        <f t="array" ref="W870">IF($D870&lt;COLUMNS($F$7:W$7),"",INDEX(TableDiv[[GASB]:[GASB]],_xlfn.AGGREGATE(15,3,(TableDiv[[Agency]:[Agency]]=$E870)/(TableDiv[[Agency]:[Agency]]=$E870)*(ROW(TableDiv[Agency])-ROW(TableDiv[[#Headers],[Agency]])),COLUMNS($F$7:W$7))))</f>
        <v/>
      </c>
      <c r="X870" s="1069" t="str" cm="1">
        <f t="array" ref="X870">IF($D870&lt;COLUMNS($F$7:X$7),"",INDEX(TableDiv[[GASB]:[GASB]],_xlfn.AGGREGATE(15,3,(TableDiv[[Agency]:[Agency]]=$E870)/(TableDiv[[Agency]:[Agency]]=$E870)*(ROW(TableDiv[Agency])-ROW(TableDiv[[#Headers],[Agency]])),COLUMNS($F$7:X$7))))</f>
        <v/>
      </c>
      <c r="Y870" s="1069" t="str" cm="1">
        <f t="array" ref="Y870">IF($D870&lt;COLUMNS($F$7:Y$7),"",INDEX(TableDiv[[GASB]:[GASB]],_xlfn.AGGREGATE(15,3,(TableDiv[[Agency]:[Agency]]=$E870)/(TableDiv[[Agency]:[Agency]]=$E870)*(ROW(TableDiv[Agency])-ROW(TableDiv[[#Headers],[Agency]])),COLUMNS($F$7:Y$7))))</f>
        <v/>
      </c>
      <c r="Z870" s="1069" t="str" cm="1">
        <f t="array" ref="Z870">IF($D870&lt;COLUMNS($F$7:Z$7),"",INDEX(TableDiv[[GASB]:[GASB]],_xlfn.AGGREGATE(15,3,(TableDiv[[Agency]:[Agency]]=$E870)/(TableDiv[[Agency]:[Agency]]=$E870)*(ROW(TableDiv[Agency])-ROW(TableDiv[[#Headers],[Agency]])),COLUMNS($F$7:Z$7))))</f>
        <v/>
      </c>
      <c r="AA870" s="1069" t="str" cm="1">
        <f t="array" ref="AA870">IF($D870&lt;COLUMNS($F$7:AA$7),"",INDEX(TableDiv[[GASB]:[GASB]],_xlfn.AGGREGATE(15,3,(TableDiv[[Agency]:[Agency]]=$E870)/(TableDiv[[Agency]:[Agency]]=$E870)*(ROW(TableDiv[Agency])-ROW(TableDiv[[#Headers],[Agency]])),COLUMNS($F$7:AA$7))))</f>
        <v/>
      </c>
      <c r="AB870" s="1069" t="str" cm="1">
        <f t="array" ref="AB870">IF($D870&lt;COLUMNS($F$7:AB$7),"",INDEX(TableDiv[[GASB]:[GASB]],_xlfn.AGGREGATE(15,3,(TableDiv[[Agency]:[Agency]]=$E870)/(TableDiv[[Agency]:[Agency]]=$E870)*(ROW(TableDiv[Agency])-ROW(TableDiv[[#Headers],[Agency]])),COLUMNS($F$7:AB$7))))</f>
        <v/>
      </c>
      <c r="AC870" s="1069" t="str" cm="1">
        <f t="array" ref="AC870">IF($D870&lt;COLUMNS($F$7:AC$7),"",INDEX(TableDiv[[GASB]:[GASB]],_xlfn.AGGREGATE(15,3,(TableDiv[[Agency]:[Agency]]=$E870)/(TableDiv[[Agency]:[Agency]]=$E870)*(ROW(TableDiv[Agency])-ROW(TableDiv[[#Headers],[Agency]])),COLUMNS($F$7:AC$7))))</f>
        <v/>
      </c>
      <c r="AD870" s="1069" t="str" cm="1">
        <f t="array" ref="AD870">IF($D870&lt;COLUMNS($F$7:AD$7),"",INDEX(TableDiv[[GASB]:[GASB]],_xlfn.AGGREGATE(15,3,(TableDiv[[Agency]:[Agency]]=$E870)/(TableDiv[[Agency]:[Agency]]=$E870)*(ROW(TableDiv[Agency])-ROW(TableDiv[[#Headers],[Agency]])),COLUMNS($F$7:AD$7))))</f>
        <v/>
      </c>
      <c r="AE870" s="1069" t="str" cm="1">
        <f t="array" ref="AE870">IF($D870&lt;COLUMNS($F$7:AE$7),"",INDEX(TableDiv[[GASB]:[GASB]],_xlfn.AGGREGATE(15,3,(TableDiv[[Agency]:[Agency]]=$E870)/(TableDiv[[Agency]:[Agency]]=$E870)*(ROW(TableDiv[Agency])-ROW(TableDiv[[#Headers],[Agency]])),COLUMNS($F$7:AE$7))))</f>
        <v/>
      </c>
      <c r="AF870" s="1069" t="str" cm="1">
        <f t="array" ref="AF870">IF($D870&lt;COLUMNS($F$7:AF$7),"",INDEX(TableDiv[[GASB]:[GASB]],_xlfn.AGGREGATE(15,3,(TableDiv[[Agency]:[Agency]]=$E870)/(TableDiv[[Agency]:[Agency]]=$E870)*(ROW(TableDiv[Agency])-ROW(TableDiv[[#Headers],[Agency]])),COLUMNS($F$7:AF$7))))</f>
        <v/>
      </c>
      <c r="AG870" s="1069" t="str" cm="1">
        <f t="array" ref="AG870">IF($D870&lt;COLUMNS($F$7:AG$7),"",INDEX(TableDiv[[GASB]:[GASB]],_xlfn.AGGREGATE(15,3,(TableDiv[[Agency]:[Agency]]=$E870)/(TableDiv[[Agency]:[Agency]]=$E870)*(ROW(TableDiv[Agency])-ROW(TableDiv[[#Headers],[Agency]])),COLUMNS($F$7:AG$7))))</f>
        <v/>
      </c>
      <c r="AH870" s="1069" t="str" cm="1">
        <f t="array" ref="AH870">IF($D870&lt;COLUMNS($F$7:AH$7),"",INDEX(TableDiv[[GASB]:[GASB]],_xlfn.AGGREGATE(15,3,(TableDiv[[Agency]:[Agency]]=$E870)/(TableDiv[[Agency]:[Agency]]=$E870)*(ROW(TableDiv[Agency])-ROW(TableDiv[[#Headers],[Agency]])),COLUMNS($F$7:AH$7))))</f>
        <v/>
      </c>
      <c r="AI870" s="1069" t="str" cm="1">
        <f t="array" ref="AI870">IF($D870&lt;COLUMNS($F$7:AI$7),"",INDEX(TableDiv[[GASB]:[GASB]],_xlfn.AGGREGATE(15,3,(TableDiv[[Agency]:[Agency]]=$E870)/(TableDiv[[Agency]:[Agency]]=$E870)*(ROW(TableDiv[Agency])-ROW(TableDiv[[#Headers],[Agency]])),COLUMNS($F$7:AI$7))))</f>
        <v/>
      </c>
      <c r="AJ870" s="1069" t="str" cm="1">
        <f t="array" ref="AJ870">IF($D870&lt;COLUMNS($F$7:AJ$7),"",INDEX(TableDiv[[GASB]:[GASB]],_xlfn.AGGREGATE(15,3,(TableDiv[[Agency]:[Agency]]=$E870)/(TableDiv[[Agency]:[Agency]]=$E870)*(ROW(TableDiv[Agency])-ROW(TableDiv[[#Headers],[Agency]])),COLUMNS($F$7:AJ$7))))</f>
        <v/>
      </c>
      <c r="AK870" s="1069" t="str" cm="1">
        <f t="array" ref="AK870">IF($D870&lt;COLUMNS($F$7:AK$7),"",INDEX(TableDiv[[GASB]:[GASB]],_xlfn.AGGREGATE(15,3,(TableDiv[[Agency]:[Agency]]=$E870)/(TableDiv[[Agency]:[Agency]]=$E870)*(ROW(TableDiv[Agency])-ROW(TableDiv[[#Headers],[Agency]])),COLUMNS($F$7:AK$7))))</f>
        <v/>
      </c>
      <c r="AL870" s="1069" t="str" cm="1">
        <f t="array" ref="AL870">IF($D870&lt;COLUMNS($F$7:AL$7),"",INDEX(TableDiv[[GASB]:[GASB]],_xlfn.AGGREGATE(15,3,(TableDiv[[Agency]:[Agency]]=$E870)/(TableDiv[[Agency]:[Agency]]=$E870)*(ROW(TableDiv[Agency])-ROW(TableDiv[[#Headers],[Agency]])),COLUMNS($F$7:AL$7))))</f>
        <v/>
      </c>
      <c r="AM870" s="1069" t="str" cm="1">
        <f t="array" ref="AM870">IF($D870&lt;COLUMNS($F$7:AM$7),"",INDEX(TableDiv[[GASB]:[GASB]],_xlfn.AGGREGATE(15,3,(TableDiv[[Agency]:[Agency]]=$E870)/(TableDiv[[Agency]:[Agency]]=$E870)*(ROW(TableDiv[Agency])-ROW(TableDiv[[#Headers],[Agency]])),COLUMNS($F$7:AM$7))))</f>
        <v/>
      </c>
      <c r="AN870" s="1069"/>
      <c r="AO870" s="1069"/>
      <c r="AP870" s="1069"/>
      <c r="AQ870" s="1069"/>
      <c r="AR870" s="1069"/>
      <c r="AS870" s="1069"/>
    </row>
    <row r="871" spans="1:45">
      <c r="A871" s="1069"/>
      <c r="B871" s="1069"/>
      <c r="C871" s="1069"/>
      <c r="W871" s="1069" t="str" cm="1">
        <f t="array" ref="W871">IF($D871&lt;COLUMNS($F$7:W$7),"",INDEX(TableDiv[[GASB]:[GASB]],_xlfn.AGGREGATE(15,3,(TableDiv[[Agency]:[Agency]]=$E871)/(TableDiv[[Agency]:[Agency]]=$E871)*(ROW(TableDiv[Agency])-ROW(TableDiv[[#Headers],[Agency]])),COLUMNS($F$7:W$7))))</f>
        <v/>
      </c>
      <c r="X871" s="1069" t="str" cm="1">
        <f t="array" ref="X871">IF($D871&lt;COLUMNS($F$7:X$7),"",INDEX(TableDiv[[GASB]:[GASB]],_xlfn.AGGREGATE(15,3,(TableDiv[[Agency]:[Agency]]=$E871)/(TableDiv[[Agency]:[Agency]]=$E871)*(ROW(TableDiv[Agency])-ROW(TableDiv[[#Headers],[Agency]])),COLUMNS($F$7:X$7))))</f>
        <v/>
      </c>
      <c r="Y871" s="1069" t="str" cm="1">
        <f t="array" ref="Y871">IF($D871&lt;COLUMNS($F$7:Y$7),"",INDEX(TableDiv[[GASB]:[GASB]],_xlfn.AGGREGATE(15,3,(TableDiv[[Agency]:[Agency]]=$E871)/(TableDiv[[Agency]:[Agency]]=$E871)*(ROW(TableDiv[Agency])-ROW(TableDiv[[#Headers],[Agency]])),COLUMNS($F$7:Y$7))))</f>
        <v/>
      </c>
      <c r="Z871" s="1069" t="str" cm="1">
        <f t="array" ref="Z871">IF($D871&lt;COLUMNS($F$7:Z$7),"",INDEX(TableDiv[[GASB]:[GASB]],_xlfn.AGGREGATE(15,3,(TableDiv[[Agency]:[Agency]]=$E871)/(TableDiv[[Agency]:[Agency]]=$E871)*(ROW(TableDiv[Agency])-ROW(TableDiv[[#Headers],[Agency]])),COLUMNS($F$7:Z$7))))</f>
        <v/>
      </c>
      <c r="AA871" s="1069" t="str" cm="1">
        <f t="array" ref="AA871">IF($D871&lt;COLUMNS($F$7:AA$7),"",INDEX(TableDiv[[GASB]:[GASB]],_xlfn.AGGREGATE(15,3,(TableDiv[[Agency]:[Agency]]=$E871)/(TableDiv[[Agency]:[Agency]]=$E871)*(ROW(TableDiv[Agency])-ROW(TableDiv[[#Headers],[Agency]])),COLUMNS($F$7:AA$7))))</f>
        <v/>
      </c>
      <c r="AB871" s="1069" t="str" cm="1">
        <f t="array" ref="AB871">IF($D871&lt;COLUMNS($F$7:AB$7),"",INDEX(TableDiv[[GASB]:[GASB]],_xlfn.AGGREGATE(15,3,(TableDiv[[Agency]:[Agency]]=$E871)/(TableDiv[[Agency]:[Agency]]=$E871)*(ROW(TableDiv[Agency])-ROW(TableDiv[[#Headers],[Agency]])),COLUMNS($F$7:AB$7))))</f>
        <v/>
      </c>
      <c r="AC871" s="1069" t="str" cm="1">
        <f t="array" ref="AC871">IF($D871&lt;COLUMNS($F$7:AC$7),"",INDEX(TableDiv[[GASB]:[GASB]],_xlfn.AGGREGATE(15,3,(TableDiv[[Agency]:[Agency]]=$E871)/(TableDiv[[Agency]:[Agency]]=$E871)*(ROW(TableDiv[Agency])-ROW(TableDiv[[#Headers],[Agency]])),COLUMNS($F$7:AC$7))))</f>
        <v/>
      </c>
      <c r="AD871" s="1069" t="str" cm="1">
        <f t="array" ref="AD871">IF($D871&lt;COLUMNS($F$7:AD$7),"",INDEX(TableDiv[[GASB]:[GASB]],_xlfn.AGGREGATE(15,3,(TableDiv[[Agency]:[Agency]]=$E871)/(TableDiv[[Agency]:[Agency]]=$E871)*(ROW(TableDiv[Agency])-ROW(TableDiv[[#Headers],[Agency]])),COLUMNS($F$7:AD$7))))</f>
        <v/>
      </c>
      <c r="AE871" s="1069" t="str" cm="1">
        <f t="array" ref="AE871">IF($D871&lt;COLUMNS($F$7:AE$7),"",INDEX(TableDiv[[GASB]:[GASB]],_xlfn.AGGREGATE(15,3,(TableDiv[[Agency]:[Agency]]=$E871)/(TableDiv[[Agency]:[Agency]]=$E871)*(ROW(TableDiv[Agency])-ROW(TableDiv[[#Headers],[Agency]])),COLUMNS($F$7:AE$7))))</f>
        <v/>
      </c>
      <c r="AF871" s="1069" t="str" cm="1">
        <f t="array" ref="AF871">IF($D871&lt;COLUMNS($F$7:AF$7),"",INDEX(TableDiv[[GASB]:[GASB]],_xlfn.AGGREGATE(15,3,(TableDiv[[Agency]:[Agency]]=$E871)/(TableDiv[[Agency]:[Agency]]=$E871)*(ROW(TableDiv[Agency])-ROW(TableDiv[[#Headers],[Agency]])),COLUMNS($F$7:AF$7))))</f>
        <v/>
      </c>
      <c r="AG871" s="1069" t="str" cm="1">
        <f t="array" ref="AG871">IF($D871&lt;COLUMNS($F$7:AG$7),"",INDEX(TableDiv[[GASB]:[GASB]],_xlfn.AGGREGATE(15,3,(TableDiv[[Agency]:[Agency]]=$E871)/(TableDiv[[Agency]:[Agency]]=$E871)*(ROW(TableDiv[Agency])-ROW(TableDiv[[#Headers],[Agency]])),COLUMNS($F$7:AG$7))))</f>
        <v/>
      </c>
      <c r="AH871" s="1069" t="str" cm="1">
        <f t="array" ref="AH871">IF($D871&lt;COLUMNS($F$7:AH$7),"",INDEX(TableDiv[[GASB]:[GASB]],_xlfn.AGGREGATE(15,3,(TableDiv[[Agency]:[Agency]]=$E871)/(TableDiv[[Agency]:[Agency]]=$E871)*(ROW(TableDiv[Agency])-ROW(TableDiv[[#Headers],[Agency]])),COLUMNS($F$7:AH$7))))</f>
        <v/>
      </c>
      <c r="AI871" s="1069" t="str" cm="1">
        <f t="array" ref="AI871">IF($D871&lt;COLUMNS($F$7:AI$7),"",INDEX(TableDiv[[GASB]:[GASB]],_xlfn.AGGREGATE(15,3,(TableDiv[[Agency]:[Agency]]=$E871)/(TableDiv[[Agency]:[Agency]]=$E871)*(ROW(TableDiv[Agency])-ROW(TableDiv[[#Headers],[Agency]])),COLUMNS($F$7:AI$7))))</f>
        <v/>
      </c>
      <c r="AJ871" s="1069" t="str" cm="1">
        <f t="array" ref="AJ871">IF($D871&lt;COLUMNS($F$7:AJ$7),"",INDEX(TableDiv[[GASB]:[GASB]],_xlfn.AGGREGATE(15,3,(TableDiv[[Agency]:[Agency]]=$E871)/(TableDiv[[Agency]:[Agency]]=$E871)*(ROW(TableDiv[Agency])-ROW(TableDiv[[#Headers],[Agency]])),COLUMNS($F$7:AJ$7))))</f>
        <v/>
      </c>
      <c r="AK871" s="1069" t="str" cm="1">
        <f t="array" ref="AK871">IF($D871&lt;COLUMNS($F$7:AK$7),"",INDEX(TableDiv[[GASB]:[GASB]],_xlfn.AGGREGATE(15,3,(TableDiv[[Agency]:[Agency]]=$E871)/(TableDiv[[Agency]:[Agency]]=$E871)*(ROW(TableDiv[Agency])-ROW(TableDiv[[#Headers],[Agency]])),COLUMNS($F$7:AK$7))))</f>
        <v/>
      </c>
      <c r="AL871" s="1069" t="str" cm="1">
        <f t="array" ref="AL871">IF($D871&lt;COLUMNS($F$7:AL$7),"",INDEX(TableDiv[[GASB]:[GASB]],_xlfn.AGGREGATE(15,3,(TableDiv[[Agency]:[Agency]]=$E871)/(TableDiv[[Agency]:[Agency]]=$E871)*(ROW(TableDiv[Agency])-ROW(TableDiv[[#Headers],[Agency]])),COLUMNS($F$7:AL$7))))</f>
        <v/>
      </c>
      <c r="AM871" s="1069" t="str" cm="1">
        <f t="array" ref="AM871">IF($D871&lt;COLUMNS($F$7:AM$7),"",INDEX(TableDiv[[GASB]:[GASB]],_xlfn.AGGREGATE(15,3,(TableDiv[[Agency]:[Agency]]=$E871)/(TableDiv[[Agency]:[Agency]]=$E871)*(ROW(TableDiv[Agency])-ROW(TableDiv[[#Headers],[Agency]])),COLUMNS($F$7:AM$7))))</f>
        <v/>
      </c>
      <c r="AN871" s="1069"/>
      <c r="AO871" s="1069"/>
      <c r="AP871" s="1069"/>
      <c r="AQ871" s="1069"/>
      <c r="AR871" s="1069"/>
      <c r="AS871" s="1069"/>
    </row>
    <row r="872" spans="1:45">
      <c r="A872" s="1069"/>
      <c r="B872" s="1069"/>
      <c r="C872" s="1069"/>
      <c r="W872" s="1069" t="str" cm="1">
        <f t="array" ref="W872">IF($D872&lt;COLUMNS($F$7:W$7),"",INDEX(TableDiv[[GASB]:[GASB]],_xlfn.AGGREGATE(15,3,(TableDiv[[Agency]:[Agency]]=$E872)/(TableDiv[[Agency]:[Agency]]=$E872)*(ROW(TableDiv[Agency])-ROW(TableDiv[[#Headers],[Agency]])),COLUMNS($F$7:W$7))))</f>
        <v/>
      </c>
      <c r="X872" s="1069" t="str" cm="1">
        <f t="array" ref="X872">IF($D872&lt;COLUMNS($F$7:X$7),"",INDEX(TableDiv[[GASB]:[GASB]],_xlfn.AGGREGATE(15,3,(TableDiv[[Agency]:[Agency]]=$E872)/(TableDiv[[Agency]:[Agency]]=$E872)*(ROW(TableDiv[Agency])-ROW(TableDiv[[#Headers],[Agency]])),COLUMNS($F$7:X$7))))</f>
        <v/>
      </c>
      <c r="Y872" s="1069" t="str" cm="1">
        <f t="array" ref="Y872">IF($D872&lt;COLUMNS($F$7:Y$7),"",INDEX(TableDiv[[GASB]:[GASB]],_xlfn.AGGREGATE(15,3,(TableDiv[[Agency]:[Agency]]=$E872)/(TableDiv[[Agency]:[Agency]]=$E872)*(ROW(TableDiv[Agency])-ROW(TableDiv[[#Headers],[Agency]])),COLUMNS($F$7:Y$7))))</f>
        <v/>
      </c>
      <c r="Z872" s="1069" t="str" cm="1">
        <f t="array" ref="Z872">IF($D872&lt;COLUMNS($F$7:Z$7),"",INDEX(TableDiv[[GASB]:[GASB]],_xlfn.AGGREGATE(15,3,(TableDiv[[Agency]:[Agency]]=$E872)/(TableDiv[[Agency]:[Agency]]=$E872)*(ROW(TableDiv[Agency])-ROW(TableDiv[[#Headers],[Agency]])),COLUMNS($F$7:Z$7))))</f>
        <v/>
      </c>
      <c r="AA872" s="1069" t="str" cm="1">
        <f t="array" ref="AA872">IF($D872&lt;COLUMNS($F$7:AA$7),"",INDEX(TableDiv[[GASB]:[GASB]],_xlfn.AGGREGATE(15,3,(TableDiv[[Agency]:[Agency]]=$E872)/(TableDiv[[Agency]:[Agency]]=$E872)*(ROW(TableDiv[Agency])-ROW(TableDiv[[#Headers],[Agency]])),COLUMNS($F$7:AA$7))))</f>
        <v/>
      </c>
      <c r="AB872" s="1069" t="str" cm="1">
        <f t="array" ref="AB872">IF($D872&lt;COLUMNS($F$7:AB$7),"",INDEX(TableDiv[[GASB]:[GASB]],_xlfn.AGGREGATE(15,3,(TableDiv[[Agency]:[Agency]]=$E872)/(TableDiv[[Agency]:[Agency]]=$E872)*(ROW(TableDiv[Agency])-ROW(TableDiv[[#Headers],[Agency]])),COLUMNS($F$7:AB$7))))</f>
        <v/>
      </c>
      <c r="AC872" s="1069" t="str" cm="1">
        <f t="array" ref="AC872">IF($D872&lt;COLUMNS($F$7:AC$7),"",INDEX(TableDiv[[GASB]:[GASB]],_xlfn.AGGREGATE(15,3,(TableDiv[[Agency]:[Agency]]=$E872)/(TableDiv[[Agency]:[Agency]]=$E872)*(ROW(TableDiv[Agency])-ROW(TableDiv[[#Headers],[Agency]])),COLUMNS($F$7:AC$7))))</f>
        <v/>
      </c>
      <c r="AD872" s="1069" t="str" cm="1">
        <f t="array" ref="AD872">IF($D872&lt;COLUMNS($F$7:AD$7),"",INDEX(TableDiv[[GASB]:[GASB]],_xlfn.AGGREGATE(15,3,(TableDiv[[Agency]:[Agency]]=$E872)/(TableDiv[[Agency]:[Agency]]=$E872)*(ROW(TableDiv[Agency])-ROW(TableDiv[[#Headers],[Agency]])),COLUMNS($F$7:AD$7))))</f>
        <v/>
      </c>
      <c r="AE872" s="1069" t="str" cm="1">
        <f t="array" ref="AE872">IF($D872&lt;COLUMNS($F$7:AE$7),"",INDEX(TableDiv[[GASB]:[GASB]],_xlfn.AGGREGATE(15,3,(TableDiv[[Agency]:[Agency]]=$E872)/(TableDiv[[Agency]:[Agency]]=$E872)*(ROW(TableDiv[Agency])-ROW(TableDiv[[#Headers],[Agency]])),COLUMNS($F$7:AE$7))))</f>
        <v/>
      </c>
      <c r="AF872" s="1069" t="str" cm="1">
        <f t="array" ref="AF872">IF($D872&lt;COLUMNS($F$7:AF$7),"",INDEX(TableDiv[[GASB]:[GASB]],_xlfn.AGGREGATE(15,3,(TableDiv[[Agency]:[Agency]]=$E872)/(TableDiv[[Agency]:[Agency]]=$E872)*(ROW(TableDiv[Agency])-ROW(TableDiv[[#Headers],[Agency]])),COLUMNS($F$7:AF$7))))</f>
        <v/>
      </c>
      <c r="AG872" s="1069" t="str" cm="1">
        <f t="array" ref="AG872">IF($D872&lt;COLUMNS($F$7:AG$7),"",INDEX(TableDiv[[GASB]:[GASB]],_xlfn.AGGREGATE(15,3,(TableDiv[[Agency]:[Agency]]=$E872)/(TableDiv[[Agency]:[Agency]]=$E872)*(ROW(TableDiv[Agency])-ROW(TableDiv[[#Headers],[Agency]])),COLUMNS($F$7:AG$7))))</f>
        <v/>
      </c>
      <c r="AH872" s="1069" t="str" cm="1">
        <f t="array" ref="AH872">IF($D872&lt;COLUMNS($F$7:AH$7),"",INDEX(TableDiv[[GASB]:[GASB]],_xlfn.AGGREGATE(15,3,(TableDiv[[Agency]:[Agency]]=$E872)/(TableDiv[[Agency]:[Agency]]=$E872)*(ROW(TableDiv[Agency])-ROW(TableDiv[[#Headers],[Agency]])),COLUMNS($F$7:AH$7))))</f>
        <v/>
      </c>
      <c r="AI872" s="1069" t="str" cm="1">
        <f t="array" ref="AI872">IF($D872&lt;COLUMNS($F$7:AI$7),"",INDEX(TableDiv[[GASB]:[GASB]],_xlfn.AGGREGATE(15,3,(TableDiv[[Agency]:[Agency]]=$E872)/(TableDiv[[Agency]:[Agency]]=$E872)*(ROW(TableDiv[Agency])-ROW(TableDiv[[#Headers],[Agency]])),COLUMNS($F$7:AI$7))))</f>
        <v/>
      </c>
      <c r="AJ872" s="1069" t="str" cm="1">
        <f t="array" ref="AJ872">IF($D872&lt;COLUMNS($F$7:AJ$7),"",INDEX(TableDiv[[GASB]:[GASB]],_xlfn.AGGREGATE(15,3,(TableDiv[[Agency]:[Agency]]=$E872)/(TableDiv[[Agency]:[Agency]]=$E872)*(ROW(TableDiv[Agency])-ROW(TableDiv[[#Headers],[Agency]])),COLUMNS($F$7:AJ$7))))</f>
        <v/>
      </c>
      <c r="AK872" s="1069" t="str" cm="1">
        <f t="array" ref="AK872">IF($D872&lt;COLUMNS($F$7:AK$7),"",INDEX(TableDiv[[GASB]:[GASB]],_xlfn.AGGREGATE(15,3,(TableDiv[[Agency]:[Agency]]=$E872)/(TableDiv[[Agency]:[Agency]]=$E872)*(ROW(TableDiv[Agency])-ROW(TableDiv[[#Headers],[Agency]])),COLUMNS($F$7:AK$7))))</f>
        <v/>
      </c>
      <c r="AL872" s="1069" t="str" cm="1">
        <f t="array" ref="AL872">IF($D872&lt;COLUMNS($F$7:AL$7),"",INDEX(TableDiv[[GASB]:[GASB]],_xlfn.AGGREGATE(15,3,(TableDiv[[Agency]:[Agency]]=$E872)/(TableDiv[[Agency]:[Agency]]=$E872)*(ROW(TableDiv[Agency])-ROW(TableDiv[[#Headers],[Agency]])),COLUMNS($F$7:AL$7))))</f>
        <v/>
      </c>
      <c r="AM872" s="1069" t="str" cm="1">
        <f t="array" ref="AM872">IF($D872&lt;COLUMNS($F$7:AM$7),"",INDEX(TableDiv[[GASB]:[GASB]],_xlfn.AGGREGATE(15,3,(TableDiv[[Agency]:[Agency]]=$E872)/(TableDiv[[Agency]:[Agency]]=$E872)*(ROW(TableDiv[Agency])-ROW(TableDiv[[#Headers],[Agency]])),COLUMNS($F$7:AM$7))))</f>
        <v/>
      </c>
      <c r="AN872" s="1069"/>
      <c r="AO872" s="1069"/>
      <c r="AP872" s="1069"/>
      <c r="AQ872" s="1069"/>
      <c r="AR872" s="1069"/>
      <c r="AS872" s="1069"/>
    </row>
    <row r="873" spans="1:45">
      <c r="A873" s="1069"/>
      <c r="B873" s="1069"/>
      <c r="C873" s="1069"/>
      <c r="W873" s="1069" t="str" cm="1">
        <f t="array" ref="W873">IF($D873&lt;COLUMNS($F$7:W$7),"",INDEX(TableDiv[[GASB]:[GASB]],_xlfn.AGGREGATE(15,3,(TableDiv[[Agency]:[Agency]]=$E873)/(TableDiv[[Agency]:[Agency]]=$E873)*(ROW(TableDiv[Agency])-ROW(TableDiv[[#Headers],[Agency]])),COLUMNS($F$7:W$7))))</f>
        <v/>
      </c>
      <c r="X873" s="1069" t="str" cm="1">
        <f t="array" ref="X873">IF($D873&lt;COLUMNS($F$7:X$7),"",INDEX(TableDiv[[GASB]:[GASB]],_xlfn.AGGREGATE(15,3,(TableDiv[[Agency]:[Agency]]=$E873)/(TableDiv[[Agency]:[Agency]]=$E873)*(ROW(TableDiv[Agency])-ROW(TableDiv[[#Headers],[Agency]])),COLUMNS($F$7:X$7))))</f>
        <v/>
      </c>
      <c r="Y873" s="1069" t="str" cm="1">
        <f t="array" ref="Y873">IF($D873&lt;COLUMNS($F$7:Y$7),"",INDEX(TableDiv[[GASB]:[GASB]],_xlfn.AGGREGATE(15,3,(TableDiv[[Agency]:[Agency]]=$E873)/(TableDiv[[Agency]:[Agency]]=$E873)*(ROW(TableDiv[Agency])-ROW(TableDiv[[#Headers],[Agency]])),COLUMNS($F$7:Y$7))))</f>
        <v/>
      </c>
      <c r="Z873" s="1069" t="str" cm="1">
        <f t="array" ref="Z873">IF($D873&lt;COLUMNS($F$7:Z$7),"",INDEX(TableDiv[[GASB]:[GASB]],_xlfn.AGGREGATE(15,3,(TableDiv[[Agency]:[Agency]]=$E873)/(TableDiv[[Agency]:[Agency]]=$E873)*(ROW(TableDiv[Agency])-ROW(TableDiv[[#Headers],[Agency]])),COLUMNS($F$7:Z$7))))</f>
        <v/>
      </c>
      <c r="AA873" s="1069" t="str" cm="1">
        <f t="array" ref="AA873">IF($D873&lt;COLUMNS($F$7:AA$7),"",INDEX(TableDiv[[GASB]:[GASB]],_xlfn.AGGREGATE(15,3,(TableDiv[[Agency]:[Agency]]=$E873)/(TableDiv[[Agency]:[Agency]]=$E873)*(ROW(TableDiv[Agency])-ROW(TableDiv[[#Headers],[Agency]])),COLUMNS($F$7:AA$7))))</f>
        <v/>
      </c>
      <c r="AB873" s="1069" t="str" cm="1">
        <f t="array" ref="AB873">IF($D873&lt;COLUMNS($F$7:AB$7),"",INDEX(TableDiv[[GASB]:[GASB]],_xlfn.AGGREGATE(15,3,(TableDiv[[Agency]:[Agency]]=$E873)/(TableDiv[[Agency]:[Agency]]=$E873)*(ROW(TableDiv[Agency])-ROW(TableDiv[[#Headers],[Agency]])),COLUMNS($F$7:AB$7))))</f>
        <v/>
      </c>
      <c r="AC873" s="1069" t="str" cm="1">
        <f t="array" ref="AC873">IF($D873&lt;COLUMNS($F$7:AC$7),"",INDEX(TableDiv[[GASB]:[GASB]],_xlfn.AGGREGATE(15,3,(TableDiv[[Agency]:[Agency]]=$E873)/(TableDiv[[Agency]:[Agency]]=$E873)*(ROW(TableDiv[Agency])-ROW(TableDiv[[#Headers],[Agency]])),COLUMNS($F$7:AC$7))))</f>
        <v/>
      </c>
      <c r="AD873" s="1069" t="str" cm="1">
        <f t="array" ref="AD873">IF($D873&lt;COLUMNS($F$7:AD$7),"",INDEX(TableDiv[[GASB]:[GASB]],_xlfn.AGGREGATE(15,3,(TableDiv[[Agency]:[Agency]]=$E873)/(TableDiv[[Agency]:[Agency]]=$E873)*(ROW(TableDiv[Agency])-ROW(TableDiv[[#Headers],[Agency]])),COLUMNS($F$7:AD$7))))</f>
        <v/>
      </c>
      <c r="AE873" s="1069" t="str" cm="1">
        <f t="array" ref="AE873">IF($D873&lt;COLUMNS($F$7:AE$7),"",INDEX(TableDiv[[GASB]:[GASB]],_xlfn.AGGREGATE(15,3,(TableDiv[[Agency]:[Agency]]=$E873)/(TableDiv[[Agency]:[Agency]]=$E873)*(ROW(TableDiv[Agency])-ROW(TableDiv[[#Headers],[Agency]])),COLUMNS($F$7:AE$7))))</f>
        <v/>
      </c>
      <c r="AF873" s="1069" t="str" cm="1">
        <f t="array" ref="AF873">IF($D873&lt;COLUMNS($F$7:AF$7),"",INDEX(TableDiv[[GASB]:[GASB]],_xlfn.AGGREGATE(15,3,(TableDiv[[Agency]:[Agency]]=$E873)/(TableDiv[[Agency]:[Agency]]=$E873)*(ROW(TableDiv[Agency])-ROW(TableDiv[[#Headers],[Agency]])),COLUMNS($F$7:AF$7))))</f>
        <v/>
      </c>
      <c r="AG873" s="1069" t="str" cm="1">
        <f t="array" ref="AG873">IF($D873&lt;COLUMNS($F$7:AG$7),"",INDEX(TableDiv[[GASB]:[GASB]],_xlfn.AGGREGATE(15,3,(TableDiv[[Agency]:[Agency]]=$E873)/(TableDiv[[Agency]:[Agency]]=$E873)*(ROW(TableDiv[Agency])-ROW(TableDiv[[#Headers],[Agency]])),COLUMNS($F$7:AG$7))))</f>
        <v/>
      </c>
      <c r="AH873" s="1069" t="str" cm="1">
        <f t="array" ref="AH873">IF($D873&lt;COLUMNS($F$7:AH$7),"",INDEX(TableDiv[[GASB]:[GASB]],_xlfn.AGGREGATE(15,3,(TableDiv[[Agency]:[Agency]]=$E873)/(TableDiv[[Agency]:[Agency]]=$E873)*(ROW(TableDiv[Agency])-ROW(TableDiv[[#Headers],[Agency]])),COLUMNS($F$7:AH$7))))</f>
        <v/>
      </c>
      <c r="AI873" s="1069" t="str" cm="1">
        <f t="array" ref="AI873">IF($D873&lt;COLUMNS($F$7:AI$7),"",INDEX(TableDiv[[GASB]:[GASB]],_xlfn.AGGREGATE(15,3,(TableDiv[[Agency]:[Agency]]=$E873)/(TableDiv[[Agency]:[Agency]]=$E873)*(ROW(TableDiv[Agency])-ROW(TableDiv[[#Headers],[Agency]])),COLUMNS($F$7:AI$7))))</f>
        <v/>
      </c>
      <c r="AJ873" s="1069" t="str" cm="1">
        <f t="array" ref="AJ873">IF($D873&lt;COLUMNS($F$7:AJ$7),"",INDEX(TableDiv[[GASB]:[GASB]],_xlfn.AGGREGATE(15,3,(TableDiv[[Agency]:[Agency]]=$E873)/(TableDiv[[Agency]:[Agency]]=$E873)*(ROW(TableDiv[Agency])-ROW(TableDiv[[#Headers],[Agency]])),COLUMNS($F$7:AJ$7))))</f>
        <v/>
      </c>
      <c r="AK873" s="1069" t="str" cm="1">
        <f t="array" ref="AK873">IF($D873&lt;COLUMNS($F$7:AK$7),"",INDEX(TableDiv[[GASB]:[GASB]],_xlfn.AGGREGATE(15,3,(TableDiv[[Agency]:[Agency]]=$E873)/(TableDiv[[Agency]:[Agency]]=$E873)*(ROW(TableDiv[Agency])-ROW(TableDiv[[#Headers],[Agency]])),COLUMNS($F$7:AK$7))))</f>
        <v/>
      </c>
      <c r="AL873" s="1069" t="str" cm="1">
        <f t="array" ref="AL873">IF($D873&lt;COLUMNS($F$7:AL$7),"",INDEX(TableDiv[[GASB]:[GASB]],_xlfn.AGGREGATE(15,3,(TableDiv[[Agency]:[Agency]]=$E873)/(TableDiv[[Agency]:[Agency]]=$E873)*(ROW(TableDiv[Agency])-ROW(TableDiv[[#Headers],[Agency]])),COLUMNS($F$7:AL$7))))</f>
        <v/>
      </c>
      <c r="AM873" s="1069" t="str" cm="1">
        <f t="array" ref="AM873">IF($D873&lt;COLUMNS($F$7:AM$7),"",INDEX(TableDiv[[GASB]:[GASB]],_xlfn.AGGREGATE(15,3,(TableDiv[[Agency]:[Agency]]=$E873)/(TableDiv[[Agency]:[Agency]]=$E873)*(ROW(TableDiv[Agency])-ROW(TableDiv[[#Headers],[Agency]])),COLUMNS($F$7:AM$7))))</f>
        <v/>
      </c>
      <c r="AN873" s="1069"/>
      <c r="AO873" s="1069"/>
      <c r="AP873" s="1069"/>
      <c r="AQ873" s="1069"/>
      <c r="AR873" s="1069"/>
      <c r="AS873" s="1069"/>
    </row>
    <row r="874" spans="1:45">
      <c r="A874" s="1069"/>
      <c r="B874" s="1069"/>
      <c r="C874" s="1069"/>
      <c r="W874" s="1069" t="str" cm="1">
        <f t="array" ref="W874">IF($D874&lt;COLUMNS($F$7:W$7),"",INDEX(TableDiv[[GASB]:[GASB]],_xlfn.AGGREGATE(15,3,(TableDiv[[Agency]:[Agency]]=$E874)/(TableDiv[[Agency]:[Agency]]=$E874)*(ROW(TableDiv[Agency])-ROW(TableDiv[[#Headers],[Agency]])),COLUMNS($F$7:W$7))))</f>
        <v/>
      </c>
      <c r="X874" s="1069" t="str" cm="1">
        <f t="array" ref="X874">IF($D874&lt;COLUMNS($F$7:X$7),"",INDEX(TableDiv[[GASB]:[GASB]],_xlfn.AGGREGATE(15,3,(TableDiv[[Agency]:[Agency]]=$E874)/(TableDiv[[Agency]:[Agency]]=$E874)*(ROW(TableDiv[Agency])-ROW(TableDiv[[#Headers],[Agency]])),COLUMNS($F$7:X$7))))</f>
        <v/>
      </c>
      <c r="Y874" s="1069" t="str" cm="1">
        <f t="array" ref="Y874">IF($D874&lt;COLUMNS($F$7:Y$7),"",INDEX(TableDiv[[GASB]:[GASB]],_xlfn.AGGREGATE(15,3,(TableDiv[[Agency]:[Agency]]=$E874)/(TableDiv[[Agency]:[Agency]]=$E874)*(ROW(TableDiv[Agency])-ROW(TableDiv[[#Headers],[Agency]])),COLUMNS($F$7:Y$7))))</f>
        <v/>
      </c>
      <c r="Z874" s="1069" t="str" cm="1">
        <f t="array" ref="Z874">IF($D874&lt;COLUMNS($F$7:Z$7),"",INDEX(TableDiv[[GASB]:[GASB]],_xlfn.AGGREGATE(15,3,(TableDiv[[Agency]:[Agency]]=$E874)/(TableDiv[[Agency]:[Agency]]=$E874)*(ROW(TableDiv[Agency])-ROW(TableDiv[[#Headers],[Agency]])),COLUMNS($F$7:Z$7))))</f>
        <v/>
      </c>
      <c r="AA874" s="1069" t="str" cm="1">
        <f t="array" ref="AA874">IF($D874&lt;COLUMNS($F$7:AA$7),"",INDEX(TableDiv[[GASB]:[GASB]],_xlfn.AGGREGATE(15,3,(TableDiv[[Agency]:[Agency]]=$E874)/(TableDiv[[Agency]:[Agency]]=$E874)*(ROW(TableDiv[Agency])-ROW(TableDiv[[#Headers],[Agency]])),COLUMNS($F$7:AA$7))))</f>
        <v/>
      </c>
      <c r="AB874" s="1069" t="str" cm="1">
        <f t="array" ref="AB874">IF($D874&lt;COLUMNS($F$7:AB$7),"",INDEX(TableDiv[[GASB]:[GASB]],_xlfn.AGGREGATE(15,3,(TableDiv[[Agency]:[Agency]]=$E874)/(TableDiv[[Agency]:[Agency]]=$E874)*(ROW(TableDiv[Agency])-ROW(TableDiv[[#Headers],[Agency]])),COLUMNS($F$7:AB$7))))</f>
        <v/>
      </c>
      <c r="AC874" s="1069" t="str" cm="1">
        <f t="array" ref="AC874">IF($D874&lt;COLUMNS($F$7:AC$7),"",INDEX(TableDiv[[GASB]:[GASB]],_xlfn.AGGREGATE(15,3,(TableDiv[[Agency]:[Agency]]=$E874)/(TableDiv[[Agency]:[Agency]]=$E874)*(ROW(TableDiv[Agency])-ROW(TableDiv[[#Headers],[Agency]])),COLUMNS($F$7:AC$7))))</f>
        <v/>
      </c>
      <c r="AD874" s="1069" t="str" cm="1">
        <f t="array" ref="AD874">IF($D874&lt;COLUMNS($F$7:AD$7),"",INDEX(TableDiv[[GASB]:[GASB]],_xlfn.AGGREGATE(15,3,(TableDiv[[Agency]:[Agency]]=$E874)/(TableDiv[[Agency]:[Agency]]=$E874)*(ROW(TableDiv[Agency])-ROW(TableDiv[[#Headers],[Agency]])),COLUMNS($F$7:AD$7))))</f>
        <v/>
      </c>
      <c r="AE874" s="1069" t="str" cm="1">
        <f t="array" ref="AE874">IF($D874&lt;COLUMNS($F$7:AE$7),"",INDEX(TableDiv[[GASB]:[GASB]],_xlfn.AGGREGATE(15,3,(TableDiv[[Agency]:[Agency]]=$E874)/(TableDiv[[Agency]:[Agency]]=$E874)*(ROW(TableDiv[Agency])-ROW(TableDiv[[#Headers],[Agency]])),COLUMNS($F$7:AE$7))))</f>
        <v/>
      </c>
      <c r="AF874" s="1069" t="str" cm="1">
        <f t="array" ref="AF874">IF($D874&lt;COLUMNS($F$7:AF$7),"",INDEX(TableDiv[[GASB]:[GASB]],_xlfn.AGGREGATE(15,3,(TableDiv[[Agency]:[Agency]]=$E874)/(TableDiv[[Agency]:[Agency]]=$E874)*(ROW(TableDiv[Agency])-ROW(TableDiv[[#Headers],[Agency]])),COLUMNS($F$7:AF$7))))</f>
        <v/>
      </c>
      <c r="AG874" s="1069" t="str" cm="1">
        <f t="array" ref="AG874">IF($D874&lt;COLUMNS($F$7:AG$7),"",INDEX(TableDiv[[GASB]:[GASB]],_xlfn.AGGREGATE(15,3,(TableDiv[[Agency]:[Agency]]=$E874)/(TableDiv[[Agency]:[Agency]]=$E874)*(ROW(TableDiv[Agency])-ROW(TableDiv[[#Headers],[Agency]])),COLUMNS($F$7:AG$7))))</f>
        <v/>
      </c>
      <c r="AH874" s="1069" t="str" cm="1">
        <f t="array" ref="AH874">IF($D874&lt;COLUMNS($F$7:AH$7),"",INDEX(TableDiv[[GASB]:[GASB]],_xlfn.AGGREGATE(15,3,(TableDiv[[Agency]:[Agency]]=$E874)/(TableDiv[[Agency]:[Agency]]=$E874)*(ROW(TableDiv[Agency])-ROW(TableDiv[[#Headers],[Agency]])),COLUMNS($F$7:AH$7))))</f>
        <v/>
      </c>
      <c r="AI874" s="1069" t="str" cm="1">
        <f t="array" ref="AI874">IF($D874&lt;COLUMNS($F$7:AI$7),"",INDEX(TableDiv[[GASB]:[GASB]],_xlfn.AGGREGATE(15,3,(TableDiv[[Agency]:[Agency]]=$E874)/(TableDiv[[Agency]:[Agency]]=$E874)*(ROW(TableDiv[Agency])-ROW(TableDiv[[#Headers],[Agency]])),COLUMNS($F$7:AI$7))))</f>
        <v/>
      </c>
      <c r="AJ874" s="1069" t="str" cm="1">
        <f t="array" ref="AJ874">IF($D874&lt;COLUMNS($F$7:AJ$7),"",INDEX(TableDiv[[GASB]:[GASB]],_xlfn.AGGREGATE(15,3,(TableDiv[[Agency]:[Agency]]=$E874)/(TableDiv[[Agency]:[Agency]]=$E874)*(ROW(TableDiv[Agency])-ROW(TableDiv[[#Headers],[Agency]])),COLUMNS($F$7:AJ$7))))</f>
        <v/>
      </c>
      <c r="AK874" s="1069" t="str" cm="1">
        <f t="array" ref="AK874">IF($D874&lt;COLUMNS($F$7:AK$7),"",INDEX(TableDiv[[GASB]:[GASB]],_xlfn.AGGREGATE(15,3,(TableDiv[[Agency]:[Agency]]=$E874)/(TableDiv[[Agency]:[Agency]]=$E874)*(ROW(TableDiv[Agency])-ROW(TableDiv[[#Headers],[Agency]])),COLUMNS($F$7:AK$7))))</f>
        <v/>
      </c>
      <c r="AL874" s="1069" t="str" cm="1">
        <f t="array" ref="AL874">IF($D874&lt;COLUMNS($F$7:AL$7),"",INDEX(TableDiv[[GASB]:[GASB]],_xlfn.AGGREGATE(15,3,(TableDiv[[Agency]:[Agency]]=$E874)/(TableDiv[[Agency]:[Agency]]=$E874)*(ROW(TableDiv[Agency])-ROW(TableDiv[[#Headers],[Agency]])),COLUMNS($F$7:AL$7))))</f>
        <v/>
      </c>
      <c r="AM874" s="1069" t="str" cm="1">
        <f t="array" ref="AM874">IF($D874&lt;COLUMNS($F$7:AM$7),"",INDEX(TableDiv[[GASB]:[GASB]],_xlfn.AGGREGATE(15,3,(TableDiv[[Agency]:[Agency]]=$E874)/(TableDiv[[Agency]:[Agency]]=$E874)*(ROW(TableDiv[Agency])-ROW(TableDiv[[#Headers],[Agency]])),COLUMNS($F$7:AM$7))))</f>
        <v/>
      </c>
      <c r="AN874" s="1069"/>
      <c r="AO874" s="1069"/>
      <c r="AP874" s="1069"/>
      <c r="AQ874" s="1069"/>
      <c r="AR874" s="1069"/>
      <c r="AS874" s="1069"/>
    </row>
    <row r="875" spans="1:45">
      <c r="A875" s="1069"/>
      <c r="B875" s="1069"/>
      <c r="C875" s="1069"/>
      <c r="W875" s="1069" t="str" cm="1">
        <f t="array" ref="W875">IF($D875&lt;COLUMNS($F$7:W$7),"",INDEX(TableDiv[[GASB]:[GASB]],_xlfn.AGGREGATE(15,3,(TableDiv[[Agency]:[Agency]]=$E875)/(TableDiv[[Agency]:[Agency]]=$E875)*(ROW(TableDiv[Agency])-ROW(TableDiv[[#Headers],[Agency]])),COLUMNS($F$7:W$7))))</f>
        <v/>
      </c>
      <c r="X875" s="1069" t="str" cm="1">
        <f t="array" ref="X875">IF($D875&lt;COLUMNS($F$7:X$7),"",INDEX(TableDiv[[GASB]:[GASB]],_xlfn.AGGREGATE(15,3,(TableDiv[[Agency]:[Agency]]=$E875)/(TableDiv[[Agency]:[Agency]]=$E875)*(ROW(TableDiv[Agency])-ROW(TableDiv[[#Headers],[Agency]])),COLUMNS($F$7:X$7))))</f>
        <v/>
      </c>
      <c r="Y875" s="1069" t="str" cm="1">
        <f t="array" ref="Y875">IF($D875&lt;COLUMNS($F$7:Y$7),"",INDEX(TableDiv[[GASB]:[GASB]],_xlfn.AGGREGATE(15,3,(TableDiv[[Agency]:[Agency]]=$E875)/(TableDiv[[Agency]:[Agency]]=$E875)*(ROW(TableDiv[Agency])-ROW(TableDiv[[#Headers],[Agency]])),COLUMNS($F$7:Y$7))))</f>
        <v/>
      </c>
      <c r="Z875" s="1069" t="str" cm="1">
        <f t="array" ref="Z875">IF($D875&lt;COLUMNS($F$7:Z$7),"",INDEX(TableDiv[[GASB]:[GASB]],_xlfn.AGGREGATE(15,3,(TableDiv[[Agency]:[Agency]]=$E875)/(TableDiv[[Agency]:[Agency]]=$E875)*(ROW(TableDiv[Agency])-ROW(TableDiv[[#Headers],[Agency]])),COLUMNS($F$7:Z$7))))</f>
        <v/>
      </c>
      <c r="AA875" s="1069" t="str" cm="1">
        <f t="array" ref="AA875">IF($D875&lt;COLUMNS($F$7:AA$7),"",INDEX(TableDiv[[GASB]:[GASB]],_xlfn.AGGREGATE(15,3,(TableDiv[[Agency]:[Agency]]=$E875)/(TableDiv[[Agency]:[Agency]]=$E875)*(ROW(TableDiv[Agency])-ROW(TableDiv[[#Headers],[Agency]])),COLUMNS($F$7:AA$7))))</f>
        <v/>
      </c>
      <c r="AB875" s="1069" t="str" cm="1">
        <f t="array" ref="AB875">IF($D875&lt;COLUMNS($F$7:AB$7),"",INDEX(TableDiv[[GASB]:[GASB]],_xlfn.AGGREGATE(15,3,(TableDiv[[Agency]:[Agency]]=$E875)/(TableDiv[[Agency]:[Agency]]=$E875)*(ROW(TableDiv[Agency])-ROW(TableDiv[[#Headers],[Agency]])),COLUMNS($F$7:AB$7))))</f>
        <v/>
      </c>
      <c r="AC875" s="1069" t="str" cm="1">
        <f t="array" ref="AC875">IF($D875&lt;COLUMNS($F$7:AC$7),"",INDEX(TableDiv[[GASB]:[GASB]],_xlfn.AGGREGATE(15,3,(TableDiv[[Agency]:[Agency]]=$E875)/(TableDiv[[Agency]:[Agency]]=$E875)*(ROW(TableDiv[Agency])-ROW(TableDiv[[#Headers],[Agency]])),COLUMNS($F$7:AC$7))))</f>
        <v/>
      </c>
      <c r="AD875" s="1069" t="str" cm="1">
        <f t="array" ref="AD875">IF($D875&lt;COLUMNS($F$7:AD$7),"",INDEX(TableDiv[[GASB]:[GASB]],_xlfn.AGGREGATE(15,3,(TableDiv[[Agency]:[Agency]]=$E875)/(TableDiv[[Agency]:[Agency]]=$E875)*(ROW(TableDiv[Agency])-ROW(TableDiv[[#Headers],[Agency]])),COLUMNS($F$7:AD$7))))</f>
        <v/>
      </c>
      <c r="AE875" s="1069" t="str" cm="1">
        <f t="array" ref="AE875">IF($D875&lt;COLUMNS($F$7:AE$7),"",INDEX(TableDiv[[GASB]:[GASB]],_xlfn.AGGREGATE(15,3,(TableDiv[[Agency]:[Agency]]=$E875)/(TableDiv[[Agency]:[Agency]]=$E875)*(ROW(TableDiv[Agency])-ROW(TableDiv[[#Headers],[Agency]])),COLUMNS($F$7:AE$7))))</f>
        <v/>
      </c>
      <c r="AF875" s="1069" t="str" cm="1">
        <f t="array" ref="AF875">IF($D875&lt;COLUMNS($F$7:AF$7),"",INDEX(TableDiv[[GASB]:[GASB]],_xlfn.AGGREGATE(15,3,(TableDiv[[Agency]:[Agency]]=$E875)/(TableDiv[[Agency]:[Agency]]=$E875)*(ROW(TableDiv[Agency])-ROW(TableDiv[[#Headers],[Agency]])),COLUMNS($F$7:AF$7))))</f>
        <v/>
      </c>
      <c r="AG875" s="1069" t="str" cm="1">
        <f t="array" ref="AG875">IF($D875&lt;COLUMNS($F$7:AG$7),"",INDEX(TableDiv[[GASB]:[GASB]],_xlfn.AGGREGATE(15,3,(TableDiv[[Agency]:[Agency]]=$E875)/(TableDiv[[Agency]:[Agency]]=$E875)*(ROW(TableDiv[Agency])-ROW(TableDiv[[#Headers],[Agency]])),COLUMNS($F$7:AG$7))))</f>
        <v/>
      </c>
      <c r="AH875" s="1069" t="str" cm="1">
        <f t="array" ref="AH875">IF($D875&lt;COLUMNS($F$7:AH$7),"",INDEX(TableDiv[[GASB]:[GASB]],_xlfn.AGGREGATE(15,3,(TableDiv[[Agency]:[Agency]]=$E875)/(TableDiv[[Agency]:[Agency]]=$E875)*(ROW(TableDiv[Agency])-ROW(TableDiv[[#Headers],[Agency]])),COLUMNS($F$7:AH$7))))</f>
        <v/>
      </c>
      <c r="AI875" s="1069" t="str" cm="1">
        <f t="array" ref="AI875">IF($D875&lt;COLUMNS($F$7:AI$7),"",INDEX(TableDiv[[GASB]:[GASB]],_xlfn.AGGREGATE(15,3,(TableDiv[[Agency]:[Agency]]=$E875)/(TableDiv[[Agency]:[Agency]]=$E875)*(ROW(TableDiv[Agency])-ROW(TableDiv[[#Headers],[Agency]])),COLUMNS($F$7:AI$7))))</f>
        <v/>
      </c>
      <c r="AJ875" s="1069" t="str" cm="1">
        <f t="array" ref="AJ875">IF($D875&lt;COLUMNS($F$7:AJ$7),"",INDEX(TableDiv[[GASB]:[GASB]],_xlfn.AGGREGATE(15,3,(TableDiv[[Agency]:[Agency]]=$E875)/(TableDiv[[Agency]:[Agency]]=$E875)*(ROW(TableDiv[Agency])-ROW(TableDiv[[#Headers],[Agency]])),COLUMNS($F$7:AJ$7))))</f>
        <v/>
      </c>
      <c r="AK875" s="1069" t="str" cm="1">
        <f t="array" ref="AK875">IF($D875&lt;COLUMNS($F$7:AK$7),"",INDEX(TableDiv[[GASB]:[GASB]],_xlfn.AGGREGATE(15,3,(TableDiv[[Agency]:[Agency]]=$E875)/(TableDiv[[Agency]:[Agency]]=$E875)*(ROW(TableDiv[Agency])-ROW(TableDiv[[#Headers],[Agency]])),COLUMNS($F$7:AK$7))))</f>
        <v/>
      </c>
      <c r="AL875" s="1069" t="str" cm="1">
        <f t="array" ref="AL875">IF($D875&lt;COLUMNS($F$7:AL$7),"",INDEX(TableDiv[[GASB]:[GASB]],_xlfn.AGGREGATE(15,3,(TableDiv[[Agency]:[Agency]]=$E875)/(TableDiv[[Agency]:[Agency]]=$E875)*(ROW(TableDiv[Agency])-ROW(TableDiv[[#Headers],[Agency]])),COLUMNS($F$7:AL$7))))</f>
        <v/>
      </c>
      <c r="AM875" s="1069" t="str" cm="1">
        <f t="array" ref="AM875">IF($D875&lt;COLUMNS($F$7:AM$7),"",INDEX(TableDiv[[GASB]:[GASB]],_xlfn.AGGREGATE(15,3,(TableDiv[[Agency]:[Agency]]=$E875)/(TableDiv[[Agency]:[Agency]]=$E875)*(ROW(TableDiv[Agency])-ROW(TableDiv[[#Headers],[Agency]])),COLUMNS($F$7:AM$7))))</f>
        <v/>
      </c>
      <c r="AN875" s="1069"/>
      <c r="AO875" s="1069"/>
      <c r="AP875" s="1069"/>
      <c r="AQ875" s="1069"/>
      <c r="AR875" s="1069"/>
      <c r="AS875" s="1069"/>
    </row>
    <row r="876" spans="1:45">
      <c r="A876" s="1069"/>
      <c r="B876" s="1069"/>
      <c r="C876" s="1069"/>
      <c r="W876" s="1069" t="str" cm="1">
        <f t="array" ref="W876">IF($D876&lt;COLUMNS($F$7:W$7),"",INDEX(TableDiv[[GASB]:[GASB]],_xlfn.AGGREGATE(15,3,(TableDiv[[Agency]:[Agency]]=$E876)/(TableDiv[[Agency]:[Agency]]=$E876)*(ROW(TableDiv[Agency])-ROW(TableDiv[[#Headers],[Agency]])),COLUMNS($F$7:W$7))))</f>
        <v/>
      </c>
      <c r="X876" s="1069" t="str" cm="1">
        <f t="array" ref="X876">IF($D876&lt;COLUMNS($F$7:X$7),"",INDEX(TableDiv[[GASB]:[GASB]],_xlfn.AGGREGATE(15,3,(TableDiv[[Agency]:[Agency]]=$E876)/(TableDiv[[Agency]:[Agency]]=$E876)*(ROW(TableDiv[Agency])-ROW(TableDiv[[#Headers],[Agency]])),COLUMNS($F$7:X$7))))</f>
        <v/>
      </c>
      <c r="Y876" s="1069" t="str" cm="1">
        <f t="array" ref="Y876">IF($D876&lt;COLUMNS($F$7:Y$7),"",INDEX(TableDiv[[GASB]:[GASB]],_xlfn.AGGREGATE(15,3,(TableDiv[[Agency]:[Agency]]=$E876)/(TableDiv[[Agency]:[Agency]]=$E876)*(ROW(TableDiv[Agency])-ROW(TableDiv[[#Headers],[Agency]])),COLUMNS($F$7:Y$7))))</f>
        <v/>
      </c>
      <c r="Z876" s="1069" t="str" cm="1">
        <f t="array" ref="Z876">IF($D876&lt;COLUMNS($F$7:Z$7),"",INDEX(TableDiv[[GASB]:[GASB]],_xlfn.AGGREGATE(15,3,(TableDiv[[Agency]:[Agency]]=$E876)/(TableDiv[[Agency]:[Agency]]=$E876)*(ROW(TableDiv[Agency])-ROW(TableDiv[[#Headers],[Agency]])),COLUMNS($F$7:Z$7))))</f>
        <v/>
      </c>
      <c r="AA876" s="1069" t="str" cm="1">
        <f t="array" ref="AA876">IF($D876&lt;COLUMNS($F$7:AA$7),"",INDEX(TableDiv[[GASB]:[GASB]],_xlfn.AGGREGATE(15,3,(TableDiv[[Agency]:[Agency]]=$E876)/(TableDiv[[Agency]:[Agency]]=$E876)*(ROW(TableDiv[Agency])-ROW(TableDiv[[#Headers],[Agency]])),COLUMNS($F$7:AA$7))))</f>
        <v/>
      </c>
      <c r="AB876" s="1069" t="str" cm="1">
        <f t="array" ref="AB876">IF($D876&lt;COLUMNS($F$7:AB$7),"",INDEX(TableDiv[[GASB]:[GASB]],_xlfn.AGGREGATE(15,3,(TableDiv[[Agency]:[Agency]]=$E876)/(TableDiv[[Agency]:[Agency]]=$E876)*(ROW(TableDiv[Agency])-ROW(TableDiv[[#Headers],[Agency]])),COLUMNS($F$7:AB$7))))</f>
        <v/>
      </c>
      <c r="AC876" s="1069" t="str" cm="1">
        <f t="array" ref="AC876">IF($D876&lt;COLUMNS($F$7:AC$7),"",INDEX(TableDiv[[GASB]:[GASB]],_xlfn.AGGREGATE(15,3,(TableDiv[[Agency]:[Agency]]=$E876)/(TableDiv[[Agency]:[Agency]]=$E876)*(ROW(TableDiv[Agency])-ROW(TableDiv[[#Headers],[Agency]])),COLUMNS($F$7:AC$7))))</f>
        <v/>
      </c>
      <c r="AD876" s="1069" t="str" cm="1">
        <f t="array" ref="AD876">IF($D876&lt;COLUMNS($F$7:AD$7),"",INDEX(TableDiv[[GASB]:[GASB]],_xlfn.AGGREGATE(15,3,(TableDiv[[Agency]:[Agency]]=$E876)/(TableDiv[[Agency]:[Agency]]=$E876)*(ROW(TableDiv[Agency])-ROW(TableDiv[[#Headers],[Agency]])),COLUMNS($F$7:AD$7))))</f>
        <v/>
      </c>
      <c r="AE876" s="1069" t="str" cm="1">
        <f t="array" ref="AE876">IF($D876&lt;COLUMNS($F$7:AE$7),"",INDEX(TableDiv[[GASB]:[GASB]],_xlfn.AGGREGATE(15,3,(TableDiv[[Agency]:[Agency]]=$E876)/(TableDiv[[Agency]:[Agency]]=$E876)*(ROW(TableDiv[Agency])-ROW(TableDiv[[#Headers],[Agency]])),COLUMNS($F$7:AE$7))))</f>
        <v/>
      </c>
      <c r="AF876" s="1069" t="str" cm="1">
        <f t="array" ref="AF876">IF($D876&lt;COLUMNS($F$7:AF$7),"",INDEX(TableDiv[[GASB]:[GASB]],_xlfn.AGGREGATE(15,3,(TableDiv[[Agency]:[Agency]]=$E876)/(TableDiv[[Agency]:[Agency]]=$E876)*(ROW(TableDiv[Agency])-ROW(TableDiv[[#Headers],[Agency]])),COLUMNS($F$7:AF$7))))</f>
        <v/>
      </c>
      <c r="AG876" s="1069" t="str" cm="1">
        <f t="array" ref="AG876">IF($D876&lt;COLUMNS($F$7:AG$7),"",INDEX(TableDiv[[GASB]:[GASB]],_xlfn.AGGREGATE(15,3,(TableDiv[[Agency]:[Agency]]=$E876)/(TableDiv[[Agency]:[Agency]]=$E876)*(ROW(TableDiv[Agency])-ROW(TableDiv[[#Headers],[Agency]])),COLUMNS($F$7:AG$7))))</f>
        <v/>
      </c>
      <c r="AH876" s="1069" t="str" cm="1">
        <f t="array" ref="AH876">IF($D876&lt;COLUMNS($F$7:AH$7),"",INDEX(TableDiv[[GASB]:[GASB]],_xlfn.AGGREGATE(15,3,(TableDiv[[Agency]:[Agency]]=$E876)/(TableDiv[[Agency]:[Agency]]=$E876)*(ROW(TableDiv[Agency])-ROW(TableDiv[[#Headers],[Agency]])),COLUMNS($F$7:AH$7))))</f>
        <v/>
      </c>
      <c r="AI876" s="1069" t="str" cm="1">
        <f t="array" ref="AI876">IF($D876&lt;COLUMNS($F$7:AI$7),"",INDEX(TableDiv[[GASB]:[GASB]],_xlfn.AGGREGATE(15,3,(TableDiv[[Agency]:[Agency]]=$E876)/(TableDiv[[Agency]:[Agency]]=$E876)*(ROW(TableDiv[Agency])-ROW(TableDiv[[#Headers],[Agency]])),COLUMNS($F$7:AI$7))))</f>
        <v/>
      </c>
      <c r="AJ876" s="1069" t="str" cm="1">
        <f t="array" ref="AJ876">IF($D876&lt;COLUMNS($F$7:AJ$7),"",INDEX(TableDiv[[GASB]:[GASB]],_xlfn.AGGREGATE(15,3,(TableDiv[[Agency]:[Agency]]=$E876)/(TableDiv[[Agency]:[Agency]]=$E876)*(ROW(TableDiv[Agency])-ROW(TableDiv[[#Headers],[Agency]])),COLUMNS($F$7:AJ$7))))</f>
        <v/>
      </c>
      <c r="AK876" s="1069" t="str" cm="1">
        <f t="array" ref="AK876">IF($D876&lt;COLUMNS($F$7:AK$7),"",INDEX(TableDiv[[GASB]:[GASB]],_xlfn.AGGREGATE(15,3,(TableDiv[[Agency]:[Agency]]=$E876)/(TableDiv[[Agency]:[Agency]]=$E876)*(ROW(TableDiv[Agency])-ROW(TableDiv[[#Headers],[Agency]])),COLUMNS($F$7:AK$7))))</f>
        <v/>
      </c>
      <c r="AL876" s="1069" t="str" cm="1">
        <f t="array" ref="AL876">IF($D876&lt;COLUMNS($F$7:AL$7),"",INDEX(TableDiv[[GASB]:[GASB]],_xlfn.AGGREGATE(15,3,(TableDiv[[Agency]:[Agency]]=$E876)/(TableDiv[[Agency]:[Agency]]=$E876)*(ROW(TableDiv[Agency])-ROW(TableDiv[[#Headers],[Agency]])),COLUMNS($F$7:AL$7))))</f>
        <v/>
      </c>
      <c r="AM876" s="1069" t="str" cm="1">
        <f t="array" ref="AM876">IF($D876&lt;COLUMNS($F$7:AM$7),"",INDEX(TableDiv[[GASB]:[GASB]],_xlfn.AGGREGATE(15,3,(TableDiv[[Agency]:[Agency]]=$E876)/(TableDiv[[Agency]:[Agency]]=$E876)*(ROW(TableDiv[Agency])-ROW(TableDiv[[#Headers],[Agency]])),COLUMNS($F$7:AM$7))))</f>
        <v/>
      </c>
      <c r="AN876" s="1069"/>
      <c r="AO876" s="1069"/>
      <c r="AP876" s="1069"/>
      <c r="AQ876" s="1069"/>
      <c r="AR876" s="1069"/>
      <c r="AS876" s="1069"/>
    </row>
    <row r="877" spans="1:45">
      <c r="A877" s="1069"/>
      <c r="B877" s="1069"/>
      <c r="C877" s="1069"/>
      <c r="W877" s="1069" t="str" cm="1">
        <f t="array" ref="W877">IF($D877&lt;COLUMNS($F$7:W$7),"",INDEX(TableDiv[[GASB]:[GASB]],_xlfn.AGGREGATE(15,3,(TableDiv[[Agency]:[Agency]]=$E877)/(TableDiv[[Agency]:[Agency]]=$E877)*(ROW(TableDiv[Agency])-ROW(TableDiv[[#Headers],[Agency]])),COLUMNS($F$7:W$7))))</f>
        <v/>
      </c>
      <c r="X877" s="1069" t="str" cm="1">
        <f t="array" ref="X877">IF($D877&lt;COLUMNS($F$7:X$7),"",INDEX(TableDiv[[GASB]:[GASB]],_xlfn.AGGREGATE(15,3,(TableDiv[[Agency]:[Agency]]=$E877)/(TableDiv[[Agency]:[Agency]]=$E877)*(ROW(TableDiv[Agency])-ROW(TableDiv[[#Headers],[Agency]])),COLUMNS($F$7:X$7))))</f>
        <v/>
      </c>
      <c r="Y877" s="1069" t="str" cm="1">
        <f t="array" ref="Y877">IF($D877&lt;COLUMNS($F$7:Y$7),"",INDEX(TableDiv[[GASB]:[GASB]],_xlfn.AGGREGATE(15,3,(TableDiv[[Agency]:[Agency]]=$E877)/(TableDiv[[Agency]:[Agency]]=$E877)*(ROW(TableDiv[Agency])-ROW(TableDiv[[#Headers],[Agency]])),COLUMNS($F$7:Y$7))))</f>
        <v/>
      </c>
      <c r="Z877" s="1069" t="str" cm="1">
        <f t="array" ref="Z877">IF($D877&lt;COLUMNS($F$7:Z$7),"",INDEX(TableDiv[[GASB]:[GASB]],_xlfn.AGGREGATE(15,3,(TableDiv[[Agency]:[Agency]]=$E877)/(TableDiv[[Agency]:[Agency]]=$E877)*(ROW(TableDiv[Agency])-ROW(TableDiv[[#Headers],[Agency]])),COLUMNS($F$7:Z$7))))</f>
        <v/>
      </c>
      <c r="AA877" s="1069" t="str" cm="1">
        <f t="array" ref="AA877">IF($D877&lt;COLUMNS($F$7:AA$7),"",INDEX(TableDiv[[GASB]:[GASB]],_xlfn.AGGREGATE(15,3,(TableDiv[[Agency]:[Agency]]=$E877)/(TableDiv[[Agency]:[Agency]]=$E877)*(ROW(TableDiv[Agency])-ROW(TableDiv[[#Headers],[Agency]])),COLUMNS($F$7:AA$7))))</f>
        <v/>
      </c>
      <c r="AB877" s="1069" t="str" cm="1">
        <f t="array" ref="AB877">IF($D877&lt;COLUMNS($F$7:AB$7),"",INDEX(TableDiv[[GASB]:[GASB]],_xlfn.AGGREGATE(15,3,(TableDiv[[Agency]:[Agency]]=$E877)/(TableDiv[[Agency]:[Agency]]=$E877)*(ROW(TableDiv[Agency])-ROW(TableDiv[[#Headers],[Agency]])),COLUMNS($F$7:AB$7))))</f>
        <v/>
      </c>
      <c r="AC877" s="1069" t="str" cm="1">
        <f t="array" ref="AC877">IF($D877&lt;COLUMNS($F$7:AC$7),"",INDEX(TableDiv[[GASB]:[GASB]],_xlfn.AGGREGATE(15,3,(TableDiv[[Agency]:[Agency]]=$E877)/(TableDiv[[Agency]:[Agency]]=$E877)*(ROW(TableDiv[Agency])-ROW(TableDiv[[#Headers],[Agency]])),COLUMNS($F$7:AC$7))))</f>
        <v/>
      </c>
      <c r="AD877" s="1069" t="str" cm="1">
        <f t="array" ref="AD877">IF($D877&lt;COLUMNS($F$7:AD$7),"",INDEX(TableDiv[[GASB]:[GASB]],_xlfn.AGGREGATE(15,3,(TableDiv[[Agency]:[Agency]]=$E877)/(TableDiv[[Agency]:[Agency]]=$E877)*(ROW(TableDiv[Agency])-ROW(TableDiv[[#Headers],[Agency]])),COLUMNS($F$7:AD$7))))</f>
        <v/>
      </c>
      <c r="AE877" s="1069" t="str" cm="1">
        <f t="array" ref="AE877">IF($D877&lt;COLUMNS($F$7:AE$7),"",INDEX(TableDiv[[GASB]:[GASB]],_xlfn.AGGREGATE(15,3,(TableDiv[[Agency]:[Agency]]=$E877)/(TableDiv[[Agency]:[Agency]]=$E877)*(ROW(TableDiv[Agency])-ROW(TableDiv[[#Headers],[Agency]])),COLUMNS($F$7:AE$7))))</f>
        <v/>
      </c>
      <c r="AF877" s="1069" t="str" cm="1">
        <f t="array" ref="AF877">IF($D877&lt;COLUMNS($F$7:AF$7),"",INDEX(TableDiv[[GASB]:[GASB]],_xlfn.AGGREGATE(15,3,(TableDiv[[Agency]:[Agency]]=$E877)/(TableDiv[[Agency]:[Agency]]=$E877)*(ROW(TableDiv[Agency])-ROW(TableDiv[[#Headers],[Agency]])),COLUMNS($F$7:AF$7))))</f>
        <v/>
      </c>
      <c r="AG877" s="1069" t="str" cm="1">
        <f t="array" ref="AG877">IF($D877&lt;COLUMNS($F$7:AG$7),"",INDEX(TableDiv[[GASB]:[GASB]],_xlfn.AGGREGATE(15,3,(TableDiv[[Agency]:[Agency]]=$E877)/(TableDiv[[Agency]:[Agency]]=$E877)*(ROW(TableDiv[Agency])-ROW(TableDiv[[#Headers],[Agency]])),COLUMNS($F$7:AG$7))))</f>
        <v/>
      </c>
      <c r="AH877" s="1069" t="str" cm="1">
        <f t="array" ref="AH877">IF($D877&lt;COLUMNS($F$7:AH$7),"",INDEX(TableDiv[[GASB]:[GASB]],_xlfn.AGGREGATE(15,3,(TableDiv[[Agency]:[Agency]]=$E877)/(TableDiv[[Agency]:[Agency]]=$E877)*(ROW(TableDiv[Agency])-ROW(TableDiv[[#Headers],[Agency]])),COLUMNS($F$7:AH$7))))</f>
        <v/>
      </c>
      <c r="AI877" s="1069" t="str" cm="1">
        <f t="array" ref="AI877">IF($D877&lt;COLUMNS($F$7:AI$7),"",INDEX(TableDiv[[GASB]:[GASB]],_xlfn.AGGREGATE(15,3,(TableDiv[[Agency]:[Agency]]=$E877)/(TableDiv[[Agency]:[Agency]]=$E877)*(ROW(TableDiv[Agency])-ROW(TableDiv[[#Headers],[Agency]])),COLUMNS($F$7:AI$7))))</f>
        <v/>
      </c>
      <c r="AJ877" s="1069" t="str" cm="1">
        <f t="array" ref="AJ877">IF($D877&lt;COLUMNS($F$7:AJ$7),"",INDEX(TableDiv[[GASB]:[GASB]],_xlfn.AGGREGATE(15,3,(TableDiv[[Agency]:[Agency]]=$E877)/(TableDiv[[Agency]:[Agency]]=$E877)*(ROW(TableDiv[Agency])-ROW(TableDiv[[#Headers],[Agency]])),COLUMNS($F$7:AJ$7))))</f>
        <v/>
      </c>
      <c r="AK877" s="1069" t="str" cm="1">
        <f t="array" ref="AK877">IF($D877&lt;COLUMNS($F$7:AK$7),"",INDEX(TableDiv[[GASB]:[GASB]],_xlfn.AGGREGATE(15,3,(TableDiv[[Agency]:[Agency]]=$E877)/(TableDiv[[Agency]:[Agency]]=$E877)*(ROW(TableDiv[Agency])-ROW(TableDiv[[#Headers],[Agency]])),COLUMNS($F$7:AK$7))))</f>
        <v/>
      </c>
      <c r="AL877" s="1069" t="str" cm="1">
        <f t="array" ref="AL877">IF($D877&lt;COLUMNS($F$7:AL$7),"",INDEX(TableDiv[[GASB]:[GASB]],_xlfn.AGGREGATE(15,3,(TableDiv[[Agency]:[Agency]]=$E877)/(TableDiv[[Agency]:[Agency]]=$E877)*(ROW(TableDiv[Agency])-ROW(TableDiv[[#Headers],[Agency]])),COLUMNS($F$7:AL$7))))</f>
        <v/>
      </c>
      <c r="AM877" s="1069" t="str" cm="1">
        <f t="array" ref="AM877">IF($D877&lt;COLUMNS($F$7:AM$7),"",INDEX(TableDiv[[GASB]:[GASB]],_xlfn.AGGREGATE(15,3,(TableDiv[[Agency]:[Agency]]=$E877)/(TableDiv[[Agency]:[Agency]]=$E877)*(ROW(TableDiv[Agency])-ROW(TableDiv[[#Headers],[Agency]])),COLUMNS($F$7:AM$7))))</f>
        <v/>
      </c>
      <c r="AN877" s="1069"/>
      <c r="AO877" s="1069"/>
      <c r="AP877" s="1069"/>
      <c r="AQ877" s="1069"/>
      <c r="AR877" s="1069"/>
      <c r="AS877" s="1069"/>
    </row>
    <row r="878" spans="1:45">
      <c r="A878" s="1069"/>
      <c r="B878" s="1069"/>
      <c r="C878" s="1069"/>
      <c r="W878" s="1069" t="str" cm="1">
        <f t="array" ref="W878">IF($D878&lt;COLUMNS($F$7:W$7),"",INDEX(TableDiv[[GASB]:[GASB]],_xlfn.AGGREGATE(15,3,(TableDiv[[Agency]:[Agency]]=$E878)/(TableDiv[[Agency]:[Agency]]=$E878)*(ROW(TableDiv[Agency])-ROW(TableDiv[[#Headers],[Agency]])),COLUMNS($F$7:W$7))))</f>
        <v/>
      </c>
      <c r="X878" s="1069" t="str" cm="1">
        <f t="array" ref="X878">IF($D878&lt;COLUMNS($F$7:X$7),"",INDEX(TableDiv[[GASB]:[GASB]],_xlfn.AGGREGATE(15,3,(TableDiv[[Agency]:[Agency]]=$E878)/(TableDiv[[Agency]:[Agency]]=$E878)*(ROW(TableDiv[Agency])-ROW(TableDiv[[#Headers],[Agency]])),COLUMNS($F$7:X$7))))</f>
        <v/>
      </c>
      <c r="Y878" s="1069" t="str" cm="1">
        <f t="array" ref="Y878">IF($D878&lt;COLUMNS($F$7:Y$7),"",INDEX(TableDiv[[GASB]:[GASB]],_xlfn.AGGREGATE(15,3,(TableDiv[[Agency]:[Agency]]=$E878)/(TableDiv[[Agency]:[Agency]]=$E878)*(ROW(TableDiv[Agency])-ROW(TableDiv[[#Headers],[Agency]])),COLUMNS($F$7:Y$7))))</f>
        <v/>
      </c>
      <c r="Z878" s="1069" t="str" cm="1">
        <f t="array" ref="Z878">IF($D878&lt;COLUMNS($F$7:Z$7),"",INDEX(TableDiv[[GASB]:[GASB]],_xlfn.AGGREGATE(15,3,(TableDiv[[Agency]:[Agency]]=$E878)/(TableDiv[[Agency]:[Agency]]=$E878)*(ROW(TableDiv[Agency])-ROW(TableDiv[[#Headers],[Agency]])),COLUMNS($F$7:Z$7))))</f>
        <v/>
      </c>
      <c r="AA878" s="1069" t="str" cm="1">
        <f t="array" ref="AA878">IF($D878&lt;COLUMNS($F$7:AA$7),"",INDEX(TableDiv[[GASB]:[GASB]],_xlfn.AGGREGATE(15,3,(TableDiv[[Agency]:[Agency]]=$E878)/(TableDiv[[Agency]:[Agency]]=$E878)*(ROW(TableDiv[Agency])-ROW(TableDiv[[#Headers],[Agency]])),COLUMNS($F$7:AA$7))))</f>
        <v/>
      </c>
      <c r="AB878" s="1069" t="str" cm="1">
        <f t="array" ref="AB878">IF($D878&lt;COLUMNS($F$7:AB$7),"",INDEX(TableDiv[[GASB]:[GASB]],_xlfn.AGGREGATE(15,3,(TableDiv[[Agency]:[Agency]]=$E878)/(TableDiv[[Agency]:[Agency]]=$E878)*(ROW(TableDiv[Agency])-ROW(TableDiv[[#Headers],[Agency]])),COLUMNS($F$7:AB$7))))</f>
        <v/>
      </c>
      <c r="AC878" s="1069" t="str" cm="1">
        <f t="array" ref="AC878">IF($D878&lt;COLUMNS($F$7:AC$7),"",INDEX(TableDiv[[GASB]:[GASB]],_xlfn.AGGREGATE(15,3,(TableDiv[[Agency]:[Agency]]=$E878)/(TableDiv[[Agency]:[Agency]]=$E878)*(ROW(TableDiv[Agency])-ROW(TableDiv[[#Headers],[Agency]])),COLUMNS($F$7:AC$7))))</f>
        <v/>
      </c>
      <c r="AD878" s="1069" t="str" cm="1">
        <f t="array" ref="AD878">IF($D878&lt;COLUMNS($F$7:AD$7),"",INDEX(TableDiv[[GASB]:[GASB]],_xlfn.AGGREGATE(15,3,(TableDiv[[Agency]:[Agency]]=$E878)/(TableDiv[[Agency]:[Agency]]=$E878)*(ROW(TableDiv[Agency])-ROW(TableDiv[[#Headers],[Agency]])),COLUMNS($F$7:AD$7))))</f>
        <v/>
      </c>
      <c r="AE878" s="1069" t="str" cm="1">
        <f t="array" ref="AE878">IF($D878&lt;COLUMNS($F$7:AE$7),"",INDEX(TableDiv[[GASB]:[GASB]],_xlfn.AGGREGATE(15,3,(TableDiv[[Agency]:[Agency]]=$E878)/(TableDiv[[Agency]:[Agency]]=$E878)*(ROW(TableDiv[Agency])-ROW(TableDiv[[#Headers],[Agency]])),COLUMNS($F$7:AE$7))))</f>
        <v/>
      </c>
      <c r="AF878" s="1069" t="str" cm="1">
        <f t="array" ref="AF878">IF($D878&lt;COLUMNS($F$7:AF$7),"",INDEX(TableDiv[[GASB]:[GASB]],_xlfn.AGGREGATE(15,3,(TableDiv[[Agency]:[Agency]]=$E878)/(TableDiv[[Agency]:[Agency]]=$E878)*(ROW(TableDiv[Agency])-ROW(TableDiv[[#Headers],[Agency]])),COLUMNS($F$7:AF$7))))</f>
        <v/>
      </c>
      <c r="AG878" s="1069" t="str" cm="1">
        <f t="array" ref="AG878">IF($D878&lt;COLUMNS($F$7:AG$7),"",INDEX(TableDiv[[GASB]:[GASB]],_xlfn.AGGREGATE(15,3,(TableDiv[[Agency]:[Agency]]=$E878)/(TableDiv[[Agency]:[Agency]]=$E878)*(ROW(TableDiv[Agency])-ROW(TableDiv[[#Headers],[Agency]])),COLUMNS($F$7:AG$7))))</f>
        <v/>
      </c>
      <c r="AH878" s="1069" t="str" cm="1">
        <f t="array" ref="AH878">IF($D878&lt;COLUMNS($F$7:AH$7),"",INDEX(TableDiv[[GASB]:[GASB]],_xlfn.AGGREGATE(15,3,(TableDiv[[Agency]:[Agency]]=$E878)/(TableDiv[[Agency]:[Agency]]=$E878)*(ROW(TableDiv[Agency])-ROW(TableDiv[[#Headers],[Agency]])),COLUMNS($F$7:AH$7))))</f>
        <v/>
      </c>
      <c r="AI878" s="1069" t="str" cm="1">
        <f t="array" ref="AI878">IF($D878&lt;COLUMNS($F$7:AI$7),"",INDEX(TableDiv[[GASB]:[GASB]],_xlfn.AGGREGATE(15,3,(TableDiv[[Agency]:[Agency]]=$E878)/(TableDiv[[Agency]:[Agency]]=$E878)*(ROW(TableDiv[Agency])-ROW(TableDiv[[#Headers],[Agency]])),COLUMNS($F$7:AI$7))))</f>
        <v/>
      </c>
      <c r="AJ878" s="1069" t="str" cm="1">
        <f t="array" ref="AJ878">IF($D878&lt;COLUMNS($F$7:AJ$7),"",INDEX(TableDiv[[GASB]:[GASB]],_xlfn.AGGREGATE(15,3,(TableDiv[[Agency]:[Agency]]=$E878)/(TableDiv[[Agency]:[Agency]]=$E878)*(ROW(TableDiv[Agency])-ROW(TableDiv[[#Headers],[Agency]])),COLUMNS($F$7:AJ$7))))</f>
        <v/>
      </c>
      <c r="AK878" s="1069" t="str" cm="1">
        <f t="array" ref="AK878">IF($D878&lt;COLUMNS($F$7:AK$7),"",INDEX(TableDiv[[GASB]:[GASB]],_xlfn.AGGREGATE(15,3,(TableDiv[[Agency]:[Agency]]=$E878)/(TableDiv[[Agency]:[Agency]]=$E878)*(ROW(TableDiv[Agency])-ROW(TableDiv[[#Headers],[Agency]])),COLUMNS($F$7:AK$7))))</f>
        <v/>
      </c>
      <c r="AL878" s="1069" t="str" cm="1">
        <f t="array" ref="AL878">IF($D878&lt;COLUMNS($F$7:AL$7),"",INDEX(TableDiv[[GASB]:[GASB]],_xlfn.AGGREGATE(15,3,(TableDiv[[Agency]:[Agency]]=$E878)/(TableDiv[[Agency]:[Agency]]=$E878)*(ROW(TableDiv[Agency])-ROW(TableDiv[[#Headers],[Agency]])),COLUMNS($F$7:AL$7))))</f>
        <v/>
      </c>
      <c r="AM878" s="1069" t="str" cm="1">
        <f t="array" ref="AM878">IF($D878&lt;COLUMNS($F$7:AM$7),"",INDEX(TableDiv[[GASB]:[GASB]],_xlfn.AGGREGATE(15,3,(TableDiv[[Agency]:[Agency]]=$E878)/(TableDiv[[Agency]:[Agency]]=$E878)*(ROW(TableDiv[Agency])-ROW(TableDiv[[#Headers],[Agency]])),COLUMNS($F$7:AM$7))))</f>
        <v/>
      </c>
      <c r="AN878" s="1069"/>
      <c r="AO878" s="1069"/>
      <c r="AP878" s="1069"/>
      <c r="AQ878" s="1069"/>
      <c r="AR878" s="1069"/>
      <c r="AS878" s="1069"/>
    </row>
    <row r="879" spans="1:45">
      <c r="A879" s="1069"/>
      <c r="B879" s="1069"/>
      <c r="C879" s="1069"/>
      <c r="W879" s="1069" t="str" cm="1">
        <f t="array" ref="W879">IF($D879&lt;COLUMNS($F$7:W$7),"",INDEX(TableDiv[[GASB]:[GASB]],_xlfn.AGGREGATE(15,3,(TableDiv[[Agency]:[Agency]]=$E879)/(TableDiv[[Agency]:[Agency]]=$E879)*(ROW(TableDiv[Agency])-ROW(TableDiv[[#Headers],[Agency]])),COLUMNS($F$7:W$7))))</f>
        <v/>
      </c>
      <c r="X879" s="1069" t="str" cm="1">
        <f t="array" ref="X879">IF($D879&lt;COLUMNS($F$7:X$7),"",INDEX(TableDiv[[GASB]:[GASB]],_xlfn.AGGREGATE(15,3,(TableDiv[[Agency]:[Agency]]=$E879)/(TableDiv[[Agency]:[Agency]]=$E879)*(ROW(TableDiv[Agency])-ROW(TableDiv[[#Headers],[Agency]])),COLUMNS($F$7:X$7))))</f>
        <v/>
      </c>
      <c r="Y879" s="1069" t="str" cm="1">
        <f t="array" ref="Y879">IF($D879&lt;COLUMNS($F$7:Y$7),"",INDEX(TableDiv[[GASB]:[GASB]],_xlfn.AGGREGATE(15,3,(TableDiv[[Agency]:[Agency]]=$E879)/(TableDiv[[Agency]:[Agency]]=$E879)*(ROW(TableDiv[Agency])-ROW(TableDiv[[#Headers],[Agency]])),COLUMNS($F$7:Y$7))))</f>
        <v/>
      </c>
      <c r="Z879" s="1069" t="str" cm="1">
        <f t="array" ref="Z879">IF($D879&lt;COLUMNS($F$7:Z$7),"",INDEX(TableDiv[[GASB]:[GASB]],_xlfn.AGGREGATE(15,3,(TableDiv[[Agency]:[Agency]]=$E879)/(TableDiv[[Agency]:[Agency]]=$E879)*(ROW(TableDiv[Agency])-ROW(TableDiv[[#Headers],[Agency]])),COLUMNS($F$7:Z$7))))</f>
        <v/>
      </c>
      <c r="AA879" s="1069" t="str" cm="1">
        <f t="array" ref="AA879">IF($D879&lt;COLUMNS($F$7:AA$7),"",INDEX(TableDiv[[GASB]:[GASB]],_xlfn.AGGREGATE(15,3,(TableDiv[[Agency]:[Agency]]=$E879)/(TableDiv[[Agency]:[Agency]]=$E879)*(ROW(TableDiv[Agency])-ROW(TableDiv[[#Headers],[Agency]])),COLUMNS($F$7:AA$7))))</f>
        <v/>
      </c>
      <c r="AB879" s="1069" t="str" cm="1">
        <f t="array" ref="AB879">IF($D879&lt;COLUMNS($F$7:AB$7),"",INDEX(TableDiv[[GASB]:[GASB]],_xlfn.AGGREGATE(15,3,(TableDiv[[Agency]:[Agency]]=$E879)/(TableDiv[[Agency]:[Agency]]=$E879)*(ROW(TableDiv[Agency])-ROW(TableDiv[[#Headers],[Agency]])),COLUMNS($F$7:AB$7))))</f>
        <v/>
      </c>
      <c r="AC879" s="1069" t="str" cm="1">
        <f t="array" ref="AC879">IF($D879&lt;COLUMNS($F$7:AC$7),"",INDEX(TableDiv[[GASB]:[GASB]],_xlfn.AGGREGATE(15,3,(TableDiv[[Agency]:[Agency]]=$E879)/(TableDiv[[Agency]:[Agency]]=$E879)*(ROW(TableDiv[Agency])-ROW(TableDiv[[#Headers],[Agency]])),COLUMNS($F$7:AC$7))))</f>
        <v/>
      </c>
      <c r="AD879" s="1069" t="str" cm="1">
        <f t="array" ref="AD879">IF($D879&lt;COLUMNS($F$7:AD$7),"",INDEX(TableDiv[[GASB]:[GASB]],_xlfn.AGGREGATE(15,3,(TableDiv[[Agency]:[Agency]]=$E879)/(TableDiv[[Agency]:[Agency]]=$E879)*(ROW(TableDiv[Agency])-ROW(TableDiv[[#Headers],[Agency]])),COLUMNS($F$7:AD$7))))</f>
        <v/>
      </c>
      <c r="AE879" s="1069" t="str" cm="1">
        <f t="array" ref="AE879">IF($D879&lt;COLUMNS($F$7:AE$7),"",INDEX(TableDiv[[GASB]:[GASB]],_xlfn.AGGREGATE(15,3,(TableDiv[[Agency]:[Agency]]=$E879)/(TableDiv[[Agency]:[Agency]]=$E879)*(ROW(TableDiv[Agency])-ROW(TableDiv[[#Headers],[Agency]])),COLUMNS($F$7:AE$7))))</f>
        <v/>
      </c>
      <c r="AF879" s="1069" t="str" cm="1">
        <f t="array" ref="AF879">IF($D879&lt;COLUMNS($F$7:AF$7),"",INDEX(TableDiv[[GASB]:[GASB]],_xlfn.AGGREGATE(15,3,(TableDiv[[Agency]:[Agency]]=$E879)/(TableDiv[[Agency]:[Agency]]=$E879)*(ROW(TableDiv[Agency])-ROW(TableDiv[[#Headers],[Agency]])),COLUMNS($F$7:AF$7))))</f>
        <v/>
      </c>
      <c r="AG879" s="1069" t="str" cm="1">
        <f t="array" ref="AG879">IF($D879&lt;COLUMNS($F$7:AG$7),"",INDEX(TableDiv[[GASB]:[GASB]],_xlfn.AGGREGATE(15,3,(TableDiv[[Agency]:[Agency]]=$E879)/(TableDiv[[Agency]:[Agency]]=$E879)*(ROW(TableDiv[Agency])-ROW(TableDiv[[#Headers],[Agency]])),COLUMNS($F$7:AG$7))))</f>
        <v/>
      </c>
      <c r="AH879" s="1069" t="str" cm="1">
        <f t="array" ref="AH879">IF($D879&lt;COLUMNS($F$7:AH$7),"",INDEX(TableDiv[[GASB]:[GASB]],_xlfn.AGGREGATE(15,3,(TableDiv[[Agency]:[Agency]]=$E879)/(TableDiv[[Agency]:[Agency]]=$E879)*(ROW(TableDiv[Agency])-ROW(TableDiv[[#Headers],[Agency]])),COLUMNS($F$7:AH$7))))</f>
        <v/>
      </c>
      <c r="AI879" s="1069" t="str" cm="1">
        <f t="array" ref="AI879">IF($D879&lt;COLUMNS($F$7:AI$7),"",INDEX(TableDiv[[GASB]:[GASB]],_xlfn.AGGREGATE(15,3,(TableDiv[[Agency]:[Agency]]=$E879)/(TableDiv[[Agency]:[Agency]]=$E879)*(ROW(TableDiv[Agency])-ROW(TableDiv[[#Headers],[Agency]])),COLUMNS($F$7:AI$7))))</f>
        <v/>
      </c>
      <c r="AJ879" s="1069" t="str" cm="1">
        <f t="array" ref="AJ879">IF($D879&lt;COLUMNS($F$7:AJ$7),"",INDEX(TableDiv[[GASB]:[GASB]],_xlfn.AGGREGATE(15,3,(TableDiv[[Agency]:[Agency]]=$E879)/(TableDiv[[Agency]:[Agency]]=$E879)*(ROW(TableDiv[Agency])-ROW(TableDiv[[#Headers],[Agency]])),COLUMNS($F$7:AJ$7))))</f>
        <v/>
      </c>
      <c r="AK879" s="1069" t="str" cm="1">
        <f t="array" ref="AK879">IF($D879&lt;COLUMNS($F$7:AK$7),"",INDEX(TableDiv[[GASB]:[GASB]],_xlfn.AGGREGATE(15,3,(TableDiv[[Agency]:[Agency]]=$E879)/(TableDiv[[Agency]:[Agency]]=$E879)*(ROW(TableDiv[Agency])-ROW(TableDiv[[#Headers],[Agency]])),COLUMNS($F$7:AK$7))))</f>
        <v/>
      </c>
      <c r="AL879" s="1069" t="str" cm="1">
        <f t="array" ref="AL879">IF($D879&lt;COLUMNS($F$7:AL$7),"",INDEX(TableDiv[[GASB]:[GASB]],_xlfn.AGGREGATE(15,3,(TableDiv[[Agency]:[Agency]]=$E879)/(TableDiv[[Agency]:[Agency]]=$E879)*(ROW(TableDiv[Agency])-ROW(TableDiv[[#Headers],[Agency]])),COLUMNS($F$7:AL$7))))</f>
        <v/>
      </c>
      <c r="AM879" s="1069" t="str" cm="1">
        <f t="array" ref="AM879">IF($D879&lt;COLUMNS($F$7:AM$7),"",INDEX(TableDiv[[GASB]:[GASB]],_xlfn.AGGREGATE(15,3,(TableDiv[[Agency]:[Agency]]=$E879)/(TableDiv[[Agency]:[Agency]]=$E879)*(ROW(TableDiv[Agency])-ROW(TableDiv[[#Headers],[Agency]])),COLUMNS($F$7:AM$7))))</f>
        <v/>
      </c>
      <c r="AN879" s="1069"/>
      <c r="AO879" s="1069"/>
      <c r="AP879" s="1069"/>
      <c r="AQ879" s="1069"/>
      <c r="AR879" s="1069"/>
      <c r="AS879" s="1069"/>
    </row>
    <row r="880" spans="1:45">
      <c r="A880" s="1069"/>
      <c r="B880" s="1069"/>
      <c r="C880" s="1069"/>
      <c r="W880" s="1069" t="str" cm="1">
        <f t="array" ref="W880">IF($D880&lt;COLUMNS($F$7:W$7),"",INDEX(TableDiv[[GASB]:[GASB]],_xlfn.AGGREGATE(15,3,(TableDiv[[Agency]:[Agency]]=$E880)/(TableDiv[[Agency]:[Agency]]=$E880)*(ROW(TableDiv[Agency])-ROW(TableDiv[[#Headers],[Agency]])),COLUMNS($F$7:W$7))))</f>
        <v/>
      </c>
      <c r="X880" s="1069" t="str" cm="1">
        <f t="array" ref="X880">IF($D880&lt;COLUMNS($F$7:X$7),"",INDEX(TableDiv[[GASB]:[GASB]],_xlfn.AGGREGATE(15,3,(TableDiv[[Agency]:[Agency]]=$E880)/(TableDiv[[Agency]:[Agency]]=$E880)*(ROW(TableDiv[Agency])-ROW(TableDiv[[#Headers],[Agency]])),COLUMNS($F$7:X$7))))</f>
        <v/>
      </c>
      <c r="Y880" s="1069" t="str" cm="1">
        <f t="array" ref="Y880">IF($D880&lt;COLUMNS($F$7:Y$7),"",INDEX(TableDiv[[GASB]:[GASB]],_xlfn.AGGREGATE(15,3,(TableDiv[[Agency]:[Agency]]=$E880)/(TableDiv[[Agency]:[Agency]]=$E880)*(ROW(TableDiv[Agency])-ROW(TableDiv[[#Headers],[Agency]])),COLUMNS($F$7:Y$7))))</f>
        <v/>
      </c>
      <c r="Z880" s="1069" t="str" cm="1">
        <f t="array" ref="Z880">IF($D880&lt;COLUMNS($F$7:Z$7),"",INDEX(TableDiv[[GASB]:[GASB]],_xlfn.AGGREGATE(15,3,(TableDiv[[Agency]:[Agency]]=$E880)/(TableDiv[[Agency]:[Agency]]=$E880)*(ROW(TableDiv[Agency])-ROW(TableDiv[[#Headers],[Agency]])),COLUMNS($F$7:Z$7))))</f>
        <v/>
      </c>
      <c r="AA880" s="1069" t="str" cm="1">
        <f t="array" ref="AA880">IF($D880&lt;COLUMNS($F$7:AA$7),"",INDEX(TableDiv[[GASB]:[GASB]],_xlfn.AGGREGATE(15,3,(TableDiv[[Agency]:[Agency]]=$E880)/(TableDiv[[Agency]:[Agency]]=$E880)*(ROW(TableDiv[Agency])-ROW(TableDiv[[#Headers],[Agency]])),COLUMNS($F$7:AA$7))))</f>
        <v/>
      </c>
      <c r="AB880" s="1069" t="str" cm="1">
        <f t="array" ref="AB880">IF($D880&lt;COLUMNS($F$7:AB$7),"",INDEX(TableDiv[[GASB]:[GASB]],_xlfn.AGGREGATE(15,3,(TableDiv[[Agency]:[Agency]]=$E880)/(TableDiv[[Agency]:[Agency]]=$E880)*(ROW(TableDiv[Agency])-ROW(TableDiv[[#Headers],[Agency]])),COLUMNS($F$7:AB$7))))</f>
        <v/>
      </c>
      <c r="AC880" s="1069" t="str" cm="1">
        <f t="array" ref="AC880">IF($D880&lt;COLUMNS($F$7:AC$7),"",INDEX(TableDiv[[GASB]:[GASB]],_xlfn.AGGREGATE(15,3,(TableDiv[[Agency]:[Agency]]=$E880)/(TableDiv[[Agency]:[Agency]]=$E880)*(ROW(TableDiv[Agency])-ROW(TableDiv[[#Headers],[Agency]])),COLUMNS($F$7:AC$7))))</f>
        <v/>
      </c>
      <c r="AD880" s="1069" t="str" cm="1">
        <f t="array" ref="AD880">IF($D880&lt;COLUMNS($F$7:AD$7),"",INDEX(TableDiv[[GASB]:[GASB]],_xlfn.AGGREGATE(15,3,(TableDiv[[Agency]:[Agency]]=$E880)/(TableDiv[[Agency]:[Agency]]=$E880)*(ROW(TableDiv[Agency])-ROW(TableDiv[[#Headers],[Agency]])),COLUMNS($F$7:AD$7))))</f>
        <v/>
      </c>
      <c r="AE880" s="1069" t="str" cm="1">
        <f t="array" ref="AE880">IF($D880&lt;COLUMNS($F$7:AE$7),"",INDEX(TableDiv[[GASB]:[GASB]],_xlfn.AGGREGATE(15,3,(TableDiv[[Agency]:[Agency]]=$E880)/(TableDiv[[Agency]:[Agency]]=$E880)*(ROW(TableDiv[Agency])-ROW(TableDiv[[#Headers],[Agency]])),COLUMNS($F$7:AE$7))))</f>
        <v/>
      </c>
      <c r="AF880" s="1069" t="str" cm="1">
        <f t="array" ref="AF880">IF($D880&lt;COLUMNS($F$7:AF$7),"",INDEX(TableDiv[[GASB]:[GASB]],_xlfn.AGGREGATE(15,3,(TableDiv[[Agency]:[Agency]]=$E880)/(TableDiv[[Agency]:[Agency]]=$E880)*(ROW(TableDiv[Agency])-ROW(TableDiv[[#Headers],[Agency]])),COLUMNS($F$7:AF$7))))</f>
        <v/>
      </c>
      <c r="AG880" s="1069" t="str" cm="1">
        <f t="array" ref="AG880">IF($D880&lt;COLUMNS($F$7:AG$7),"",INDEX(TableDiv[[GASB]:[GASB]],_xlfn.AGGREGATE(15,3,(TableDiv[[Agency]:[Agency]]=$E880)/(TableDiv[[Agency]:[Agency]]=$E880)*(ROW(TableDiv[Agency])-ROW(TableDiv[[#Headers],[Agency]])),COLUMNS($F$7:AG$7))))</f>
        <v/>
      </c>
      <c r="AH880" s="1069" t="str" cm="1">
        <f t="array" ref="AH880">IF($D880&lt;COLUMNS($F$7:AH$7),"",INDEX(TableDiv[[GASB]:[GASB]],_xlfn.AGGREGATE(15,3,(TableDiv[[Agency]:[Agency]]=$E880)/(TableDiv[[Agency]:[Agency]]=$E880)*(ROW(TableDiv[Agency])-ROW(TableDiv[[#Headers],[Agency]])),COLUMNS($F$7:AH$7))))</f>
        <v/>
      </c>
      <c r="AI880" s="1069" t="str" cm="1">
        <f t="array" ref="AI880">IF($D880&lt;COLUMNS($F$7:AI$7),"",INDEX(TableDiv[[GASB]:[GASB]],_xlfn.AGGREGATE(15,3,(TableDiv[[Agency]:[Agency]]=$E880)/(TableDiv[[Agency]:[Agency]]=$E880)*(ROW(TableDiv[Agency])-ROW(TableDiv[[#Headers],[Agency]])),COLUMNS($F$7:AI$7))))</f>
        <v/>
      </c>
      <c r="AJ880" s="1069" t="str" cm="1">
        <f t="array" ref="AJ880">IF($D880&lt;COLUMNS($F$7:AJ$7),"",INDEX(TableDiv[[GASB]:[GASB]],_xlfn.AGGREGATE(15,3,(TableDiv[[Agency]:[Agency]]=$E880)/(TableDiv[[Agency]:[Agency]]=$E880)*(ROW(TableDiv[Agency])-ROW(TableDiv[[#Headers],[Agency]])),COLUMNS($F$7:AJ$7))))</f>
        <v/>
      </c>
      <c r="AK880" s="1069" t="str" cm="1">
        <f t="array" ref="AK880">IF($D880&lt;COLUMNS($F$7:AK$7),"",INDEX(TableDiv[[GASB]:[GASB]],_xlfn.AGGREGATE(15,3,(TableDiv[[Agency]:[Agency]]=$E880)/(TableDiv[[Agency]:[Agency]]=$E880)*(ROW(TableDiv[Agency])-ROW(TableDiv[[#Headers],[Agency]])),COLUMNS($F$7:AK$7))))</f>
        <v/>
      </c>
      <c r="AL880" s="1069" t="str" cm="1">
        <f t="array" ref="AL880">IF($D880&lt;COLUMNS($F$7:AL$7),"",INDEX(TableDiv[[GASB]:[GASB]],_xlfn.AGGREGATE(15,3,(TableDiv[[Agency]:[Agency]]=$E880)/(TableDiv[[Agency]:[Agency]]=$E880)*(ROW(TableDiv[Agency])-ROW(TableDiv[[#Headers],[Agency]])),COLUMNS($F$7:AL$7))))</f>
        <v/>
      </c>
      <c r="AM880" s="1069" t="str" cm="1">
        <f t="array" ref="AM880">IF($D880&lt;COLUMNS($F$7:AM$7),"",INDEX(TableDiv[[GASB]:[GASB]],_xlfn.AGGREGATE(15,3,(TableDiv[[Agency]:[Agency]]=$E880)/(TableDiv[[Agency]:[Agency]]=$E880)*(ROW(TableDiv[Agency])-ROW(TableDiv[[#Headers],[Agency]])),COLUMNS($F$7:AM$7))))</f>
        <v/>
      </c>
      <c r="AN880" s="1069"/>
      <c r="AO880" s="1069"/>
      <c r="AP880" s="1069"/>
      <c r="AQ880" s="1069"/>
      <c r="AR880" s="1069"/>
      <c r="AS880" s="1069"/>
    </row>
    <row r="881" spans="1:45">
      <c r="A881" s="1069"/>
      <c r="B881" s="1069"/>
      <c r="C881" s="1069"/>
      <c r="W881" s="1069" t="str" cm="1">
        <f t="array" ref="W881">IF($D881&lt;COLUMNS($F$7:W$7),"",INDEX(TableDiv[[GASB]:[GASB]],_xlfn.AGGREGATE(15,3,(TableDiv[[Agency]:[Agency]]=$E881)/(TableDiv[[Agency]:[Agency]]=$E881)*(ROW(TableDiv[Agency])-ROW(TableDiv[[#Headers],[Agency]])),COLUMNS($F$7:W$7))))</f>
        <v/>
      </c>
      <c r="X881" s="1069" t="str" cm="1">
        <f t="array" ref="X881">IF($D881&lt;COLUMNS($F$7:X$7),"",INDEX(TableDiv[[GASB]:[GASB]],_xlfn.AGGREGATE(15,3,(TableDiv[[Agency]:[Agency]]=$E881)/(TableDiv[[Agency]:[Agency]]=$E881)*(ROW(TableDiv[Agency])-ROW(TableDiv[[#Headers],[Agency]])),COLUMNS($F$7:X$7))))</f>
        <v/>
      </c>
      <c r="Y881" s="1069" t="str" cm="1">
        <f t="array" ref="Y881">IF($D881&lt;COLUMNS($F$7:Y$7),"",INDEX(TableDiv[[GASB]:[GASB]],_xlfn.AGGREGATE(15,3,(TableDiv[[Agency]:[Agency]]=$E881)/(TableDiv[[Agency]:[Agency]]=$E881)*(ROW(TableDiv[Agency])-ROW(TableDiv[[#Headers],[Agency]])),COLUMNS($F$7:Y$7))))</f>
        <v/>
      </c>
      <c r="Z881" s="1069" t="str" cm="1">
        <f t="array" ref="Z881">IF($D881&lt;COLUMNS($F$7:Z$7),"",INDEX(TableDiv[[GASB]:[GASB]],_xlfn.AGGREGATE(15,3,(TableDiv[[Agency]:[Agency]]=$E881)/(TableDiv[[Agency]:[Agency]]=$E881)*(ROW(TableDiv[Agency])-ROW(TableDiv[[#Headers],[Agency]])),COLUMNS($F$7:Z$7))))</f>
        <v/>
      </c>
      <c r="AA881" s="1069" t="str" cm="1">
        <f t="array" ref="AA881">IF($D881&lt;COLUMNS($F$7:AA$7),"",INDEX(TableDiv[[GASB]:[GASB]],_xlfn.AGGREGATE(15,3,(TableDiv[[Agency]:[Agency]]=$E881)/(TableDiv[[Agency]:[Agency]]=$E881)*(ROW(TableDiv[Agency])-ROW(TableDiv[[#Headers],[Agency]])),COLUMNS($F$7:AA$7))))</f>
        <v/>
      </c>
      <c r="AB881" s="1069" t="str" cm="1">
        <f t="array" ref="AB881">IF($D881&lt;COLUMNS($F$7:AB$7),"",INDEX(TableDiv[[GASB]:[GASB]],_xlfn.AGGREGATE(15,3,(TableDiv[[Agency]:[Agency]]=$E881)/(TableDiv[[Agency]:[Agency]]=$E881)*(ROW(TableDiv[Agency])-ROW(TableDiv[[#Headers],[Agency]])),COLUMNS($F$7:AB$7))))</f>
        <v/>
      </c>
      <c r="AC881" s="1069" t="str" cm="1">
        <f t="array" ref="AC881">IF($D881&lt;COLUMNS($F$7:AC$7),"",INDEX(TableDiv[[GASB]:[GASB]],_xlfn.AGGREGATE(15,3,(TableDiv[[Agency]:[Agency]]=$E881)/(TableDiv[[Agency]:[Agency]]=$E881)*(ROW(TableDiv[Agency])-ROW(TableDiv[[#Headers],[Agency]])),COLUMNS($F$7:AC$7))))</f>
        <v/>
      </c>
      <c r="AD881" s="1069" t="str" cm="1">
        <f t="array" ref="AD881">IF($D881&lt;COLUMNS($F$7:AD$7),"",INDEX(TableDiv[[GASB]:[GASB]],_xlfn.AGGREGATE(15,3,(TableDiv[[Agency]:[Agency]]=$E881)/(TableDiv[[Agency]:[Agency]]=$E881)*(ROW(TableDiv[Agency])-ROW(TableDiv[[#Headers],[Agency]])),COLUMNS($F$7:AD$7))))</f>
        <v/>
      </c>
      <c r="AE881" s="1069" t="str" cm="1">
        <f t="array" ref="AE881">IF($D881&lt;COLUMNS($F$7:AE$7),"",INDEX(TableDiv[[GASB]:[GASB]],_xlfn.AGGREGATE(15,3,(TableDiv[[Agency]:[Agency]]=$E881)/(TableDiv[[Agency]:[Agency]]=$E881)*(ROW(TableDiv[Agency])-ROW(TableDiv[[#Headers],[Agency]])),COLUMNS($F$7:AE$7))))</f>
        <v/>
      </c>
      <c r="AF881" s="1069" t="str" cm="1">
        <f t="array" ref="AF881">IF($D881&lt;COLUMNS($F$7:AF$7),"",INDEX(TableDiv[[GASB]:[GASB]],_xlfn.AGGREGATE(15,3,(TableDiv[[Agency]:[Agency]]=$E881)/(TableDiv[[Agency]:[Agency]]=$E881)*(ROW(TableDiv[Agency])-ROW(TableDiv[[#Headers],[Agency]])),COLUMNS($F$7:AF$7))))</f>
        <v/>
      </c>
      <c r="AG881" s="1069" t="str" cm="1">
        <f t="array" ref="AG881">IF($D881&lt;COLUMNS($F$7:AG$7),"",INDEX(TableDiv[[GASB]:[GASB]],_xlfn.AGGREGATE(15,3,(TableDiv[[Agency]:[Agency]]=$E881)/(TableDiv[[Agency]:[Agency]]=$E881)*(ROW(TableDiv[Agency])-ROW(TableDiv[[#Headers],[Agency]])),COLUMNS($F$7:AG$7))))</f>
        <v/>
      </c>
      <c r="AH881" s="1069" t="str" cm="1">
        <f t="array" ref="AH881">IF($D881&lt;COLUMNS($F$7:AH$7),"",INDEX(TableDiv[[GASB]:[GASB]],_xlfn.AGGREGATE(15,3,(TableDiv[[Agency]:[Agency]]=$E881)/(TableDiv[[Agency]:[Agency]]=$E881)*(ROW(TableDiv[Agency])-ROW(TableDiv[[#Headers],[Agency]])),COLUMNS($F$7:AH$7))))</f>
        <v/>
      </c>
      <c r="AI881" s="1069" t="str" cm="1">
        <f t="array" ref="AI881">IF($D881&lt;COLUMNS($F$7:AI$7),"",INDEX(TableDiv[[GASB]:[GASB]],_xlfn.AGGREGATE(15,3,(TableDiv[[Agency]:[Agency]]=$E881)/(TableDiv[[Agency]:[Agency]]=$E881)*(ROW(TableDiv[Agency])-ROW(TableDiv[[#Headers],[Agency]])),COLUMNS($F$7:AI$7))))</f>
        <v/>
      </c>
      <c r="AJ881" s="1069" t="str" cm="1">
        <f t="array" ref="AJ881">IF($D881&lt;COLUMNS($F$7:AJ$7),"",INDEX(TableDiv[[GASB]:[GASB]],_xlfn.AGGREGATE(15,3,(TableDiv[[Agency]:[Agency]]=$E881)/(TableDiv[[Agency]:[Agency]]=$E881)*(ROW(TableDiv[Agency])-ROW(TableDiv[[#Headers],[Agency]])),COLUMNS($F$7:AJ$7))))</f>
        <v/>
      </c>
      <c r="AK881" s="1069" t="str" cm="1">
        <f t="array" ref="AK881">IF($D881&lt;COLUMNS($F$7:AK$7),"",INDEX(TableDiv[[GASB]:[GASB]],_xlfn.AGGREGATE(15,3,(TableDiv[[Agency]:[Agency]]=$E881)/(TableDiv[[Agency]:[Agency]]=$E881)*(ROW(TableDiv[Agency])-ROW(TableDiv[[#Headers],[Agency]])),COLUMNS($F$7:AK$7))))</f>
        <v/>
      </c>
      <c r="AL881" s="1069" t="str" cm="1">
        <f t="array" ref="AL881">IF($D881&lt;COLUMNS($F$7:AL$7),"",INDEX(TableDiv[[GASB]:[GASB]],_xlfn.AGGREGATE(15,3,(TableDiv[[Agency]:[Agency]]=$E881)/(TableDiv[[Agency]:[Agency]]=$E881)*(ROW(TableDiv[Agency])-ROW(TableDiv[[#Headers],[Agency]])),COLUMNS($F$7:AL$7))))</f>
        <v/>
      </c>
      <c r="AM881" s="1069" t="str" cm="1">
        <f t="array" ref="AM881">IF($D881&lt;COLUMNS($F$7:AM$7),"",INDEX(TableDiv[[GASB]:[GASB]],_xlfn.AGGREGATE(15,3,(TableDiv[[Agency]:[Agency]]=$E881)/(TableDiv[[Agency]:[Agency]]=$E881)*(ROW(TableDiv[Agency])-ROW(TableDiv[[#Headers],[Agency]])),COLUMNS($F$7:AM$7))))</f>
        <v/>
      </c>
      <c r="AN881" s="1069"/>
      <c r="AO881" s="1069"/>
      <c r="AP881" s="1069"/>
      <c r="AQ881" s="1069"/>
      <c r="AR881" s="1069"/>
      <c r="AS881" s="1069"/>
    </row>
    <row r="882" spans="1:45">
      <c r="A882" s="1069"/>
      <c r="B882" s="1069"/>
      <c r="C882" s="1069"/>
      <c r="W882" s="1069" t="str" cm="1">
        <f t="array" ref="W882">IF($D882&lt;COLUMNS($F$7:W$7),"",INDEX(TableDiv[[GASB]:[GASB]],_xlfn.AGGREGATE(15,3,(TableDiv[[Agency]:[Agency]]=$E882)/(TableDiv[[Agency]:[Agency]]=$E882)*(ROW(TableDiv[Agency])-ROW(TableDiv[[#Headers],[Agency]])),COLUMNS($F$7:W$7))))</f>
        <v/>
      </c>
      <c r="X882" s="1069" t="str" cm="1">
        <f t="array" ref="X882">IF($D882&lt;COLUMNS($F$7:X$7),"",INDEX(TableDiv[[GASB]:[GASB]],_xlfn.AGGREGATE(15,3,(TableDiv[[Agency]:[Agency]]=$E882)/(TableDiv[[Agency]:[Agency]]=$E882)*(ROW(TableDiv[Agency])-ROW(TableDiv[[#Headers],[Agency]])),COLUMNS($F$7:X$7))))</f>
        <v/>
      </c>
      <c r="Y882" s="1069" t="str" cm="1">
        <f t="array" ref="Y882">IF($D882&lt;COLUMNS($F$7:Y$7),"",INDEX(TableDiv[[GASB]:[GASB]],_xlfn.AGGREGATE(15,3,(TableDiv[[Agency]:[Agency]]=$E882)/(TableDiv[[Agency]:[Agency]]=$E882)*(ROW(TableDiv[Agency])-ROW(TableDiv[[#Headers],[Agency]])),COLUMNS($F$7:Y$7))))</f>
        <v/>
      </c>
      <c r="Z882" s="1069" t="str" cm="1">
        <f t="array" ref="Z882">IF($D882&lt;COLUMNS($F$7:Z$7),"",INDEX(TableDiv[[GASB]:[GASB]],_xlfn.AGGREGATE(15,3,(TableDiv[[Agency]:[Agency]]=$E882)/(TableDiv[[Agency]:[Agency]]=$E882)*(ROW(TableDiv[Agency])-ROW(TableDiv[[#Headers],[Agency]])),COLUMNS($F$7:Z$7))))</f>
        <v/>
      </c>
      <c r="AA882" s="1069" t="str" cm="1">
        <f t="array" ref="AA882">IF($D882&lt;COLUMNS($F$7:AA$7),"",INDEX(TableDiv[[GASB]:[GASB]],_xlfn.AGGREGATE(15,3,(TableDiv[[Agency]:[Agency]]=$E882)/(TableDiv[[Agency]:[Agency]]=$E882)*(ROW(TableDiv[Agency])-ROW(TableDiv[[#Headers],[Agency]])),COLUMNS($F$7:AA$7))))</f>
        <v/>
      </c>
      <c r="AB882" s="1069" t="str" cm="1">
        <f t="array" ref="AB882">IF($D882&lt;COLUMNS($F$7:AB$7),"",INDEX(TableDiv[[GASB]:[GASB]],_xlfn.AGGREGATE(15,3,(TableDiv[[Agency]:[Agency]]=$E882)/(TableDiv[[Agency]:[Agency]]=$E882)*(ROW(TableDiv[Agency])-ROW(TableDiv[[#Headers],[Agency]])),COLUMNS($F$7:AB$7))))</f>
        <v/>
      </c>
      <c r="AC882" s="1069" t="str" cm="1">
        <f t="array" ref="AC882">IF($D882&lt;COLUMNS($F$7:AC$7),"",INDEX(TableDiv[[GASB]:[GASB]],_xlfn.AGGREGATE(15,3,(TableDiv[[Agency]:[Agency]]=$E882)/(TableDiv[[Agency]:[Agency]]=$E882)*(ROW(TableDiv[Agency])-ROW(TableDiv[[#Headers],[Agency]])),COLUMNS($F$7:AC$7))))</f>
        <v/>
      </c>
      <c r="AD882" s="1069" t="str" cm="1">
        <f t="array" ref="AD882">IF($D882&lt;COLUMNS($F$7:AD$7),"",INDEX(TableDiv[[GASB]:[GASB]],_xlfn.AGGREGATE(15,3,(TableDiv[[Agency]:[Agency]]=$E882)/(TableDiv[[Agency]:[Agency]]=$E882)*(ROW(TableDiv[Agency])-ROW(TableDiv[[#Headers],[Agency]])),COLUMNS($F$7:AD$7))))</f>
        <v/>
      </c>
      <c r="AE882" s="1069" t="str" cm="1">
        <f t="array" ref="AE882">IF($D882&lt;COLUMNS($F$7:AE$7),"",INDEX(TableDiv[[GASB]:[GASB]],_xlfn.AGGREGATE(15,3,(TableDiv[[Agency]:[Agency]]=$E882)/(TableDiv[[Agency]:[Agency]]=$E882)*(ROW(TableDiv[Agency])-ROW(TableDiv[[#Headers],[Agency]])),COLUMNS($F$7:AE$7))))</f>
        <v/>
      </c>
      <c r="AF882" s="1069" t="str" cm="1">
        <f t="array" ref="AF882">IF($D882&lt;COLUMNS($F$7:AF$7),"",INDEX(TableDiv[[GASB]:[GASB]],_xlfn.AGGREGATE(15,3,(TableDiv[[Agency]:[Agency]]=$E882)/(TableDiv[[Agency]:[Agency]]=$E882)*(ROW(TableDiv[Agency])-ROW(TableDiv[[#Headers],[Agency]])),COLUMNS($F$7:AF$7))))</f>
        <v/>
      </c>
      <c r="AG882" s="1069" t="str" cm="1">
        <f t="array" ref="AG882">IF($D882&lt;COLUMNS($F$7:AG$7),"",INDEX(TableDiv[[GASB]:[GASB]],_xlfn.AGGREGATE(15,3,(TableDiv[[Agency]:[Agency]]=$E882)/(TableDiv[[Agency]:[Agency]]=$E882)*(ROW(TableDiv[Agency])-ROW(TableDiv[[#Headers],[Agency]])),COLUMNS($F$7:AG$7))))</f>
        <v/>
      </c>
      <c r="AH882" s="1069" t="str" cm="1">
        <f t="array" ref="AH882">IF($D882&lt;COLUMNS($F$7:AH$7),"",INDEX(TableDiv[[GASB]:[GASB]],_xlfn.AGGREGATE(15,3,(TableDiv[[Agency]:[Agency]]=$E882)/(TableDiv[[Agency]:[Agency]]=$E882)*(ROW(TableDiv[Agency])-ROW(TableDiv[[#Headers],[Agency]])),COLUMNS($F$7:AH$7))))</f>
        <v/>
      </c>
      <c r="AI882" s="1069" t="str" cm="1">
        <f t="array" ref="AI882">IF($D882&lt;COLUMNS($F$7:AI$7),"",INDEX(TableDiv[[GASB]:[GASB]],_xlfn.AGGREGATE(15,3,(TableDiv[[Agency]:[Agency]]=$E882)/(TableDiv[[Agency]:[Agency]]=$E882)*(ROW(TableDiv[Agency])-ROW(TableDiv[[#Headers],[Agency]])),COLUMNS($F$7:AI$7))))</f>
        <v/>
      </c>
      <c r="AJ882" s="1069" t="str" cm="1">
        <f t="array" ref="AJ882">IF($D882&lt;COLUMNS($F$7:AJ$7),"",INDEX(TableDiv[[GASB]:[GASB]],_xlfn.AGGREGATE(15,3,(TableDiv[[Agency]:[Agency]]=$E882)/(TableDiv[[Agency]:[Agency]]=$E882)*(ROW(TableDiv[Agency])-ROW(TableDiv[[#Headers],[Agency]])),COLUMNS($F$7:AJ$7))))</f>
        <v/>
      </c>
      <c r="AK882" s="1069" t="str" cm="1">
        <f t="array" ref="AK882">IF($D882&lt;COLUMNS($F$7:AK$7),"",INDEX(TableDiv[[GASB]:[GASB]],_xlfn.AGGREGATE(15,3,(TableDiv[[Agency]:[Agency]]=$E882)/(TableDiv[[Agency]:[Agency]]=$E882)*(ROW(TableDiv[Agency])-ROW(TableDiv[[#Headers],[Agency]])),COLUMNS($F$7:AK$7))))</f>
        <v/>
      </c>
      <c r="AL882" s="1069" t="str" cm="1">
        <f t="array" ref="AL882">IF($D882&lt;COLUMNS($F$7:AL$7),"",INDEX(TableDiv[[GASB]:[GASB]],_xlfn.AGGREGATE(15,3,(TableDiv[[Agency]:[Agency]]=$E882)/(TableDiv[[Agency]:[Agency]]=$E882)*(ROW(TableDiv[Agency])-ROW(TableDiv[[#Headers],[Agency]])),COLUMNS($F$7:AL$7))))</f>
        <v/>
      </c>
      <c r="AM882" s="1069" t="str" cm="1">
        <f t="array" ref="AM882">IF($D882&lt;COLUMNS($F$7:AM$7),"",INDEX(TableDiv[[GASB]:[GASB]],_xlfn.AGGREGATE(15,3,(TableDiv[[Agency]:[Agency]]=$E882)/(TableDiv[[Agency]:[Agency]]=$E882)*(ROW(TableDiv[Agency])-ROW(TableDiv[[#Headers],[Agency]])),COLUMNS($F$7:AM$7))))</f>
        <v/>
      </c>
      <c r="AN882" s="1069"/>
      <c r="AO882" s="1069"/>
      <c r="AP882" s="1069"/>
      <c r="AQ882" s="1069"/>
      <c r="AR882" s="1069"/>
      <c r="AS882" s="1069"/>
    </row>
    <row r="883" spans="1:45">
      <c r="A883" s="1069"/>
      <c r="B883" s="1069"/>
      <c r="C883" s="1069"/>
      <c r="W883" s="1069" t="str" cm="1">
        <f t="array" ref="W883">IF($D883&lt;COLUMNS($F$7:W$7),"",INDEX(TableDiv[[GASB]:[GASB]],_xlfn.AGGREGATE(15,3,(TableDiv[[Agency]:[Agency]]=$E883)/(TableDiv[[Agency]:[Agency]]=$E883)*(ROW(TableDiv[Agency])-ROW(TableDiv[[#Headers],[Agency]])),COLUMNS($F$7:W$7))))</f>
        <v/>
      </c>
      <c r="X883" s="1069" t="str" cm="1">
        <f t="array" ref="X883">IF($D883&lt;COLUMNS($F$7:X$7),"",INDEX(TableDiv[[GASB]:[GASB]],_xlfn.AGGREGATE(15,3,(TableDiv[[Agency]:[Agency]]=$E883)/(TableDiv[[Agency]:[Agency]]=$E883)*(ROW(TableDiv[Agency])-ROW(TableDiv[[#Headers],[Agency]])),COLUMNS($F$7:X$7))))</f>
        <v/>
      </c>
      <c r="Y883" s="1069" t="str" cm="1">
        <f t="array" ref="Y883">IF($D883&lt;COLUMNS($F$7:Y$7),"",INDEX(TableDiv[[GASB]:[GASB]],_xlfn.AGGREGATE(15,3,(TableDiv[[Agency]:[Agency]]=$E883)/(TableDiv[[Agency]:[Agency]]=$E883)*(ROW(TableDiv[Agency])-ROW(TableDiv[[#Headers],[Agency]])),COLUMNS($F$7:Y$7))))</f>
        <v/>
      </c>
      <c r="Z883" s="1069" t="str" cm="1">
        <f t="array" ref="Z883">IF($D883&lt;COLUMNS($F$7:Z$7),"",INDEX(TableDiv[[GASB]:[GASB]],_xlfn.AGGREGATE(15,3,(TableDiv[[Agency]:[Agency]]=$E883)/(TableDiv[[Agency]:[Agency]]=$E883)*(ROW(TableDiv[Agency])-ROW(TableDiv[[#Headers],[Agency]])),COLUMNS($F$7:Z$7))))</f>
        <v/>
      </c>
      <c r="AA883" s="1069" t="str" cm="1">
        <f t="array" ref="AA883">IF($D883&lt;COLUMNS($F$7:AA$7),"",INDEX(TableDiv[[GASB]:[GASB]],_xlfn.AGGREGATE(15,3,(TableDiv[[Agency]:[Agency]]=$E883)/(TableDiv[[Agency]:[Agency]]=$E883)*(ROW(TableDiv[Agency])-ROW(TableDiv[[#Headers],[Agency]])),COLUMNS($F$7:AA$7))))</f>
        <v/>
      </c>
      <c r="AB883" s="1069" t="str" cm="1">
        <f t="array" ref="AB883">IF($D883&lt;COLUMNS($F$7:AB$7),"",INDEX(TableDiv[[GASB]:[GASB]],_xlfn.AGGREGATE(15,3,(TableDiv[[Agency]:[Agency]]=$E883)/(TableDiv[[Agency]:[Agency]]=$E883)*(ROW(TableDiv[Agency])-ROW(TableDiv[[#Headers],[Agency]])),COLUMNS($F$7:AB$7))))</f>
        <v/>
      </c>
      <c r="AC883" s="1069" t="str" cm="1">
        <f t="array" ref="AC883">IF($D883&lt;COLUMNS($F$7:AC$7),"",INDEX(TableDiv[[GASB]:[GASB]],_xlfn.AGGREGATE(15,3,(TableDiv[[Agency]:[Agency]]=$E883)/(TableDiv[[Agency]:[Agency]]=$E883)*(ROW(TableDiv[Agency])-ROW(TableDiv[[#Headers],[Agency]])),COLUMNS($F$7:AC$7))))</f>
        <v/>
      </c>
      <c r="AD883" s="1069" t="str" cm="1">
        <f t="array" ref="AD883">IF($D883&lt;COLUMNS($F$7:AD$7),"",INDEX(TableDiv[[GASB]:[GASB]],_xlfn.AGGREGATE(15,3,(TableDiv[[Agency]:[Agency]]=$E883)/(TableDiv[[Agency]:[Agency]]=$E883)*(ROW(TableDiv[Agency])-ROW(TableDiv[[#Headers],[Agency]])),COLUMNS($F$7:AD$7))))</f>
        <v/>
      </c>
      <c r="AE883" s="1069" t="str" cm="1">
        <f t="array" ref="AE883">IF($D883&lt;COLUMNS($F$7:AE$7),"",INDEX(TableDiv[[GASB]:[GASB]],_xlfn.AGGREGATE(15,3,(TableDiv[[Agency]:[Agency]]=$E883)/(TableDiv[[Agency]:[Agency]]=$E883)*(ROW(TableDiv[Agency])-ROW(TableDiv[[#Headers],[Agency]])),COLUMNS($F$7:AE$7))))</f>
        <v/>
      </c>
      <c r="AF883" s="1069" t="str" cm="1">
        <f t="array" ref="AF883">IF($D883&lt;COLUMNS($F$7:AF$7),"",INDEX(TableDiv[[GASB]:[GASB]],_xlfn.AGGREGATE(15,3,(TableDiv[[Agency]:[Agency]]=$E883)/(TableDiv[[Agency]:[Agency]]=$E883)*(ROW(TableDiv[Agency])-ROW(TableDiv[[#Headers],[Agency]])),COLUMNS($F$7:AF$7))))</f>
        <v/>
      </c>
      <c r="AG883" s="1069" t="str" cm="1">
        <f t="array" ref="AG883">IF($D883&lt;COLUMNS($F$7:AG$7),"",INDEX(TableDiv[[GASB]:[GASB]],_xlfn.AGGREGATE(15,3,(TableDiv[[Agency]:[Agency]]=$E883)/(TableDiv[[Agency]:[Agency]]=$E883)*(ROW(TableDiv[Agency])-ROW(TableDiv[[#Headers],[Agency]])),COLUMNS($F$7:AG$7))))</f>
        <v/>
      </c>
      <c r="AH883" s="1069" t="str" cm="1">
        <f t="array" ref="AH883">IF($D883&lt;COLUMNS($F$7:AH$7),"",INDEX(TableDiv[[GASB]:[GASB]],_xlfn.AGGREGATE(15,3,(TableDiv[[Agency]:[Agency]]=$E883)/(TableDiv[[Agency]:[Agency]]=$E883)*(ROW(TableDiv[Agency])-ROW(TableDiv[[#Headers],[Agency]])),COLUMNS($F$7:AH$7))))</f>
        <v/>
      </c>
      <c r="AI883" s="1069" t="str" cm="1">
        <f t="array" ref="AI883">IF($D883&lt;COLUMNS($F$7:AI$7),"",INDEX(TableDiv[[GASB]:[GASB]],_xlfn.AGGREGATE(15,3,(TableDiv[[Agency]:[Agency]]=$E883)/(TableDiv[[Agency]:[Agency]]=$E883)*(ROW(TableDiv[Agency])-ROW(TableDiv[[#Headers],[Agency]])),COLUMNS($F$7:AI$7))))</f>
        <v/>
      </c>
      <c r="AJ883" s="1069" t="str" cm="1">
        <f t="array" ref="AJ883">IF($D883&lt;COLUMNS($F$7:AJ$7),"",INDEX(TableDiv[[GASB]:[GASB]],_xlfn.AGGREGATE(15,3,(TableDiv[[Agency]:[Agency]]=$E883)/(TableDiv[[Agency]:[Agency]]=$E883)*(ROW(TableDiv[Agency])-ROW(TableDiv[[#Headers],[Agency]])),COLUMNS($F$7:AJ$7))))</f>
        <v/>
      </c>
      <c r="AK883" s="1069" t="str" cm="1">
        <f t="array" ref="AK883">IF($D883&lt;COLUMNS($F$7:AK$7),"",INDEX(TableDiv[[GASB]:[GASB]],_xlfn.AGGREGATE(15,3,(TableDiv[[Agency]:[Agency]]=$E883)/(TableDiv[[Agency]:[Agency]]=$E883)*(ROW(TableDiv[Agency])-ROW(TableDiv[[#Headers],[Agency]])),COLUMNS($F$7:AK$7))))</f>
        <v/>
      </c>
      <c r="AL883" s="1069" t="str" cm="1">
        <f t="array" ref="AL883">IF($D883&lt;COLUMNS($F$7:AL$7),"",INDEX(TableDiv[[GASB]:[GASB]],_xlfn.AGGREGATE(15,3,(TableDiv[[Agency]:[Agency]]=$E883)/(TableDiv[[Agency]:[Agency]]=$E883)*(ROW(TableDiv[Agency])-ROW(TableDiv[[#Headers],[Agency]])),COLUMNS($F$7:AL$7))))</f>
        <v/>
      </c>
      <c r="AM883" s="1069" t="str" cm="1">
        <f t="array" ref="AM883">IF($D883&lt;COLUMNS($F$7:AM$7),"",INDEX(TableDiv[[GASB]:[GASB]],_xlfn.AGGREGATE(15,3,(TableDiv[[Agency]:[Agency]]=$E883)/(TableDiv[[Agency]:[Agency]]=$E883)*(ROW(TableDiv[Agency])-ROW(TableDiv[[#Headers],[Agency]])),COLUMNS($F$7:AM$7))))</f>
        <v/>
      </c>
      <c r="AN883" s="1069"/>
      <c r="AO883" s="1069"/>
      <c r="AP883" s="1069"/>
      <c r="AQ883" s="1069"/>
      <c r="AR883" s="1069"/>
      <c r="AS883" s="1069"/>
    </row>
    <row r="884" spans="1:45">
      <c r="A884" s="1069"/>
      <c r="B884" s="1069"/>
      <c r="C884" s="1069"/>
      <c r="W884" s="1069" t="str" cm="1">
        <f t="array" ref="W884">IF($D884&lt;COLUMNS($F$7:W$7),"",INDEX(TableDiv[[GASB]:[GASB]],_xlfn.AGGREGATE(15,3,(TableDiv[[Agency]:[Agency]]=$E884)/(TableDiv[[Agency]:[Agency]]=$E884)*(ROW(TableDiv[Agency])-ROW(TableDiv[[#Headers],[Agency]])),COLUMNS($F$7:W$7))))</f>
        <v/>
      </c>
      <c r="X884" s="1069" t="str" cm="1">
        <f t="array" ref="X884">IF($D884&lt;COLUMNS($F$7:X$7),"",INDEX(TableDiv[[GASB]:[GASB]],_xlfn.AGGREGATE(15,3,(TableDiv[[Agency]:[Agency]]=$E884)/(TableDiv[[Agency]:[Agency]]=$E884)*(ROW(TableDiv[Agency])-ROW(TableDiv[[#Headers],[Agency]])),COLUMNS($F$7:X$7))))</f>
        <v/>
      </c>
      <c r="Y884" s="1069" t="str" cm="1">
        <f t="array" ref="Y884">IF($D884&lt;COLUMNS($F$7:Y$7),"",INDEX(TableDiv[[GASB]:[GASB]],_xlfn.AGGREGATE(15,3,(TableDiv[[Agency]:[Agency]]=$E884)/(TableDiv[[Agency]:[Agency]]=$E884)*(ROW(TableDiv[Agency])-ROW(TableDiv[[#Headers],[Agency]])),COLUMNS($F$7:Y$7))))</f>
        <v/>
      </c>
      <c r="Z884" s="1069" t="str" cm="1">
        <f t="array" ref="Z884">IF($D884&lt;COLUMNS($F$7:Z$7),"",INDEX(TableDiv[[GASB]:[GASB]],_xlfn.AGGREGATE(15,3,(TableDiv[[Agency]:[Agency]]=$E884)/(TableDiv[[Agency]:[Agency]]=$E884)*(ROW(TableDiv[Agency])-ROW(TableDiv[[#Headers],[Agency]])),COLUMNS($F$7:Z$7))))</f>
        <v/>
      </c>
      <c r="AA884" s="1069" t="str" cm="1">
        <f t="array" ref="AA884">IF($D884&lt;COLUMNS($F$7:AA$7),"",INDEX(TableDiv[[GASB]:[GASB]],_xlfn.AGGREGATE(15,3,(TableDiv[[Agency]:[Agency]]=$E884)/(TableDiv[[Agency]:[Agency]]=$E884)*(ROW(TableDiv[Agency])-ROW(TableDiv[[#Headers],[Agency]])),COLUMNS($F$7:AA$7))))</f>
        <v/>
      </c>
      <c r="AB884" s="1069" t="str" cm="1">
        <f t="array" ref="AB884">IF($D884&lt;COLUMNS($F$7:AB$7),"",INDEX(TableDiv[[GASB]:[GASB]],_xlfn.AGGREGATE(15,3,(TableDiv[[Agency]:[Agency]]=$E884)/(TableDiv[[Agency]:[Agency]]=$E884)*(ROW(TableDiv[Agency])-ROW(TableDiv[[#Headers],[Agency]])),COLUMNS($F$7:AB$7))))</f>
        <v/>
      </c>
      <c r="AC884" s="1069" t="str" cm="1">
        <f t="array" ref="AC884">IF($D884&lt;COLUMNS($F$7:AC$7),"",INDEX(TableDiv[[GASB]:[GASB]],_xlfn.AGGREGATE(15,3,(TableDiv[[Agency]:[Agency]]=$E884)/(TableDiv[[Agency]:[Agency]]=$E884)*(ROW(TableDiv[Agency])-ROW(TableDiv[[#Headers],[Agency]])),COLUMNS($F$7:AC$7))))</f>
        <v/>
      </c>
      <c r="AD884" s="1069" t="str" cm="1">
        <f t="array" ref="AD884">IF($D884&lt;COLUMNS($F$7:AD$7),"",INDEX(TableDiv[[GASB]:[GASB]],_xlfn.AGGREGATE(15,3,(TableDiv[[Agency]:[Agency]]=$E884)/(TableDiv[[Agency]:[Agency]]=$E884)*(ROW(TableDiv[Agency])-ROW(TableDiv[[#Headers],[Agency]])),COLUMNS($F$7:AD$7))))</f>
        <v/>
      </c>
      <c r="AE884" s="1069" t="str" cm="1">
        <f t="array" ref="AE884">IF($D884&lt;COLUMNS($F$7:AE$7),"",INDEX(TableDiv[[GASB]:[GASB]],_xlfn.AGGREGATE(15,3,(TableDiv[[Agency]:[Agency]]=$E884)/(TableDiv[[Agency]:[Agency]]=$E884)*(ROW(TableDiv[Agency])-ROW(TableDiv[[#Headers],[Agency]])),COLUMNS($F$7:AE$7))))</f>
        <v/>
      </c>
      <c r="AF884" s="1069" t="str" cm="1">
        <f t="array" ref="AF884">IF($D884&lt;COLUMNS($F$7:AF$7),"",INDEX(TableDiv[[GASB]:[GASB]],_xlfn.AGGREGATE(15,3,(TableDiv[[Agency]:[Agency]]=$E884)/(TableDiv[[Agency]:[Agency]]=$E884)*(ROW(TableDiv[Agency])-ROW(TableDiv[[#Headers],[Agency]])),COLUMNS($F$7:AF$7))))</f>
        <v/>
      </c>
      <c r="AG884" s="1069" t="str" cm="1">
        <f t="array" ref="AG884">IF($D884&lt;COLUMNS($F$7:AG$7),"",INDEX(TableDiv[[GASB]:[GASB]],_xlfn.AGGREGATE(15,3,(TableDiv[[Agency]:[Agency]]=$E884)/(TableDiv[[Agency]:[Agency]]=$E884)*(ROW(TableDiv[Agency])-ROW(TableDiv[[#Headers],[Agency]])),COLUMNS($F$7:AG$7))))</f>
        <v/>
      </c>
      <c r="AH884" s="1069" t="str" cm="1">
        <f t="array" ref="AH884">IF($D884&lt;COLUMNS($F$7:AH$7),"",INDEX(TableDiv[[GASB]:[GASB]],_xlfn.AGGREGATE(15,3,(TableDiv[[Agency]:[Agency]]=$E884)/(TableDiv[[Agency]:[Agency]]=$E884)*(ROW(TableDiv[Agency])-ROW(TableDiv[[#Headers],[Agency]])),COLUMNS($F$7:AH$7))))</f>
        <v/>
      </c>
      <c r="AI884" s="1069" t="str" cm="1">
        <f t="array" ref="AI884">IF($D884&lt;COLUMNS($F$7:AI$7),"",INDEX(TableDiv[[GASB]:[GASB]],_xlfn.AGGREGATE(15,3,(TableDiv[[Agency]:[Agency]]=$E884)/(TableDiv[[Agency]:[Agency]]=$E884)*(ROW(TableDiv[Agency])-ROW(TableDiv[[#Headers],[Agency]])),COLUMNS($F$7:AI$7))))</f>
        <v/>
      </c>
      <c r="AJ884" s="1069" t="str" cm="1">
        <f t="array" ref="AJ884">IF($D884&lt;COLUMNS($F$7:AJ$7),"",INDEX(TableDiv[[GASB]:[GASB]],_xlfn.AGGREGATE(15,3,(TableDiv[[Agency]:[Agency]]=$E884)/(TableDiv[[Agency]:[Agency]]=$E884)*(ROW(TableDiv[Agency])-ROW(TableDiv[[#Headers],[Agency]])),COLUMNS($F$7:AJ$7))))</f>
        <v/>
      </c>
      <c r="AK884" s="1069" t="str" cm="1">
        <f t="array" ref="AK884">IF($D884&lt;COLUMNS($F$7:AK$7),"",INDEX(TableDiv[[GASB]:[GASB]],_xlfn.AGGREGATE(15,3,(TableDiv[[Agency]:[Agency]]=$E884)/(TableDiv[[Agency]:[Agency]]=$E884)*(ROW(TableDiv[Agency])-ROW(TableDiv[[#Headers],[Agency]])),COLUMNS($F$7:AK$7))))</f>
        <v/>
      </c>
      <c r="AL884" s="1069" t="str" cm="1">
        <f t="array" ref="AL884">IF($D884&lt;COLUMNS($F$7:AL$7),"",INDEX(TableDiv[[GASB]:[GASB]],_xlfn.AGGREGATE(15,3,(TableDiv[[Agency]:[Agency]]=$E884)/(TableDiv[[Agency]:[Agency]]=$E884)*(ROW(TableDiv[Agency])-ROW(TableDiv[[#Headers],[Agency]])),COLUMNS($F$7:AL$7))))</f>
        <v/>
      </c>
      <c r="AM884" s="1069" t="str" cm="1">
        <f t="array" ref="AM884">IF($D884&lt;COLUMNS($F$7:AM$7),"",INDEX(TableDiv[[GASB]:[GASB]],_xlfn.AGGREGATE(15,3,(TableDiv[[Agency]:[Agency]]=$E884)/(TableDiv[[Agency]:[Agency]]=$E884)*(ROW(TableDiv[Agency])-ROW(TableDiv[[#Headers],[Agency]])),COLUMNS($F$7:AM$7))))</f>
        <v/>
      </c>
      <c r="AN884" s="1069"/>
      <c r="AO884" s="1069"/>
      <c r="AP884" s="1069"/>
      <c r="AQ884" s="1069"/>
      <c r="AR884" s="1069"/>
      <c r="AS884" s="1069"/>
    </row>
    <row r="885" spans="1:45">
      <c r="A885" s="1069"/>
      <c r="B885" s="1069"/>
      <c r="C885" s="1069"/>
      <c r="W885" s="1069" t="str" cm="1">
        <f t="array" ref="W885">IF($D885&lt;COLUMNS($F$7:W$7),"",INDEX(TableDiv[[GASB]:[GASB]],_xlfn.AGGREGATE(15,3,(TableDiv[[Agency]:[Agency]]=$E885)/(TableDiv[[Agency]:[Agency]]=$E885)*(ROW(TableDiv[Agency])-ROW(TableDiv[[#Headers],[Agency]])),COLUMNS($F$7:W$7))))</f>
        <v/>
      </c>
      <c r="X885" s="1069" t="str" cm="1">
        <f t="array" ref="X885">IF($D885&lt;COLUMNS($F$7:X$7),"",INDEX(TableDiv[[GASB]:[GASB]],_xlfn.AGGREGATE(15,3,(TableDiv[[Agency]:[Agency]]=$E885)/(TableDiv[[Agency]:[Agency]]=$E885)*(ROW(TableDiv[Agency])-ROW(TableDiv[[#Headers],[Agency]])),COLUMNS($F$7:X$7))))</f>
        <v/>
      </c>
      <c r="Y885" s="1069" t="str" cm="1">
        <f t="array" ref="Y885">IF($D885&lt;COLUMNS($F$7:Y$7),"",INDEX(TableDiv[[GASB]:[GASB]],_xlfn.AGGREGATE(15,3,(TableDiv[[Agency]:[Agency]]=$E885)/(TableDiv[[Agency]:[Agency]]=$E885)*(ROW(TableDiv[Agency])-ROW(TableDiv[[#Headers],[Agency]])),COLUMNS($F$7:Y$7))))</f>
        <v/>
      </c>
      <c r="Z885" s="1069" t="str" cm="1">
        <f t="array" ref="Z885">IF($D885&lt;COLUMNS($F$7:Z$7),"",INDEX(TableDiv[[GASB]:[GASB]],_xlfn.AGGREGATE(15,3,(TableDiv[[Agency]:[Agency]]=$E885)/(TableDiv[[Agency]:[Agency]]=$E885)*(ROW(TableDiv[Agency])-ROW(TableDiv[[#Headers],[Agency]])),COLUMNS($F$7:Z$7))))</f>
        <v/>
      </c>
      <c r="AA885" s="1069" t="str" cm="1">
        <f t="array" ref="AA885">IF($D885&lt;COLUMNS($F$7:AA$7),"",INDEX(TableDiv[[GASB]:[GASB]],_xlfn.AGGREGATE(15,3,(TableDiv[[Agency]:[Agency]]=$E885)/(TableDiv[[Agency]:[Agency]]=$E885)*(ROW(TableDiv[Agency])-ROW(TableDiv[[#Headers],[Agency]])),COLUMNS($F$7:AA$7))))</f>
        <v/>
      </c>
      <c r="AB885" s="1069" t="str" cm="1">
        <f t="array" ref="AB885">IF($D885&lt;COLUMNS($F$7:AB$7),"",INDEX(TableDiv[[GASB]:[GASB]],_xlfn.AGGREGATE(15,3,(TableDiv[[Agency]:[Agency]]=$E885)/(TableDiv[[Agency]:[Agency]]=$E885)*(ROW(TableDiv[Agency])-ROW(TableDiv[[#Headers],[Agency]])),COLUMNS($F$7:AB$7))))</f>
        <v/>
      </c>
      <c r="AC885" s="1069" t="str" cm="1">
        <f t="array" ref="AC885">IF($D885&lt;COLUMNS($F$7:AC$7),"",INDEX(TableDiv[[GASB]:[GASB]],_xlfn.AGGREGATE(15,3,(TableDiv[[Agency]:[Agency]]=$E885)/(TableDiv[[Agency]:[Agency]]=$E885)*(ROW(TableDiv[Agency])-ROW(TableDiv[[#Headers],[Agency]])),COLUMNS($F$7:AC$7))))</f>
        <v/>
      </c>
      <c r="AD885" s="1069" t="str" cm="1">
        <f t="array" ref="AD885">IF($D885&lt;COLUMNS($F$7:AD$7),"",INDEX(TableDiv[[GASB]:[GASB]],_xlfn.AGGREGATE(15,3,(TableDiv[[Agency]:[Agency]]=$E885)/(TableDiv[[Agency]:[Agency]]=$E885)*(ROW(TableDiv[Agency])-ROW(TableDiv[[#Headers],[Agency]])),COLUMNS($F$7:AD$7))))</f>
        <v/>
      </c>
      <c r="AE885" s="1069" t="str" cm="1">
        <f t="array" ref="AE885">IF($D885&lt;COLUMNS($F$7:AE$7),"",INDEX(TableDiv[[GASB]:[GASB]],_xlfn.AGGREGATE(15,3,(TableDiv[[Agency]:[Agency]]=$E885)/(TableDiv[[Agency]:[Agency]]=$E885)*(ROW(TableDiv[Agency])-ROW(TableDiv[[#Headers],[Agency]])),COLUMNS($F$7:AE$7))))</f>
        <v/>
      </c>
      <c r="AF885" s="1069" t="str" cm="1">
        <f t="array" ref="AF885">IF($D885&lt;COLUMNS($F$7:AF$7),"",INDEX(TableDiv[[GASB]:[GASB]],_xlfn.AGGREGATE(15,3,(TableDiv[[Agency]:[Agency]]=$E885)/(TableDiv[[Agency]:[Agency]]=$E885)*(ROW(TableDiv[Agency])-ROW(TableDiv[[#Headers],[Agency]])),COLUMNS($F$7:AF$7))))</f>
        <v/>
      </c>
      <c r="AG885" s="1069" t="str" cm="1">
        <f t="array" ref="AG885">IF($D885&lt;COLUMNS($F$7:AG$7),"",INDEX(TableDiv[[GASB]:[GASB]],_xlfn.AGGREGATE(15,3,(TableDiv[[Agency]:[Agency]]=$E885)/(TableDiv[[Agency]:[Agency]]=$E885)*(ROW(TableDiv[Agency])-ROW(TableDiv[[#Headers],[Agency]])),COLUMNS($F$7:AG$7))))</f>
        <v/>
      </c>
      <c r="AH885" s="1069" t="str" cm="1">
        <f t="array" ref="AH885">IF($D885&lt;COLUMNS($F$7:AH$7),"",INDEX(TableDiv[[GASB]:[GASB]],_xlfn.AGGREGATE(15,3,(TableDiv[[Agency]:[Agency]]=$E885)/(TableDiv[[Agency]:[Agency]]=$E885)*(ROW(TableDiv[Agency])-ROW(TableDiv[[#Headers],[Agency]])),COLUMNS($F$7:AH$7))))</f>
        <v/>
      </c>
      <c r="AI885" s="1069" t="str" cm="1">
        <f t="array" ref="AI885">IF($D885&lt;COLUMNS($F$7:AI$7),"",INDEX(TableDiv[[GASB]:[GASB]],_xlfn.AGGREGATE(15,3,(TableDiv[[Agency]:[Agency]]=$E885)/(TableDiv[[Agency]:[Agency]]=$E885)*(ROW(TableDiv[Agency])-ROW(TableDiv[[#Headers],[Agency]])),COLUMNS($F$7:AI$7))))</f>
        <v/>
      </c>
      <c r="AJ885" s="1069" t="str" cm="1">
        <f t="array" ref="AJ885">IF($D885&lt;COLUMNS($F$7:AJ$7),"",INDEX(TableDiv[[GASB]:[GASB]],_xlfn.AGGREGATE(15,3,(TableDiv[[Agency]:[Agency]]=$E885)/(TableDiv[[Agency]:[Agency]]=$E885)*(ROW(TableDiv[Agency])-ROW(TableDiv[[#Headers],[Agency]])),COLUMNS($F$7:AJ$7))))</f>
        <v/>
      </c>
      <c r="AK885" s="1069" t="str" cm="1">
        <f t="array" ref="AK885">IF($D885&lt;COLUMNS($F$7:AK$7),"",INDEX(TableDiv[[GASB]:[GASB]],_xlfn.AGGREGATE(15,3,(TableDiv[[Agency]:[Agency]]=$E885)/(TableDiv[[Agency]:[Agency]]=$E885)*(ROW(TableDiv[Agency])-ROW(TableDiv[[#Headers],[Agency]])),COLUMNS($F$7:AK$7))))</f>
        <v/>
      </c>
      <c r="AL885" s="1069" t="str" cm="1">
        <f t="array" ref="AL885">IF($D885&lt;COLUMNS($F$7:AL$7),"",INDEX(TableDiv[[GASB]:[GASB]],_xlfn.AGGREGATE(15,3,(TableDiv[[Agency]:[Agency]]=$E885)/(TableDiv[[Agency]:[Agency]]=$E885)*(ROW(TableDiv[Agency])-ROW(TableDiv[[#Headers],[Agency]])),COLUMNS($F$7:AL$7))))</f>
        <v/>
      </c>
      <c r="AM885" s="1069" t="str" cm="1">
        <f t="array" ref="AM885">IF($D885&lt;COLUMNS($F$7:AM$7),"",INDEX(TableDiv[[GASB]:[GASB]],_xlfn.AGGREGATE(15,3,(TableDiv[[Agency]:[Agency]]=$E885)/(TableDiv[[Agency]:[Agency]]=$E885)*(ROW(TableDiv[Agency])-ROW(TableDiv[[#Headers],[Agency]])),COLUMNS($F$7:AM$7))))</f>
        <v/>
      </c>
      <c r="AN885" s="1069"/>
      <c r="AO885" s="1069"/>
      <c r="AP885" s="1069"/>
      <c r="AQ885" s="1069"/>
      <c r="AR885" s="1069"/>
      <c r="AS885" s="1069"/>
    </row>
    <row r="886" spans="1:45">
      <c r="A886" s="1069"/>
      <c r="B886" s="1069"/>
      <c r="C886" s="1069"/>
      <c r="W886" s="1069" t="str" cm="1">
        <f t="array" ref="W886">IF($D886&lt;COLUMNS($F$7:W$7),"",INDEX(TableDiv[[GASB]:[GASB]],_xlfn.AGGREGATE(15,3,(TableDiv[[Agency]:[Agency]]=$E886)/(TableDiv[[Agency]:[Agency]]=$E886)*(ROW(TableDiv[Agency])-ROW(TableDiv[[#Headers],[Agency]])),COLUMNS($F$7:W$7))))</f>
        <v/>
      </c>
      <c r="X886" s="1069" t="str" cm="1">
        <f t="array" ref="X886">IF($D886&lt;COLUMNS($F$7:X$7),"",INDEX(TableDiv[[GASB]:[GASB]],_xlfn.AGGREGATE(15,3,(TableDiv[[Agency]:[Agency]]=$E886)/(TableDiv[[Agency]:[Agency]]=$E886)*(ROW(TableDiv[Agency])-ROW(TableDiv[[#Headers],[Agency]])),COLUMNS($F$7:X$7))))</f>
        <v/>
      </c>
      <c r="Y886" s="1069" t="str" cm="1">
        <f t="array" ref="Y886">IF($D886&lt;COLUMNS($F$7:Y$7),"",INDEX(TableDiv[[GASB]:[GASB]],_xlfn.AGGREGATE(15,3,(TableDiv[[Agency]:[Agency]]=$E886)/(TableDiv[[Agency]:[Agency]]=$E886)*(ROW(TableDiv[Agency])-ROW(TableDiv[[#Headers],[Agency]])),COLUMNS($F$7:Y$7))))</f>
        <v/>
      </c>
      <c r="Z886" s="1069" t="str" cm="1">
        <f t="array" ref="Z886">IF($D886&lt;COLUMNS($F$7:Z$7),"",INDEX(TableDiv[[GASB]:[GASB]],_xlfn.AGGREGATE(15,3,(TableDiv[[Agency]:[Agency]]=$E886)/(TableDiv[[Agency]:[Agency]]=$E886)*(ROW(TableDiv[Agency])-ROW(TableDiv[[#Headers],[Agency]])),COLUMNS($F$7:Z$7))))</f>
        <v/>
      </c>
      <c r="AA886" s="1069" t="str" cm="1">
        <f t="array" ref="AA886">IF($D886&lt;COLUMNS($F$7:AA$7),"",INDEX(TableDiv[[GASB]:[GASB]],_xlfn.AGGREGATE(15,3,(TableDiv[[Agency]:[Agency]]=$E886)/(TableDiv[[Agency]:[Agency]]=$E886)*(ROW(TableDiv[Agency])-ROW(TableDiv[[#Headers],[Agency]])),COLUMNS($F$7:AA$7))))</f>
        <v/>
      </c>
      <c r="AB886" s="1069" t="str" cm="1">
        <f t="array" ref="AB886">IF($D886&lt;COLUMNS($F$7:AB$7),"",INDEX(TableDiv[[GASB]:[GASB]],_xlfn.AGGREGATE(15,3,(TableDiv[[Agency]:[Agency]]=$E886)/(TableDiv[[Agency]:[Agency]]=$E886)*(ROW(TableDiv[Agency])-ROW(TableDiv[[#Headers],[Agency]])),COLUMNS($F$7:AB$7))))</f>
        <v/>
      </c>
      <c r="AC886" s="1069" t="str" cm="1">
        <f t="array" ref="AC886">IF($D886&lt;COLUMNS($F$7:AC$7),"",INDEX(TableDiv[[GASB]:[GASB]],_xlfn.AGGREGATE(15,3,(TableDiv[[Agency]:[Agency]]=$E886)/(TableDiv[[Agency]:[Agency]]=$E886)*(ROW(TableDiv[Agency])-ROW(TableDiv[[#Headers],[Agency]])),COLUMNS($F$7:AC$7))))</f>
        <v/>
      </c>
      <c r="AD886" s="1069" t="str" cm="1">
        <f t="array" ref="AD886">IF($D886&lt;COLUMNS($F$7:AD$7),"",INDEX(TableDiv[[GASB]:[GASB]],_xlfn.AGGREGATE(15,3,(TableDiv[[Agency]:[Agency]]=$E886)/(TableDiv[[Agency]:[Agency]]=$E886)*(ROW(TableDiv[Agency])-ROW(TableDiv[[#Headers],[Agency]])),COLUMNS($F$7:AD$7))))</f>
        <v/>
      </c>
      <c r="AE886" s="1069" t="str" cm="1">
        <f t="array" ref="AE886">IF($D886&lt;COLUMNS($F$7:AE$7),"",INDEX(TableDiv[[GASB]:[GASB]],_xlfn.AGGREGATE(15,3,(TableDiv[[Agency]:[Agency]]=$E886)/(TableDiv[[Agency]:[Agency]]=$E886)*(ROW(TableDiv[Agency])-ROW(TableDiv[[#Headers],[Agency]])),COLUMNS($F$7:AE$7))))</f>
        <v/>
      </c>
      <c r="AF886" s="1069" t="str" cm="1">
        <f t="array" ref="AF886">IF($D886&lt;COLUMNS($F$7:AF$7),"",INDEX(TableDiv[[GASB]:[GASB]],_xlfn.AGGREGATE(15,3,(TableDiv[[Agency]:[Agency]]=$E886)/(TableDiv[[Agency]:[Agency]]=$E886)*(ROW(TableDiv[Agency])-ROW(TableDiv[[#Headers],[Agency]])),COLUMNS($F$7:AF$7))))</f>
        <v/>
      </c>
      <c r="AG886" s="1069" t="str" cm="1">
        <f t="array" ref="AG886">IF($D886&lt;COLUMNS($F$7:AG$7),"",INDEX(TableDiv[[GASB]:[GASB]],_xlfn.AGGREGATE(15,3,(TableDiv[[Agency]:[Agency]]=$E886)/(TableDiv[[Agency]:[Agency]]=$E886)*(ROW(TableDiv[Agency])-ROW(TableDiv[[#Headers],[Agency]])),COLUMNS($F$7:AG$7))))</f>
        <v/>
      </c>
      <c r="AH886" s="1069" t="str" cm="1">
        <f t="array" ref="AH886">IF($D886&lt;COLUMNS($F$7:AH$7),"",INDEX(TableDiv[[GASB]:[GASB]],_xlfn.AGGREGATE(15,3,(TableDiv[[Agency]:[Agency]]=$E886)/(TableDiv[[Agency]:[Agency]]=$E886)*(ROW(TableDiv[Agency])-ROW(TableDiv[[#Headers],[Agency]])),COLUMNS($F$7:AH$7))))</f>
        <v/>
      </c>
      <c r="AI886" s="1069" t="str" cm="1">
        <f t="array" ref="AI886">IF($D886&lt;COLUMNS($F$7:AI$7),"",INDEX(TableDiv[[GASB]:[GASB]],_xlfn.AGGREGATE(15,3,(TableDiv[[Agency]:[Agency]]=$E886)/(TableDiv[[Agency]:[Agency]]=$E886)*(ROW(TableDiv[Agency])-ROW(TableDiv[[#Headers],[Agency]])),COLUMNS($F$7:AI$7))))</f>
        <v/>
      </c>
      <c r="AJ886" s="1069" t="str" cm="1">
        <f t="array" ref="AJ886">IF($D886&lt;COLUMNS($F$7:AJ$7),"",INDEX(TableDiv[[GASB]:[GASB]],_xlfn.AGGREGATE(15,3,(TableDiv[[Agency]:[Agency]]=$E886)/(TableDiv[[Agency]:[Agency]]=$E886)*(ROW(TableDiv[Agency])-ROW(TableDiv[[#Headers],[Agency]])),COLUMNS($F$7:AJ$7))))</f>
        <v/>
      </c>
      <c r="AK886" s="1069" t="str" cm="1">
        <f t="array" ref="AK886">IF($D886&lt;COLUMNS($F$7:AK$7),"",INDEX(TableDiv[[GASB]:[GASB]],_xlfn.AGGREGATE(15,3,(TableDiv[[Agency]:[Agency]]=$E886)/(TableDiv[[Agency]:[Agency]]=$E886)*(ROW(TableDiv[Agency])-ROW(TableDiv[[#Headers],[Agency]])),COLUMNS($F$7:AK$7))))</f>
        <v/>
      </c>
      <c r="AL886" s="1069" t="str" cm="1">
        <f t="array" ref="AL886">IF($D886&lt;COLUMNS($F$7:AL$7),"",INDEX(TableDiv[[GASB]:[GASB]],_xlfn.AGGREGATE(15,3,(TableDiv[[Agency]:[Agency]]=$E886)/(TableDiv[[Agency]:[Agency]]=$E886)*(ROW(TableDiv[Agency])-ROW(TableDiv[[#Headers],[Agency]])),COLUMNS($F$7:AL$7))))</f>
        <v/>
      </c>
      <c r="AM886" s="1069" t="str" cm="1">
        <f t="array" ref="AM886">IF($D886&lt;COLUMNS($F$7:AM$7),"",INDEX(TableDiv[[GASB]:[GASB]],_xlfn.AGGREGATE(15,3,(TableDiv[[Agency]:[Agency]]=$E886)/(TableDiv[[Agency]:[Agency]]=$E886)*(ROW(TableDiv[Agency])-ROW(TableDiv[[#Headers],[Agency]])),COLUMNS($F$7:AM$7))))</f>
        <v/>
      </c>
      <c r="AN886" s="1069"/>
      <c r="AO886" s="1069"/>
      <c r="AP886" s="1069"/>
      <c r="AQ886" s="1069"/>
      <c r="AR886" s="1069"/>
      <c r="AS886" s="1069"/>
    </row>
    <row r="887" spans="1:45">
      <c r="A887" s="1069"/>
      <c r="B887" s="1069"/>
      <c r="C887" s="1069"/>
      <c r="W887" s="1069" t="str" cm="1">
        <f t="array" ref="W887">IF($D887&lt;COLUMNS($F$7:W$7),"",INDEX(TableDiv[[GASB]:[GASB]],_xlfn.AGGREGATE(15,3,(TableDiv[[Agency]:[Agency]]=$E887)/(TableDiv[[Agency]:[Agency]]=$E887)*(ROW(TableDiv[Agency])-ROW(TableDiv[[#Headers],[Agency]])),COLUMNS($F$7:W$7))))</f>
        <v/>
      </c>
      <c r="X887" s="1069" t="str" cm="1">
        <f t="array" ref="X887">IF($D887&lt;COLUMNS($F$7:X$7),"",INDEX(TableDiv[[GASB]:[GASB]],_xlfn.AGGREGATE(15,3,(TableDiv[[Agency]:[Agency]]=$E887)/(TableDiv[[Agency]:[Agency]]=$E887)*(ROW(TableDiv[Agency])-ROW(TableDiv[[#Headers],[Agency]])),COLUMNS($F$7:X$7))))</f>
        <v/>
      </c>
      <c r="Y887" s="1069" t="str" cm="1">
        <f t="array" ref="Y887">IF($D887&lt;COLUMNS($F$7:Y$7),"",INDEX(TableDiv[[GASB]:[GASB]],_xlfn.AGGREGATE(15,3,(TableDiv[[Agency]:[Agency]]=$E887)/(TableDiv[[Agency]:[Agency]]=$E887)*(ROW(TableDiv[Agency])-ROW(TableDiv[[#Headers],[Agency]])),COLUMNS($F$7:Y$7))))</f>
        <v/>
      </c>
      <c r="Z887" s="1069" t="str" cm="1">
        <f t="array" ref="Z887">IF($D887&lt;COLUMNS($F$7:Z$7),"",INDEX(TableDiv[[GASB]:[GASB]],_xlfn.AGGREGATE(15,3,(TableDiv[[Agency]:[Agency]]=$E887)/(TableDiv[[Agency]:[Agency]]=$E887)*(ROW(TableDiv[Agency])-ROW(TableDiv[[#Headers],[Agency]])),COLUMNS($F$7:Z$7))))</f>
        <v/>
      </c>
      <c r="AA887" s="1069" t="str" cm="1">
        <f t="array" ref="AA887">IF($D887&lt;COLUMNS($F$7:AA$7),"",INDEX(TableDiv[[GASB]:[GASB]],_xlfn.AGGREGATE(15,3,(TableDiv[[Agency]:[Agency]]=$E887)/(TableDiv[[Agency]:[Agency]]=$E887)*(ROW(TableDiv[Agency])-ROW(TableDiv[[#Headers],[Agency]])),COLUMNS($F$7:AA$7))))</f>
        <v/>
      </c>
      <c r="AB887" s="1069" t="str" cm="1">
        <f t="array" ref="AB887">IF($D887&lt;COLUMNS($F$7:AB$7),"",INDEX(TableDiv[[GASB]:[GASB]],_xlfn.AGGREGATE(15,3,(TableDiv[[Agency]:[Agency]]=$E887)/(TableDiv[[Agency]:[Agency]]=$E887)*(ROW(TableDiv[Agency])-ROW(TableDiv[[#Headers],[Agency]])),COLUMNS($F$7:AB$7))))</f>
        <v/>
      </c>
      <c r="AC887" s="1069" t="str" cm="1">
        <f t="array" ref="AC887">IF($D887&lt;COLUMNS($F$7:AC$7),"",INDEX(TableDiv[[GASB]:[GASB]],_xlfn.AGGREGATE(15,3,(TableDiv[[Agency]:[Agency]]=$E887)/(TableDiv[[Agency]:[Agency]]=$E887)*(ROW(TableDiv[Agency])-ROW(TableDiv[[#Headers],[Agency]])),COLUMNS($F$7:AC$7))))</f>
        <v/>
      </c>
      <c r="AD887" s="1069" t="str" cm="1">
        <f t="array" ref="AD887">IF($D887&lt;COLUMNS($F$7:AD$7),"",INDEX(TableDiv[[GASB]:[GASB]],_xlfn.AGGREGATE(15,3,(TableDiv[[Agency]:[Agency]]=$E887)/(TableDiv[[Agency]:[Agency]]=$E887)*(ROW(TableDiv[Agency])-ROW(TableDiv[[#Headers],[Agency]])),COLUMNS($F$7:AD$7))))</f>
        <v/>
      </c>
      <c r="AE887" s="1069" t="str" cm="1">
        <f t="array" ref="AE887">IF($D887&lt;COLUMNS($F$7:AE$7),"",INDEX(TableDiv[[GASB]:[GASB]],_xlfn.AGGREGATE(15,3,(TableDiv[[Agency]:[Agency]]=$E887)/(TableDiv[[Agency]:[Agency]]=$E887)*(ROW(TableDiv[Agency])-ROW(TableDiv[[#Headers],[Agency]])),COLUMNS($F$7:AE$7))))</f>
        <v/>
      </c>
      <c r="AF887" s="1069" t="str" cm="1">
        <f t="array" ref="AF887">IF($D887&lt;COLUMNS($F$7:AF$7),"",INDEX(TableDiv[[GASB]:[GASB]],_xlfn.AGGREGATE(15,3,(TableDiv[[Agency]:[Agency]]=$E887)/(TableDiv[[Agency]:[Agency]]=$E887)*(ROW(TableDiv[Agency])-ROW(TableDiv[[#Headers],[Agency]])),COLUMNS($F$7:AF$7))))</f>
        <v/>
      </c>
      <c r="AG887" s="1069" t="str" cm="1">
        <f t="array" ref="AG887">IF($D887&lt;COLUMNS($F$7:AG$7),"",INDEX(TableDiv[[GASB]:[GASB]],_xlfn.AGGREGATE(15,3,(TableDiv[[Agency]:[Agency]]=$E887)/(TableDiv[[Agency]:[Agency]]=$E887)*(ROW(TableDiv[Agency])-ROW(TableDiv[[#Headers],[Agency]])),COLUMNS($F$7:AG$7))))</f>
        <v/>
      </c>
      <c r="AH887" s="1069" t="str" cm="1">
        <f t="array" ref="AH887">IF($D887&lt;COLUMNS($F$7:AH$7),"",INDEX(TableDiv[[GASB]:[GASB]],_xlfn.AGGREGATE(15,3,(TableDiv[[Agency]:[Agency]]=$E887)/(TableDiv[[Agency]:[Agency]]=$E887)*(ROW(TableDiv[Agency])-ROW(TableDiv[[#Headers],[Agency]])),COLUMNS($F$7:AH$7))))</f>
        <v/>
      </c>
      <c r="AI887" s="1069" t="str" cm="1">
        <f t="array" ref="AI887">IF($D887&lt;COLUMNS($F$7:AI$7),"",INDEX(TableDiv[[GASB]:[GASB]],_xlfn.AGGREGATE(15,3,(TableDiv[[Agency]:[Agency]]=$E887)/(TableDiv[[Agency]:[Agency]]=$E887)*(ROW(TableDiv[Agency])-ROW(TableDiv[[#Headers],[Agency]])),COLUMNS($F$7:AI$7))))</f>
        <v/>
      </c>
      <c r="AJ887" s="1069" t="str" cm="1">
        <f t="array" ref="AJ887">IF($D887&lt;COLUMNS($F$7:AJ$7),"",INDEX(TableDiv[[GASB]:[GASB]],_xlfn.AGGREGATE(15,3,(TableDiv[[Agency]:[Agency]]=$E887)/(TableDiv[[Agency]:[Agency]]=$E887)*(ROW(TableDiv[Agency])-ROW(TableDiv[[#Headers],[Agency]])),COLUMNS($F$7:AJ$7))))</f>
        <v/>
      </c>
      <c r="AK887" s="1069" t="str" cm="1">
        <f t="array" ref="AK887">IF($D887&lt;COLUMNS($F$7:AK$7),"",INDEX(TableDiv[[GASB]:[GASB]],_xlfn.AGGREGATE(15,3,(TableDiv[[Agency]:[Agency]]=$E887)/(TableDiv[[Agency]:[Agency]]=$E887)*(ROW(TableDiv[Agency])-ROW(TableDiv[[#Headers],[Agency]])),COLUMNS($F$7:AK$7))))</f>
        <v/>
      </c>
      <c r="AL887" s="1069" t="str" cm="1">
        <f t="array" ref="AL887">IF($D887&lt;COLUMNS($F$7:AL$7),"",INDEX(TableDiv[[GASB]:[GASB]],_xlfn.AGGREGATE(15,3,(TableDiv[[Agency]:[Agency]]=$E887)/(TableDiv[[Agency]:[Agency]]=$E887)*(ROW(TableDiv[Agency])-ROW(TableDiv[[#Headers],[Agency]])),COLUMNS($F$7:AL$7))))</f>
        <v/>
      </c>
      <c r="AM887" s="1069" t="str" cm="1">
        <f t="array" ref="AM887">IF($D887&lt;COLUMNS($F$7:AM$7),"",INDEX(TableDiv[[GASB]:[GASB]],_xlfn.AGGREGATE(15,3,(TableDiv[[Agency]:[Agency]]=$E887)/(TableDiv[[Agency]:[Agency]]=$E887)*(ROW(TableDiv[Agency])-ROW(TableDiv[[#Headers],[Agency]])),COLUMNS($F$7:AM$7))))</f>
        <v/>
      </c>
      <c r="AN887" s="1069"/>
      <c r="AO887" s="1069"/>
      <c r="AP887" s="1069"/>
      <c r="AQ887" s="1069"/>
      <c r="AR887" s="1069"/>
      <c r="AS887" s="1069"/>
    </row>
    <row r="888" spans="1:45">
      <c r="A888" s="1069"/>
      <c r="B888" s="1069"/>
      <c r="C888" s="1069"/>
      <c r="W888" s="1069" t="str" cm="1">
        <f t="array" ref="W888">IF($D888&lt;COLUMNS($F$7:W$7),"",INDEX(TableDiv[[GASB]:[GASB]],_xlfn.AGGREGATE(15,3,(TableDiv[[Agency]:[Agency]]=$E888)/(TableDiv[[Agency]:[Agency]]=$E888)*(ROW(TableDiv[Agency])-ROW(TableDiv[[#Headers],[Agency]])),COLUMNS($F$7:W$7))))</f>
        <v/>
      </c>
      <c r="X888" s="1069" t="str" cm="1">
        <f t="array" ref="X888">IF($D888&lt;COLUMNS($F$7:X$7),"",INDEX(TableDiv[[GASB]:[GASB]],_xlfn.AGGREGATE(15,3,(TableDiv[[Agency]:[Agency]]=$E888)/(TableDiv[[Agency]:[Agency]]=$E888)*(ROW(TableDiv[Agency])-ROW(TableDiv[[#Headers],[Agency]])),COLUMNS($F$7:X$7))))</f>
        <v/>
      </c>
      <c r="Y888" s="1069" t="str" cm="1">
        <f t="array" ref="Y888">IF($D888&lt;COLUMNS($F$7:Y$7),"",INDEX(TableDiv[[GASB]:[GASB]],_xlfn.AGGREGATE(15,3,(TableDiv[[Agency]:[Agency]]=$E888)/(TableDiv[[Agency]:[Agency]]=$E888)*(ROW(TableDiv[Agency])-ROW(TableDiv[[#Headers],[Agency]])),COLUMNS($F$7:Y$7))))</f>
        <v/>
      </c>
      <c r="Z888" s="1069" t="str" cm="1">
        <f t="array" ref="Z888">IF($D888&lt;COLUMNS($F$7:Z$7),"",INDEX(TableDiv[[GASB]:[GASB]],_xlfn.AGGREGATE(15,3,(TableDiv[[Agency]:[Agency]]=$E888)/(TableDiv[[Agency]:[Agency]]=$E888)*(ROW(TableDiv[Agency])-ROW(TableDiv[[#Headers],[Agency]])),COLUMNS($F$7:Z$7))))</f>
        <v/>
      </c>
      <c r="AA888" s="1069" t="str" cm="1">
        <f t="array" ref="AA888">IF($D888&lt;COLUMNS($F$7:AA$7),"",INDEX(TableDiv[[GASB]:[GASB]],_xlfn.AGGREGATE(15,3,(TableDiv[[Agency]:[Agency]]=$E888)/(TableDiv[[Agency]:[Agency]]=$E888)*(ROW(TableDiv[Agency])-ROW(TableDiv[[#Headers],[Agency]])),COLUMNS($F$7:AA$7))))</f>
        <v/>
      </c>
      <c r="AB888" s="1069" t="str" cm="1">
        <f t="array" ref="AB888">IF($D888&lt;COLUMNS($F$7:AB$7),"",INDEX(TableDiv[[GASB]:[GASB]],_xlfn.AGGREGATE(15,3,(TableDiv[[Agency]:[Agency]]=$E888)/(TableDiv[[Agency]:[Agency]]=$E888)*(ROW(TableDiv[Agency])-ROW(TableDiv[[#Headers],[Agency]])),COLUMNS($F$7:AB$7))))</f>
        <v/>
      </c>
      <c r="AC888" s="1069" t="str" cm="1">
        <f t="array" ref="AC888">IF($D888&lt;COLUMNS($F$7:AC$7),"",INDEX(TableDiv[[GASB]:[GASB]],_xlfn.AGGREGATE(15,3,(TableDiv[[Agency]:[Agency]]=$E888)/(TableDiv[[Agency]:[Agency]]=$E888)*(ROW(TableDiv[Agency])-ROW(TableDiv[[#Headers],[Agency]])),COLUMNS($F$7:AC$7))))</f>
        <v/>
      </c>
      <c r="AD888" s="1069" t="str" cm="1">
        <f t="array" ref="AD888">IF($D888&lt;COLUMNS($F$7:AD$7),"",INDEX(TableDiv[[GASB]:[GASB]],_xlfn.AGGREGATE(15,3,(TableDiv[[Agency]:[Agency]]=$E888)/(TableDiv[[Agency]:[Agency]]=$E888)*(ROW(TableDiv[Agency])-ROW(TableDiv[[#Headers],[Agency]])),COLUMNS($F$7:AD$7))))</f>
        <v/>
      </c>
      <c r="AE888" s="1069" t="str" cm="1">
        <f t="array" ref="AE888">IF($D888&lt;COLUMNS($F$7:AE$7),"",INDEX(TableDiv[[GASB]:[GASB]],_xlfn.AGGREGATE(15,3,(TableDiv[[Agency]:[Agency]]=$E888)/(TableDiv[[Agency]:[Agency]]=$E888)*(ROW(TableDiv[Agency])-ROW(TableDiv[[#Headers],[Agency]])),COLUMNS($F$7:AE$7))))</f>
        <v/>
      </c>
      <c r="AF888" s="1069" t="str" cm="1">
        <f t="array" ref="AF888">IF($D888&lt;COLUMNS($F$7:AF$7),"",INDEX(TableDiv[[GASB]:[GASB]],_xlfn.AGGREGATE(15,3,(TableDiv[[Agency]:[Agency]]=$E888)/(TableDiv[[Agency]:[Agency]]=$E888)*(ROW(TableDiv[Agency])-ROW(TableDiv[[#Headers],[Agency]])),COLUMNS($F$7:AF$7))))</f>
        <v/>
      </c>
      <c r="AG888" s="1069" t="str" cm="1">
        <f t="array" ref="AG888">IF($D888&lt;COLUMNS($F$7:AG$7),"",INDEX(TableDiv[[GASB]:[GASB]],_xlfn.AGGREGATE(15,3,(TableDiv[[Agency]:[Agency]]=$E888)/(TableDiv[[Agency]:[Agency]]=$E888)*(ROW(TableDiv[Agency])-ROW(TableDiv[[#Headers],[Agency]])),COLUMNS($F$7:AG$7))))</f>
        <v/>
      </c>
      <c r="AH888" s="1069" t="str" cm="1">
        <f t="array" ref="AH888">IF($D888&lt;COLUMNS($F$7:AH$7),"",INDEX(TableDiv[[GASB]:[GASB]],_xlfn.AGGREGATE(15,3,(TableDiv[[Agency]:[Agency]]=$E888)/(TableDiv[[Agency]:[Agency]]=$E888)*(ROW(TableDiv[Agency])-ROW(TableDiv[[#Headers],[Agency]])),COLUMNS($F$7:AH$7))))</f>
        <v/>
      </c>
      <c r="AI888" s="1069" t="str" cm="1">
        <f t="array" ref="AI888">IF($D888&lt;COLUMNS($F$7:AI$7),"",INDEX(TableDiv[[GASB]:[GASB]],_xlfn.AGGREGATE(15,3,(TableDiv[[Agency]:[Agency]]=$E888)/(TableDiv[[Agency]:[Agency]]=$E888)*(ROW(TableDiv[Agency])-ROW(TableDiv[[#Headers],[Agency]])),COLUMNS($F$7:AI$7))))</f>
        <v/>
      </c>
      <c r="AJ888" s="1069" t="str" cm="1">
        <f t="array" ref="AJ888">IF($D888&lt;COLUMNS($F$7:AJ$7),"",INDEX(TableDiv[[GASB]:[GASB]],_xlfn.AGGREGATE(15,3,(TableDiv[[Agency]:[Agency]]=$E888)/(TableDiv[[Agency]:[Agency]]=$E888)*(ROW(TableDiv[Agency])-ROW(TableDiv[[#Headers],[Agency]])),COLUMNS($F$7:AJ$7))))</f>
        <v/>
      </c>
      <c r="AK888" s="1069" t="str" cm="1">
        <f t="array" ref="AK888">IF($D888&lt;COLUMNS($F$7:AK$7),"",INDEX(TableDiv[[GASB]:[GASB]],_xlfn.AGGREGATE(15,3,(TableDiv[[Agency]:[Agency]]=$E888)/(TableDiv[[Agency]:[Agency]]=$E888)*(ROW(TableDiv[Agency])-ROW(TableDiv[[#Headers],[Agency]])),COLUMNS($F$7:AK$7))))</f>
        <v/>
      </c>
      <c r="AL888" s="1069" t="str" cm="1">
        <f t="array" ref="AL888">IF($D888&lt;COLUMNS($F$7:AL$7),"",INDEX(TableDiv[[GASB]:[GASB]],_xlfn.AGGREGATE(15,3,(TableDiv[[Agency]:[Agency]]=$E888)/(TableDiv[[Agency]:[Agency]]=$E888)*(ROW(TableDiv[Agency])-ROW(TableDiv[[#Headers],[Agency]])),COLUMNS($F$7:AL$7))))</f>
        <v/>
      </c>
      <c r="AM888" s="1069" t="str" cm="1">
        <f t="array" ref="AM888">IF($D888&lt;COLUMNS($F$7:AM$7),"",INDEX(TableDiv[[GASB]:[GASB]],_xlfn.AGGREGATE(15,3,(TableDiv[[Agency]:[Agency]]=$E888)/(TableDiv[[Agency]:[Agency]]=$E888)*(ROW(TableDiv[Agency])-ROW(TableDiv[[#Headers],[Agency]])),COLUMNS($F$7:AM$7))))</f>
        <v/>
      </c>
      <c r="AN888" s="1069"/>
      <c r="AO888" s="1069"/>
      <c r="AP888" s="1069"/>
      <c r="AQ888" s="1069"/>
      <c r="AR888" s="1069"/>
      <c r="AS888" s="1069"/>
    </row>
    <row r="889" spans="1:45">
      <c r="A889" s="1069"/>
      <c r="B889" s="1069"/>
      <c r="C889" s="1069"/>
      <c r="W889" s="1069" t="str" cm="1">
        <f t="array" ref="W889">IF($D889&lt;COLUMNS($F$7:W$7),"",INDEX(TableDiv[[GASB]:[GASB]],_xlfn.AGGREGATE(15,3,(TableDiv[[Agency]:[Agency]]=$E889)/(TableDiv[[Agency]:[Agency]]=$E889)*(ROW(TableDiv[Agency])-ROW(TableDiv[[#Headers],[Agency]])),COLUMNS($F$7:W$7))))</f>
        <v/>
      </c>
      <c r="X889" s="1069" t="str" cm="1">
        <f t="array" ref="X889">IF($D889&lt;COLUMNS($F$7:X$7),"",INDEX(TableDiv[[GASB]:[GASB]],_xlfn.AGGREGATE(15,3,(TableDiv[[Agency]:[Agency]]=$E889)/(TableDiv[[Agency]:[Agency]]=$E889)*(ROW(TableDiv[Agency])-ROW(TableDiv[[#Headers],[Agency]])),COLUMNS($F$7:X$7))))</f>
        <v/>
      </c>
      <c r="Y889" s="1069" t="str" cm="1">
        <f t="array" ref="Y889">IF($D889&lt;COLUMNS($F$7:Y$7),"",INDEX(TableDiv[[GASB]:[GASB]],_xlfn.AGGREGATE(15,3,(TableDiv[[Agency]:[Agency]]=$E889)/(TableDiv[[Agency]:[Agency]]=$E889)*(ROW(TableDiv[Agency])-ROW(TableDiv[[#Headers],[Agency]])),COLUMNS($F$7:Y$7))))</f>
        <v/>
      </c>
      <c r="Z889" s="1069" t="str" cm="1">
        <f t="array" ref="Z889">IF($D889&lt;COLUMNS($F$7:Z$7),"",INDEX(TableDiv[[GASB]:[GASB]],_xlfn.AGGREGATE(15,3,(TableDiv[[Agency]:[Agency]]=$E889)/(TableDiv[[Agency]:[Agency]]=$E889)*(ROW(TableDiv[Agency])-ROW(TableDiv[[#Headers],[Agency]])),COLUMNS($F$7:Z$7))))</f>
        <v/>
      </c>
      <c r="AA889" s="1069" t="str" cm="1">
        <f t="array" ref="AA889">IF($D889&lt;COLUMNS($F$7:AA$7),"",INDEX(TableDiv[[GASB]:[GASB]],_xlfn.AGGREGATE(15,3,(TableDiv[[Agency]:[Agency]]=$E889)/(TableDiv[[Agency]:[Agency]]=$E889)*(ROW(TableDiv[Agency])-ROW(TableDiv[[#Headers],[Agency]])),COLUMNS($F$7:AA$7))))</f>
        <v/>
      </c>
      <c r="AB889" s="1069" t="str" cm="1">
        <f t="array" ref="AB889">IF($D889&lt;COLUMNS($F$7:AB$7),"",INDEX(TableDiv[[GASB]:[GASB]],_xlfn.AGGREGATE(15,3,(TableDiv[[Agency]:[Agency]]=$E889)/(TableDiv[[Agency]:[Agency]]=$E889)*(ROW(TableDiv[Agency])-ROW(TableDiv[[#Headers],[Agency]])),COLUMNS($F$7:AB$7))))</f>
        <v/>
      </c>
      <c r="AC889" s="1069" t="str" cm="1">
        <f t="array" ref="AC889">IF($D889&lt;COLUMNS($F$7:AC$7),"",INDEX(TableDiv[[GASB]:[GASB]],_xlfn.AGGREGATE(15,3,(TableDiv[[Agency]:[Agency]]=$E889)/(TableDiv[[Agency]:[Agency]]=$E889)*(ROW(TableDiv[Agency])-ROW(TableDiv[[#Headers],[Agency]])),COLUMNS($F$7:AC$7))))</f>
        <v/>
      </c>
      <c r="AD889" s="1069" t="str" cm="1">
        <f t="array" ref="AD889">IF($D889&lt;COLUMNS($F$7:AD$7),"",INDEX(TableDiv[[GASB]:[GASB]],_xlfn.AGGREGATE(15,3,(TableDiv[[Agency]:[Agency]]=$E889)/(TableDiv[[Agency]:[Agency]]=$E889)*(ROW(TableDiv[Agency])-ROW(TableDiv[[#Headers],[Agency]])),COLUMNS($F$7:AD$7))))</f>
        <v/>
      </c>
      <c r="AE889" s="1069" t="str" cm="1">
        <f t="array" ref="AE889">IF($D889&lt;COLUMNS($F$7:AE$7),"",INDEX(TableDiv[[GASB]:[GASB]],_xlfn.AGGREGATE(15,3,(TableDiv[[Agency]:[Agency]]=$E889)/(TableDiv[[Agency]:[Agency]]=$E889)*(ROW(TableDiv[Agency])-ROW(TableDiv[[#Headers],[Agency]])),COLUMNS($F$7:AE$7))))</f>
        <v/>
      </c>
      <c r="AF889" s="1069" t="str" cm="1">
        <f t="array" ref="AF889">IF($D889&lt;COLUMNS($F$7:AF$7),"",INDEX(TableDiv[[GASB]:[GASB]],_xlfn.AGGREGATE(15,3,(TableDiv[[Agency]:[Agency]]=$E889)/(TableDiv[[Agency]:[Agency]]=$E889)*(ROW(TableDiv[Agency])-ROW(TableDiv[[#Headers],[Agency]])),COLUMNS($F$7:AF$7))))</f>
        <v/>
      </c>
      <c r="AG889" s="1069" t="str" cm="1">
        <f t="array" ref="AG889">IF($D889&lt;COLUMNS($F$7:AG$7),"",INDEX(TableDiv[[GASB]:[GASB]],_xlfn.AGGREGATE(15,3,(TableDiv[[Agency]:[Agency]]=$E889)/(TableDiv[[Agency]:[Agency]]=$E889)*(ROW(TableDiv[Agency])-ROW(TableDiv[[#Headers],[Agency]])),COLUMNS($F$7:AG$7))))</f>
        <v/>
      </c>
      <c r="AH889" s="1069" t="str" cm="1">
        <f t="array" ref="AH889">IF($D889&lt;COLUMNS($F$7:AH$7),"",INDEX(TableDiv[[GASB]:[GASB]],_xlfn.AGGREGATE(15,3,(TableDiv[[Agency]:[Agency]]=$E889)/(TableDiv[[Agency]:[Agency]]=$E889)*(ROW(TableDiv[Agency])-ROW(TableDiv[[#Headers],[Agency]])),COLUMNS($F$7:AH$7))))</f>
        <v/>
      </c>
      <c r="AI889" s="1069" t="str" cm="1">
        <f t="array" ref="AI889">IF($D889&lt;COLUMNS($F$7:AI$7),"",INDEX(TableDiv[[GASB]:[GASB]],_xlfn.AGGREGATE(15,3,(TableDiv[[Agency]:[Agency]]=$E889)/(TableDiv[[Agency]:[Agency]]=$E889)*(ROW(TableDiv[Agency])-ROW(TableDiv[[#Headers],[Agency]])),COLUMNS($F$7:AI$7))))</f>
        <v/>
      </c>
      <c r="AJ889" s="1069" t="str" cm="1">
        <f t="array" ref="AJ889">IF($D889&lt;COLUMNS($F$7:AJ$7),"",INDEX(TableDiv[[GASB]:[GASB]],_xlfn.AGGREGATE(15,3,(TableDiv[[Agency]:[Agency]]=$E889)/(TableDiv[[Agency]:[Agency]]=$E889)*(ROW(TableDiv[Agency])-ROW(TableDiv[[#Headers],[Agency]])),COLUMNS($F$7:AJ$7))))</f>
        <v/>
      </c>
      <c r="AK889" s="1069" t="str" cm="1">
        <f t="array" ref="AK889">IF($D889&lt;COLUMNS($F$7:AK$7),"",INDEX(TableDiv[[GASB]:[GASB]],_xlfn.AGGREGATE(15,3,(TableDiv[[Agency]:[Agency]]=$E889)/(TableDiv[[Agency]:[Agency]]=$E889)*(ROW(TableDiv[Agency])-ROW(TableDiv[[#Headers],[Agency]])),COLUMNS($F$7:AK$7))))</f>
        <v/>
      </c>
      <c r="AL889" s="1069" t="str" cm="1">
        <f t="array" ref="AL889">IF($D889&lt;COLUMNS($F$7:AL$7),"",INDEX(TableDiv[[GASB]:[GASB]],_xlfn.AGGREGATE(15,3,(TableDiv[[Agency]:[Agency]]=$E889)/(TableDiv[[Agency]:[Agency]]=$E889)*(ROW(TableDiv[Agency])-ROW(TableDiv[[#Headers],[Agency]])),COLUMNS($F$7:AL$7))))</f>
        <v/>
      </c>
      <c r="AM889" s="1069" t="str" cm="1">
        <f t="array" ref="AM889">IF($D889&lt;COLUMNS($F$7:AM$7),"",INDEX(TableDiv[[GASB]:[GASB]],_xlfn.AGGREGATE(15,3,(TableDiv[[Agency]:[Agency]]=$E889)/(TableDiv[[Agency]:[Agency]]=$E889)*(ROW(TableDiv[Agency])-ROW(TableDiv[[#Headers],[Agency]])),COLUMNS($F$7:AM$7))))</f>
        <v/>
      </c>
      <c r="AN889" s="1069"/>
      <c r="AO889" s="1069"/>
      <c r="AP889" s="1069"/>
      <c r="AQ889" s="1069"/>
      <c r="AR889" s="1069"/>
      <c r="AS889" s="1069"/>
    </row>
    <row r="890" spans="1:45">
      <c r="A890" s="1069"/>
      <c r="B890" s="1069"/>
      <c r="C890" s="1069"/>
      <c r="W890" s="1069" t="str" cm="1">
        <f t="array" ref="W890">IF($D890&lt;COLUMNS($F$7:W$7),"",INDEX(TableDiv[[GASB]:[GASB]],_xlfn.AGGREGATE(15,3,(TableDiv[[Agency]:[Agency]]=$E890)/(TableDiv[[Agency]:[Agency]]=$E890)*(ROW(TableDiv[Agency])-ROW(TableDiv[[#Headers],[Agency]])),COLUMNS($F$7:W$7))))</f>
        <v/>
      </c>
      <c r="X890" s="1069" t="str" cm="1">
        <f t="array" ref="X890">IF($D890&lt;COLUMNS($F$7:X$7),"",INDEX(TableDiv[[GASB]:[GASB]],_xlfn.AGGREGATE(15,3,(TableDiv[[Agency]:[Agency]]=$E890)/(TableDiv[[Agency]:[Agency]]=$E890)*(ROW(TableDiv[Agency])-ROW(TableDiv[[#Headers],[Agency]])),COLUMNS($F$7:X$7))))</f>
        <v/>
      </c>
      <c r="Y890" s="1069" t="str" cm="1">
        <f t="array" ref="Y890">IF($D890&lt;COLUMNS($F$7:Y$7),"",INDEX(TableDiv[[GASB]:[GASB]],_xlfn.AGGREGATE(15,3,(TableDiv[[Agency]:[Agency]]=$E890)/(TableDiv[[Agency]:[Agency]]=$E890)*(ROW(TableDiv[Agency])-ROW(TableDiv[[#Headers],[Agency]])),COLUMNS($F$7:Y$7))))</f>
        <v/>
      </c>
      <c r="Z890" s="1069" t="str" cm="1">
        <f t="array" ref="Z890">IF($D890&lt;COLUMNS($F$7:Z$7),"",INDEX(TableDiv[[GASB]:[GASB]],_xlfn.AGGREGATE(15,3,(TableDiv[[Agency]:[Agency]]=$E890)/(TableDiv[[Agency]:[Agency]]=$E890)*(ROW(TableDiv[Agency])-ROW(TableDiv[[#Headers],[Agency]])),COLUMNS($F$7:Z$7))))</f>
        <v/>
      </c>
      <c r="AA890" s="1069" t="str" cm="1">
        <f t="array" ref="AA890">IF($D890&lt;COLUMNS($F$7:AA$7),"",INDEX(TableDiv[[GASB]:[GASB]],_xlfn.AGGREGATE(15,3,(TableDiv[[Agency]:[Agency]]=$E890)/(TableDiv[[Agency]:[Agency]]=$E890)*(ROW(TableDiv[Agency])-ROW(TableDiv[[#Headers],[Agency]])),COLUMNS($F$7:AA$7))))</f>
        <v/>
      </c>
      <c r="AB890" s="1069" t="str" cm="1">
        <f t="array" ref="AB890">IF($D890&lt;COLUMNS($F$7:AB$7),"",INDEX(TableDiv[[GASB]:[GASB]],_xlfn.AGGREGATE(15,3,(TableDiv[[Agency]:[Agency]]=$E890)/(TableDiv[[Agency]:[Agency]]=$E890)*(ROW(TableDiv[Agency])-ROW(TableDiv[[#Headers],[Agency]])),COLUMNS($F$7:AB$7))))</f>
        <v/>
      </c>
      <c r="AC890" s="1069" t="str" cm="1">
        <f t="array" ref="AC890">IF($D890&lt;COLUMNS($F$7:AC$7),"",INDEX(TableDiv[[GASB]:[GASB]],_xlfn.AGGREGATE(15,3,(TableDiv[[Agency]:[Agency]]=$E890)/(TableDiv[[Agency]:[Agency]]=$E890)*(ROW(TableDiv[Agency])-ROW(TableDiv[[#Headers],[Agency]])),COLUMNS($F$7:AC$7))))</f>
        <v/>
      </c>
      <c r="AD890" s="1069" t="str" cm="1">
        <f t="array" ref="AD890">IF($D890&lt;COLUMNS($F$7:AD$7),"",INDEX(TableDiv[[GASB]:[GASB]],_xlfn.AGGREGATE(15,3,(TableDiv[[Agency]:[Agency]]=$E890)/(TableDiv[[Agency]:[Agency]]=$E890)*(ROW(TableDiv[Agency])-ROW(TableDiv[[#Headers],[Agency]])),COLUMNS($F$7:AD$7))))</f>
        <v/>
      </c>
      <c r="AE890" s="1069" t="str" cm="1">
        <f t="array" ref="AE890">IF($D890&lt;COLUMNS($F$7:AE$7),"",INDEX(TableDiv[[GASB]:[GASB]],_xlfn.AGGREGATE(15,3,(TableDiv[[Agency]:[Agency]]=$E890)/(TableDiv[[Agency]:[Agency]]=$E890)*(ROW(TableDiv[Agency])-ROW(TableDiv[[#Headers],[Agency]])),COLUMNS($F$7:AE$7))))</f>
        <v/>
      </c>
      <c r="AF890" s="1069" t="str" cm="1">
        <f t="array" ref="AF890">IF($D890&lt;COLUMNS($F$7:AF$7),"",INDEX(TableDiv[[GASB]:[GASB]],_xlfn.AGGREGATE(15,3,(TableDiv[[Agency]:[Agency]]=$E890)/(TableDiv[[Agency]:[Agency]]=$E890)*(ROW(TableDiv[Agency])-ROW(TableDiv[[#Headers],[Agency]])),COLUMNS($F$7:AF$7))))</f>
        <v/>
      </c>
      <c r="AG890" s="1069" t="str" cm="1">
        <f t="array" ref="AG890">IF($D890&lt;COLUMNS($F$7:AG$7),"",INDEX(TableDiv[[GASB]:[GASB]],_xlfn.AGGREGATE(15,3,(TableDiv[[Agency]:[Agency]]=$E890)/(TableDiv[[Agency]:[Agency]]=$E890)*(ROW(TableDiv[Agency])-ROW(TableDiv[[#Headers],[Agency]])),COLUMNS($F$7:AG$7))))</f>
        <v/>
      </c>
      <c r="AH890" s="1069" t="str" cm="1">
        <f t="array" ref="AH890">IF($D890&lt;COLUMNS($F$7:AH$7),"",INDEX(TableDiv[[GASB]:[GASB]],_xlfn.AGGREGATE(15,3,(TableDiv[[Agency]:[Agency]]=$E890)/(TableDiv[[Agency]:[Agency]]=$E890)*(ROW(TableDiv[Agency])-ROW(TableDiv[[#Headers],[Agency]])),COLUMNS($F$7:AH$7))))</f>
        <v/>
      </c>
      <c r="AI890" s="1069" t="str" cm="1">
        <f t="array" ref="AI890">IF($D890&lt;COLUMNS($F$7:AI$7),"",INDEX(TableDiv[[GASB]:[GASB]],_xlfn.AGGREGATE(15,3,(TableDiv[[Agency]:[Agency]]=$E890)/(TableDiv[[Agency]:[Agency]]=$E890)*(ROW(TableDiv[Agency])-ROW(TableDiv[[#Headers],[Agency]])),COLUMNS($F$7:AI$7))))</f>
        <v/>
      </c>
      <c r="AJ890" s="1069" t="str" cm="1">
        <f t="array" ref="AJ890">IF($D890&lt;COLUMNS($F$7:AJ$7),"",INDEX(TableDiv[[GASB]:[GASB]],_xlfn.AGGREGATE(15,3,(TableDiv[[Agency]:[Agency]]=$E890)/(TableDiv[[Agency]:[Agency]]=$E890)*(ROW(TableDiv[Agency])-ROW(TableDiv[[#Headers],[Agency]])),COLUMNS($F$7:AJ$7))))</f>
        <v/>
      </c>
      <c r="AK890" s="1069" t="str" cm="1">
        <f t="array" ref="AK890">IF($D890&lt;COLUMNS($F$7:AK$7),"",INDEX(TableDiv[[GASB]:[GASB]],_xlfn.AGGREGATE(15,3,(TableDiv[[Agency]:[Agency]]=$E890)/(TableDiv[[Agency]:[Agency]]=$E890)*(ROW(TableDiv[Agency])-ROW(TableDiv[[#Headers],[Agency]])),COLUMNS($F$7:AK$7))))</f>
        <v/>
      </c>
      <c r="AL890" s="1069" t="str" cm="1">
        <f t="array" ref="AL890">IF($D890&lt;COLUMNS($F$7:AL$7),"",INDEX(TableDiv[[GASB]:[GASB]],_xlfn.AGGREGATE(15,3,(TableDiv[[Agency]:[Agency]]=$E890)/(TableDiv[[Agency]:[Agency]]=$E890)*(ROW(TableDiv[Agency])-ROW(TableDiv[[#Headers],[Agency]])),COLUMNS($F$7:AL$7))))</f>
        <v/>
      </c>
      <c r="AM890" s="1069" t="str" cm="1">
        <f t="array" ref="AM890">IF($D890&lt;COLUMNS($F$7:AM$7),"",INDEX(TableDiv[[GASB]:[GASB]],_xlfn.AGGREGATE(15,3,(TableDiv[[Agency]:[Agency]]=$E890)/(TableDiv[[Agency]:[Agency]]=$E890)*(ROW(TableDiv[Agency])-ROW(TableDiv[[#Headers],[Agency]])),COLUMNS($F$7:AM$7))))</f>
        <v/>
      </c>
      <c r="AN890" s="1069"/>
      <c r="AO890" s="1069"/>
      <c r="AP890" s="1069"/>
      <c r="AQ890" s="1069"/>
      <c r="AR890" s="1069"/>
      <c r="AS890" s="1069"/>
    </row>
    <row r="891" spans="1:45">
      <c r="A891" s="1069"/>
      <c r="B891" s="1069"/>
      <c r="C891" s="1069"/>
      <c r="W891" s="1069" t="str" cm="1">
        <f t="array" ref="W891">IF($D891&lt;COLUMNS($F$7:W$7),"",INDEX(TableDiv[[GASB]:[GASB]],_xlfn.AGGREGATE(15,3,(TableDiv[[Agency]:[Agency]]=$E891)/(TableDiv[[Agency]:[Agency]]=$E891)*(ROW(TableDiv[Agency])-ROW(TableDiv[[#Headers],[Agency]])),COLUMNS($F$7:W$7))))</f>
        <v/>
      </c>
      <c r="X891" s="1069" t="str" cm="1">
        <f t="array" ref="X891">IF($D891&lt;COLUMNS($F$7:X$7),"",INDEX(TableDiv[[GASB]:[GASB]],_xlfn.AGGREGATE(15,3,(TableDiv[[Agency]:[Agency]]=$E891)/(TableDiv[[Agency]:[Agency]]=$E891)*(ROW(TableDiv[Agency])-ROW(TableDiv[[#Headers],[Agency]])),COLUMNS($F$7:X$7))))</f>
        <v/>
      </c>
      <c r="Y891" s="1069" t="str" cm="1">
        <f t="array" ref="Y891">IF($D891&lt;COLUMNS($F$7:Y$7),"",INDEX(TableDiv[[GASB]:[GASB]],_xlfn.AGGREGATE(15,3,(TableDiv[[Agency]:[Agency]]=$E891)/(TableDiv[[Agency]:[Agency]]=$E891)*(ROW(TableDiv[Agency])-ROW(TableDiv[[#Headers],[Agency]])),COLUMNS($F$7:Y$7))))</f>
        <v/>
      </c>
      <c r="Z891" s="1069" t="str" cm="1">
        <f t="array" ref="Z891">IF($D891&lt;COLUMNS($F$7:Z$7),"",INDEX(TableDiv[[GASB]:[GASB]],_xlfn.AGGREGATE(15,3,(TableDiv[[Agency]:[Agency]]=$E891)/(TableDiv[[Agency]:[Agency]]=$E891)*(ROW(TableDiv[Agency])-ROW(TableDiv[[#Headers],[Agency]])),COLUMNS($F$7:Z$7))))</f>
        <v/>
      </c>
      <c r="AA891" s="1069" t="str" cm="1">
        <f t="array" ref="AA891">IF($D891&lt;COLUMNS($F$7:AA$7),"",INDEX(TableDiv[[GASB]:[GASB]],_xlfn.AGGREGATE(15,3,(TableDiv[[Agency]:[Agency]]=$E891)/(TableDiv[[Agency]:[Agency]]=$E891)*(ROW(TableDiv[Agency])-ROW(TableDiv[[#Headers],[Agency]])),COLUMNS($F$7:AA$7))))</f>
        <v/>
      </c>
      <c r="AB891" s="1069" t="str" cm="1">
        <f t="array" ref="AB891">IF($D891&lt;COLUMNS($F$7:AB$7),"",INDEX(TableDiv[[GASB]:[GASB]],_xlfn.AGGREGATE(15,3,(TableDiv[[Agency]:[Agency]]=$E891)/(TableDiv[[Agency]:[Agency]]=$E891)*(ROW(TableDiv[Agency])-ROW(TableDiv[[#Headers],[Agency]])),COLUMNS($F$7:AB$7))))</f>
        <v/>
      </c>
      <c r="AC891" s="1069" t="str" cm="1">
        <f t="array" ref="AC891">IF($D891&lt;COLUMNS($F$7:AC$7),"",INDEX(TableDiv[[GASB]:[GASB]],_xlfn.AGGREGATE(15,3,(TableDiv[[Agency]:[Agency]]=$E891)/(TableDiv[[Agency]:[Agency]]=$E891)*(ROW(TableDiv[Agency])-ROW(TableDiv[[#Headers],[Agency]])),COLUMNS($F$7:AC$7))))</f>
        <v/>
      </c>
      <c r="AD891" s="1069" t="str" cm="1">
        <f t="array" ref="AD891">IF($D891&lt;COLUMNS($F$7:AD$7),"",INDEX(TableDiv[[GASB]:[GASB]],_xlfn.AGGREGATE(15,3,(TableDiv[[Agency]:[Agency]]=$E891)/(TableDiv[[Agency]:[Agency]]=$E891)*(ROW(TableDiv[Agency])-ROW(TableDiv[[#Headers],[Agency]])),COLUMNS($F$7:AD$7))))</f>
        <v/>
      </c>
      <c r="AE891" s="1069" t="str" cm="1">
        <f t="array" ref="AE891">IF($D891&lt;COLUMNS($F$7:AE$7),"",INDEX(TableDiv[[GASB]:[GASB]],_xlfn.AGGREGATE(15,3,(TableDiv[[Agency]:[Agency]]=$E891)/(TableDiv[[Agency]:[Agency]]=$E891)*(ROW(TableDiv[Agency])-ROW(TableDiv[[#Headers],[Agency]])),COLUMNS($F$7:AE$7))))</f>
        <v/>
      </c>
      <c r="AF891" s="1069" t="str" cm="1">
        <f t="array" ref="AF891">IF($D891&lt;COLUMNS($F$7:AF$7),"",INDEX(TableDiv[[GASB]:[GASB]],_xlfn.AGGREGATE(15,3,(TableDiv[[Agency]:[Agency]]=$E891)/(TableDiv[[Agency]:[Agency]]=$E891)*(ROW(TableDiv[Agency])-ROW(TableDiv[[#Headers],[Agency]])),COLUMNS($F$7:AF$7))))</f>
        <v/>
      </c>
      <c r="AG891" s="1069" t="str" cm="1">
        <f t="array" ref="AG891">IF($D891&lt;COLUMNS($F$7:AG$7),"",INDEX(TableDiv[[GASB]:[GASB]],_xlfn.AGGREGATE(15,3,(TableDiv[[Agency]:[Agency]]=$E891)/(TableDiv[[Agency]:[Agency]]=$E891)*(ROW(TableDiv[Agency])-ROW(TableDiv[[#Headers],[Agency]])),COLUMNS($F$7:AG$7))))</f>
        <v/>
      </c>
      <c r="AH891" s="1069" t="str" cm="1">
        <f t="array" ref="AH891">IF($D891&lt;COLUMNS($F$7:AH$7),"",INDEX(TableDiv[[GASB]:[GASB]],_xlfn.AGGREGATE(15,3,(TableDiv[[Agency]:[Agency]]=$E891)/(TableDiv[[Agency]:[Agency]]=$E891)*(ROW(TableDiv[Agency])-ROW(TableDiv[[#Headers],[Agency]])),COLUMNS($F$7:AH$7))))</f>
        <v/>
      </c>
      <c r="AI891" s="1069" t="str" cm="1">
        <f t="array" ref="AI891">IF($D891&lt;COLUMNS($F$7:AI$7),"",INDEX(TableDiv[[GASB]:[GASB]],_xlfn.AGGREGATE(15,3,(TableDiv[[Agency]:[Agency]]=$E891)/(TableDiv[[Agency]:[Agency]]=$E891)*(ROW(TableDiv[Agency])-ROW(TableDiv[[#Headers],[Agency]])),COLUMNS($F$7:AI$7))))</f>
        <v/>
      </c>
      <c r="AJ891" s="1069" t="str" cm="1">
        <f t="array" ref="AJ891">IF($D891&lt;COLUMNS($F$7:AJ$7),"",INDEX(TableDiv[[GASB]:[GASB]],_xlfn.AGGREGATE(15,3,(TableDiv[[Agency]:[Agency]]=$E891)/(TableDiv[[Agency]:[Agency]]=$E891)*(ROW(TableDiv[Agency])-ROW(TableDiv[[#Headers],[Agency]])),COLUMNS($F$7:AJ$7))))</f>
        <v/>
      </c>
      <c r="AK891" s="1069" t="str" cm="1">
        <f t="array" ref="AK891">IF($D891&lt;COLUMNS($F$7:AK$7),"",INDEX(TableDiv[[GASB]:[GASB]],_xlfn.AGGREGATE(15,3,(TableDiv[[Agency]:[Agency]]=$E891)/(TableDiv[[Agency]:[Agency]]=$E891)*(ROW(TableDiv[Agency])-ROW(TableDiv[[#Headers],[Agency]])),COLUMNS($F$7:AK$7))))</f>
        <v/>
      </c>
      <c r="AL891" s="1069" t="str" cm="1">
        <f t="array" ref="AL891">IF($D891&lt;COLUMNS($F$7:AL$7),"",INDEX(TableDiv[[GASB]:[GASB]],_xlfn.AGGREGATE(15,3,(TableDiv[[Agency]:[Agency]]=$E891)/(TableDiv[[Agency]:[Agency]]=$E891)*(ROW(TableDiv[Agency])-ROW(TableDiv[[#Headers],[Agency]])),COLUMNS($F$7:AL$7))))</f>
        <v/>
      </c>
      <c r="AM891" s="1069" t="str" cm="1">
        <f t="array" ref="AM891">IF($D891&lt;COLUMNS($F$7:AM$7),"",INDEX(TableDiv[[GASB]:[GASB]],_xlfn.AGGREGATE(15,3,(TableDiv[[Agency]:[Agency]]=$E891)/(TableDiv[[Agency]:[Agency]]=$E891)*(ROW(TableDiv[Agency])-ROW(TableDiv[[#Headers],[Agency]])),COLUMNS($F$7:AM$7))))</f>
        <v/>
      </c>
      <c r="AN891" s="1069"/>
      <c r="AO891" s="1069"/>
      <c r="AP891" s="1069"/>
      <c r="AQ891" s="1069"/>
      <c r="AR891" s="1069"/>
      <c r="AS891" s="1069"/>
    </row>
    <row r="892" spans="1:45">
      <c r="A892" s="1069"/>
      <c r="B892" s="1069"/>
      <c r="C892" s="1069"/>
      <c r="W892" s="1069" t="str" cm="1">
        <f t="array" ref="W892">IF($D892&lt;COLUMNS($F$7:W$7),"",INDEX(TableDiv[[GASB]:[GASB]],_xlfn.AGGREGATE(15,3,(TableDiv[[Agency]:[Agency]]=$E892)/(TableDiv[[Agency]:[Agency]]=$E892)*(ROW(TableDiv[Agency])-ROW(TableDiv[[#Headers],[Agency]])),COLUMNS($F$7:W$7))))</f>
        <v/>
      </c>
      <c r="X892" s="1069" t="str" cm="1">
        <f t="array" ref="X892">IF($D892&lt;COLUMNS($F$7:X$7),"",INDEX(TableDiv[[GASB]:[GASB]],_xlfn.AGGREGATE(15,3,(TableDiv[[Agency]:[Agency]]=$E892)/(TableDiv[[Agency]:[Agency]]=$E892)*(ROW(TableDiv[Agency])-ROW(TableDiv[[#Headers],[Agency]])),COLUMNS($F$7:X$7))))</f>
        <v/>
      </c>
      <c r="Y892" s="1069" t="str" cm="1">
        <f t="array" ref="Y892">IF($D892&lt;COLUMNS($F$7:Y$7),"",INDEX(TableDiv[[GASB]:[GASB]],_xlfn.AGGREGATE(15,3,(TableDiv[[Agency]:[Agency]]=$E892)/(TableDiv[[Agency]:[Agency]]=$E892)*(ROW(TableDiv[Agency])-ROW(TableDiv[[#Headers],[Agency]])),COLUMNS($F$7:Y$7))))</f>
        <v/>
      </c>
      <c r="Z892" s="1069" t="str" cm="1">
        <f t="array" ref="Z892">IF($D892&lt;COLUMNS($F$7:Z$7),"",INDEX(TableDiv[[GASB]:[GASB]],_xlfn.AGGREGATE(15,3,(TableDiv[[Agency]:[Agency]]=$E892)/(TableDiv[[Agency]:[Agency]]=$E892)*(ROW(TableDiv[Agency])-ROW(TableDiv[[#Headers],[Agency]])),COLUMNS($F$7:Z$7))))</f>
        <v/>
      </c>
      <c r="AA892" s="1069" t="str" cm="1">
        <f t="array" ref="AA892">IF($D892&lt;COLUMNS($F$7:AA$7),"",INDEX(TableDiv[[GASB]:[GASB]],_xlfn.AGGREGATE(15,3,(TableDiv[[Agency]:[Agency]]=$E892)/(TableDiv[[Agency]:[Agency]]=$E892)*(ROW(TableDiv[Agency])-ROW(TableDiv[[#Headers],[Agency]])),COLUMNS($F$7:AA$7))))</f>
        <v/>
      </c>
      <c r="AB892" s="1069" t="str" cm="1">
        <f t="array" ref="AB892">IF($D892&lt;COLUMNS($F$7:AB$7),"",INDEX(TableDiv[[GASB]:[GASB]],_xlfn.AGGREGATE(15,3,(TableDiv[[Agency]:[Agency]]=$E892)/(TableDiv[[Agency]:[Agency]]=$E892)*(ROW(TableDiv[Agency])-ROW(TableDiv[[#Headers],[Agency]])),COLUMNS($F$7:AB$7))))</f>
        <v/>
      </c>
      <c r="AC892" s="1069" t="str" cm="1">
        <f t="array" ref="AC892">IF($D892&lt;COLUMNS($F$7:AC$7),"",INDEX(TableDiv[[GASB]:[GASB]],_xlfn.AGGREGATE(15,3,(TableDiv[[Agency]:[Agency]]=$E892)/(TableDiv[[Agency]:[Agency]]=$E892)*(ROW(TableDiv[Agency])-ROW(TableDiv[[#Headers],[Agency]])),COLUMNS($F$7:AC$7))))</f>
        <v/>
      </c>
      <c r="AD892" s="1069" t="str" cm="1">
        <f t="array" ref="AD892">IF($D892&lt;COLUMNS($F$7:AD$7),"",INDEX(TableDiv[[GASB]:[GASB]],_xlfn.AGGREGATE(15,3,(TableDiv[[Agency]:[Agency]]=$E892)/(TableDiv[[Agency]:[Agency]]=$E892)*(ROW(TableDiv[Agency])-ROW(TableDiv[[#Headers],[Agency]])),COLUMNS($F$7:AD$7))))</f>
        <v/>
      </c>
      <c r="AE892" s="1069" t="str" cm="1">
        <f t="array" ref="AE892">IF($D892&lt;COLUMNS($F$7:AE$7),"",INDEX(TableDiv[[GASB]:[GASB]],_xlfn.AGGREGATE(15,3,(TableDiv[[Agency]:[Agency]]=$E892)/(TableDiv[[Agency]:[Agency]]=$E892)*(ROW(TableDiv[Agency])-ROW(TableDiv[[#Headers],[Agency]])),COLUMNS($F$7:AE$7))))</f>
        <v/>
      </c>
      <c r="AF892" s="1069" t="str" cm="1">
        <f t="array" ref="AF892">IF($D892&lt;COLUMNS($F$7:AF$7),"",INDEX(TableDiv[[GASB]:[GASB]],_xlfn.AGGREGATE(15,3,(TableDiv[[Agency]:[Agency]]=$E892)/(TableDiv[[Agency]:[Agency]]=$E892)*(ROW(TableDiv[Agency])-ROW(TableDiv[[#Headers],[Agency]])),COLUMNS($F$7:AF$7))))</f>
        <v/>
      </c>
      <c r="AG892" s="1069" t="str" cm="1">
        <f t="array" ref="AG892">IF($D892&lt;COLUMNS($F$7:AG$7),"",INDEX(TableDiv[[GASB]:[GASB]],_xlfn.AGGREGATE(15,3,(TableDiv[[Agency]:[Agency]]=$E892)/(TableDiv[[Agency]:[Agency]]=$E892)*(ROW(TableDiv[Agency])-ROW(TableDiv[[#Headers],[Agency]])),COLUMNS($F$7:AG$7))))</f>
        <v/>
      </c>
      <c r="AH892" s="1069" t="str" cm="1">
        <f t="array" ref="AH892">IF($D892&lt;COLUMNS($F$7:AH$7),"",INDEX(TableDiv[[GASB]:[GASB]],_xlfn.AGGREGATE(15,3,(TableDiv[[Agency]:[Agency]]=$E892)/(TableDiv[[Agency]:[Agency]]=$E892)*(ROW(TableDiv[Agency])-ROW(TableDiv[[#Headers],[Agency]])),COLUMNS($F$7:AH$7))))</f>
        <v/>
      </c>
      <c r="AI892" s="1069" t="str" cm="1">
        <f t="array" ref="AI892">IF($D892&lt;COLUMNS($F$7:AI$7),"",INDEX(TableDiv[[GASB]:[GASB]],_xlfn.AGGREGATE(15,3,(TableDiv[[Agency]:[Agency]]=$E892)/(TableDiv[[Agency]:[Agency]]=$E892)*(ROW(TableDiv[Agency])-ROW(TableDiv[[#Headers],[Agency]])),COLUMNS($F$7:AI$7))))</f>
        <v/>
      </c>
      <c r="AJ892" s="1069" t="str" cm="1">
        <f t="array" ref="AJ892">IF($D892&lt;COLUMNS($F$7:AJ$7),"",INDEX(TableDiv[[GASB]:[GASB]],_xlfn.AGGREGATE(15,3,(TableDiv[[Agency]:[Agency]]=$E892)/(TableDiv[[Agency]:[Agency]]=$E892)*(ROW(TableDiv[Agency])-ROW(TableDiv[[#Headers],[Agency]])),COLUMNS($F$7:AJ$7))))</f>
        <v/>
      </c>
      <c r="AK892" s="1069" t="str" cm="1">
        <f t="array" ref="AK892">IF($D892&lt;COLUMNS($F$7:AK$7),"",INDEX(TableDiv[[GASB]:[GASB]],_xlfn.AGGREGATE(15,3,(TableDiv[[Agency]:[Agency]]=$E892)/(TableDiv[[Agency]:[Agency]]=$E892)*(ROW(TableDiv[Agency])-ROW(TableDiv[[#Headers],[Agency]])),COLUMNS($F$7:AK$7))))</f>
        <v/>
      </c>
      <c r="AL892" s="1069" t="str" cm="1">
        <f t="array" ref="AL892">IF($D892&lt;COLUMNS($F$7:AL$7),"",INDEX(TableDiv[[GASB]:[GASB]],_xlfn.AGGREGATE(15,3,(TableDiv[[Agency]:[Agency]]=$E892)/(TableDiv[[Agency]:[Agency]]=$E892)*(ROW(TableDiv[Agency])-ROW(TableDiv[[#Headers],[Agency]])),COLUMNS($F$7:AL$7))))</f>
        <v/>
      </c>
      <c r="AM892" s="1069" t="str" cm="1">
        <f t="array" ref="AM892">IF($D892&lt;COLUMNS($F$7:AM$7),"",INDEX(TableDiv[[GASB]:[GASB]],_xlfn.AGGREGATE(15,3,(TableDiv[[Agency]:[Agency]]=$E892)/(TableDiv[[Agency]:[Agency]]=$E892)*(ROW(TableDiv[Agency])-ROW(TableDiv[[#Headers],[Agency]])),COLUMNS($F$7:AM$7))))</f>
        <v/>
      </c>
      <c r="AN892" s="1069"/>
      <c r="AO892" s="1069"/>
      <c r="AP892" s="1069"/>
      <c r="AQ892" s="1069"/>
      <c r="AR892" s="1069"/>
      <c r="AS892" s="1069"/>
    </row>
    <row r="893" spans="1:45">
      <c r="A893" s="1069"/>
      <c r="B893" s="1069"/>
      <c r="C893" s="1069"/>
      <c r="W893" s="1069" t="str" cm="1">
        <f t="array" ref="W893">IF($D893&lt;COLUMNS($F$7:W$7),"",INDEX(TableDiv[[GASB]:[GASB]],_xlfn.AGGREGATE(15,3,(TableDiv[[Agency]:[Agency]]=$E893)/(TableDiv[[Agency]:[Agency]]=$E893)*(ROW(TableDiv[Agency])-ROW(TableDiv[[#Headers],[Agency]])),COLUMNS($F$7:W$7))))</f>
        <v/>
      </c>
      <c r="X893" s="1069" t="str" cm="1">
        <f t="array" ref="X893">IF($D893&lt;COLUMNS($F$7:X$7),"",INDEX(TableDiv[[GASB]:[GASB]],_xlfn.AGGREGATE(15,3,(TableDiv[[Agency]:[Agency]]=$E893)/(TableDiv[[Agency]:[Agency]]=$E893)*(ROW(TableDiv[Agency])-ROW(TableDiv[[#Headers],[Agency]])),COLUMNS($F$7:X$7))))</f>
        <v/>
      </c>
      <c r="Y893" s="1069" t="str" cm="1">
        <f t="array" ref="Y893">IF($D893&lt;COLUMNS($F$7:Y$7),"",INDEX(TableDiv[[GASB]:[GASB]],_xlfn.AGGREGATE(15,3,(TableDiv[[Agency]:[Agency]]=$E893)/(TableDiv[[Agency]:[Agency]]=$E893)*(ROW(TableDiv[Agency])-ROW(TableDiv[[#Headers],[Agency]])),COLUMNS($F$7:Y$7))))</f>
        <v/>
      </c>
      <c r="Z893" s="1069" t="str" cm="1">
        <f t="array" ref="Z893">IF($D893&lt;COLUMNS($F$7:Z$7),"",INDEX(TableDiv[[GASB]:[GASB]],_xlfn.AGGREGATE(15,3,(TableDiv[[Agency]:[Agency]]=$E893)/(TableDiv[[Agency]:[Agency]]=$E893)*(ROW(TableDiv[Agency])-ROW(TableDiv[[#Headers],[Agency]])),COLUMNS($F$7:Z$7))))</f>
        <v/>
      </c>
      <c r="AA893" s="1069" t="str" cm="1">
        <f t="array" ref="AA893">IF($D893&lt;COLUMNS($F$7:AA$7),"",INDEX(TableDiv[[GASB]:[GASB]],_xlfn.AGGREGATE(15,3,(TableDiv[[Agency]:[Agency]]=$E893)/(TableDiv[[Agency]:[Agency]]=$E893)*(ROW(TableDiv[Agency])-ROW(TableDiv[[#Headers],[Agency]])),COLUMNS($F$7:AA$7))))</f>
        <v/>
      </c>
      <c r="AB893" s="1069" t="str" cm="1">
        <f t="array" ref="AB893">IF($D893&lt;COLUMNS($F$7:AB$7),"",INDEX(TableDiv[[GASB]:[GASB]],_xlfn.AGGREGATE(15,3,(TableDiv[[Agency]:[Agency]]=$E893)/(TableDiv[[Agency]:[Agency]]=$E893)*(ROW(TableDiv[Agency])-ROW(TableDiv[[#Headers],[Agency]])),COLUMNS($F$7:AB$7))))</f>
        <v/>
      </c>
      <c r="AC893" s="1069" t="str" cm="1">
        <f t="array" ref="AC893">IF($D893&lt;COLUMNS($F$7:AC$7),"",INDEX(TableDiv[[GASB]:[GASB]],_xlfn.AGGREGATE(15,3,(TableDiv[[Agency]:[Agency]]=$E893)/(TableDiv[[Agency]:[Agency]]=$E893)*(ROW(TableDiv[Agency])-ROW(TableDiv[[#Headers],[Agency]])),COLUMNS($F$7:AC$7))))</f>
        <v/>
      </c>
      <c r="AD893" s="1069" t="str" cm="1">
        <f t="array" ref="AD893">IF($D893&lt;COLUMNS($F$7:AD$7),"",INDEX(TableDiv[[GASB]:[GASB]],_xlfn.AGGREGATE(15,3,(TableDiv[[Agency]:[Agency]]=$E893)/(TableDiv[[Agency]:[Agency]]=$E893)*(ROW(TableDiv[Agency])-ROW(TableDiv[[#Headers],[Agency]])),COLUMNS($F$7:AD$7))))</f>
        <v/>
      </c>
      <c r="AE893" s="1069" t="str" cm="1">
        <f t="array" ref="AE893">IF($D893&lt;COLUMNS($F$7:AE$7),"",INDEX(TableDiv[[GASB]:[GASB]],_xlfn.AGGREGATE(15,3,(TableDiv[[Agency]:[Agency]]=$E893)/(TableDiv[[Agency]:[Agency]]=$E893)*(ROW(TableDiv[Agency])-ROW(TableDiv[[#Headers],[Agency]])),COLUMNS($F$7:AE$7))))</f>
        <v/>
      </c>
      <c r="AF893" s="1069" t="str" cm="1">
        <f t="array" ref="AF893">IF($D893&lt;COLUMNS($F$7:AF$7),"",INDEX(TableDiv[[GASB]:[GASB]],_xlfn.AGGREGATE(15,3,(TableDiv[[Agency]:[Agency]]=$E893)/(TableDiv[[Agency]:[Agency]]=$E893)*(ROW(TableDiv[Agency])-ROW(TableDiv[[#Headers],[Agency]])),COLUMNS($F$7:AF$7))))</f>
        <v/>
      </c>
      <c r="AG893" s="1069" t="str" cm="1">
        <f t="array" ref="AG893">IF($D893&lt;COLUMNS($F$7:AG$7),"",INDEX(TableDiv[[GASB]:[GASB]],_xlfn.AGGREGATE(15,3,(TableDiv[[Agency]:[Agency]]=$E893)/(TableDiv[[Agency]:[Agency]]=$E893)*(ROW(TableDiv[Agency])-ROW(TableDiv[[#Headers],[Agency]])),COLUMNS($F$7:AG$7))))</f>
        <v/>
      </c>
      <c r="AH893" s="1069" t="str" cm="1">
        <f t="array" ref="AH893">IF($D893&lt;COLUMNS($F$7:AH$7),"",INDEX(TableDiv[[GASB]:[GASB]],_xlfn.AGGREGATE(15,3,(TableDiv[[Agency]:[Agency]]=$E893)/(TableDiv[[Agency]:[Agency]]=$E893)*(ROW(TableDiv[Agency])-ROW(TableDiv[[#Headers],[Agency]])),COLUMNS($F$7:AH$7))))</f>
        <v/>
      </c>
      <c r="AI893" s="1069" t="str" cm="1">
        <f t="array" ref="AI893">IF($D893&lt;COLUMNS($F$7:AI$7),"",INDEX(TableDiv[[GASB]:[GASB]],_xlfn.AGGREGATE(15,3,(TableDiv[[Agency]:[Agency]]=$E893)/(TableDiv[[Agency]:[Agency]]=$E893)*(ROW(TableDiv[Agency])-ROW(TableDiv[[#Headers],[Agency]])),COLUMNS($F$7:AI$7))))</f>
        <v/>
      </c>
      <c r="AJ893" s="1069" t="str" cm="1">
        <f t="array" ref="AJ893">IF($D893&lt;COLUMNS($F$7:AJ$7),"",INDEX(TableDiv[[GASB]:[GASB]],_xlfn.AGGREGATE(15,3,(TableDiv[[Agency]:[Agency]]=$E893)/(TableDiv[[Agency]:[Agency]]=$E893)*(ROW(TableDiv[Agency])-ROW(TableDiv[[#Headers],[Agency]])),COLUMNS($F$7:AJ$7))))</f>
        <v/>
      </c>
      <c r="AK893" s="1069" t="str" cm="1">
        <f t="array" ref="AK893">IF($D893&lt;COLUMNS($F$7:AK$7),"",INDEX(TableDiv[[GASB]:[GASB]],_xlfn.AGGREGATE(15,3,(TableDiv[[Agency]:[Agency]]=$E893)/(TableDiv[[Agency]:[Agency]]=$E893)*(ROW(TableDiv[Agency])-ROW(TableDiv[[#Headers],[Agency]])),COLUMNS($F$7:AK$7))))</f>
        <v/>
      </c>
      <c r="AL893" s="1069" t="str" cm="1">
        <f t="array" ref="AL893">IF($D893&lt;COLUMNS($F$7:AL$7),"",INDEX(TableDiv[[GASB]:[GASB]],_xlfn.AGGREGATE(15,3,(TableDiv[[Agency]:[Agency]]=$E893)/(TableDiv[[Agency]:[Agency]]=$E893)*(ROW(TableDiv[Agency])-ROW(TableDiv[[#Headers],[Agency]])),COLUMNS($F$7:AL$7))))</f>
        <v/>
      </c>
      <c r="AM893" s="1069" t="str" cm="1">
        <f t="array" ref="AM893">IF($D893&lt;COLUMNS($F$7:AM$7),"",INDEX(TableDiv[[GASB]:[GASB]],_xlfn.AGGREGATE(15,3,(TableDiv[[Agency]:[Agency]]=$E893)/(TableDiv[[Agency]:[Agency]]=$E893)*(ROW(TableDiv[Agency])-ROW(TableDiv[[#Headers],[Agency]])),COLUMNS($F$7:AM$7))))</f>
        <v/>
      </c>
      <c r="AN893" s="1069"/>
      <c r="AO893" s="1069"/>
      <c r="AP893" s="1069"/>
      <c r="AQ893" s="1069"/>
      <c r="AR893" s="1069"/>
      <c r="AS893" s="1069"/>
    </row>
    <row r="894" spans="1:45">
      <c r="A894" s="1069"/>
      <c r="B894" s="1069"/>
      <c r="C894" s="1069"/>
      <c r="W894" s="1069" t="str" cm="1">
        <f t="array" ref="W894">IF($D894&lt;COLUMNS($F$7:W$7),"",INDEX(TableDiv[[GASB]:[GASB]],_xlfn.AGGREGATE(15,3,(TableDiv[[Agency]:[Agency]]=$E894)/(TableDiv[[Agency]:[Agency]]=$E894)*(ROW(TableDiv[Agency])-ROW(TableDiv[[#Headers],[Agency]])),COLUMNS($F$7:W$7))))</f>
        <v/>
      </c>
      <c r="X894" s="1069" t="str" cm="1">
        <f t="array" ref="X894">IF($D894&lt;COLUMNS($F$7:X$7),"",INDEX(TableDiv[[GASB]:[GASB]],_xlfn.AGGREGATE(15,3,(TableDiv[[Agency]:[Agency]]=$E894)/(TableDiv[[Agency]:[Agency]]=$E894)*(ROW(TableDiv[Agency])-ROW(TableDiv[[#Headers],[Agency]])),COLUMNS($F$7:X$7))))</f>
        <v/>
      </c>
      <c r="Y894" s="1069" t="str" cm="1">
        <f t="array" ref="Y894">IF($D894&lt;COLUMNS($F$7:Y$7),"",INDEX(TableDiv[[GASB]:[GASB]],_xlfn.AGGREGATE(15,3,(TableDiv[[Agency]:[Agency]]=$E894)/(TableDiv[[Agency]:[Agency]]=$E894)*(ROW(TableDiv[Agency])-ROW(TableDiv[[#Headers],[Agency]])),COLUMNS($F$7:Y$7))))</f>
        <v/>
      </c>
      <c r="Z894" s="1069" t="str" cm="1">
        <f t="array" ref="Z894">IF($D894&lt;COLUMNS($F$7:Z$7),"",INDEX(TableDiv[[GASB]:[GASB]],_xlfn.AGGREGATE(15,3,(TableDiv[[Agency]:[Agency]]=$E894)/(TableDiv[[Agency]:[Agency]]=$E894)*(ROW(TableDiv[Agency])-ROW(TableDiv[[#Headers],[Agency]])),COLUMNS($F$7:Z$7))))</f>
        <v/>
      </c>
      <c r="AA894" s="1069" t="str" cm="1">
        <f t="array" ref="AA894">IF($D894&lt;COLUMNS($F$7:AA$7),"",INDEX(TableDiv[[GASB]:[GASB]],_xlfn.AGGREGATE(15,3,(TableDiv[[Agency]:[Agency]]=$E894)/(TableDiv[[Agency]:[Agency]]=$E894)*(ROW(TableDiv[Agency])-ROW(TableDiv[[#Headers],[Agency]])),COLUMNS($F$7:AA$7))))</f>
        <v/>
      </c>
      <c r="AB894" s="1069" t="str" cm="1">
        <f t="array" ref="AB894">IF($D894&lt;COLUMNS($F$7:AB$7),"",INDEX(TableDiv[[GASB]:[GASB]],_xlfn.AGGREGATE(15,3,(TableDiv[[Agency]:[Agency]]=$E894)/(TableDiv[[Agency]:[Agency]]=$E894)*(ROW(TableDiv[Agency])-ROW(TableDiv[[#Headers],[Agency]])),COLUMNS($F$7:AB$7))))</f>
        <v/>
      </c>
      <c r="AC894" s="1069" t="str" cm="1">
        <f t="array" ref="AC894">IF($D894&lt;COLUMNS($F$7:AC$7),"",INDEX(TableDiv[[GASB]:[GASB]],_xlfn.AGGREGATE(15,3,(TableDiv[[Agency]:[Agency]]=$E894)/(TableDiv[[Agency]:[Agency]]=$E894)*(ROW(TableDiv[Agency])-ROW(TableDiv[[#Headers],[Agency]])),COLUMNS($F$7:AC$7))))</f>
        <v/>
      </c>
      <c r="AD894" s="1069" t="str" cm="1">
        <f t="array" ref="AD894">IF($D894&lt;COLUMNS($F$7:AD$7),"",INDEX(TableDiv[[GASB]:[GASB]],_xlfn.AGGREGATE(15,3,(TableDiv[[Agency]:[Agency]]=$E894)/(TableDiv[[Agency]:[Agency]]=$E894)*(ROW(TableDiv[Agency])-ROW(TableDiv[[#Headers],[Agency]])),COLUMNS($F$7:AD$7))))</f>
        <v/>
      </c>
      <c r="AE894" s="1069" t="str" cm="1">
        <f t="array" ref="AE894">IF($D894&lt;COLUMNS($F$7:AE$7),"",INDEX(TableDiv[[GASB]:[GASB]],_xlfn.AGGREGATE(15,3,(TableDiv[[Agency]:[Agency]]=$E894)/(TableDiv[[Agency]:[Agency]]=$E894)*(ROW(TableDiv[Agency])-ROW(TableDiv[[#Headers],[Agency]])),COLUMNS($F$7:AE$7))))</f>
        <v/>
      </c>
      <c r="AF894" s="1069" t="str" cm="1">
        <f t="array" ref="AF894">IF($D894&lt;COLUMNS($F$7:AF$7),"",INDEX(TableDiv[[GASB]:[GASB]],_xlfn.AGGREGATE(15,3,(TableDiv[[Agency]:[Agency]]=$E894)/(TableDiv[[Agency]:[Agency]]=$E894)*(ROW(TableDiv[Agency])-ROW(TableDiv[[#Headers],[Agency]])),COLUMNS($F$7:AF$7))))</f>
        <v/>
      </c>
      <c r="AG894" s="1069" t="str" cm="1">
        <f t="array" ref="AG894">IF($D894&lt;COLUMNS($F$7:AG$7),"",INDEX(TableDiv[[GASB]:[GASB]],_xlfn.AGGREGATE(15,3,(TableDiv[[Agency]:[Agency]]=$E894)/(TableDiv[[Agency]:[Agency]]=$E894)*(ROW(TableDiv[Agency])-ROW(TableDiv[[#Headers],[Agency]])),COLUMNS($F$7:AG$7))))</f>
        <v/>
      </c>
      <c r="AH894" s="1069" t="str" cm="1">
        <f t="array" ref="AH894">IF($D894&lt;COLUMNS($F$7:AH$7),"",INDEX(TableDiv[[GASB]:[GASB]],_xlfn.AGGREGATE(15,3,(TableDiv[[Agency]:[Agency]]=$E894)/(TableDiv[[Agency]:[Agency]]=$E894)*(ROW(TableDiv[Agency])-ROW(TableDiv[[#Headers],[Agency]])),COLUMNS($F$7:AH$7))))</f>
        <v/>
      </c>
      <c r="AI894" s="1069" t="str" cm="1">
        <f t="array" ref="AI894">IF($D894&lt;COLUMNS($F$7:AI$7),"",INDEX(TableDiv[[GASB]:[GASB]],_xlfn.AGGREGATE(15,3,(TableDiv[[Agency]:[Agency]]=$E894)/(TableDiv[[Agency]:[Agency]]=$E894)*(ROW(TableDiv[Agency])-ROW(TableDiv[[#Headers],[Agency]])),COLUMNS($F$7:AI$7))))</f>
        <v/>
      </c>
      <c r="AJ894" s="1069" t="str" cm="1">
        <f t="array" ref="AJ894">IF($D894&lt;COLUMNS($F$7:AJ$7),"",INDEX(TableDiv[[GASB]:[GASB]],_xlfn.AGGREGATE(15,3,(TableDiv[[Agency]:[Agency]]=$E894)/(TableDiv[[Agency]:[Agency]]=$E894)*(ROW(TableDiv[Agency])-ROW(TableDiv[[#Headers],[Agency]])),COLUMNS($F$7:AJ$7))))</f>
        <v/>
      </c>
      <c r="AK894" s="1069" t="str" cm="1">
        <f t="array" ref="AK894">IF($D894&lt;COLUMNS($F$7:AK$7),"",INDEX(TableDiv[[GASB]:[GASB]],_xlfn.AGGREGATE(15,3,(TableDiv[[Agency]:[Agency]]=$E894)/(TableDiv[[Agency]:[Agency]]=$E894)*(ROW(TableDiv[Agency])-ROW(TableDiv[[#Headers],[Agency]])),COLUMNS($F$7:AK$7))))</f>
        <v/>
      </c>
      <c r="AL894" s="1069" t="str" cm="1">
        <f t="array" ref="AL894">IF($D894&lt;COLUMNS($F$7:AL$7),"",INDEX(TableDiv[[GASB]:[GASB]],_xlfn.AGGREGATE(15,3,(TableDiv[[Agency]:[Agency]]=$E894)/(TableDiv[[Agency]:[Agency]]=$E894)*(ROW(TableDiv[Agency])-ROW(TableDiv[[#Headers],[Agency]])),COLUMNS($F$7:AL$7))))</f>
        <v/>
      </c>
      <c r="AM894" s="1069" t="str" cm="1">
        <f t="array" ref="AM894">IF($D894&lt;COLUMNS($F$7:AM$7),"",INDEX(TableDiv[[GASB]:[GASB]],_xlfn.AGGREGATE(15,3,(TableDiv[[Agency]:[Agency]]=$E894)/(TableDiv[[Agency]:[Agency]]=$E894)*(ROW(TableDiv[Agency])-ROW(TableDiv[[#Headers],[Agency]])),COLUMNS($F$7:AM$7))))</f>
        <v/>
      </c>
      <c r="AN894" s="1069"/>
      <c r="AO894" s="1069"/>
      <c r="AP894" s="1069"/>
      <c r="AQ894" s="1069"/>
      <c r="AR894" s="1069"/>
      <c r="AS894" s="1069"/>
    </row>
    <row r="895" spans="1:45">
      <c r="A895" s="1069"/>
      <c r="B895" s="1069"/>
      <c r="C895" s="1069"/>
      <c r="W895" s="1069" t="str" cm="1">
        <f t="array" ref="W895">IF($D895&lt;COLUMNS($F$7:W$7),"",INDEX(TableDiv[[GASB]:[GASB]],_xlfn.AGGREGATE(15,3,(TableDiv[[Agency]:[Agency]]=$E895)/(TableDiv[[Agency]:[Agency]]=$E895)*(ROW(TableDiv[Agency])-ROW(TableDiv[[#Headers],[Agency]])),COLUMNS($F$7:W$7))))</f>
        <v/>
      </c>
      <c r="X895" s="1069" t="str" cm="1">
        <f t="array" ref="X895">IF($D895&lt;COLUMNS($F$7:X$7),"",INDEX(TableDiv[[GASB]:[GASB]],_xlfn.AGGREGATE(15,3,(TableDiv[[Agency]:[Agency]]=$E895)/(TableDiv[[Agency]:[Agency]]=$E895)*(ROW(TableDiv[Agency])-ROW(TableDiv[[#Headers],[Agency]])),COLUMNS($F$7:X$7))))</f>
        <v/>
      </c>
      <c r="Y895" s="1069" t="str" cm="1">
        <f t="array" ref="Y895">IF($D895&lt;COLUMNS($F$7:Y$7),"",INDEX(TableDiv[[GASB]:[GASB]],_xlfn.AGGREGATE(15,3,(TableDiv[[Agency]:[Agency]]=$E895)/(TableDiv[[Agency]:[Agency]]=$E895)*(ROW(TableDiv[Agency])-ROW(TableDiv[[#Headers],[Agency]])),COLUMNS($F$7:Y$7))))</f>
        <v/>
      </c>
      <c r="Z895" s="1069" t="str" cm="1">
        <f t="array" ref="Z895">IF($D895&lt;COLUMNS($F$7:Z$7),"",INDEX(TableDiv[[GASB]:[GASB]],_xlfn.AGGREGATE(15,3,(TableDiv[[Agency]:[Agency]]=$E895)/(TableDiv[[Agency]:[Agency]]=$E895)*(ROW(TableDiv[Agency])-ROW(TableDiv[[#Headers],[Agency]])),COLUMNS($F$7:Z$7))))</f>
        <v/>
      </c>
      <c r="AA895" s="1069" t="str" cm="1">
        <f t="array" ref="AA895">IF($D895&lt;COLUMNS($F$7:AA$7),"",INDEX(TableDiv[[GASB]:[GASB]],_xlfn.AGGREGATE(15,3,(TableDiv[[Agency]:[Agency]]=$E895)/(TableDiv[[Agency]:[Agency]]=$E895)*(ROW(TableDiv[Agency])-ROW(TableDiv[[#Headers],[Agency]])),COLUMNS($F$7:AA$7))))</f>
        <v/>
      </c>
      <c r="AB895" s="1069" t="str" cm="1">
        <f t="array" ref="AB895">IF($D895&lt;COLUMNS($F$7:AB$7),"",INDEX(TableDiv[[GASB]:[GASB]],_xlfn.AGGREGATE(15,3,(TableDiv[[Agency]:[Agency]]=$E895)/(TableDiv[[Agency]:[Agency]]=$E895)*(ROW(TableDiv[Agency])-ROW(TableDiv[[#Headers],[Agency]])),COLUMNS($F$7:AB$7))))</f>
        <v/>
      </c>
      <c r="AC895" s="1069" t="str" cm="1">
        <f t="array" ref="AC895">IF($D895&lt;COLUMNS($F$7:AC$7),"",INDEX(TableDiv[[GASB]:[GASB]],_xlfn.AGGREGATE(15,3,(TableDiv[[Agency]:[Agency]]=$E895)/(TableDiv[[Agency]:[Agency]]=$E895)*(ROW(TableDiv[Agency])-ROW(TableDiv[[#Headers],[Agency]])),COLUMNS($F$7:AC$7))))</f>
        <v/>
      </c>
      <c r="AD895" s="1069" t="str" cm="1">
        <f t="array" ref="AD895">IF($D895&lt;COLUMNS($F$7:AD$7),"",INDEX(TableDiv[[GASB]:[GASB]],_xlfn.AGGREGATE(15,3,(TableDiv[[Agency]:[Agency]]=$E895)/(TableDiv[[Agency]:[Agency]]=$E895)*(ROW(TableDiv[Agency])-ROW(TableDiv[[#Headers],[Agency]])),COLUMNS($F$7:AD$7))))</f>
        <v/>
      </c>
      <c r="AE895" s="1069" t="str" cm="1">
        <f t="array" ref="AE895">IF($D895&lt;COLUMNS($F$7:AE$7),"",INDEX(TableDiv[[GASB]:[GASB]],_xlfn.AGGREGATE(15,3,(TableDiv[[Agency]:[Agency]]=$E895)/(TableDiv[[Agency]:[Agency]]=$E895)*(ROW(TableDiv[Agency])-ROW(TableDiv[[#Headers],[Agency]])),COLUMNS($F$7:AE$7))))</f>
        <v/>
      </c>
      <c r="AF895" s="1069" t="str" cm="1">
        <f t="array" ref="AF895">IF($D895&lt;COLUMNS($F$7:AF$7),"",INDEX(TableDiv[[GASB]:[GASB]],_xlfn.AGGREGATE(15,3,(TableDiv[[Agency]:[Agency]]=$E895)/(TableDiv[[Agency]:[Agency]]=$E895)*(ROW(TableDiv[Agency])-ROW(TableDiv[[#Headers],[Agency]])),COLUMNS($F$7:AF$7))))</f>
        <v/>
      </c>
      <c r="AG895" s="1069" t="str" cm="1">
        <f t="array" ref="AG895">IF($D895&lt;COLUMNS($F$7:AG$7),"",INDEX(TableDiv[[GASB]:[GASB]],_xlfn.AGGREGATE(15,3,(TableDiv[[Agency]:[Agency]]=$E895)/(TableDiv[[Agency]:[Agency]]=$E895)*(ROW(TableDiv[Agency])-ROW(TableDiv[[#Headers],[Agency]])),COLUMNS($F$7:AG$7))))</f>
        <v/>
      </c>
      <c r="AH895" s="1069" t="str" cm="1">
        <f t="array" ref="AH895">IF($D895&lt;COLUMNS($F$7:AH$7),"",INDEX(TableDiv[[GASB]:[GASB]],_xlfn.AGGREGATE(15,3,(TableDiv[[Agency]:[Agency]]=$E895)/(TableDiv[[Agency]:[Agency]]=$E895)*(ROW(TableDiv[Agency])-ROW(TableDiv[[#Headers],[Agency]])),COLUMNS($F$7:AH$7))))</f>
        <v/>
      </c>
      <c r="AI895" s="1069" t="str" cm="1">
        <f t="array" ref="AI895">IF($D895&lt;COLUMNS($F$7:AI$7),"",INDEX(TableDiv[[GASB]:[GASB]],_xlfn.AGGREGATE(15,3,(TableDiv[[Agency]:[Agency]]=$E895)/(TableDiv[[Agency]:[Agency]]=$E895)*(ROW(TableDiv[Agency])-ROW(TableDiv[[#Headers],[Agency]])),COLUMNS($F$7:AI$7))))</f>
        <v/>
      </c>
      <c r="AJ895" s="1069" t="str" cm="1">
        <f t="array" ref="AJ895">IF($D895&lt;COLUMNS($F$7:AJ$7),"",INDEX(TableDiv[[GASB]:[GASB]],_xlfn.AGGREGATE(15,3,(TableDiv[[Agency]:[Agency]]=$E895)/(TableDiv[[Agency]:[Agency]]=$E895)*(ROW(TableDiv[Agency])-ROW(TableDiv[[#Headers],[Agency]])),COLUMNS($F$7:AJ$7))))</f>
        <v/>
      </c>
      <c r="AK895" s="1069" t="str" cm="1">
        <f t="array" ref="AK895">IF($D895&lt;COLUMNS($F$7:AK$7),"",INDEX(TableDiv[[GASB]:[GASB]],_xlfn.AGGREGATE(15,3,(TableDiv[[Agency]:[Agency]]=$E895)/(TableDiv[[Agency]:[Agency]]=$E895)*(ROW(TableDiv[Agency])-ROW(TableDiv[[#Headers],[Agency]])),COLUMNS($F$7:AK$7))))</f>
        <v/>
      </c>
      <c r="AL895" s="1069" t="str" cm="1">
        <f t="array" ref="AL895">IF($D895&lt;COLUMNS($F$7:AL$7),"",INDEX(TableDiv[[GASB]:[GASB]],_xlfn.AGGREGATE(15,3,(TableDiv[[Agency]:[Agency]]=$E895)/(TableDiv[[Agency]:[Agency]]=$E895)*(ROW(TableDiv[Agency])-ROW(TableDiv[[#Headers],[Agency]])),COLUMNS($F$7:AL$7))))</f>
        <v/>
      </c>
      <c r="AM895" s="1069" t="str" cm="1">
        <f t="array" ref="AM895">IF($D895&lt;COLUMNS($F$7:AM$7),"",INDEX(TableDiv[[GASB]:[GASB]],_xlfn.AGGREGATE(15,3,(TableDiv[[Agency]:[Agency]]=$E895)/(TableDiv[[Agency]:[Agency]]=$E895)*(ROW(TableDiv[Agency])-ROW(TableDiv[[#Headers],[Agency]])),COLUMNS($F$7:AM$7))))</f>
        <v/>
      </c>
      <c r="AN895" s="1069"/>
      <c r="AO895" s="1069"/>
      <c r="AP895" s="1069"/>
      <c r="AQ895" s="1069"/>
      <c r="AR895" s="1069"/>
      <c r="AS895" s="1069"/>
    </row>
    <row r="896" spans="1:45">
      <c r="A896" s="1069"/>
      <c r="B896" s="1069"/>
      <c r="C896" s="1069"/>
      <c r="W896" s="1069" t="str" cm="1">
        <f t="array" ref="W896">IF($D896&lt;COLUMNS($F$7:W$7),"",INDEX(TableDiv[[GASB]:[GASB]],_xlfn.AGGREGATE(15,3,(TableDiv[[Agency]:[Agency]]=$E896)/(TableDiv[[Agency]:[Agency]]=$E896)*(ROW(TableDiv[Agency])-ROW(TableDiv[[#Headers],[Agency]])),COLUMNS($F$7:W$7))))</f>
        <v/>
      </c>
      <c r="X896" s="1069" t="str" cm="1">
        <f t="array" ref="X896">IF($D896&lt;COLUMNS($F$7:X$7),"",INDEX(TableDiv[[GASB]:[GASB]],_xlfn.AGGREGATE(15,3,(TableDiv[[Agency]:[Agency]]=$E896)/(TableDiv[[Agency]:[Agency]]=$E896)*(ROW(TableDiv[Agency])-ROW(TableDiv[[#Headers],[Agency]])),COLUMNS($F$7:X$7))))</f>
        <v/>
      </c>
      <c r="Y896" s="1069" t="str" cm="1">
        <f t="array" ref="Y896">IF($D896&lt;COLUMNS($F$7:Y$7),"",INDEX(TableDiv[[GASB]:[GASB]],_xlfn.AGGREGATE(15,3,(TableDiv[[Agency]:[Agency]]=$E896)/(TableDiv[[Agency]:[Agency]]=$E896)*(ROW(TableDiv[Agency])-ROW(TableDiv[[#Headers],[Agency]])),COLUMNS($F$7:Y$7))))</f>
        <v/>
      </c>
      <c r="Z896" s="1069" t="str" cm="1">
        <f t="array" ref="Z896">IF($D896&lt;COLUMNS($F$7:Z$7),"",INDEX(TableDiv[[GASB]:[GASB]],_xlfn.AGGREGATE(15,3,(TableDiv[[Agency]:[Agency]]=$E896)/(TableDiv[[Agency]:[Agency]]=$E896)*(ROW(TableDiv[Agency])-ROW(TableDiv[[#Headers],[Agency]])),COLUMNS($F$7:Z$7))))</f>
        <v/>
      </c>
      <c r="AA896" s="1069" t="str" cm="1">
        <f t="array" ref="AA896">IF($D896&lt;COLUMNS($F$7:AA$7),"",INDEX(TableDiv[[GASB]:[GASB]],_xlfn.AGGREGATE(15,3,(TableDiv[[Agency]:[Agency]]=$E896)/(TableDiv[[Agency]:[Agency]]=$E896)*(ROW(TableDiv[Agency])-ROW(TableDiv[[#Headers],[Agency]])),COLUMNS($F$7:AA$7))))</f>
        <v/>
      </c>
      <c r="AB896" s="1069" t="str" cm="1">
        <f t="array" ref="AB896">IF($D896&lt;COLUMNS($F$7:AB$7),"",INDEX(TableDiv[[GASB]:[GASB]],_xlfn.AGGREGATE(15,3,(TableDiv[[Agency]:[Agency]]=$E896)/(TableDiv[[Agency]:[Agency]]=$E896)*(ROW(TableDiv[Agency])-ROW(TableDiv[[#Headers],[Agency]])),COLUMNS($F$7:AB$7))))</f>
        <v/>
      </c>
      <c r="AC896" s="1069" t="str" cm="1">
        <f t="array" ref="AC896">IF($D896&lt;COLUMNS($F$7:AC$7),"",INDEX(TableDiv[[GASB]:[GASB]],_xlfn.AGGREGATE(15,3,(TableDiv[[Agency]:[Agency]]=$E896)/(TableDiv[[Agency]:[Agency]]=$E896)*(ROW(TableDiv[Agency])-ROW(TableDiv[[#Headers],[Agency]])),COLUMNS($F$7:AC$7))))</f>
        <v/>
      </c>
      <c r="AD896" s="1069" t="str" cm="1">
        <f t="array" ref="AD896">IF($D896&lt;COLUMNS($F$7:AD$7),"",INDEX(TableDiv[[GASB]:[GASB]],_xlfn.AGGREGATE(15,3,(TableDiv[[Agency]:[Agency]]=$E896)/(TableDiv[[Agency]:[Agency]]=$E896)*(ROW(TableDiv[Agency])-ROW(TableDiv[[#Headers],[Agency]])),COLUMNS($F$7:AD$7))))</f>
        <v/>
      </c>
      <c r="AE896" s="1069" t="str" cm="1">
        <f t="array" ref="AE896">IF($D896&lt;COLUMNS($F$7:AE$7),"",INDEX(TableDiv[[GASB]:[GASB]],_xlfn.AGGREGATE(15,3,(TableDiv[[Agency]:[Agency]]=$E896)/(TableDiv[[Agency]:[Agency]]=$E896)*(ROW(TableDiv[Agency])-ROW(TableDiv[[#Headers],[Agency]])),COLUMNS($F$7:AE$7))))</f>
        <v/>
      </c>
      <c r="AF896" s="1069" t="str" cm="1">
        <f t="array" ref="AF896">IF($D896&lt;COLUMNS($F$7:AF$7),"",INDEX(TableDiv[[GASB]:[GASB]],_xlfn.AGGREGATE(15,3,(TableDiv[[Agency]:[Agency]]=$E896)/(TableDiv[[Agency]:[Agency]]=$E896)*(ROW(TableDiv[Agency])-ROW(TableDiv[[#Headers],[Agency]])),COLUMNS($F$7:AF$7))))</f>
        <v/>
      </c>
      <c r="AG896" s="1069" t="str" cm="1">
        <f t="array" ref="AG896">IF($D896&lt;COLUMNS($F$7:AG$7),"",INDEX(TableDiv[[GASB]:[GASB]],_xlfn.AGGREGATE(15,3,(TableDiv[[Agency]:[Agency]]=$E896)/(TableDiv[[Agency]:[Agency]]=$E896)*(ROW(TableDiv[Agency])-ROW(TableDiv[[#Headers],[Agency]])),COLUMNS($F$7:AG$7))))</f>
        <v/>
      </c>
      <c r="AH896" s="1069" t="str" cm="1">
        <f t="array" ref="AH896">IF($D896&lt;COLUMNS($F$7:AH$7),"",INDEX(TableDiv[[GASB]:[GASB]],_xlfn.AGGREGATE(15,3,(TableDiv[[Agency]:[Agency]]=$E896)/(TableDiv[[Agency]:[Agency]]=$E896)*(ROW(TableDiv[Agency])-ROW(TableDiv[[#Headers],[Agency]])),COLUMNS($F$7:AH$7))))</f>
        <v/>
      </c>
      <c r="AI896" s="1069" t="str" cm="1">
        <f t="array" ref="AI896">IF($D896&lt;COLUMNS($F$7:AI$7),"",INDEX(TableDiv[[GASB]:[GASB]],_xlfn.AGGREGATE(15,3,(TableDiv[[Agency]:[Agency]]=$E896)/(TableDiv[[Agency]:[Agency]]=$E896)*(ROW(TableDiv[Agency])-ROW(TableDiv[[#Headers],[Agency]])),COLUMNS($F$7:AI$7))))</f>
        <v/>
      </c>
      <c r="AJ896" s="1069" t="str" cm="1">
        <f t="array" ref="AJ896">IF($D896&lt;COLUMNS($F$7:AJ$7),"",INDEX(TableDiv[[GASB]:[GASB]],_xlfn.AGGREGATE(15,3,(TableDiv[[Agency]:[Agency]]=$E896)/(TableDiv[[Agency]:[Agency]]=$E896)*(ROW(TableDiv[Agency])-ROW(TableDiv[[#Headers],[Agency]])),COLUMNS($F$7:AJ$7))))</f>
        <v/>
      </c>
      <c r="AK896" s="1069" t="str" cm="1">
        <f t="array" ref="AK896">IF($D896&lt;COLUMNS($F$7:AK$7),"",INDEX(TableDiv[[GASB]:[GASB]],_xlfn.AGGREGATE(15,3,(TableDiv[[Agency]:[Agency]]=$E896)/(TableDiv[[Agency]:[Agency]]=$E896)*(ROW(TableDiv[Agency])-ROW(TableDiv[[#Headers],[Agency]])),COLUMNS($F$7:AK$7))))</f>
        <v/>
      </c>
      <c r="AL896" s="1069" t="str" cm="1">
        <f t="array" ref="AL896">IF($D896&lt;COLUMNS($F$7:AL$7),"",INDEX(TableDiv[[GASB]:[GASB]],_xlfn.AGGREGATE(15,3,(TableDiv[[Agency]:[Agency]]=$E896)/(TableDiv[[Agency]:[Agency]]=$E896)*(ROW(TableDiv[Agency])-ROW(TableDiv[[#Headers],[Agency]])),COLUMNS($F$7:AL$7))))</f>
        <v/>
      </c>
      <c r="AM896" s="1069" t="str" cm="1">
        <f t="array" ref="AM896">IF($D896&lt;COLUMNS($F$7:AM$7),"",INDEX(TableDiv[[GASB]:[GASB]],_xlfn.AGGREGATE(15,3,(TableDiv[[Agency]:[Agency]]=$E896)/(TableDiv[[Agency]:[Agency]]=$E896)*(ROW(TableDiv[Agency])-ROW(TableDiv[[#Headers],[Agency]])),COLUMNS($F$7:AM$7))))</f>
        <v/>
      </c>
      <c r="AN896" s="1069"/>
      <c r="AO896" s="1069"/>
      <c r="AP896" s="1069"/>
      <c r="AQ896" s="1069"/>
      <c r="AR896" s="1069"/>
      <c r="AS896" s="1069"/>
    </row>
    <row r="897" spans="1:45">
      <c r="A897" s="1069"/>
      <c r="B897" s="1069"/>
      <c r="C897" s="1069"/>
      <c r="W897" s="1069" t="str" cm="1">
        <f t="array" ref="W897">IF($D897&lt;COLUMNS($F$7:W$7),"",INDEX(TableDiv[[GASB]:[GASB]],_xlfn.AGGREGATE(15,3,(TableDiv[[Agency]:[Agency]]=$E897)/(TableDiv[[Agency]:[Agency]]=$E897)*(ROW(TableDiv[Agency])-ROW(TableDiv[[#Headers],[Agency]])),COLUMNS($F$7:W$7))))</f>
        <v/>
      </c>
      <c r="X897" s="1069" t="str" cm="1">
        <f t="array" ref="X897">IF($D897&lt;COLUMNS($F$7:X$7),"",INDEX(TableDiv[[GASB]:[GASB]],_xlfn.AGGREGATE(15,3,(TableDiv[[Agency]:[Agency]]=$E897)/(TableDiv[[Agency]:[Agency]]=$E897)*(ROW(TableDiv[Agency])-ROW(TableDiv[[#Headers],[Agency]])),COLUMNS($F$7:X$7))))</f>
        <v/>
      </c>
      <c r="Y897" s="1069" t="str" cm="1">
        <f t="array" ref="Y897">IF($D897&lt;COLUMNS($F$7:Y$7),"",INDEX(TableDiv[[GASB]:[GASB]],_xlfn.AGGREGATE(15,3,(TableDiv[[Agency]:[Agency]]=$E897)/(TableDiv[[Agency]:[Agency]]=$E897)*(ROW(TableDiv[Agency])-ROW(TableDiv[[#Headers],[Agency]])),COLUMNS($F$7:Y$7))))</f>
        <v/>
      </c>
      <c r="Z897" s="1069" t="str" cm="1">
        <f t="array" ref="Z897">IF($D897&lt;COLUMNS($F$7:Z$7),"",INDEX(TableDiv[[GASB]:[GASB]],_xlfn.AGGREGATE(15,3,(TableDiv[[Agency]:[Agency]]=$E897)/(TableDiv[[Agency]:[Agency]]=$E897)*(ROW(TableDiv[Agency])-ROW(TableDiv[[#Headers],[Agency]])),COLUMNS($F$7:Z$7))))</f>
        <v/>
      </c>
      <c r="AA897" s="1069" t="str" cm="1">
        <f t="array" ref="AA897">IF($D897&lt;COLUMNS($F$7:AA$7),"",INDEX(TableDiv[[GASB]:[GASB]],_xlfn.AGGREGATE(15,3,(TableDiv[[Agency]:[Agency]]=$E897)/(TableDiv[[Agency]:[Agency]]=$E897)*(ROW(TableDiv[Agency])-ROW(TableDiv[[#Headers],[Agency]])),COLUMNS($F$7:AA$7))))</f>
        <v/>
      </c>
      <c r="AB897" s="1069" t="str" cm="1">
        <f t="array" ref="AB897">IF($D897&lt;COLUMNS($F$7:AB$7),"",INDEX(TableDiv[[GASB]:[GASB]],_xlfn.AGGREGATE(15,3,(TableDiv[[Agency]:[Agency]]=$E897)/(TableDiv[[Agency]:[Agency]]=$E897)*(ROW(TableDiv[Agency])-ROW(TableDiv[[#Headers],[Agency]])),COLUMNS($F$7:AB$7))))</f>
        <v/>
      </c>
      <c r="AC897" s="1069" t="str" cm="1">
        <f t="array" ref="AC897">IF($D897&lt;COLUMNS($F$7:AC$7),"",INDEX(TableDiv[[GASB]:[GASB]],_xlfn.AGGREGATE(15,3,(TableDiv[[Agency]:[Agency]]=$E897)/(TableDiv[[Agency]:[Agency]]=$E897)*(ROW(TableDiv[Agency])-ROW(TableDiv[[#Headers],[Agency]])),COLUMNS($F$7:AC$7))))</f>
        <v/>
      </c>
      <c r="AD897" s="1069" t="str" cm="1">
        <f t="array" ref="AD897">IF($D897&lt;COLUMNS($F$7:AD$7),"",INDEX(TableDiv[[GASB]:[GASB]],_xlfn.AGGREGATE(15,3,(TableDiv[[Agency]:[Agency]]=$E897)/(TableDiv[[Agency]:[Agency]]=$E897)*(ROW(TableDiv[Agency])-ROW(TableDiv[[#Headers],[Agency]])),COLUMNS($F$7:AD$7))))</f>
        <v/>
      </c>
      <c r="AE897" s="1069" t="str" cm="1">
        <f t="array" ref="AE897">IF($D897&lt;COLUMNS($F$7:AE$7),"",INDEX(TableDiv[[GASB]:[GASB]],_xlfn.AGGREGATE(15,3,(TableDiv[[Agency]:[Agency]]=$E897)/(TableDiv[[Agency]:[Agency]]=$E897)*(ROW(TableDiv[Agency])-ROW(TableDiv[[#Headers],[Agency]])),COLUMNS($F$7:AE$7))))</f>
        <v/>
      </c>
      <c r="AF897" s="1069" t="str" cm="1">
        <f t="array" ref="AF897">IF($D897&lt;COLUMNS($F$7:AF$7),"",INDEX(TableDiv[[GASB]:[GASB]],_xlfn.AGGREGATE(15,3,(TableDiv[[Agency]:[Agency]]=$E897)/(TableDiv[[Agency]:[Agency]]=$E897)*(ROW(TableDiv[Agency])-ROW(TableDiv[[#Headers],[Agency]])),COLUMNS($F$7:AF$7))))</f>
        <v/>
      </c>
      <c r="AG897" s="1069" t="str" cm="1">
        <f t="array" ref="AG897">IF($D897&lt;COLUMNS($F$7:AG$7),"",INDEX(TableDiv[[GASB]:[GASB]],_xlfn.AGGREGATE(15,3,(TableDiv[[Agency]:[Agency]]=$E897)/(TableDiv[[Agency]:[Agency]]=$E897)*(ROW(TableDiv[Agency])-ROW(TableDiv[[#Headers],[Agency]])),COLUMNS($F$7:AG$7))))</f>
        <v/>
      </c>
      <c r="AH897" s="1069" t="str" cm="1">
        <f t="array" ref="AH897">IF($D897&lt;COLUMNS($F$7:AH$7),"",INDEX(TableDiv[[GASB]:[GASB]],_xlfn.AGGREGATE(15,3,(TableDiv[[Agency]:[Agency]]=$E897)/(TableDiv[[Agency]:[Agency]]=$E897)*(ROW(TableDiv[Agency])-ROW(TableDiv[[#Headers],[Agency]])),COLUMNS($F$7:AH$7))))</f>
        <v/>
      </c>
      <c r="AI897" s="1069" t="str" cm="1">
        <f t="array" ref="AI897">IF($D897&lt;COLUMNS($F$7:AI$7),"",INDEX(TableDiv[[GASB]:[GASB]],_xlfn.AGGREGATE(15,3,(TableDiv[[Agency]:[Agency]]=$E897)/(TableDiv[[Agency]:[Agency]]=$E897)*(ROW(TableDiv[Agency])-ROW(TableDiv[[#Headers],[Agency]])),COLUMNS($F$7:AI$7))))</f>
        <v/>
      </c>
      <c r="AJ897" s="1069" t="str" cm="1">
        <f t="array" ref="AJ897">IF($D897&lt;COLUMNS($F$7:AJ$7),"",INDEX(TableDiv[[GASB]:[GASB]],_xlfn.AGGREGATE(15,3,(TableDiv[[Agency]:[Agency]]=$E897)/(TableDiv[[Agency]:[Agency]]=$E897)*(ROW(TableDiv[Agency])-ROW(TableDiv[[#Headers],[Agency]])),COLUMNS($F$7:AJ$7))))</f>
        <v/>
      </c>
      <c r="AK897" s="1069" t="str" cm="1">
        <f t="array" ref="AK897">IF($D897&lt;COLUMNS($F$7:AK$7),"",INDEX(TableDiv[[GASB]:[GASB]],_xlfn.AGGREGATE(15,3,(TableDiv[[Agency]:[Agency]]=$E897)/(TableDiv[[Agency]:[Agency]]=$E897)*(ROW(TableDiv[Agency])-ROW(TableDiv[[#Headers],[Agency]])),COLUMNS($F$7:AK$7))))</f>
        <v/>
      </c>
      <c r="AL897" s="1069" t="str" cm="1">
        <f t="array" ref="AL897">IF($D897&lt;COLUMNS($F$7:AL$7),"",INDEX(TableDiv[[GASB]:[GASB]],_xlfn.AGGREGATE(15,3,(TableDiv[[Agency]:[Agency]]=$E897)/(TableDiv[[Agency]:[Agency]]=$E897)*(ROW(TableDiv[Agency])-ROW(TableDiv[[#Headers],[Agency]])),COLUMNS($F$7:AL$7))))</f>
        <v/>
      </c>
      <c r="AM897" s="1069" t="str" cm="1">
        <f t="array" ref="AM897">IF($D897&lt;COLUMNS($F$7:AM$7),"",INDEX(TableDiv[[GASB]:[GASB]],_xlfn.AGGREGATE(15,3,(TableDiv[[Agency]:[Agency]]=$E897)/(TableDiv[[Agency]:[Agency]]=$E897)*(ROW(TableDiv[Agency])-ROW(TableDiv[[#Headers],[Agency]])),COLUMNS($F$7:AM$7))))</f>
        <v/>
      </c>
      <c r="AN897" s="1069"/>
      <c r="AO897" s="1069"/>
      <c r="AP897" s="1069"/>
      <c r="AQ897" s="1069"/>
      <c r="AR897" s="1069"/>
      <c r="AS897" s="1069"/>
    </row>
    <row r="898" spans="1:45">
      <c r="A898" s="1069"/>
      <c r="B898" s="1069"/>
      <c r="C898" s="1069"/>
      <c r="W898" s="1069" t="str" cm="1">
        <f t="array" ref="W898">IF($D898&lt;COLUMNS($F$7:W$7),"",INDEX(TableDiv[[GASB]:[GASB]],_xlfn.AGGREGATE(15,3,(TableDiv[[Agency]:[Agency]]=$E898)/(TableDiv[[Agency]:[Agency]]=$E898)*(ROW(TableDiv[Agency])-ROW(TableDiv[[#Headers],[Agency]])),COLUMNS($F$7:W$7))))</f>
        <v/>
      </c>
      <c r="X898" s="1069" t="str" cm="1">
        <f t="array" ref="X898">IF($D898&lt;COLUMNS($F$7:X$7),"",INDEX(TableDiv[[GASB]:[GASB]],_xlfn.AGGREGATE(15,3,(TableDiv[[Agency]:[Agency]]=$E898)/(TableDiv[[Agency]:[Agency]]=$E898)*(ROW(TableDiv[Agency])-ROW(TableDiv[[#Headers],[Agency]])),COLUMNS($F$7:X$7))))</f>
        <v/>
      </c>
      <c r="Y898" s="1069" t="str" cm="1">
        <f t="array" ref="Y898">IF($D898&lt;COLUMNS($F$7:Y$7),"",INDEX(TableDiv[[GASB]:[GASB]],_xlfn.AGGREGATE(15,3,(TableDiv[[Agency]:[Agency]]=$E898)/(TableDiv[[Agency]:[Agency]]=$E898)*(ROW(TableDiv[Agency])-ROW(TableDiv[[#Headers],[Agency]])),COLUMNS($F$7:Y$7))))</f>
        <v/>
      </c>
      <c r="Z898" s="1069" t="str" cm="1">
        <f t="array" ref="Z898">IF($D898&lt;COLUMNS($F$7:Z$7),"",INDEX(TableDiv[[GASB]:[GASB]],_xlfn.AGGREGATE(15,3,(TableDiv[[Agency]:[Agency]]=$E898)/(TableDiv[[Agency]:[Agency]]=$E898)*(ROW(TableDiv[Agency])-ROW(TableDiv[[#Headers],[Agency]])),COLUMNS($F$7:Z$7))))</f>
        <v/>
      </c>
      <c r="AA898" s="1069" t="str" cm="1">
        <f t="array" ref="AA898">IF($D898&lt;COLUMNS($F$7:AA$7),"",INDEX(TableDiv[[GASB]:[GASB]],_xlfn.AGGREGATE(15,3,(TableDiv[[Agency]:[Agency]]=$E898)/(TableDiv[[Agency]:[Agency]]=$E898)*(ROW(TableDiv[Agency])-ROW(TableDiv[[#Headers],[Agency]])),COLUMNS($F$7:AA$7))))</f>
        <v/>
      </c>
      <c r="AB898" s="1069" t="str" cm="1">
        <f t="array" ref="AB898">IF($D898&lt;COLUMNS($F$7:AB$7),"",INDEX(TableDiv[[GASB]:[GASB]],_xlfn.AGGREGATE(15,3,(TableDiv[[Agency]:[Agency]]=$E898)/(TableDiv[[Agency]:[Agency]]=$E898)*(ROW(TableDiv[Agency])-ROW(TableDiv[[#Headers],[Agency]])),COLUMNS($F$7:AB$7))))</f>
        <v/>
      </c>
      <c r="AC898" s="1069" t="str" cm="1">
        <f t="array" ref="AC898">IF($D898&lt;COLUMNS($F$7:AC$7),"",INDEX(TableDiv[[GASB]:[GASB]],_xlfn.AGGREGATE(15,3,(TableDiv[[Agency]:[Agency]]=$E898)/(TableDiv[[Agency]:[Agency]]=$E898)*(ROW(TableDiv[Agency])-ROW(TableDiv[[#Headers],[Agency]])),COLUMNS($F$7:AC$7))))</f>
        <v/>
      </c>
      <c r="AD898" s="1069" t="str" cm="1">
        <f t="array" ref="AD898">IF($D898&lt;COLUMNS($F$7:AD$7),"",INDEX(TableDiv[[GASB]:[GASB]],_xlfn.AGGREGATE(15,3,(TableDiv[[Agency]:[Agency]]=$E898)/(TableDiv[[Agency]:[Agency]]=$E898)*(ROW(TableDiv[Agency])-ROW(TableDiv[[#Headers],[Agency]])),COLUMNS($F$7:AD$7))))</f>
        <v/>
      </c>
      <c r="AE898" s="1069" t="str" cm="1">
        <f t="array" ref="AE898">IF($D898&lt;COLUMNS($F$7:AE$7),"",INDEX(TableDiv[[GASB]:[GASB]],_xlfn.AGGREGATE(15,3,(TableDiv[[Agency]:[Agency]]=$E898)/(TableDiv[[Agency]:[Agency]]=$E898)*(ROW(TableDiv[Agency])-ROW(TableDiv[[#Headers],[Agency]])),COLUMNS($F$7:AE$7))))</f>
        <v/>
      </c>
      <c r="AF898" s="1069" t="str" cm="1">
        <f t="array" ref="AF898">IF($D898&lt;COLUMNS($F$7:AF$7),"",INDEX(TableDiv[[GASB]:[GASB]],_xlfn.AGGREGATE(15,3,(TableDiv[[Agency]:[Agency]]=$E898)/(TableDiv[[Agency]:[Agency]]=$E898)*(ROW(TableDiv[Agency])-ROW(TableDiv[[#Headers],[Agency]])),COLUMNS($F$7:AF$7))))</f>
        <v/>
      </c>
      <c r="AG898" s="1069" t="str" cm="1">
        <f t="array" ref="AG898">IF($D898&lt;COLUMNS($F$7:AG$7),"",INDEX(TableDiv[[GASB]:[GASB]],_xlfn.AGGREGATE(15,3,(TableDiv[[Agency]:[Agency]]=$E898)/(TableDiv[[Agency]:[Agency]]=$E898)*(ROW(TableDiv[Agency])-ROW(TableDiv[[#Headers],[Agency]])),COLUMNS($F$7:AG$7))))</f>
        <v/>
      </c>
      <c r="AH898" s="1069" t="str" cm="1">
        <f t="array" ref="AH898">IF($D898&lt;COLUMNS($F$7:AH$7),"",INDEX(TableDiv[[GASB]:[GASB]],_xlfn.AGGREGATE(15,3,(TableDiv[[Agency]:[Agency]]=$E898)/(TableDiv[[Agency]:[Agency]]=$E898)*(ROW(TableDiv[Agency])-ROW(TableDiv[[#Headers],[Agency]])),COLUMNS($F$7:AH$7))))</f>
        <v/>
      </c>
      <c r="AI898" s="1069" t="str" cm="1">
        <f t="array" ref="AI898">IF($D898&lt;COLUMNS($F$7:AI$7),"",INDEX(TableDiv[[GASB]:[GASB]],_xlfn.AGGREGATE(15,3,(TableDiv[[Agency]:[Agency]]=$E898)/(TableDiv[[Agency]:[Agency]]=$E898)*(ROW(TableDiv[Agency])-ROW(TableDiv[[#Headers],[Agency]])),COLUMNS($F$7:AI$7))))</f>
        <v/>
      </c>
      <c r="AJ898" s="1069" t="str" cm="1">
        <f t="array" ref="AJ898">IF($D898&lt;COLUMNS($F$7:AJ$7),"",INDEX(TableDiv[[GASB]:[GASB]],_xlfn.AGGREGATE(15,3,(TableDiv[[Agency]:[Agency]]=$E898)/(TableDiv[[Agency]:[Agency]]=$E898)*(ROW(TableDiv[Agency])-ROW(TableDiv[[#Headers],[Agency]])),COLUMNS($F$7:AJ$7))))</f>
        <v/>
      </c>
      <c r="AK898" s="1069" t="str" cm="1">
        <f t="array" ref="AK898">IF($D898&lt;COLUMNS($F$7:AK$7),"",INDEX(TableDiv[[GASB]:[GASB]],_xlfn.AGGREGATE(15,3,(TableDiv[[Agency]:[Agency]]=$E898)/(TableDiv[[Agency]:[Agency]]=$E898)*(ROW(TableDiv[Agency])-ROW(TableDiv[[#Headers],[Agency]])),COLUMNS($F$7:AK$7))))</f>
        <v/>
      </c>
      <c r="AL898" s="1069" t="str" cm="1">
        <f t="array" ref="AL898">IF($D898&lt;COLUMNS($F$7:AL$7),"",INDEX(TableDiv[[GASB]:[GASB]],_xlfn.AGGREGATE(15,3,(TableDiv[[Agency]:[Agency]]=$E898)/(TableDiv[[Agency]:[Agency]]=$E898)*(ROW(TableDiv[Agency])-ROW(TableDiv[[#Headers],[Agency]])),COLUMNS($F$7:AL$7))))</f>
        <v/>
      </c>
      <c r="AM898" s="1069" t="str" cm="1">
        <f t="array" ref="AM898">IF($D898&lt;COLUMNS($F$7:AM$7),"",INDEX(TableDiv[[GASB]:[GASB]],_xlfn.AGGREGATE(15,3,(TableDiv[[Agency]:[Agency]]=$E898)/(TableDiv[[Agency]:[Agency]]=$E898)*(ROW(TableDiv[Agency])-ROW(TableDiv[[#Headers],[Agency]])),COLUMNS($F$7:AM$7))))</f>
        <v/>
      </c>
      <c r="AN898" s="1069"/>
      <c r="AO898" s="1069"/>
      <c r="AP898" s="1069"/>
      <c r="AQ898" s="1069"/>
      <c r="AR898" s="1069"/>
      <c r="AS898" s="1069"/>
    </row>
    <row r="899" spans="1:45">
      <c r="A899" s="1069"/>
      <c r="B899" s="1069"/>
      <c r="C899" s="1069"/>
      <c r="W899" s="1069" t="str" cm="1">
        <f t="array" ref="W899">IF($D899&lt;COLUMNS($F$7:W$7),"",INDEX(TableDiv[[GASB]:[GASB]],_xlfn.AGGREGATE(15,3,(TableDiv[[Agency]:[Agency]]=$E899)/(TableDiv[[Agency]:[Agency]]=$E899)*(ROW(TableDiv[Agency])-ROW(TableDiv[[#Headers],[Agency]])),COLUMNS($F$7:W$7))))</f>
        <v/>
      </c>
      <c r="X899" s="1069" t="str" cm="1">
        <f t="array" ref="X899">IF($D899&lt;COLUMNS($F$7:X$7),"",INDEX(TableDiv[[GASB]:[GASB]],_xlfn.AGGREGATE(15,3,(TableDiv[[Agency]:[Agency]]=$E899)/(TableDiv[[Agency]:[Agency]]=$E899)*(ROW(TableDiv[Agency])-ROW(TableDiv[[#Headers],[Agency]])),COLUMNS($F$7:X$7))))</f>
        <v/>
      </c>
      <c r="Y899" s="1069" t="str" cm="1">
        <f t="array" ref="Y899">IF($D899&lt;COLUMNS($F$7:Y$7),"",INDEX(TableDiv[[GASB]:[GASB]],_xlfn.AGGREGATE(15,3,(TableDiv[[Agency]:[Agency]]=$E899)/(TableDiv[[Agency]:[Agency]]=$E899)*(ROW(TableDiv[Agency])-ROW(TableDiv[[#Headers],[Agency]])),COLUMNS($F$7:Y$7))))</f>
        <v/>
      </c>
      <c r="Z899" s="1069" t="str" cm="1">
        <f t="array" ref="Z899">IF($D899&lt;COLUMNS($F$7:Z$7),"",INDEX(TableDiv[[GASB]:[GASB]],_xlfn.AGGREGATE(15,3,(TableDiv[[Agency]:[Agency]]=$E899)/(TableDiv[[Agency]:[Agency]]=$E899)*(ROW(TableDiv[Agency])-ROW(TableDiv[[#Headers],[Agency]])),COLUMNS($F$7:Z$7))))</f>
        <v/>
      </c>
      <c r="AA899" s="1069" t="str" cm="1">
        <f t="array" ref="AA899">IF($D899&lt;COLUMNS($F$7:AA$7),"",INDEX(TableDiv[[GASB]:[GASB]],_xlfn.AGGREGATE(15,3,(TableDiv[[Agency]:[Agency]]=$E899)/(TableDiv[[Agency]:[Agency]]=$E899)*(ROW(TableDiv[Agency])-ROW(TableDiv[[#Headers],[Agency]])),COLUMNS($F$7:AA$7))))</f>
        <v/>
      </c>
      <c r="AB899" s="1069" t="str" cm="1">
        <f t="array" ref="AB899">IF($D899&lt;COLUMNS($F$7:AB$7),"",INDEX(TableDiv[[GASB]:[GASB]],_xlfn.AGGREGATE(15,3,(TableDiv[[Agency]:[Agency]]=$E899)/(TableDiv[[Agency]:[Agency]]=$E899)*(ROW(TableDiv[Agency])-ROW(TableDiv[[#Headers],[Agency]])),COLUMNS($F$7:AB$7))))</f>
        <v/>
      </c>
      <c r="AC899" s="1069" t="str" cm="1">
        <f t="array" ref="AC899">IF($D899&lt;COLUMNS($F$7:AC$7),"",INDEX(TableDiv[[GASB]:[GASB]],_xlfn.AGGREGATE(15,3,(TableDiv[[Agency]:[Agency]]=$E899)/(TableDiv[[Agency]:[Agency]]=$E899)*(ROW(TableDiv[Agency])-ROW(TableDiv[[#Headers],[Agency]])),COLUMNS($F$7:AC$7))))</f>
        <v/>
      </c>
      <c r="AD899" s="1069" t="str" cm="1">
        <f t="array" ref="AD899">IF($D899&lt;COLUMNS($F$7:AD$7),"",INDEX(TableDiv[[GASB]:[GASB]],_xlfn.AGGREGATE(15,3,(TableDiv[[Agency]:[Agency]]=$E899)/(TableDiv[[Agency]:[Agency]]=$E899)*(ROW(TableDiv[Agency])-ROW(TableDiv[[#Headers],[Agency]])),COLUMNS($F$7:AD$7))))</f>
        <v/>
      </c>
      <c r="AE899" s="1069" t="str" cm="1">
        <f t="array" ref="AE899">IF($D899&lt;COLUMNS($F$7:AE$7),"",INDEX(TableDiv[[GASB]:[GASB]],_xlfn.AGGREGATE(15,3,(TableDiv[[Agency]:[Agency]]=$E899)/(TableDiv[[Agency]:[Agency]]=$E899)*(ROW(TableDiv[Agency])-ROW(TableDiv[[#Headers],[Agency]])),COLUMNS($F$7:AE$7))))</f>
        <v/>
      </c>
      <c r="AF899" s="1069" t="str" cm="1">
        <f t="array" ref="AF899">IF($D899&lt;COLUMNS($F$7:AF$7),"",INDEX(TableDiv[[GASB]:[GASB]],_xlfn.AGGREGATE(15,3,(TableDiv[[Agency]:[Agency]]=$E899)/(TableDiv[[Agency]:[Agency]]=$E899)*(ROW(TableDiv[Agency])-ROW(TableDiv[[#Headers],[Agency]])),COLUMNS($F$7:AF$7))))</f>
        <v/>
      </c>
      <c r="AG899" s="1069" t="str" cm="1">
        <f t="array" ref="AG899">IF($D899&lt;COLUMNS($F$7:AG$7),"",INDEX(TableDiv[[GASB]:[GASB]],_xlfn.AGGREGATE(15,3,(TableDiv[[Agency]:[Agency]]=$E899)/(TableDiv[[Agency]:[Agency]]=$E899)*(ROW(TableDiv[Agency])-ROW(TableDiv[[#Headers],[Agency]])),COLUMNS($F$7:AG$7))))</f>
        <v/>
      </c>
      <c r="AH899" s="1069" t="str" cm="1">
        <f t="array" ref="AH899">IF($D899&lt;COLUMNS($F$7:AH$7),"",INDEX(TableDiv[[GASB]:[GASB]],_xlfn.AGGREGATE(15,3,(TableDiv[[Agency]:[Agency]]=$E899)/(TableDiv[[Agency]:[Agency]]=$E899)*(ROW(TableDiv[Agency])-ROW(TableDiv[[#Headers],[Agency]])),COLUMNS($F$7:AH$7))))</f>
        <v/>
      </c>
      <c r="AI899" s="1069" t="str" cm="1">
        <f t="array" ref="AI899">IF($D899&lt;COLUMNS($F$7:AI$7),"",INDEX(TableDiv[[GASB]:[GASB]],_xlfn.AGGREGATE(15,3,(TableDiv[[Agency]:[Agency]]=$E899)/(TableDiv[[Agency]:[Agency]]=$E899)*(ROW(TableDiv[Agency])-ROW(TableDiv[[#Headers],[Agency]])),COLUMNS($F$7:AI$7))))</f>
        <v/>
      </c>
      <c r="AJ899" s="1069" t="str" cm="1">
        <f t="array" ref="AJ899">IF($D899&lt;COLUMNS($F$7:AJ$7),"",INDEX(TableDiv[[GASB]:[GASB]],_xlfn.AGGREGATE(15,3,(TableDiv[[Agency]:[Agency]]=$E899)/(TableDiv[[Agency]:[Agency]]=$E899)*(ROW(TableDiv[Agency])-ROW(TableDiv[[#Headers],[Agency]])),COLUMNS($F$7:AJ$7))))</f>
        <v/>
      </c>
      <c r="AK899" s="1069" t="str" cm="1">
        <f t="array" ref="AK899">IF($D899&lt;COLUMNS($F$7:AK$7),"",INDEX(TableDiv[[GASB]:[GASB]],_xlfn.AGGREGATE(15,3,(TableDiv[[Agency]:[Agency]]=$E899)/(TableDiv[[Agency]:[Agency]]=$E899)*(ROW(TableDiv[Agency])-ROW(TableDiv[[#Headers],[Agency]])),COLUMNS($F$7:AK$7))))</f>
        <v/>
      </c>
      <c r="AL899" s="1069" t="str" cm="1">
        <f t="array" ref="AL899">IF($D899&lt;COLUMNS($F$7:AL$7),"",INDEX(TableDiv[[GASB]:[GASB]],_xlfn.AGGREGATE(15,3,(TableDiv[[Agency]:[Agency]]=$E899)/(TableDiv[[Agency]:[Agency]]=$E899)*(ROW(TableDiv[Agency])-ROW(TableDiv[[#Headers],[Agency]])),COLUMNS($F$7:AL$7))))</f>
        <v/>
      </c>
      <c r="AM899" s="1069" t="str" cm="1">
        <f t="array" ref="AM899">IF($D899&lt;COLUMNS($F$7:AM$7),"",INDEX(TableDiv[[GASB]:[GASB]],_xlfn.AGGREGATE(15,3,(TableDiv[[Agency]:[Agency]]=$E899)/(TableDiv[[Agency]:[Agency]]=$E899)*(ROW(TableDiv[Agency])-ROW(TableDiv[[#Headers],[Agency]])),COLUMNS($F$7:AM$7))))</f>
        <v/>
      </c>
      <c r="AN899" s="1069"/>
      <c r="AO899" s="1069"/>
      <c r="AP899" s="1069"/>
      <c r="AQ899" s="1069"/>
      <c r="AR899" s="1069"/>
      <c r="AS899" s="1069"/>
    </row>
    <row r="900" spans="1:45">
      <c r="A900" s="1069"/>
      <c r="B900" s="1069"/>
      <c r="C900" s="1069"/>
      <c r="W900" s="1069" t="str" cm="1">
        <f t="array" ref="W900">IF($D900&lt;COLUMNS($F$7:W$7),"",INDEX(TableDiv[[GASB]:[GASB]],_xlfn.AGGREGATE(15,3,(TableDiv[[Agency]:[Agency]]=$E900)/(TableDiv[[Agency]:[Agency]]=$E900)*(ROW(TableDiv[Agency])-ROW(TableDiv[[#Headers],[Agency]])),COLUMNS($F$7:W$7))))</f>
        <v/>
      </c>
      <c r="X900" s="1069" t="str" cm="1">
        <f t="array" ref="X900">IF($D900&lt;COLUMNS($F$7:X$7),"",INDEX(TableDiv[[GASB]:[GASB]],_xlfn.AGGREGATE(15,3,(TableDiv[[Agency]:[Agency]]=$E900)/(TableDiv[[Agency]:[Agency]]=$E900)*(ROW(TableDiv[Agency])-ROW(TableDiv[[#Headers],[Agency]])),COLUMNS($F$7:X$7))))</f>
        <v/>
      </c>
      <c r="Y900" s="1069" t="str" cm="1">
        <f t="array" ref="Y900">IF($D900&lt;COLUMNS($F$7:Y$7),"",INDEX(TableDiv[[GASB]:[GASB]],_xlfn.AGGREGATE(15,3,(TableDiv[[Agency]:[Agency]]=$E900)/(TableDiv[[Agency]:[Agency]]=$E900)*(ROW(TableDiv[Agency])-ROW(TableDiv[[#Headers],[Agency]])),COLUMNS($F$7:Y$7))))</f>
        <v/>
      </c>
      <c r="Z900" s="1069" t="str" cm="1">
        <f t="array" ref="Z900">IF($D900&lt;COLUMNS($F$7:Z$7),"",INDEX(TableDiv[[GASB]:[GASB]],_xlfn.AGGREGATE(15,3,(TableDiv[[Agency]:[Agency]]=$E900)/(TableDiv[[Agency]:[Agency]]=$E900)*(ROW(TableDiv[Agency])-ROW(TableDiv[[#Headers],[Agency]])),COLUMNS($F$7:Z$7))))</f>
        <v/>
      </c>
      <c r="AA900" s="1069" t="str" cm="1">
        <f t="array" ref="AA900">IF($D900&lt;COLUMNS($F$7:AA$7),"",INDEX(TableDiv[[GASB]:[GASB]],_xlfn.AGGREGATE(15,3,(TableDiv[[Agency]:[Agency]]=$E900)/(TableDiv[[Agency]:[Agency]]=$E900)*(ROW(TableDiv[Agency])-ROW(TableDiv[[#Headers],[Agency]])),COLUMNS($F$7:AA$7))))</f>
        <v/>
      </c>
      <c r="AB900" s="1069" t="str" cm="1">
        <f t="array" ref="AB900">IF($D900&lt;COLUMNS($F$7:AB$7),"",INDEX(TableDiv[[GASB]:[GASB]],_xlfn.AGGREGATE(15,3,(TableDiv[[Agency]:[Agency]]=$E900)/(TableDiv[[Agency]:[Agency]]=$E900)*(ROW(TableDiv[Agency])-ROW(TableDiv[[#Headers],[Agency]])),COLUMNS($F$7:AB$7))))</f>
        <v/>
      </c>
      <c r="AC900" s="1069" t="str" cm="1">
        <f t="array" ref="AC900">IF($D900&lt;COLUMNS($F$7:AC$7),"",INDEX(TableDiv[[GASB]:[GASB]],_xlfn.AGGREGATE(15,3,(TableDiv[[Agency]:[Agency]]=$E900)/(TableDiv[[Agency]:[Agency]]=$E900)*(ROW(TableDiv[Agency])-ROW(TableDiv[[#Headers],[Agency]])),COLUMNS($F$7:AC$7))))</f>
        <v/>
      </c>
      <c r="AD900" s="1069" t="str" cm="1">
        <f t="array" ref="AD900">IF($D900&lt;COLUMNS($F$7:AD$7),"",INDEX(TableDiv[[GASB]:[GASB]],_xlfn.AGGREGATE(15,3,(TableDiv[[Agency]:[Agency]]=$E900)/(TableDiv[[Agency]:[Agency]]=$E900)*(ROW(TableDiv[Agency])-ROW(TableDiv[[#Headers],[Agency]])),COLUMNS($F$7:AD$7))))</f>
        <v/>
      </c>
      <c r="AE900" s="1069" t="str" cm="1">
        <f t="array" ref="AE900">IF($D900&lt;COLUMNS($F$7:AE$7),"",INDEX(TableDiv[[GASB]:[GASB]],_xlfn.AGGREGATE(15,3,(TableDiv[[Agency]:[Agency]]=$E900)/(TableDiv[[Agency]:[Agency]]=$E900)*(ROW(TableDiv[Agency])-ROW(TableDiv[[#Headers],[Agency]])),COLUMNS($F$7:AE$7))))</f>
        <v/>
      </c>
      <c r="AF900" s="1069" t="str" cm="1">
        <f t="array" ref="AF900">IF($D900&lt;COLUMNS($F$7:AF$7),"",INDEX(TableDiv[[GASB]:[GASB]],_xlfn.AGGREGATE(15,3,(TableDiv[[Agency]:[Agency]]=$E900)/(TableDiv[[Agency]:[Agency]]=$E900)*(ROW(TableDiv[Agency])-ROW(TableDiv[[#Headers],[Agency]])),COLUMNS($F$7:AF$7))))</f>
        <v/>
      </c>
      <c r="AG900" s="1069" t="str" cm="1">
        <f t="array" ref="AG900">IF($D900&lt;COLUMNS($F$7:AG$7),"",INDEX(TableDiv[[GASB]:[GASB]],_xlfn.AGGREGATE(15,3,(TableDiv[[Agency]:[Agency]]=$E900)/(TableDiv[[Agency]:[Agency]]=$E900)*(ROW(TableDiv[Agency])-ROW(TableDiv[[#Headers],[Agency]])),COLUMNS($F$7:AG$7))))</f>
        <v/>
      </c>
      <c r="AH900" s="1069" t="str" cm="1">
        <f t="array" ref="AH900">IF($D900&lt;COLUMNS($F$7:AH$7),"",INDEX(TableDiv[[GASB]:[GASB]],_xlfn.AGGREGATE(15,3,(TableDiv[[Agency]:[Agency]]=$E900)/(TableDiv[[Agency]:[Agency]]=$E900)*(ROW(TableDiv[Agency])-ROW(TableDiv[[#Headers],[Agency]])),COLUMNS($F$7:AH$7))))</f>
        <v/>
      </c>
      <c r="AI900" s="1069" t="str" cm="1">
        <f t="array" ref="AI900">IF($D900&lt;COLUMNS($F$7:AI$7),"",INDEX(TableDiv[[GASB]:[GASB]],_xlfn.AGGREGATE(15,3,(TableDiv[[Agency]:[Agency]]=$E900)/(TableDiv[[Agency]:[Agency]]=$E900)*(ROW(TableDiv[Agency])-ROW(TableDiv[[#Headers],[Agency]])),COLUMNS($F$7:AI$7))))</f>
        <v/>
      </c>
      <c r="AJ900" s="1069" t="str" cm="1">
        <f t="array" ref="AJ900">IF($D900&lt;COLUMNS($F$7:AJ$7),"",INDEX(TableDiv[[GASB]:[GASB]],_xlfn.AGGREGATE(15,3,(TableDiv[[Agency]:[Agency]]=$E900)/(TableDiv[[Agency]:[Agency]]=$E900)*(ROW(TableDiv[Agency])-ROW(TableDiv[[#Headers],[Agency]])),COLUMNS($F$7:AJ$7))))</f>
        <v/>
      </c>
      <c r="AK900" s="1069" t="str" cm="1">
        <f t="array" ref="AK900">IF($D900&lt;COLUMNS($F$7:AK$7),"",INDEX(TableDiv[[GASB]:[GASB]],_xlfn.AGGREGATE(15,3,(TableDiv[[Agency]:[Agency]]=$E900)/(TableDiv[[Agency]:[Agency]]=$E900)*(ROW(TableDiv[Agency])-ROW(TableDiv[[#Headers],[Agency]])),COLUMNS($F$7:AK$7))))</f>
        <v/>
      </c>
      <c r="AL900" s="1069" t="str" cm="1">
        <f t="array" ref="AL900">IF($D900&lt;COLUMNS($F$7:AL$7),"",INDEX(TableDiv[[GASB]:[GASB]],_xlfn.AGGREGATE(15,3,(TableDiv[[Agency]:[Agency]]=$E900)/(TableDiv[[Agency]:[Agency]]=$E900)*(ROW(TableDiv[Agency])-ROW(TableDiv[[#Headers],[Agency]])),COLUMNS($F$7:AL$7))))</f>
        <v/>
      </c>
      <c r="AM900" s="1069" t="str" cm="1">
        <f t="array" ref="AM900">IF($D900&lt;COLUMNS($F$7:AM$7),"",INDEX(TableDiv[[GASB]:[GASB]],_xlfn.AGGREGATE(15,3,(TableDiv[[Agency]:[Agency]]=$E900)/(TableDiv[[Agency]:[Agency]]=$E900)*(ROW(TableDiv[Agency])-ROW(TableDiv[[#Headers],[Agency]])),COLUMNS($F$7:AM$7))))</f>
        <v/>
      </c>
      <c r="AN900" s="1069"/>
      <c r="AO900" s="1069"/>
      <c r="AP900" s="1069"/>
      <c r="AQ900" s="1069"/>
      <c r="AR900" s="1069"/>
      <c r="AS900" s="1069"/>
    </row>
    <row r="901" spans="1:45">
      <c r="A901" s="1069"/>
      <c r="B901" s="1069"/>
      <c r="C901" s="1069"/>
      <c r="W901" s="1069" t="str" cm="1">
        <f t="array" ref="W901">IF($D901&lt;COLUMNS($F$7:W$7),"",INDEX(TableDiv[[GASB]:[GASB]],_xlfn.AGGREGATE(15,3,(TableDiv[[Agency]:[Agency]]=$E901)/(TableDiv[[Agency]:[Agency]]=$E901)*(ROW(TableDiv[Agency])-ROW(TableDiv[[#Headers],[Agency]])),COLUMNS($F$7:W$7))))</f>
        <v/>
      </c>
      <c r="X901" s="1069" t="str" cm="1">
        <f t="array" ref="X901">IF($D901&lt;COLUMNS($F$7:X$7),"",INDEX(TableDiv[[GASB]:[GASB]],_xlfn.AGGREGATE(15,3,(TableDiv[[Agency]:[Agency]]=$E901)/(TableDiv[[Agency]:[Agency]]=$E901)*(ROW(TableDiv[Agency])-ROW(TableDiv[[#Headers],[Agency]])),COLUMNS($F$7:X$7))))</f>
        <v/>
      </c>
      <c r="Y901" s="1069" t="str" cm="1">
        <f t="array" ref="Y901">IF($D901&lt;COLUMNS($F$7:Y$7),"",INDEX(TableDiv[[GASB]:[GASB]],_xlfn.AGGREGATE(15,3,(TableDiv[[Agency]:[Agency]]=$E901)/(TableDiv[[Agency]:[Agency]]=$E901)*(ROW(TableDiv[Agency])-ROW(TableDiv[[#Headers],[Agency]])),COLUMNS($F$7:Y$7))))</f>
        <v/>
      </c>
      <c r="Z901" s="1069" t="str" cm="1">
        <f t="array" ref="Z901">IF($D901&lt;COLUMNS($F$7:Z$7),"",INDEX(TableDiv[[GASB]:[GASB]],_xlfn.AGGREGATE(15,3,(TableDiv[[Agency]:[Agency]]=$E901)/(TableDiv[[Agency]:[Agency]]=$E901)*(ROW(TableDiv[Agency])-ROW(TableDiv[[#Headers],[Agency]])),COLUMNS($F$7:Z$7))))</f>
        <v/>
      </c>
      <c r="AA901" s="1069" t="str" cm="1">
        <f t="array" ref="AA901">IF($D901&lt;COLUMNS($F$7:AA$7),"",INDEX(TableDiv[[GASB]:[GASB]],_xlfn.AGGREGATE(15,3,(TableDiv[[Agency]:[Agency]]=$E901)/(TableDiv[[Agency]:[Agency]]=$E901)*(ROW(TableDiv[Agency])-ROW(TableDiv[[#Headers],[Agency]])),COLUMNS($F$7:AA$7))))</f>
        <v/>
      </c>
      <c r="AB901" s="1069" t="str" cm="1">
        <f t="array" ref="AB901">IF($D901&lt;COLUMNS($F$7:AB$7),"",INDEX(TableDiv[[GASB]:[GASB]],_xlfn.AGGREGATE(15,3,(TableDiv[[Agency]:[Agency]]=$E901)/(TableDiv[[Agency]:[Agency]]=$E901)*(ROW(TableDiv[Agency])-ROW(TableDiv[[#Headers],[Agency]])),COLUMNS($F$7:AB$7))))</f>
        <v/>
      </c>
      <c r="AC901" s="1069" t="str" cm="1">
        <f t="array" ref="AC901">IF($D901&lt;COLUMNS($F$7:AC$7),"",INDEX(TableDiv[[GASB]:[GASB]],_xlfn.AGGREGATE(15,3,(TableDiv[[Agency]:[Agency]]=$E901)/(TableDiv[[Agency]:[Agency]]=$E901)*(ROW(TableDiv[Agency])-ROW(TableDiv[[#Headers],[Agency]])),COLUMNS($F$7:AC$7))))</f>
        <v/>
      </c>
      <c r="AD901" s="1069" t="str" cm="1">
        <f t="array" ref="AD901">IF($D901&lt;COLUMNS($F$7:AD$7),"",INDEX(TableDiv[[GASB]:[GASB]],_xlfn.AGGREGATE(15,3,(TableDiv[[Agency]:[Agency]]=$E901)/(TableDiv[[Agency]:[Agency]]=$E901)*(ROW(TableDiv[Agency])-ROW(TableDiv[[#Headers],[Agency]])),COLUMNS($F$7:AD$7))))</f>
        <v/>
      </c>
      <c r="AE901" s="1069" t="str" cm="1">
        <f t="array" ref="AE901">IF($D901&lt;COLUMNS($F$7:AE$7),"",INDEX(TableDiv[[GASB]:[GASB]],_xlfn.AGGREGATE(15,3,(TableDiv[[Agency]:[Agency]]=$E901)/(TableDiv[[Agency]:[Agency]]=$E901)*(ROW(TableDiv[Agency])-ROW(TableDiv[[#Headers],[Agency]])),COLUMNS($F$7:AE$7))))</f>
        <v/>
      </c>
      <c r="AF901" s="1069" t="str" cm="1">
        <f t="array" ref="AF901">IF($D901&lt;COLUMNS($F$7:AF$7),"",INDEX(TableDiv[[GASB]:[GASB]],_xlfn.AGGREGATE(15,3,(TableDiv[[Agency]:[Agency]]=$E901)/(TableDiv[[Agency]:[Agency]]=$E901)*(ROW(TableDiv[Agency])-ROW(TableDiv[[#Headers],[Agency]])),COLUMNS($F$7:AF$7))))</f>
        <v/>
      </c>
      <c r="AG901" s="1069" t="str" cm="1">
        <f t="array" ref="AG901">IF($D901&lt;COLUMNS($F$7:AG$7),"",INDEX(TableDiv[[GASB]:[GASB]],_xlfn.AGGREGATE(15,3,(TableDiv[[Agency]:[Agency]]=$E901)/(TableDiv[[Agency]:[Agency]]=$E901)*(ROW(TableDiv[Agency])-ROW(TableDiv[[#Headers],[Agency]])),COLUMNS($F$7:AG$7))))</f>
        <v/>
      </c>
      <c r="AH901" s="1069" t="str" cm="1">
        <f t="array" ref="AH901">IF($D901&lt;COLUMNS($F$7:AH$7),"",INDEX(TableDiv[[GASB]:[GASB]],_xlfn.AGGREGATE(15,3,(TableDiv[[Agency]:[Agency]]=$E901)/(TableDiv[[Agency]:[Agency]]=$E901)*(ROW(TableDiv[Agency])-ROW(TableDiv[[#Headers],[Agency]])),COLUMNS($F$7:AH$7))))</f>
        <v/>
      </c>
      <c r="AI901" s="1069" t="str" cm="1">
        <f t="array" ref="AI901">IF($D901&lt;COLUMNS($F$7:AI$7),"",INDEX(TableDiv[[GASB]:[GASB]],_xlfn.AGGREGATE(15,3,(TableDiv[[Agency]:[Agency]]=$E901)/(TableDiv[[Agency]:[Agency]]=$E901)*(ROW(TableDiv[Agency])-ROW(TableDiv[[#Headers],[Agency]])),COLUMNS($F$7:AI$7))))</f>
        <v/>
      </c>
      <c r="AJ901" s="1069" t="str" cm="1">
        <f t="array" ref="AJ901">IF($D901&lt;COLUMNS($F$7:AJ$7),"",INDEX(TableDiv[[GASB]:[GASB]],_xlfn.AGGREGATE(15,3,(TableDiv[[Agency]:[Agency]]=$E901)/(TableDiv[[Agency]:[Agency]]=$E901)*(ROW(TableDiv[Agency])-ROW(TableDiv[[#Headers],[Agency]])),COLUMNS($F$7:AJ$7))))</f>
        <v/>
      </c>
      <c r="AK901" s="1069" t="str" cm="1">
        <f t="array" ref="AK901">IF($D901&lt;COLUMNS($F$7:AK$7),"",INDEX(TableDiv[[GASB]:[GASB]],_xlfn.AGGREGATE(15,3,(TableDiv[[Agency]:[Agency]]=$E901)/(TableDiv[[Agency]:[Agency]]=$E901)*(ROW(TableDiv[Agency])-ROW(TableDiv[[#Headers],[Agency]])),COLUMNS($F$7:AK$7))))</f>
        <v/>
      </c>
      <c r="AL901" s="1069" t="str" cm="1">
        <f t="array" ref="AL901">IF($D901&lt;COLUMNS($F$7:AL$7),"",INDEX(TableDiv[[GASB]:[GASB]],_xlfn.AGGREGATE(15,3,(TableDiv[[Agency]:[Agency]]=$E901)/(TableDiv[[Agency]:[Agency]]=$E901)*(ROW(TableDiv[Agency])-ROW(TableDiv[[#Headers],[Agency]])),COLUMNS($F$7:AL$7))))</f>
        <v/>
      </c>
      <c r="AM901" s="1069" t="str" cm="1">
        <f t="array" ref="AM901">IF($D901&lt;COLUMNS($F$7:AM$7),"",INDEX(TableDiv[[GASB]:[GASB]],_xlfn.AGGREGATE(15,3,(TableDiv[[Agency]:[Agency]]=$E901)/(TableDiv[[Agency]:[Agency]]=$E901)*(ROW(TableDiv[Agency])-ROW(TableDiv[[#Headers],[Agency]])),COLUMNS($F$7:AM$7))))</f>
        <v/>
      </c>
      <c r="AN901" s="1069"/>
      <c r="AO901" s="1069"/>
      <c r="AP901" s="1069"/>
      <c r="AQ901" s="1069"/>
      <c r="AR901" s="1069"/>
      <c r="AS901" s="1069"/>
    </row>
    <row r="902" spans="1:45">
      <c r="A902" s="1069"/>
      <c r="B902" s="1069"/>
      <c r="C902" s="1069"/>
      <c r="W902" s="1069" t="str" cm="1">
        <f t="array" ref="W902">IF($D902&lt;COLUMNS($F$7:W$7),"",INDEX(TableDiv[[GASB]:[GASB]],_xlfn.AGGREGATE(15,3,(TableDiv[[Agency]:[Agency]]=$E902)/(TableDiv[[Agency]:[Agency]]=$E902)*(ROW(TableDiv[Agency])-ROW(TableDiv[[#Headers],[Agency]])),COLUMNS($F$7:W$7))))</f>
        <v/>
      </c>
      <c r="X902" s="1069" t="str" cm="1">
        <f t="array" ref="X902">IF($D902&lt;COLUMNS($F$7:X$7),"",INDEX(TableDiv[[GASB]:[GASB]],_xlfn.AGGREGATE(15,3,(TableDiv[[Agency]:[Agency]]=$E902)/(TableDiv[[Agency]:[Agency]]=$E902)*(ROW(TableDiv[Agency])-ROW(TableDiv[[#Headers],[Agency]])),COLUMNS($F$7:X$7))))</f>
        <v/>
      </c>
      <c r="Y902" s="1069" t="str" cm="1">
        <f t="array" ref="Y902">IF($D902&lt;COLUMNS($F$7:Y$7),"",INDEX(TableDiv[[GASB]:[GASB]],_xlfn.AGGREGATE(15,3,(TableDiv[[Agency]:[Agency]]=$E902)/(TableDiv[[Agency]:[Agency]]=$E902)*(ROW(TableDiv[Agency])-ROW(TableDiv[[#Headers],[Agency]])),COLUMNS($F$7:Y$7))))</f>
        <v/>
      </c>
      <c r="Z902" s="1069" t="str" cm="1">
        <f t="array" ref="Z902">IF($D902&lt;COLUMNS($F$7:Z$7),"",INDEX(TableDiv[[GASB]:[GASB]],_xlfn.AGGREGATE(15,3,(TableDiv[[Agency]:[Agency]]=$E902)/(TableDiv[[Agency]:[Agency]]=$E902)*(ROW(TableDiv[Agency])-ROW(TableDiv[[#Headers],[Agency]])),COLUMNS($F$7:Z$7))))</f>
        <v/>
      </c>
      <c r="AA902" s="1069" t="str" cm="1">
        <f t="array" ref="AA902">IF($D902&lt;COLUMNS($F$7:AA$7),"",INDEX(TableDiv[[GASB]:[GASB]],_xlfn.AGGREGATE(15,3,(TableDiv[[Agency]:[Agency]]=$E902)/(TableDiv[[Agency]:[Agency]]=$E902)*(ROW(TableDiv[Agency])-ROW(TableDiv[[#Headers],[Agency]])),COLUMNS($F$7:AA$7))))</f>
        <v/>
      </c>
      <c r="AB902" s="1069" t="str" cm="1">
        <f t="array" ref="AB902">IF($D902&lt;COLUMNS($F$7:AB$7),"",INDEX(TableDiv[[GASB]:[GASB]],_xlfn.AGGREGATE(15,3,(TableDiv[[Agency]:[Agency]]=$E902)/(TableDiv[[Agency]:[Agency]]=$E902)*(ROW(TableDiv[Agency])-ROW(TableDiv[[#Headers],[Agency]])),COLUMNS($F$7:AB$7))))</f>
        <v/>
      </c>
      <c r="AC902" s="1069" t="str" cm="1">
        <f t="array" ref="AC902">IF($D902&lt;COLUMNS($F$7:AC$7),"",INDEX(TableDiv[[GASB]:[GASB]],_xlfn.AGGREGATE(15,3,(TableDiv[[Agency]:[Agency]]=$E902)/(TableDiv[[Agency]:[Agency]]=$E902)*(ROW(TableDiv[Agency])-ROW(TableDiv[[#Headers],[Agency]])),COLUMNS($F$7:AC$7))))</f>
        <v/>
      </c>
      <c r="AD902" s="1069" t="str" cm="1">
        <f t="array" ref="AD902">IF($D902&lt;COLUMNS($F$7:AD$7),"",INDEX(TableDiv[[GASB]:[GASB]],_xlfn.AGGREGATE(15,3,(TableDiv[[Agency]:[Agency]]=$E902)/(TableDiv[[Agency]:[Agency]]=$E902)*(ROW(TableDiv[Agency])-ROW(TableDiv[[#Headers],[Agency]])),COLUMNS($F$7:AD$7))))</f>
        <v/>
      </c>
      <c r="AE902" s="1069" t="str" cm="1">
        <f t="array" ref="AE902">IF($D902&lt;COLUMNS($F$7:AE$7),"",INDEX(TableDiv[[GASB]:[GASB]],_xlfn.AGGREGATE(15,3,(TableDiv[[Agency]:[Agency]]=$E902)/(TableDiv[[Agency]:[Agency]]=$E902)*(ROW(TableDiv[Agency])-ROW(TableDiv[[#Headers],[Agency]])),COLUMNS($F$7:AE$7))))</f>
        <v/>
      </c>
      <c r="AF902" s="1069" t="str" cm="1">
        <f t="array" ref="AF902">IF($D902&lt;COLUMNS($F$7:AF$7),"",INDEX(TableDiv[[GASB]:[GASB]],_xlfn.AGGREGATE(15,3,(TableDiv[[Agency]:[Agency]]=$E902)/(TableDiv[[Agency]:[Agency]]=$E902)*(ROW(TableDiv[Agency])-ROW(TableDiv[[#Headers],[Agency]])),COLUMNS($F$7:AF$7))))</f>
        <v/>
      </c>
      <c r="AG902" s="1069" t="str" cm="1">
        <f t="array" ref="AG902">IF($D902&lt;COLUMNS($F$7:AG$7),"",INDEX(TableDiv[[GASB]:[GASB]],_xlfn.AGGREGATE(15,3,(TableDiv[[Agency]:[Agency]]=$E902)/(TableDiv[[Agency]:[Agency]]=$E902)*(ROW(TableDiv[Agency])-ROW(TableDiv[[#Headers],[Agency]])),COLUMNS($F$7:AG$7))))</f>
        <v/>
      </c>
      <c r="AH902" s="1069" t="str" cm="1">
        <f t="array" ref="AH902">IF($D902&lt;COLUMNS($F$7:AH$7),"",INDEX(TableDiv[[GASB]:[GASB]],_xlfn.AGGREGATE(15,3,(TableDiv[[Agency]:[Agency]]=$E902)/(TableDiv[[Agency]:[Agency]]=$E902)*(ROW(TableDiv[Agency])-ROW(TableDiv[[#Headers],[Agency]])),COLUMNS($F$7:AH$7))))</f>
        <v/>
      </c>
      <c r="AI902" s="1069" t="str" cm="1">
        <f t="array" ref="AI902">IF($D902&lt;COLUMNS($F$7:AI$7),"",INDEX(TableDiv[[GASB]:[GASB]],_xlfn.AGGREGATE(15,3,(TableDiv[[Agency]:[Agency]]=$E902)/(TableDiv[[Agency]:[Agency]]=$E902)*(ROW(TableDiv[Agency])-ROW(TableDiv[[#Headers],[Agency]])),COLUMNS($F$7:AI$7))))</f>
        <v/>
      </c>
      <c r="AJ902" s="1069" t="str" cm="1">
        <f t="array" ref="AJ902">IF($D902&lt;COLUMNS($F$7:AJ$7),"",INDEX(TableDiv[[GASB]:[GASB]],_xlfn.AGGREGATE(15,3,(TableDiv[[Agency]:[Agency]]=$E902)/(TableDiv[[Agency]:[Agency]]=$E902)*(ROW(TableDiv[Agency])-ROW(TableDiv[[#Headers],[Agency]])),COLUMNS($F$7:AJ$7))))</f>
        <v/>
      </c>
      <c r="AK902" s="1069" t="str" cm="1">
        <f t="array" ref="AK902">IF($D902&lt;COLUMNS($F$7:AK$7),"",INDEX(TableDiv[[GASB]:[GASB]],_xlfn.AGGREGATE(15,3,(TableDiv[[Agency]:[Agency]]=$E902)/(TableDiv[[Agency]:[Agency]]=$E902)*(ROW(TableDiv[Agency])-ROW(TableDiv[[#Headers],[Agency]])),COLUMNS($F$7:AK$7))))</f>
        <v/>
      </c>
      <c r="AL902" s="1069" t="str" cm="1">
        <f t="array" ref="AL902">IF($D902&lt;COLUMNS($F$7:AL$7),"",INDEX(TableDiv[[GASB]:[GASB]],_xlfn.AGGREGATE(15,3,(TableDiv[[Agency]:[Agency]]=$E902)/(TableDiv[[Agency]:[Agency]]=$E902)*(ROW(TableDiv[Agency])-ROW(TableDiv[[#Headers],[Agency]])),COLUMNS($F$7:AL$7))))</f>
        <v/>
      </c>
      <c r="AM902" s="1069" t="str" cm="1">
        <f t="array" ref="AM902">IF($D902&lt;COLUMNS($F$7:AM$7),"",INDEX(TableDiv[[GASB]:[GASB]],_xlfn.AGGREGATE(15,3,(TableDiv[[Agency]:[Agency]]=$E902)/(TableDiv[[Agency]:[Agency]]=$E902)*(ROW(TableDiv[Agency])-ROW(TableDiv[[#Headers],[Agency]])),COLUMNS($F$7:AM$7))))</f>
        <v/>
      </c>
      <c r="AN902" s="1069"/>
      <c r="AO902" s="1069"/>
      <c r="AP902" s="1069"/>
      <c r="AQ902" s="1069"/>
      <c r="AR902" s="1069"/>
      <c r="AS902" s="1069"/>
    </row>
    <row r="903" spans="1:45">
      <c r="A903" s="1069"/>
      <c r="B903" s="1069"/>
      <c r="C903" s="1069"/>
      <c r="W903" s="1069" t="str" cm="1">
        <f t="array" ref="W903">IF($D903&lt;COLUMNS($F$7:W$7),"",INDEX(TableDiv[[GASB]:[GASB]],_xlfn.AGGREGATE(15,3,(TableDiv[[Agency]:[Agency]]=$E903)/(TableDiv[[Agency]:[Agency]]=$E903)*(ROW(TableDiv[Agency])-ROW(TableDiv[[#Headers],[Agency]])),COLUMNS($F$7:W$7))))</f>
        <v/>
      </c>
      <c r="X903" s="1069" t="str" cm="1">
        <f t="array" ref="X903">IF($D903&lt;COLUMNS($F$7:X$7),"",INDEX(TableDiv[[GASB]:[GASB]],_xlfn.AGGREGATE(15,3,(TableDiv[[Agency]:[Agency]]=$E903)/(TableDiv[[Agency]:[Agency]]=$E903)*(ROW(TableDiv[Agency])-ROW(TableDiv[[#Headers],[Agency]])),COLUMNS($F$7:X$7))))</f>
        <v/>
      </c>
      <c r="Y903" s="1069" t="str" cm="1">
        <f t="array" ref="Y903">IF($D903&lt;COLUMNS($F$7:Y$7),"",INDEX(TableDiv[[GASB]:[GASB]],_xlfn.AGGREGATE(15,3,(TableDiv[[Agency]:[Agency]]=$E903)/(TableDiv[[Agency]:[Agency]]=$E903)*(ROW(TableDiv[Agency])-ROW(TableDiv[[#Headers],[Agency]])),COLUMNS($F$7:Y$7))))</f>
        <v/>
      </c>
      <c r="Z903" s="1069" t="str" cm="1">
        <f t="array" ref="Z903">IF($D903&lt;COLUMNS($F$7:Z$7),"",INDEX(TableDiv[[GASB]:[GASB]],_xlfn.AGGREGATE(15,3,(TableDiv[[Agency]:[Agency]]=$E903)/(TableDiv[[Agency]:[Agency]]=$E903)*(ROW(TableDiv[Agency])-ROW(TableDiv[[#Headers],[Agency]])),COLUMNS($F$7:Z$7))))</f>
        <v/>
      </c>
      <c r="AA903" s="1069" t="str" cm="1">
        <f t="array" ref="AA903">IF($D903&lt;COLUMNS($F$7:AA$7),"",INDEX(TableDiv[[GASB]:[GASB]],_xlfn.AGGREGATE(15,3,(TableDiv[[Agency]:[Agency]]=$E903)/(TableDiv[[Agency]:[Agency]]=$E903)*(ROW(TableDiv[Agency])-ROW(TableDiv[[#Headers],[Agency]])),COLUMNS($F$7:AA$7))))</f>
        <v/>
      </c>
      <c r="AB903" s="1069" t="str" cm="1">
        <f t="array" ref="AB903">IF($D903&lt;COLUMNS($F$7:AB$7),"",INDEX(TableDiv[[GASB]:[GASB]],_xlfn.AGGREGATE(15,3,(TableDiv[[Agency]:[Agency]]=$E903)/(TableDiv[[Agency]:[Agency]]=$E903)*(ROW(TableDiv[Agency])-ROW(TableDiv[[#Headers],[Agency]])),COLUMNS($F$7:AB$7))))</f>
        <v/>
      </c>
      <c r="AC903" s="1069" t="str" cm="1">
        <f t="array" ref="AC903">IF($D903&lt;COLUMNS($F$7:AC$7),"",INDEX(TableDiv[[GASB]:[GASB]],_xlfn.AGGREGATE(15,3,(TableDiv[[Agency]:[Agency]]=$E903)/(TableDiv[[Agency]:[Agency]]=$E903)*(ROW(TableDiv[Agency])-ROW(TableDiv[[#Headers],[Agency]])),COLUMNS($F$7:AC$7))))</f>
        <v/>
      </c>
      <c r="AD903" s="1069" t="str" cm="1">
        <f t="array" ref="AD903">IF($D903&lt;COLUMNS($F$7:AD$7),"",INDEX(TableDiv[[GASB]:[GASB]],_xlfn.AGGREGATE(15,3,(TableDiv[[Agency]:[Agency]]=$E903)/(TableDiv[[Agency]:[Agency]]=$E903)*(ROW(TableDiv[Agency])-ROW(TableDiv[[#Headers],[Agency]])),COLUMNS($F$7:AD$7))))</f>
        <v/>
      </c>
      <c r="AE903" s="1069" t="str" cm="1">
        <f t="array" ref="AE903">IF($D903&lt;COLUMNS($F$7:AE$7),"",INDEX(TableDiv[[GASB]:[GASB]],_xlfn.AGGREGATE(15,3,(TableDiv[[Agency]:[Agency]]=$E903)/(TableDiv[[Agency]:[Agency]]=$E903)*(ROW(TableDiv[Agency])-ROW(TableDiv[[#Headers],[Agency]])),COLUMNS($F$7:AE$7))))</f>
        <v/>
      </c>
      <c r="AF903" s="1069" t="str" cm="1">
        <f t="array" ref="AF903">IF($D903&lt;COLUMNS($F$7:AF$7),"",INDEX(TableDiv[[GASB]:[GASB]],_xlfn.AGGREGATE(15,3,(TableDiv[[Agency]:[Agency]]=$E903)/(TableDiv[[Agency]:[Agency]]=$E903)*(ROW(TableDiv[Agency])-ROW(TableDiv[[#Headers],[Agency]])),COLUMNS($F$7:AF$7))))</f>
        <v/>
      </c>
      <c r="AG903" s="1069" t="str" cm="1">
        <f t="array" ref="AG903">IF($D903&lt;COLUMNS($F$7:AG$7),"",INDEX(TableDiv[[GASB]:[GASB]],_xlfn.AGGREGATE(15,3,(TableDiv[[Agency]:[Agency]]=$E903)/(TableDiv[[Agency]:[Agency]]=$E903)*(ROW(TableDiv[Agency])-ROW(TableDiv[[#Headers],[Agency]])),COLUMNS($F$7:AG$7))))</f>
        <v/>
      </c>
      <c r="AH903" s="1069" t="str" cm="1">
        <f t="array" ref="AH903">IF($D903&lt;COLUMNS($F$7:AH$7),"",INDEX(TableDiv[[GASB]:[GASB]],_xlfn.AGGREGATE(15,3,(TableDiv[[Agency]:[Agency]]=$E903)/(TableDiv[[Agency]:[Agency]]=$E903)*(ROW(TableDiv[Agency])-ROW(TableDiv[[#Headers],[Agency]])),COLUMNS($F$7:AH$7))))</f>
        <v/>
      </c>
      <c r="AI903" s="1069" t="str" cm="1">
        <f t="array" ref="AI903">IF($D903&lt;COLUMNS($F$7:AI$7),"",INDEX(TableDiv[[GASB]:[GASB]],_xlfn.AGGREGATE(15,3,(TableDiv[[Agency]:[Agency]]=$E903)/(TableDiv[[Agency]:[Agency]]=$E903)*(ROW(TableDiv[Agency])-ROW(TableDiv[[#Headers],[Agency]])),COLUMNS($F$7:AI$7))))</f>
        <v/>
      </c>
      <c r="AJ903" s="1069" t="str" cm="1">
        <f t="array" ref="AJ903">IF($D903&lt;COLUMNS($F$7:AJ$7),"",INDEX(TableDiv[[GASB]:[GASB]],_xlfn.AGGREGATE(15,3,(TableDiv[[Agency]:[Agency]]=$E903)/(TableDiv[[Agency]:[Agency]]=$E903)*(ROW(TableDiv[Agency])-ROW(TableDiv[[#Headers],[Agency]])),COLUMNS($F$7:AJ$7))))</f>
        <v/>
      </c>
      <c r="AK903" s="1069" t="str" cm="1">
        <f t="array" ref="AK903">IF($D903&lt;COLUMNS($F$7:AK$7),"",INDEX(TableDiv[[GASB]:[GASB]],_xlfn.AGGREGATE(15,3,(TableDiv[[Agency]:[Agency]]=$E903)/(TableDiv[[Agency]:[Agency]]=$E903)*(ROW(TableDiv[Agency])-ROW(TableDiv[[#Headers],[Agency]])),COLUMNS($F$7:AK$7))))</f>
        <v/>
      </c>
      <c r="AL903" s="1069" t="str" cm="1">
        <f t="array" ref="AL903">IF($D903&lt;COLUMNS($F$7:AL$7),"",INDEX(TableDiv[[GASB]:[GASB]],_xlfn.AGGREGATE(15,3,(TableDiv[[Agency]:[Agency]]=$E903)/(TableDiv[[Agency]:[Agency]]=$E903)*(ROW(TableDiv[Agency])-ROW(TableDiv[[#Headers],[Agency]])),COLUMNS($F$7:AL$7))))</f>
        <v/>
      </c>
      <c r="AM903" s="1069" t="str" cm="1">
        <f t="array" ref="AM903">IF($D903&lt;COLUMNS($F$7:AM$7),"",INDEX(TableDiv[[GASB]:[GASB]],_xlfn.AGGREGATE(15,3,(TableDiv[[Agency]:[Agency]]=$E903)/(TableDiv[[Agency]:[Agency]]=$E903)*(ROW(TableDiv[Agency])-ROW(TableDiv[[#Headers],[Agency]])),COLUMNS($F$7:AM$7))))</f>
        <v/>
      </c>
      <c r="AN903" s="1069"/>
      <c r="AO903" s="1069"/>
      <c r="AP903" s="1069"/>
      <c r="AQ903" s="1069"/>
      <c r="AR903" s="1069"/>
      <c r="AS903" s="1069"/>
    </row>
    <row r="904" spans="1:45">
      <c r="A904" s="1069"/>
      <c r="B904" s="1069"/>
      <c r="C904" s="1069"/>
      <c r="W904" s="1069" t="str" cm="1">
        <f t="array" ref="W904">IF($D904&lt;COLUMNS($F$7:W$7),"",INDEX(TableDiv[[GASB]:[GASB]],_xlfn.AGGREGATE(15,3,(TableDiv[[Agency]:[Agency]]=$E904)/(TableDiv[[Agency]:[Agency]]=$E904)*(ROW(TableDiv[Agency])-ROW(TableDiv[[#Headers],[Agency]])),COLUMNS($F$7:W$7))))</f>
        <v/>
      </c>
      <c r="X904" s="1069" t="str" cm="1">
        <f t="array" ref="X904">IF($D904&lt;COLUMNS($F$7:X$7),"",INDEX(TableDiv[[GASB]:[GASB]],_xlfn.AGGREGATE(15,3,(TableDiv[[Agency]:[Agency]]=$E904)/(TableDiv[[Agency]:[Agency]]=$E904)*(ROW(TableDiv[Agency])-ROW(TableDiv[[#Headers],[Agency]])),COLUMNS($F$7:X$7))))</f>
        <v/>
      </c>
      <c r="Y904" s="1069" t="str" cm="1">
        <f t="array" ref="Y904">IF($D904&lt;COLUMNS($F$7:Y$7),"",INDEX(TableDiv[[GASB]:[GASB]],_xlfn.AGGREGATE(15,3,(TableDiv[[Agency]:[Agency]]=$E904)/(TableDiv[[Agency]:[Agency]]=$E904)*(ROW(TableDiv[Agency])-ROW(TableDiv[[#Headers],[Agency]])),COLUMNS($F$7:Y$7))))</f>
        <v/>
      </c>
      <c r="Z904" s="1069" t="str" cm="1">
        <f t="array" ref="Z904">IF($D904&lt;COLUMNS($F$7:Z$7),"",INDEX(TableDiv[[GASB]:[GASB]],_xlfn.AGGREGATE(15,3,(TableDiv[[Agency]:[Agency]]=$E904)/(TableDiv[[Agency]:[Agency]]=$E904)*(ROW(TableDiv[Agency])-ROW(TableDiv[[#Headers],[Agency]])),COLUMNS($F$7:Z$7))))</f>
        <v/>
      </c>
      <c r="AA904" s="1069" t="str" cm="1">
        <f t="array" ref="AA904">IF($D904&lt;COLUMNS($F$7:AA$7),"",INDEX(TableDiv[[GASB]:[GASB]],_xlfn.AGGREGATE(15,3,(TableDiv[[Agency]:[Agency]]=$E904)/(TableDiv[[Agency]:[Agency]]=$E904)*(ROW(TableDiv[Agency])-ROW(TableDiv[[#Headers],[Agency]])),COLUMNS($F$7:AA$7))))</f>
        <v/>
      </c>
      <c r="AB904" s="1069" t="str" cm="1">
        <f t="array" ref="AB904">IF($D904&lt;COLUMNS($F$7:AB$7),"",INDEX(TableDiv[[GASB]:[GASB]],_xlfn.AGGREGATE(15,3,(TableDiv[[Agency]:[Agency]]=$E904)/(TableDiv[[Agency]:[Agency]]=$E904)*(ROW(TableDiv[Agency])-ROW(TableDiv[[#Headers],[Agency]])),COLUMNS($F$7:AB$7))))</f>
        <v/>
      </c>
      <c r="AC904" s="1069" t="str" cm="1">
        <f t="array" ref="AC904">IF($D904&lt;COLUMNS($F$7:AC$7),"",INDEX(TableDiv[[GASB]:[GASB]],_xlfn.AGGREGATE(15,3,(TableDiv[[Agency]:[Agency]]=$E904)/(TableDiv[[Agency]:[Agency]]=$E904)*(ROW(TableDiv[Agency])-ROW(TableDiv[[#Headers],[Agency]])),COLUMNS($F$7:AC$7))))</f>
        <v/>
      </c>
      <c r="AD904" s="1069" t="str" cm="1">
        <f t="array" ref="AD904">IF($D904&lt;COLUMNS($F$7:AD$7),"",INDEX(TableDiv[[GASB]:[GASB]],_xlfn.AGGREGATE(15,3,(TableDiv[[Agency]:[Agency]]=$E904)/(TableDiv[[Agency]:[Agency]]=$E904)*(ROW(TableDiv[Agency])-ROW(TableDiv[[#Headers],[Agency]])),COLUMNS($F$7:AD$7))))</f>
        <v/>
      </c>
      <c r="AE904" s="1069" t="str" cm="1">
        <f t="array" ref="AE904">IF($D904&lt;COLUMNS($F$7:AE$7),"",INDEX(TableDiv[[GASB]:[GASB]],_xlfn.AGGREGATE(15,3,(TableDiv[[Agency]:[Agency]]=$E904)/(TableDiv[[Agency]:[Agency]]=$E904)*(ROW(TableDiv[Agency])-ROW(TableDiv[[#Headers],[Agency]])),COLUMNS($F$7:AE$7))))</f>
        <v/>
      </c>
      <c r="AF904" s="1069" t="str" cm="1">
        <f t="array" ref="AF904">IF($D904&lt;COLUMNS($F$7:AF$7),"",INDEX(TableDiv[[GASB]:[GASB]],_xlfn.AGGREGATE(15,3,(TableDiv[[Agency]:[Agency]]=$E904)/(TableDiv[[Agency]:[Agency]]=$E904)*(ROW(TableDiv[Agency])-ROW(TableDiv[[#Headers],[Agency]])),COLUMNS($F$7:AF$7))))</f>
        <v/>
      </c>
      <c r="AG904" s="1069" t="str" cm="1">
        <f t="array" ref="AG904">IF($D904&lt;COLUMNS($F$7:AG$7),"",INDEX(TableDiv[[GASB]:[GASB]],_xlfn.AGGREGATE(15,3,(TableDiv[[Agency]:[Agency]]=$E904)/(TableDiv[[Agency]:[Agency]]=$E904)*(ROW(TableDiv[Agency])-ROW(TableDiv[[#Headers],[Agency]])),COLUMNS($F$7:AG$7))))</f>
        <v/>
      </c>
      <c r="AH904" s="1069" t="str" cm="1">
        <f t="array" ref="AH904">IF($D904&lt;COLUMNS($F$7:AH$7),"",INDEX(TableDiv[[GASB]:[GASB]],_xlfn.AGGREGATE(15,3,(TableDiv[[Agency]:[Agency]]=$E904)/(TableDiv[[Agency]:[Agency]]=$E904)*(ROW(TableDiv[Agency])-ROW(TableDiv[[#Headers],[Agency]])),COLUMNS($F$7:AH$7))))</f>
        <v/>
      </c>
      <c r="AI904" s="1069" t="str" cm="1">
        <f t="array" ref="AI904">IF($D904&lt;COLUMNS($F$7:AI$7),"",INDEX(TableDiv[[GASB]:[GASB]],_xlfn.AGGREGATE(15,3,(TableDiv[[Agency]:[Agency]]=$E904)/(TableDiv[[Agency]:[Agency]]=$E904)*(ROW(TableDiv[Agency])-ROW(TableDiv[[#Headers],[Agency]])),COLUMNS($F$7:AI$7))))</f>
        <v/>
      </c>
      <c r="AJ904" s="1069" t="str" cm="1">
        <f t="array" ref="AJ904">IF($D904&lt;COLUMNS($F$7:AJ$7),"",INDEX(TableDiv[[GASB]:[GASB]],_xlfn.AGGREGATE(15,3,(TableDiv[[Agency]:[Agency]]=$E904)/(TableDiv[[Agency]:[Agency]]=$E904)*(ROW(TableDiv[Agency])-ROW(TableDiv[[#Headers],[Agency]])),COLUMNS($F$7:AJ$7))))</f>
        <v/>
      </c>
      <c r="AK904" s="1069" t="str" cm="1">
        <f t="array" ref="AK904">IF($D904&lt;COLUMNS($F$7:AK$7),"",INDEX(TableDiv[[GASB]:[GASB]],_xlfn.AGGREGATE(15,3,(TableDiv[[Agency]:[Agency]]=$E904)/(TableDiv[[Agency]:[Agency]]=$E904)*(ROW(TableDiv[Agency])-ROW(TableDiv[[#Headers],[Agency]])),COLUMNS($F$7:AK$7))))</f>
        <v/>
      </c>
      <c r="AL904" s="1069" t="str" cm="1">
        <f t="array" ref="AL904">IF($D904&lt;COLUMNS($F$7:AL$7),"",INDEX(TableDiv[[GASB]:[GASB]],_xlfn.AGGREGATE(15,3,(TableDiv[[Agency]:[Agency]]=$E904)/(TableDiv[[Agency]:[Agency]]=$E904)*(ROW(TableDiv[Agency])-ROW(TableDiv[[#Headers],[Agency]])),COLUMNS($F$7:AL$7))))</f>
        <v/>
      </c>
      <c r="AM904" s="1069" t="str" cm="1">
        <f t="array" ref="AM904">IF($D904&lt;COLUMNS($F$7:AM$7),"",INDEX(TableDiv[[GASB]:[GASB]],_xlfn.AGGREGATE(15,3,(TableDiv[[Agency]:[Agency]]=$E904)/(TableDiv[[Agency]:[Agency]]=$E904)*(ROW(TableDiv[Agency])-ROW(TableDiv[[#Headers],[Agency]])),COLUMNS($F$7:AM$7))))</f>
        <v/>
      </c>
      <c r="AN904" s="1069"/>
      <c r="AO904" s="1069"/>
      <c r="AP904" s="1069"/>
      <c r="AQ904" s="1069"/>
      <c r="AR904" s="1069"/>
      <c r="AS904" s="1069"/>
    </row>
    <row r="905" spans="1:45">
      <c r="A905" s="1069"/>
      <c r="B905" s="1069"/>
      <c r="C905" s="1069"/>
      <c r="W905" s="1069" t="str" cm="1">
        <f t="array" ref="W905">IF($D905&lt;COLUMNS($F$7:W$7),"",INDEX(TableDiv[[GASB]:[GASB]],_xlfn.AGGREGATE(15,3,(TableDiv[[Agency]:[Agency]]=$E905)/(TableDiv[[Agency]:[Agency]]=$E905)*(ROW(TableDiv[Agency])-ROW(TableDiv[[#Headers],[Agency]])),COLUMNS($F$7:W$7))))</f>
        <v/>
      </c>
      <c r="X905" s="1069" t="str" cm="1">
        <f t="array" ref="X905">IF($D905&lt;COLUMNS($F$7:X$7),"",INDEX(TableDiv[[GASB]:[GASB]],_xlfn.AGGREGATE(15,3,(TableDiv[[Agency]:[Agency]]=$E905)/(TableDiv[[Agency]:[Agency]]=$E905)*(ROW(TableDiv[Agency])-ROW(TableDiv[[#Headers],[Agency]])),COLUMNS($F$7:X$7))))</f>
        <v/>
      </c>
      <c r="Y905" s="1069" t="str" cm="1">
        <f t="array" ref="Y905">IF($D905&lt;COLUMNS($F$7:Y$7),"",INDEX(TableDiv[[GASB]:[GASB]],_xlfn.AGGREGATE(15,3,(TableDiv[[Agency]:[Agency]]=$E905)/(TableDiv[[Agency]:[Agency]]=$E905)*(ROW(TableDiv[Agency])-ROW(TableDiv[[#Headers],[Agency]])),COLUMNS($F$7:Y$7))))</f>
        <v/>
      </c>
      <c r="Z905" s="1069" t="str" cm="1">
        <f t="array" ref="Z905">IF($D905&lt;COLUMNS($F$7:Z$7),"",INDEX(TableDiv[[GASB]:[GASB]],_xlfn.AGGREGATE(15,3,(TableDiv[[Agency]:[Agency]]=$E905)/(TableDiv[[Agency]:[Agency]]=$E905)*(ROW(TableDiv[Agency])-ROW(TableDiv[[#Headers],[Agency]])),COLUMNS($F$7:Z$7))))</f>
        <v/>
      </c>
      <c r="AA905" s="1069" t="str" cm="1">
        <f t="array" ref="AA905">IF($D905&lt;COLUMNS($F$7:AA$7),"",INDEX(TableDiv[[GASB]:[GASB]],_xlfn.AGGREGATE(15,3,(TableDiv[[Agency]:[Agency]]=$E905)/(TableDiv[[Agency]:[Agency]]=$E905)*(ROW(TableDiv[Agency])-ROW(TableDiv[[#Headers],[Agency]])),COLUMNS($F$7:AA$7))))</f>
        <v/>
      </c>
      <c r="AB905" s="1069" t="str" cm="1">
        <f t="array" ref="AB905">IF($D905&lt;COLUMNS($F$7:AB$7),"",INDEX(TableDiv[[GASB]:[GASB]],_xlfn.AGGREGATE(15,3,(TableDiv[[Agency]:[Agency]]=$E905)/(TableDiv[[Agency]:[Agency]]=$E905)*(ROW(TableDiv[Agency])-ROW(TableDiv[[#Headers],[Agency]])),COLUMNS($F$7:AB$7))))</f>
        <v/>
      </c>
      <c r="AC905" s="1069" t="str" cm="1">
        <f t="array" ref="AC905">IF($D905&lt;COLUMNS($F$7:AC$7),"",INDEX(TableDiv[[GASB]:[GASB]],_xlfn.AGGREGATE(15,3,(TableDiv[[Agency]:[Agency]]=$E905)/(TableDiv[[Agency]:[Agency]]=$E905)*(ROW(TableDiv[Agency])-ROW(TableDiv[[#Headers],[Agency]])),COLUMNS($F$7:AC$7))))</f>
        <v/>
      </c>
      <c r="AD905" s="1069" t="str" cm="1">
        <f t="array" ref="AD905">IF($D905&lt;COLUMNS($F$7:AD$7),"",INDEX(TableDiv[[GASB]:[GASB]],_xlfn.AGGREGATE(15,3,(TableDiv[[Agency]:[Agency]]=$E905)/(TableDiv[[Agency]:[Agency]]=$E905)*(ROW(TableDiv[Agency])-ROW(TableDiv[[#Headers],[Agency]])),COLUMNS($F$7:AD$7))))</f>
        <v/>
      </c>
      <c r="AE905" s="1069" t="str" cm="1">
        <f t="array" ref="AE905">IF($D905&lt;COLUMNS($F$7:AE$7),"",INDEX(TableDiv[[GASB]:[GASB]],_xlfn.AGGREGATE(15,3,(TableDiv[[Agency]:[Agency]]=$E905)/(TableDiv[[Agency]:[Agency]]=$E905)*(ROW(TableDiv[Agency])-ROW(TableDiv[[#Headers],[Agency]])),COLUMNS($F$7:AE$7))))</f>
        <v/>
      </c>
      <c r="AF905" s="1069" t="str" cm="1">
        <f t="array" ref="AF905">IF($D905&lt;COLUMNS($F$7:AF$7),"",INDEX(TableDiv[[GASB]:[GASB]],_xlfn.AGGREGATE(15,3,(TableDiv[[Agency]:[Agency]]=$E905)/(TableDiv[[Agency]:[Agency]]=$E905)*(ROW(TableDiv[Agency])-ROW(TableDiv[[#Headers],[Agency]])),COLUMNS($F$7:AF$7))))</f>
        <v/>
      </c>
      <c r="AG905" s="1069" t="str" cm="1">
        <f t="array" ref="AG905">IF($D905&lt;COLUMNS($F$7:AG$7),"",INDEX(TableDiv[[GASB]:[GASB]],_xlfn.AGGREGATE(15,3,(TableDiv[[Agency]:[Agency]]=$E905)/(TableDiv[[Agency]:[Agency]]=$E905)*(ROW(TableDiv[Agency])-ROW(TableDiv[[#Headers],[Agency]])),COLUMNS($F$7:AG$7))))</f>
        <v/>
      </c>
      <c r="AH905" s="1069" t="str" cm="1">
        <f t="array" ref="AH905">IF($D905&lt;COLUMNS($F$7:AH$7),"",INDEX(TableDiv[[GASB]:[GASB]],_xlfn.AGGREGATE(15,3,(TableDiv[[Agency]:[Agency]]=$E905)/(TableDiv[[Agency]:[Agency]]=$E905)*(ROW(TableDiv[Agency])-ROW(TableDiv[[#Headers],[Agency]])),COLUMNS($F$7:AH$7))))</f>
        <v/>
      </c>
      <c r="AI905" s="1069" t="str" cm="1">
        <f t="array" ref="AI905">IF($D905&lt;COLUMNS($F$7:AI$7),"",INDEX(TableDiv[[GASB]:[GASB]],_xlfn.AGGREGATE(15,3,(TableDiv[[Agency]:[Agency]]=$E905)/(TableDiv[[Agency]:[Agency]]=$E905)*(ROW(TableDiv[Agency])-ROW(TableDiv[[#Headers],[Agency]])),COLUMNS($F$7:AI$7))))</f>
        <v/>
      </c>
      <c r="AJ905" s="1069" t="str" cm="1">
        <f t="array" ref="AJ905">IF($D905&lt;COLUMNS($F$7:AJ$7),"",INDEX(TableDiv[[GASB]:[GASB]],_xlfn.AGGREGATE(15,3,(TableDiv[[Agency]:[Agency]]=$E905)/(TableDiv[[Agency]:[Agency]]=$E905)*(ROW(TableDiv[Agency])-ROW(TableDiv[[#Headers],[Agency]])),COLUMNS($F$7:AJ$7))))</f>
        <v/>
      </c>
      <c r="AK905" s="1069" t="str" cm="1">
        <f t="array" ref="AK905">IF($D905&lt;COLUMNS($F$7:AK$7),"",INDEX(TableDiv[[GASB]:[GASB]],_xlfn.AGGREGATE(15,3,(TableDiv[[Agency]:[Agency]]=$E905)/(TableDiv[[Agency]:[Agency]]=$E905)*(ROW(TableDiv[Agency])-ROW(TableDiv[[#Headers],[Agency]])),COLUMNS($F$7:AK$7))))</f>
        <v/>
      </c>
      <c r="AL905" s="1069" t="str" cm="1">
        <f t="array" ref="AL905">IF($D905&lt;COLUMNS($F$7:AL$7),"",INDEX(TableDiv[[GASB]:[GASB]],_xlfn.AGGREGATE(15,3,(TableDiv[[Agency]:[Agency]]=$E905)/(TableDiv[[Agency]:[Agency]]=$E905)*(ROW(TableDiv[Agency])-ROW(TableDiv[[#Headers],[Agency]])),COLUMNS($F$7:AL$7))))</f>
        <v/>
      </c>
      <c r="AM905" s="1069" t="str" cm="1">
        <f t="array" ref="AM905">IF($D905&lt;COLUMNS($F$7:AM$7),"",INDEX(TableDiv[[GASB]:[GASB]],_xlfn.AGGREGATE(15,3,(TableDiv[[Agency]:[Agency]]=$E905)/(TableDiv[[Agency]:[Agency]]=$E905)*(ROW(TableDiv[Agency])-ROW(TableDiv[[#Headers],[Agency]])),COLUMNS($F$7:AM$7))))</f>
        <v/>
      </c>
      <c r="AN905" s="1069"/>
      <c r="AO905" s="1069"/>
      <c r="AP905" s="1069"/>
      <c r="AQ905" s="1069"/>
      <c r="AR905" s="1069"/>
      <c r="AS905" s="1069"/>
    </row>
    <row r="906" spans="1:45">
      <c r="A906" s="1069"/>
      <c r="B906" s="1069"/>
      <c r="C906" s="1069"/>
      <c r="W906" s="1069" t="str" cm="1">
        <f t="array" ref="W906">IF($D906&lt;COLUMNS($F$7:W$7),"",INDEX(TableDiv[[GASB]:[GASB]],_xlfn.AGGREGATE(15,3,(TableDiv[[Agency]:[Agency]]=$E906)/(TableDiv[[Agency]:[Agency]]=$E906)*(ROW(TableDiv[Agency])-ROW(TableDiv[[#Headers],[Agency]])),COLUMNS($F$7:W$7))))</f>
        <v/>
      </c>
      <c r="X906" s="1069" t="str" cm="1">
        <f t="array" ref="X906">IF($D906&lt;COLUMNS($F$7:X$7),"",INDEX(TableDiv[[GASB]:[GASB]],_xlfn.AGGREGATE(15,3,(TableDiv[[Agency]:[Agency]]=$E906)/(TableDiv[[Agency]:[Agency]]=$E906)*(ROW(TableDiv[Agency])-ROW(TableDiv[[#Headers],[Agency]])),COLUMNS($F$7:X$7))))</f>
        <v/>
      </c>
      <c r="Y906" s="1069" t="str" cm="1">
        <f t="array" ref="Y906">IF($D906&lt;COLUMNS($F$7:Y$7),"",INDEX(TableDiv[[GASB]:[GASB]],_xlfn.AGGREGATE(15,3,(TableDiv[[Agency]:[Agency]]=$E906)/(TableDiv[[Agency]:[Agency]]=$E906)*(ROW(TableDiv[Agency])-ROW(TableDiv[[#Headers],[Agency]])),COLUMNS($F$7:Y$7))))</f>
        <v/>
      </c>
      <c r="Z906" s="1069" t="str" cm="1">
        <f t="array" ref="Z906">IF($D906&lt;COLUMNS($F$7:Z$7),"",INDEX(TableDiv[[GASB]:[GASB]],_xlfn.AGGREGATE(15,3,(TableDiv[[Agency]:[Agency]]=$E906)/(TableDiv[[Agency]:[Agency]]=$E906)*(ROW(TableDiv[Agency])-ROW(TableDiv[[#Headers],[Agency]])),COLUMNS($F$7:Z$7))))</f>
        <v/>
      </c>
      <c r="AA906" s="1069" t="str" cm="1">
        <f t="array" ref="AA906">IF($D906&lt;COLUMNS($F$7:AA$7),"",INDEX(TableDiv[[GASB]:[GASB]],_xlfn.AGGREGATE(15,3,(TableDiv[[Agency]:[Agency]]=$E906)/(TableDiv[[Agency]:[Agency]]=$E906)*(ROW(TableDiv[Agency])-ROW(TableDiv[[#Headers],[Agency]])),COLUMNS($F$7:AA$7))))</f>
        <v/>
      </c>
      <c r="AB906" s="1069" t="str" cm="1">
        <f t="array" ref="AB906">IF($D906&lt;COLUMNS($F$7:AB$7),"",INDEX(TableDiv[[GASB]:[GASB]],_xlfn.AGGREGATE(15,3,(TableDiv[[Agency]:[Agency]]=$E906)/(TableDiv[[Agency]:[Agency]]=$E906)*(ROW(TableDiv[Agency])-ROW(TableDiv[[#Headers],[Agency]])),COLUMNS($F$7:AB$7))))</f>
        <v/>
      </c>
      <c r="AC906" s="1069" t="str" cm="1">
        <f t="array" ref="AC906">IF($D906&lt;COLUMNS($F$7:AC$7),"",INDEX(TableDiv[[GASB]:[GASB]],_xlfn.AGGREGATE(15,3,(TableDiv[[Agency]:[Agency]]=$E906)/(TableDiv[[Agency]:[Agency]]=$E906)*(ROW(TableDiv[Agency])-ROW(TableDiv[[#Headers],[Agency]])),COLUMNS($F$7:AC$7))))</f>
        <v/>
      </c>
      <c r="AD906" s="1069" t="str" cm="1">
        <f t="array" ref="AD906">IF($D906&lt;COLUMNS($F$7:AD$7),"",INDEX(TableDiv[[GASB]:[GASB]],_xlfn.AGGREGATE(15,3,(TableDiv[[Agency]:[Agency]]=$E906)/(TableDiv[[Agency]:[Agency]]=$E906)*(ROW(TableDiv[Agency])-ROW(TableDiv[[#Headers],[Agency]])),COLUMNS($F$7:AD$7))))</f>
        <v/>
      </c>
      <c r="AE906" s="1069" t="str" cm="1">
        <f t="array" ref="AE906">IF($D906&lt;COLUMNS($F$7:AE$7),"",INDEX(TableDiv[[GASB]:[GASB]],_xlfn.AGGREGATE(15,3,(TableDiv[[Agency]:[Agency]]=$E906)/(TableDiv[[Agency]:[Agency]]=$E906)*(ROW(TableDiv[Agency])-ROW(TableDiv[[#Headers],[Agency]])),COLUMNS($F$7:AE$7))))</f>
        <v/>
      </c>
      <c r="AF906" s="1069" t="str" cm="1">
        <f t="array" ref="AF906">IF($D906&lt;COLUMNS($F$7:AF$7),"",INDEX(TableDiv[[GASB]:[GASB]],_xlfn.AGGREGATE(15,3,(TableDiv[[Agency]:[Agency]]=$E906)/(TableDiv[[Agency]:[Agency]]=$E906)*(ROW(TableDiv[Agency])-ROW(TableDiv[[#Headers],[Agency]])),COLUMNS($F$7:AF$7))))</f>
        <v/>
      </c>
      <c r="AG906" s="1069" t="str" cm="1">
        <f t="array" ref="AG906">IF($D906&lt;COLUMNS($F$7:AG$7),"",INDEX(TableDiv[[GASB]:[GASB]],_xlfn.AGGREGATE(15,3,(TableDiv[[Agency]:[Agency]]=$E906)/(TableDiv[[Agency]:[Agency]]=$E906)*(ROW(TableDiv[Agency])-ROW(TableDiv[[#Headers],[Agency]])),COLUMNS($F$7:AG$7))))</f>
        <v/>
      </c>
      <c r="AH906" s="1069" t="str" cm="1">
        <f t="array" ref="AH906">IF($D906&lt;COLUMNS($F$7:AH$7),"",INDEX(TableDiv[[GASB]:[GASB]],_xlfn.AGGREGATE(15,3,(TableDiv[[Agency]:[Agency]]=$E906)/(TableDiv[[Agency]:[Agency]]=$E906)*(ROW(TableDiv[Agency])-ROW(TableDiv[[#Headers],[Agency]])),COLUMNS($F$7:AH$7))))</f>
        <v/>
      </c>
      <c r="AI906" s="1069" t="str" cm="1">
        <f t="array" ref="AI906">IF($D906&lt;COLUMNS($F$7:AI$7),"",INDEX(TableDiv[[GASB]:[GASB]],_xlfn.AGGREGATE(15,3,(TableDiv[[Agency]:[Agency]]=$E906)/(TableDiv[[Agency]:[Agency]]=$E906)*(ROW(TableDiv[Agency])-ROW(TableDiv[[#Headers],[Agency]])),COLUMNS($F$7:AI$7))))</f>
        <v/>
      </c>
      <c r="AJ906" s="1069" t="str" cm="1">
        <f t="array" ref="AJ906">IF($D906&lt;COLUMNS($F$7:AJ$7),"",INDEX(TableDiv[[GASB]:[GASB]],_xlfn.AGGREGATE(15,3,(TableDiv[[Agency]:[Agency]]=$E906)/(TableDiv[[Agency]:[Agency]]=$E906)*(ROW(TableDiv[Agency])-ROW(TableDiv[[#Headers],[Agency]])),COLUMNS($F$7:AJ$7))))</f>
        <v/>
      </c>
      <c r="AK906" s="1069" t="str" cm="1">
        <f t="array" ref="AK906">IF($D906&lt;COLUMNS($F$7:AK$7),"",INDEX(TableDiv[[GASB]:[GASB]],_xlfn.AGGREGATE(15,3,(TableDiv[[Agency]:[Agency]]=$E906)/(TableDiv[[Agency]:[Agency]]=$E906)*(ROW(TableDiv[Agency])-ROW(TableDiv[[#Headers],[Agency]])),COLUMNS($F$7:AK$7))))</f>
        <v/>
      </c>
      <c r="AL906" s="1069" t="str" cm="1">
        <f t="array" ref="AL906">IF($D906&lt;COLUMNS($F$7:AL$7),"",INDEX(TableDiv[[GASB]:[GASB]],_xlfn.AGGREGATE(15,3,(TableDiv[[Agency]:[Agency]]=$E906)/(TableDiv[[Agency]:[Agency]]=$E906)*(ROW(TableDiv[Agency])-ROW(TableDiv[[#Headers],[Agency]])),COLUMNS($F$7:AL$7))))</f>
        <v/>
      </c>
      <c r="AM906" s="1069" t="str" cm="1">
        <f t="array" ref="AM906">IF($D906&lt;COLUMNS($F$7:AM$7),"",INDEX(TableDiv[[GASB]:[GASB]],_xlfn.AGGREGATE(15,3,(TableDiv[[Agency]:[Agency]]=$E906)/(TableDiv[[Agency]:[Agency]]=$E906)*(ROW(TableDiv[Agency])-ROW(TableDiv[[#Headers],[Agency]])),COLUMNS($F$7:AM$7))))</f>
        <v/>
      </c>
      <c r="AN906" s="1069"/>
      <c r="AO906" s="1069"/>
      <c r="AP906" s="1069"/>
      <c r="AQ906" s="1069"/>
      <c r="AR906" s="1069"/>
      <c r="AS906" s="1069"/>
    </row>
    <row r="907" spans="1:45">
      <c r="A907" s="1069"/>
      <c r="B907" s="1069"/>
      <c r="C907" s="1069"/>
      <c r="W907" s="1069" t="str" cm="1">
        <f t="array" ref="W907">IF($D907&lt;COLUMNS($F$7:W$7),"",INDEX(TableDiv[[GASB]:[GASB]],_xlfn.AGGREGATE(15,3,(TableDiv[[Agency]:[Agency]]=$E907)/(TableDiv[[Agency]:[Agency]]=$E907)*(ROW(TableDiv[Agency])-ROW(TableDiv[[#Headers],[Agency]])),COLUMNS($F$7:W$7))))</f>
        <v/>
      </c>
      <c r="X907" s="1069" t="str" cm="1">
        <f t="array" ref="X907">IF($D907&lt;COLUMNS($F$7:X$7),"",INDEX(TableDiv[[GASB]:[GASB]],_xlfn.AGGREGATE(15,3,(TableDiv[[Agency]:[Agency]]=$E907)/(TableDiv[[Agency]:[Agency]]=$E907)*(ROW(TableDiv[Agency])-ROW(TableDiv[[#Headers],[Agency]])),COLUMNS($F$7:X$7))))</f>
        <v/>
      </c>
      <c r="Y907" s="1069" t="str" cm="1">
        <f t="array" ref="Y907">IF($D907&lt;COLUMNS($F$7:Y$7),"",INDEX(TableDiv[[GASB]:[GASB]],_xlfn.AGGREGATE(15,3,(TableDiv[[Agency]:[Agency]]=$E907)/(TableDiv[[Agency]:[Agency]]=$E907)*(ROW(TableDiv[Agency])-ROW(TableDiv[[#Headers],[Agency]])),COLUMNS($F$7:Y$7))))</f>
        <v/>
      </c>
      <c r="Z907" s="1069" t="str" cm="1">
        <f t="array" ref="Z907">IF($D907&lt;COLUMNS($F$7:Z$7),"",INDEX(TableDiv[[GASB]:[GASB]],_xlfn.AGGREGATE(15,3,(TableDiv[[Agency]:[Agency]]=$E907)/(TableDiv[[Agency]:[Agency]]=$E907)*(ROW(TableDiv[Agency])-ROW(TableDiv[[#Headers],[Agency]])),COLUMNS($F$7:Z$7))))</f>
        <v/>
      </c>
      <c r="AA907" s="1069" t="str" cm="1">
        <f t="array" ref="AA907">IF($D907&lt;COLUMNS($F$7:AA$7),"",INDEX(TableDiv[[GASB]:[GASB]],_xlfn.AGGREGATE(15,3,(TableDiv[[Agency]:[Agency]]=$E907)/(TableDiv[[Agency]:[Agency]]=$E907)*(ROW(TableDiv[Agency])-ROW(TableDiv[[#Headers],[Agency]])),COLUMNS($F$7:AA$7))))</f>
        <v/>
      </c>
      <c r="AB907" s="1069" t="str" cm="1">
        <f t="array" ref="AB907">IF($D907&lt;COLUMNS($F$7:AB$7),"",INDEX(TableDiv[[GASB]:[GASB]],_xlfn.AGGREGATE(15,3,(TableDiv[[Agency]:[Agency]]=$E907)/(TableDiv[[Agency]:[Agency]]=$E907)*(ROW(TableDiv[Agency])-ROW(TableDiv[[#Headers],[Agency]])),COLUMNS($F$7:AB$7))))</f>
        <v/>
      </c>
      <c r="AC907" s="1069" t="str" cm="1">
        <f t="array" ref="AC907">IF($D907&lt;COLUMNS($F$7:AC$7),"",INDEX(TableDiv[[GASB]:[GASB]],_xlfn.AGGREGATE(15,3,(TableDiv[[Agency]:[Agency]]=$E907)/(TableDiv[[Agency]:[Agency]]=$E907)*(ROW(TableDiv[Agency])-ROW(TableDiv[[#Headers],[Agency]])),COLUMNS($F$7:AC$7))))</f>
        <v/>
      </c>
      <c r="AD907" s="1069" t="str" cm="1">
        <f t="array" ref="AD907">IF($D907&lt;COLUMNS($F$7:AD$7),"",INDEX(TableDiv[[GASB]:[GASB]],_xlfn.AGGREGATE(15,3,(TableDiv[[Agency]:[Agency]]=$E907)/(TableDiv[[Agency]:[Agency]]=$E907)*(ROW(TableDiv[Agency])-ROW(TableDiv[[#Headers],[Agency]])),COLUMNS($F$7:AD$7))))</f>
        <v/>
      </c>
      <c r="AE907" s="1069" t="str" cm="1">
        <f t="array" ref="AE907">IF($D907&lt;COLUMNS($F$7:AE$7),"",INDEX(TableDiv[[GASB]:[GASB]],_xlfn.AGGREGATE(15,3,(TableDiv[[Agency]:[Agency]]=$E907)/(TableDiv[[Agency]:[Agency]]=$E907)*(ROW(TableDiv[Agency])-ROW(TableDiv[[#Headers],[Agency]])),COLUMNS($F$7:AE$7))))</f>
        <v/>
      </c>
      <c r="AF907" s="1069" t="str" cm="1">
        <f t="array" ref="AF907">IF($D907&lt;COLUMNS($F$7:AF$7),"",INDEX(TableDiv[[GASB]:[GASB]],_xlfn.AGGREGATE(15,3,(TableDiv[[Agency]:[Agency]]=$E907)/(TableDiv[[Agency]:[Agency]]=$E907)*(ROW(TableDiv[Agency])-ROW(TableDiv[[#Headers],[Agency]])),COLUMNS($F$7:AF$7))))</f>
        <v/>
      </c>
      <c r="AG907" s="1069" t="str" cm="1">
        <f t="array" ref="AG907">IF($D907&lt;COLUMNS($F$7:AG$7),"",INDEX(TableDiv[[GASB]:[GASB]],_xlfn.AGGREGATE(15,3,(TableDiv[[Agency]:[Agency]]=$E907)/(TableDiv[[Agency]:[Agency]]=$E907)*(ROW(TableDiv[Agency])-ROW(TableDiv[[#Headers],[Agency]])),COLUMNS($F$7:AG$7))))</f>
        <v/>
      </c>
      <c r="AH907" s="1069" t="str" cm="1">
        <f t="array" ref="AH907">IF($D907&lt;COLUMNS($F$7:AH$7),"",INDEX(TableDiv[[GASB]:[GASB]],_xlfn.AGGREGATE(15,3,(TableDiv[[Agency]:[Agency]]=$E907)/(TableDiv[[Agency]:[Agency]]=$E907)*(ROW(TableDiv[Agency])-ROW(TableDiv[[#Headers],[Agency]])),COLUMNS($F$7:AH$7))))</f>
        <v/>
      </c>
      <c r="AI907" s="1069" t="str" cm="1">
        <f t="array" ref="AI907">IF($D907&lt;COLUMNS($F$7:AI$7),"",INDEX(TableDiv[[GASB]:[GASB]],_xlfn.AGGREGATE(15,3,(TableDiv[[Agency]:[Agency]]=$E907)/(TableDiv[[Agency]:[Agency]]=$E907)*(ROW(TableDiv[Agency])-ROW(TableDiv[[#Headers],[Agency]])),COLUMNS($F$7:AI$7))))</f>
        <v/>
      </c>
      <c r="AJ907" s="1069" t="str" cm="1">
        <f t="array" ref="AJ907">IF($D907&lt;COLUMNS($F$7:AJ$7),"",INDEX(TableDiv[[GASB]:[GASB]],_xlfn.AGGREGATE(15,3,(TableDiv[[Agency]:[Agency]]=$E907)/(TableDiv[[Agency]:[Agency]]=$E907)*(ROW(TableDiv[Agency])-ROW(TableDiv[[#Headers],[Agency]])),COLUMNS($F$7:AJ$7))))</f>
        <v/>
      </c>
      <c r="AK907" s="1069" t="str" cm="1">
        <f t="array" ref="AK907">IF($D907&lt;COLUMNS($F$7:AK$7),"",INDEX(TableDiv[[GASB]:[GASB]],_xlfn.AGGREGATE(15,3,(TableDiv[[Agency]:[Agency]]=$E907)/(TableDiv[[Agency]:[Agency]]=$E907)*(ROW(TableDiv[Agency])-ROW(TableDiv[[#Headers],[Agency]])),COLUMNS($F$7:AK$7))))</f>
        <v/>
      </c>
      <c r="AL907" s="1069" t="str" cm="1">
        <f t="array" ref="AL907">IF($D907&lt;COLUMNS($F$7:AL$7),"",INDEX(TableDiv[[GASB]:[GASB]],_xlfn.AGGREGATE(15,3,(TableDiv[[Agency]:[Agency]]=$E907)/(TableDiv[[Agency]:[Agency]]=$E907)*(ROW(TableDiv[Agency])-ROW(TableDiv[[#Headers],[Agency]])),COLUMNS($F$7:AL$7))))</f>
        <v/>
      </c>
      <c r="AM907" s="1069" t="str" cm="1">
        <f t="array" ref="AM907">IF($D907&lt;COLUMNS($F$7:AM$7),"",INDEX(TableDiv[[GASB]:[GASB]],_xlfn.AGGREGATE(15,3,(TableDiv[[Agency]:[Agency]]=$E907)/(TableDiv[[Agency]:[Agency]]=$E907)*(ROW(TableDiv[Agency])-ROW(TableDiv[[#Headers],[Agency]])),COLUMNS($F$7:AM$7))))</f>
        <v/>
      </c>
      <c r="AN907" s="1069"/>
      <c r="AO907" s="1069"/>
      <c r="AP907" s="1069"/>
      <c r="AQ907" s="1069"/>
      <c r="AR907" s="1069"/>
      <c r="AS907" s="1069"/>
    </row>
    <row r="908" spans="1:45">
      <c r="A908" s="1069"/>
      <c r="B908" s="1069"/>
      <c r="C908" s="1069"/>
      <c r="W908" s="1069" t="str" cm="1">
        <f t="array" ref="W908">IF($D908&lt;COLUMNS($F$7:W$7),"",INDEX(TableDiv[[GASB]:[GASB]],_xlfn.AGGREGATE(15,3,(TableDiv[[Agency]:[Agency]]=$E908)/(TableDiv[[Agency]:[Agency]]=$E908)*(ROW(TableDiv[Agency])-ROW(TableDiv[[#Headers],[Agency]])),COLUMNS($F$7:W$7))))</f>
        <v/>
      </c>
      <c r="X908" s="1069" t="str" cm="1">
        <f t="array" ref="X908">IF($D908&lt;COLUMNS($F$7:X$7),"",INDEX(TableDiv[[GASB]:[GASB]],_xlfn.AGGREGATE(15,3,(TableDiv[[Agency]:[Agency]]=$E908)/(TableDiv[[Agency]:[Agency]]=$E908)*(ROW(TableDiv[Agency])-ROW(TableDiv[[#Headers],[Agency]])),COLUMNS($F$7:X$7))))</f>
        <v/>
      </c>
      <c r="Y908" s="1069" t="str" cm="1">
        <f t="array" ref="Y908">IF($D908&lt;COLUMNS($F$7:Y$7),"",INDEX(TableDiv[[GASB]:[GASB]],_xlfn.AGGREGATE(15,3,(TableDiv[[Agency]:[Agency]]=$E908)/(TableDiv[[Agency]:[Agency]]=$E908)*(ROW(TableDiv[Agency])-ROW(TableDiv[[#Headers],[Agency]])),COLUMNS($F$7:Y$7))))</f>
        <v/>
      </c>
      <c r="Z908" s="1069" t="str" cm="1">
        <f t="array" ref="Z908">IF($D908&lt;COLUMNS($F$7:Z$7),"",INDEX(TableDiv[[GASB]:[GASB]],_xlfn.AGGREGATE(15,3,(TableDiv[[Agency]:[Agency]]=$E908)/(TableDiv[[Agency]:[Agency]]=$E908)*(ROW(TableDiv[Agency])-ROW(TableDiv[[#Headers],[Agency]])),COLUMNS($F$7:Z$7))))</f>
        <v/>
      </c>
      <c r="AA908" s="1069" t="str" cm="1">
        <f t="array" ref="AA908">IF($D908&lt;COLUMNS($F$7:AA$7),"",INDEX(TableDiv[[GASB]:[GASB]],_xlfn.AGGREGATE(15,3,(TableDiv[[Agency]:[Agency]]=$E908)/(TableDiv[[Agency]:[Agency]]=$E908)*(ROW(TableDiv[Agency])-ROW(TableDiv[[#Headers],[Agency]])),COLUMNS($F$7:AA$7))))</f>
        <v/>
      </c>
      <c r="AB908" s="1069" t="str" cm="1">
        <f t="array" ref="AB908">IF($D908&lt;COLUMNS($F$7:AB$7),"",INDEX(TableDiv[[GASB]:[GASB]],_xlfn.AGGREGATE(15,3,(TableDiv[[Agency]:[Agency]]=$E908)/(TableDiv[[Agency]:[Agency]]=$E908)*(ROW(TableDiv[Agency])-ROW(TableDiv[[#Headers],[Agency]])),COLUMNS($F$7:AB$7))))</f>
        <v/>
      </c>
      <c r="AC908" s="1069" t="str" cm="1">
        <f t="array" ref="AC908">IF($D908&lt;COLUMNS($F$7:AC$7),"",INDEX(TableDiv[[GASB]:[GASB]],_xlfn.AGGREGATE(15,3,(TableDiv[[Agency]:[Agency]]=$E908)/(TableDiv[[Agency]:[Agency]]=$E908)*(ROW(TableDiv[Agency])-ROW(TableDiv[[#Headers],[Agency]])),COLUMNS($F$7:AC$7))))</f>
        <v/>
      </c>
      <c r="AD908" s="1069" t="str" cm="1">
        <f t="array" ref="AD908">IF($D908&lt;COLUMNS($F$7:AD$7),"",INDEX(TableDiv[[GASB]:[GASB]],_xlfn.AGGREGATE(15,3,(TableDiv[[Agency]:[Agency]]=$E908)/(TableDiv[[Agency]:[Agency]]=$E908)*(ROW(TableDiv[Agency])-ROW(TableDiv[[#Headers],[Agency]])),COLUMNS($F$7:AD$7))))</f>
        <v/>
      </c>
      <c r="AE908" s="1069" t="str" cm="1">
        <f t="array" ref="AE908">IF($D908&lt;COLUMNS($F$7:AE$7),"",INDEX(TableDiv[[GASB]:[GASB]],_xlfn.AGGREGATE(15,3,(TableDiv[[Agency]:[Agency]]=$E908)/(TableDiv[[Agency]:[Agency]]=$E908)*(ROW(TableDiv[Agency])-ROW(TableDiv[[#Headers],[Agency]])),COLUMNS($F$7:AE$7))))</f>
        <v/>
      </c>
      <c r="AF908" s="1069" t="str" cm="1">
        <f t="array" ref="AF908">IF($D908&lt;COLUMNS($F$7:AF$7),"",INDEX(TableDiv[[GASB]:[GASB]],_xlfn.AGGREGATE(15,3,(TableDiv[[Agency]:[Agency]]=$E908)/(TableDiv[[Agency]:[Agency]]=$E908)*(ROW(TableDiv[Agency])-ROW(TableDiv[[#Headers],[Agency]])),COLUMNS($F$7:AF$7))))</f>
        <v/>
      </c>
      <c r="AG908" s="1069" t="str" cm="1">
        <f t="array" ref="AG908">IF($D908&lt;COLUMNS($F$7:AG$7),"",INDEX(TableDiv[[GASB]:[GASB]],_xlfn.AGGREGATE(15,3,(TableDiv[[Agency]:[Agency]]=$E908)/(TableDiv[[Agency]:[Agency]]=$E908)*(ROW(TableDiv[Agency])-ROW(TableDiv[[#Headers],[Agency]])),COLUMNS($F$7:AG$7))))</f>
        <v/>
      </c>
      <c r="AH908" s="1069" t="str" cm="1">
        <f t="array" ref="AH908">IF($D908&lt;COLUMNS($F$7:AH$7),"",INDEX(TableDiv[[GASB]:[GASB]],_xlfn.AGGREGATE(15,3,(TableDiv[[Agency]:[Agency]]=$E908)/(TableDiv[[Agency]:[Agency]]=$E908)*(ROW(TableDiv[Agency])-ROW(TableDiv[[#Headers],[Agency]])),COLUMNS($F$7:AH$7))))</f>
        <v/>
      </c>
      <c r="AI908" s="1069" t="str" cm="1">
        <f t="array" ref="AI908">IF($D908&lt;COLUMNS($F$7:AI$7),"",INDEX(TableDiv[[GASB]:[GASB]],_xlfn.AGGREGATE(15,3,(TableDiv[[Agency]:[Agency]]=$E908)/(TableDiv[[Agency]:[Agency]]=$E908)*(ROW(TableDiv[Agency])-ROW(TableDiv[[#Headers],[Agency]])),COLUMNS($F$7:AI$7))))</f>
        <v/>
      </c>
      <c r="AJ908" s="1069" t="str" cm="1">
        <f t="array" ref="AJ908">IF($D908&lt;COLUMNS($F$7:AJ$7),"",INDEX(TableDiv[[GASB]:[GASB]],_xlfn.AGGREGATE(15,3,(TableDiv[[Agency]:[Agency]]=$E908)/(TableDiv[[Agency]:[Agency]]=$E908)*(ROW(TableDiv[Agency])-ROW(TableDiv[[#Headers],[Agency]])),COLUMNS($F$7:AJ$7))))</f>
        <v/>
      </c>
      <c r="AK908" s="1069" t="str" cm="1">
        <f t="array" ref="AK908">IF($D908&lt;COLUMNS($F$7:AK$7),"",INDEX(TableDiv[[GASB]:[GASB]],_xlfn.AGGREGATE(15,3,(TableDiv[[Agency]:[Agency]]=$E908)/(TableDiv[[Agency]:[Agency]]=$E908)*(ROW(TableDiv[Agency])-ROW(TableDiv[[#Headers],[Agency]])),COLUMNS($F$7:AK$7))))</f>
        <v/>
      </c>
      <c r="AL908" s="1069" t="str" cm="1">
        <f t="array" ref="AL908">IF($D908&lt;COLUMNS($F$7:AL$7),"",INDEX(TableDiv[[GASB]:[GASB]],_xlfn.AGGREGATE(15,3,(TableDiv[[Agency]:[Agency]]=$E908)/(TableDiv[[Agency]:[Agency]]=$E908)*(ROW(TableDiv[Agency])-ROW(TableDiv[[#Headers],[Agency]])),COLUMNS($F$7:AL$7))))</f>
        <v/>
      </c>
      <c r="AM908" s="1069" t="str" cm="1">
        <f t="array" ref="AM908">IF($D908&lt;COLUMNS($F$7:AM$7),"",INDEX(TableDiv[[GASB]:[GASB]],_xlfn.AGGREGATE(15,3,(TableDiv[[Agency]:[Agency]]=$E908)/(TableDiv[[Agency]:[Agency]]=$E908)*(ROW(TableDiv[Agency])-ROW(TableDiv[[#Headers],[Agency]])),COLUMNS($F$7:AM$7))))</f>
        <v/>
      </c>
      <c r="AN908" s="1069"/>
      <c r="AO908" s="1069"/>
      <c r="AP908" s="1069"/>
      <c r="AQ908" s="1069"/>
      <c r="AR908" s="1069"/>
      <c r="AS908" s="1069"/>
    </row>
    <row r="909" spans="1:45">
      <c r="A909" s="1069"/>
      <c r="B909" s="1069"/>
      <c r="C909" s="1069"/>
      <c r="W909" s="1069" t="str" cm="1">
        <f t="array" ref="W909">IF($D909&lt;COLUMNS($F$7:W$7),"",INDEX(TableDiv[[GASB]:[GASB]],_xlfn.AGGREGATE(15,3,(TableDiv[[Agency]:[Agency]]=$E909)/(TableDiv[[Agency]:[Agency]]=$E909)*(ROW(TableDiv[Agency])-ROW(TableDiv[[#Headers],[Agency]])),COLUMNS($F$7:W$7))))</f>
        <v/>
      </c>
      <c r="X909" s="1069" t="str" cm="1">
        <f t="array" ref="X909">IF($D909&lt;COLUMNS($F$7:X$7),"",INDEX(TableDiv[[GASB]:[GASB]],_xlfn.AGGREGATE(15,3,(TableDiv[[Agency]:[Agency]]=$E909)/(TableDiv[[Agency]:[Agency]]=$E909)*(ROW(TableDiv[Agency])-ROW(TableDiv[[#Headers],[Agency]])),COLUMNS($F$7:X$7))))</f>
        <v/>
      </c>
      <c r="Y909" s="1069" t="str" cm="1">
        <f t="array" ref="Y909">IF($D909&lt;COLUMNS($F$7:Y$7),"",INDEX(TableDiv[[GASB]:[GASB]],_xlfn.AGGREGATE(15,3,(TableDiv[[Agency]:[Agency]]=$E909)/(TableDiv[[Agency]:[Agency]]=$E909)*(ROW(TableDiv[Agency])-ROW(TableDiv[[#Headers],[Agency]])),COLUMNS($F$7:Y$7))))</f>
        <v/>
      </c>
      <c r="Z909" s="1069" t="str" cm="1">
        <f t="array" ref="Z909">IF($D909&lt;COLUMNS($F$7:Z$7),"",INDEX(TableDiv[[GASB]:[GASB]],_xlfn.AGGREGATE(15,3,(TableDiv[[Agency]:[Agency]]=$E909)/(TableDiv[[Agency]:[Agency]]=$E909)*(ROW(TableDiv[Agency])-ROW(TableDiv[[#Headers],[Agency]])),COLUMNS($F$7:Z$7))))</f>
        <v/>
      </c>
      <c r="AA909" s="1069" t="str" cm="1">
        <f t="array" ref="AA909">IF($D909&lt;COLUMNS($F$7:AA$7),"",INDEX(TableDiv[[GASB]:[GASB]],_xlfn.AGGREGATE(15,3,(TableDiv[[Agency]:[Agency]]=$E909)/(TableDiv[[Agency]:[Agency]]=$E909)*(ROW(TableDiv[Agency])-ROW(TableDiv[[#Headers],[Agency]])),COLUMNS($F$7:AA$7))))</f>
        <v/>
      </c>
      <c r="AB909" s="1069" t="str" cm="1">
        <f t="array" ref="AB909">IF($D909&lt;COLUMNS($F$7:AB$7),"",INDEX(TableDiv[[GASB]:[GASB]],_xlfn.AGGREGATE(15,3,(TableDiv[[Agency]:[Agency]]=$E909)/(TableDiv[[Agency]:[Agency]]=$E909)*(ROW(TableDiv[Agency])-ROW(TableDiv[[#Headers],[Agency]])),COLUMNS($F$7:AB$7))))</f>
        <v/>
      </c>
      <c r="AC909" s="1069" t="str" cm="1">
        <f t="array" ref="AC909">IF($D909&lt;COLUMNS($F$7:AC$7),"",INDEX(TableDiv[[GASB]:[GASB]],_xlfn.AGGREGATE(15,3,(TableDiv[[Agency]:[Agency]]=$E909)/(TableDiv[[Agency]:[Agency]]=$E909)*(ROW(TableDiv[Agency])-ROW(TableDiv[[#Headers],[Agency]])),COLUMNS($F$7:AC$7))))</f>
        <v/>
      </c>
      <c r="AD909" s="1069" t="str" cm="1">
        <f t="array" ref="AD909">IF($D909&lt;COLUMNS($F$7:AD$7),"",INDEX(TableDiv[[GASB]:[GASB]],_xlfn.AGGREGATE(15,3,(TableDiv[[Agency]:[Agency]]=$E909)/(TableDiv[[Agency]:[Agency]]=$E909)*(ROW(TableDiv[Agency])-ROW(TableDiv[[#Headers],[Agency]])),COLUMNS($F$7:AD$7))))</f>
        <v/>
      </c>
      <c r="AE909" s="1069" t="str" cm="1">
        <f t="array" ref="AE909">IF($D909&lt;COLUMNS($F$7:AE$7),"",INDEX(TableDiv[[GASB]:[GASB]],_xlfn.AGGREGATE(15,3,(TableDiv[[Agency]:[Agency]]=$E909)/(TableDiv[[Agency]:[Agency]]=$E909)*(ROW(TableDiv[Agency])-ROW(TableDiv[[#Headers],[Agency]])),COLUMNS($F$7:AE$7))))</f>
        <v/>
      </c>
      <c r="AF909" s="1069" t="str" cm="1">
        <f t="array" ref="AF909">IF($D909&lt;COLUMNS($F$7:AF$7),"",INDEX(TableDiv[[GASB]:[GASB]],_xlfn.AGGREGATE(15,3,(TableDiv[[Agency]:[Agency]]=$E909)/(TableDiv[[Agency]:[Agency]]=$E909)*(ROW(TableDiv[Agency])-ROW(TableDiv[[#Headers],[Agency]])),COLUMNS($F$7:AF$7))))</f>
        <v/>
      </c>
      <c r="AG909" s="1069" t="str" cm="1">
        <f t="array" ref="AG909">IF($D909&lt;COLUMNS($F$7:AG$7),"",INDEX(TableDiv[[GASB]:[GASB]],_xlfn.AGGREGATE(15,3,(TableDiv[[Agency]:[Agency]]=$E909)/(TableDiv[[Agency]:[Agency]]=$E909)*(ROW(TableDiv[Agency])-ROW(TableDiv[[#Headers],[Agency]])),COLUMNS($F$7:AG$7))))</f>
        <v/>
      </c>
      <c r="AH909" s="1069" t="str" cm="1">
        <f t="array" ref="AH909">IF($D909&lt;COLUMNS($F$7:AH$7),"",INDEX(TableDiv[[GASB]:[GASB]],_xlfn.AGGREGATE(15,3,(TableDiv[[Agency]:[Agency]]=$E909)/(TableDiv[[Agency]:[Agency]]=$E909)*(ROW(TableDiv[Agency])-ROW(TableDiv[[#Headers],[Agency]])),COLUMNS($F$7:AH$7))))</f>
        <v/>
      </c>
      <c r="AI909" s="1069" t="str" cm="1">
        <f t="array" ref="AI909">IF($D909&lt;COLUMNS($F$7:AI$7),"",INDEX(TableDiv[[GASB]:[GASB]],_xlfn.AGGREGATE(15,3,(TableDiv[[Agency]:[Agency]]=$E909)/(TableDiv[[Agency]:[Agency]]=$E909)*(ROW(TableDiv[Agency])-ROW(TableDiv[[#Headers],[Agency]])),COLUMNS($F$7:AI$7))))</f>
        <v/>
      </c>
      <c r="AJ909" s="1069" t="str" cm="1">
        <f t="array" ref="AJ909">IF($D909&lt;COLUMNS($F$7:AJ$7),"",INDEX(TableDiv[[GASB]:[GASB]],_xlfn.AGGREGATE(15,3,(TableDiv[[Agency]:[Agency]]=$E909)/(TableDiv[[Agency]:[Agency]]=$E909)*(ROW(TableDiv[Agency])-ROW(TableDiv[[#Headers],[Agency]])),COLUMNS($F$7:AJ$7))))</f>
        <v/>
      </c>
      <c r="AK909" s="1069" t="str" cm="1">
        <f t="array" ref="AK909">IF($D909&lt;COLUMNS($F$7:AK$7),"",INDEX(TableDiv[[GASB]:[GASB]],_xlfn.AGGREGATE(15,3,(TableDiv[[Agency]:[Agency]]=$E909)/(TableDiv[[Agency]:[Agency]]=$E909)*(ROW(TableDiv[Agency])-ROW(TableDiv[[#Headers],[Agency]])),COLUMNS($F$7:AK$7))))</f>
        <v/>
      </c>
      <c r="AL909" s="1069" t="str" cm="1">
        <f t="array" ref="AL909">IF($D909&lt;COLUMNS($F$7:AL$7),"",INDEX(TableDiv[[GASB]:[GASB]],_xlfn.AGGREGATE(15,3,(TableDiv[[Agency]:[Agency]]=$E909)/(TableDiv[[Agency]:[Agency]]=$E909)*(ROW(TableDiv[Agency])-ROW(TableDiv[[#Headers],[Agency]])),COLUMNS($F$7:AL$7))))</f>
        <v/>
      </c>
      <c r="AM909" s="1069" t="str" cm="1">
        <f t="array" ref="AM909">IF($D909&lt;COLUMNS($F$7:AM$7),"",INDEX(TableDiv[[GASB]:[GASB]],_xlfn.AGGREGATE(15,3,(TableDiv[[Agency]:[Agency]]=$E909)/(TableDiv[[Agency]:[Agency]]=$E909)*(ROW(TableDiv[Agency])-ROW(TableDiv[[#Headers],[Agency]])),COLUMNS($F$7:AM$7))))</f>
        <v/>
      </c>
      <c r="AN909" s="1069"/>
      <c r="AO909" s="1069"/>
      <c r="AP909" s="1069"/>
      <c r="AQ909" s="1069"/>
      <c r="AR909" s="1069"/>
      <c r="AS909" s="1069"/>
    </row>
    <row r="910" spans="1:45">
      <c r="A910" s="1069"/>
      <c r="B910" s="1069"/>
      <c r="C910" s="1069"/>
      <c r="W910" s="1069" t="str" cm="1">
        <f t="array" ref="W910">IF($D910&lt;COLUMNS($F$7:W$7),"",INDEX(TableDiv[[GASB]:[GASB]],_xlfn.AGGREGATE(15,3,(TableDiv[[Agency]:[Agency]]=$E910)/(TableDiv[[Agency]:[Agency]]=$E910)*(ROW(TableDiv[Agency])-ROW(TableDiv[[#Headers],[Agency]])),COLUMNS($F$7:W$7))))</f>
        <v/>
      </c>
      <c r="X910" s="1069" t="str" cm="1">
        <f t="array" ref="X910">IF($D910&lt;COLUMNS($F$7:X$7),"",INDEX(TableDiv[[GASB]:[GASB]],_xlfn.AGGREGATE(15,3,(TableDiv[[Agency]:[Agency]]=$E910)/(TableDiv[[Agency]:[Agency]]=$E910)*(ROW(TableDiv[Agency])-ROW(TableDiv[[#Headers],[Agency]])),COLUMNS($F$7:X$7))))</f>
        <v/>
      </c>
      <c r="Y910" s="1069" t="str" cm="1">
        <f t="array" ref="Y910">IF($D910&lt;COLUMNS($F$7:Y$7),"",INDEX(TableDiv[[GASB]:[GASB]],_xlfn.AGGREGATE(15,3,(TableDiv[[Agency]:[Agency]]=$E910)/(TableDiv[[Agency]:[Agency]]=$E910)*(ROW(TableDiv[Agency])-ROW(TableDiv[[#Headers],[Agency]])),COLUMNS($F$7:Y$7))))</f>
        <v/>
      </c>
      <c r="Z910" s="1069" t="str" cm="1">
        <f t="array" ref="Z910">IF($D910&lt;COLUMNS($F$7:Z$7),"",INDEX(TableDiv[[GASB]:[GASB]],_xlfn.AGGREGATE(15,3,(TableDiv[[Agency]:[Agency]]=$E910)/(TableDiv[[Agency]:[Agency]]=$E910)*(ROW(TableDiv[Agency])-ROW(TableDiv[[#Headers],[Agency]])),COLUMNS($F$7:Z$7))))</f>
        <v/>
      </c>
      <c r="AA910" s="1069" t="str" cm="1">
        <f t="array" ref="AA910">IF($D910&lt;COLUMNS($F$7:AA$7),"",INDEX(TableDiv[[GASB]:[GASB]],_xlfn.AGGREGATE(15,3,(TableDiv[[Agency]:[Agency]]=$E910)/(TableDiv[[Agency]:[Agency]]=$E910)*(ROW(TableDiv[Agency])-ROW(TableDiv[[#Headers],[Agency]])),COLUMNS($F$7:AA$7))))</f>
        <v/>
      </c>
      <c r="AB910" s="1069" t="str" cm="1">
        <f t="array" ref="AB910">IF($D910&lt;COLUMNS($F$7:AB$7),"",INDEX(TableDiv[[GASB]:[GASB]],_xlfn.AGGREGATE(15,3,(TableDiv[[Agency]:[Agency]]=$E910)/(TableDiv[[Agency]:[Agency]]=$E910)*(ROW(TableDiv[Agency])-ROW(TableDiv[[#Headers],[Agency]])),COLUMNS($F$7:AB$7))))</f>
        <v/>
      </c>
      <c r="AC910" s="1069" t="str" cm="1">
        <f t="array" ref="AC910">IF($D910&lt;COLUMNS($F$7:AC$7),"",INDEX(TableDiv[[GASB]:[GASB]],_xlfn.AGGREGATE(15,3,(TableDiv[[Agency]:[Agency]]=$E910)/(TableDiv[[Agency]:[Agency]]=$E910)*(ROW(TableDiv[Agency])-ROW(TableDiv[[#Headers],[Agency]])),COLUMNS($F$7:AC$7))))</f>
        <v/>
      </c>
      <c r="AD910" s="1069" t="str" cm="1">
        <f t="array" ref="AD910">IF($D910&lt;COLUMNS($F$7:AD$7),"",INDEX(TableDiv[[GASB]:[GASB]],_xlfn.AGGREGATE(15,3,(TableDiv[[Agency]:[Agency]]=$E910)/(TableDiv[[Agency]:[Agency]]=$E910)*(ROW(TableDiv[Agency])-ROW(TableDiv[[#Headers],[Agency]])),COLUMNS($F$7:AD$7))))</f>
        <v/>
      </c>
      <c r="AE910" s="1069" t="str" cm="1">
        <f t="array" ref="AE910">IF($D910&lt;COLUMNS($F$7:AE$7),"",INDEX(TableDiv[[GASB]:[GASB]],_xlfn.AGGREGATE(15,3,(TableDiv[[Agency]:[Agency]]=$E910)/(TableDiv[[Agency]:[Agency]]=$E910)*(ROW(TableDiv[Agency])-ROW(TableDiv[[#Headers],[Agency]])),COLUMNS($F$7:AE$7))))</f>
        <v/>
      </c>
      <c r="AF910" s="1069" t="str" cm="1">
        <f t="array" ref="AF910">IF($D910&lt;COLUMNS($F$7:AF$7),"",INDEX(TableDiv[[GASB]:[GASB]],_xlfn.AGGREGATE(15,3,(TableDiv[[Agency]:[Agency]]=$E910)/(TableDiv[[Agency]:[Agency]]=$E910)*(ROW(TableDiv[Agency])-ROW(TableDiv[[#Headers],[Agency]])),COLUMNS($F$7:AF$7))))</f>
        <v/>
      </c>
      <c r="AG910" s="1069" t="str" cm="1">
        <f t="array" ref="AG910">IF($D910&lt;COLUMNS($F$7:AG$7),"",INDEX(TableDiv[[GASB]:[GASB]],_xlfn.AGGREGATE(15,3,(TableDiv[[Agency]:[Agency]]=$E910)/(TableDiv[[Agency]:[Agency]]=$E910)*(ROW(TableDiv[Agency])-ROW(TableDiv[[#Headers],[Agency]])),COLUMNS($F$7:AG$7))))</f>
        <v/>
      </c>
      <c r="AH910" s="1069" t="str" cm="1">
        <f t="array" ref="AH910">IF($D910&lt;COLUMNS($F$7:AH$7),"",INDEX(TableDiv[[GASB]:[GASB]],_xlfn.AGGREGATE(15,3,(TableDiv[[Agency]:[Agency]]=$E910)/(TableDiv[[Agency]:[Agency]]=$E910)*(ROW(TableDiv[Agency])-ROW(TableDiv[[#Headers],[Agency]])),COLUMNS($F$7:AH$7))))</f>
        <v/>
      </c>
      <c r="AI910" s="1069" t="str" cm="1">
        <f t="array" ref="AI910">IF($D910&lt;COLUMNS($F$7:AI$7),"",INDEX(TableDiv[[GASB]:[GASB]],_xlfn.AGGREGATE(15,3,(TableDiv[[Agency]:[Agency]]=$E910)/(TableDiv[[Agency]:[Agency]]=$E910)*(ROW(TableDiv[Agency])-ROW(TableDiv[[#Headers],[Agency]])),COLUMNS($F$7:AI$7))))</f>
        <v/>
      </c>
      <c r="AJ910" s="1069" t="str" cm="1">
        <f t="array" ref="AJ910">IF($D910&lt;COLUMNS($F$7:AJ$7),"",INDEX(TableDiv[[GASB]:[GASB]],_xlfn.AGGREGATE(15,3,(TableDiv[[Agency]:[Agency]]=$E910)/(TableDiv[[Agency]:[Agency]]=$E910)*(ROW(TableDiv[Agency])-ROW(TableDiv[[#Headers],[Agency]])),COLUMNS($F$7:AJ$7))))</f>
        <v/>
      </c>
      <c r="AK910" s="1069" t="str" cm="1">
        <f t="array" ref="AK910">IF($D910&lt;COLUMNS($F$7:AK$7),"",INDEX(TableDiv[[GASB]:[GASB]],_xlfn.AGGREGATE(15,3,(TableDiv[[Agency]:[Agency]]=$E910)/(TableDiv[[Agency]:[Agency]]=$E910)*(ROW(TableDiv[Agency])-ROW(TableDiv[[#Headers],[Agency]])),COLUMNS($F$7:AK$7))))</f>
        <v/>
      </c>
      <c r="AL910" s="1069" t="str" cm="1">
        <f t="array" ref="AL910">IF($D910&lt;COLUMNS($F$7:AL$7),"",INDEX(TableDiv[[GASB]:[GASB]],_xlfn.AGGREGATE(15,3,(TableDiv[[Agency]:[Agency]]=$E910)/(TableDiv[[Agency]:[Agency]]=$E910)*(ROW(TableDiv[Agency])-ROW(TableDiv[[#Headers],[Agency]])),COLUMNS($F$7:AL$7))))</f>
        <v/>
      </c>
      <c r="AM910" s="1069" t="str" cm="1">
        <f t="array" ref="AM910">IF($D910&lt;COLUMNS($F$7:AM$7),"",INDEX(TableDiv[[GASB]:[GASB]],_xlfn.AGGREGATE(15,3,(TableDiv[[Agency]:[Agency]]=$E910)/(TableDiv[[Agency]:[Agency]]=$E910)*(ROW(TableDiv[Agency])-ROW(TableDiv[[#Headers],[Agency]])),COLUMNS($F$7:AM$7))))</f>
        <v/>
      </c>
      <c r="AN910" s="1069"/>
      <c r="AO910" s="1069"/>
      <c r="AP910" s="1069"/>
      <c r="AQ910" s="1069"/>
      <c r="AR910" s="1069"/>
      <c r="AS910" s="1069"/>
    </row>
    <row r="911" spans="1:45">
      <c r="A911" s="1069"/>
      <c r="B911" s="1069"/>
      <c r="C911" s="1069"/>
      <c r="W911" s="1069" t="str" cm="1">
        <f t="array" ref="W911">IF($D911&lt;COLUMNS($F$7:W$7),"",INDEX(TableDiv[[GASB]:[GASB]],_xlfn.AGGREGATE(15,3,(TableDiv[[Agency]:[Agency]]=$E911)/(TableDiv[[Agency]:[Agency]]=$E911)*(ROW(TableDiv[Agency])-ROW(TableDiv[[#Headers],[Agency]])),COLUMNS($F$7:W$7))))</f>
        <v/>
      </c>
      <c r="X911" s="1069" t="str" cm="1">
        <f t="array" ref="X911">IF($D911&lt;COLUMNS($F$7:X$7),"",INDEX(TableDiv[[GASB]:[GASB]],_xlfn.AGGREGATE(15,3,(TableDiv[[Agency]:[Agency]]=$E911)/(TableDiv[[Agency]:[Agency]]=$E911)*(ROW(TableDiv[Agency])-ROW(TableDiv[[#Headers],[Agency]])),COLUMNS($F$7:X$7))))</f>
        <v/>
      </c>
      <c r="Y911" s="1069" t="str" cm="1">
        <f t="array" ref="Y911">IF($D911&lt;COLUMNS($F$7:Y$7),"",INDEX(TableDiv[[GASB]:[GASB]],_xlfn.AGGREGATE(15,3,(TableDiv[[Agency]:[Agency]]=$E911)/(TableDiv[[Agency]:[Agency]]=$E911)*(ROW(TableDiv[Agency])-ROW(TableDiv[[#Headers],[Agency]])),COLUMNS($F$7:Y$7))))</f>
        <v/>
      </c>
      <c r="Z911" s="1069" t="str" cm="1">
        <f t="array" ref="Z911">IF($D911&lt;COLUMNS($F$7:Z$7),"",INDEX(TableDiv[[GASB]:[GASB]],_xlfn.AGGREGATE(15,3,(TableDiv[[Agency]:[Agency]]=$E911)/(TableDiv[[Agency]:[Agency]]=$E911)*(ROW(TableDiv[Agency])-ROW(TableDiv[[#Headers],[Agency]])),COLUMNS($F$7:Z$7))))</f>
        <v/>
      </c>
      <c r="AA911" s="1069" t="str" cm="1">
        <f t="array" ref="AA911">IF($D911&lt;COLUMNS($F$7:AA$7),"",INDEX(TableDiv[[GASB]:[GASB]],_xlfn.AGGREGATE(15,3,(TableDiv[[Agency]:[Agency]]=$E911)/(TableDiv[[Agency]:[Agency]]=$E911)*(ROW(TableDiv[Agency])-ROW(TableDiv[[#Headers],[Agency]])),COLUMNS($F$7:AA$7))))</f>
        <v/>
      </c>
      <c r="AB911" s="1069" t="str" cm="1">
        <f t="array" ref="AB911">IF($D911&lt;COLUMNS($F$7:AB$7),"",INDEX(TableDiv[[GASB]:[GASB]],_xlfn.AGGREGATE(15,3,(TableDiv[[Agency]:[Agency]]=$E911)/(TableDiv[[Agency]:[Agency]]=$E911)*(ROW(TableDiv[Agency])-ROW(TableDiv[[#Headers],[Agency]])),COLUMNS($F$7:AB$7))))</f>
        <v/>
      </c>
      <c r="AC911" s="1069" t="str" cm="1">
        <f t="array" ref="AC911">IF($D911&lt;COLUMNS($F$7:AC$7),"",INDEX(TableDiv[[GASB]:[GASB]],_xlfn.AGGREGATE(15,3,(TableDiv[[Agency]:[Agency]]=$E911)/(TableDiv[[Agency]:[Agency]]=$E911)*(ROW(TableDiv[Agency])-ROW(TableDiv[[#Headers],[Agency]])),COLUMNS($F$7:AC$7))))</f>
        <v/>
      </c>
      <c r="AD911" s="1069" t="str" cm="1">
        <f t="array" ref="AD911">IF($D911&lt;COLUMNS($F$7:AD$7),"",INDEX(TableDiv[[GASB]:[GASB]],_xlfn.AGGREGATE(15,3,(TableDiv[[Agency]:[Agency]]=$E911)/(TableDiv[[Agency]:[Agency]]=$E911)*(ROW(TableDiv[Agency])-ROW(TableDiv[[#Headers],[Agency]])),COLUMNS($F$7:AD$7))))</f>
        <v/>
      </c>
      <c r="AE911" s="1069" t="str" cm="1">
        <f t="array" ref="AE911">IF($D911&lt;COLUMNS($F$7:AE$7),"",INDEX(TableDiv[[GASB]:[GASB]],_xlfn.AGGREGATE(15,3,(TableDiv[[Agency]:[Agency]]=$E911)/(TableDiv[[Agency]:[Agency]]=$E911)*(ROW(TableDiv[Agency])-ROW(TableDiv[[#Headers],[Agency]])),COLUMNS($F$7:AE$7))))</f>
        <v/>
      </c>
      <c r="AF911" s="1069" t="str" cm="1">
        <f t="array" ref="AF911">IF($D911&lt;COLUMNS($F$7:AF$7),"",INDEX(TableDiv[[GASB]:[GASB]],_xlfn.AGGREGATE(15,3,(TableDiv[[Agency]:[Agency]]=$E911)/(TableDiv[[Agency]:[Agency]]=$E911)*(ROW(TableDiv[Agency])-ROW(TableDiv[[#Headers],[Agency]])),COLUMNS($F$7:AF$7))))</f>
        <v/>
      </c>
      <c r="AG911" s="1069" t="str" cm="1">
        <f t="array" ref="AG911">IF($D911&lt;COLUMNS($F$7:AG$7),"",INDEX(TableDiv[[GASB]:[GASB]],_xlfn.AGGREGATE(15,3,(TableDiv[[Agency]:[Agency]]=$E911)/(TableDiv[[Agency]:[Agency]]=$E911)*(ROW(TableDiv[Agency])-ROW(TableDiv[[#Headers],[Agency]])),COLUMNS($F$7:AG$7))))</f>
        <v/>
      </c>
      <c r="AH911" s="1069" t="str" cm="1">
        <f t="array" ref="AH911">IF($D911&lt;COLUMNS($F$7:AH$7),"",INDEX(TableDiv[[GASB]:[GASB]],_xlfn.AGGREGATE(15,3,(TableDiv[[Agency]:[Agency]]=$E911)/(TableDiv[[Agency]:[Agency]]=$E911)*(ROW(TableDiv[Agency])-ROW(TableDiv[[#Headers],[Agency]])),COLUMNS($F$7:AH$7))))</f>
        <v/>
      </c>
      <c r="AI911" s="1069" t="str" cm="1">
        <f t="array" ref="AI911">IF($D911&lt;COLUMNS($F$7:AI$7),"",INDEX(TableDiv[[GASB]:[GASB]],_xlfn.AGGREGATE(15,3,(TableDiv[[Agency]:[Agency]]=$E911)/(TableDiv[[Agency]:[Agency]]=$E911)*(ROW(TableDiv[Agency])-ROW(TableDiv[[#Headers],[Agency]])),COLUMNS($F$7:AI$7))))</f>
        <v/>
      </c>
      <c r="AJ911" s="1069" t="str" cm="1">
        <f t="array" ref="AJ911">IF($D911&lt;COLUMNS($F$7:AJ$7),"",INDEX(TableDiv[[GASB]:[GASB]],_xlfn.AGGREGATE(15,3,(TableDiv[[Agency]:[Agency]]=$E911)/(TableDiv[[Agency]:[Agency]]=$E911)*(ROW(TableDiv[Agency])-ROW(TableDiv[[#Headers],[Agency]])),COLUMNS($F$7:AJ$7))))</f>
        <v/>
      </c>
      <c r="AK911" s="1069" t="str" cm="1">
        <f t="array" ref="AK911">IF($D911&lt;COLUMNS($F$7:AK$7),"",INDEX(TableDiv[[GASB]:[GASB]],_xlfn.AGGREGATE(15,3,(TableDiv[[Agency]:[Agency]]=$E911)/(TableDiv[[Agency]:[Agency]]=$E911)*(ROW(TableDiv[Agency])-ROW(TableDiv[[#Headers],[Agency]])),COLUMNS($F$7:AK$7))))</f>
        <v/>
      </c>
      <c r="AL911" s="1069" t="str" cm="1">
        <f t="array" ref="AL911">IF($D911&lt;COLUMNS($F$7:AL$7),"",INDEX(TableDiv[[GASB]:[GASB]],_xlfn.AGGREGATE(15,3,(TableDiv[[Agency]:[Agency]]=$E911)/(TableDiv[[Agency]:[Agency]]=$E911)*(ROW(TableDiv[Agency])-ROW(TableDiv[[#Headers],[Agency]])),COLUMNS($F$7:AL$7))))</f>
        <v/>
      </c>
      <c r="AM911" s="1069" t="str" cm="1">
        <f t="array" ref="AM911">IF($D911&lt;COLUMNS($F$7:AM$7),"",INDEX(TableDiv[[GASB]:[GASB]],_xlfn.AGGREGATE(15,3,(TableDiv[[Agency]:[Agency]]=$E911)/(TableDiv[[Agency]:[Agency]]=$E911)*(ROW(TableDiv[Agency])-ROW(TableDiv[[#Headers],[Agency]])),COLUMNS($F$7:AM$7))))</f>
        <v/>
      </c>
      <c r="AN911" s="1069"/>
      <c r="AO911" s="1069"/>
      <c r="AP911" s="1069"/>
      <c r="AQ911" s="1069"/>
      <c r="AR911" s="1069"/>
      <c r="AS911" s="1069"/>
    </row>
    <row r="912" spans="1:45">
      <c r="A912" s="1069"/>
      <c r="B912" s="1069"/>
      <c r="C912" s="1069"/>
      <c r="W912" s="1069" t="str" cm="1">
        <f t="array" ref="W912">IF($D912&lt;COLUMNS($F$7:W$7),"",INDEX(TableDiv[[GASB]:[GASB]],_xlfn.AGGREGATE(15,3,(TableDiv[[Agency]:[Agency]]=$E912)/(TableDiv[[Agency]:[Agency]]=$E912)*(ROW(TableDiv[Agency])-ROW(TableDiv[[#Headers],[Agency]])),COLUMNS($F$7:W$7))))</f>
        <v/>
      </c>
      <c r="X912" s="1069" t="str" cm="1">
        <f t="array" ref="X912">IF($D912&lt;COLUMNS($F$7:X$7),"",INDEX(TableDiv[[GASB]:[GASB]],_xlfn.AGGREGATE(15,3,(TableDiv[[Agency]:[Agency]]=$E912)/(TableDiv[[Agency]:[Agency]]=$E912)*(ROW(TableDiv[Agency])-ROW(TableDiv[[#Headers],[Agency]])),COLUMNS($F$7:X$7))))</f>
        <v/>
      </c>
      <c r="Y912" s="1069" t="str" cm="1">
        <f t="array" ref="Y912">IF($D912&lt;COLUMNS($F$7:Y$7),"",INDEX(TableDiv[[GASB]:[GASB]],_xlfn.AGGREGATE(15,3,(TableDiv[[Agency]:[Agency]]=$E912)/(TableDiv[[Agency]:[Agency]]=$E912)*(ROW(TableDiv[Agency])-ROW(TableDiv[[#Headers],[Agency]])),COLUMNS($F$7:Y$7))))</f>
        <v/>
      </c>
      <c r="Z912" s="1069" t="str" cm="1">
        <f t="array" ref="Z912">IF($D912&lt;COLUMNS($F$7:Z$7),"",INDEX(TableDiv[[GASB]:[GASB]],_xlfn.AGGREGATE(15,3,(TableDiv[[Agency]:[Agency]]=$E912)/(TableDiv[[Agency]:[Agency]]=$E912)*(ROW(TableDiv[Agency])-ROW(TableDiv[[#Headers],[Agency]])),COLUMNS($F$7:Z$7))))</f>
        <v/>
      </c>
      <c r="AA912" s="1069" t="str" cm="1">
        <f t="array" ref="AA912">IF($D912&lt;COLUMNS($F$7:AA$7),"",INDEX(TableDiv[[GASB]:[GASB]],_xlfn.AGGREGATE(15,3,(TableDiv[[Agency]:[Agency]]=$E912)/(TableDiv[[Agency]:[Agency]]=$E912)*(ROW(TableDiv[Agency])-ROW(TableDiv[[#Headers],[Agency]])),COLUMNS($F$7:AA$7))))</f>
        <v/>
      </c>
      <c r="AB912" s="1069" t="str" cm="1">
        <f t="array" ref="AB912">IF($D912&lt;COLUMNS($F$7:AB$7),"",INDEX(TableDiv[[GASB]:[GASB]],_xlfn.AGGREGATE(15,3,(TableDiv[[Agency]:[Agency]]=$E912)/(TableDiv[[Agency]:[Agency]]=$E912)*(ROW(TableDiv[Agency])-ROW(TableDiv[[#Headers],[Agency]])),COLUMNS($F$7:AB$7))))</f>
        <v/>
      </c>
      <c r="AC912" s="1069" t="str" cm="1">
        <f t="array" ref="AC912">IF($D912&lt;COLUMNS($F$7:AC$7),"",INDEX(TableDiv[[GASB]:[GASB]],_xlfn.AGGREGATE(15,3,(TableDiv[[Agency]:[Agency]]=$E912)/(TableDiv[[Agency]:[Agency]]=$E912)*(ROW(TableDiv[Agency])-ROW(TableDiv[[#Headers],[Agency]])),COLUMNS($F$7:AC$7))))</f>
        <v/>
      </c>
      <c r="AD912" s="1069" t="str" cm="1">
        <f t="array" ref="AD912">IF($D912&lt;COLUMNS($F$7:AD$7),"",INDEX(TableDiv[[GASB]:[GASB]],_xlfn.AGGREGATE(15,3,(TableDiv[[Agency]:[Agency]]=$E912)/(TableDiv[[Agency]:[Agency]]=$E912)*(ROW(TableDiv[Agency])-ROW(TableDiv[[#Headers],[Agency]])),COLUMNS($F$7:AD$7))))</f>
        <v/>
      </c>
      <c r="AE912" s="1069" t="str" cm="1">
        <f t="array" ref="AE912">IF($D912&lt;COLUMNS($F$7:AE$7),"",INDEX(TableDiv[[GASB]:[GASB]],_xlfn.AGGREGATE(15,3,(TableDiv[[Agency]:[Agency]]=$E912)/(TableDiv[[Agency]:[Agency]]=$E912)*(ROW(TableDiv[Agency])-ROW(TableDiv[[#Headers],[Agency]])),COLUMNS($F$7:AE$7))))</f>
        <v/>
      </c>
      <c r="AF912" s="1069" t="str" cm="1">
        <f t="array" ref="AF912">IF($D912&lt;COLUMNS($F$7:AF$7),"",INDEX(TableDiv[[GASB]:[GASB]],_xlfn.AGGREGATE(15,3,(TableDiv[[Agency]:[Agency]]=$E912)/(TableDiv[[Agency]:[Agency]]=$E912)*(ROW(TableDiv[Agency])-ROW(TableDiv[[#Headers],[Agency]])),COLUMNS($F$7:AF$7))))</f>
        <v/>
      </c>
      <c r="AG912" s="1069" t="str" cm="1">
        <f t="array" ref="AG912">IF($D912&lt;COLUMNS($F$7:AG$7),"",INDEX(TableDiv[[GASB]:[GASB]],_xlfn.AGGREGATE(15,3,(TableDiv[[Agency]:[Agency]]=$E912)/(TableDiv[[Agency]:[Agency]]=$E912)*(ROW(TableDiv[Agency])-ROW(TableDiv[[#Headers],[Agency]])),COLUMNS($F$7:AG$7))))</f>
        <v/>
      </c>
      <c r="AH912" s="1069" t="str" cm="1">
        <f t="array" ref="AH912">IF($D912&lt;COLUMNS($F$7:AH$7),"",INDEX(TableDiv[[GASB]:[GASB]],_xlfn.AGGREGATE(15,3,(TableDiv[[Agency]:[Agency]]=$E912)/(TableDiv[[Agency]:[Agency]]=$E912)*(ROW(TableDiv[Agency])-ROW(TableDiv[[#Headers],[Agency]])),COLUMNS($F$7:AH$7))))</f>
        <v/>
      </c>
      <c r="AI912" s="1069" t="str" cm="1">
        <f t="array" ref="AI912">IF($D912&lt;COLUMNS($F$7:AI$7),"",INDEX(TableDiv[[GASB]:[GASB]],_xlfn.AGGREGATE(15,3,(TableDiv[[Agency]:[Agency]]=$E912)/(TableDiv[[Agency]:[Agency]]=$E912)*(ROW(TableDiv[Agency])-ROW(TableDiv[[#Headers],[Agency]])),COLUMNS($F$7:AI$7))))</f>
        <v/>
      </c>
      <c r="AJ912" s="1069" t="str" cm="1">
        <f t="array" ref="AJ912">IF($D912&lt;COLUMNS($F$7:AJ$7),"",INDEX(TableDiv[[GASB]:[GASB]],_xlfn.AGGREGATE(15,3,(TableDiv[[Agency]:[Agency]]=$E912)/(TableDiv[[Agency]:[Agency]]=$E912)*(ROW(TableDiv[Agency])-ROW(TableDiv[[#Headers],[Agency]])),COLUMNS($F$7:AJ$7))))</f>
        <v/>
      </c>
      <c r="AK912" s="1069" t="str" cm="1">
        <f t="array" ref="AK912">IF($D912&lt;COLUMNS($F$7:AK$7),"",INDEX(TableDiv[[GASB]:[GASB]],_xlfn.AGGREGATE(15,3,(TableDiv[[Agency]:[Agency]]=$E912)/(TableDiv[[Agency]:[Agency]]=$E912)*(ROW(TableDiv[Agency])-ROW(TableDiv[[#Headers],[Agency]])),COLUMNS($F$7:AK$7))))</f>
        <v/>
      </c>
      <c r="AL912" s="1069" t="str" cm="1">
        <f t="array" ref="AL912">IF($D912&lt;COLUMNS($F$7:AL$7),"",INDEX(TableDiv[[GASB]:[GASB]],_xlfn.AGGREGATE(15,3,(TableDiv[[Agency]:[Agency]]=$E912)/(TableDiv[[Agency]:[Agency]]=$E912)*(ROW(TableDiv[Agency])-ROW(TableDiv[[#Headers],[Agency]])),COLUMNS($F$7:AL$7))))</f>
        <v/>
      </c>
      <c r="AM912" s="1069" t="str" cm="1">
        <f t="array" ref="AM912">IF($D912&lt;COLUMNS($F$7:AM$7),"",INDEX(TableDiv[[GASB]:[GASB]],_xlfn.AGGREGATE(15,3,(TableDiv[[Agency]:[Agency]]=$E912)/(TableDiv[[Agency]:[Agency]]=$E912)*(ROW(TableDiv[Agency])-ROW(TableDiv[[#Headers],[Agency]])),COLUMNS($F$7:AM$7))))</f>
        <v/>
      </c>
      <c r="AN912" s="1069"/>
      <c r="AO912" s="1069"/>
      <c r="AP912" s="1069"/>
      <c r="AQ912" s="1069"/>
      <c r="AR912" s="1069"/>
      <c r="AS912" s="1069"/>
    </row>
    <row r="913" spans="1:45">
      <c r="A913" s="1069"/>
      <c r="B913" s="1069"/>
      <c r="C913" s="1069"/>
      <c r="W913" s="1069" t="str" cm="1">
        <f t="array" ref="W913">IF($D913&lt;COLUMNS($F$7:W$7),"",INDEX(TableDiv[[GASB]:[GASB]],_xlfn.AGGREGATE(15,3,(TableDiv[[Agency]:[Agency]]=$E913)/(TableDiv[[Agency]:[Agency]]=$E913)*(ROW(TableDiv[Agency])-ROW(TableDiv[[#Headers],[Agency]])),COLUMNS($F$7:W$7))))</f>
        <v/>
      </c>
      <c r="X913" s="1069" t="str" cm="1">
        <f t="array" ref="X913">IF($D913&lt;COLUMNS($F$7:X$7),"",INDEX(TableDiv[[GASB]:[GASB]],_xlfn.AGGREGATE(15,3,(TableDiv[[Agency]:[Agency]]=$E913)/(TableDiv[[Agency]:[Agency]]=$E913)*(ROW(TableDiv[Agency])-ROW(TableDiv[[#Headers],[Agency]])),COLUMNS($F$7:X$7))))</f>
        <v/>
      </c>
      <c r="Y913" s="1069" t="str" cm="1">
        <f t="array" ref="Y913">IF($D913&lt;COLUMNS($F$7:Y$7),"",INDEX(TableDiv[[GASB]:[GASB]],_xlfn.AGGREGATE(15,3,(TableDiv[[Agency]:[Agency]]=$E913)/(TableDiv[[Agency]:[Agency]]=$E913)*(ROW(TableDiv[Agency])-ROW(TableDiv[[#Headers],[Agency]])),COLUMNS($F$7:Y$7))))</f>
        <v/>
      </c>
      <c r="Z913" s="1069" t="str" cm="1">
        <f t="array" ref="Z913">IF($D913&lt;COLUMNS($F$7:Z$7),"",INDEX(TableDiv[[GASB]:[GASB]],_xlfn.AGGREGATE(15,3,(TableDiv[[Agency]:[Agency]]=$E913)/(TableDiv[[Agency]:[Agency]]=$E913)*(ROW(TableDiv[Agency])-ROW(TableDiv[[#Headers],[Agency]])),COLUMNS($F$7:Z$7))))</f>
        <v/>
      </c>
      <c r="AA913" s="1069" t="str" cm="1">
        <f t="array" ref="AA913">IF($D913&lt;COLUMNS($F$7:AA$7),"",INDEX(TableDiv[[GASB]:[GASB]],_xlfn.AGGREGATE(15,3,(TableDiv[[Agency]:[Agency]]=$E913)/(TableDiv[[Agency]:[Agency]]=$E913)*(ROW(TableDiv[Agency])-ROW(TableDiv[[#Headers],[Agency]])),COLUMNS($F$7:AA$7))))</f>
        <v/>
      </c>
      <c r="AB913" s="1069" t="str" cm="1">
        <f t="array" ref="AB913">IF($D913&lt;COLUMNS($F$7:AB$7),"",INDEX(TableDiv[[GASB]:[GASB]],_xlfn.AGGREGATE(15,3,(TableDiv[[Agency]:[Agency]]=$E913)/(TableDiv[[Agency]:[Agency]]=$E913)*(ROW(TableDiv[Agency])-ROW(TableDiv[[#Headers],[Agency]])),COLUMNS($F$7:AB$7))))</f>
        <v/>
      </c>
      <c r="AC913" s="1069" t="str" cm="1">
        <f t="array" ref="AC913">IF($D913&lt;COLUMNS($F$7:AC$7),"",INDEX(TableDiv[[GASB]:[GASB]],_xlfn.AGGREGATE(15,3,(TableDiv[[Agency]:[Agency]]=$E913)/(TableDiv[[Agency]:[Agency]]=$E913)*(ROW(TableDiv[Agency])-ROW(TableDiv[[#Headers],[Agency]])),COLUMNS($F$7:AC$7))))</f>
        <v/>
      </c>
      <c r="AD913" s="1069" t="str" cm="1">
        <f t="array" ref="AD913">IF($D913&lt;COLUMNS($F$7:AD$7),"",INDEX(TableDiv[[GASB]:[GASB]],_xlfn.AGGREGATE(15,3,(TableDiv[[Agency]:[Agency]]=$E913)/(TableDiv[[Agency]:[Agency]]=$E913)*(ROW(TableDiv[Agency])-ROW(TableDiv[[#Headers],[Agency]])),COLUMNS($F$7:AD$7))))</f>
        <v/>
      </c>
      <c r="AE913" s="1069" t="str" cm="1">
        <f t="array" ref="AE913">IF($D913&lt;COLUMNS($F$7:AE$7),"",INDEX(TableDiv[[GASB]:[GASB]],_xlfn.AGGREGATE(15,3,(TableDiv[[Agency]:[Agency]]=$E913)/(TableDiv[[Agency]:[Agency]]=$E913)*(ROW(TableDiv[Agency])-ROW(TableDiv[[#Headers],[Agency]])),COLUMNS($F$7:AE$7))))</f>
        <v/>
      </c>
      <c r="AF913" s="1069" t="str" cm="1">
        <f t="array" ref="AF913">IF($D913&lt;COLUMNS($F$7:AF$7),"",INDEX(TableDiv[[GASB]:[GASB]],_xlfn.AGGREGATE(15,3,(TableDiv[[Agency]:[Agency]]=$E913)/(TableDiv[[Agency]:[Agency]]=$E913)*(ROW(TableDiv[Agency])-ROW(TableDiv[[#Headers],[Agency]])),COLUMNS($F$7:AF$7))))</f>
        <v/>
      </c>
      <c r="AG913" s="1069" t="str" cm="1">
        <f t="array" ref="AG913">IF($D913&lt;COLUMNS($F$7:AG$7),"",INDEX(TableDiv[[GASB]:[GASB]],_xlfn.AGGREGATE(15,3,(TableDiv[[Agency]:[Agency]]=$E913)/(TableDiv[[Agency]:[Agency]]=$E913)*(ROW(TableDiv[Agency])-ROW(TableDiv[[#Headers],[Agency]])),COLUMNS($F$7:AG$7))))</f>
        <v/>
      </c>
      <c r="AH913" s="1069" t="str" cm="1">
        <f t="array" ref="AH913">IF($D913&lt;COLUMNS($F$7:AH$7),"",INDEX(TableDiv[[GASB]:[GASB]],_xlfn.AGGREGATE(15,3,(TableDiv[[Agency]:[Agency]]=$E913)/(TableDiv[[Agency]:[Agency]]=$E913)*(ROW(TableDiv[Agency])-ROW(TableDiv[[#Headers],[Agency]])),COLUMNS($F$7:AH$7))))</f>
        <v/>
      </c>
      <c r="AI913" s="1069" t="str" cm="1">
        <f t="array" ref="AI913">IF($D913&lt;COLUMNS($F$7:AI$7),"",INDEX(TableDiv[[GASB]:[GASB]],_xlfn.AGGREGATE(15,3,(TableDiv[[Agency]:[Agency]]=$E913)/(TableDiv[[Agency]:[Agency]]=$E913)*(ROW(TableDiv[Agency])-ROW(TableDiv[[#Headers],[Agency]])),COLUMNS($F$7:AI$7))))</f>
        <v/>
      </c>
      <c r="AJ913" s="1069" t="str" cm="1">
        <f t="array" ref="AJ913">IF($D913&lt;COLUMNS($F$7:AJ$7),"",INDEX(TableDiv[[GASB]:[GASB]],_xlfn.AGGREGATE(15,3,(TableDiv[[Agency]:[Agency]]=$E913)/(TableDiv[[Agency]:[Agency]]=$E913)*(ROW(TableDiv[Agency])-ROW(TableDiv[[#Headers],[Agency]])),COLUMNS($F$7:AJ$7))))</f>
        <v/>
      </c>
      <c r="AK913" s="1069" t="str" cm="1">
        <f t="array" ref="AK913">IF($D913&lt;COLUMNS($F$7:AK$7),"",INDEX(TableDiv[[GASB]:[GASB]],_xlfn.AGGREGATE(15,3,(TableDiv[[Agency]:[Agency]]=$E913)/(TableDiv[[Agency]:[Agency]]=$E913)*(ROW(TableDiv[Agency])-ROW(TableDiv[[#Headers],[Agency]])),COLUMNS($F$7:AK$7))))</f>
        <v/>
      </c>
      <c r="AL913" s="1069" t="str" cm="1">
        <f t="array" ref="AL913">IF($D913&lt;COLUMNS($F$7:AL$7),"",INDEX(TableDiv[[GASB]:[GASB]],_xlfn.AGGREGATE(15,3,(TableDiv[[Agency]:[Agency]]=$E913)/(TableDiv[[Agency]:[Agency]]=$E913)*(ROW(TableDiv[Agency])-ROW(TableDiv[[#Headers],[Agency]])),COLUMNS($F$7:AL$7))))</f>
        <v/>
      </c>
      <c r="AM913" s="1069" t="str" cm="1">
        <f t="array" ref="AM913">IF($D913&lt;COLUMNS($F$7:AM$7),"",INDEX(TableDiv[[GASB]:[GASB]],_xlfn.AGGREGATE(15,3,(TableDiv[[Agency]:[Agency]]=$E913)/(TableDiv[[Agency]:[Agency]]=$E913)*(ROW(TableDiv[Agency])-ROW(TableDiv[[#Headers],[Agency]])),COLUMNS($F$7:AM$7))))</f>
        <v/>
      </c>
      <c r="AN913" s="1069"/>
      <c r="AO913" s="1069"/>
      <c r="AP913" s="1069"/>
      <c r="AQ913" s="1069"/>
      <c r="AR913" s="1069"/>
      <c r="AS913" s="1069"/>
    </row>
    <row r="914" spans="1:45">
      <c r="A914" s="1069"/>
      <c r="B914" s="1069"/>
      <c r="C914" s="1069"/>
      <c r="W914" s="1069" t="str" cm="1">
        <f t="array" ref="W914">IF($D914&lt;COLUMNS($F$7:W$7),"",INDEX(TableDiv[[GASB]:[GASB]],_xlfn.AGGREGATE(15,3,(TableDiv[[Agency]:[Agency]]=$E914)/(TableDiv[[Agency]:[Agency]]=$E914)*(ROW(TableDiv[Agency])-ROW(TableDiv[[#Headers],[Agency]])),COLUMNS($F$7:W$7))))</f>
        <v/>
      </c>
      <c r="X914" s="1069" t="str" cm="1">
        <f t="array" ref="X914">IF($D914&lt;COLUMNS($F$7:X$7),"",INDEX(TableDiv[[GASB]:[GASB]],_xlfn.AGGREGATE(15,3,(TableDiv[[Agency]:[Agency]]=$E914)/(TableDiv[[Agency]:[Agency]]=$E914)*(ROW(TableDiv[Agency])-ROW(TableDiv[[#Headers],[Agency]])),COLUMNS($F$7:X$7))))</f>
        <v/>
      </c>
      <c r="Y914" s="1069" t="str" cm="1">
        <f t="array" ref="Y914">IF($D914&lt;COLUMNS($F$7:Y$7),"",INDEX(TableDiv[[GASB]:[GASB]],_xlfn.AGGREGATE(15,3,(TableDiv[[Agency]:[Agency]]=$E914)/(TableDiv[[Agency]:[Agency]]=$E914)*(ROW(TableDiv[Agency])-ROW(TableDiv[[#Headers],[Agency]])),COLUMNS($F$7:Y$7))))</f>
        <v/>
      </c>
      <c r="Z914" s="1069" t="str" cm="1">
        <f t="array" ref="Z914">IF($D914&lt;COLUMNS($F$7:Z$7),"",INDEX(TableDiv[[GASB]:[GASB]],_xlfn.AGGREGATE(15,3,(TableDiv[[Agency]:[Agency]]=$E914)/(TableDiv[[Agency]:[Agency]]=$E914)*(ROW(TableDiv[Agency])-ROW(TableDiv[[#Headers],[Agency]])),COLUMNS($F$7:Z$7))))</f>
        <v/>
      </c>
      <c r="AA914" s="1069" t="str" cm="1">
        <f t="array" ref="AA914">IF($D914&lt;COLUMNS($F$7:AA$7),"",INDEX(TableDiv[[GASB]:[GASB]],_xlfn.AGGREGATE(15,3,(TableDiv[[Agency]:[Agency]]=$E914)/(TableDiv[[Agency]:[Agency]]=$E914)*(ROW(TableDiv[Agency])-ROW(TableDiv[[#Headers],[Agency]])),COLUMNS($F$7:AA$7))))</f>
        <v/>
      </c>
      <c r="AB914" s="1069" t="str" cm="1">
        <f t="array" ref="AB914">IF($D914&lt;COLUMNS($F$7:AB$7),"",INDEX(TableDiv[[GASB]:[GASB]],_xlfn.AGGREGATE(15,3,(TableDiv[[Agency]:[Agency]]=$E914)/(TableDiv[[Agency]:[Agency]]=$E914)*(ROW(TableDiv[Agency])-ROW(TableDiv[[#Headers],[Agency]])),COLUMNS($F$7:AB$7))))</f>
        <v/>
      </c>
      <c r="AC914" s="1069" t="str" cm="1">
        <f t="array" ref="AC914">IF($D914&lt;COLUMNS($F$7:AC$7),"",INDEX(TableDiv[[GASB]:[GASB]],_xlfn.AGGREGATE(15,3,(TableDiv[[Agency]:[Agency]]=$E914)/(TableDiv[[Agency]:[Agency]]=$E914)*(ROW(TableDiv[Agency])-ROW(TableDiv[[#Headers],[Agency]])),COLUMNS($F$7:AC$7))))</f>
        <v/>
      </c>
      <c r="AD914" s="1069" t="str" cm="1">
        <f t="array" ref="AD914">IF($D914&lt;COLUMNS($F$7:AD$7),"",INDEX(TableDiv[[GASB]:[GASB]],_xlfn.AGGREGATE(15,3,(TableDiv[[Agency]:[Agency]]=$E914)/(TableDiv[[Agency]:[Agency]]=$E914)*(ROW(TableDiv[Agency])-ROW(TableDiv[[#Headers],[Agency]])),COLUMNS($F$7:AD$7))))</f>
        <v/>
      </c>
      <c r="AE914" s="1069" t="str" cm="1">
        <f t="array" ref="AE914">IF($D914&lt;COLUMNS($F$7:AE$7),"",INDEX(TableDiv[[GASB]:[GASB]],_xlfn.AGGREGATE(15,3,(TableDiv[[Agency]:[Agency]]=$E914)/(TableDiv[[Agency]:[Agency]]=$E914)*(ROW(TableDiv[Agency])-ROW(TableDiv[[#Headers],[Agency]])),COLUMNS($F$7:AE$7))))</f>
        <v/>
      </c>
      <c r="AF914" s="1069" t="str" cm="1">
        <f t="array" ref="AF914">IF($D914&lt;COLUMNS($F$7:AF$7),"",INDEX(TableDiv[[GASB]:[GASB]],_xlfn.AGGREGATE(15,3,(TableDiv[[Agency]:[Agency]]=$E914)/(TableDiv[[Agency]:[Agency]]=$E914)*(ROW(TableDiv[Agency])-ROW(TableDiv[[#Headers],[Agency]])),COLUMNS($F$7:AF$7))))</f>
        <v/>
      </c>
      <c r="AG914" s="1069" t="str" cm="1">
        <f t="array" ref="AG914">IF($D914&lt;COLUMNS($F$7:AG$7),"",INDEX(TableDiv[[GASB]:[GASB]],_xlfn.AGGREGATE(15,3,(TableDiv[[Agency]:[Agency]]=$E914)/(TableDiv[[Agency]:[Agency]]=$E914)*(ROW(TableDiv[Agency])-ROW(TableDiv[[#Headers],[Agency]])),COLUMNS($F$7:AG$7))))</f>
        <v/>
      </c>
      <c r="AH914" s="1069" t="str" cm="1">
        <f t="array" ref="AH914">IF($D914&lt;COLUMNS($F$7:AH$7),"",INDEX(TableDiv[[GASB]:[GASB]],_xlfn.AGGREGATE(15,3,(TableDiv[[Agency]:[Agency]]=$E914)/(TableDiv[[Agency]:[Agency]]=$E914)*(ROW(TableDiv[Agency])-ROW(TableDiv[[#Headers],[Agency]])),COLUMNS($F$7:AH$7))))</f>
        <v/>
      </c>
      <c r="AI914" s="1069" t="str" cm="1">
        <f t="array" ref="AI914">IF($D914&lt;COLUMNS($F$7:AI$7),"",INDEX(TableDiv[[GASB]:[GASB]],_xlfn.AGGREGATE(15,3,(TableDiv[[Agency]:[Agency]]=$E914)/(TableDiv[[Agency]:[Agency]]=$E914)*(ROW(TableDiv[Agency])-ROW(TableDiv[[#Headers],[Agency]])),COLUMNS($F$7:AI$7))))</f>
        <v/>
      </c>
      <c r="AJ914" s="1069" t="str" cm="1">
        <f t="array" ref="AJ914">IF($D914&lt;COLUMNS($F$7:AJ$7),"",INDEX(TableDiv[[GASB]:[GASB]],_xlfn.AGGREGATE(15,3,(TableDiv[[Agency]:[Agency]]=$E914)/(TableDiv[[Agency]:[Agency]]=$E914)*(ROW(TableDiv[Agency])-ROW(TableDiv[[#Headers],[Agency]])),COLUMNS($F$7:AJ$7))))</f>
        <v/>
      </c>
      <c r="AK914" s="1069" t="str" cm="1">
        <f t="array" ref="AK914">IF($D914&lt;COLUMNS($F$7:AK$7),"",INDEX(TableDiv[[GASB]:[GASB]],_xlfn.AGGREGATE(15,3,(TableDiv[[Agency]:[Agency]]=$E914)/(TableDiv[[Agency]:[Agency]]=$E914)*(ROW(TableDiv[Agency])-ROW(TableDiv[[#Headers],[Agency]])),COLUMNS($F$7:AK$7))))</f>
        <v/>
      </c>
      <c r="AL914" s="1069" t="str" cm="1">
        <f t="array" ref="AL914">IF($D914&lt;COLUMNS($F$7:AL$7),"",INDEX(TableDiv[[GASB]:[GASB]],_xlfn.AGGREGATE(15,3,(TableDiv[[Agency]:[Agency]]=$E914)/(TableDiv[[Agency]:[Agency]]=$E914)*(ROW(TableDiv[Agency])-ROW(TableDiv[[#Headers],[Agency]])),COLUMNS($F$7:AL$7))))</f>
        <v/>
      </c>
      <c r="AM914" s="1069" t="str" cm="1">
        <f t="array" ref="AM914">IF($D914&lt;COLUMNS($F$7:AM$7),"",INDEX(TableDiv[[GASB]:[GASB]],_xlfn.AGGREGATE(15,3,(TableDiv[[Agency]:[Agency]]=$E914)/(TableDiv[[Agency]:[Agency]]=$E914)*(ROW(TableDiv[Agency])-ROW(TableDiv[[#Headers],[Agency]])),COLUMNS($F$7:AM$7))))</f>
        <v/>
      </c>
      <c r="AN914" s="1069"/>
      <c r="AO914" s="1069"/>
      <c r="AP914" s="1069"/>
      <c r="AQ914" s="1069"/>
      <c r="AR914" s="1069"/>
      <c r="AS914" s="1069"/>
    </row>
    <row r="915" spans="1:45">
      <c r="A915" s="1069"/>
      <c r="B915" s="1069"/>
      <c r="C915" s="1069"/>
      <c r="W915" s="1069" t="str" cm="1">
        <f t="array" ref="W915">IF($D915&lt;COLUMNS($F$7:W$7),"",INDEX(TableDiv[[GASB]:[GASB]],_xlfn.AGGREGATE(15,3,(TableDiv[[Agency]:[Agency]]=$E915)/(TableDiv[[Agency]:[Agency]]=$E915)*(ROW(TableDiv[Agency])-ROW(TableDiv[[#Headers],[Agency]])),COLUMNS($F$7:W$7))))</f>
        <v/>
      </c>
      <c r="X915" s="1069" t="str" cm="1">
        <f t="array" ref="X915">IF($D915&lt;COLUMNS($F$7:X$7),"",INDEX(TableDiv[[GASB]:[GASB]],_xlfn.AGGREGATE(15,3,(TableDiv[[Agency]:[Agency]]=$E915)/(TableDiv[[Agency]:[Agency]]=$E915)*(ROW(TableDiv[Agency])-ROW(TableDiv[[#Headers],[Agency]])),COLUMNS($F$7:X$7))))</f>
        <v/>
      </c>
      <c r="Y915" s="1069" t="str" cm="1">
        <f t="array" ref="Y915">IF($D915&lt;COLUMNS($F$7:Y$7),"",INDEX(TableDiv[[GASB]:[GASB]],_xlfn.AGGREGATE(15,3,(TableDiv[[Agency]:[Agency]]=$E915)/(TableDiv[[Agency]:[Agency]]=$E915)*(ROW(TableDiv[Agency])-ROW(TableDiv[[#Headers],[Agency]])),COLUMNS($F$7:Y$7))))</f>
        <v/>
      </c>
      <c r="Z915" s="1069" t="str" cm="1">
        <f t="array" ref="Z915">IF($D915&lt;COLUMNS($F$7:Z$7),"",INDEX(TableDiv[[GASB]:[GASB]],_xlfn.AGGREGATE(15,3,(TableDiv[[Agency]:[Agency]]=$E915)/(TableDiv[[Agency]:[Agency]]=$E915)*(ROW(TableDiv[Agency])-ROW(TableDiv[[#Headers],[Agency]])),COLUMNS($F$7:Z$7))))</f>
        <v/>
      </c>
      <c r="AA915" s="1069" t="str" cm="1">
        <f t="array" ref="AA915">IF($D915&lt;COLUMNS($F$7:AA$7),"",INDEX(TableDiv[[GASB]:[GASB]],_xlfn.AGGREGATE(15,3,(TableDiv[[Agency]:[Agency]]=$E915)/(TableDiv[[Agency]:[Agency]]=$E915)*(ROW(TableDiv[Agency])-ROW(TableDiv[[#Headers],[Agency]])),COLUMNS($F$7:AA$7))))</f>
        <v/>
      </c>
      <c r="AB915" s="1069" t="str" cm="1">
        <f t="array" ref="AB915">IF($D915&lt;COLUMNS($F$7:AB$7),"",INDEX(TableDiv[[GASB]:[GASB]],_xlfn.AGGREGATE(15,3,(TableDiv[[Agency]:[Agency]]=$E915)/(TableDiv[[Agency]:[Agency]]=$E915)*(ROW(TableDiv[Agency])-ROW(TableDiv[[#Headers],[Agency]])),COLUMNS($F$7:AB$7))))</f>
        <v/>
      </c>
      <c r="AC915" s="1069" t="str" cm="1">
        <f t="array" ref="AC915">IF($D915&lt;COLUMNS($F$7:AC$7),"",INDEX(TableDiv[[GASB]:[GASB]],_xlfn.AGGREGATE(15,3,(TableDiv[[Agency]:[Agency]]=$E915)/(TableDiv[[Agency]:[Agency]]=$E915)*(ROW(TableDiv[Agency])-ROW(TableDiv[[#Headers],[Agency]])),COLUMNS($F$7:AC$7))))</f>
        <v/>
      </c>
      <c r="AD915" s="1069" t="str" cm="1">
        <f t="array" ref="AD915">IF($D915&lt;COLUMNS($F$7:AD$7),"",INDEX(TableDiv[[GASB]:[GASB]],_xlfn.AGGREGATE(15,3,(TableDiv[[Agency]:[Agency]]=$E915)/(TableDiv[[Agency]:[Agency]]=$E915)*(ROW(TableDiv[Agency])-ROW(TableDiv[[#Headers],[Agency]])),COLUMNS($F$7:AD$7))))</f>
        <v/>
      </c>
      <c r="AE915" s="1069" t="str" cm="1">
        <f t="array" ref="AE915">IF($D915&lt;COLUMNS($F$7:AE$7),"",INDEX(TableDiv[[GASB]:[GASB]],_xlfn.AGGREGATE(15,3,(TableDiv[[Agency]:[Agency]]=$E915)/(TableDiv[[Agency]:[Agency]]=$E915)*(ROW(TableDiv[Agency])-ROW(TableDiv[[#Headers],[Agency]])),COLUMNS($F$7:AE$7))))</f>
        <v/>
      </c>
      <c r="AF915" s="1069" t="str" cm="1">
        <f t="array" ref="AF915">IF($D915&lt;COLUMNS($F$7:AF$7),"",INDEX(TableDiv[[GASB]:[GASB]],_xlfn.AGGREGATE(15,3,(TableDiv[[Agency]:[Agency]]=$E915)/(TableDiv[[Agency]:[Agency]]=$E915)*(ROW(TableDiv[Agency])-ROW(TableDiv[[#Headers],[Agency]])),COLUMNS($F$7:AF$7))))</f>
        <v/>
      </c>
      <c r="AG915" s="1069" t="str" cm="1">
        <f t="array" ref="AG915">IF($D915&lt;COLUMNS($F$7:AG$7),"",INDEX(TableDiv[[GASB]:[GASB]],_xlfn.AGGREGATE(15,3,(TableDiv[[Agency]:[Agency]]=$E915)/(TableDiv[[Agency]:[Agency]]=$E915)*(ROW(TableDiv[Agency])-ROW(TableDiv[[#Headers],[Agency]])),COLUMNS($F$7:AG$7))))</f>
        <v/>
      </c>
      <c r="AH915" s="1069" t="str" cm="1">
        <f t="array" ref="AH915">IF($D915&lt;COLUMNS($F$7:AH$7),"",INDEX(TableDiv[[GASB]:[GASB]],_xlfn.AGGREGATE(15,3,(TableDiv[[Agency]:[Agency]]=$E915)/(TableDiv[[Agency]:[Agency]]=$E915)*(ROW(TableDiv[Agency])-ROW(TableDiv[[#Headers],[Agency]])),COLUMNS($F$7:AH$7))))</f>
        <v/>
      </c>
      <c r="AI915" s="1069" t="str" cm="1">
        <f t="array" ref="AI915">IF($D915&lt;COLUMNS($F$7:AI$7),"",INDEX(TableDiv[[GASB]:[GASB]],_xlfn.AGGREGATE(15,3,(TableDiv[[Agency]:[Agency]]=$E915)/(TableDiv[[Agency]:[Agency]]=$E915)*(ROW(TableDiv[Agency])-ROW(TableDiv[[#Headers],[Agency]])),COLUMNS($F$7:AI$7))))</f>
        <v/>
      </c>
      <c r="AJ915" s="1069" t="str" cm="1">
        <f t="array" ref="AJ915">IF($D915&lt;COLUMNS($F$7:AJ$7),"",INDEX(TableDiv[[GASB]:[GASB]],_xlfn.AGGREGATE(15,3,(TableDiv[[Agency]:[Agency]]=$E915)/(TableDiv[[Agency]:[Agency]]=$E915)*(ROW(TableDiv[Agency])-ROW(TableDiv[[#Headers],[Agency]])),COLUMNS($F$7:AJ$7))))</f>
        <v/>
      </c>
      <c r="AK915" s="1069" t="str" cm="1">
        <f t="array" ref="AK915">IF($D915&lt;COLUMNS($F$7:AK$7),"",INDEX(TableDiv[[GASB]:[GASB]],_xlfn.AGGREGATE(15,3,(TableDiv[[Agency]:[Agency]]=$E915)/(TableDiv[[Agency]:[Agency]]=$E915)*(ROW(TableDiv[Agency])-ROW(TableDiv[[#Headers],[Agency]])),COLUMNS($F$7:AK$7))))</f>
        <v/>
      </c>
      <c r="AL915" s="1069" t="str" cm="1">
        <f t="array" ref="AL915">IF($D915&lt;COLUMNS($F$7:AL$7),"",INDEX(TableDiv[[GASB]:[GASB]],_xlfn.AGGREGATE(15,3,(TableDiv[[Agency]:[Agency]]=$E915)/(TableDiv[[Agency]:[Agency]]=$E915)*(ROW(TableDiv[Agency])-ROW(TableDiv[[#Headers],[Agency]])),COLUMNS($F$7:AL$7))))</f>
        <v/>
      </c>
      <c r="AM915" s="1069" t="str" cm="1">
        <f t="array" ref="AM915">IF($D915&lt;COLUMNS($F$7:AM$7),"",INDEX(TableDiv[[GASB]:[GASB]],_xlfn.AGGREGATE(15,3,(TableDiv[[Agency]:[Agency]]=$E915)/(TableDiv[[Agency]:[Agency]]=$E915)*(ROW(TableDiv[Agency])-ROW(TableDiv[[#Headers],[Agency]])),COLUMNS($F$7:AM$7))))</f>
        <v/>
      </c>
      <c r="AN915" s="1069"/>
      <c r="AO915" s="1069"/>
      <c r="AP915" s="1069"/>
      <c r="AQ915" s="1069"/>
      <c r="AR915" s="1069"/>
      <c r="AS915" s="1069"/>
    </row>
    <row r="916" spans="1:45">
      <c r="A916" s="1069"/>
      <c r="B916" s="1069"/>
      <c r="C916" s="1069"/>
      <c r="W916" s="1069" t="str" cm="1">
        <f t="array" ref="W916">IF($D916&lt;COLUMNS($F$7:W$7),"",INDEX(TableDiv[[GASB]:[GASB]],_xlfn.AGGREGATE(15,3,(TableDiv[[Agency]:[Agency]]=$E916)/(TableDiv[[Agency]:[Agency]]=$E916)*(ROW(TableDiv[Agency])-ROW(TableDiv[[#Headers],[Agency]])),COLUMNS($F$7:W$7))))</f>
        <v/>
      </c>
      <c r="X916" s="1069" t="str" cm="1">
        <f t="array" ref="X916">IF($D916&lt;COLUMNS($F$7:X$7),"",INDEX(TableDiv[[GASB]:[GASB]],_xlfn.AGGREGATE(15,3,(TableDiv[[Agency]:[Agency]]=$E916)/(TableDiv[[Agency]:[Agency]]=$E916)*(ROW(TableDiv[Agency])-ROW(TableDiv[[#Headers],[Agency]])),COLUMNS($F$7:X$7))))</f>
        <v/>
      </c>
      <c r="Y916" s="1069" t="str" cm="1">
        <f t="array" ref="Y916">IF($D916&lt;COLUMNS($F$7:Y$7),"",INDEX(TableDiv[[GASB]:[GASB]],_xlfn.AGGREGATE(15,3,(TableDiv[[Agency]:[Agency]]=$E916)/(TableDiv[[Agency]:[Agency]]=$E916)*(ROW(TableDiv[Agency])-ROW(TableDiv[[#Headers],[Agency]])),COLUMNS($F$7:Y$7))))</f>
        <v/>
      </c>
      <c r="Z916" s="1069" t="str" cm="1">
        <f t="array" ref="Z916">IF($D916&lt;COLUMNS($F$7:Z$7),"",INDEX(TableDiv[[GASB]:[GASB]],_xlfn.AGGREGATE(15,3,(TableDiv[[Agency]:[Agency]]=$E916)/(TableDiv[[Agency]:[Agency]]=$E916)*(ROW(TableDiv[Agency])-ROW(TableDiv[[#Headers],[Agency]])),COLUMNS($F$7:Z$7))))</f>
        <v/>
      </c>
      <c r="AA916" s="1069" t="str" cm="1">
        <f t="array" ref="AA916">IF($D916&lt;COLUMNS($F$7:AA$7),"",INDEX(TableDiv[[GASB]:[GASB]],_xlfn.AGGREGATE(15,3,(TableDiv[[Agency]:[Agency]]=$E916)/(TableDiv[[Agency]:[Agency]]=$E916)*(ROW(TableDiv[Agency])-ROW(TableDiv[[#Headers],[Agency]])),COLUMNS($F$7:AA$7))))</f>
        <v/>
      </c>
      <c r="AB916" s="1069" t="str" cm="1">
        <f t="array" ref="AB916">IF($D916&lt;COLUMNS($F$7:AB$7),"",INDEX(TableDiv[[GASB]:[GASB]],_xlfn.AGGREGATE(15,3,(TableDiv[[Agency]:[Agency]]=$E916)/(TableDiv[[Agency]:[Agency]]=$E916)*(ROW(TableDiv[Agency])-ROW(TableDiv[[#Headers],[Agency]])),COLUMNS($F$7:AB$7))))</f>
        <v/>
      </c>
      <c r="AC916" s="1069" t="str" cm="1">
        <f t="array" ref="AC916">IF($D916&lt;COLUMNS($F$7:AC$7),"",INDEX(TableDiv[[GASB]:[GASB]],_xlfn.AGGREGATE(15,3,(TableDiv[[Agency]:[Agency]]=$E916)/(TableDiv[[Agency]:[Agency]]=$E916)*(ROW(TableDiv[Agency])-ROW(TableDiv[[#Headers],[Agency]])),COLUMNS($F$7:AC$7))))</f>
        <v/>
      </c>
      <c r="AD916" s="1069" t="str" cm="1">
        <f t="array" ref="AD916">IF($D916&lt;COLUMNS($F$7:AD$7),"",INDEX(TableDiv[[GASB]:[GASB]],_xlfn.AGGREGATE(15,3,(TableDiv[[Agency]:[Agency]]=$E916)/(TableDiv[[Agency]:[Agency]]=$E916)*(ROW(TableDiv[Agency])-ROW(TableDiv[[#Headers],[Agency]])),COLUMNS($F$7:AD$7))))</f>
        <v/>
      </c>
      <c r="AE916" s="1069" t="str" cm="1">
        <f t="array" ref="AE916">IF($D916&lt;COLUMNS($F$7:AE$7),"",INDEX(TableDiv[[GASB]:[GASB]],_xlfn.AGGREGATE(15,3,(TableDiv[[Agency]:[Agency]]=$E916)/(TableDiv[[Agency]:[Agency]]=$E916)*(ROW(TableDiv[Agency])-ROW(TableDiv[[#Headers],[Agency]])),COLUMNS($F$7:AE$7))))</f>
        <v/>
      </c>
      <c r="AF916" s="1069" t="str" cm="1">
        <f t="array" ref="AF916">IF($D916&lt;COLUMNS($F$7:AF$7),"",INDEX(TableDiv[[GASB]:[GASB]],_xlfn.AGGREGATE(15,3,(TableDiv[[Agency]:[Agency]]=$E916)/(TableDiv[[Agency]:[Agency]]=$E916)*(ROW(TableDiv[Agency])-ROW(TableDiv[[#Headers],[Agency]])),COLUMNS($F$7:AF$7))))</f>
        <v/>
      </c>
      <c r="AG916" s="1069" t="str" cm="1">
        <f t="array" ref="AG916">IF($D916&lt;COLUMNS($F$7:AG$7),"",INDEX(TableDiv[[GASB]:[GASB]],_xlfn.AGGREGATE(15,3,(TableDiv[[Agency]:[Agency]]=$E916)/(TableDiv[[Agency]:[Agency]]=$E916)*(ROW(TableDiv[Agency])-ROW(TableDiv[[#Headers],[Agency]])),COLUMNS($F$7:AG$7))))</f>
        <v/>
      </c>
      <c r="AH916" s="1069" t="str" cm="1">
        <f t="array" ref="AH916">IF($D916&lt;COLUMNS($F$7:AH$7),"",INDEX(TableDiv[[GASB]:[GASB]],_xlfn.AGGREGATE(15,3,(TableDiv[[Agency]:[Agency]]=$E916)/(TableDiv[[Agency]:[Agency]]=$E916)*(ROW(TableDiv[Agency])-ROW(TableDiv[[#Headers],[Agency]])),COLUMNS($F$7:AH$7))))</f>
        <v/>
      </c>
      <c r="AI916" s="1069" t="str" cm="1">
        <f t="array" ref="AI916">IF($D916&lt;COLUMNS($F$7:AI$7),"",INDEX(TableDiv[[GASB]:[GASB]],_xlfn.AGGREGATE(15,3,(TableDiv[[Agency]:[Agency]]=$E916)/(TableDiv[[Agency]:[Agency]]=$E916)*(ROW(TableDiv[Agency])-ROW(TableDiv[[#Headers],[Agency]])),COLUMNS($F$7:AI$7))))</f>
        <v/>
      </c>
      <c r="AJ916" s="1069" t="str" cm="1">
        <f t="array" ref="AJ916">IF($D916&lt;COLUMNS($F$7:AJ$7),"",INDEX(TableDiv[[GASB]:[GASB]],_xlfn.AGGREGATE(15,3,(TableDiv[[Agency]:[Agency]]=$E916)/(TableDiv[[Agency]:[Agency]]=$E916)*(ROW(TableDiv[Agency])-ROW(TableDiv[[#Headers],[Agency]])),COLUMNS($F$7:AJ$7))))</f>
        <v/>
      </c>
      <c r="AK916" s="1069" t="str" cm="1">
        <f t="array" ref="AK916">IF($D916&lt;COLUMNS($F$7:AK$7),"",INDEX(TableDiv[[GASB]:[GASB]],_xlfn.AGGREGATE(15,3,(TableDiv[[Agency]:[Agency]]=$E916)/(TableDiv[[Agency]:[Agency]]=$E916)*(ROW(TableDiv[Agency])-ROW(TableDiv[[#Headers],[Agency]])),COLUMNS($F$7:AK$7))))</f>
        <v/>
      </c>
      <c r="AL916" s="1069" t="str" cm="1">
        <f t="array" ref="AL916">IF($D916&lt;COLUMNS($F$7:AL$7),"",INDEX(TableDiv[[GASB]:[GASB]],_xlfn.AGGREGATE(15,3,(TableDiv[[Agency]:[Agency]]=$E916)/(TableDiv[[Agency]:[Agency]]=$E916)*(ROW(TableDiv[Agency])-ROW(TableDiv[[#Headers],[Agency]])),COLUMNS($F$7:AL$7))))</f>
        <v/>
      </c>
      <c r="AM916" s="1069" t="str" cm="1">
        <f t="array" ref="AM916">IF($D916&lt;COLUMNS($F$7:AM$7),"",INDEX(TableDiv[[GASB]:[GASB]],_xlfn.AGGREGATE(15,3,(TableDiv[[Agency]:[Agency]]=$E916)/(TableDiv[[Agency]:[Agency]]=$E916)*(ROW(TableDiv[Agency])-ROW(TableDiv[[#Headers],[Agency]])),COLUMNS($F$7:AM$7))))</f>
        <v/>
      </c>
      <c r="AN916" s="1069"/>
      <c r="AO916" s="1069"/>
      <c r="AP916" s="1069"/>
      <c r="AQ916" s="1069"/>
      <c r="AR916" s="1069"/>
      <c r="AS916" s="1069"/>
    </row>
    <row r="917" spans="1:45">
      <c r="A917" s="1069"/>
      <c r="B917" s="1069"/>
      <c r="C917" s="1069"/>
      <c r="W917" s="1069" t="str" cm="1">
        <f t="array" ref="W917">IF($D917&lt;COLUMNS($F$7:W$7),"",INDEX(TableDiv[[GASB]:[GASB]],_xlfn.AGGREGATE(15,3,(TableDiv[[Agency]:[Agency]]=$E917)/(TableDiv[[Agency]:[Agency]]=$E917)*(ROW(TableDiv[Agency])-ROW(TableDiv[[#Headers],[Agency]])),COLUMNS($F$7:W$7))))</f>
        <v/>
      </c>
      <c r="X917" s="1069" t="str" cm="1">
        <f t="array" ref="X917">IF($D917&lt;COLUMNS($F$7:X$7),"",INDEX(TableDiv[[GASB]:[GASB]],_xlfn.AGGREGATE(15,3,(TableDiv[[Agency]:[Agency]]=$E917)/(TableDiv[[Agency]:[Agency]]=$E917)*(ROW(TableDiv[Agency])-ROW(TableDiv[[#Headers],[Agency]])),COLUMNS($F$7:X$7))))</f>
        <v/>
      </c>
      <c r="Y917" s="1069" t="str" cm="1">
        <f t="array" ref="Y917">IF($D917&lt;COLUMNS($F$7:Y$7),"",INDEX(TableDiv[[GASB]:[GASB]],_xlfn.AGGREGATE(15,3,(TableDiv[[Agency]:[Agency]]=$E917)/(TableDiv[[Agency]:[Agency]]=$E917)*(ROW(TableDiv[Agency])-ROW(TableDiv[[#Headers],[Agency]])),COLUMNS($F$7:Y$7))))</f>
        <v/>
      </c>
      <c r="Z917" s="1069" t="str" cm="1">
        <f t="array" ref="Z917">IF($D917&lt;COLUMNS($F$7:Z$7),"",INDEX(TableDiv[[GASB]:[GASB]],_xlfn.AGGREGATE(15,3,(TableDiv[[Agency]:[Agency]]=$E917)/(TableDiv[[Agency]:[Agency]]=$E917)*(ROW(TableDiv[Agency])-ROW(TableDiv[[#Headers],[Agency]])),COLUMNS($F$7:Z$7))))</f>
        <v/>
      </c>
      <c r="AA917" s="1069" t="str" cm="1">
        <f t="array" ref="AA917">IF($D917&lt;COLUMNS($F$7:AA$7),"",INDEX(TableDiv[[GASB]:[GASB]],_xlfn.AGGREGATE(15,3,(TableDiv[[Agency]:[Agency]]=$E917)/(TableDiv[[Agency]:[Agency]]=$E917)*(ROW(TableDiv[Agency])-ROW(TableDiv[[#Headers],[Agency]])),COLUMNS($F$7:AA$7))))</f>
        <v/>
      </c>
      <c r="AB917" s="1069" t="str" cm="1">
        <f t="array" ref="AB917">IF($D917&lt;COLUMNS($F$7:AB$7),"",INDEX(TableDiv[[GASB]:[GASB]],_xlfn.AGGREGATE(15,3,(TableDiv[[Agency]:[Agency]]=$E917)/(TableDiv[[Agency]:[Agency]]=$E917)*(ROW(TableDiv[Agency])-ROW(TableDiv[[#Headers],[Agency]])),COLUMNS($F$7:AB$7))))</f>
        <v/>
      </c>
      <c r="AC917" s="1069" t="str" cm="1">
        <f t="array" ref="AC917">IF($D917&lt;COLUMNS($F$7:AC$7),"",INDEX(TableDiv[[GASB]:[GASB]],_xlfn.AGGREGATE(15,3,(TableDiv[[Agency]:[Agency]]=$E917)/(TableDiv[[Agency]:[Agency]]=$E917)*(ROW(TableDiv[Agency])-ROW(TableDiv[[#Headers],[Agency]])),COLUMNS($F$7:AC$7))))</f>
        <v/>
      </c>
      <c r="AD917" s="1069" t="str" cm="1">
        <f t="array" ref="AD917">IF($D917&lt;COLUMNS($F$7:AD$7),"",INDEX(TableDiv[[GASB]:[GASB]],_xlfn.AGGREGATE(15,3,(TableDiv[[Agency]:[Agency]]=$E917)/(TableDiv[[Agency]:[Agency]]=$E917)*(ROW(TableDiv[Agency])-ROW(TableDiv[[#Headers],[Agency]])),COLUMNS($F$7:AD$7))))</f>
        <v/>
      </c>
      <c r="AE917" s="1069" t="str" cm="1">
        <f t="array" ref="AE917">IF($D917&lt;COLUMNS($F$7:AE$7),"",INDEX(TableDiv[[GASB]:[GASB]],_xlfn.AGGREGATE(15,3,(TableDiv[[Agency]:[Agency]]=$E917)/(TableDiv[[Agency]:[Agency]]=$E917)*(ROW(TableDiv[Agency])-ROW(TableDiv[[#Headers],[Agency]])),COLUMNS($F$7:AE$7))))</f>
        <v/>
      </c>
      <c r="AF917" s="1069" t="str" cm="1">
        <f t="array" ref="AF917">IF($D917&lt;COLUMNS($F$7:AF$7),"",INDEX(TableDiv[[GASB]:[GASB]],_xlfn.AGGREGATE(15,3,(TableDiv[[Agency]:[Agency]]=$E917)/(TableDiv[[Agency]:[Agency]]=$E917)*(ROW(TableDiv[Agency])-ROW(TableDiv[[#Headers],[Agency]])),COLUMNS($F$7:AF$7))))</f>
        <v/>
      </c>
      <c r="AG917" s="1069" t="str" cm="1">
        <f t="array" ref="AG917">IF($D917&lt;COLUMNS($F$7:AG$7),"",INDEX(TableDiv[[GASB]:[GASB]],_xlfn.AGGREGATE(15,3,(TableDiv[[Agency]:[Agency]]=$E917)/(TableDiv[[Agency]:[Agency]]=$E917)*(ROW(TableDiv[Agency])-ROW(TableDiv[[#Headers],[Agency]])),COLUMNS($F$7:AG$7))))</f>
        <v/>
      </c>
      <c r="AH917" s="1069" t="str" cm="1">
        <f t="array" ref="AH917">IF($D917&lt;COLUMNS($F$7:AH$7),"",INDEX(TableDiv[[GASB]:[GASB]],_xlfn.AGGREGATE(15,3,(TableDiv[[Agency]:[Agency]]=$E917)/(TableDiv[[Agency]:[Agency]]=$E917)*(ROW(TableDiv[Agency])-ROW(TableDiv[[#Headers],[Agency]])),COLUMNS($F$7:AH$7))))</f>
        <v/>
      </c>
      <c r="AI917" s="1069" t="str" cm="1">
        <f t="array" ref="AI917">IF($D917&lt;COLUMNS($F$7:AI$7),"",INDEX(TableDiv[[GASB]:[GASB]],_xlfn.AGGREGATE(15,3,(TableDiv[[Agency]:[Agency]]=$E917)/(TableDiv[[Agency]:[Agency]]=$E917)*(ROW(TableDiv[Agency])-ROW(TableDiv[[#Headers],[Agency]])),COLUMNS($F$7:AI$7))))</f>
        <v/>
      </c>
      <c r="AJ917" s="1069" t="str" cm="1">
        <f t="array" ref="AJ917">IF($D917&lt;COLUMNS($F$7:AJ$7),"",INDEX(TableDiv[[GASB]:[GASB]],_xlfn.AGGREGATE(15,3,(TableDiv[[Agency]:[Agency]]=$E917)/(TableDiv[[Agency]:[Agency]]=$E917)*(ROW(TableDiv[Agency])-ROW(TableDiv[[#Headers],[Agency]])),COLUMNS($F$7:AJ$7))))</f>
        <v/>
      </c>
      <c r="AK917" s="1069" t="str" cm="1">
        <f t="array" ref="AK917">IF($D917&lt;COLUMNS($F$7:AK$7),"",INDEX(TableDiv[[GASB]:[GASB]],_xlfn.AGGREGATE(15,3,(TableDiv[[Agency]:[Agency]]=$E917)/(TableDiv[[Agency]:[Agency]]=$E917)*(ROW(TableDiv[Agency])-ROW(TableDiv[[#Headers],[Agency]])),COLUMNS($F$7:AK$7))))</f>
        <v/>
      </c>
      <c r="AL917" s="1069" t="str" cm="1">
        <f t="array" ref="AL917">IF($D917&lt;COLUMNS($F$7:AL$7),"",INDEX(TableDiv[[GASB]:[GASB]],_xlfn.AGGREGATE(15,3,(TableDiv[[Agency]:[Agency]]=$E917)/(TableDiv[[Agency]:[Agency]]=$E917)*(ROW(TableDiv[Agency])-ROW(TableDiv[[#Headers],[Agency]])),COLUMNS($F$7:AL$7))))</f>
        <v/>
      </c>
      <c r="AM917" s="1069" t="str" cm="1">
        <f t="array" ref="AM917">IF($D917&lt;COLUMNS($F$7:AM$7),"",INDEX(TableDiv[[GASB]:[GASB]],_xlfn.AGGREGATE(15,3,(TableDiv[[Agency]:[Agency]]=$E917)/(TableDiv[[Agency]:[Agency]]=$E917)*(ROW(TableDiv[Agency])-ROW(TableDiv[[#Headers],[Agency]])),COLUMNS($F$7:AM$7))))</f>
        <v/>
      </c>
      <c r="AN917" s="1069"/>
      <c r="AO917" s="1069"/>
      <c r="AP917" s="1069"/>
      <c r="AQ917" s="1069"/>
      <c r="AR917" s="1069"/>
      <c r="AS917" s="1069"/>
    </row>
    <row r="918" spans="1:45">
      <c r="A918" s="1069"/>
      <c r="B918" s="1069"/>
      <c r="C918" s="1069"/>
      <c r="W918" s="1069" t="str" cm="1">
        <f t="array" ref="W918">IF($D918&lt;COLUMNS($F$7:W$7),"",INDEX(TableDiv[[GASB]:[GASB]],_xlfn.AGGREGATE(15,3,(TableDiv[[Agency]:[Agency]]=$E918)/(TableDiv[[Agency]:[Agency]]=$E918)*(ROW(TableDiv[Agency])-ROW(TableDiv[[#Headers],[Agency]])),COLUMNS($F$7:W$7))))</f>
        <v/>
      </c>
      <c r="X918" s="1069" t="str" cm="1">
        <f t="array" ref="X918">IF($D918&lt;COLUMNS($F$7:X$7),"",INDEX(TableDiv[[GASB]:[GASB]],_xlfn.AGGREGATE(15,3,(TableDiv[[Agency]:[Agency]]=$E918)/(TableDiv[[Agency]:[Agency]]=$E918)*(ROW(TableDiv[Agency])-ROW(TableDiv[[#Headers],[Agency]])),COLUMNS($F$7:X$7))))</f>
        <v/>
      </c>
      <c r="Y918" s="1069" t="str" cm="1">
        <f t="array" ref="Y918">IF($D918&lt;COLUMNS($F$7:Y$7),"",INDEX(TableDiv[[GASB]:[GASB]],_xlfn.AGGREGATE(15,3,(TableDiv[[Agency]:[Agency]]=$E918)/(TableDiv[[Agency]:[Agency]]=$E918)*(ROW(TableDiv[Agency])-ROW(TableDiv[[#Headers],[Agency]])),COLUMNS($F$7:Y$7))))</f>
        <v/>
      </c>
      <c r="Z918" s="1069" t="str" cm="1">
        <f t="array" ref="Z918">IF($D918&lt;COLUMNS($F$7:Z$7),"",INDEX(TableDiv[[GASB]:[GASB]],_xlfn.AGGREGATE(15,3,(TableDiv[[Agency]:[Agency]]=$E918)/(TableDiv[[Agency]:[Agency]]=$E918)*(ROW(TableDiv[Agency])-ROW(TableDiv[[#Headers],[Agency]])),COLUMNS($F$7:Z$7))))</f>
        <v/>
      </c>
      <c r="AA918" s="1069" t="str" cm="1">
        <f t="array" ref="AA918">IF($D918&lt;COLUMNS($F$7:AA$7),"",INDEX(TableDiv[[GASB]:[GASB]],_xlfn.AGGREGATE(15,3,(TableDiv[[Agency]:[Agency]]=$E918)/(TableDiv[[Agency]:[Agency]]=$E918)*(ROW(TableDiv[Agency])-ROW(TableDiv[[#Headers],[Agency]])),COLUMNS($F$7:AA$7))))</f>
        <v/>
      </c>
      <c r="AB918" s="1069" t="str" cm="1">
        <f t="array" ref="AB918">IF($D918&lt;COLUMNS($F$7:AB$7),"",INDEX(TableDiv[[GASB]:[GASB]],_xlfn.AGGREGATE(15,3,(TableDiv[[Agency]:[Agency]]=$E918)/(TableDiv[[Agency]:[Agency]]=$E918)*(ROW(TableDiv[Agency])-ROW(TableDiv[[#Headers],[Agency]])),COLUMNS($F$7:AB$7))))</f>
        <v/>
      </c>
      <c r="AC918" s="1069" t="str" cm="1">
        <f t="array" ref="AC918">IF($D918&lt;COLUMNS($F$7:AC$7),"",INDEX(TableDiv[[GASB]:[GASB]],_xlfn.AGGREGATE(15,3,(TableDiv[[Agency]:[Agency]]=$E918)/(TableDiv[[Agency]:[Agency]]=$E918)*(ROW(TableDiv[Agency])-ROW(TableDiv[[#Headers],[Agency]])),COLUMNS($F$7:AC$7))))</f>
        <v/>
      </c>
      <c r="AD918" s="1069" t="str" cm="1">
        <f t="array" ref="AD918">IF($D918&lt;COLUMNS($F$7:AD$7),"",INDEX(TableDiv[[GASB]:[GASB]],_xlfn.AGGREGATE(15,3,(TableDiv[[Agency]:[Agency]]=$E918)/(TableDiv[[Agency]:[Agency]]=$E918)*(ROW(TableDiv[Agency])-ROW(TableDiv[[#Headers],[Agency]])),COLUMNS($F$7:AD$7))))</f>
        <v/>
      </c>
      <c r="AE918" s="1069" t="str" cm="1">
        <f t="array" ref="AE918">IF($D918&lt;COLUMNS($F$7:AE$7),"",INDEX(TableDiv[[GASB]:[GASB]],_xlfn.AGGREGATE(15,3,(TableDiv[[Agency]:[Agency]]=$E918)/(TableDiv[[Agency]:[Agency]]=$E918)*(ROW(TableDiv[Agency])-ROW(TableDiv[[#Headers],[Agency]])),COLUMNS($F$7:AE$7))))</f>
        <v/>
      </c>
      <c r="AF918" s="1069" t="str" cm="1">
        <f t="array" ref="AF918">IF($D918&lt;COLUMNS($F$7:AF$7),"",INDEX(TableDiv[[GASB]:[GASB]],_xlfn.AGGREGATE(15,3,(TableDiv[[Agency]:[Agency]]=$E918)/(TableDiv[[Agency]:[Agency]]=$E918)*(ROW(TableDiv[Agency])-ROW(TableDiv[[#Headers],[Agency]])),COLUMNS($F$7:AF$7))))</f>
        <v/>
      </c>
      <c r="AG918" s="1069" t="str" cm="1">
        <f t="array" ref="AG918">IF($D918&lt;COLUMNS($F$7:AG$7),"",INDEX(TableDiv[[GASB]:[GASB]],_xlfn.AGGREGATE(15,3,(TableDiv[[Agency]:[Agency]]=$E918)/(TableDiv[[Agency]:[Agency]]=$E918)*(ROW(TableDiv[Agency])-ROW(TableDiv[[#Headers],[Agency]])),COLUMNS($F$7:AG$7))))</f>
        <v/>
      </c>
      <c r="AH918" s="1069" t="str" cm="1">
        <f t="array" ref="AH918">IF($D918&lt;COLUMNS($F$7:AH$7),"",INDEX(TableDiv[[GASB]:[GASB]],_xlfn.AGGREGATE(15,3,(TableDiv[[Agency]:[Agency]]=$E918)/(TableDiv[[Agency]:[Agency]]=$E918)*(ROW(TableDiv[Agency])-ROW(TableDiv[[#Headers],[Agency]])),COLUMNS($F$7:AH$7))))</f>
        <v/>
      </c>
      <c r="AI918" s="1069" t="str" cm="1">
        <f t="array" ref="AI918">IF($D918&lt;COLUMNS($F$7:AI$7),"",INDEX(TableDiv[[GASB]:[GASB]],_xlfn.AGGREGATE(15,3,(TableDiv[[Agency]:[Agency]]=$E918)/(TableDiv[[Agency]:[Agency]]=$E918)*(ROW(TableDiv[Agency])-ROW(TableDiv[[#Headers],[Agency]])),COLUMNS($F$7:AI$7))))</f>
        <v/>
      </c>
      <c r="AJ918" s="1069" t="str" cm="1">
        <f t="array" ref="AJ918">IF($D918&lt;COLUMNS($F$7:AJ$7),"",INDEX(TableDiv[[GASB]:[GASB]],_xlfn.AGGREGATE(15,3,(TableDiv[[Agency]:[Agency]]=$E918)/(TableDiv[[Agency]:[Agency]]=$E918)*(ROW(TableDiv[Agency])-ROW(TableDiv[[#Headers],[Agency]])),COLUMNS($F$7:AJ$7))))</f>
        <v/>
      </c>
      <c r="AK918" s="1069" t="str" cm="1">
        <f t="array" ref="AK918">IF($D918&lt;COLUMNS($F$7:AK$7),"",INDEX(TableDiv[[GASB]:[GASB]],_xlfn.AGGREGATE(15,3,(TableDiv[[Agency]:[Agency]]=$E918)/(TableDiv[[Agency]:[Agency]]=$E918)*(ROW(TableDiv[Agency])-ROW(TableDiv[[#Headers],[Agency]])),COLUMNS($F$7:AK$7))))</f>
        <v/>
      </c>
      <c r="AL918" s="1069" t="str" cm="1">
        <f t="array" ref="AL918">IF($D918&lt;COLUMNS($F$7:AL$7),"",INDEX(TableDiv[[GASB]:[GASB]],_xlfn.AGGREGATE(15,3,(TableDiv[[Agency]:[Agency]]=$E918)/(TableDiv[[Agency]:[Agency]]=$E918)*(ROW(TableDiv[Agency])-ROW(TableDiv[[#Headers],[Agency]])),COLUMNS($F$7:AL$7))))</f>
        <v/>
      </c>
      <c r="AM918" s="1069" t="str" cm="1">
        <f t="array" ref="AM918">IF($D918&lt;COLUMNS($F$7:AM$7),"",INDEX(TableDiv[[GASB]:[GASB]],_xlfn.AGGREGATE(15,3,(TableDiv[[Agency]:[Agency]]=$E918)/(TableDiv[[Agency]:[Agency]]=$E918)*(ROW(TableDiv[Agency])-ROW(TableDiv[[#Headers],[Agency]])),COLUMNS($F$7:AM$7))))</f>
        <v/>
      </c>
      <c r="AN918" s="1069"/>
      <c r="AO918" s="1069"/>
      <c r="AP918" s="1069"/>
      <c r="AQ918" s="1069"/>
      <c r="AR918" s="1069"/>
      <c r="AS918" s="1069"/>
    </row>
    <row r="919" spans="1:45">
      <c r="A919" s="1069"/>
      <c r="B919" s="1069"/>
      <c r="C919" s="1069"/>
      <c r="W919" s="1069" t="str" cm="1">
        <f t="array" ref="W919">IF($D919&lt;COLUMNS($F$7:W$7),"",INDEX(TableDiv[[GASB]:[GASB]],_xlfn.AGGREGATE(15,3,(TableDiv[[Agency]:[Agency]]=$E919)/(TableDiv[[Agency]:[Agency]]=$E919)*(ROW(TableDiv[Agency])-ROW(TableDiv[[#Headers],[Agency]])),COLUMNS($F$7:W$7))))</f>
        <v/>
      </c>
      <c r="X919" s="1069" t="str" cm="1">
        <f t="array" ref="X919">IF($D919&lt;COLUMNS($F$7:X$7),"",INDEX(TableDiv[[GASB]:[GASB]],_xlfn.AGGREGATE(15,3,(TableDiv[[Agency]:[Agency]]=$E919)/(TableDiv[[Agency]:[Agency]]=$E919)*(ROW(TableDiv[Agency])-ROW(TableDiv[[#Headers],[Agency]])),COLUMNS($F$7:X$7))))</f>
        <v/>
      </c>
      <c r="Y919" s="1069" t="str" cm="1">
        <f t="array" ref="Y919">IF($D919&lt;COLUMNS($F$7:Y$7),"",INDEX(TableDiv[[GASB]:[GASB]],_xlfn.AGGREGATE(15,3,(TableDiv[[Agency]:[Agency]]=$E919)/(TableDiv[[Agency]:[Agency]]=$E919)*(ROW(TableDiv[Agency])-ROW(TableDiv[[#Headers],[Agency]])),COLUMNS($F$7:Y$7))))</f>
        <v/>
      </c>
      <c r="Z919" s="1069" t="str" cm="1">
        <f t="array" ref="Z919">IF($D919&lt;COLUMNS($F$7:Z$7),"",INDEX(TableDiv[[GASB]:[GASB]],_xlfn.AGGREGATE(15,3,(TableDiv[[Agency]:[Agency]]=$E919)/(TableDiv[[Agency]:[Agency]]=$E919)*(ROW(TableDiv[Agency])-ROW(TableDiv[[#Headers],[Agency]])),COLUMNS($F$7:Z$7))))</f>
        <v/>
      </c>
      <c r="AA919" s="1069" t="str" cm="1">
        <f t="array" ref="AA919">IF($D919&lt;COLUMNS($F$7:AA$7),"",INDEX(TableDiv[[GASB]:[GASB]],_xlfn.AGGREGATE(15,3,(TableDiv[[Agency]:[Agency]]=$E919)/(TableDiv[[Agency]:[Agency]]=$E919)*(ROW(TableDiv[Agency])-ROW(TableDiv[[#Headers],[Agency]])),COLUMNS($F$7:AA$7))))</f>
        <v/>
      </c>
      <c r="AB919" s="1069" t="str" cm="1">
        <f t="array" ref="AB919">IF($D919&lt;COLUMNS($F$7:AB$7),"",INDEX(TableDiv[[GASB]:[GASB]],_xlfn.AGGREGATE(15,3,(TableDiv[[Agency]:[Agency]]=$E919)/(TableDiv[[Agency]:[Agency]]=$E919)*(ROW(TableDiv[Agency])-ROW(TableDiv[[#Headers],[Agency]])),COLUMNS($F$7:AB$7))))</f>
        <v/>
      </c>
      <c r="AC919" s="1069" t="str" cm="1">
        <f t="array" ref="AC919">IF($D919&lt;COLUMNS($F$7:AC$7),"",INDEX(TableDiv[[GASB]:[GASB]],_xlfn.AGGREGATE(15,3,(TableDiv[[Agency]:[Agency]]=$E919)/(TableDiv[[Agency]:[Agency]]=$E919)*(ROW(TableDiv[Agency])-ROW(TableDiv[[#Headers],[Agency]])),COLUMNS($F$7:AC$7))))</f>
        <v/>
      </c>
      <c r="AD919" s="1069" t="str" cm="1">
        <f t="array" ref="AD919">IF($D919&lt;COLUMNS($F$7:AD$7),"",INDEX(TableDiv[[GASB]:[GASB]],_xlfn.AGGREGATE(15,3,(TableDiv[[Agency]:[Agency]]=$E919)/(TableDiv[[Agency]:[Agency]]=$E919)*(ROW(TableDiv[Agency])-ROW(TableDiv[[#Headers],[Agency]])),COLUMNS($F$7:AD$7))))</f>
        <v/>
      </c>
      <c r="AE919" s="1069" t="str" cm="1">
        <f t="array" ref="AE919">IF($D919&lt;COLUMNS($F$7:AE$7),"",INDEX(TableDiv[[GASB]:[GASB]],_xlfn.AGGREGATE(15,3,(TableDiv[[Agency]:[Agency]]=$E919)/(TableDiv[[Agency]:[Agency]]=$E919)*(ROW(TableDiv[Agency])-ROW(TableDiv[[#Headers],[Agency]])),COLUMNS($F$7:AE$7))))</f>
        <v/>
      </c>
      <c r="AF919" s="1069" t="str" cm="1">
        <f t="array" ref="AF919">IF($D919&lt;COLUMNS($F$7:AF$7),"",INDEX(TableDiv[[GASB]:[GASB]],_xlfn.AGGREGATE(15,3,(TableDiv[[Agency]:[Agency]]=$E919)/(TableDiv[[Agency]:[Agency]]=$E919)*(ROW(TableDiv[Agency])-ROW(TableDiv[[#Headers],[Agency]])),COLUMNS($F$7:AF$7))))</f>
        <v/>
      </c>
      <c r="AG919" s="1069" t="str" cm="1">
        <f t="array" ref="AG919">IF($D919&lt;COLUMNS($F$7:AG$7),"",INDEX(TableDiv[[GASB]:[GASB]],_xlfn.AGGREGATE(15,3,(TableDiv[[Agency]:[Agency]]=$E919)/(TableDiv[[Agency]:[Agency]]=$E919)*(ROW(TableDiv[Agency])-ROW(TableDiv[[#Headers],[Agency]])),COLUMNS($F$7:AG$7))))</f>
        <v/>
      </c>
      <c r="AH919" s="1069" t="str" cm="1">
        <f t="array" ref="AH919">IF($D919&lt;COLUMNS($F$7:AH$7),"",INDEX(TableDiv[[GASB]:[GASB]],_xlfn.AGGREGATE(15,3,(TableDiv[[Agency]:[Agency]]=$E919)/(TableDiv[[Agency]:[Agency]]=$E919)*(ROW(TableDiv[Agency])-ROW(TableDiv[[#Headers],[Agency]])),COLUMNS($F$7:AH$7))))</f>
        <v/>
      </c>
      <c r="AI919" s="1069" t="str" cm="1">
        <f t="array" ref="AI919">IF($D919&lt;COLUMNS($F$7:AI$7),"",INDEX(TableDiv[[GASB]:[GASB]],_xlfn.AGGREGATE(15,3,(TableDiv[[Agency]:[Agency]]=$E919)/(TableDiv[[Agency]:[Agency]]=$E919)*(ROW(TableDiv[Agency])-ROW(TableDiv[[#Headers],[Agency]])),COLUMNS($F$7:AI$7))))</f>
        <v/>
      </c>
      <c r="AJ919" s="1069" t="str" cm="1">
        <f t="array" ref="AJ919">IF($D919&lt;COLUMNS($F$7:AJ$7),"",INDEX(TableDiv[[GASB]:[GASB]],_xlfn.AGGREGATE(15,3,(TableDiv[[Agency]:[Agency]]=$E919)/(TableDiv[[Agency]:[Agency]]=$E919)*(ROW(TableDiv[Agency])-ROW(TableDiv[[#Headers],[Agency]])),COLUMNS($F$7:AJ$7))))</f>
        <v/>
      </c>
      <c r="AK919" s="1069" t="str" cm="1">
        <f t="array" ref="AK919">IF($D919&lt;COLUMNS($F$7:AK$7),"",INDEX(TableDiv[[GASB]:[GASB]],_xlfn.AGGREGATE(15,3,(TableDiv[[Agency]:[Agency]]=$E919)/(TableDiv[[Agency]:[Agency]]=$E919)*(ROW(TableDiv[Agency])-ROW(TableDiv[[#Headers],[Agency]])),COLUMNS($F$7:AK$7))))</f>
        <v/>
      </c>
      <c r="AL919" s="1069" t="str" cm="1">
        <f t="array" ref="AL919">IF($D919&lt;COLUMNS($F$7:AL$7),"",INDEX(TableDiv[[GASB]:[GASB]],_xlfn.AGGREGATE(15,3,(TableDiv[[Agency]:[Agency]]=$E919)/(TableDiv[[Agency]:[Agency]]=$E919)*(ROW(TableDiv[Agency])-ROW(TableDiv[[#Headers],[Agency]])),COLUMNS($F$7:AL$7))))</f>
        <v/>
      </c>
      <c r="AM919" s="1069" t="str" cm="1">
        <f t="array" ref="AM919">IF($D919&lt;COLUMNS($F$7:AM$7),"",INDEX(TableDiv[[GASB]:[GASB]],_xlfn.AGGREGATE(15,3,(TableDiv[[Agency]:[Agency]]=$E919)/(TableDiv[[Agency]:[Agency]]=$E919)*(ROW(TableDiv[Agency])-ROW(TableDiv[[#Headers],[Agency]])),COLUMNS($F$7:AM$7))))</f>
        <v/>
      </c>
      <c r="AN919" s="1069"/>
      <c r="AO919" s="1069"/>
      <c r="AP919" s="1069"/>
      <c r="AQ919" s="1069"/>
      <c r="AR919" s="1069"/>
      <c r="AS919" s="1069"/>
    </row>
    <row r="920" spans="1:45">
      <c r="A920" s="1069"/>
      <c r="B920" s="1069"/>
      <c r="C920" s="1069"/>
      <c r="W920" s="1069" t="str" cm="1">
        <f t="array" ref="W920">IF($D920&lt;COLUMNS($F$7:W$7),"",INDEX(TableDiv[[GASB]:[GASB]],_xlfn.AGGREGATE(15,3,(TableDiv[[Agency]:[Agency]]=$E920)/(TableDiv[[Agency]:[Agency]]=$E920)*(ROW(TableDiv[Agency])-ROW(TableDiv[[#Headers],[Agency]])),COLUMNS($F$7:W$7))))</f>
        <v/>
      </c>
      <c r="X920" s="1069" t="str" cm="1">
        <f t="array" ref="X920">IF($D920&lt;COLUMNS($F$7:X$7),"",INDEX(TableDiv[[GASB]:[GASB]],_xlfn.AGGREGATE(15,3,(TableDiv[[Agency]:[Agency]]=$E920)/(TableDiv[[Agency]:[Agency]]=$E920)*(ROW(TableDiv[Agency])-ROW(TableDiv[[#Headers],[Agency]])),COLUMNS($F$7:X$7))))</f>
        <v/>
      </c>
      <c r="Y920" s="1069" t="str" cm="1">
        <f t="array" ref="Y920">IF($D920&lt;COLUMNS($F$7:Y$7),"",INDEX(TableDiv[[GASB]:[GASB]],_xlfn.AGGREGATE(15,3,(TableDiv[[Agency]:[Agency]]=$E920)/(TableDiv[[Agency]:[Agency]]=$E920)*(ROW(TableDiv[Agency])-ROW(TableDiv[[#Headers],[Agency]])),COLUMNS($F$7:Y$7))))</f>
        <v/>
      </c>
      <c r="Z920" s="1069" t="str" cm="1">
        <f t="array" ref="Z920">IF($D920&lt;COLUMNS($F$7:Z$7),"",INDEX(TableDiv[[GASB]:[GASB]],_xlfn.AGGREGATE(15,3,(TableDiv[[Agency]:[Agency]]=$E920)/(TableDiv[[Agency]:[Agency]]=$E920)*(ROW(TableDiv[Agency])-ROW(TableDiv[[#Headers],[Agency]])),COLUMNS($F$7:Z$7))))</f>
        <v/>
      </c>
      <c r="AA920" s="1069" t="str" cm="1">
        <f t="array" ref="AA920">IF($D920&lt;COLUMNS($F$7:AA$7),"",INDEX(TableDiv[[GASB]:[GASB]],_xlfn.AGGREGATE(15,3,(TableDiv[[Agency]:[Agency]]=$E920)/(TableDiv[[Agency]:[Agency]]=$E920)*(ROW(TableDiv[Agency])-ROW(TableDiv[[#Headers],[Agency]])),COLUMNS($F$7:AA$7))))</f>
        <v/>
      </c>
      <c r="AB920" s="1069" t="str" cm="1">
        <f t="array" ref="AB920">IF($D920&lt;COLUMNS($F$7:AB$7),"",INDEX(TableDiv[[GASB]:[GASB]],_xlfn.AGGREGATE(15,3,(TableDiv[[Agency]:[Agency]]=$E920)/(TableDiv[[Agency]:[Agency]]=$E920)*(ROW(TableDiv[Agency])-ROW(TableDiv[[#Headers],[Agency]])),COLUMNS($F$7:AB$7))))</f>
        <v/>
      </c>
      <c r="AC920" s="1069" t="str" cm="1">
        <f t="array" ref="AC920">IF($D920&lt;COLUMNS($F$7:AC$7),"",INDEX(TableDiv[[GASB]:[GASB]],_xlfn.AGGREGATE(15,3,(TableDiv[[Agency]:[Agency]]=$E920)/(TableDiv[[Agency]:[Agency]]=$E920)*(ROW(TableDiv[Agency])-ROW(TableDiv[[#Headers],[Agency]])),COLUMNS($F$7:AC$7))))</f>
        <v/>
      </c>
      <c r="AD920" s="1069" t="str" cm="1">
        <f t="array" ref="AD920">IF($D920&lt;COLUMNS($F$7:AD$7),"",INDEX(TableDiv[[GASB]:[GASB]],_xlfn.AGGREGATE(15,3,(TableDiv[[Agency]:[Agency]]=$E920)/(TableDiv[[Agency]:[Agency]]=$E920)*(ROW(TableDiv[Agency])-ROW(TableDiv[[#Headers],[Agency]])),COLUMNS($F$7:AD$7))))</f>
        <v/>
      </c>
      <c r="AE920" s="1069" t="str" cm="1">
        <f t="array" ref="AE920">IF($D920&lt;COLUMNS($F$7:AE$7),"",INDEX(TableDiv[[GASB]:[GASB]],_xlfn.AGGREGATE(15,3,(TableDiv[[Agency]:[Agency]]=$E920)/(TableDiv[[Agency]:[Agency]]=$E920)*(ROW(TableDiv[Agency])-ROW(TableDiv[[#Headers],[Agency]])),COLUMNS($F$7:AE$7))))</f>
        <v/>
      </c>
      <c r="AF920" s="1069" t="str" cm="1">
        <f t="array" ref="AF920">IF($D920&lt;COLUMNS($F$7:AF$7),"",INDEX(TableDiv[[GASB]:[GASB]],_xlfn.AGGREGATE(15,3,(TableDiv[[Agency]:[Agency]]=$E920)/(TableDiv[[Agency]:[Agency]]=$E920)*(ROW(TableDiv[Agency])-ROW(TableDiv[[#Headers],[Agency]])),COLUMNS($F$7:AF$7))))</f>
        <v/>
      </c>
      <c r="AG920" s="1069" t="str" cm="1">
        <f t="array" ref="AG920">IF($D920&lt;COLUMNS($F$7:AG$7),"",INDEX(TableDiv[[GASB]:[GASB]],_xlfn.AGGREGATE(15,3,(TableDiv[[Agency]:[Agency]]=$E920)/(TableDiv[[Agency]:[Agency]]=$E920)*(ROW(TableDiv[Agency])-ROW(TableDiv[[#Headers],[Agency]])),COLUMNS($F$7:AG$7))))</f>
        <v/>
      </c>
      <c r="AH920" s="1069" t="str" cm="1">
        <f t="array" ref="AH920">IF($D920&lt;COLUMNS($F$7:AH$7),"",INDEX(TableDiv[[GASB]:[GASB]],_xlfn.AGGREGATE(15,3,(TableDiv[[Agency]:[Agency]]=$E920)/(TableDiv[[Agency]:[Agency]]=$E920)*(ROW(TableDiv[Agency])-ROW(TableDiv[[#Headers],[Agency]])),COLUMNS($F$7:AH$7))))</f>
        <v/>
      </c>
      <c r="AI920" s="1069" t="str" cm="1">
        <f t="array" ref="AI920">IF($D920&lt;COLUMNS($F$7:AI$7),"",INDEX(TableDiv[[GASB]:[GASB]],_xlfn.AGGREGATE(15,3,(TableDiv[[Agency]:[Agency]]=$E920)/(TableDiv[[Agency]:[Agency]]=$E920)*(ROW(TableDiv[Agency])-ROW(TableDiv[[#Headers],[Agency]])),COLUMNS($F$7:AI$7))))</f>
        <v/>
      </c>
      <c r="AJ920" s="1069" t="str" cm="1">
        <f t="array" ref="AJ920">IF($D920&lt;COLUMNS($F$7:AJ$7),"",INDEX(TableDiv[[GASB]:[GASB]],_xlfn.AGGREGATE(15,3,(TableDiv[[Agency]:[Agency]]=$E920)/(TableDiv[[Agency]:[Agency]]=$E920)*(ROW(TableDiv[Agency])-ROW(TableDiv[[#Headers],[Agency]])),COLUMNS($F$7:AJ$7))))</f>
        <v/>
      </c>
      <c r="AK920" s="1069" t="str" cm="1">
        <f t="array" ref="AK920">IF($D920&lt;COLUMNS($F$7:AK$7),"",INDEX(TableDiv[[GASB]:[GASB]],_xlfn.AGGREGATE(15,3,(TableDiv[[Agency]:[Agency]]=$E920)/(TableDiv[[Agency]:[Agency]]=$E920)*(ROW(TableDiv[Agency])-ROW(TableDiv[[#Headers],[Agency]])),COLUMNS($F$7:AK$7))))</f>
        <v/>
      </c>
      <c r="AL920" s="1069" t="str" cm="1">
        <f t="array" ref="AL920">IF($D920&lt;COLUMNS($F$7:AL$7),"",INDEX(TableDiv[[GASB]:[GASB]],_xlfn.AGGREGATE(15,3,(TableDiv[[Agency]:[Agency]]=$E920)/(TableDiv[[Agency]:[Agency]]=$E920)*(ROW(TableDiv[Agency])-ROW(TableDiv[[#Headers],[Agency]])),COLUMNS($F$7:AL$7))))</f>
        <v/>
      </c>
      <c r="AM920" s="1069" t="str" cm="1">
        <f t="array" ref="AM920">IF($D920&lt;COLUMNS($F$7:AM$7),"",INDEX(TableDiv[[GASB]:[GASB]],_xlfn.AGGREGATE(15,3,(TableDiv[[Agency]:[Agency]]=$E920)/(TableDiv[[Agency]:[Agency]]=$E920)*(ROW(TableDiv[Agency])-ROW(TableDiv[[#Headers],[Agency]])),COLUMNS($F$7:AM$7))))</f>
        <v/>
      </c>
      <c r="AN920" s="1069"/>
      <c r="AO920" s="1069"/>
      <c r="AP920" s="1069"/>
      <c r="AQ920" s="1069"/>
      <c r="AR920" s="1069"/>
      <c r="AS920" s="1069"/>
    </row>
    <row r="921" spans="1:45">
      <c r="A921" s="1069"/>
      <c r="B921" s="1069"/>
      <c r="C921" s="1069"/>
      <c r="W921" s="1069" t="str" cm="1">
        <f t="array" ref="W921">IF($D921&lt;COLUMNS($F$7:W$7),"",INDEX(TableDiv[[GASB]:[GASB]],_xlfn.AGGREGATE(15,3,(TableDiv[[Agency]:[Agency]]=$E921)/(TableDiv[[Agency]:[Agency]]=$E921)*(ROW(TableDiv[Agency])-ROW(TableDiv[[#Headers],[Agency]])),COLUMNS($F$7:W$7))))</f>
        <v/>
      </c>
      <c r="X921" s="1069" t="str" cm="1">
        <f t="array" ref="X921">IF($D921&lt;COLUMNS($F$7:X$7),"",INDEX(TableDiv[[GASB]:[GASB]],_xlfn.AGGREGATE(15,3,(TableDiv[[Agency]:[Agency]]=$E921)/(TableDiv[[Agency]:[Agency]]=$E921)*(ROW(TableDiv[Agency])-ROW(TableDiv[[#Headers],[Agency]])),COLUMNS($F$7:X$7))))</f>
        <v/>
      </c>
      <c r="Y921" s="1069" t="str" cm="1">
        <f t="array" ref="Y921">IF($D921&lt;COLUMNS($F$7:Y$7),"",INDEX(TableDiv[[GASB]:[GASB]],_xlfn.AGGREGATE(15,3,(TableDiv[[Agency]:[Agency]]=$E921)/(TableDiv[[Agency]:[Agency]]=$E921)*(ROW(TableDiv[Agency])-ROW(TableDiv[[#Headers],[Agency]])),COLUMNS($F$7:Y$7))))</f>
        <v/>
      </c>
      <c r="Z921" s="1069" t="str" cm="1">
        <f t="array" ref="Z921">IF($D921&lt;COLUMNS($F$7:Z$7),"",INDEX(TableDiv[[GASB]:[GASB]],_xlfn.AGGREGATE(15,3,(TableDiv[[Agency]:[Agency]]=$E921)/(TableDiv[[Agency]:[Agency]]=$E921)*(ROW(TableDiv[Agency])-ROW(TableDiv[[#Headers],[Agency]])),COLUMNS($F$7:Z$7))))</f>
        <v/>
      </c>
      <c r="AA921" s="1069" t="str" cm="1">
        <f t="array" ref="AA921">IF($D921&lt;COLUMNS($F$7:AA$7),"",INDEX(TableDiv[[GASB]:[GASB]],_xlfn.AGGREGATE(15,3,(TableDiv[[Agency]:[Agency]]=$E921)/(TableDiv[[Agency]:[Agency]]=$E921)*(ROW(TableDiv[Agency])-ROW(TableDiv[[#Headers],[Agency]])),COLUMNS($F$7:AA$7))))</f>
        <v/>
      </c>
      <c r="AB921" s="1069" t="str" cm="1">
        <f t="array" ref="AB921">IF($D921&lt;COLUMNS($F$7:AB$7),"",INDEX(TableDiv[[GASB]:[GASB]],_xlfn.AGGREGATE(15,3,(TableDiv[[Agency]:[Agency]]=$E921)/(TableDiv[[Agency]:[Agency]]=$E921)*(ROW(TableDiv[Agency])-ROW(TableDiv[[#Headers],[Agency]])),COLUMNS($F$7:AB$7))))</f>
        <v/>
      </c>
      <c r="AC921" s="1069" t="str" cm="1">
        <f t="array" ref="AC921">IF($D921&lt;COLUMNS($F$7:AC$7),"",INDEX(TableDiv[[GASB]:[GASB]],_xlfn.AGGREGATE(15,3,(TableDiv[[Agency]:[Agency]]=$E921)/(TableDiv[[Agency]:[Agency]]=$E921)*(ROW(TableDiv[Agency])-ROW(TableDiv[[#Headers],[Agency]])),COLUMNS($F$7:AC$7))))</f>
        <v/>
      </c>
      <c r="AD921" s="1069" t="str" cm="1">
        <f t="array" ref="AD921">IF($D921&lt;COLUMNS($F$7:AD$7),"",INDEX(TableDiv[[GASB]:[GASB]],_xlfn.AGGREGATE(15,3,(TableDiv[[Agency]:[Agency]]=$E921)/(TableDiv[[Agency]:[Agency]]=$E921)*(ROW(TableDiv[Agency])-ROW(TableDiv[[#Headers],[Agency]])),COLUMNS($F$7:AD$7))))</f>
        <v/>
      </c>
      <c r="AE921" s="1069" t="str" cm="1">
        <f t="array" ref="AE921">IF($D921&lt;COLUMNS($F$7:AE$7),"",INDEX(TableDiv[[GASB]:[GASB]],_xlfn.AGGREGATE(15,3,(TableDiv[[Agency]:[Agency]]=$E921)/(TableDiv[[Agency]:[Agency]]=$E921)*(ROW(TableDiv[Agency])-ROW(TableDiv[[#Headers],[Agency]])),COLUMNS($F$7:AE$7))))</f>
        <v/>
      </c>
      <c r="AF921" s="1069" t="str" cm="1">
        <f t="array" ref="AF921">IF($D921&lt;COLUMNS($F$7:AF$7),"",INDEX(TableDiv[[GASB]:[GASB]],_xlfn.AGGREGATE(15,3,(TableDiv[[Agency]:[Agency]]=$E921)/(TableDiv[[Agency]:[Agency]]=$E921)*(ROW(TableDiv[Agency])-ROW(TableDiv[[#Headers],[Agency]])),COLUMNS($F$7:AF$7))))</f>
        <v/>
      </c>
      <c r="AG921" s="1069" t="str" cm="1">
        <f t="array" ref="AG921">IF($D921&lt;COLUMNS($F$7:AG$7),"",INDEX(TableDiv[[GASB]:[GASB]],_xlfn.AGGREGATE(15,3,(TableDiv[[Agency]:[Agency]]=$E921)/(TableDiv[[Agency]:[Agency]]=$E921)*(ROW(TableDiv[Agency])-ROW(TableDiv[[#Headers],[Agency]])),COLUMNS($F$7:AG$7))))</f>
        <v/>
      </c>
      <c r="AH921" s="1069" t="str" cm="1">
        <f t="array" ref="AH921">IF($D921&lt;COLUMNS($F$7:AH$7),"",INDEX(TableDiv[[GASB]:[GASB]],_xlfn.AGGREGATE(15,3,(TableDiv[[Agency]:[Agency]]=$E921)/(TableDiv[[Agency]:[Agency]]=$E921)*(ROW(TableDiv[Agency])-ROW(TableDiv[[#Headers],[Agency]])),COLUMNS($F$7:AH$7))))</f>
        <v/>
      </c>
      <c r="AI921" s="1069" t="str" cm="1">
        <f t="array" ref="AI921">IF($D921&lt;COLUMNS($F$7:AI$7),"",INDEX(TableDiv[[GASB]:[GASB]],_xlfn.AGGREGATE(15,3,(TableDiv[[Agency]:[Agency]]=$E921)/(TableDiv[[Agency]:[Agency]]=$E921)*(ROW(TableDiv[Agency])-ROW(TableDiv[[#Headers],[Agency]])),COLUMNS($F$7:AI$7))))</f>
        <v/>
      </c>
      <c r="AJ921" s="1069" t="str" cm="1">
        <f t="array" ref="AJ921">IF($D921&lt;COLUMNS($F$7:AJ$7),"",INDEX(TableDiv[[GASB]:[GASB]],_xlfn.AGGREGATE(15,3,(TableDiv[[Agency]:[Agency]]=$E921)/(TableDiv[[Agency]:[Agency]]=$E921)*(ROW(TableDiv[Agency])-ROW(TableDiv[[#Headers],[Agency]])),COLUMNS($F$7:AJ$7))))</f>
        <v/>
      </c>
      <c r="AK921" s="1069" t="str" cm="1">
        <f t="array" ref="AK921">IF($D921&lt;COLUMNS($F$7:AK$7),"",INDEX(TableDiv[[GASB]:[GASB]],_xlfn.AGGREGATE(15,3,(TableDiv[[Agency]:[Agency]]=$E921)/(TableDiv[[Agency]:[Agency]]=$E921)*(ROW(TableDiv[Agency])-ROW(TableDiv[[#Headers],[Agency]])),COLUMNS($F$7:AK$7))))</f>
        <v/>
      </c>
      <c r="AL921" s="1069" t="str" cm="1">
        <f t="array" ref="AL921">IF($D921&lt;COLUMNS($F$7:AL$7),"",INDEX(TableDiv[[GASB]:[GASB]],_xlfn.AGGREGATE(15,3,(TableDiv[[Agency]:[Agency]]=$E921)/(TableDiv[[Agency]:[Agency]]=$E921)*(ROW(TableDiv[Agency])-ROW(TableDiv[[#Headers],[Agency]])),COLUMNS($F$7:AL$7))))</f>
        <v/>
      </c>
      <c r="AM921" s="1069" t="str" cm="1">
        <f t="array" ref="AM921">IF($D921&lt;COLUMNS($F$7:AM$7),"",INDEX(TableDiv[[GASB]:[GASB]],_xlfn.AGGREGATE(15,3,(TableDiv[[Agency]:[Agency]]=$E921)/(TableDiv[[Agency]:[Agency]]=$E921)*(ROW(TableDiv[Agency])-ROW(TableDiv[[#Headers],[Agency]])),COLUMNS($F$7:AM$7))))</f>
        <v/>
      </c>
      <c r="AN921" s="1069"/>
      <c r="AO921" s="1069"/>
      <c r="AP921" s="1069"/>
      <c r="AQ921" s="1069"/>
      <c r="AR921" s="1069"/>
      <c r="AS921" s="1069"/>
    </row>
    <row r="922" spans="1:45">
      <c r="A922" s="1069"/>
      <c r="B922" s="1069"/>
      <c r="C922" s="1069"/>
      <c r="W922" s="1069" t="str" cm="1">
        <f t="array" ref="W922">IF($D922&lt;COLUMNS($F$7:W$7),"",INDEX(TableDiv[[GASB]:[GASB]],_xlfn.AGGREGATE(15,3,(TableDiv[[Agency]:[Agency]]=$E922)/(TableDiv[[Agency]:[Agency]]=$E922)*(ROW(TableDiv[Agency])-ROW(TableDiv[[#Headers],[Agency]])),COLUMNS($F$7:W$7))))</f>
        <v/>
      </c>
      <c r="X922" s="1069" t="str" cm="1">
        <f t="array" ref="X922">IF($D922&lt;COLUMNS($F$7:X$7),"",INDEX(TableDiv[[GASB]:[GASB]],_xlfn.AGGREGATE(15,3,(TableDiv[[Agency]:[Agency]]=$E922)/(TableDiv[[Agency]:[Agency]]=$E922)*(ROW(TableDiv[Agency])-ROW(TableDiv[[#Headers],[Agency]])),COLUMNS($F$7:X$7))))</f>
        <v/>
      </c>
      <c r="Y922" s="1069" t="str" cm="1">
        <f t="array" ref="Y922">IF($D922&lt;COLUMNS($F$7:Y$7),"",INDEX(TableDiv[[GASB]:[GASB]],_xlfn.AGGREGATE(15,3,(TableDiv[[Agency]:[Agency]]=$E922)/(TableDiv[[Agency]:[Agency]]=$E922)*(ROW(TableDiv[Agency])-ROW(TableDiv[[#Headers],[Agency]])),COLUMNS($F$7:Y$7))))</f>
        <v/>
      </c>
      <c r="Z922" s="1069" t="str" cm="1">
        <f t="array" ref="Z922">IF($D922&lt;COLUMNS($F$7:Z$7),"",INDEX(TableDiv[[GASB]:[GASB]],_xlfn.AGGREGATE(15,3,(TableDiv[[Agency]:[Agency]]=$E922)/(TableDiv[[Agency]:[Agency]]=$E922)*(ROW(TableDiv[Agency])-ROW(TableDiv[[#Headers],[Agency]])),COLUMNS($F$7:Z$7))))</f>
        <v/>
      </c>
      <c r="AA922" s="1069" t="str" cm="1">
        <f t="array" ref="AA922">IF($D922&lt;COLUMNS($F$7:AA$7),"",INDEX(TableDiv[[GASB]:[GASB]],_xlfn.AGGREGATE(15,3,(TableDiv[[Agency]:[Agency]]=$E922)/(TableDiv[[Agency]:[Agency]]=$E922)*(ROW(TableDiv[Agency])-ROW(TableDiv[[#Headers],[Agency]])),COLUMNS($F$7:AA$7))))</f>
        <v/>
      </c>
      <c r="AB922" s="1069" t="str" cm="1">
        <f t="array" ref="AB922">IF($D922&lt;COLUMNS($F$7:AB$7),"",INDEX(TableDiv[[GASB]:[GASB]],_xlfn.AGGREGATE(15,3,(TableDiv[[Agency]:[Agency]]=$E922)/(TableDiv[[Agency]:[Agency]]=$E922)*(ROW(TableDiv[Agency])-ROW(TableDiv[[#Headers],[Agency]])),COLUMNS($F$7:AB$7))))</f>
        <v/>
      </c>
      <c r="AC922" s="1069" t="str" cm="1">
        <f t="array" ref="AC922">IF($D922&lt;COLUMNS($F$7:AC$7),"",INDEX(TableDiv[[GASB]:[GASB]],_xlfn.AGGREGATE(15,3,(TableDiv[[Agency]:[Agency]]=$E922)/(TableDiv[[Agency]:[Agency]]=$E922)*(ROW(TableDiv[Agency])-ROW(TableDiv[[#Headers],[Agency]])),COLUMNS($F$7:AC$7))))</f>
        <v/>
      </c>
      <c r="AD922" s="1069" t="str" cm="1">
        <f t="array" ref="AD922">IF($D922&lt;COLUMNS($F$7:AD$7),"",INDEX(TableDiv[[GASB]:[GASB]],_xlfn.AGGREGATE(15,3,(TableDiv[[Agency]:[Agency]]=$E922)/(TableDiv[[Agency]:[Agency]]=$E922)*(ROW(TableDiv[Agency])-ROW(TableDiv[[#Headers],[Agency]])),COLUMNS($F$7:AD$7))))</f>
        <v/>
      </c>
      <c r="AE922" s="1069" t="str" cm="1">
        <f t="array" ref="AE922">IF($D922&lt;COLUMNS($F$7:AE$7),"",INDEX(TableDiv[[GASB]:[GASB]],_xlfn.AGGREGATE(15,3,(TableDiv[[Agency]:[Agency]]=$E922)/(TableDiv[[Agency]:[Agency]]=$E922)*(ROW(TableDiv[Agency])-ROW(TableDiv[[#Headers],[Agency]])),COLUMNS($F$7:AE$7))))</f>
        <v/>
      </c>
      <c r="AF922" s="1069" t="str" cm="1">
        <f t="array" ref="AF922">IF($D922&lt;COLUMNS($F$7:AF$7),"",INDEX(TableDiv[[GASB]:[GASB]],_xlfn.AGGREGATE(15,3,(TableDiv[[Agency]:[Agency]]=$E922)/(TableDiv[[Agency]:[Agency]]=$E922)*(ROW(TableDiv[Agency])-ROW(TableDiv[[#Headers],[Agency]])),COLUMNS($F$7:AF$7))))</f>
        <v/>
      </c>
      <c r="AG922" s="1069" t="str" cm="1">
        <f t="array" ref="AG922">IF($D922&lt;COLUMNS($F$7:AG$7),"",INDEX(TableDiv[[GASB]:[GASB]],_xlfn.AGGREGATE(15,3,(TableDiv[[Agency]:[Agency]]=$E922)/(TableDiv[[Agency]:[Agency]]=$E922)*(ROW(TableDiv[Agency])-ROW(TableDiv[[#Headers],[Agency]])),COLUMNS($F$7:AG$7))))</f>
        <v/>
      </c>
      <c r="AH922" s="1069" t="str" cm="1">
        <f t="array" ref="AH922">IF($D922&lt;COLUMNS($F$7:AH$7),"",INDEX(TableDiv[[GASB]:[GASB]],_xlfn.AGGREGATE(15,3,(TableDiv[[Agency]:[Agency]]=$E922)/(TableDiv[[Agency]:[Agency]]=$E922)*(ROW(TableDiv[Agency])-ROW(TableDiv[[#Headers],[Agency]])),COLUMNS($F$7:AH$7))))</f>
        <v/>
      </c>
      <c r="AI922" s="1069" t="str" cm="1">
        <f t="array" ref="AI922">IF($D922&lt;COLUMNS($F$7:AI$7),"",INDEX(TableDiv[[GASB]:[GASB]],_xlfn.AGGREGATE(15,3,(TableDiv[[Agency]:[Agency]]=$E922)/(TableDiv[[Agency]:[Agency]]=$E922)*(ROW(TableDiv[Agency])-ROW(TableDiv[[#Headers],[Agency]])),COLUMNS($F$7:AI$7))))</f>
        <v/>
      </c>
      <c r="AJ922" s="1069" t="str" cm="1">
        <f t="array" ref="AJ922">IF($D922&lt;COLUMNS($F$7:AJ$7),"",INDEX(TableDiv[[GASB]:[GASB]],_xlfn.AGGREGATE(15,3,(TableDiv[[Agency]:[Agency]]=$E922)/(TableDiv[[Agency]:[Agency]]=$E922)*(ROW(TableDiv[Agency])-ROW(TableDiv[[#Headers],[Agency]])),COLUMNS($F$7:AJ$7))))</f>
        <v/>
      </c>
      <c r="AK922" s="1069" t="str" cm="1">
        <f t="array" ref="AK922">IF($D922&lt;COLUMNS($F$7:AK$7),"",INDEX(TableDiv[[GASB]:[GASB]],_xlfn.AGGREGATE(15,3,(TableDiv[[Agency]:[Agency]]=$E922)/(TableDiv[[Agency]:[Agency]]=$E922)*(ROW(TableDiv[Agency])-ROW(TableDiv[[#Headers],[Agency]])),COLUMNS($F$7:AK$7))))</f>
        <v/>
      </c>
      <c r="AL922" s="1069" t="str" cm="1">
        <f t="array" ref="AL922">IF($D922&lt;COLUMNS($F$7:AL$7),"",INDEX(TableDiv[[GASB]:[GASB]],_xlfn.AGGREGATE(15,3,(TableDiv[[Agency]:[Agency]]=$E922)/(TableDiv[[Agency]:[Agency]]=$E922)*(ROW(TableDiv[Agency])-ROW(TableDiv[[#Headers],[Agency]])),COLUMNS($F$7:AL$7))))</f>
        <v/>
      </c>
      <c r="AM922" s="1069" t="str" cm="1">
        <f t="array" ref="AM922">IF($D922&lt;COLUMNS($F$7:AM$7),"",INDEX(TableDiv[[GASB]:[GASB]],_xlfn.AGGREGATE(15,3,(TableDiv[[Agency]:[Agency]]=$E922)/(TableDiv[[Agency]:[Agency]]=$E922)*(ROW(TableDiv[Agency])-ROW(TableDiv[[#Headers],[Agency]])),COLUMNS($F$7:AM$7))))</f>
        <v/>
      </c>
      <c r="AN922" s="1069"/>
      <c r="AO922" s="1069"/>
      <c r="AP922" s="1069"/>
      <c r="AQ922" s="1069"/>
      <c r="AR922" s="1069"/>
      <c r="AS922" s="1069"/>
    </row>
    <row r="923" spans="1:45">
      <c r="A923" s="1069"/>
      <c r="B923" s="1069"/>
      <c r="C923" s="1069"/>
      <c r="W923" s="1069" t="str" cm="1">
        <f t="array" ref="W923">IF($D923&lt;COLUMNS($F$7:W$7),"",INDEX(TableDiv[[GASB]:[GASB]],_xlfn.AGGREGATE(15,3,(TableDiv[[Agency]:[Agency]]=$E923)/(TableDiv[[Agency]:[Agency]]=$E923)*(ROW(TableDiv[Agency])-ROW(TableDiv[[#Headers],[Agency]])),COLUMNS($F$7:W$7))))</f>
        <v/>
      </c>
      <c r="X923" s="1069" t="str" cm="1">
        <f t="array" ref="X923">IF($D923&lt;COLUMNS($F$7:X$7),"",INDEX(TableDiv[[GASB]:[GASB]],_xlfn.AGGREGATE(15,3,(TableDiv[[Agency]:[Agency]]=$E923)/(TableDiv[[Agency]:[Agency]]=$E923)*(ROW(TableDiv[Agency])-ROW(TableDiv[[#Headers],[Agency]])),COLUMNS($F$7:X$7))))</f>
        <v/>
      </c>
      <c r="Y923" s="1069" t="str" cm="1">
        <f t="array" ref="Y923">IF($D923&lt;COLUMNS($F$7:Y$7),"",INDEX(TableDiv[[GASB]:[GASB]],_xlfn.AGGREGATE(15,3,(TableDiv[[Agency]:[Agency]]=$E923)/(TableDiv[[Agency]:[Agency]]=$E923)*(ROW(TableDiv[Agency])-ROW(TableDiv[[#Headers],[Agency]])),COLUMNS($F$7:Y$7))))</f>
        <v/>
      </c>
      <c r="Z923" s="1069" t="str" cm="1">
        <f t="array" ref="Z923">IF($D923&lt;COLUMNS($F$7:Z$7),"",INDEX(TableDiv[[GASB]:[GASB]],_xlfn.AGGREGATE(15,3,(TableDiv[[Agency]:[Agency]]=$E923)/(TableDiv[[Agency]:[Agency]]=$E923)*(ROW(TableDiv[Agency])-ROW(TableDiv[[#Headers],[Agency]])),COLUMNS($F$7:Z$7))))</f>
        <v/>
      </c>
      <c r="AA923" s="1069" t="str" cm="1">
        <f t="array" ref="AA923">IF($D923&lt;COLUMNS($F$7:AA$7),"",INDEX(TableDiv[[GASB]:[GASB]],_xlfn.AGGREGATE(15,3,(TableDiv[[Agency]:[Agency]]=$E923)/(TableDiv[[Agency]:[Agency]]=$E923)*(ROW(TableDiv[Agency])-ROW(TableDiv[[#Headers],[Agency]])),COLUMNS($F$7:AA$7))))</f>
        <v/>
      </c>
      <c r="AB923" s="1069" t="str" cm="1">
        <f t="array" ref="AB923">IF($D923&lt;COLUMNS($F$7:AB$7),"",INDEX(TableDiv[[GASB]:[GASB]],_xlfn.AGGREGATE(15,3,(TableDiv[[Agency]:[Agency]]=$E923)/(TableDiv[[Agency]:[Agency]]=$E923)*(ROW(TableDiv[Agency])-ROW(TableDiv[[#Headers],[Agency]])),COLUMNS($F$7:AB$7))))</f>
        <v/>
      </c>
      <c r="AC923" s="1069" t="str" cm="1">
        <f t="array" ref="AC923">IF($D923&lt;COLUMNS($F$7:AC$7),"",INDEX(TableDiv[[GASB]:[GASB]],_xlfn.AGGREGATE(15,3,(TableDiv[[Agency]:[Agency]]=$E923)/(TableDiv[[Agency]:[Agency]]=$E923)*(ROW(TableDiv[Agency])-ROW(TableDiv[[#Headers],[Agency]])),COLUMNS($F$7:AC$7))))</f>
        <v/>
      </c>
      <c r="AD923" s="1069" t="str" cm="1">
        <f t="array" ref="AD923">IF($D923&lt;COLUMNS($F$7:AD$7),"",INDEX(TableDiv[[GASB]:[GASB]],_xlfn.AGGREGATE(15,3,(TableDiv[[Agency]:[Agency]]=$E923)/(TableDiv[[Agency]:[Agency]]=$E923)*(ROW(TableDiv[Agency])-ROW(TableDiv[[#Headers],[Agency]])),COLUMNS($F$7:AD$7))))</f>
        <v/>
      </c>
      <c r="AE923" s="1069" t="str" cm="1">
        <f t="array" ref="AE923">IF($D923&lt;COLUMNS($F$7:AE$7),"",INDEX(TableDiv[[GASB]:[GASB]],_xlfn.AGGREGATE(15,3,(TableDiv[[Agency]:[Agency]]=$E923)/(TableDiv[[Agency]:[Agency]]=$E923)*(ROW(TableDiv[Agency])-ROW(TableDiv[[#Headers],[Agency]])),COLUMNS($F$7:AE$7))))</f>
        <v/>
      </c>
      <c r="AF923" s="1069" t="str" cm="1">
        <f t="array" ref="AF923">IF($D923&lt;COLUMNS($F$7:AF$7),"",INDEX(TableDiv[[GASB]:[GASB]],_xlfn.AGGREGATE(15,3,(TableDiv[[Agency]:[Agency]]=$E923)/(TableDiv[[Agency]:[Agency]]=$E923)*(ROW(TableDiv[Agency])-ROW(TableDiv[[#Headers],[Agency]])),COLUMNS($F$7:AF$7))))</f>
        <v/>
      </c>
      <c r="AG923" s="1069" t="str" cm="1">
        <f t="array" ref="AG923">IF($D923&lt;COLUMNS($F$7:AG$7),"",INDEX(TableDiv[[GASB]:[GASB]],_xlfn.AGGREGATE(15,3,(TableDiv[[Agency]:[Agency]]=$E923)/(TableDiv[[Agency]:[Agency]]=$E923)*(ROW(TableDiv[Agency])-ROW(TableDiv[[#Headers],[Agency]])),COLUMNS($F$7:AG$7))))</f>
        <v/>
      </c>
      <c r="AH923" s="1069" t="str" cm="1">
        <f t="array" ref="AH923">IF($D923&lt;COLUMNS($F$7:AH$7),"",INDEX(TableDiv[[GASB]:[GASB]],_xlfn.AGGREGATE(15,3,(TableDiv[[Agency]:[Agency]]=$E923)/(TableDiv[[Agency]:[Agency]]=$E923)*(ROW(TableDiv[Agency])-ROW(TableDiv[[#Headers],[Agency]])),COLUMNS($F$7:AH$7))))</f>
        <v/>
      </c>
      <c r="AI923" s="1069" t="str" cm="1">
        <f t="array" ref="AI923">IF($D923&lt;COLUMNS($F$7:AI$7),"",INDEX(TableDiv[[GASB]:[GASB]],_xlfn.AGGREGATE(15,3,(TableDiv[[Agency]:[Agency]]=$E923)/(TableDiv[[Agency]:[Agency]]=$E923)*(ROW(TableDiv[Agency])-ROW(TableDiv[[#Headers],[Agency]])),COLUMNS($F$7:AI$7))))</f>
        <v/>
      </c>
      <c r="AJ923" s="1069" t="str" cm="1">
        <f t="array" ref="AJ923">IF($D923&lt;COLUMNS($F$7:AJ$7),"",INDEX(TableDiv[[GASB]:[GASB]],_xlfn.AGGREGATE(15,3,(TableDiv[[Agency]:[Agency]]=$E923)/(TableDiv[[Agency]:[Agency]]=$E923)*(ROW(TableDiv[Agency])-ROW(TableDiv[[#Headers],[Agency]])),COLUMNS($F$7:AJ$7))))</f>
        <v/>
      </c>
      <c r="AK923" s="1069" t="str" cm="1">
        <f t="array" ref="AK923">IF($D923&lt;COLUMNS($F$7:AK$7),"",INDEX(TableDiv[[GASB]:[GASB]],_xlfn.AGGREGATE(15,3,(TableDiv[[Agency]:[Agency]]=$E923)/(TableDiv[[Agency]:[Agency]]=$E923)*(ROW(TableDiv[Agency])-ROW(TableDiv[[#Headers],[Agency]])),COLUMNS($F$7:AK$7))))</f>
        <v/>
      </c>
      <c r="AL923" s="1069" t="str" cm="1">
        <f t="array" ref="AL923">IF($D923&lt;COLUMNS($F$7:AL$7),"",INDEX(TableDiv[[GASB]:[GASB]],_xlfn.AGGREGATE(15,3,(TableDiv[[Agency]:[Agency]]=$E923)/(TableDiv[[Agency]:[Agency]]=$E923)*(ROW(TableDiv[Agency])-ROW(TableDiv[[#Headers],[Agency]])),COLUMNS($F$7:AL$7))))</f>
        <v/>
      </c>
      <c r="AM923" s="1069" t="str" cm="1">
        <f t="array" ref="AM923">IF($D923&lt;COLUMNS($F$7:AM$7),"",INDEX(TableDiv[[GASB]:[GASB]],_xlfn.AGGREGATE(15,3,(TableDiv[[Agency]:[Agency]]=$E923)/(TableDiv[[Agency]:[Agency]]=$E923)*(ROW(TableDiv[Agency])-ROW(TableDiv[[#Headers],[Agency]])),COLUMNS($F$7:AM$7))))</f>
        <v/>
      </c>
      <c r="AN923" s="1069"/>
      <c r="AO923" s="1069"/>
      <c r="AP923" s="1069"/>
      <c r="AQ923" s="1069"/>
      <c r="AR923" s="1069"/>
      <c r="AS923" s="1069"/>
    </row>
    <row r="924" spans="1:45">
      <c r="A924" s="1069"/>
      <c r="B924" s="1069"/>
      <c r="C924" s="1069"/>
      <c r="W924" s="1069" t="str" cm="1">
        <f t="array" ref="W924">IF($D924&lt;COLUMNS($F$7:W$7),"",INDEX(TableDiv[[GASB]:[GASB]],_xlfn.AGGREGATE(15,3,(TableDiv[[Agency]:[Agency]]=$E924)/(TableDiv[[Agency]:[Agency]]=$E924)*(ROW(TableDiv[Agency])-ROW(TableDiv[[#Headers],[Agency]])),COLUMNS($F$7:W$7))))</f>
        <v/>
      </c>
      <c r="X924" s="1069" t="str" cm="1">
        <f t="array" ref="X924">IF($D924&lt;COLUMNS($F$7:X$7),"",INDEX(TableDiv[[GASB]:[GASB]],_xlfn.AGGREGATE(15,3,(TableDiv[[Agency]:[Agency]]=$E924)/(TableDiv[[Agency]:[Agency]]=$E924)*(ROW(TableDiv[Agency])-ROW(TableDiv[[#Headers],[Agency]])),COLUMNS($F$7:X$7))))</f>
        <v/>
      </c>
      <c r="Y924" s="1069" t="str" cm="1">
        <f t="array" ref="Y924">IF($D924&lt;COLUMNS($F$7:Y$7),"",INDEX(TableDiv[[GASB]:[GASB]],_xlfn.AGGREGATE(15,3,(TableDiv[[Agency]:[Agency]]=$E924)/(TableDiv[[Agency]:[Agency]]=$E924)*(ROW(TableDiv[Agency])-ROW(TableDiv[[#Headers],[Agency]])),COLUMNS($F$7:Y$7))))</f>
        <v/>
      </c>
      <c r="Z924" s="1069" t="str" cm="1">
        <f t="array" ref="Z924">IF($D924&lt;COLUMNS($F$7:Z$7),"",INDEX(TableDiv[[GASB]:[GASB]],_xlfn.AGGREGATE(15,3,(TableDiv[[Agency]:[Agency]]=$E924)/(TableDiv[[Agency]:[Agency]]=$E924)*(ROW(TableDiv[Agency])-ROW(TableDiv[[#Headers],[Agency]])),COLUMNS($F$7:Z$7))))</f>
        <v/>
      </c>
      <c r="AA924" s="1069" t="str" cm="1">
        <f t="array" ref="AA924">IF($D924&lt;COLUMNS($F$7:AA$7),"",INDEX(TableDiv[[GASB]:[GASB]],_xlfn.AGGREGATE(15,3,(TableDiv[[Agency]:[Agency]]=$E924)/(TableDiv[[Agency]:[Agency]]=$E924)*(ROW(TableDiv[Agency])-ROW(TableDiv[[#Headers],[Agency]])),COLUMNS($F$7:AA$7))))</f>
        <v/>
      </c>
      <c r="AB924" s="1069" t="str" cm="1">
        <f t="array" ref="AB924">IF($D924&lt;COLUMNS($F$7:AB$7),"",INDEX(TableDiv[[GASB]:[GASB]],_xlfn.AGGREGATE(15,3,(TableDiv[[Agency]:[Agency]]=$E924)/(TableDiv[[Agency]:[Agency]]=$E924)*(ROW(TableDiv[Agency])-ROW(TableDiv[[#Headers],[Agency]])),COLUMNS($F$7:AB$7))))</f>
        <v/>
      </c>
      <c r="AC924" s="1069" t="str" cm="1">
        <f t="array" ref="AC924">IF($D924&lt;COLUMNS($F$7:AC$7),"",INDEX(TableDiv[[GASB]:[GASB]],_xlfn.AGGREGATE(15,3,(TableDiv[[Agency]:[Agency]]=$E924)/(TableDiv[[Agency]:[Agency]]=$E924)*(ROW(TableDiv[Agency])-ROW(TableDiv[[#Headers],[Agency]])),COLUMNS($F$7:AC$7))))</f>
        <v/>
      </c>
      <c r="AD924" s="1069" t="str" cm="1">
        <f t="array" ref="AD924">IF($D924&lt;COLUMNS($F$7:AD$7),"",INDEX(TableDiv[[GASB]:[GASB]],_xlfn.AGGREGATE(15,3,(TableDiv[[Agency]:[Agency]]=$E924)/(TableDiv[[Agency]:[Agency]]=$E924)*(ROW(TableDiv[Agency])-ROW(TableDiv[[#Headers],[Agency]])),COLUMNS($F$7:AD$7))))</f>
        <v/>
      </c>
      <c r="AE924" s="1069" t="str" cm="1">
        <f t="array" ref="AE924">IF($D924&lt;COLUMNS($F$7:AE$7),"",INDEX(TableDiv[[GASB]:[GASB]],_xlfn.AGGREGATE(15,3,(TableDiv[[Agency]:[Agency]]=$E924)/(TableDiv[[Agency]:[Agency]]=$E924)*(ROW(TableDiv[Agency])-ROW(TableDiv[[#Headers],[Agency]])),COLUMNS($F$7:AE$7))))</f>
        <v/>
      </c>
      <c r="AF924" s="1069" t="str" cm="1">
        <f t="array" ref="AF924">IF($D924&lt;COLUMNS($F$7:AF$7),"",INDEX(TableDiv[[GASB]:[GASB]],_xlfn.AGGREGATE(15,3,(TableDiv[[Agency]:[Agency]]=$E924)/(TableDiv[[Agency]:[Agency]]=$E924)*(ROW(TableDiv[Agency])-ROW(TableDiv[[#Headers],[Agency]])),COLUMNS($F$7:AF$7))))</f>
        <v/>
      </c>
      <c r="AG924" s="1069" t="str" cm="1">
        <f t="array" ref="AG924">IF($D924&lt;COLUMNS($F$7:AG$7),"",INDEX(TableDiv[[GASB]:[GASB]],_xlfn.AGGREGATE(15,3,(TableDiv[[Agency]:[Agency]]=$E924)/(TableDiv[[Agency]:[Agency]]=$E924)*(ROW(TableDiv[Agency])-ROW(TableDiv[[#Headers],[Agency]])),COLUMNS($F$7:AG$7))))</f>
        <v/>
      </c>
      <c r="AH924" s="1069" t="str" cm="1">
        <f t="array" ref="AH924">IF($D924&lt;COLUMNS($F$7:AH$7),"",INDEX(TableDiv[[GASB]:[GASB]],_xlfn.AGGREGATE(15,3,(TableDiv[[Agency]:[Agency]]=$E924)/(TableDiv[[Agency]:[Agency]]=$E924)*(ROW(TableDiv[Agency])-ROW(TableDiv[[#Headers],[Agency]])),COLUMNS($F$7:AH$7))))</f>
        <v/>
      </c>
      <c r="AI924" s="1069" t="str" cm="1">
        <f t="array" ref="AI924">IF($D924&lt;COLUMNS($F$7:AI$7),"",INDEX(TableDiv[[GASB]:[GASB]],_xlfn.AGGREGATE(15,3,(TableDiv[[Agency]:[Agency]]=$E924)/(TableDiv[[Agency]:[Agency]]=$E924)*(ROW(TableDiv[Agency])-ROW(TableDiv[[#Headers],[Agency]])),COLUMNS($F$7:AI$7))))</f>
        <v/>
      </c>
      <c r="AJ924" s="1069" t="str" cm="1">
        <f t="array" ref="AJ924">IF($D924&lt;COLUMNS($F$7:AJ$7),"",INDEX(TableDiv[[GASB]:[GASB]],_xlfn.AGGREGATE(15,3,(TableDiv[[Agency]:[Agency]]=$E924)/(TableDiv[[Agency]:[Agency]]=$E924)*(ROW(TableDiv[Agency])-ROW(TableDiv[[#Headers],[Agency]])),COLUMNS($F$7:AJ$7))))</f>
        <v/>
      </c>
      <c r="AK924" s="1069" t="str" cm="1">
        <f t="array" ref="AK924">IF($D924&lt;COLUMNS($F$7:AK$7),"",INDEX(TableDiv[[GASB]:[GASB]],_xlfn.AGGREGATE(15,3,(TableDiv[[Agency]:[Agency]]=$E924)/(TableDiv[[Agency]:[Agency]]=$E924)*(ROW(TableDiv[Agency])-ROW(TableDiv[[#Headers],[Agency]])),COLUMNS($F$7:AK$7))))</f>
        <v/>
      </c>
      <c r="AL924" s="1069" t="str" cm="1">
        <f t="array" ref="AL924">IF($D924&lt;COLUMNS($F$7:AL$7),"",INDEX(TableDiv[[GASB]:[GASB]],_xlfn.AGGREGATE(15,3,(TableDiv[[Agency]:[Agency]]=$E924)/(TableDiv[[Agency]:[Agency]]=$E924)*(ROW(TableDiv[Agency])-ROW(TableDiv[[#Headers],[Agency]])),COLUMNS($F$7:AL$7))))</f>
        <v/>
      </c>
      <c r="AM924" s="1069" t="str" cm="1">
        <f t="array" ref="AM924">IF($D924&lt;COLUMNS($F$7:AM$7),"",INDEX(TableDiv[[GASB]:[GASB]],_xlfn.AGGREGATE(15,3,(TableDiv[[Agency]:[Agency]]=$E924)/(TableDiv[[Agency]:[Agency]]=$E924)*(ROW(TableDiv[Agency])-ROW(TableDiv[[#Headers],[Agency]])),COLUMNS($F$7:AM$7))))</f>
        <v/>
      </c>
      <c r="AN924" s="1069"/>
      <c r="AO924" s="1069"/>
      <c r="AP924" s="1069"/>
      <c r="AQ924" s="1069"/>
      <c r="AR924" s="1069"/>
      <c r="AS924" s="1069"/>
    </row>
    <row r="925" spans="1:45">
      <c r="A925" s="1069"/>
      <c r="B925" s="1069"/>
      <c r="C925" s="1069"/>
      <c r="W925" s="1069" t="str" cm="1">
        <f t="array" ref="W925">IF($D925&lt;COLUMNS($F$7:W$7),"",INDEX(TableDiv[[GASB]:[GASB]],_xlfn.AGGREGATE(15,3,(TableDiv[[Agency]:[Agency]]=$E925)/(TableDiv[[Agency]:[Agency]]=$E925)*(ROW(TableDiv[Agency])-ROW(TableDiv[[#Headers],[Agency]])),COLUMNS($F$7:W$7))))</f>
        <v/>
      </c>
      <c r="X925" s="1069" t="str" cm="1">
        <f t="array" ref="X925">IF($D925&lt;COLUMNS($F$7:X$7),"",INDEX(TableDiv[[GASB]:[GASB]],_xlfn.AGGREGATE(15,3,(TableDiv[[Agency]:[Agency]]=$E925)/(TableDiv[[Agency]:[Agency]]=$E925)*(ROW(TableDiv[Agency])-ROW(TableDiv[[#Headers],[Agency]])),COLUMNS($F$7:X$7))))</f>
        <v/>
      </c>
      <c r="Y925" s="1069" t="str" cm="1">
        <f t="array" ref="Y925">IF($D925&lt;COLUMNS($F$7:Y$7),"",INDEX(TableDiv[[GASB]:[GASB]],_xlfn.AGGREGATE(15,3,(TableDiv[[Agency]:[Agency]]=$E925)/(TableDiv[[Agency]:[Agency]]=$E925)*(ROW(TableDiv[Agency])-ROW(TableDiv[[#Headers],[Agency]])),COLUMNS($F$7:Y$7))))</f>
        <v/>
      </c>
      <c r="Z925" s="1069" t="str" cm="1">
        <f t="array" ref="Z925">IF($D925&lt;COLUMNS($F$7:Z$7),"",INDEX(TableDiv[[GASB]:[GASB]],_xlfn.AGGREGATE(15,3,(TableDiv[[Agency]:[Agency]]=$E925)/(TableDiv[[Agency]:[Agency]]=$E925)*(ROW(TableDiv[Agency])-ROW(TableDiv[[#Headers],[Agency]])),COLUMNS($F$7:Z$7))))</f>
        <v/>
      </c>
      <c r="AA925" s="1069" t="str" cm="1">
        <f t="array" ref="AA925">IF($D925&lt;COLUMNS($F$7:AA$7),"",INDEX(TableDiv[[GASB]:[GASB]],_xlfn.AGGREGATE(15,3,(TableDiv[[Agency]:[Agency]]=$E925)/(TableDiv[[Agency]:[Agency]]=$E925)*(ROW(TableDiv[Agency])-ROW(TableDiv[[#Headers],[Agency]])),COLUMNS($F$7:AA$7))))</f>
        <v/>
      </c>
      <c r="AB925" s="1069" t="str" cm="1">
        <f t="array" ref="AB925">IF($D925&lt;COLUMNS($F$7:AB$7),"",INDEX(TableDiv[[GASB]:[GASB]],_xlfn.AGGREGATE(15,3,(TableDiv[[Agency]:[Agency]]=$E925)/(TableDiv[[Agency]:[Agency]]=$E925)*(ROW(TableDiv[Agency])-ROW(TableDiv[[#Headers],[Agency]])),COLUMNS($F$7:AB$7))))</f>
        <v/>
      </c>
      <c r="AC925" s="1069" t="str" cm="1">
        <f t="array" ref="AC925">IF($D925&lt;COLUMNS($F$7:AC$7),"",INDEX(TableDiv[[GASB]:[GASB]],_xlfn.AGGREGATE(15,3,(TableDiv[[Agency]:[Agency]]=$E925)/(TableDiv[[Agency]:[Agency]]=$E925)*(ROW(TableDiv[Agency])-ROW(TableDiv[[#Headers],[Agency]])),COLUMNS($F$7:AC$7))))</f>
        <v/>
      </c>
      <c r="AD925" s="1069" t="str" cm="1">
        <f t="array" ref="AD925">IF($D925&lt;COLUMNS($F$7:AD$7),"",INDEX(TableDiv[[GASB]:[GASB]],_xlfn.AGGREGATE(15,3,(TableDiv[[Agency]:[Agency]]=$E925)/(TableDiv[[Agency]:[Agency]]=$E925)*(ROW(TableDiv[Agency])-ROW(TableDiv[[#Headers],[Agency]])),COLUMNS($F$7:AD$7))))</f>
        <v/>
      </c>
      <c r="AE925" s="1069" t="str" cm="1">
        <f t="array" ref="AE925">IF($D925&lt;COLUMNS($F$7:AE$7),"",INDEX(TableDiv[[GASB]:[GASB]],_xlfn.AGGREGATE(15,3,(TableDiv[[Agency]:[Agency]]=$E925)/(TableDiv[[Agency]:[Agency]]=$E925)*(ROW(TableDiv[Agency])-ROW(TableDiv[[#Headers],[Agency]])),COLUMNS($F$7:AE$7))))</f>
        <v/>
      </c>
      <c r="AF925" s="1069" t="str" cm="1">
        <f t="array" ref="AF925">IF($D925&lt;COLUMNS($F$7:AF$7),"",INDEX(TableDiv[[GASB]:[GASB]],_xlfn.AGGREGATE(15,3,(TableDiv[[Agency]:[Agency]]=$E925)/(TableDiv[[Agency]:[Agency]]=$E925)*(ROW(TableDiv[Agency])-ROW(TableDiv[[#Headers],[Agency]])),COLUMNS($F$7:AF$7))))</f>
        <v/>
      </c>
      <c r="AG925" s="1069" t="str" cm="1">
        <f t="array" ref="AG925">IF($D925&lt;COLUMNS($F$7:AG$7),"",INDEX(TableDiv[[GASB]:[GASB]],_xlfn.AGGREGATE(15,3,(TableDiv[[Agency]:[Agency]]=$E925)/(TableDiv[[Agency]:[Agency]]=$E925)*(ROW(TableDiv[Agency])-ROW(TableDiv[[#Headers],[Agency]])),COLUMNS($F$7:AG$7))))</f>
        <v/>
      </c>
      <c r="AH925" s="1069" t="str" cm="1">
        <f t="array" ref="AH925">IF($D925&lt;COLUMNS($F$7:AH$7),"",INDEX(TableDiv[[GASB]:[GASB]],_xlfn.AGGREGATE(15,3,(TableDiv[[Agency]:[Agency]]=$E925)/(TableDiv[[Agency]:[Agency]]=$E925)*(ROW(TableDiv[Agency])-ROW(TableDiv[[#Headers],[Agency]])),COLUMNS($F$7:AH$7))))</f>
        <v/>
      </c>
      <c r="AI925" s="1069" t="str" cm="1">
        <f t="array" ref="AI925">IF($D925&lt;COLUMNS($F$7:AI$7),"",INDEX(TableDiv[[GASB]:[GASB]],_xlfn.AGGREGATE(15,3,(TableDiv[[Agency]:[Agency]]=$E925)/(TableDiv[[Agency]:[Agency]]=$E925)*(ROW(TableDiv[Agency])-ROW(TableDiv[[#Headers],[Agency]])),COLUMNS($F$7:AI$7))))</f>
        <v/>
      </c>
      <c r="AJ925" s="1069" t="str" cm="1">
        <f t="array" ref="AJ925">IF($D925&lt;COLUMNS($F$7:AJ$7),"",INDEX(TableDiv[[GASB]:[GASB]],_xlfn.AGGREGATE(15,3,(TableDiv[[Agency]:[Agency]]=$E925)/(TableDiv[[Agency]:[Agency]]=$E925)*(ROW(TableDiv[Agency])-ROW(TableDiv[[#Headers],[Agency]])),COLUMNS($F$7:AJ$7))))</f>
        <v/>
      </c>
      <c r="AK925" s="1069" t="str" cm="1">
        <f t="array" ref="AK925">IF($D925&lt;COLUMNS($F$7:AK$7),"",INDEX(TableDiv[[GASB]:[GASB]],_xlfn.AGGREGATE(15,3,(TableDiv[[Agency]:[Agency]]=$E925)/(TableDiv[[Agency]:[Agency]]=$E925)*(ROW(TableDiv[Agency])-ROW(TableDiv[[#Headers],[Agency]])),COLUMNS($F$7:AK$7))))</f>
        <v/>
      </c>
      <c r="AL925" s="1069" t="str" cm="1">
        <f t="array" ref="AL925">IF($D925&lt;COLUMNS($F$7:AL$7),"",INDEX(TableDiv[[GASB]:[GASB]],_xlfn.AGGREGATE(15,3,(TableDiv[[Agency]:[Agency]]=$E925)/(TableDiv[[Agency]:[Agency]]=$E925)*(ROW(TableDiv[Agency])-ROW(TableDiv[[#Headers],[Agency]])),COLUMNS($F$7:AL$7))))</f>
        <v/>
      </c>
      <c r="AM925" s="1069" t="str" cm="1">
        <f t="array" ref="AM925">IF($D925&lt;COLUMNS($F$7:AM$7),"",INDEX(TableDiv[[GASB]:[GASB]],_xlfn.AGGREGATE(15,3,(TableDiv[[Agency]:[Agency]]=$E925)/(TableDiv[[Agency]:[Agency]]=$E925)*(ROW(TableDiv[Agency])-ROW(TableDiv[[#Headers],[Agency]])),COLUMNS($F$7:AM$7))))</f>
        <v/>
      </c>
      <c r="AN925" s="1069"/>
      <c r="AO925" s="1069"/>
      <c r="AP925" s="1069"/>
      <c r="AQ925" s="1069"/>
      <c r="AR925" s="1069"/>
      <c r="AS925" s="1069"/>
    </row>
    <row r="926" spans="1:45">
      <c r="A926" s="1069"/>
      <c r="B926" s="1069"/>
      <c r="C926" s="1069"/>
      <c r="W926" s="1069" t="str" cm="1">
        <f t="array" ref="W926">IF($D926&lt;COLUMNS($F$7:W$7),"",INDEX(TableDiv[[GASB]:[GASB]],_xlfn.AGGREGATE(15,3,(TableDiv[[Agency]:[Agency]]=$E926)/(TableDiv[[Agency]:[Agency]]=$E926)*(ROW(TableDiv[Agency])-ROW(TableDiv[[#Headers],[Agency]])),COLUMNS($F$7:W$7))))</f>
        <v/>
      </c>
      <c r="X926" s="1069" t="str" cm="1">
        <f t="array" ref="X926">IF($D926&lt;COLUMNS($F$7:X$7),"",INDEX(TableDiv[[GASB]:[GASB]],_xlfn.AGGREGATE(15,3,(TableDiv[[Agency]:[Agency]]=$E926)/(TableDiv[[Agency]:[Agency]]=$E926)*(ROW(TableDiv[Agency])-ROW(TableDiv[[#Headers],[Agency]])),COLUMNS($F$7:X$7))))</f>
        <v/>
      </c>
      <c r="Y926" s="1069" t="str" cm="1">
        <f t="array" ref="Y926">IF($D926&lt;COLUMNS($F$7:Y$7),"",INDEX(TableDiv[[GASB]:[GASB]],_xlfn.AGGREGATE(15,3,(TableDiv[[Agency]:[Agency]]=$E926)/(TableDiv[[Agency]:[Agency]]=$E926)*(ROW(TableDiv[Agency])-ROW(TableDiv[[#Headers],[Agency]])),COLUMNS($F$7:Y$7))))</f>
        <v/>
      </c>
      <c r="Z926" s="1069" t="str" cm="1">
        <f t="array" ref="Z926">IF($D926&lt;COLUMNS($F$7:Z$7),"",INDEX(TableDiv[[GASB]:[GASB]],_xlfn.AGGREGATE(15,3,(TableDiv[[Agency]:[Agency]]=$E926)/(TableDiv[[Agency]:[Agency]]=$E926)*(ROW(TableDiv[Agency])-ROW(TableDiv[[#Headers],[Agency]])),COLUMNS($F$7:Z$7))))</f>
        <v/>
      </c>
      <c r="AA926" s="1069" t="str" cm="1">
        <f t="array" ref="AA926">IF($D926&lt;COLUMNS($F$7:AA$7),"",INDEX(TableDiv[[GASB]:[GASB]],_xlfn.AGGREGATE(15,3,(TableDiv[[Agency]:[Agency]]=$E926)/(TableDiv[[Agency]:[Agency]]=$E926)*(ROW(TableDiv[Agency])-ROW(TableDiv[[#Headers],[Agency]])),COLUMNS($F$7:AA$7))))</f>
        <v/>
      </c>
      <c r="AB926" s="1069" t="str" cm="1">
        <f t="array" ref="AB926">IF($D926&lt;COLUMNS($F$7:AB$7),"",INDEX(TableDiv[[GASB]:[GASB]],_xlfn.AGGREGATE(15,3,(TableDiv[[Agency]:[Agency]]=$E926)/(TableDiv[[Agency]:[Agency]]=$E926)*(ROW(TableDiv[Agency])-ROW(TableDiv[[#Headers],[Agency]])),COLUMNS($F$7:AB$7))))</f>
        <v/>
      </c>
      <c r="AC926" s="1069" t="str" cm="1">
        <f t="array" ref="AC926">IF($D926&lt;COLUMNS($F$7:AC$7),"",INDEX(TableDiv[[GASB]:[GASB]],_xlfn.AGGREGATE(15,3,(TableDiv[[Agency]:[Agency]]=$E926)/(TableDiv[[Agency]:[Agency]]=$E926)*(ROW(TableDiv[Agency])-ROW(TableDiv[[#Headers],[Agency]])),COLUMNS($F$7:AC$7))))</f>
        <v/>
      </c>
      <c r="AD926" s="1069" t="str" cm="1">
        <f t="array" ref="AD926">IF($D926&lt;COLUMNS($F$7:AD$7),"",INDEX(TableDiv[[GASB]:[GASB]],_xlfn.AGGREGATE(15,3,(TableDiv[[Agency]:[Agency]]=$E926)/(TableDiv[[Agency]:[Agency]]=$E926)*(ROW(TableDiv[Agency])-ROW(TableDiv[[#Headers],[Agency]])),COLUMNS($F$7:AD$7))))</f>
        <v/>
      </c>
      <c r="AE926" s="1069" t="str" cm="1">
        <f t="array" ref="AE926">IF($D926&lt;COLUMNS($F$7:AE$7),"",INDEX(TableDiv[[GASB]:[GASB]],_xlfn.AGGREGATE(15,3,(TableDiv[[Agency]:[Agency]]=$E926)/(TableDiv[[Agency]:[Agency]]=$E926)*(ROW(TableDiv[Agency])-ROW(TableDiv[[#Headers],[Agency]])),COLUMNS($F$7:AE$7))))</f>
        <v/>
      </c>
      <c r="AF926" s="1069" t="str" cm="1">
        <f t="array" ref="AF926">IF($D926&lt;COLUMNS($F$7:AF$7),"",INDEX(TableDiv[[GASB]:[GASB]],_xlfn.AGGREGATE(15,3,(TableDiv[[Agency]:[Agency]]=$E926)/(TableDiv[[Agency]:[Agency]]=$E926)*(ROW(TableDiv[Agency])-ROW(TableDiv[[#Headers],[Agency]])),COLUMNS($F$7:AF$7))))</f>
        <v/>
      </c>
      <c r="AG926" s="1069" t="str" cm="1">
        <f t="array" ref="AG926">IF($D926&lt;COLUMNS($F$7:AG$7),"",INDEX(TableDiv[[GASB]:[GASB]],_xlfn.AGGREGATE(15,3,(TableDiv[[Agency]:[Agency]]=$E926)/(TableDiv[[Agency]:[Agency]]=$E926)*(ROW(TableDiv[Agency])-ROW(TableDiv[[#Headers],[Agency]])),COLUMNS($F$7:AG$7))))</f>
        <v/>
      </c>
      <c r="AH926" s="1069" t="str" cm="1">
        <f t="array" ref="AH926">IF($D926&lt;COLUMNS($F$7:AH$7),"",INDEX(TableDiv[[GASB]:[GASB]],_xlfn.AGGREGATE(15,3,(TableDiv[[Agency]:[Agency]]=$E926)/(TableDiv[[Agency]:[Agency]]=$E926)*(ROW(TableDiv[Agency])-ROW(TableDiv[[#Headers],[Agency]])),COLUMNS($F$7:AH$7))))</f>
        <v/>
      </c>
      <c r="AI926" s="1069" t="str" cm="1">
        <f t="array" ref="AI926">IF($D926&lt;COLUMNS($F$7:AI$7),"",INDEX(TableDiv[[GASB]:[GASB]],_xlfn.AGGREGATE(15,3,(TableDiv[[Agency]:[Agency]]=$E926)/(TableDiv[[Agency]:[Agency]]=$E926)*(ROW(TableDiv[Agency])-ROW(TableDiv[[#Headers],[Agency]])),COLUMNS($F$7:AI$7))))</f>
        <v/>
      </c>
      <c r="AJ926" s="1069" t="str" cm="1">
        <f t="array" ref="AJ926">IF($D926&lt;COLUMNS($F$7:AJ$7),"",INDEX(TableDiv[[GASB]:[GASB]],_xlfn.AGGREGATE(15,3,(TableDiv[[Agency]:[Agency]]=$E926)/(TableDiv[[Agency]:[Agency]]=$E926)*(ROW(TableDiv[Agency])-ROW(TableDiv[[#Headers],[Agency]])),COLUMNS($F$7:AJ$7))))</f>
        <v/>
      </c>
      <c r="AK926" s="1069" t="str" cm="1">
        <f t="array" ref="AK926">IF($D926&lt;COLUMNS($F$7:AK$7),"",INDEX(TableDiv[[GASB]:[GASB]],_xlfn.AGGREGATE(15,3,(TableDiv[[Agency]:[Agency]]=$E926)/(TableDiv[[Agency]:[Agency]]=$E926)*(ROW(TableDiv[Agency])-ROW(TableDiv[[#Headers],[Agency]])),COLUMNS($F$7:AK$7))))</f>
        <v/>
      </c>
      <c r="AL926" s="1069" t="str" cm="1">
        <f t="array" ref="AL926">IF($D926&lt;COLUMNS($F$7:AL$7),"",INDEX(TableDiv[[GASB]:[GASB]],_xlfn.AGGREGATE(15,3,(TableDiv[[Agency]:[Agency]]=$E926)/(TableDiv[[Agency]:[Agency]]=$E926)*(ROW(TableDiv[Agency])-ROW(TableDiv[[#Headers],[Agency]])),COLUMNS($F$7:AL$7))))</f>
        <v/>
      </c>
      <c r="AM926" s="1069" t="str" cm="1">
        <f t="array" ref="AM926">IF($D926&lt;COLUMNS($F$7:AM$7),"",INDEX(TableDiv[[GASB]:[GASB]],_xlfn.AGGREGATE(15,3,(TableDiv[[Agency]:[Agency]]=$E926)/(TableDiv[[Agency]:[Agency]]=$E926)*(ROW(TableDiv[Agency])-ROW(TableDiv[[#Headers],[Agency]])),COLUMNS($F$7:AM$7))))</f>
        <v/>
      </c>
      <c r="AN926" s="1069"/>
      <c r="AO926" s="1069"/>
      <c r="AP926" s="1069"/>
      <c r="AQ926" s="1069"/>
      <c r="AR926" s="1069"/>
      <c r="AS926" s="1069"/>
    </row>
    <row r="927" spans="1:45">
      <c r="A927" s="1069"/>
      <c r="B927" s="1069"/>
      <c r="C927" s="1069"/>
      <c r="W927" s="1069" t="str" cm="1">
        <f t="array" ref="W927">IF($D927&lt;COLUMNS($F$7:W$7),"",INDEX(TableDiv[[GASB]:[GASB]],_xlfn.AGGREGATE(15,3,(TableDiv[[Agency]:[Agency]]=$E927)/(TableDiv[[Agency]:[Agency]]=$E927)*(ROW(TableDiv[Agency])-ROW(TableDiv[[#Headers],[Agency]])),COLUMNS($F$7:W$7))))</f>
        <v/>
      </c>
      <c r="X927" s="1069" t="str" cm="1">
        <f t="array" ref="X927">IF($D927&lt;COLUMNS($F$7:X$7),"",INDEX(TableDiv[[GASB]:[GASB]],_xlfn.AGGREGATE(15,3,(TableDiv[[Agency]:[Agency]]=$E927)/(TableDiv[[Agency]:[Agency]]=$E927)*(ROW(TableDiv[Agency])-ROW(TableDiv[[#Headers],[Agency]])),COLUMNS($F$7:X$7))))</f>
        <v/>
      </c>
      <c r="Y927" s="1069" t="str" cm="1">
        <f t="array" ref="Y927">IF($D927&lt;COLUMNS($F$7:Y$7),"",INDEX(TableDiv[[GASB]:[GASB]],_xlfn.AGGREGATE(15,3,(TableDiv[[Agency]:[Agency]]=$E927)/(TableDiv[[Agency]:[Agency]]=$E927)*(ROW(TableDiv[Agency])-ROW(TableDiv[[#Headers],[Agency]])),COLUMNS($F$7:Y$7))))</f>
        <v/>
      </c>
      <c r="Z927" s="1069" t="str" cm="1">
        <f t="array" ref="Z927">IF($D927&lt;COLUMNS($F$7:Z$7),"",INDEX(TableDiv[[GASB]:[GASB]],_xlfn.AGGREGATE(15,3,(TableDiv[[Agency]:[Agency]]=$E927)/(TableDiv[[Agency]:[Agency]]=$E927)*(ROW(TableDiv[Agency])-ROW(TableDiv[[#Headers],[Agency]])),COLUMNS($F$7:Z$7))))</f>
        <v/>
      </c>
      <c r="AA927" s="1069" t="str" cm="1">
        <f t="array" ref="AA927">IF($D927&lt;COLUMNS($F$7:AA$7),"",INDEX(TableDiv[[GASB]:[GASB]],_xlfn.AGGREGATE(15,3,(TableDiv[[Agency]:[Agency]]=$E927)/(TableDiv[[Agency]:[Agency]]=$E927)*(ROW(TableDiv[Agency])-ROW(TableDiv[[#Headers],[Agency]])),COLUMNS($F$7:AA$7))))</f>
        <v/>
      </c>
      <c r="AB927" s="1069" t="str" cm="1">
        <f t="array" ref="AB927">IF($D927&lt;COLUMNS($F$7:AB$7),"",INDEX(TableDiv[[GASB]:[GASB]],_xlfn.AGGREGATE(15,3,(TableDiv[[Agency]:[Agency]]=$E927)/(TableDiv[[Agency]:[Agency]]=$E927)*(ROW(TableDiv[Agency])-ROW(TableDiv[[#Headers],[Agency]])),COLUMNS($F$7:AB$7))))</f>
        <v/>
      </c>
      <c r="AC927" s="1069" t="str" cm="1">
        <f t="array" ref="AC927">IF($D927&lt;COLUMNS($F$7:AC$7),"",INDEX(TableDiv[[GASB]:[GASB]],_xlfn.AGGREGATE(15,3,(TableDiv[[Agency]:[Agency]]=$E927)/(TableDiv[[Agency]:[Agency]]=$E927)*(ROW(TableDiv[Agency])-ROW(TableDiv[[#Headers],[Agency]])),COLUMNS($F$7:AC$7))))</f>
        <v/>
      </c>
      <c r="AD927" s="1069" t="str" cm="1">
        <f t="array" ref="AD927">IF($D927&lt;COLUMNS($F$7:AD$7),"",INDEX(TableDiv[[GASB]:[GASB]],_xlfn.AGGREGATE(15,3,(TableDiv[[Agency]:[Agency]]=$E927)/(TableDiv[[Agency]:[Agency]]=$E927)*(ROW(TableDiv[Agency])-ROW(TableDiv[[#Headers],[Agency]])),COLUMNS($F$7:AD$7))))</f>
        <v/>
      </c>
      <c r="AE927" s="1069" t="str" cm="1">
        <f t="array" ref="AE927">IF($D927&lt;COLUMNS($F$7:AE$7),"",INDEX(TableDiv[[GASB]:[GASB]],_xlfn.AGGREGATE(15,3,(TableDiv[[Agency]:[Agency]]=$E927)/(TableDiv[[Agency]:[Agency]]=$E927)*(ROW(TableDiv[Agency])-ROW(TableDiv[[#Headers],[Agency]])),COLUMNS($F$7:AE$7))))</f>
        <v/>
      </c>
      <c r="AF927" s="1069" t="str" cm="1">
        <f t="array" ref="AF927">IF($D927&lt;COLUMNS($F$7:AF$7),"",INDEX(TableDiv[[GASB]:[GASB]],_xlfn.AGGREGATE(15,3,(TableDiv[[Agency]:[Agency]]=$E927)/(TableDiv[[Agency]:[Agency]]=$E927)*(ROW(TableDiv[Agency])-ROW(TableDiv[[#Headers],[Agency]])),COLUMNS($F$7:AF$7))))</f>
        <v/>
      </c>
      <c r="AG927" s="1069" t="str" cm="1">
        <f t="array" ref="AG927">IF($D927&lt;COLUMNS($F$7:AG$7),"",INDEX(TableDiv[[GASB]:[GASB]],_xlfn.AGGREGATE(15,3,(TableDiv[[Agency]:[Agency]]=$E927)/(TableDiv[[Agency]:[Agency]]=$E927)*(ROW(TableDiv[Agency])-ROW(TableDiv[[#Headers],[Agency]])),COLUMNS($F$7:AG$7))))</f>
        <v/>
      </c>
      <c r="AH927" s="1069" t="str" cm="1">
        <f t="array" ref="AH927">IF($D927&lt;COLUMNS($F$7:AH$7),"",INDEX(TableDiv[[GASB]:[GASB]],_xlfn.AGGREGATE(15,3,(TableDiv[[Agency]:[Agency]]=$E927)/(TableDiv[[Agency]:[Agency]]=$E927)*(ROW(TableDiv[Agency])-ROW(TableDiv[[#Headers],[Agency]])),COLUMNS($F$7:AH$7))))</f>
        <v/>
      </c>
      <c r="AI927" s="1069" t="str" cm="1">
        <f t="array" ref="AI927">IF($D927&lt;COLUMNS($F$7:AI$7),"",INDEX(TableDiv[[GASB]:[GASB]],_xlfn.AGGREGATE(15,3,(TableDiv[[Agency]:[Agency]]=$E927)/(TableDiv[[Agency]:[Agency]]=$E927)*(ROW(TableDiv[Agency])-ROW(TableDiv[[#Headers],[Agency]])),COLUMNS($F$7:AI$7))))</f>
        <v/>
      </c>
      <c r="AJ927" s="1069" t="str" cm="1">
        <f t="array" ref="AJ927">IF($D927&lt;COLUMNS($F$7:AJ$7),"",INDEX(TableDiv[[GASB]:[GASB]],_xlfn.AGGREGATE(15,3,(TableDiv[[Agency]:[Agency]]=$E927)/(TableDiv[[Agency]:[Agency]]=$E927)*(ROW(TableDiv[Agency])-ROW(TableDiv[[#Headers],[Agency]])),COLUMNS($F$7:AJ$7))))</f>
        <v/>
      </c>
      <c r="AK927" s="1069" t="str" cm="1">
        <f t="array" ref="AK927">IF($D927&lt;COLUMNS($F$7:AK$7),"",INDEX(TableDiv[[GASB]:[GASB]],_xlfn.AGGREGATE(15,3,(TableDiv[[Agency]:[Agency]]=$E927)/(TableDiv[[Agency]:[Agency]]=$E927)*(ROW(TableDiv[Agency])-ROW(TableDiv[[#Headers],[Agency]])),COLUMNS($F$7:AK$7))))</f>
        <v/>
      </c>
      <c r="AL927" s="1069" t="str" cm="1">
        <f t="array" ref="AL927">IF($D927&lt;COLUMNS($F$7:AL$7),"",INDEX(TableDiv[[GASB]:[GASB]],_xlfn.AGGREGATE(15,3,(TableDiv[[Agency]:[Agency]]=$E927)/(TableDiv[[Agency]:[Agency]]=$E927)*(ROW(TableDiv[Agency])-ROW(TableDiv[[#Headers],[Agency]])),COLUMNS($F$7:AL$7))))</f>
        <v/>
      </c>
      <c r="AM927" s="1069" t="str" cm="1">
        <f t="array" ref="AM927">IF($D927&lt;COLUMNS($F$7:AM$7),"",INDEX(TableDiv[[GASB]:[GASB]],_xlfn.AGGREGATE(15,3,(TableDiv[[Agency]:[Agency]]=$E927)/(TableDiv[[Agency]:[Agency]]=$E927)*(ROW(TableDiv[Agency])-ROW(TableDiv[[#Headers],[Agency]])),COLUMNS($F$7:AM$7))))</f>
        <v/>
      </c>
      <c r="AN927" s="1069"/>
      <c r="AO927" s="1069"/>
      <c r="AP927" s="1069"/>
      <c r="AQ927" s="1069"/>
      <c r="AR927" s="1069"/>
      <c r="AS927" s="1069"/>
    </row>
    <row r="928" spans="1:45">
      <c r="A928" s="1069"/>
      <c r="B928" s="1069"/>
      <c r="C928" s="1069"/>
      <c r="W928" s="1069" t="str" cm="1">
        <f t="array" ref="W928">IF($D928&lt;COLUMNS($F$7:W$7),"",INDEX(TableDiv[[GASB]:[GASB]],_xlfn.AGGREGATE(15,3,(TableDiv[[Agency]:[Agency]]=$E928)/(TableDiv[[Agency]:[Agency]]=$E928)*(ROW(TableDiv[Agency])-ROW(TableDiv[[#Headers],[Agency]])),COLUMNS($F$7:W$7))))</f>
        <v/>
      </c>
      <c r="X928" s="1069" t="str" cm="1">
        <f t="array" ref="X928">IF($D928&lt;COLUMNS($F$7:X$7),"",INDEX(TableDiv[[GASB]:[GASB]],_xlfn.AGGREGATE(15,3,(TableDiv[[Agency]:[Agency]]=$E928)/(TableDiv[[Agency]:[Agency]]=$E928)*(ROW(TableDiv[Agency])-ROW(TableDiv[[#Headers],[Agency]])),COLUMNS($F$7:X$7))))</f>
        <v/>
      </c>
      <c r="Y928" s="1069" t="str" cm="1">
        <f t="array" ref="Y928">IF($D928&lt;COLUMNS($F$7:Y$7),"",INDEX(TableDiv[[GASB]:[GASB]],_xlfn.AGGREGATE(15,3,(TableDiv[[Agency]:[Agency]]=$E928)/(TableDiv[[Agency]:[Agency]]=$E928)*(ROW(TableDiv[Agency])-ROW(TableDiv[[#Headers],[Agency]])),COLUMNS($F$7:Y$7))))</f>
        <v/>
      </c>
      <c r="Z928" s="1069" t="str" cm="1">
        <f t="array" ref="Z928">IF($D928&lt;COLUMNS($F$7:Z$7),"",INDEX(TableDiv[[GASB]:[GASB]],_xlfn.AGGREGATE(15,3,(TableDiv[[Agency]:[Agency]]=$E928)/(TableDiv[[Agency]:[Agency]]=$E928)*(ROW(TableDiv[Agency])-ROW(TableDiv[[#Headers],[Agency]])),COLUMNS($F$7:Z$7))))</f>
        <v/>
      </c>
      <c r="AA928" s="1069" t="str" cm="1">
        <f t="array" ref="AA928">IF($D928&lt;COLUMNS($F$7:AA$7),"",INDEX(TableDiv[[GASB]:[GASB]],_xlfn.AGGREGATE(15,3,(TableDiv[[Agency]:[Agency]]=$E928)/(TableDiv[[Agency]:[Agency]]=$E928)*(ROW(TableDiv[Agency])-ROW(TableDiv[[#Headers],[Agency]])),COLUMNS($F$7:AA$7))))</f>
        <v/>
      </c>
      <c r="AB928" s="1069" t="str" cm="1">
        <f t="array" ref="AB928">IF($D928&lt;COLUMNS($F$7:AB$7),"",INDEX(TableDiv[[GASB]:[GASB]],_xlfn.AGGREGATE(15,3,(TableDiv[[Agency]:[Agency]]=$E928)/(TableDiv[[Agency]:[Agency]]=$E928)*(ROW(TableDiv[Agency])-ROW(TableDiv[[#Headers],[Agency]])),COLUMNS($F$7:AB$7))))</f>
        <v/>
      </c>
      <c r="AC928" s="1069" t="str" cm="1">
        <f t="array" ref="AC928">IF($D928&lt;COLUMNS($F$7:AC$7),"",INDEX(TableDiv[[GASB]:[GASB]],_xlfn.AGGREGATE(15,3,(TableDiv[[Agency]:[Agency]]=$E928)/(TableDiv[[Agency]:[Agency]]=$E928)*(ROW(TableDiv[Agency])-ROW(TableDiv[[#Headers],[Agency]])),COLUMNS($F$7:AC$7))))</f>
        <v/>
      </c>
      <c r="AD928" s="1069" t="str" cm="1">
        <f t="array" ref="AD928">IF($D928&lt;COLUMNS($F$7:AD$7),"",INDEX(TableDiv[[GASB]:[GASB]],_xlfn.AGGREGATE(15,3,(TableDiv[[Agency]:[Agency]]=$E928)/(TableDiv[[Agency]:[Agency]]=$E928)*(ROW(TableDiv[Agency])-ROW(TableDiv[[#Headers],[Agency]])),COLUMNS($F$7:AD$7))))</f>
        <v/>
      </c>
      <c r="AE928" s="1069" t="str" cm="1">
        <f t="array" ref="AE928">IF($D928&lt;COLUMNS($F$7:AE$7),"",INDEX(TableDiv[[GASB]:[GASB]],_xlfn.AGGREGATE(15,3,(TableDiv[[Agency]:[Agency]]=$E928)/(TableDiv[[Agency]:[Agency]]=$E928)*(ROW(TableDiv[Agency])-ROW(TableDiv[[#Headers],[Agency]])),COLUMNS($F$7:AE$7))))</f>
        <v/>
      </c>
      <c r="AF928" s="1069" t="str" cm="1">
        <f t="array" ref="AF928">IF($D928&lt;COLUMNS($F$7:AF$7),"",INDEX(TableDiv[[GASB]:[GASB]],_xlfn.AGGREGATE(15,3,(TableDiv[[Agency]:[Agency]]=$E928)/(TableDiv[[Agency]:[Agency]]=$E928)*(ROW(TableDiv[Agency])-ROW(TableDiv[[#Headers],[Agency]])),COLUMNS($F$7:AF$7))))</f>
        <v/>
      </c>
      <c r="AG928" s="1069" t="str" cm="1">
        <f t="array" ref="AG928">IF($D928&lt;COLUMNS($F$7:AG$7),"",INDEX(TableDiv[[GASB]:[GASB]],_xlfn.AGGREGATE(15,3,(TableDiv[[Agency]:[Agency]]=$E928)/(TableDiv[[Agency]:[Agency]]=$E928)*(ROW(TableDiv[Agency])-ROW(TableDiv[[#Headers],[Agency]])),COLUMNS($F$7:AG$7))))</f>
        <v/>
      </c>
      <c r="AH928" s="1069" t="str" cm="1">
        <f t="array" ref="AH928">IF($D928&lt;COLUMNS($F$7:AH$7),"",INDEX(TableDiv[[GASB]:[GASB]],_xlfn.AGGREGATE(15,3,(TableDiv[[Agency]:[Agency]]=$E928)/(TableDiv[[Agency]:[Agency]]=$E928)*(ROW(TableDiv[Agency])-ROW(TableDiv[[#Headers],[Agency]])),COLUMNS($F$7:AH$7))))</f>
        <v/>
      </c>
      <c r="AI928" s="1069" t="str" cm="1">
        <f t="array" ref="AI928">IF($D928&lt;COLUMNS($F$7:AI$7),"",INDEX(TableDiv[[GASB]:[GASB]],_xlfn.AGGREGATE(15,3,(TableDiv[[Agency]:[Agency]]=$E928)/(TableDiv[[Agency]:[Agency]]=$E928)*(ROW(TableDiv[Agency])-ROW(TableDiv[[#Headers],[Agency]])),COLUMNS($F$7:AI$7))))</f>
        <v/>
      </c>
      <c r="AJ928" s="1069" t="str" cm="1">
        <f t="array" ref="AJ928">IF($D928&lt;COLUMNS($F$7:AJ$7),"",INDEX(TableDiv[[GASB]:[GASB]],_xlfn.AGGREGATE(15,3,(TableDiv[[Agency]:[Agency]]=$E928)/(TableDiv[[Agency]:[Agency]]=$E928)*(ROW(TableDiv[Agency])-ROW(TableDiv[[#Headers],[Agency]])),COLUMNS($F$7:AJ$7))))</f>
        <v/>
      </c>
      <c r="AK928" s="1069" t="str" cm="1">
        <f t="array" ref="AK928">IF($D928&lt;COLUMNS($F$7:AK$7),"",INDEX(TableDiv[[GASB]:[GASB]],_xlfn.AGGREGATE(15,3,(TableDiv[[Agency]:[Agency]]=$E928)/(TableDiv[[Agency]:[Agency]]=$E928)*(ROW(TableDiv[Agency])-ROW(TableDiv[[#Headers],[Agency]])),COLUMNS($F$7:AK$7))))</f>
        <v/>
      </c>
      <c r="AL928" s="1069" t="str" cm="1">
        <f t="array" ref="AL928">IF($D928&lt;COLUMNS($F$7:AL$7),"",INDEX(TableDiv[[GASB]:[GASB]],_xlfn.AGGREGATE(15,3,(TableDiv[[Agency]:[Agency]]=$E928)/(TableDiv[[Agency]:[Agency]]=$E928)*(ROW(TableDiv[Agency])-ROW(TableDiv[[#Headers],[Agency]])),COLUMNS($F$7:AL$7))))</f>
        <v/>
      </c>
      <c r="AM928" s="1069" t="str" cm="1">
        <f t="array" ref="AM928">IF($D928&lt;COLUMNS($F$7:AM$7),"",INDEX(TableDiv[[GASB]:[GASB]],_xlfn.AGGREGATE(15,3,(TableDiv[[Agency]:[Agency]]=$E928)/(TableDiv[[Agency]:[Agency]]=$E928)*(ROW(TableDiv[Agency])-ROW(TableDiv[[#Headers],[Agency]])),COLUMNS($F$7:AM$7))))</f>
        <v/>
      </c>
      <c r="AN928" s="1069"/>
      <c r="AO928" s="1069"/>
      <c r="AP928" s="1069"/>
      <c r="AQ928" s="1069"/>
      <c r="AR928" s="1069"/>
      <c r="AS928" s="1069"/>
    </row>
    <row r="929" spans="1:45">
      <c r="A929" s="1069"/>
      <c r="B929" s="1069"/>
      <c r="C929" s="1069"/>
      <c r="W929" s="1069" t="str" cm="1">
        <f t="array" ref="W929">IF($D929&lt;COLUMNS($F$7:W$7),"",INDEX(TableDiv[[GASB]:[GASB]],_xlfn.AGGREGATE(15,3,(TableDiv[[Agency]:[Agency]]=$E929)/(TableDiv[[Agency]:[Agency]]=$E929)*(ROW(TableDiv[Agency])-ROW(TableDiv[[#Headers],[Agency]])),COLUMNS($F$7:W$7))))</f>
        <v/>
      </c>
      <c r="X929" s="1069" t="str" cm="1">
        <f t="array" ref="X929">IF($D929&lt;COLUMNS($F$7:X$7),"",INDEX(TableDiv[[GASB]:[GASB]],_xlfn.AGGREGATE(15,3,(TableDiv[[Agency]:[Agency]]=$E929)/(TableDiv[[Agency]:[Agency]]=$E929)*(ROW(TableDiv[Agency])-ROW(TableDiv[[#Headers],[Agency]])),COLUMNS($F$7:X$7))))</f>
        <v/>
      </c>
      <c r="Y929" s="1069" t="str" cm="1">
        <f t="array" ref="Y929">IF($D929&lt;COLUMNS($F$7:Y$7),"",INDEX(TableDiv[[GASB]:[GASB]],_xlfn.AGGREGATE(15,3,(TableDiv[[Agency]:[Agency]]=$E929)/(TableDiv[[Agency]:[Agency]]=$E929)*(ROW(TableDiv[Agency])-ROW(TableDiv[[#Headers],[Agency]])),COLUMNS($F$7:Y$7))))</f>
        <v/>
      </c>
      <c r="Z929" s="1069" t="str" cm="1">
        <f t="array" ref="Z929">IF($D929&lt;COLUMNS($F$7:Z$7),"",INDEX(TableDiv[[GASB]:[GASB]],_xlfn.AGGREGATE(15,3,(TableDiv[[Agency]:[Agency]]=$E929)/(TableDiv[[Agency]:[Agency]]=$E929)*(ROW(TableDiv[Agency])-ROW(TableDiv[[#Headers],[Agency]])),COLUMNS($F$7:Z$7))))</f>
        <v/>
      </c>
      <c r="AA929" s="1069" t="str" cm="1">
        <f t="array" ref="AA929">IF($D929&lt;COLUMNS($F$7:AA$7),"",INDEX(TableDiv[[GASB]:[GASB]],_xlfn.AGGREGATE(15,3,(TableDiv[[Agency]:[Agency]]=$E929)/(TableDiv[[Agency]:[Agency]]=$E929)*(ROW(TableDiv[Agency])-ROW(TableDiv[[#Headers],[Agency]])),COLUMNS($F$7:AA$7))))</f>
        <v/>
      </c>
      <c r="AB929" s="1069" t="str" cm="1">
        <f t="array" ref="AB929">IF($D929&lt;COLUMNS($F$7:AB$7),"",INDEX(TableDiv[[GASB]:[GASB]],_xlfn.AGGREGATE(15,3,(TableDiv[[Agency]:[Agency]]=$E929)/(TableDiv[[Agency]:[Agency]]=$E929)*(ROW(TableDiv[Agency])-ROW(TableDiv[[#Headers],[Agency]])),COLUMNS($F$7:AB$7))))</f>
        <v/>
      </c>
      <c r="AC929" s="1069" t="str" cm="1">
        <f t="array" ref="AC929">IF($D929&lt;COLUMNS($F$7:AC$7),"",INDEX(TableDiv[[GASB]:[GASB]],_xlfn.AGGREGATE(15,3,(TableDiv[[Agency]:[Agency]]=$E929)/(TableDiv[[Agency]:[Agency]]=$E929)*(ROW(TableDiv[Agency])-ROW(TableDiv[[#Headers],[Agency]])),COLUMNS($F$7:AC$7))))</f>
        <v/>
      </c>
      <c r="AD929" s="1069" t="str" cm="1">
        <f t="array" ref="AD929">IF($D929&lt;COLUMNS($F$7:AD$7),"",INDEX(TableDiv[[GASB]:[GASB]],_xlfn.AGGREGATE(15,3,(TableDiv[[Agency]:[Agency]]=$E929)/(TableDiv[[Agency]:[Agency]]=$E929)*(ROW(TableDiv[Agency])-ROW(TableDiv[[#Headers],[Agency]])),COLUMNS($F$7:AD$7))))</f>
        <v/>
      </c>
      <c r="AE929" s="1069" t="str" cm="1">
        <f t="array" ref="AE929">IF($D929&lt;COLUMNS($F$7:AE$7),"",INDEX(TableDiv[[GASB]:[GASB]],_xlfn.AGGREGATE(15,3,(TableDiv[[Agency]:[Agency]]=$E929)/(TableDiv[[Agency]:[Agency]]=$E929)*(ROW(TableDiv[Agency])-ROW(TableDiv[[#Headers],[Agency]])),COLUMNS($F$7:AE$7))))</f>
        <v/>
      </c>
      <c r="AF929" s="1069" t="str" cm="1">
        <f t="array" ref="AF929">IF($D929&lt;COLUMNS($F$7:AF$7),"",INDEX(TableDiv[[GASB]:[GASB]],_xlfn.AGGREGATE(15,3,(TableDiv[[Agency]:[Agency]]=$E929)/(TableDiv[[Agency]:[Agency]]=$E929)*(ROW(TableDiv[Agency])-ROW(TableDiv[[#Headers],[Agency]])),COLUMNS($F$7:AF$7))))</f>
        <v/>
      </c>
      <c r="AG929" s="1069" t="str" cm="1">
        <f t="array" ref="AG929">IF($D929&lt;COLUMNS($F$7:AG$7),"",INDEX(TableDiv[[GASB]:[GASB]],_xlfn.AGGREGATE(15,3,(TableDiv[[Agency]:[Agency]]=$E929)/(TableDiv[[Agency]:[Agency]]=$E929)*(ROW(TableDiv[Agency])-ROW(TableDiv[[#Headers],[Agency]])),COLUMNS($F$7:AG$7))))</f>
        <v/>
      </c>
      <c r="AH929" s="1069" t="str" cm="1">
        <f t="array" ref="AH929">IF($D929&lt;COLUMNS($F$7:AH$7),"",INDEX(TableDiv[[GASB]:[GASB]],_xlfn.AGGREGATE(15,3,(TableDiv[[Agency]:[Agency]]=$E929)/(TableDiv[[Agency]:[Agency]]=$E929)*(ROW(TableDiv[Agency])-ROW(TableDiv[[#Headers],[Agency]])),COLUMNS($F$7:AH$7))))</f>
        <v/>
      </c>
      <c r="AI929" s="1069" t="str" cm="1">
        <f t="array" ref="AI929">IF($D929&lt;COLUMNS($F$7:AI$7),"",INDEX(TableDiv[[GASB]:[GASB]],_xlfn.AGGREGATE(15,3,(TableDiv[[Agency]:[Agency]]=$E929)/(TableDiv[[Agency]:[Agency]]=$E929)*(ROW(TableDiv[Agency])-ROW(TableDiv[[#Headers],[Agency]])),COLUMNS($F$7:AI$7))))</f>
        <v/>
      </c>
      <c r="AJ929" s="1069" t="str" cm="1">
        <f t="array" ref="AJ929">IF($D929&lt;COLUMNS($F$7:AJ$7),"",INDEX(TableDiv[[GASB]:[GASB]],_xlfn.AGGREGATE(15,3,(TableDiv[[Agency]:[Agency]]=$E929)/(TableDiv[[Agency]:[Agency]]=$E929)*(ROW(TableDiv[Agency])-ROW(TableDiv[[#Headers],[Agency]])),COLUMNS($F$7:AJ$7))))</f>
        <v/>
      </c>
      <c r="AK929" s="1069" t="str" cm="1">
        <f t="array" ref="AK929">IF($D929&lt;COLUMNS($F$7:AK$7),"",INDEX(TableDiv[[GASB]:[GASB]],_xlfn.AGGREGATE(15,3,(TableDiv[[Agency]:[Agency]]=$E929)/(TableDiv[[Agency]:[Agency]]=$E929)*(ROW(TableDiv[Agency])-ROW(TableDiv[[#Headers],[Agency]])),COLUMNS($F$7:AK$7))))</f>
        <v/>
      </c>
      <c r="AL929" s="1069" t="str" cm="1">
        <f t="array" ref="AL929">IF($D929&lt;COLUMNS($F$7:AL$7),"",INDEX(TableDiv[[GASB]:[GASB]],_xlfn.AGGREGATE(15,3,(TableDiv[[Agency]:[Agency]]=$E929)/(TableDiv[[Agency]:[Agency]]=$E929)*(ROW(TableDiv[Agency])-ROW(TableDiv[[#Headers],[Agency]])),COLUMNS($F$7:AL$7))))</f>
        <v/>
      </c>
      <c r="AM929" s="1069" t="str" cm="1">
        <f t="array" ref="AM929">IF($D929&lt;COLUMNS($F$7:AM$7),"",INDEX(TableDiv[[GASB]:[GASB]],_xlfn.AGGREGATE(15,3,(TableDiv[[Agency]:[Agency]]=$E929)/(TableDiv[[Agency]:[Agency]]=$E929)*(ROW(TableDiv[Agency])-ROW(TableDiv[[#Headers],[Agency]])),COLUMNS($F$7:AM$7))))</f>
        <v/>
      </c>
      <c r="AN929" s="1069"/>
      <c r="AO929" s="1069"/>
      <c r="AP929" s="1069"/>
      <c r="AQ929" s="1069"/>
      <c r="AR929" s="1069"/>
      <c r="AS929" s="1069"/>
    </row>
    <row r="930" spans="1:45">
      <c r="A930" s="1069"/>
      <c r="B930" s="1069"/>
      <c r="C930" s="1069"/>
      <c r="W930" s="1069" t="str" cm="1">
        <f t="array" ref="W930">IF($D930&lt;COLUMNS($F$7:W$7),"",INDEX(TableDiv[[GASB]:[GASB]],_xlfn.AGGREGATE(15,3,(TableDiv[[Agency]:[Agency]]=$E930)/(TableDiv[[Agency]:[Agency]]=$E930)*(ROW(TableDiv[Agency])-ROW(TableDiv[[#Headers],[Agency]])),COLUMNS($F$7:W$7))))</f>
        <v/>
      </c>
      <c r="X930" s="1069" t="str" cm="1">
        <f t="array" ref="X930">IF($D930&lt;COLUMNS($F$7:X$7),"",INDEX(TableDiv[[GASB]:[GASB]],_xlfn.AGGREGATE(15,3,(TableDiv[[Agency]:[Agency]]=$E930)/(TableDiv[[Agency]:[Agency]]=$E930)*(ROW(TableDiv[Agency])-ROW(TableDiv[[#Headers],[Agency]])),COLUMNS($F$7:X$7))))</f>
        <v/>
      </c>
      <c r="Y930" s="1069" t="str" cm="1">
        <f t="array" ref="Y930">IF($D930&lt;COLUMNS($F$7:Y$7),"",INDEX(TableDiv[[GASB]:[GASB]],_xlfn.AGGREGATE(15,3,(TableDiv[[Agency]:[Agency]]=$E930)/(TableDiv[[Agency]:[Agency]]=$E930)*(ROW(TableDiv[Agency])-ROW(TableDiv[[#Headers],[Agency]])),COLUMNS($F$7:Y$7))))</f>
        <v/>
      </c>
      <c r="Z930" s="1069" t="str" cm="1">
        <f t="array" ref="Z930">IF($D930&lt;COLUMNS($F$7:Z$7),"",INDEX(TableDiv[[GASB]:[GASB]],_xlfn.AGGREGATE(15,3,(TableDiv[[Agency]:[Agency]]=$E930)/(TableDiv[[Agency]:[Agency]]=$E930)*(ROW(TableDiv[Agency])-ROW(TableDiv[[#Headers],[Agency]])),COLUMNS($F$7:Z$7))))</f>
        <v/>
      </c>
      <c r="AA930" s="1069" t="str" cm="1">
        <f t="array" ref="AA930">IF($D930&lt;COLUMNS($F$7:AA$7),"",INDEX(TableDiv[[GASB]:[GASB]],_xlfn.AGGREGATE(15,3,(TableDiv[[Agency]:[Agency]]=$E930)/(TableDiv[[Agency]:[Agency]]=$E930)*(ROW(TableDiv[Agency])-ROW(TableDiv[[#Headers],[Agency]])),COLUMNS($F$7:AA$7))))</f>
        <v/>
      </c>
      <c r="AB930" s="1069" t="str" cm="1">
        <f t="array" ref="AB930">IF($D930&lt;COLUMNS($F$7:AB$7),"",INDEX(TableDiv[[GASB]:[GASB]],_xlfn.AGGREGATE(15,3,(TableDiv[[Agency]:[Agency]]=$E930)/(TableDiv[[Agency]:[Agency]]=$E930)*(ROW(TableDiv[Agency])-ROW(TableDiv[[#Headers],[Agency]])),COLUMNS($F$7:AB$7))))</f>
        <v/>
      </c>
      <c r="AC930" s="1069" t="str" cm="1">
        <f t="array" ref="AC930">IF($D930&lt;COLUMNS($F$7:AC$7),"",INDEX(TableDiv[[GASB]:[GASB]],_xlfn.AGGREGATE(15,3,(TableDiv[[Agency]:[Agency]]=$E930)/(TableDiv[[Agency]:[Agency]]=$E930)*(ROW(TableDiv[Agency])-ROW(TableDiv[[#Headers],[Agency]])),COLUMNS($F$7:AC$7))))</f>
        <v/>
      </c>
      <c r="AD930" s="1069" t="str" cm="1">
        <f t="array" ref="AD930">IF($D930&lt;COLUMNS($F$7:AD$7),"",INDEX(TableDiv[[GASB]:[GASB]],_xlfn.AGGREGATE(15,3,(TableDiv[[Agency]:[Agency]]=$E930)/(TableDiv[[Agency]:[Agency]]=$E930)*(ROW(TableDiv[Agency])-ROW(TableDiv[[#Headers],[Agency]])),COLUMNS($F$7:AD$7))))</f>
        <v/>
      </c>
      <c r="AE930" s="1069" t="str" cm="1">
        <f t="array" ref="AE930">IF($D930&lt;COLUMNS($F$7:AE$7),"",INDEX(TableDiv[[GASB]:[GASB]],_xlfn.AGGREGATE(15,3,(TableDiv[[Agency]:[Agency]]=$E930)/(TableDiv[[Agency]:[Agency]]=$E930)*(ROW(TableDiv[Agency])-ROW(TableDiv[[#Headers],[Agency]])),COLUMNS($F$7:AE$7))))</f>
        <v/>
      </c>
      <c r="AF930" s="1069" t="str" cm="1">
        <f t="array" ref="AF930">IF($D930&lt;COLUMNS($F$7:AF$7),"",INDEX(TableDiv[[GASB]:[GASB]],_xlfn.AGGREGATE(15,3,(TableDiv[[Agency]:[Agency]]=$E930)/(TableDiv[[Agency]:[Agency]]=$E930)*(ROW(TableDiv[Agency])-ROW(TableDiv[[#Headers],[Agency]])),COLUMNS($F$7:AF$7))))</f>
        <v/>
      </c>
      <c r="AG930" s="1069" t="str" cm="1">
        <f t="array" ref="AG930">IF($D930&lt;COLUMNS($F$7:AG$7),"",INDEX(TableDiv[[GASB]:[GASB]],_xlfn.AGGREGATE(15,3,(TableDiv[[Agency]:[Agency]]=$E930)/(TableDiv[[Agency]:[Agency]]=$E930)*(ROW(TableDiv[Agency])-ROW(TableDiv[[#Headers],[Agency]])),COLUMNS($F$7:AG$7))))</f>
        <v/>
      </c>
      <c r="AH930" s="1069" t="str" cm="1">
        <f t="array" ref="AH930">IF($D930&lt;COLUMNS($F$7:AH$7),"",INDEX(TableDiv[[GASB]:[GASB]],_xlfn.AGGREGATE(15,3,(TableDiv[[Agency]:[Agency]]=$E930)/(TableDiv[[Agency]:[Agency]]=$E930)*(ROW(TableDiv[Agency])-ROW(TableDiv[[#Headers],[Agency]])),COLUMNS($F$7:AH$7))))</f>
        <v/>
      </c>
      <c r="AI930" s="1069" t="str" cm="1">
        <f t="array" ref="AI930">IF($D930&lt;COLUMNS($F$7:AI$7),"",INDEX(TableDiv[[GASB]:[GASB]],_xlfn.AGGREGATE(15,3,(TableDiv[[Agency]:[Agency]]=$E930)/(TableDiv[[Agency]:[Agency]]=$E930)*(ROW(TableDiv[Agency])-ROW(TableDiv[[#Headers],[Agency]])),COLUMNS($F$7:AI$7))))</f>
        <v/>
      </c>
      <c r="AJ930" s="1069" t="str" cm="1">
        <f t="array" ref="AJ930">IF($D930&lt;COLUMNS($F$7:AJ$7),"",INDEX(TableDiv[[GASB]:[GASB]],_xlfn.AGGREGATE(15,3,(TableDiv[[Agency]:[Agency]]=$E930)/(TableDiv[[Agency]:[Agency]]=$E930)*(ROW(TableDiv[Agency])-ROW(TableDiv[[#Headers],[Agency]])),COLUMNS($F$7:AJ$7))))</f>
        <v/>
      </c>
      <c r="AK930" s="1069" t="str" cm="1">
        <f t="array" ref="AK930">IF($D930&lt;COLUMNS($F$7:AK$7),"",INDEX(TableDiv[[GASB]:[GASB]],_xlfn.AGGREGATE(15,3,(TableDiv[[Agency]:[Agency]]=$E930)/(TableDiv[[Agency]:[Agency]]=$E930)*(ROW(TableDiv[Agency])-ROW(TableDiv[[#Headers],[Agency]])),COLUMNS($F$7:AK$7))))</f>
        <v/>
      </c>
      <c r="AL930" s="1069" t="str" cm="1">
        <f t="array" ref="AL930">IF($D930&lt;COLUMNS($F$7:AL$7),"",INDEX(TableDiv[[GASB]:[GASB]],_xlfn.AGGREGATE(15,3,(TableDiv[[Agency]:[Agency]]=$E930)/(TableDiv[[Agency]:[Agency]]=$E930)*(ROW(TableDiv[Agency])-ROW(TableDiv[[#Headers],[Agency]])),COLUMNS($F$7:AL$7))))</f>
        <v/>
      </c>
      <c r="AM930" s="1069" t="str" cm="1">
        <f t="array" ref="AM930">IF($D930&lt;COLUMNS($F$7:AM$7),"",INDEX(TableDiv[[GASB]:[GASB]],_xlfn.AGGREGATE(15,3,(TableDiv[[Agency]:[Agency]]=$E930)/(TableDiv[[Agency]:[Agency]]=$E930)*(ROW(TableDiv[Agency])-ROW(TableDiv[[#Headers],[Agency]])),COLUMNS($F$7:AM$7))))</f>
        <v/>
      </c>
      <c r="AN930" s="1069"/>
      <c r="AO930" s="1069"/>
      <c r="AP930" s="1069"/>
      <c r="AQ930" s="1069"/>
      <c r="AR930" s="1069"/>
      <c r="AS930" s="1069"/>
    </row>
    <row r="931" spans="1:45">
      <c r="A931" s="1069"/>
      <c r="B931" s="1069"/>
      <c r="C931" s="1069"/>
      <c r="W931" s="1069" t="str" cm="1">
        <f t="array" ref="W931">IF($D931&lt;COLUMNS($F$7:W$7),"",INDEX(TableDiv[[GASB]:[GASB]],_xlfn.AGGREGATE(15,3,(TableDiv[[Agency]:[Agency]]=$E931)/(TableDiv[[Agency]:[Agency]]=$E931)*(ROW(TableDiv[Agency])-ROW(TableDiv[[#Headers],[Agency]])),COLUMNS($F$7:W$7))))</f>
        <v/>
      </c>
      <c r="X931" s="1069" t="str" cm="1">
        <f t="array" ref="X931">IF($D931&lt;COLUMNS($F$7:X$7),"",INDEX(TableDiv[[GASB]:[GASB]],_xlfn.AGGREGATE(15,3,(TableDiv[[Agency]:[Agency]]=$E931)/(TableDiv[[Agency]:[Agency]]=$E931)*(ROW(TableDiv[Agency])-ROW(TableDiv[[#Headers],[Agency]])),COLUMNS($F$7:X$7))))</f>
        <v/>
      </c>
      <c r="Y931" s="1069" t="str" cm="1">
        <f t="array" ref="Y931">IF($D931&lt;COLUMNS($F$7:Y$7),"",INDEX(TableDiv[[GASB]:[GASB]],_xlfn.AGGREGATE(15,3,(TableDiv[[Agency]:[Agency]]=$E931)/(TableDiv[[Agency]:[Agency]]=$E931)*(ROW(TableDiv[Agency])-ROW(TableDiv[[#Headers],[Agency]])),COLUMNS($F$7:Y$7))))</f>
        <v/>
      </c>
      <c r="Z931" s="1069" t="str" cm="1">
        <f t="array" ref="Z931">IF($D931&lt;COLUMNS($F$7:Z$7),"",INDEX(TableDiv[[GASB]:[GASB]],_xlfn.AGGREGATE(15,3,(TableDiv[[Agency]:[Agency]]=$E931)/(TableDiv[[Agency]:[Agency]]=$E931)*(ROW(TableDiv[Agency])-ROW(TableDiv[[#Headers],[Agency]])),COLUMNS($F$7:Z$7))))</f>
        <v/>
      </c>
      <c r="AA931" s="1069" t="str" cm="1">
        <f t="array" ref="AA931">IF($D931&lt;COLUMNS($F$7:AA$7),"",INDEX(TableDiv[[GASB]:[GASB]],_xlfn.AGGREGATE(15,3,(TableDiv[[Agency]:[Agency]]=$E931)/(TableDiv[[Agency]:[Agency]]=$E931)*(ROW(TableDiv[Agency])-ROW(TableDiv[[#Headers],[Agency]])),COLUMNS($F$7:AA$7))))</f>
        <v/>
      </c>
      <c r="AB931" s="1069" t="str" cm="1">
        <f t="array" ref="AB931">IF($D931&lt;COLUMNS($F$7:AB$7),"",INDEX(TableDiv[[GASB]:[GASB]],_xlfn.AGGREGATE(15,3,(TableDiv[[Agency]:[Agency]]=$E931)/(TableDiv[[Agency]:[Agency]]=$E931)*(ROW(TableDiv[Agency])-ROW(TableDiv[[#Headers],[Agency]])),COLUMNS($F$7:AB$7))))</f>
        <v/>
      </c>
      <c r="AC931" s="1069" t="str" cm="1">
        <f t="array" ref="AC931">IF($D931&lt;COLUMNS($F$7:AC$7),"",INDEX(TableDiv[[GASB]:[GASB]],_xlfn.AGGREGATE(15,3,(TableDiv[[Agency]:[Agency]]=$E931)/(TableDiv[[Agency]:[Agency]]=$E931)*(ROW(TableDiv[Agency])-ROW(TableDiv[[#Headers],[Agency]])),COLUMNS($F$7:AC$7))))</f>
        <v/>
      </c>
      <c r="AD931" s="1069" t="str" cm="1">
        <f t="array" ref="AD931">IF($D931&lt;COLUMNS($F$7:AD$7),"",INDEX(TableDiv[[GASB]:[GASB]],_xlfn.AGGREGATE(15,3,(TableDiv[[Agency]:[Agency]]=$E931)/(TableDiv[[Agency]:[Agency]]=$E931)*(ROW(TableDiv[Agency])-ROW(TableDiv[[#Headers],[Agency]])),COLUMNS($F$7:AD$7))))</f>
        <v/>
      </c>
      <c r="AE931" s="1069" t="str" cm="1">
        <f t="array" ref="AE931">IF($D931&lt;COLUMNS($F$7:AE$7),"",INDEX(TableDiv[[GASB]:[GASB]],_xlfn.AGGREGATE(15,3,(TableDiv[[Agency]:[Agency]]=$E931)/(TableDiv[[Agency]:[Agency]]=$E931)*(ROW(TableDiv[Agency])-ROW(TableDiv[[#Headers],[Agency]])),COLUMNS($F$7:AE$7))))</f>
        <v/>
      </c>
      <c r="AF931" s="1069" t="str" cm="1">
        <f t="array" ref="AF931">IF($D931&lt;COLUMNS($F$7:AF$7),"",INDEX(TableDiv[[GASB]:[GASB]],_xlfn.AGGREGATE(15,3,(TableDiv[[Agency]:[Agency]]=$E931)/(TableDiv[[Agency]:[Agency]]=$E931)*(ROW(TableDiv[Agency])-ROW(TableDiv[[#Headers],[Agency]])),COLUMNS($F$7:AF$7))))</f>
        <v/>
      </c>
      <c r="AG931" s="1069" t="str" cm="1">
        <f t="array" ref="AG931">IF($D931&lt;COLUMNS($F$7:AG$7),"",INDEX(TableDiv[[GASB]:[GASB]],_xlfn.AGGREGATE(15,3,(TableDiv[[Agency]:[Agency]]=$E931)/(TableDiv[[Agency]:[Agency]]=$E931)*(ROW(TableDiv[Agency])-ROW(TableDiv[[#Headers],[Agency]])),COLUMNS($F$7:AG$7))))</f>
        <v/>
      </c>
      <c r="AH931" s="1069" t="str" cm="1">
        <f t="array" ref="AH931">IF($D931&lt;COLUMNS($F$7:AH$7),"",INDEX(TableDiv[[GASB]:[GASB]],_xlfn.AGGREGATE(15,3,(TableDiv[[Agency]:[Agency]]=$E931)/(TableDiv[[Agency]:[Agency]]=$E931)*(ROW(TableDiv[Agency])-ROW(TableDiv[[#Headers],[Agency]])),COLUMNS($F$7:AH$7))))</f>
        <v/>
      </c>
      <c r="AI931" s="1069" t="str" cm="1">
        <f t="array" ref="AI931">IF($D931&lt;COLUMNS($F$7:AI$7),"",INDEX(TableDiv[[GASB]:[GASB]],_xlfn.AGGREGATE(15,3,(TableDiv[[Agency]:[Agency]]=$E931)/(TableDiv[[Agency]:[Agency]]=$E931)*(ROW(TableDiv[Agency])-ROW(TableDiv[[#Headers],[Agency]])),COLUMNS($F$7:AI$7))))</f>
        <v/>
      </c>
      <c r="AJ931" s="1069" t="str" cm="1">
        <f t="array" ref="AJ931">IF($D931&lt;COLUMNS($F$7:AJ$7),"",INDEX(TableDiv[[GASB]:[GASB]],_xlfn.AGGREGATE(15,3,(TableDiv[[Agency]:[Agency]]=$E931)/(TableDiv[[Agency]:[Agency]]=$E931)*(ROW(TableDiv[Agency])-ROW(TableDiv[[#Headers],[Agency]])),COLUMNS($F$7:AJ$7))))</f>
        <v/>
      </c>
      <c r="AK931" s="1069" t="str" cm="1">
        <f t="array" ref="AK931">IF($D931&lt;COLUMNS($F$7:AK$7),"",INDEX(TableDiv[[GASB]:[GASB]],_xlfn.AGGREGATE(15,3,(TableDiv[[Agency]:[Agency]]=$E931)/(TableDiv[[Agency]:[Agency]]=$E931)*(ROW(TableDiv[Agency])-ROW(TableDiv[[#Headers],[Agency]])),COLUMNS($F$7:AK$7))))</f>
        <v/>
      </c>
      <c r="AL931" s="1069" t="str" cm="1">
        <f t="array" ref="AL931">IF($D931&lt;COLUMNS($F$7:AL$7),"",INDEX(TableDiv[[GASB]:[GASB]],_xlfn.AGGREGATE(15,3,(TableDiv[[Agency]:[Agency]]=$E931)/(TableDiv[[Agency]:[Agency]]=$E931)*(ROW(TableDiv[Agency])-ROW(TableDiv[[#Headers],[Agency]])),COLUMNS($F$7:AL$7))))</f>
        <v/>
      </c>
      <c r="AM931" s="1069" t="str" cm="1">
        <f t="array" ref="AM931">IF($D931&lt;COLUMNS($F$7:AM$7),"",INDEX(TableDiv[[GASB]:[GASB]],_xlfn.AGGREGATE(15,3,(TableDiv[[Agency]:[Agency]]=$E931)/(TableDiv[[Agency]:[Agency]]=$E931)*(ROW(TableDiv[Agency])-ROW(TableDiv[[#Headers],[Agency]])),COLUMNS($F$7:AM$7))))</f>
        <v/>
      </c>
      <c r="AN931" s="1069"/>
      <c r="AO931" s="1069"/>
      <c r="AP931" s="1069"/>
      <c r="AQ931" s="1069"/>
      <c r="AR931" s="1069"/>
      <c r="AS931" s="1069"/>
    </row>
    <row r="932" spans="1:45">
      <c r="A932" s="1069"/>
      <c r="B932" s="1069"/>
      <c r="C932" s="1069"/>
      <c r="W932" s="1069" t="str" cm="1">
        <f t="array" ref="W932">IF($D932&lt;COLUMNS($F$7:W$7),"",INDEX(TableDiv[[GASB]:[GASB]],_xlfn.AGGREGATE(15,3,(TableDiv[[Agency]:[Agency]]=$E932)/(TableDiv[[Agency]:[Agency]]=$E932)*(ROW(TableDiv[Agency])-ROW(TableDiv[[#Headers],[Agency]])),COLUMNS($F$7:W$7))))</f>
        <v/>
      </c>
      <c r="X932" s="1069" t="str" cm="1">
        <f t="array" ref="X932">IF($D932&lt;COLUMNS($F$7:X$7),"",INDEX(TableDiv[[GASB]:[GASB]],_xlfn.AGGREGATE(15,3,(TableDiv[[Agency]:[Agency]]=$E932)/(TableDiv[[Agency]:[Agency]]=$E932)*(ROW(TableDiv[Agency])-ROW(TableDiv[[#Headers],[Agency]])),COLUMNS($F$7:X$7))))</f>
        <v/>
      </c>
      <c r="Y932" s="1069" t="str" cm="1">
        <f t="array" ref="Y932">IF($D932&lt;COLUMNS($F$7:Y$7),"",INDEX(TableDiv[[GASB]:[GASB]],_xlfn.AGGREGATE(15,3,(TableDiv[[Agency]:[Agency]]=$E932)/(TableDiv[[Agency]:[Agency]]=$E932)*(ROW(TableDiv[Agency])-ROW(TableDiv[[#Headers],[Agency]])),COLUMNS($F$7:Y$7))))</f>
        <v/>
      </c>
      <c r="Z932" s="1069" t="str" cm="1">
        <f t="array" ref="Z932">IF($D932&lt;COLUMNS($F$7:Z$7),"",INDEX(TableDiv[[GASB]:[GASB]],_xlfn.AGGREGATE(15,3,(TableDiv[[Agency]:[Agency]]=$E932)/(TableDiv[[Agency]:[Agency]]=$E932)*(ROW(TableDiv[Agency])-ROW(TableDiv[[#Headers],[Agency]])),COLUMNS($F$7:Z$7))))</f>
        <v/>
      </c>
      <c r="AA932" s="1069" t="str" cm="1">
        <f t="array" ref="AA932">IF($D932&lt;COLUMNS($F$7:AA$7),"",INDEX(TableDiv[[GASB]:[GASB]],_xlfn.AGGREGATE(15,3,(TableDiv[[Agency]:[Agency]]=$E932)/(TableDiv[[Agency]:[Agency]]=$E932)*(ROW(TableDiv[Agency])-ROW(TableDiv[[#Headers],[Agency]])),COLUMNS($F$7:AA$7))))</f>
        <v/>
      </c>
      <c r="AB932" s="1069" t="str" cm="1">
        <f t="array" ref="AB932">IF($D932&lt;COLUMNS($F$7:AB$7),"",INDEX(TableDiv[[GASB]:[GASB]],_xlfn.AGGREGATE(15,3,(TableDiv[[Agency]:[Agency]]=$E932)/(TableDiv[[Agency]:[Agency]]=$E932)*(ROW(TableDiv[Agency])-ROW(TableDiv[[#Headers],[Agency]])),COLUMNS($F$7:AB$7))))</f>
        <v/>
      </c>
      <c r="AC932" s="1069" t="str" cm="1">
        <f t="array" ref="AC932">IF($D932&lt;COLUMNS($F$7:AC$7),"",INDEX(TableDiv[[GASB]:[GASB]],_xlfn.AGGREGATE(15,3,(TableDiv[[Agency]:[Agency]]=$E932)/(TableDiv[[Agency]:[Agency]]=$E932)*(ROW(TableDiv[Agency])-ROW(TableDiv[[#Headers],[Agency]])),COLUMNS($F$7:AC$7))))</f>
        <v/>
      </c>
      <c r="AD932" s="1069" t="str" cm="1">
        <f t="array" ref="AD932">IF($D932&lt;COLUMNS($F$7:AD$7),"",INDEX(TableDiv[[GASB]:[GASB]],_xlfn.AGGREGATE(15,3,(TableDiv[[Agency]:[Agency]]=$E932)/(TableDiv[[Agency]:[Agency]]=$E932)*(ROW(TableDiv[Agency])-ROW(TableDiv[[#Headers],[Agency]])),COLUMNS($F$7:AD$7))))</f>
        <v/>
      </c>
      <c r="AE932" s="1069" t="str" cm="1">
        <f t="array" ref="AE932">IF($D932&lt;COLUMNS($F$7:AE$7),"",INDEX(TableDiv[[GASB]:[GASB]],_xlfn.AGGREGATE(15,3,(TableDiv[[Agency]:[Agency]]=$E932)/(TableDiv[[Agency]:[Agency]]=$E932)*(ROW(TableDiv[Agency])-ROW(TableDiv[[#Headers],[Agency]])),COLUMNS($F$7:AE$7))))</f>
        <v/>
      </c>
      <c r="AF932" s="1069" t="str" cm="1">
        <f t="array" ref="AF932">IF($D932&lt;COLUMNS($F$7:AF$7),"",INDEX(TableDiv[[GASB]:[GASB]],_xlfn.AGGREGATE(15,3,(TableDiv[[Agency]:[Agency]]=$E932)/(TableDiv[[Agency]:[Agency]]=$E932)*(ROW(TableDiv[Agency])-ROW(TableDiv[[#Headers],[Agency]])),COLUMNS($F$7:AF$7))))</f>
        <v/>
      </c>
      <c r="AG932" s="1069" t="str" cm="1">
        <f t="array" ref="AG932">IF($D932&lt;COLUMNS($F$7:AG$7),"",INDEX(TableDiv[[GASB]:[GASB]],_xlfn.AGGREGATE(15,3,(TableDiv[[Agency]:[Agency]]=$E932)/(TableDiv[[Agency]:[Agency]]=$E932)*(ROW(TableDiv[Agency])-ROW(TableDiv[[#Headers],[Agency]])),COLUMNS($F$7:AG$7))))</f>
        <v/>
      </c>
      <c r="AH932" s="1069" t="str" cm="1">
        <f t="array" ref="AH932">IF($D932&lt;COLUMNS($F$7:AH$7),"",INDEX(TableDiv[[GASB]:[GASB]],_xlfn.AGGREGATE(15,3,(TableDiv[[Agency]:[Agency]]=$E932)/(TableDiv[[Agency]:[Agency]]=$E932)*(ROW(TableDiv[Agency])-ROW(TableDiv[[#Headers],[Agency]])),COLUMNS($F$7:AH$7))))</f>
        <v/>
      </c>
      <c r="AI932" s="1069" t="str" cm="1">
        <f t="array" ref="AI932">IF($D932&lt;COLUMNS($F$7:AI$7),"",INDEX(TableDiv[[GASB]:[GASB]],_xlfn.AGGREGATE(15,3,(TableDiv[[Agency]:[Agency]]=$E932)/(TableDiv[[Agency]:[Agency]]=$E932)*(ROW(TableDiv[Agency])-ROW(TableDiv[[#Headers],[Agency]])),COLUMNS($F$7:AI$7))))</f>
        <v/>
      </c>
      <c r="AJ932" s="1069" t="str" cm="1">
        <f t="array" ref="AJ932">IF($D932&lt;COLUMNS($F$7:AJ$7),"",INDEX(TableDiv[[GASB]:[GASB]],_xlfn.AGGREGATE(15,3,(TableDiv[[Agency]:[Agency]]=$E932)/(TableDiv[[Agency]:[Agency]]=$E932)*(ROW(TableDiv[Agency])-ROW(TableDiv[[#Headers],[Agency]])),COLUMNS($F$7:AJ$7))))</f>
        <v/>
      </c>
      <c r="AK932" s="1069" t="str" cm="1">
        <f t="array" ref="AK932">IF($D932&lt;COLUMNS($F$7:AK$7),"",INDEX(TableDiv[[GASB]:[GASB]],_xlfn.AGGREGATE(15,3,(TableDiv[[Agency]:[Agency]]=$E932)/(TableDiv[[Agency]:[Agency]]=$E932)*(ROW(TableDiv[Agency])-ROW(TableDiv[[#Headers],[Agency]])),COLUMNS($F$7:AK$7))))</f>
        <v/>
      </c>
      <c r="AL932" s="1069" t="str" cm="1">
        <f t="array" ref="AL932">IF($D932&lt;COLUMNS($F$7:AL$7),"",INDEX(TableDiv[[GASB]:[GASB]],_xlfn.AGGREGATE(15,3,(TableDiv[[Agency]:[Agency]]=$E932)/(TableDiv[[Agency]:[Agency]]=$E932)*(ROW(TableDiv[Agency])-ROW(TableDiv[[#Headers],[Agency]])),COLUMNS($F$7:AL$7))))</f>
        <v/>
      </c>
      <c r="AM932" s="1069" t="str" cm="1">
        <f t="array" ref="AM932">IF($D932&lt;COLUMNS($F$7:AM$7),"",INDEX(TableDiv[[GASB]:[GASB]],_xlfn.AGGREGATE(15,3,(TableDiv[[Agency]:[Agency]]=$E932)/(TableDiv[[Agency]:[Agency]]=$E932)*(ROW(TableDiv[Agency])-ROW(TableDiv[[#Headers],[Agency]])),COLUMNS($F$7:AM$7))))</f>
        <v/>
      </c>
      <c r="AN932" s="1069"/>
      <c r="AO932" s="1069"/>
      <c r="AP932" s="1069"/>
      <c r="AQ932" s="1069"/>
      <c r="AR932" s="1069"/>
      <c r="AS932" s="1069"/>
    </row>
    <row r="933" spans="1:45">
      <c r="A933" s="1069"/>
      <c r="B933" s="1069"/>
      <c r="C933" s="1069"/>
      <c r="W933" s="1069" t="str" cm="1">
        <f t="array" ref="W933">IF($D933&lt;COLUMNS($F$7:W$7),"",INDEX(TableDiv[[GASB]:[GASB]],_xlfn.AGGREGATE(15,3,(TableDiv[[Agency]:[Agency]]=$E933)/(TableDiv[[Agency]:[Agency]]=$E933)*(ROW(TableDiv[Agency])-ROW(TableDiv[[#Headers],[Agency]])),COLUMNS($F$7:W$7))))</f>
        <v/>
      </c>
      <c r="X933" s="1069" t="str" cm="1">
        <f t="array" ref="X933">IF($D933&lt;COLUMNS($F$7:X$7),"",INDEX(TableDiv[[GASB]:[GASB]],_xlfn.AGGREGATE(15,3,(TableDiv[[Agency]:[Agency]]=$E933)/(TableDiv[[Agency]:[Agency]]=$E933)*(ROW(TableDiv[Agency])-ROW(TableDiv[[#Headers],[Agency]])),COLUMNS($F$7:X$7))))</f>
        <v/>
      </c>
      <c r="Y933" s="1069" t="str" cm="1">
        <f t="array" ref="Y933">IF($D933&lt;COLUMNS($F$7:Y$7),"",INDEX(TableDiv[[GASB]:[GASB]],_xlfn.AGGREGATE(15,3,(TableDiv[[Agency]:[Agency]]=$E933)/(TableDiv[[Agency]:[Agency]]=$E933)*(ROW(TableDiv[Agency])-ROW(TableDiv[[#Headers],[Agency]])),COLUMNS($F$7:Y$7))))</f>
        <v/>
      </c>
      <c r="Z933" s="1069" t="str" cm="1">
        <f t="array" ref="Z933">IF($D933&lt;COLUMNS($F$7:Z$7),"",INDEX(TableDiv[[GASB]:[GASB]],_xlfn.AGGREGATE(15,3,(TableDiv[[Agency]:[Agency]]=$E933)/(TableDiv[[Agency]:[Agency]]=$E933)*(ROW(TableDiv[Agency])-ROW(TableDiv[[#Headers],[Agency]])),COLUMNS($F$7:Z$7))))</f>
        <v/>
      </c>
      <c r="AA933" s="1069" t="str" cm="1">
        <f t="array" ref="AA933">IF($D933&lt;COLUMNS($F$7:AA$7),"",INDEX(TableDiv[[GASB]:[GASB]],_xlfn.AGGREGATE(15,3,(TableDiv[[Agency]:[Agency]]=$E933)/(TableDiv[[Agency]:[Agency]]=$E933)*(ROW(TableDiv[Agency])-ROW(TableDiv[[#Headers],[Agency]])),COLUMNS($F$7:AA$7))))</f>
        <v/>
      </c>
      <c r="AB933" s="1069" t="str" cm="1">
        <f t="array" ref="AB933">IF($D933&lt;COLUMNS($F$7:AB$7),"",INDEX(TableDiv[[GASB]:[GASB]],_xlfn.AGGREGATE(15,3,(TableDiv[[Agency]:[Agency]]=$E933)/(TableDiv[[Agency]:[Agency]]=$E933)*(ROW(TableDiv[Agency])-ROW(TableDiv[[#Headers],[Agency]])),COLUMNS($F$7:AB$7))))</f>
        <v/>
      </c>
      <c r="AC933" s="1069" t="str" cm="1">
        <f t="array" ref="AC933">IF($D933&lt;COLUMNS($F$7:AC$7),"",INDEX(TableDiv[[GASB]:[GASB]],_xlfn.AGGREGATE(15,3,(TableDiv[[Agency]:[Agency]]=$E933)/(TableDiv[[Agency]:[Agency]]=$E933)*(ROW(TableDiv[Agency])-ROW(TableDiv[[#Headers],[Agency]])),COLUMNS($F$7:AC$7))))</f>
        <v/>
      </c>
      <c r="AD933" s="1069" t="str" cm="1">
        <f t="array" ref="AD933">IF($D933&lt;COLUMNS($F$7:AD$7),"",INDEX(TableDiv[[GASB]:[GASB]],_xlfn.AGGREGATE(15,3,(TableDiv[[Agency]:[Agency]]=$E933)/(TableDiv[[Agency]:[Agency]]=$E933)*(ROW(TableDiv[Agency])-ROW(TableDiv[[#Headers],[Agency]])),COLUMNS($F$7:AD$7))))</f>
        <v/>
      </c>
      <c r="AE933" s="1069" t="str" cm="1">
        <f t="array" ref="AE933">IF($D933&lt;COLUMNS($F$7:AE$7),"",INDEX(TableDiv[[GASB]:[GASB]],_xlfn.AGGREGATE(15,3,(TableDiv[[Agency]:[Agency]]=$E933)/(TableDiv[[Agency]:[Agency]]=$E933)*(ROW(TableDiv[Agency])-ROW(TableDiv[[#Headers],[Agency]])),COLUMNS($F$7:AE$7))))</f>
        <v/>
      </c>
      <c r="AF933" s="1069" t="str" cm="1">
        <f t="array" ref="AF933">IF($D933&lt;COLUMNS($F$7:AF$7),"",INDEX(TableDiv[[GASB]:[GASB]],_xlfn.AGGREGATE(15,3,(TableDiv[[Agency]:[Agency]]=$E933)/(TableDiv[[Agency]:[Agency]]=$E933)*(ROW(TableDiv[Agency])-ROW(TableDiv[[#Headers],[Agency]])),COLUMNS($F$7:AF$7))))</f>
        <v/>
      </c>
      <c r="AG933" s="1069" t="str" cm="1">
        <f t="array" ref="AG933">IF($D933&lt;COLUMNS($F$7:AG$7),"",INDEX(TableDiv[[GASB]:[GASB]],_xlfn.AGGREGATE(15,3,(TableDiv[[Agency]:[Agency]]=$E933)/(TableDiv[[Agency]:[Agency]]=$E933)*(ROW(TableDiv[Agency])-ROW(TableDiv[[#Headers],[Agency]])),COLUMNS($F$7:AG$7))))</f>
        <v/>
      </c>
      <c r="AH933" s="1069" t="str" cm="1">
        <f t="array" ref="AH933">IF($D933&lt;COLUMNS($F$7:AH$7),"",INDEX(TableDiv[[GASB]:[GASB]],_xlfn.AGGREGATE(15,3,(TableDiv[[Agency]:[Agency]]=$E933)/(TableDiv[[Agency]:[Agency]]=$E933)*(ROW(TableDiv[Agency])-ROW(TableDiv[[#Headers],[Agency]])),COLUMNS($F$7:AH$7))))</f>
        <v/>
      </c>
      <c r="AI933" s="1069" t="str" cm="1">
        <f t="array" ref="AI933">IF($D933&lt;COLUMNS($F$7:AI$7),"",INDEX(TableDiv[[GASB]:[GASB]],_xlfn.AGGREGATE(15,3,(TableDiv[[Agency]:[Agency]]=$E933)/(TableDiv[[Agency]:[Agency]]=$E933)*(ROW(TableDiv[Agency])-ROW(TableDiv[[#Headers],[Agency]])),COLUMNS($F$7:AI$7))))</f>
        <v/>
      </c>
      <c r="AJ933" s="1069" t="str" cm="1">
        <f t="array" ref="AJ933">IF($D933&lt;COLUMNS($F$7:AJ$7),"",INDEX(TableDiv[[GASB]:[GASB]],_xlfn.AGGREGATE(15,3,(TableDiv[[Agency]:[Agency]]=$E933)/(TableDiv[[Agency]:[Agency]]=$E933)*(ROW(TableDiv[Agency])-ROW(TableDiv[[#Headers],[Agency]])),COLUMNS($F$7:AJ$7))))</f>
        <v/>
      </c>
      <c r="AK933" s="1069" t="str" cm="1">
        <f t="array" ref="AK933">IF($D933&lt;COLUMNS($F$7:AK$7),"",INDEX(TableDiv[[GASB]:[GASB]],_xlfn.AGGREGATE(15,3,(TableDiv[[Agency]:[Agency]]=$E933)/(TableDiv[[Agency]:[Agency]]=$E933)*(ROW(TableDiv[Agency])-ROW(TableDiv[[#Headers],[Agency]])),COLUMNS($F$7:AK$7))))</f>
        <v/>
      </c>
      <c r="AL933" s="1069" t="str" cm="1">
        <f t="array" ref="AL933">IF($D933&lt;COLUMNS($F$7:AL$7),"",INDEX(TableDiv[[GASB]:[GASB]],_xlfn.AGGREGATE(15,3,(TableDiv[[Agency]:[Agency]]=$E933)/(TableDiv[[Agency]:[Agency]]=$E933)*(ROW(TableDiv[Agency])-ROW(TableDiv[[#Headers],[Agency]])),COLUMNS($F$7:AL$7))))</f>
        <v/>
      </c>
      <c r="AM933" s="1069" t="str" cm="1">
        <f t="array" ref="AM933">IF($D933&lt;COLUMNS($F$7:AM$7),"",INDEX(TableDiv[[GASB]:[GASB]],_xlfn.AGGREGATE(15,3,(TableDiv[[Agency]:[Agency]]=$E933)/(TableDiv[[Agency]:[Agency]]=$E933)*(ROW(TableDiv[Agency])-ROW(TableDiv[[#Headers],[Agency]])),COLUMNS($F$7:AM$7))))</f>
        <v/>
      </c>
      <c r="AN933" s="1069"/>
      <c r="AO933" s="1069"/>
      <c r="AP933" s="1069"/>
      <c r="AQ933" s="1069"/>
      <c r="AR933" s="1069"/>
      <c r="AS933" s="1069"/>
    </row>
    <row r="934" spans="1:45">
      <c r="A934" s="1069"/>
      <c r="B934" s="1069"/>
      <c r="C934" s="1069"/>
      <c r="W934" s="1069" t="str" cm="1">
        <f t="array" ref="W934">IF($D934&lt;COLUMNS($F$7:W$7),"",INDEX(TableDiv[[GASB]:[GASB]],_xlfn.AGGREGATE(15,3,(TableDiv[[Agency]:[Agency]]=$E934)/(TableDiv[[Agency]:[Agency]]=$E934)*(ROW(TableDiv[Agency])-ROW(TableDiv[[#Headers],[Agency]])),COLUMNS($F$7:W$7))))</f>
        <v/>
      </c>
      <c r="X934" s="1069" t="str" cm="1">
        <f t="array" ref="X934">IF($D934&lt;COLUMNS($F$7:X$7),"",INDEX(TableDiv[[GASB]:[GASB]],_xlfn.AGGREGATE(15,3,(TableDiv[[Agency]:[Agency]]=$E934)/(TableDiv[[Agency]:[Agency]]=$E934)*(ROW(TableDiv[Agency])-ROW(TableDiv[[#Headers],[Agency]])),COLUMNS($F$7:X$7))))</f>
        <v/>
      </c>
      <c r="Y934" s="1069" t="str" cm="1">
        <f t="array" ref="Y934">IF($D934&lt;COLUMNS($F$7:Y$7),"",INDEX(TableDiv[[GASB]:[GASB]],_xlfn.AGGREGATE(15,3,(TableDiv[[Agency]:[Agency]]=$E934)/(TableDiv[[Agency]:[Agency]]=$E934)*(ROW(TableDiv[Agency])-ROW(TableDiv[[#Headers],[Agency]])),COLUMNS($F$7:Y$7))))</f>
        <v/>
      </c>
      <c r="Z934" s="1069" t="str" cm="1">
        <f t="array" ref="Z934">IF($D934&lt;COLUMNS($F$7:Z$7),"",INDEX(TableDiv[[GASB]:[GASB]],_xlfn.AGGREGATE(15,3,(TableDiv[[Agency]:[Agency]]=$E934)/(TableDiv[[Agency]:[Agency]]=$E934)*(ROW(TableDiv[Agency])-ROW(TableDiv[[#Headers],[Agency]])),COLUMNS($F$7:Z$7))))</f>
        <v/>
      </c>
      <c r="AA934" s="1069" t="str" cm="1">
        <f t="array" ref="AA934">IF($D934&lt;COLUMNS($F$7:AA$7),"",INDEX(TableDiv[[GASB]:[GASB]],_xlfn.AGGREGATE(15,3,(TableDiv[[Agency]:[Agency]]=$E934)/(TableDiv[[Agency]:[Agency]]=$E934)*(ROW(TableDiv[Agency])-ROW(TableDiv[[#Headers],[Agency]])),COLUMNS($F$7:AA$7))))</f>
        <v/>
      </c>
      <c r="AB934" s="1069" t="str" cm="1">
        <f t="array" ref="AB934">IF($D934&lt;COLUMNS($F$7:AB$7),"",INDEX(TableDiv[[GASB]:[GASB]],_xlfn.AGGREGATE(15,3,(TableDiv[[Agency]:[Agency]]=$E934)/(TableDiv[[Agency]:[Agency]]=$E934)*(ROW(TableDiv[Agency])-ROW(TableDiv[[#Headers],[Agency]])),COLUMNS($F$7:AB$7))))</f>
        <v/>
      </c>
      <c r="AC934" s="1069" t="str" cm="1">
        <f t="array" ref="AC934">IF($D934&lt;COLUMNS($F$7:AC$7),"",INDEX(TableDiv[[GASB]:[GASB]],_xlfn.AGGREGATE(15,3,(TableDiv[[Agency]:[Agency]]=$E934)/(TableDiv[[Agency]:[Agency]]=$E934)*(ROW(TableDiv[Agency])-ROW(TableDiv[[#Headers],[Agency]])),COLUMNS($F$7:AC$7))))</f>
        <v/>
      </c>
      <c r="AD934" s="1069" t="str" cm="1">
        <f t="array" ref="AD934">IF($D934&lt;COLUMNS($F$7:AD$7),"",INDEX(TableDiv[[GASB]:[GASB]],_xlfn.AGGREGATE(15,3,(TableDiv[[Agency]:[Agency]]=$E934)/(TableDiv[[Agency]:[Agency]]=$E934)*(ROW(TableDiv[Agency])-ROW(TableDiv[[#Headers],[Agency]])),COLUMNS($F$7:AD$7))))</f>
        <v/>
      </c>
      <c r="AE934" s="1069" t="str" cm="1">
        <f t="array" ref="AE934">IF($D934&lt;COLUMNS($F$7:AE$7),"",INDEX(TableDiv[[GASB]:[GASB]],_xlfn.AGGREGATE(15,3,(TableDiv[[Agency]:[Agency]]=$E934)/(TableDiv[[Agency]:[Agency]]=$E934)*(ROW(TableDiv[Agency])-ROW(TableDiv[[#Headers],[Agency]])),COLUMNS($F$7:AE$7))))</f>
        <v/>
      </c>
      <c r="AF934" s="1069" t="str" cm="1">
        <f t="array" ref="AF934">IF($D934&lt;COLUMNS($F$7:AF$7),"",INDEX(TableDiv[[GASB]:[GASB]],_xlfn.AGGREGATE(15,3,(TableDiv[[Agency]:[Agency]]=$E934)/(TableDiv[[Agency]:[Agency]]=$E934)*(ROW(TableDiv[Agency])-ROW(TableDiv[[#Headers],[Agency]])),COLUMNS($F$7:AF$7))))</f>
        <v/>
      </c>
      <c r="AG934" s="1069" t="str" cm="1">
        <f t="array" ref="AG934">IF($D934&lt;COLUMNS($F$7:AG$7),"",INDEX(TableDiv[[GASB]:[GASB]],_xlfn.AGGREGATE(15,3,(TableDiv[[Agency]:[Agency]]=$E934)/(TableDiv[[Agency]:[Agency]]=$E934)*(ROW(TableDiv[Agency])-ROW(TableDiv[[#Headers],[Agency]])),COLUMNS($F$7:AG$7))))</f>
        <v/>
      </c>
      <c r="AH934" s="1069" t="str" cm="1">
        <f t="array" ref="AH934">IF($D934&lt;COLUMNS($F$7:AH$7),"",INDEX(TableDiv[[GASB]:[GASB]],_xlfn.AGGREGATE(15,3,(TableDiv[[Agency]:[Agency]]=$E934)/(TableDiv[[Agency]:[Agency]]=$E934)*(ROW(TableDiv[Agency])-ROW(TableDiv[[#Headers],[Agency]])),COLUMNS($F$7:AH$7))))</f>
        <v/>
      </c>
      <c r="AI934" s="1069" t="str" cm="1">
        <f t="array" ref="AI934">IF($D934&lt;COLUMNS($F$7:AI$7),"",INDEX(TableDiv[[GASB]:[GASB]],_xlfn.AGGREGATE(15,3,(TableDiv[[Agency]:[Agency]]=$E934)/(TableDiv[[Agency]:[Agency]]=$E934)*(ROW(TableDiv[Agency])-ROW(TableDiv[[#Headers],[Agency]])),COLUMNS($F$7:AI$7))))</f>
        <v/>
      </c>
      <c r="AJ934" s="1069" t="str" cm="1">
        <f t="array" ref="AJ934">IF($D934&lt;COLUMNS($F$7:AJ$7),"",INDEX(TableDiv[[GASB]:[GASB]],_xlfn.AGGREGATE(15,3,(TableDiv[[Agency]:[Agency]]=$E934)/(TableDiv[[Agency]:[Agency]]=$E934)*(ROW(TableDiv[Agency])-ROW(TableDiv[[#Headers],[Agency]])),COLUMNS($F$7:AJ$7))))</f>
        <v/>
      </c>
      <c r="AK934" s="1069" t="str" cm="1">
        <f t="array" ref="AK934">IF($D934&lt;COLUMNS($F$7:AK$7),"",INDEX(TableDiv[[GASB]:[GASB]],_xlfn.AGGREGATE(15,3,(TableDiv[[Agency]:[Agency]]=$E934)/(TableDiv[[Agency]:[Agency]]=$E934)*(ROW(TableDiv[Agency])-ROW(TableDiv[[#Headers],[Agency]])),COLUMNS($F$7:AK$7))))</f>
        <v/>
      </c>
      <c r="AL934" s="1069" t="str" cm="1">
        <f t="array" ref="AL934">IF($D934&lt;COLUMNS($F$7:AL$7),"",INDEX(TableDiv[[GASB]:[GASB]],_xlfn.AGGREGATE(15,3,(TableDiv[[Agency]:[Agency]]=$E934)/(TableDiv[[Agency]:[Agency]]=$E934)*(ROW(TableDiv[Agency])-ROW(TableDiv[[#Headers],[Agency]])),COLUMNS($F$7:AL$7))))</f>
        <v/>
      </c>
      <c r="AM934" s="1069" t="str" cm="1">
        <f t="array" ref="AM934">IF($D934&lt;COLUMNS($F$7:AM$7),"",INDEX(TableDiv[[GASB]:[GASB]],_xlfn.AGGREGATE(15,3,(TableDiv[[Agency]:[Agency]]=$E934)/(TableDiv[[Agency]:[Agency]]=$E934)*(ROW(TableDiv[Agency])-ROW(TableDiv[[#Headers],[Agency]])),COLUMNS($F$7:AM$7))))</f>
        <v/>
      </c>
      <c r="AN934" s="1069"/>
      <c r="AO934" s="1069"/>
      <c r="AP934" s="1069"/>
      <c r="AQ934" s="1069"/>
      <c r="AR934" s="1069"/>
      <c r="AS934" s="1069"/>
    </row>
    <row r="935" spans="1:45">
      <c r="A935" s="1069"/>
      <c r="B935" s="1069"/>
      <c r="C935" s="1069"/>
      <c r="W935" s="1069" t="str" cm="1">
        <f t="array" ref="W935">IF($D935&lt;COLUMNS($F$7:W$7),"",INDEX(TableDiv[[GASB]:[GASB]],_xlfn.AGGREGATE(15,3,(TableDiv[[Agency]:[Agency]]=$E935)/(TableDiv[[Agency]:[Agency]]=$E935)*(ROW(TableDiv[Agency])-ROW(TableDiv[[#Headers],[Agency]])),COLUMNS($F$7:W$7))))</f>
        <v/>
      </c>
      <c r="X935" s="1069" t="str" cm="1">
        <f t="array" ref="X935">IF($D935&lt;COLUMNS($F$7:X$7),"",INDEX(TableDiv[[GASB]:[GASB]],_xlfn.AGGREGATE(15,3,(TableDiv[[Agency]:[Agency]]=$E935)/(TableDiv[[Agency]:[Agency]]=$E935)*(ROW(TableDiv[Agency])-ROW(TableDiv[[#Headers],[Agency]])),COLUMNS($F$7:X$7))))</f>
        <v/>
      </c>
      <c r="Y935" s="1069" t="str" cm="1">
        <f t="array" ref="Y935">IF($D935&lt;COLUMNS($F$7:Y$7),"",INDEX(TableDiv[[GASB]:[GASB]],_xlfn.AGGREGATE(15,3,(TableDiv[[Agency]:[Agency]]=$E935)/(TableDiv[[Agency]:[Agency]]=$E935)*(ROW(TableDiv[Agency])-ROW(TableDiv[[#Headers],[Agency]])),COLUMNS($F$7:Y$7))))</f>
        <v/>
      </c>
      <c r="Z935" s="1069" t="str" cm="1">
        <f t="array" ref="Z935">IF($D935&lt;COLUMNS($F$7:Z$7),"",INDEX(TableDiv[[GASB]:[GASB]],_xlfn.AGGREGATE(15,3,(TableDiv[[Agency]:[Agency]]=$E935)/(TableDiv[[Agency]:[Agency]]=$E935)*(ROW(TableDiv[Agency])-ROW(TableDiv[[#Headers],[Agency]])),COLUMNS($F$7:Z$7))))</f>
        <v/>
      </c>
      <c r="AA935" s="1069" t="str" cm="1">
        <f t="array" ref="AA935">IF($D935&lt;COLUMNS($F$7:AA$7),"",INDEX(TableDiv[[GASB]:[GASB]],_xlfn.AGGREGATE(15,3,(TableDiv[[Agency]:[Agency]]=$E935)/(TableDiv[[Agency]:[Agency]]=$E935)*(ROW(TableDiv[Agency])-ROW(TableDiv[[#Headers],[Agency]])),COLUMNS($F$7:AA$7))))</f>
        <v/>
      </c>
      <c r="AB935" s="1069" t="str" cm="1">
        <f t="array" ref="AB935">IF($D935&lt;COLUMNS($F$7:AB$7),"",INDEX(TableDiv[[GASB]:[GASB]],_xlfn.AGGREGATE(15,3,(TableDiv[[Agency]:[Agency]]=$E935)/(TableDiv[[Agency]:[Agency]]=$E935)*(ROW(TableDiv[Agency])-ROW(TableDiv[[#Headers],[Agency]])),COLUMNS($F$7:AB$7))))</f>
        <v/>
      </c>
      <c r="AC935" s="1069" t="str" cm="1">
        <f t="array" ref="AC935">IF($D935&lt;COLUMNS($F$7:AC$7),"",INDEX(TableDiv[[GASB]:[GASB]],_xlfn.AGGREGATE(15,3,(TableDiv[[Agency]:[Agency]]=$E935)/(TableDiv[[Agency]:[Agency]]=$E935)*(ROW(TableDiv[Agency])-ROW(TableDiv[[#Headers],[Agency]])),COLUMNS($F$7:AC$7))))</f>
        <v/>
      </c>
      <c r="AD935" s="1069" t="str" cm="1">
        <f t="array" ref="AD935">IF($D935&lt;COLUMNS($F$7:AD$7),"",INDEX(TableDiv[[GASB]:[GASB]],_xlfn.AGGREGATE(15,3,(TableDiv[[Agency]:[Agency]]=$E935)/(TableDiv[[Agency]:[Agency]]=$E935)*(ROW(TableDiv[Agency])-ROW(TableDiv[[#Headers],[Agency]])),COLUMNS($F$7:AD$7))))</f>
        <v/>
      </c>
      <c r="AE935" s="1069" t="str" cm="1">
        <f t="array" ref="AE935">IF($D935&lt;COLUMNS($F$7:AE$7),"",INDEX(TableDiv[[GASB]:[GASB]],_xlfn.AGGREGATE(15,3,(TableDiv[[Agency]:[Agency]]=$E935)/(TableDiv[[Agency]:[Agency]]=$E935)*(ROW(TableDiv[Agency])-ROW(TableDiv[[#Headers],[Agency]])),COLUMNS($F$7:AE$7))))</f>
        <v/>
      </c>
      <c r="AF935" s="1069" t="str" cm="1">
        <f t="array" ref="AF935">IF($D935&lt;COLUMNS($F$7:AF$7),"",INDEX(TableDiv[[GASB]:[GASB]],_xlfn.AGGREGATE(15,3,(TableDiv[[Agency]:[Agency]]=$E935)/(TableDiv[[Agency]:[Agency]]=$E935)*(ROW(TableDiv[Agency])-ROW(TableDiv[[#Headers],[Agency]])),COLUMNS($F$7:AF$7))))</f>
        <v/>
      </c>
      <c r="AG935" s="1069" t="str" cm="1">
        <f t="array" ref="AG935">IF($D935&lt;COLUMNS($F$7:AG$7),"",INDEX(TableDiv[[GASB]:[GASB]],_xlfn.AGGREGATE(15,3,(TableDiv[[Agency]:[Agency]]=$E935)/(TableDiv[[Agency]:[Agency]]=$E935)*(ROW(TableDiv[Agency])-ROW(TableDiv[[#Headers],[Agency]])),COLUMNS($F$7:AG$7))))</f>
        <v/>
      </c>
      <c r="AH935" s="1069" t="str" cm="1">
        <f t="array" ref="AH935">IF($D935&lt;COLUMNS($F$7:AH$7),"",INDEX(TableDiv[[GASB]:[GASB]],_xlfn.AGGREGATE(15,3,(TableDiv[[Agency]:[Agency]]=$E935)/(TableDiv[[Agency]:[Agency]]=$E935)*(ROW(TableDiv[Agency])-ROW(TableDiv[[#Headers],[Agency]])),COLUMNS($F$7:AH$7))))</f>
        <v/>
      </c>
      <c r="AI935" s="1069" t="str" cm="1">
        <f t="array" ref="AI935">IF($D935&lt;COLUMNS($F$7:AI$7),"",INDEX(TableDiv[[GASB]:[GASB]],_xlfn.AGGREGATE(15,3,(TableDiv[[Agency]:[Agency]]=$E935)/(TableDiv[[Agency]:[Agency]]=$E935)*(ROW(TableDiv[Agency])-ROW(TableDiv[[#Headers],[Agency]])),COLUMNS($F$7:AI$7))))</f>
        <v/>
      </c>
      <c r="AJ935" s="1069" t="str" cm="1">
        <f t="array" ref="AJ935">IF($D935&lt;COLUMNS($F$7:AJ$7),"",INDEX(TableDiv[[GASB]:[GASB]],_xlfn.AGGREGATE(15,3,(TableDiv[[Agency]:[Agency]]=$E935)/(TableDiv[[Agency]:[Agency]]=$E935)*(ROW(TableDiv[Agency])-ROW(TableDiv[[#Headers],[Agency]])),COLUMNS($F$7:AJ$7))))</f>
        <v/>
      </c>
      <c r="AK935" s="1069" t="str" cm="1">
        <f t="array" ref="AK935">IF($D935&lt;COLUMNS($F$7:AK$7),"",INDEX(TableDiv[[GASB]:[GASB]],_xlfn.AGGREGATE(15,3,(TableDiv[[Agency]:[Agency]]=$E935)/(TableDiv[[Agency]:[Agency]]=$E935)*(ROW(TableDiv[Agency])-ROW(TableDiv[[#Headers],[Agency]])),COLUMNS($F$7:AK$7))))</f>
        <v/>
      </c>
      <c r="AL935" s="1069" t="str" cm="1">
        <f t="array" ref="AL935">IF($D935&lt;COLUMNS($F$7:AL$7),"",INDEX(TableDiv[[GASB]:[GASB]],_xlfn.AGGREGATE(15,3,(TableDiv[[Agency]:[Agency]]=$E935)/(TableDiv[[Agency]:[Agency]]=$E935)*(ROW(TableDiv[Agency])-ROW(TableDiv[[#Headers],[Agency]])),COLUMNS($F$7:AL$7))))</f>
        <v/>
      </c>
      <c r="AM935" s="1069" t="str" cm="1">
        <f t="array" ref="AM935">IF($D935&lt;COLUMNS($F$7:AM$7),"",INDEX(TableDiv[[GASB]:[GASB]],_xlfn.AGGREGATE(15,3,(TableDiv[[Agency]:[Agency]]=$E935)/(TableDiv[[Agency]:[Agency]]=$E935)*(ROW(TableDiv[Agency])-ROW(TableDiv[[#Headers],[Agency]])),COLUMNS($F$7:AM$7))))</f>
        <v/>
      </c>
      <c r="AN935" s="1069"/>
      <c r="AO935" s="1069"/>
      <c r="AP935" s="1069"/>
      <c r="AQ935" s="1069"/>
      <c r="AR935" s="1069"/>
      <c r="AS935" s="1069"/>
    </row>
    <row r="936" spans="1:45">
      <c r="A936" s="1069"/>
      <c r="B936" s="1069"/>
      <c r="C936" s="1069"/>
      <c r="W936" s="1069" t="str" cm="1">
        <f t="array" ref="W936">IF($D936&lt;COLUMNS($F$7:W$7),"",INDEX(TableDiv[[GASB]:[GASB]],_xlfn.AGGREGATE(15,3,(TableDiv[[Agency]:[Agency]]=$E936)/(TableDiv[[Agency]:[Agency]]=$E936)*(ROW(TableDiv[Agency])-ROW(TableDiv[[#Headers],[Agency]])),COLUMNS($F$7:W$7))))</f>
        <v/>
      </c>
      <c r="X936" s="1069" t="str" cm="1">
        <f t="array" ref="X936">IF($D936&lt;COLUMNS($F$7:X$7),"",INDEX(TableDiv[[GASB]:[GASB]],_xlfn.AGGREGATE(15,3,(TableDiv[[Agency]:[Agency]]=$E936)/(TableDiv[[Agency]:[Agency]]=$E936)*(ROW(TableDiv[Agency])-ROW(TableDiv[[#Headers],[Agency]])),COLUMNS($F$7:X$7))))</f>
        <v/>
      </c>
      <c r="Y936" s="1069" t="str" cm="1">
        <f t="array" ref="Y936">IF($D936&lt;COLUMNS($F$7:Y$7),"",INDEX(TableDiv[[GASB]:[GASB]],_xlfn.AGGREGATE(15,3,(TableDiv[[Agency]:[Agency]]=$E936)/(TableDiv[[Agency]:[Agency]]=$E936)*(ROW(TableDiv[Agency])-ROW(TableDiv[[#Headers],[Agency]])),COLUMNS($F$7:Y$7))))</f>
        <v/>
      </c>
      <c r="Z936" s="1069" t="str" cm="1">
        <f t="array" ref="Z936">IF($D936&lt;COLUMNS($F$7:Z$7),"",INDEX(TableDiv[[GASB]:[GASB]],_xlfn.AGGREGATE(15,3,(TableDiv[[Agency]:[Agency]]=$E936)/(TableDiv[[Agency]:[Agency]]=$E936)*(ROW(TableDiv[Agency])-ROW(TableDiv[[#Headers],[Agency]])),COLUMNS($F$7:Z$7))))</f>
        <v/>
      </c>
      <c r="AA936" s="1069" t="str" cm="1">
        <f t="array" ref="AA936">IF($D936&lt;COLUMNS($F$7:AA$7),"",INDEX(TableDiv[[GASB]:[GASB]],_xlfn.AGGREGATE(15,3,(TableDiv[[Agency]:[Agency]]=$E936)/(TableDiv[[Agency]:[Agency]]=$E936)*(ROW(TableDiv[Agency])-ROW(TableDiv[[#Headers],[Agency]])),COLUMNS($F$7:AA$7))))</f>
        <v/>
      </c>
      <c r="AB936" s="1069" t="str" cm="1">
        <f t="array" ref="AB936">IF($D936&lt;COLUMNS($F$7:AB$7),"",INDEX(TableDiv[[GASB]:[GASB]],_xlfn.AGGREGATE(15,3,(TableDiv[[Agency]:[Agency]]=$E936)/(TableDiv[[Agency]:[Agency]]=$E936)*(ROW(TableDiv[Agency])-ROW(TableDiv[[#Headers],[Agency]])),COLUMNS($F$7:AB$7))))</f>
        <v/>
      </c>
      <c r="AC936" s="1069" t="str" cm="1">
        <f t="array" ref="AC936">IF($D936&lt;COLUMNS($F$7:AC$7),"",INDEX(TableDiv[[GASB]:[GASB]],_xlfn.AGGREGATE(15,3,(TableDiv[[Agency]:[Agency]]=$E936)/(TableDiv[[Agency]:[Agency]]=$E936)*(ROW(TableDiv[Agency])-ROW(TableDiv[[#Headers],[Agency]])),COLUMNS($F$7:AC$7))))</f>
        <v/>
      </c>
      <c r="AD936" s="1069" t="str" cm="1">
        <f t="array" ref="AD936">IF($D936&lt;COLUMNS($F$7:AD$7),"",INDEX(TableDiv[[GASB]:[GASB]],_xlfn.AGGREGATE(15,3,(TableDiv[[Agency]:[Agency]]=$E936)/(TableDiv[[Agency]:[Agency]]=$E936)*(ROW(TableDiv[Agency])-ROW(TableDiv[[#Headers],[Agency]])),COLUMNS($F$7:AD$7))))</f>
        <v/>
      </c>
      <c r="AE936" s="1069" t="str" cm="1">
        <f t="array" ref="AE936">IF($D936&lt;COLUMNS($F$7:AE$7),"",INDEX(TableDiv[[GASB]:[GASB]],_xlfn.AGGREGATE(15,3,(TableDiv[[Agency]:[Agency]]=$E936)/(TableDiv[[Agency]:[Agency]]=$E936)*(ROW(TableDiv[Agency])-ROW(TableDiv[[#Headers],[Agency]])),COLUMNS($F$7:AE$7))))</f>
        <v/>
      </c>
      <c r="AF936" s="1069" t="str" cm="1">
        <f t="array" ref="AF936">IF($D936&lt;COLUMNS($F$7:AF$7),"",INDEX(TableDiv[[GASB]:[GASB]],_xlfn.AGGREGATE(15,3,(TableDiv[[Agency]:[Agency]]=$E936)/(TableDiv[[Agency]:[Agency]]=$E936)*(ROW(TableDiv[Agency])-ROW(TableDiv[[#Headers],[Agency]])),COLUMNS($F$7:AF$7))))</f>
        <v/>
      </c>
      <c r="AG936" s="1069" t="str" cm="1">
        <f t="array" ref="AG936">IF($D936&lt;COLUMNS($F$7:AG$7),"",INDEX(TableDiv[[GASB]:[GASB]],_xlfn.AGGREGATE(15,3,(TableDiv[[Agency]:[Agency]]=$E936)/(TableDiv[[Agency]:[Agency]]=$E936)*(ROW(TableDiv[Agency])-ROW(TableDiv[[#Headers],[Agency]])),COLUMNS($F$7:AG$7))))</f>
        <v/>
      </c>
      <c r="AH936" s="1069" t="str" cm="1">
        <f t="array" ref="AH936">IF($D936&lt;COLUMNS($F$7:AH$7),"",INDEX(TableDiv[[GASB]:[GASB]],_xlfn.AGGREGATE(15,3,(TableDiv[[Agency]:[Agency]]=$E936)/(TableDiv[[Agency]:[Agency]]=$E936)*(ROW(TableDiv[Agency])-ROW(TableDiv[[#Headers],[Agency]])),COLUMNS($F$7:AH$7))))</f>
        <v/>
      </c>
      <c r="AI936" s="1069" t="str" cm="1">
        <f t="array" ref="AI936">IF($D936&lt;COLUMNS($F$7:AI$7),"",INDEX(TableDiv[[GASB]:[GASB]],_xlfn.AGGREGATE(15,3,(TableDiv[[Agency]:[Agency]]=$E936)/(TableDiv[[Agency]:[Agency]]=$E936)*(ROW(TableDiv[Agency])-ROW(TableDiv[[#Headers],[Agency]])),COLUMNS($F$7:AI$7))))</f>
        <v/>
      </c>
      <c r="AJ936" s="1069" t="str" cm="1">
        <f t="array" ref="AJ936">IF($D936&lt;COLUMNS($F$7:AJ$7),"",INDEX(TableDiv[[GASB]:[GASB]],_xlfn.AGGREGATE(15,3,(TableDiv[[Agency]:[Agency]]=$E936)/(TableDiv[[Agency]:[Agency]]=$E936)*(ROW(TableDiv[Agency])-ROW(TableDiv[[#Headers],[Agency]])),COLUMNS($F$7:AJ$7))))</f>
        <v/>
      </c>
      <c r="AK936" s="1069" t="str" cm="1">
        <f t="array" ref="AK936">IF($D936&lt;COLUMNS($F$7:AK$7),"",INDEX(TableDiv[[GASB]:[GASB]],_xlfn.AGGREGATE(15,3,(TableDiv[[Agency]:[Agency]]=$E936)/(TableDiv[[Agency]:[Agency]]=$E936)*(ROW(TableDiv[Agency])-ROW(TableDiv[[#Headers],[Agency]])),COLUMNS($F$7:AK$7))))</f>
        <v/>
      </c>
      <c r="AL936" s="1069" t="str" cm="1">
        <f t="array" ref="AL936">IF($D936&lt;COLUMNS($F$7:AL$7),"",INDEX(TableDiv[[GASB]:[GASB]],_xlfn.AGGREGATE(15,3,(TableDiv[[Agency]:[Agency]]=$E936)/(TableDiv[[Agency]:[Agency]]=$E936)*(ROW(TableDiv[Agency])-ROW(TableDiv[[#Headers],[Agency]])),COLUMNS($F$7:AL$7))))</f>
        <v/>
      </c>
      <c r="AM936" s="1069" t="str" cm="1">
        <f t="array" ref="AM936">IF($D936&lt;COLUMNS($F$7:AM$7),"",INDEX(TableDiv[[GASB]:[GASB]],_xlfn.AGGREGATE(15,3,(TableDiv[[Agency]:[Agency]]=$E936)/(TableDiv[[Agency]:[Agency]]=$E936)*(ROW(TableDiv[Agency])-ROW(TableDiv[[#Headers],[Agency]])),COLUMNS($F$7:AM$7))))</f>
        <v/>
      </c>
      <c r="AN936" s="1069"/>
      <c r="AO936" s="1069"/>
      <c r="AP936" s="1069"/>
      <c r="AQ936" s="1069"/>
      <c r="AR936" s="1069"/>
      <c r="AS936" s="1069"/>
    </row>
    <row r="937" spans="1:45">
      <c r="A937" s="1069"/>
      <c r="B937" s="1069"/>
      <c r="C937" s="1069"/>
      <c r="W937" s="1069" t="str" cm="1">
        <f t="array" ref="W937">IF($D937&lt;COLUMNS($F$7:W$7),"",INDEX(TableDiv[[GASB]:[GASB]],_xlfn.AGGREGATE(15,3,(TableDiv[[Agency]:[Agency]]=$E937)/(TableDiv[[Agency]:[Agency]]=$E937)*(ROW(TableDiv[Agency])-ROW(TableDiv[[#Headers],[Agency]])),COLUMNS($F$7:W$7))))</f>
        <v/>
      </c>
      <c r="X937" s="1069" t="str" cm="1">
        <f t="array" ref="X937">IF($D937&lt;COLUMNS($F$7:X$7),"",INDEX(TableDiv[[GASB]:[GASB]],_xlfn.AGGREGATE(15,3,(TableDiv[[Agency]:[Agency]]=$E937)/(TableDiv[[Agency]:[Agency]]=$E937)*(ROW(TableDiv[Agency])-ROW(TableDiv[[#Headers],[Agency]])),COLUMNS($F$7:X$7))))</f>
        <v/>
      </c>
      <c r="Y937" s="1069" t="str" cm="1">
        <f t="array" ref="Y937">IF($D937&lt;COLUMNS($F$7:Y$7),"",INDEX(TableDiv[[GASB]:[GASB]],_xlfn.AGGREGATE(15,3,(TableDiv[[Agency]:[Agency]]=$E937)/(TableDiv[[Agency]:[Agency]]=$E937)*(ROW(TableDiv[Agency])-ROW(TableDiv[[#Headers],[Agency]])),COLUMNS($F$7:Y$7))))</f>
        <v/>
      </c>
      <c r="Z937" s="1069" t="str" cm="1">
        <f t="array" ref="Z937">IF($D937&lt;COLUMNS($F$7:Z$7),"",INDEX(TableDiv[[GASB]:[GASB]],_xlfn.AGGREGATE(15,3,(TableDiv[[Agency]:[Agency]]=$E937)/(TableDiv[[Agency]:[Agency]]=$E937)*(ROW(TableDiv[Agency])-ROW(TableDiv[[#Headers],[Agency]])),COLUMNS($F$7:Z$7))))</f>
        <v/>
      </c>
      <c r="AA937" s="1069" t="str" cm="1">
        <f t="array" ref="AA937">IF($D937&lt;COLUMNS($F$7:AA$7),"",INDEX(TableDiv[[GASB]:[GASB]],_xlfn.AGGREGATE(15,3,(TableDiv[[Agency]:[Agency]]=$E937)/(TableDiv[[Agency]:[Agency]]=$E937)*(ROW(TableDiv[Agency])-ROW(TableDiv[[#Headers],[Agency]])),COLUMNS($F$7:AA$7))))</f>
        <v/>
      </c>
      <c r="AB937" s="1069" t="str" cm="1">
        <f t="array" ref="AB937">IF($D937&lt;COLUMNS($F$7:AB$7),"",INDEX(TableDiv[[GASB]:[GASB]],_xlfn.AGGREGATE(15,3,(TableDiv[[Agency]:[Agency]]=$E937)/(TableDiv[[Agency]:[Agency]]=$E937)*(ROW(TableDiv[Agency])-ROW(TableDiv[[#Headers],[Agency]])),COLUMNS($F$7:AB$7))))</f>
        <v/>
      </c>
      <c r="AC937" s="1069" t="str" cm="1">
        <f t="array" ref="AC937">IF($D937&lt;COLUMNS($F$7:AC$7),"",INDEX(TableDiv[[GASB]:[GASB]],_xlfn.AGGREGATE(15,3,(TableDiv[[Agency]:[Agency]]=$E937)/(TableDiv[[Agency]:[Agency]]=$E937)*(ROW(TableDiv[Agency])-ROW(TableDiv[[#Headers],[Agency]])),COLUMNS($F$7:AC$7))))</f>
        <v/>
      </c>
      <c r="AD937" s="1069" t="str" cm="1">
        <f t="array" ref="AD937">IF($D937&lt;COLUMNS($F$7:AD$7),"",INDEX(TableDiv[[GASB]:[GASB]],_xlfn.AGGREGATE(15,3,(TableDiv[[Agency]:[Agency]]=$E937)/(TableDiv[[Agency]:[Agency]]=$E937)*(ROW(TableDiv[Agency])-ROW(TableDiv[[#Headers],[Agency]])),COLUMNS($F$7:AD$7))))</f>
        <v/>
      </c>
      <c r="AE937" s="1069" t="str" cm="1">
        <f t="array" ref="AE937">IF($D937&lt;COLUMNS($F$7:AE$7),"",INDEX(TableDiv[[GASB]:[GASB]],_xlfn.AGGREGATE(15,3,(TableDiv[[Agency]:[Agency]]=$E937)/(TableDiv[[Agency]:[Agency]]=$E937)*(ROW(TableDiv[Agency])-ROW(TableDiv[[#Headers],[Agency]])),COLUMNS($F$7:AE$7))))</f>
        <v/>
      </c>
      <c r="AF937" s="1069" t="str" cm="1">
        <f t="array" ref="AF937">IF($D937&lt;COLUMNS($F$7:AF$7),"",INDEX(TableDiv[[GASB]:[GASB]],_xlfn.AGGREGATE(15,3,(TableDiv[[Agency]:[Agency]]=$E937)/(TableDiv[[Agency]:[Agency]]=$E937)*(ROW(TableDiv[Agency])-ROW(TableDiv[[#Headers],[Agency]])),COLUMNS($F$7:AF$7))))</f>
        <v/>
      </c>
      <c r="AG937" s="1069" t="str" cm="1">
        <f t="array" ref="AG937">IF($D937&lt;COLUMNS($F$7:AG$7),"",INDEX(TableDiv[[GASB]:[GASB]],_xlfn.AGGREGATE(15,3,(TableDiv[[Agency]:[Agency]]=$E937)/(TableDiv[[Agency]:[Agency]]=$E937)*(ROW(TableDiv[Agency])-ROW(TableDiv[[#Headers],[Agency]])),COLUMNS($F$7:AG$7))))</f>
        <v/>
      </c>
      <c r="AH937" s="1069" t="str" cm="1">
        <f t="array" ref="AH937">IF($D937&lt;COLUMNS($F$7:AH$7),"",INDEX(TableDiv[[GASB]:[GASB]],_xlfn.AGGREGATE(15,3,(TableDiv[[Agency]:[Agency]]=$E937)/(TableDiv[[Agency]:[Agency]]=$E937)*(ROW(TableDiv[Agency])-ROW(TableDiv[[#Headers],[Agency]])),COLUMNS($F$7:AH$7))))</f>
        <v/>
      </c>
      <c r="AI937" s="1069" t="str" cm="1">
        <f t="array" ref="AI937">IF($D937&lt;COLUMNS($F$7:AI$7),"",INDEX(TableDiv[[GASB]:[GASB]],_xlfn.AGGREGATE(15,3,(TableDiv[[Agency]:[Agency]]=$E937)/(TableDiv[[Agency]:[Agency]]=$E937)*(ROW(TableDiv[Agency])-ROW(TableDiv[[#Headers],[Agency]])),COLUMNS($F$7:AI$7))))</f>
        <v/>
      </c>
      <c r="AJ937" s="1069" t="str" cm="1">
        <f t="array" ref="AJ937">IF($D937&lt;COLUMNS($F$7:AJ$7),"",INDEX(TableDiv[[GASB]:[GASB]],_xlfn.AGGREGATE(15,3,(TableDiv[[Agency]:[Agency]]=$E937)/(TableDiv[[Agency]:[Agency]]=$E937)*(ROW(TableDiv[Agency])-ROW(TableDiv[[#Headers],[Agency]])),COLUMNS($F$7:AJ$7))))</f>
        <v/>
      </c>
      <c r="AK937" s="1069" t="str" cm="1">
        <f t="array" ref="AK937">IF($D937&lt;COLUMNS($F$7:AK$7),"",INDEX(TableDiv[[GASB]:[GASB]],_xlfn.AGGREGATE(15,3,(TableDiv[[Agency]:[Agency]]=$E937)/(TableDiv[[Agency]:[Agency]]=$E937)*(ROW(TableDiv[Agency])-ROW(TableDiv[[#Headers],[Agency]])),COLUMNS($F$7:AK$7))))</f>
        <v/>
      </c>
      <c r="AL937" s="1069" t="str" cm="1">
        <f t="array" ref="AL937">IF($D937&lt;COLUMNS($F$7:AL$7),"",INDEX(TableDiv[[GASB]:[GASB]],_xlfn.AGGREGATE(15,3,(TableDiv[[Agency]:[Agency]]=$E937)/(TableDiv[[Agency]:[Agency]]=$E937)*(ROW(TableDiv[Agency])-ROW(TableDiv[[#Headers],[Agency]])),COLUMNS($F$7:AL$7))))</f>
        <v/>
      </c>
      <c r="AM937" s="1069" t="str" cm="1">
        <f t="array" ref="AM937">IF($D937&lt;COLUMNS($F$7:AM$7),"",INDEX(TableDiv[[GASB]:[GASB]],_xlfn.AGGREGATE(15,3,(TableDiv[[Agency]:[Agency]]=$E937)/(TableDiv[[Agency]:[Agency]]=$E937)*(ROW(TableDiv[Agency])-ROW(TableDiv[[#Headers],[Agency]])),COLUMNS($F$7:AM$7))))</f>
        <v/>
      </c>
      <c r="AN937" s="1069"/>
      <c r="AO937" s="1069"/>
      <c r="AP937" s="1069"/>
      <c r="AQ937" s="1069"/>
      <c r="AR937" s="1069"/>
      <c r="AS937" s="1069"/>
    </row>
    <row r="938" spans="1:45">
      <c r="A938" s="1069"/>
      <c r="B938" s="1069"/>
      <c r="C938" s="1069"/>
      <c r="W938" s="1069" t="str" cm="1">
        <f t="array" ref="W938">IF($D938&lt;COLUMNS($F$7:W$7),"",INDEX(TableDiv[[GASB]:[GASB]],_xlfn.AGGREGATE(15,3,(TableDiv[[Agency]:[Agency]]=$E938)/(TableDiv[[Agency]:[Agency]]=$E938)*(ROW(TableDiv[Agency])-ROW(TableDiv[[#Headers],[Agency]])),COLUMNS($F$7:W$7))))</f>
        <v/>
      </c>
      <c r="X938" s="1069" t="str" cm="1">
        <f t="array" ref="X938">IF($D938&lt;COLUMNS($F$7:X$7),"",INDEX(TableDiv[[GASB]:[GASB]],_xlfn.AGGREGATE(15,3,(TableDiv[[Agency]:[Agency]]=$E938)/(TableDiv[[Agency]:[Agency]]=$E938)*(ROW(TableDiv[Agency])-ROW(TableDiv[[#Headers],[Agency]])),COLUMNS($F$7:X$7))))</f>
        <v/>
      </c>
      <c r="Y938" s="1069" t="str" cm="1">
        <f t="array" ref="Y938">IF($D938&lt;COLUMNS($F$7:Y$7),"",INDEX(TableDiv[[GASB]:[GASB]],_xlfn.AGGREGATE(15,3,(TableDiv[[Agency]:[Agency]]=$E938)/(TableDiv[[Agency]:[Agency]]=$E938)*(ROW(TableDiv[Agency])-ROW(TableDiv[[#Headers],[Agency]])),COLUMNS($F$7:Y$7))))</f>
        <v/>
      </c>
      <c r="Z938" s="1069" t="str" cm="1">
        <f t="array" ref="Z938">IF($D938&lt;COLUMNS($F$7:Z$7),"",INDEX(TableDiv[[GASB]:[GASB]],_xlfn.AGGREGATE(15,3,(TableDiv[[Agency]:[Agency]]=$E938)/(TableDiv[[Agency]:[Agency]]=$E938)*(ROW(TableDiv[Agency])-ROW(TableDiv[[#Headers],[Agency]])),COLUMNS($F$7:Z$7))))</f>
        <v/>
      </c>
      <c r="AA938" s="1069" t="str" cm="1">
        <f t="array" ref="AA938">IF($D938&lt;COLUMNS($F$7:AA$7),"",INDEX(TableDiv[[GASB]:[GASB]],_xlfn.AGGREGATE(15,3,(TableDiv[[Agency]:[Agency]]=$E938)/(TableDiv[[Agency]:[Agency]]=$E938)*(ROW(TableDiv[Agency])-ROW(TableDiv[[#Headers],[Agency]])),COLUMNS($F$7:AA$7))))</f>
        <v/>
      </c>
      <c r="AB938" s="1069" t="str" cm="1">
        <f t="array" ref="AB938">IF($D938&lt;COLUMNS($F$7:AB$7),"",INDEX(TableDiv[[GASB]:[GASB]],_xlfn.AGGREGATE(15,3,(TableDiv[[Agency]:[Agency]]=$E938)/(TableDiv[[Agency]:[Agency]]=$E938)*(ROW(TableDiv[Agency])-ROW(TableDiv[[#Headers],[Agency]])),COLUMNS($F$7:AB$7))))</f>
        <v/>
      </c>
      <c r="AC938" s="1069" t="str" cm="1">
        <f t="array" ref="AC938">IF($D938&lt;COLUMNS($F$7:AC$7),"",INDEX(TableDiv[[GASB]:[GASB]],_xlfn.AGGREGATE(15,3,(TableDiv[[Agency]:[Agency]]=$E938)/(TableDiv[[Agency]:[Agency]]=$E938)*(ROW(TableDiv[Agency])-ROW(TableDiv[[#Headers],[Agency]])),COLUMNS($F$7:AC$7))))</f>
        <v/>
      </c>
      <c r="AD938" s="1069" t="str" cm="1">
        <f t="array" ref="AD938">IF($D938&lt;COLUMNS($F$7:AD$7),"",INDEX(TableDiv[[GASB]:[GASB]],_xlfn.AGGREGATE(15,3,(TableDiv[[Agency]:[Agency]]=$E938)/(TableDiv[[Agency]:[Agency]]=$E938)*(ROW(TableDiv[Agency])-ROW(TableDiv[[#Headers],[Agency]])),COLUMNS($F$7:AD$7))))</f>
        <v/>
      </c>
      <c r="AE938" s="1069" t="str" cm="1">
        <f t="array" ref="AE938">IF($D938&lt;COLUMNS($F$7:AE$7),"",INDEX(TableDiv[[GASB]:[GASB]],_xlfn.AGGREGATE(15,3,(TableDiv[[Agency]:[Agency]]=$E938)/(TableDiv[[Agency]:[Agency]]=$E938)*(ROW(TableDiv[Agency])-ROW(TableDiv[[#Headers],[Agency]])),COLUMNS($F$7:AE$7))))</f>
        <v/>
      </c>
      <c r="AF938" s="1069" t="str" cm="1">
        <f t="array" ref="AF938">IF($D938&lt;COLUMNS($F$7:AF$7),"",INDEX(TableDiv[[GASB]:[GASB]],_xlfn.AGGREGATE(15,3,(TableDiv[[Agency]:[Agency]]=$E938)/(TableDiv[[Agency]:[Agency]]=$E938)*(ROW(TableDiv[Agency])-ROW(TableDiv[[#Headers],[Agency]])),COLUMNS($F$7:AF$7))))</f>
        <v/>
      </c>
      <c r="AG938" s="1069" t="str" cm="1">
        <f t="array" ref="AG938">IF($D938&lt;COLUMNS($F$7:AG$7),"",INDEX(TableDiv[[GASB]:[GASB]],_xlfn.AGGREGATE(15,3,(TableDiv[[Agency]:[Agency]]=$E938)/(TableDiv[[Agency]:[Agency]]=$E938)*(ROW(TableDiv[Agency])-ROW(TableDiv[[#Headers],[Agency]])),COLUMNS($F$7:AG$7))))</f>
        <v/>
      </c>
      <c r="AH938" s="1069" t="str" cm="1">
        <f t="array" ref="AH938">IF($D938&lt;COLUMNS($F$7:AH$7),"",INDEX(TableDiv[[GASB]:[GASB]],_xlfn.AGGREGATE(15,3,(TableDiv[[Agency]:[Agency]]=$E938)/(TableDiv[[Agency]:[Agency]]=$E938)*(ROW(TableDiv[Agency])-ROW(TableDiv[[#Headers],[Agency]])),COLUMNS($F$7:AH$7))))</f>
        <v/>
      </c>
      <c r="AI938" s="1069" t="str" cm="1">
        <f t="array" ref="AI938">IF($D938&lt;COLUMNS($F$7:AI$7),"",INDEX(TableDiv[[GASB]:[GASB]],_xlfn.AGGREGATE(15,3,(TableDiv[[Agency]:[Agency]]=$E938)/(TableDiv[[Agency]:[Agency]]=$E938)*(ROW(TableDiv[Agency])-ROW(TableDiv[[#Headers],[Agency]])),COLUMNS($F$7:AI$7))))</f>
        <v/>
      </c>
      <c r="AJ938" s="1069" t="str" cm="1">
        <f t="array" ref="AJ938">IF($D938&lt;COLUMNS($F$7:AJ$7),"",INDEX(TableDiv[[GASB]:[GASB]],_xlfn.AGGREGATE(15,3,(TableDiv[[Agency]:[Agency]]=$E938)/(TableDiv[[Agency]:[Agency]]=$E938)*(ROW(TableDiv[Agency])-ROW(TableDiv[[#Headers],[Agency]])),COLUMNS($F$7:AJ$7))))</f>
        <v/>
      </c>
      <c r="AK938" s="1069" t="str" cm="1">
        <f t="array" ref="AK938">IF($D938&lt;COLUMNS($F$7:AK$7),"",INDEX(TableDiv[[GASB]:[GASB]],_xlfn.AGGREGATE(15,3,(TableDiv[[Agency]:[Agency]]=$E938)/(TableDiv[[Agency]:[Agency]]=$E938)*(ROW(TableDiv[Agency])-ROW(TableDiv[[#Headers],[Agency]])),COLUMNS($F$7:AK$7))))</f>
        <v/>
      </c>
      <c r="AL938" s="1069" t="str" cm="1">
        <f t="array" ref="AL938">IF($D938&lt;COLUMNS($F$7:AL$7),"",INDEX(TableDiv[[GASB]:[GASB]],_xlfn.AGGREGATE(15,3,(TableDiv[[Agency]:[Agency]]=$E938)/(TableDiv[[Agency]:[Agency]]=$E938)*(ROW(TableDiv[Agency])-ROW(TableDiv[[#Headers],[Agency]])),COLUMNS($F$7:AL$7))))</f>
        <v/>
      </c>
      <c r="AM938" s="1069" t="str" cm="1">
        <f t="array" ref="AM938">IF($D938&lt;COLUMNS($F$7:AM$7),"",INDEX(TableDiv[[GASB]:[GASB]],_xlfn.AGGREGATE(15,3,(TableDiv[[Agency]:[Agency]]=$E938)/(TableDiv[[Agency]:[Agency]]=$E938)*(ROW(TableDiv[Agency])-ROW(TableDiv[[#Headers],[Agency]])),COLUMNS($F$7:AM$7))))</f>
        <v/>
      </c>
      <c r="AN938" s="1069"/>
      <c r="AO938" s="1069"/>
      <c r="AP938" s="1069"/>
      <c r="AQ938" s="1069"/>
      <c r="AR938" s="1069"/>
      <c r="AS938" s="1069"/>
    </row>
    <row r="939" spans="1:45">
      <c r="A939" s="1069"/>
      <c r="B939" s="1069"/>
      <c r="C939" s="1069"/>
      <c r="W939" s="1069" t="str" cm="1">
        <f t="array" ref="W939">IF($D939&lt;COLUMNS($F$7:W$7),"",INDEX(TableDiv[[GASB]:[GASB]],_xlfn.AGGREGATE(15,3,(TableDiv[[Agency]:[Agency]]=$E939)/(TableDiv[[Agency]:[Agency]]=$E939)*(ROW(TableDiv[Agency])-ROW(TableDiv[[#Headers],[Agency]])),COLUMNS($F$7:W$7))))</f>
        <v/>
      </c>
      <c r="X939" s="1069" t="str" cm="1">
        <f t="array" ref="X939">IF($D939&lt;COLUMNS($F$7:X$7),"",INDEX(TableDiv[[GASB]:[GASB]],_xlfn.AGGREGATE(15,3,(TableDiv[[Agency]:[Agency]]=$E939)/(TableDiv[[Agency]:[Agency]]=$E939)*(ROW(TableDiv[Agency])-ROW(TableDiv[[#Headers],[Agency]])),COLUMNS($F$7:X$7))))</f>
        <v/>
      </c>
      <c r="Y939" s="1069" t="str" cm="1">
        <f t="array" ref="Y939">IF($D939&lt;COLUMNS($F$7:Y$7),"",INDEX(TableDiv[[GASB]:[GASB]],_xlfn.AGGREGATE(15,3,(TableDiv[[Agency]:[Agency]]=$E939)/(TableDiv[[Agency]:[Agency]]=$E939)*(ROW(TableDiv[Agency])-ROW(TableDiv[[#Headers],[Agency]])),COLUMNS($F$7:Y$7))))</f>
        <v/>
      </c>
      <c r="Z939" s="1069" t="str" cm="1">
        <f t="array" ref="Z939">IF($D939&lt;COLUMNS($F$7:Z$7),"",INDEX(TableDiv[[GASB]:[GASB]],_xlfn.AGGREGATE(15,3,(TableDiv[[Agency]:[Agency]]=$E939)/(TableDiv[[Agency]:[Agency]]=$E939)*(ROW(TableDiv[Agency])-ROW(TableDiv[[#Headers],[Agency]])),COLUMNS($F$7:Z$7))))</f>
        <v/>
      </c>
      <c r="AA939" s="1069" t="str" cm="1">
        <f t="array" ref="AA939">IF($D939&lt;COLUMNS($F$7:AA$7),"",INDEX(TableDiv[[GASB]:[GASB]],_xlfn.AGGREGATE(15,3,(TableDiv[[Agency]:[Agency]]=$E939)/(TableDiv[[Agency]:[Agency]]=$E939)*(ROW(TableDiv[Agency])-ROW(TableDiv[[#Headers],[Agency]])),COLUMNS($F$7:AA$7))))</f>
        <v/>
      </c>
      <c r="AB939" s="1069" t="str" cm="1">
        <f t="array" ref="AB939">IF($D939&lt;COLUMNS($F$7:AB$7),"",INDEX(TableDiv[[GASB]:[GASB]],_xlfn.AGGREGATE(15,3,(TableDiv[[Agency]:[Agency]]=$E939)/(TableDiv[[Agency]:[Agency]]=$E939)*(ROW(TableDiv[Agency])-ROW(TableDiv[[#Headers],[Agency]])),COLUMNS($F$7:AB$7))))</f>
        <v/>
      </c>
      <c r="AC939" s="1069" t="str" cm="1">
        <f t="array" ref="AC939">IF($D939&lt;COLUMNS($F$7:AC$7),"",INDEX(TableDiv[[GASB]:[GASB]],_xlfn.AGGREGATE(15,3,(TableDiv[[Agency]:[Agency]]=$E939)/(TableDiv[[Agency]:[Agency]]=$E939)*(ROW(TableDiv[Agency])-ROW(TableDiv[[#Headers],[Agency]])),COLUMNS($F$7:AC$7))))</f>
        <v/>
      </c>
      <c r="AD939" s="1069" t="str" cm="1">
        <f t="array" ref="AD939">IF($D939&lt;COLUMNS($F$7:AD$7),"",INDEX(TableDiv[[GASB]:[GASB]],_xlfn.AGGREGATE(15,3,(TableDiv[[Agency]:[Agency]]=$E939)/(TableDiv[[Agency]:[Agency]]=$E939)*(ROW(TableDiv[Agency])-ROW(TableDiv[[#Headers],[Agency]])),COLUMNS($F$7:AD$7))))</f>
        <v/>
      </c>
      <c r="AE939" s="1069" t="str" cm="1">
        <f t="array" ref="AE939">IF($D939&lt;COLUMNS($F$7:AE$7),"",INDEX(TableDiv[[GASB]:[GASB]],_xlfn.AGGREGATE(15,3,(TableDiv[[Agency]:[Agency]]=$E939)/(TableDiv[[Agency]:[Agency]]=$E939)*(ROW(TableDiv[Agency])-ROW(TableDiv[[#Headers],[Agency]])),COLUMNS($F$7:AE$7))))</f>
        <v/>
      </c>
      <c r="AF939" s="1069" t="str" cm="1">
        <f t="array" ref="AF939">IF($D939&lt;COLUMNS($F$7:AF$7),"",INDEX(TableDiv[[GASB]:[GASB]],_xlfn.AGGREGATE(15,3,(TableDiv[[Agency]:[Agency]]=$E939)/(TableDiv[[Agency]:[Agency]]=$E939)*(ROW(TableDiv[Agency])-ROW(TableDiv[[#Headers],[Agency]])),COLUMNS($F$7:AF$7))))</f>
        <v/>
      </c>
      <c r="AG939" s="1069" t="str" cm="1">
        <f t="array" ref="AG939">IF($D939&lt;COLUMNS($F$7:AG$7),"",INDEX(TableDiv[[GASB]:[GASB]],_xlfn.AGGREGATE(15,3,(TableDiv[[Agency]:[Agency]]=$E939)/(TableDiv[[Agency]:[Agency]]=$E939)*(ROW(TableDiv[Agency])-ROW(TableDiv[[#Headers],[Agency]])),COLUMNS($F$7:AG$7))))</f>
        <v/>
      </c>
      <c r="AH939" s="1069" t="str" cm="1">
        <f t="array" ref="AH939">IF($D939&lt;COLUMNS($F$7:AH$7),"",INDEX(TableDiv[[GASB]:[GASB]],_xlfn.AGGREGATE(15,3,(TableDiv[[Agency]:[Agency]]=$E939)/(TableDiv[[Agency]:[Agency]]=$E939)*(ROW(TableDiv[Agency])-ROW(TableDiv[[#Headers],[Agency]])),COLUMNS($F$7:AH$7))))</f>
        <v/>
      </c>
      <c r="AI939" s="1069" t="str" cm="1">
        <f t="array" ref="AI939">IF($D939&lt;COLUMNS($F$7:AI$7),"",INDEX(TableDiv[[GASB]:[GASB]],_xlfn.AGGREGATE(15,3,(TableDiv[[Agency]:[Agency]]=$E939)/(TableDiv[[Agency]:[Agency]]=$E939)*(ROW(TableDiv[Agency])-ROW(TableDiv[[#Headers],[Agency]])),COLUMNS($F$7:AI$7))))</f>
        <v/>
      </c>
      <c r="AJ939" s="1069" t="str" cm="1">
        <f t="array" ref="AJ939">IF($D939&lt;COLUMNS($F$7:AJ$7),"",INDEX(TableDiv[[GASB]:[GASB]],_xlfn.AGGREGATE(15,3,(TableDiv[[Agency]:[Agency]]=$E939)/(TableDiv[[Agency]:[Agency]]=$E939)*(ROW(TableDiv[Agency])-ROW(TableDiv[[#Headers],[Agency]])),COLUMNS($F$7:AJ$7))))</f>
        <v/>
      </c>
      <c r="AK939" s="1069" t="str" cm="1">
        <f t="array" ref="AK939">IF($D939&lt;COLUMNS($F$7:AK$7),"",INDEX(TableDiv[[GASB]:[GASB]],_xlfn.AGGREGATE(15,3,(TableDiv[[Agency]:[Agency]]=$E939)/(TableDiv[[Agency]:[Agency]]=$E939)*(ROW(TableDiv[Agency])-ROW(TableDiv[[#Headers],[Agency]])),COLUMNS($F$7:AK$7))))</f>
        <v/>
      </c>
      <c r="AL939" s="1069" t="str" cm="1">
        <f t="array" ref="AL939">IF($D939&lt;COLUMNS($F$7:AL$7),"",INDEX(TableDiv[[GASB]:[GASB]],_xlfn.AGGREGATE(15,3,(TableDiv[[Agency]:[Agency]]=$E939)/(TableDiv[[Agency]:[Agency]]=$E939)*(ROW(TableDiv[Agency])-ROW(TableDiv[[#Headers],[Agency]])),COLUMNS($F$7:AL$7))))</f>
        <v/>
      </c>
      <c r="AM939" s="1069" t="str" cm="1">
        <f t="array" ref="AM939">IF($D939&lt;COLUMNS($F$7:AM$7),"",INDEX(TableDiv[[GASB]:[GASB]],_xlfn.AGGREGATE(15,3,(TableDiv[[Agency]:[Agency]]=$E939)/(TableDiv[[Agency]:[Agency]]=$E939)*(ROW(TableDiv[Agency])-ROW(TableDiv[[#Headers],[Agency]])),COLUMNS($F$7:AM$7))))</f>
        <v/>
      </c>
      <c r="AN939" s="1069"/>
      <c r="AO939" s="1069"/>
      <c r="AP939" s="1069"/>
      <c r="AQ939" s="1069"/>
      <c r="AR939" s="1069"/>
      <c r="AS939" s="1069"/>
    </row>
    <row r="940" spans="1:45">
      <c r="A940" s="1069"/>
      <c r="B940" s="1069"/>
      <c r="C940" s="1069"/>
      <c r="W940" s="1069" t="str" cm="1">
        <f t="array" ref="W940">IF($D940&lt;COLUMNS($F$7:W$7),"",INDEX(TableDiv[[GASB]:[GASB]],_xlfn.AGGREGATE(15,3,(TableDiv[[Agency]:[Agency]]=$E940)/(TableDiv[[Agency]:[Agency]]=$E940)*(ROW(TableDiv[Agency])-ROW(TableDiv[[#Headers],[Agency]])),COLUMNS($F$7:W$7))))</f>
        <v/>
      </c>
      <c r="X940" s="1069" t="str" cm="1">
        <f t="array" ref="X940">IF($D940&lt;COLUMNS($F$7:X$7),"",INDEX(TableDiv[[GASB]:[GASB]],_xlfn.AGGREGATE(15,3,(TableDiv[[Agency]:[Agency]]=$E940)/(TableDiv[[Agency]:[Agency]]=$E940)*(ROW(TableDiv[Agency])-ROW(TableDiv[[#Headers],[Agency]])),COLUMNS($F$7:X$7))))</f>
        <v/>
      </c>
      <c r="Y940" s="1069" t="str" cm="1">
        <f t="array" ref="Y940">IF($D940&lt;COLUMNS($F$7:Y$7),"",INDEX(TableDiv[[GASB]:[GASB]],_xlfn.AGGREGATE(15,3,(TableDiv[[Agency]:[Agency]]=$E940)/(TableDiv[[Agency]:[Agency]]=$E940)*(ROW(TableDiv[Agency])-ROW(TableDiv[[#Headers],[Agency]])),COLUMNS($F$7:Y$7))))</f>
        <v/>
      </c>
      <c r="Z940" s="1069" t="str" cm="1">
        <f t="array" ref="Z940">IF($D940&lt;COLUMNS($F$7:Z$7),"",INDEX(TableDiv[[GASB]:[GASB]],_xlfn.AGGREGATE(15,3,(TableDiv[[Agency]:[Agency]]=$E940)/(TableDiv[[Agency]:[Agency]]=$E940)*(ROW(TableDiv[Agency])-ROW(TableDiv[[#Headers],[Agency]])),COLUMNS($F$7:Z$7))))</f>
        <v/>
      </c>
      <c r="AA940" s="1069" t="str" cm="1">
        <f t="array" ref="AA940">IF($D940&lt;COLUMNS($F$7:AA$7),"",INDEX(TableDiv[[GASB]:[GASB]],_xlfn.AGGREGATE(15,3,(TableDiv[[Agency]:[Agency]]=$E940)/(TableDiv[[Agency]:[Agency]]=$E940)*(ROW(TableDiv[Agency])-ROW(TableDiv[[#Headers],[Agency]])),COLUMNS($F$7:AA$7))))</f>
        <v/>
      </c>
      <c r="AB940" s="1069" t="str" cm="1">
        <f t="array" ref="AB940">IF($D940&lt;COLUMNS($F$7:AB$7),"",INDEX(TableDiv[[GASB]:[GASB]],_xlfn.AGGREGATE(15,3,(TableDiv[[Agency]:[Agency]]=$E940)/(TableDiv[[Agency]:[Agency]]=$E940)*(ROW(TableDiv[Agency])-ROW(TableDiv[[#Headers],[Agency]])),COLUMNS($F$7:AB$7))))</f>
        <v/>
      </c>
      <c r="AC940" s="1069" t="str" cm="1">
        <f t="array" ref="AC940">IF($D940&lt;COLUMNS($F$7:AC$7),"",INDEX(TableDiv[[GASB]:[GASB]],_xlfn.AGGREGATE(15,3,(TableDiv[[Agency]:[Agency]]=$E940)/(TableDiv[[Agency]:[Agency]]=$E940)*(ROW(TableDiv[Agency])-ROW(TableDiv[[#Headers],[Agency]])),COLUMNS($F$7:AC$7))))</f>
        <v/>
      </c>
      <c r="AD940" s="1069" t="str" cm="1">
        <f t="array" ref="AD940">IF($D940&lt;COLUMNS($F$7:AD$7),"",INDEX(TableDiv[[GASB]:[GASB]],_xlfn.AGGREGATE(15,3,(TableDiv[[Agency]:[Agency]]=$E940)/(TableDiv[[Agency]:[Agency]]=$E940)*(ROW(TableDiv[Agency])-ROW(TableDiv[[#Headers],[Agency]])),COLUMNS($F$7:AD$7))))</f>
        <v/>
      </c>
      <c r="AE940" s="1069" t="str" cm="1">
        <f t="array" ref="AE940">IF($D940&lt;COLUMNS($F$7:AE$7),"",INDEX(TableDiv[[GASB]:[GASB]],_xlfn.AGGREGATE(15,3,(TableDiv[[Agency]:[Agency]]=$E940)/(TableDiv[[Agency]:[Agency]]=$E940)*(ROW(TableDiv[Agency])-ROW(TableDiv[[#Headers],[Agency]])),COLUMNS($F$7:AE$7))))</f>
        <v/>
      </c>
      <c r="AF940" s="1069" t="str" cm="1">
        <f t="array" ref="AF940">IF($D940&lt;COLUMNS($F$7:AF$7),"",INDEX(TableDiv[[GASB]:[GASB]],_xlfn.AGGREGATE(15,3,(TableDiv[[Agency]:[Agency]]=$E940)/(TableDiv[[Agency]:[Agency]]=$E940)*(ROW(TableDiv[Agency])-ROW(TableDiv[[#Headers],[Agency]])),COLUMNS($F$7:AF$7))))</f>
        <v/>
      </c>
      <c r="AG940" s="1069" t="str" cm="1">
        <f t="array" ref="AG940">IF($D940&lt;COLUMNS($F$7:AG$7),"",INDEX(TableDiv[[GASB]:[GASB]],_xlfn.AGGREGATE(15,3,(TableDiv[[Agency]:[Agency]]=$E940)/(TableDiv[[Agency]:[Agency]]=$E940)*(ROW(TableDiv[Agency])-ROW(TableDiv[[#Headers],[Agency]])),COLUMNS($F$7:AG$7))))</f>
        <v/>
      </c>
      <c r="AH940" s="1069" t="str" cm="1">
        <f t="array" ref="AH940">IF($D940&lt;COLUMNS($F$7:AH$7),"",INDEX(TableDiv[[GASB]:[GASB]],_xlfn.AGGREGATE(15,3,(TableDiv[[Agency]:[Agency]]=$E940)/(TableDiv[[Agency]:[Agency]]=$E940)*(ROW(TableDiv[Agency])-ROW(TableDiv[[#Headers],[Agency]])),COLUMNS($F$7:AH$7))))</f>
        <v/>
      </c>
      <c r="AI940" s="1069" t="str" cm="1">
        <f t="array" ref="AI940">IF($D940&lt;COLUMNS($F$7:AI$7),"",INDEX(TableDiv[[GASB]:[GASB]],_xlfn.AGGREGATE(15,3,(TableDiv[[Agency]:[Agency]]=$E940)/(TableDiv[[Agency]:[Agency]]=$E940)*(ROW(TableDiv[Agency])-ROW(TableDiv[[#Headers],[Agency]])),COLUMNS($F$7:AI$7))))</f>
        <v/>
      </c>
      <c r="AJ940" s="1069" t="str" cm="1">
        <f t="array" ref="AJ940">IF($D940&lt;COLUMNS($F$7:AJ$7),"",INDEX(TableDiv[[GASB]:[GASB]],_xlfn.AGGREGATE(15,3,(TableDiv[[Agency]:[Agency]]=$E940)/(TableDiv[[Agency]:[Agency]]=$E940)*(ROW(TableDiv[Agency])-ROW(TableDiv[[#Headers],[Agency]])),COLUMNS($F$7:AJ$7))))</f>
        <v/>
      </c>
      <c r="AK940" s="1069" t="str" cm="1">
        <f t="array" ref="AK940">IF($D940&lt;COLUMNS($F$7:AK$7),"",INDEX(TableDiv[[GASB]:[GASB]],_xlfn.AGGREGATE(15,3,(TableDiv[[Agency]:[Agency]]=$E940)/(TableDiv[[Agency]:[Agency]]=$E940)*(ROW(TableDiv[Agency])-ROW(TableDiv[[#Headers],[Agency]])),COLUMNS($F$7:AK$7))))</f>
        <v/>
      </c>
      <c r="AL940" s="1069" t="str" cm="1">
        <f t="array" ref="AL940">IF($D940&lt;COLUMNS($F$7:AL$7),"",INDEX(TableDiv[[GASB]:[GASB]],_xlfn.AGGREGATE(15,3,(TableDiv[[Agency]:[Agency]]=$E940)/(TableDiv[[Agency]:[Agency]]=$E940)*(ROW(TableDiv[Agency])-ROW(TableDiv[[#Headers],[Agency]])),COLUMNS($F$7:AL$7))))</f>
        <v/>
      </c>
      <c r="AM940" s="1069" t="str" cm="1">
        <f t="array" ref="AM940">IF($D940&lt;COLUMNS($F$7:AM$7),"",INDEX(TableDiv[[GASB]:[GASB]],_xlfn.AGGREGATE(15,3,(TableDiv[[Agency]:[Agency]]=$E940)/(TableDiv[[Agency]:[Agency]]=$E940)*(ROW(TableDiv[Agency])-ROW(TableDiv[[#Headers],[Agency]])),COLUMNS($F$7:AM$7))))</f>
        <v/>
      </c>
      <c r="AN940" s="1069"/>
      <c r="AO940" s="1069"/>
      <c r="AP940" s="1069"/>
      <c r="AQ940" s="1069"/>
      <c r="AR940" s="1069"/>
      <c r="AS940" s="1069"/>
    </row>
    <row r="941" spans="1:45">
      <c r="A941" s="1069"/>
      <c r="B941" s="1069"/>
      <c r="C941" s="1069"/>
      <c r="W941" s="1069" t="str" cm="1">
        <f t="array" ref="W941">IF($D941&lt;COLUMNS($F$7:W$7),"",INDEX(TableDiv[[GASB]:[GASB]],_xlfn.AGGREGATE(15,3,(TableDiv[[Agency]:[Agency]]=$E941)/(TableDiv[[Agency]:[Agency]]=$E941)*(ROW(TableDiv[Agency])-ROW(TableDiv[[#Headers],[Agency]])),COLUMNS($F$7:W$7))))</f>
        <v/>
      </c>
      <c r="X941" s="1069" t="str" cm="1">
        <f t="array" ref="X941">IF($D941&lt;COLUMNS($F$7:X$7),"",INDEX(TableDiv[[GASB]:[GASB]],_xlfn.AGGREGATE(15,3,(TableDiv[[Agency]:[Agency]]=$E941)/(TableDiv[[Agency]:[Agency]]=$E941)*(ROW(TableDiv[Agency])-ROW(TableDiv[[#Headers],[Agency]])),COLUMNS($F$7:X$7))))</f>
        <v/>
      </c>
      <c r="Y941" s="1069" t="str" cm="1">
        <f t="array" ref="Y941">IF($D941&lt;COLUMNS($F$7:Y$7),"",INDEX(TableDiv[[GASB]:[GASB]],_xlfn.AGGREGATE(15,3,(TableDiv[[Agency]:[Agency]]=$E941)/(TableDiv[[Agency]:[Agency]]=$E941)*(ROW(TableDiv[Agency])-ROW(TableDiv[[#Headers],[Agency]])),COLUMNS($F$7:Y$7))))</f>
        <v/>
      </c>
      <c r="Z941" s="1069" t="str" cm="1">
        <f t="array" ref="Z941">IF($D941&lt;COLUMNS($F$7:Z$7),"",INDEX(TableDiv[[GASB]:[GASB]],_xlfn.AGGREGATE(15,3,(TableDiv[[Agency]:[Agency]]=$E941)/(TableDiv[[Agency]:[Agency]]=$E941)*(ROW(TableDiv[Agency])-ROW(TableDiv[[#Headers],[Agency]])),COLUMNS($F$7:Z$7))))</f>
        <v/>
      </c>
      <c r="AA941" s="1069" t="str" cm="1">
        <f t="array" ref="AA941">IF($D941&lt;COLUMNS($F$7:AA$7),"",INDEX(TableDiv[[GASB]:[GASB]],_xlfn.AGGREGATE(15,3,(TableDiv[[Agency]:[Agency]]=$E941)/(TableDiv[[Agency]:[Agency]]=$E941)*(ROW(TableDiv[Agency])-ROW(TableDiv[[#Headers],[Agency]])),COLUMNS($F$7:AA$7))))</f>
        <v/>
      </c>
      <c r="AB941" s="1069" t="str" cm="1">
        <f t="array" ref="AB941">IF($D941&lt;COLUMNS($F$7:AB$7),"",INDEX(TableDiv[[GASB]:[GASB]],_xlfn.AGGREGATE(15,3,(TableDiv[[Agency]:[Agency]]=$E941)/(TableDiv[[Agency]:[Agency]]=$E941)*(ROW(TableDiv[Agency])-ROW(TableDiv[[#Headers],[Agency]])),COLUMNS($F$7:AB$7))))</f>
        <v/>
      </c>
      <c r="AC941" s="1069" t="str" cm="1">
        <f t="array" ref="AC941">IF($D941&lt;COLUMNS($F$7:AC$7),"",INDEX(TableDiv[[GASB]:[GASB]],_xlfn.AGGREGATE(15,3,(TableDiv[[Agency]:[Agency]]=$E941)/(TableDiv[[Agency]:[Agency]]=$E941)*(ROW(TableDiv[Agency])-ROW(TableDiv[[#Headers],[Agency]])),COLUMNS($F$7:AC$7))))</f>
        <v/>
      </c>
      <c r="AD941" s="1069" t="str" cm="1">
        <f t="array" ref="AD941">IF($D941&lt;COLUMNS($F$7:AD$7),"",INDEX(TableDiv[[GASB]:[GASB]],_xlfn.AGGREGATE(15,3,(TableDiv[[Agency]:[Agency]]=$E941)/(TableDiv[[Agency]:[Agency]]=$E941)*(ROW(TableDiv[Agency])-ROW(TableDiv[[#Headers],[Agency]])),COLUMNS($F$7:AD$7))))</f>
        <v/>
      </c>
      <c r="AE941" s="1069" t="str" cm="1">
        <f t="array" ref="AE941">IF($D941&lt;COLUMNS($F$7:AE$7),"",INDEX(TableDiv[[GASB]:[GASB]],_xlfn.AGGREGATE(15,3,(TableDiv[[Agency]:[Agency]]=$E941)/(TableDiv[[Agency]:[Agency]]=$E941)*(ROW(TableDiv[Agency])-ROW(TableDiv[[#Headers],[Agency]])),COLUMNS($F$7:AE$7))))</f>
        <v/>
      </c>
      <c r="AF941" s="1069" t="str" cm="1">
        <f t="array" ref="AF941">IF($D941&lt;COLUMNS($F$7:AF$7),"",INDEX(TableDiv[[GASB]:[GASB]],_xlfn.AGGREGATE(15,3,(TableDiv[[Agency]:[Agency]]=$E941)/(TableDiv[[Agency]:[Agency]]=$E941)*(ROW(TableDiv[Agency])-ROW(TableDiv[[#Headers],[Agency]])),COLUMNS($F$7:AF$7))))</f>
        <v/>
      </c>
      <c r="AG941" s="1069" t="str" cm="1">
        <f t="array" ref="AG941">IF($D941&lt;COLUMNS($F$7:AG$7),"",INDEX(TableDiv[[GASB]:[GASB]],_xlfn.AGGREGATE(15,3,(TableDiv[[Agency]:[Agency]]=$E941)/(TableDiv[[Agency]:[Agency]]=$E941)*(ROW(TableDiv[Agency])-ROW(TableDiv[[#Headers],[Agency]])),COLUMNS($F$7:AG$7))))</f>
        <v/>
      </c>
      <c r="AH941" s="1069" t="str" cm="1">
        <f t="array" ref="AH941">IF($D941&lt;COLUMNS($F$7:AH$7),"",INDEX(TableDiv[[GASB]:[GASB]],_xlfn.AGGREGATE(15,3,(TableDiv[[Agency]:[Agency]]=$E941)/(TableDiv[[Agency]:[Agency]]=$E941)*(ROW(TableDiv[Agency])-ROW(TableDiv[[#Headers],[Agency]])),COLUMNS($F$7:AH$7))))</f>
        <v/>
      </c>
      <c r="AI941" s="1069" t="str" cm="1">
        <f t="array" ref="AI941">IF($D941&lt;COLUMNS($F$7:AI$7),"",INDEX(TableDiv[[GASB]:[GASB]],_xlfn.AGGREGATE(15,3,(TableDiv[[Agency]:[Agency]]=$E941)/(TableDiv[[Agency]:[Agency]]=$E941)*(ROW(TableDiv[Agency])-ROW(TableDiv[[#Headers],[Agency]])),COLUMNS($F$7:AI$7))))</f>
        <v/>
      </c>
      <c r="AJ941" s="1069" t="str" cm="1">
        <f t="array" ref="AJ941">IF($D941&lt;COLUMNS($F$7:AJ$7),"",INDEX(TableDiv[[GASB]:[GASB]],_xlfn.AGGREGATE(15,3,(TableDiv[[Agency]:[Agency]]=$E941)/(TableDiv[[Agency]:[Agency]]=$E941)*(ROW(TableDiv[Agency])-ROW(TableDiv[[#Headers],[Agency]])),COLUMNS($F$7:AJ$7))))</f>
        <v/>
      </c>
      <c r="AK941" s="1069" t="str" cm="1">
        <f t="array" ref="AK941">IF($D941&lt;COLUMNS($F$7:AK$7),"",INDEX(TableDiv[[GASB]:[GASB]],_xlfn.AGGREGATE(15,3,(TableDiv[[Agency]:[Agency]]=$E941)/(TableDiv[[Agency]:[Agency]]=$E941)*(ROW(TableDiv[Agency])-ROW(TableDiv[[#Headers],[Agency]])),COLUMNS($F$7:AK$7))))</f>
        <v/>
      </c>
      <c r="AL941" s="1069" t="str" cm="1">
        <f t="array" ref="AL941">IF($D941&lt;COLUMNS($F$7:AL$7),"",INDEX(TableDiv[[GASB]:[GASB]],_xlfn.AGGREGATE(15,3,(TableDiv[[Agency]:[Agency]]=$E941)/(TableDiv[[Agency]:[Agency]]=$E941)*(ROW(TableDiv[Agency])-ROW(TableDiv[[#Headers],[Agency]])),COLUMNS($F$7:AL$7))))</f>
        <v/>
      </c>
      <c r="AM941" s="1069" t="str" cm="1">
        <f t="array" ref="AM941">IF($D941&lt;COLUMNS($F$7:AM$7),"",INDEX(TableDiv[[GASB]:[GASB]],_xlfn.AGGREGATE(15,3,(TableDiv[[Agency]:[Agency]]=$E941)/(TableDiv[[Agency]:[Agency]]=$E941)*(ROW(TableDiv[Agency])-ROW(TableDiv[[#Headers],[Agency]])),COLUMNS($F$7:AM$7))))</f>
        <v/>
      </c>
      <c r="AN941" s="1069"/>
      <c r="AO941" s="1069"/>
      <c r="AP941" s="1069"/>
      <c r="AQ941" s="1069"/>
      <c r="AR941" s="1069"/>
      <c r="AS941" s="1069"/>
    </row>
    <row r="942" spans="1:45">
      <c r="A942" s="1069"/>
      <c r="B942" s="1069"/>
      <c r="C942" s="1069"/>
      <c r="W942" s="1069" t="str" cm="1">
        <f t="array" ref="W942">IF($D942&lt;COLUMNS($F$7:W$7),"",INDEX(TableDiv[[GASB]:[GASB]],_xlfn.AGGREGATE(15,3,(TableDiv[[Agency]:[Agency]]=$E942)/(TableDiv[[Agency]:[Agency]]=$E942)*(ROW(TableDiv[Agency])-ROW(TableDiv[[#Headers],[Agency]])),COLUMNS($F$7:W$7))))</f>
        <v/>
      </c>
      <c r="X942" s="1069" t="str" cm="1">
        <f t="array" ref="X942">IF($D942&lt;COLUMNS($F$7:X$7),"",INDEX(TableDiv[[GASB]:[GASB]],_xlfn.AGGREGATE(15,3,(TableDiv[[Agency]:[Agency]]=$E942)/(TableDiv[[Agency]:[Agency]]=$E942)*(ROW(TableDiv[Agency])-ROW(TableDiv[[#Headers],[Agency]])),COLUMNS($F$7:X$7))))</f>
        <v/>
      </c>
      <c r="Y942" s="1069" t="str" cm="1">
        <f t="array" ref="Y942">IF($D942&lt;COLUMNS($F$7:Y$7),"",INDEX(TableDiv[[GASB]:[GASB]],_xlfn.AGGREGATE(15,3,(TableDiv[[Agency]:[Agency]]=$E942)/(TableDiv[[Agency]:[Agency]]=$E942)*(ROW(TableDiv[Agency])-ROW(TableDiv[[#Headers],[Agency]])),COLUMNS($F$7:Y$7))))</f>
        <v/>
      </c>
      <c r="Z942" s="1069" t="str" cm="1">
        <f t="array" ref="Z942">IF($D942&lt;COLUMNS($F$7:Z$7),"",INDEX(TableDiv[[GASB]:[GASB]],_xlfn.AGGREGATE(15,3,(TableDiv[[Agency]:[Agency]]=$E942)/(TableDiv[[Agency]:[Agency]]=$E942)*(ROW(TableDiv[Agency])-ROW(TableDiv[[#Headers],[Agency]])),COLUMNS($F$7:Z$7))))</f>
        <v/>
      </c>
      <c r="AA942" s="1069" t="str" cm="1">
        <f t="array" ref="AA942">IF($D942&lt;COLUMNS($F$7:AA$7),"",INDEX(TableDiv[[GASB]:[GASB]],_xlfn.AGGREGATE(15,3,(TableDiv[[Agency]:[Agency]]=$E942)/(TableDiv[[Agency]:[Agency]]=$E942)*(ROW(TableDiv[Agency])-ROW(TableDiv[[#Headers],[Agency]])),COLUMNS($F$7:AA$7))))</f>
        <v/>
      </c>
      <c r="AB942" s="1069" t="str" cm="1">
        <f t="array" ref="AB942">IF($D942&lt;COLUMNS($F$7:AB$7),"",INDEX(TableDiv[[GASB]:[GASB]],_xlfn.AGGREGATE(15,3,(TableDiv[[Agency]:[Agency]]=$E942)/(TableDiv[[Agency]:[Agency]]=$E942)*(ROW(TableDiv[Agency])-ROW(TableDiv[[#Headers],[Agency]])),COLUMNS($F$7:AB$7))))</f>
        <v/>
      </c>
      <c r="AC942" s="1069" t="str" cm="1">
        <f t="array" ref="AC942">IF($D942&lt;COLUMNS($F$7:AC$7),"",INDEX(TableDiv[[GASB]:[GASB]],_xlfn.AGGREGATE(15,3,(TableDiv[[Agency]:[Agency]]=$E942)/(TableDiv[[Agency]:[Agency]]=$E942)*(ROW(TableDiv[Agency])-ROW(TableDiv[[#Headers],[Agency]])),COLUMNS($F$7:AC$7))))</f>
        <v/>
      </c>
      <c r="AD942" s="1069" t="str" cm="1">
        <f t="array" ref="AD942">IF($D942&lt;COLUMNS($F$7:AD$7),"",INDEX(TableDiv[[GASB]:[GASB]],_xlfn.AGGREGATE(15,3,(TableDiv[[Agency]:[Agency]]=$E942)/(TableDiv[[Agency]:[Agency]]=$E942)*(ROW(TableDiv[Agency])-ROW(TableDiv[[#Headers],[Agency]])),COLUMNS($F$7:AD$7))))</f>
        <v/>
      </c>
      <c r="AE942" s="1069" t="str" cm="1">
        <f t="array" ref="AE942">IF($D942&lt;COLUMNS($F$7:AE$7),"",INDEX(TableDiv[[GASB]:[GASB]],_xlfn.AGGREGATE(15,3,(TableDiv[[Agency]:[Agency]]=$E942)/(TableDiv[[Agency]:[Agency]]=$E942)*(ROW(TableDiv[Agency])-ROW(TableDiv[[#Headers],[Agency]])),COLUMNS($F$7:AE$7))))</f>
        <v/>
      </c>
      <c r="AF942" s="1069" t="str" cm="1">
        <f t="array" ref="AF942">IF($D942&lt;COLUMNS($F$7:AF$7),"",INDEX(TableDiv[[GASB]:[GASB]],_xlfn.AGGREGATE(15,3,(TableDiv[[Agency]:[Agency]]=$E942)/(TableDiv[[Agency]:[Agency]]=$E942)*(ROW(TableDiv[Agency])-ROW(TableDiv[[#Headers],[Agency]])),COLUMNS($F$7:AF$7))))</f>
        <v/>
      </c>
      <c r="AG942" s="1069" t="str" cm="1">
        <f t="array" ref="AG942">IF($D942&lt;COLUMNS($F$7:AG$7),"",INDEX(TableDiv[[GASB]:[GASB]],_xlfn.AGGREGATE(15,3,(TableDiv[[Agency]:[Agency]]=$E942)/(TableDiv[[Agency]:[Agency]]=$E942)*(ROW(TableDiv[Agency])-ROW(TableDiv[[#Headers],[Agency]])),COLUMNS($F$7:AG$7))))</f>
        <v/>
      </c>
      <c r="AH942" s="1069" t="str" cm="1">
        <f t="array" ref="AH942">IF($D942&lt;COLUMNS($F$7:AH$7),"",INDEX(TableDiv[[GASB]:[GASB]],_xlfn.AGGREGATE(15,3,(TableDiv[[Agency]:[Agency]]=$E942)/(TableDiv[[Agency]:[Agency]]=$E942)*(ROW(TableDiv[Agency])-ROW(TableDiv[[#Headers],[Agency]])),COLUMNS($F$7:AH$7))))</f>
        <v/>
      </c>
      <c r="AI942" s="1069" t="str" cm="1">
        <f t="array" ref="AI942">IF($D942&lt;COLUMNS($F$7:AI$7),"",INDEX(TableDiv[[GASB]:[GASB]],_xlfn.AGGREGATE(15,3,(TableDiv[[Agency]:[Agency]]=$E942)/(TableDiv[[Agency]:[Agency]]=$E942)*(ROW(TableDiv[Agency])-ROW(TableDiv[[#Headers],[Agency]])),COLUMNS($F$7:AI$7))))</f>
        <v/>
      </c>
      <c r="AJ942" s="1069" t="str" cm="1">
        <f t="array" ref="AJ942">IF($D942&lt;COLUMNS($F$7:AJ$7),"",INDEX(TableDiv[[GASB]:[GASB]],_xlfn.AGGREGATE(15,3,(TableDiv[[Agency]:[Agency]]=$E942)/(TableDiv[[Agency]:[Agency]]=$E942)*(ROW(TableDiv[Agency])-ROW(TableDiv[[#Headers],[Agency]])),COLUMNS($F$7:AJ$7))))</f>
        <v/>
      </c>
      <c r="AK942" s="1069" t="str" cm="1">
        <f t="array" ref="AK942">IF($D942&lt;COLUMNS($F$7:AK$7),"",INDEX(TableDiv[[GASB]:[GASB]],_xlfn.AGGREGATE(15,3,(TableDiv[[Agency]:[Agency]]=$E942)/(TableDiv[[Agency]:[Agency]]=$E942)*(ROW(TableDiv[Agency])-ROW(TableDiv[[#Headers],[Agency]])),COLUMNS($F$7:AK$7))))</f>
        <v/>
      </c>
      <c r="AL942" s="1069" t="str" cm="1">
        <f t="array" ref="AL942">IF($D942&lt;COLUMNS($F$7:AL$7),"",INDEX(TableDiv[[GASB]:[GASB]],_xlfn.AGGREGATE(15,3,(TableDiv[[Agency]:[Agency]]=$E942)/(TableDiv[[Agency]:[Agency]]=$E942)*(ROW(TableDiv[Agency])-ROW(TableDiv[[#Headers],[Agency]])),COLUMNS($F$7:AL$7))))</f>
        <v/>
      </c>
      <c r="AM942" s="1069" t="str" cm="1">
        <f t="array" ref="AM942">IF($D942&lt;COLUMNS($F$7:AM$7),"",INDEX(TableDiv[[GASB]:[GASB]],_xlfn.AGGREGATE(15,3,(TableDiv[[Agency]:[Agency]]=$E942)/(TableDiv[[Agency]:[Agency]]=$E942)*(ROW(TableDiv[Agency])-ROW(TableDiv[[#Headers],[Agency]])),COLUMNS($F$7:AM$7))))</f>
        <v/>
      </c>
      <c r="AN942" s="1069"/>
      <c r="AO942" s="1069"/>
      <c r="AP942" s="1069"/>
      <c r="AQ942" s="1069"/>
      <c r="AR942" s="1069"/>
      <c r="AS942" s="1069"/>
    </row>
    <row r="943" spans="1:45">
      <c r="A943" s="1069"/>
      <c r="B943" s="1069"/>
      <c r="C943" s="1069"/>
      <c r="W943" s="1069" t="str" cm="1">
        <f t="array" ref="W943">IF($D943&lt;COLUMNS($F$7:W$7),"",INDEX(TableDiv[[GASB]:[GASB]],_xlfn.AGGREGATE(15,3,(TableDiv[[Agency]:[Agency]]=$E943)/(TableDiv[[Agency]:[Agency]]=$E943)*(ROW(TableDiv[Agency])-ROW(TableDiv[[#Headers],[Agency]])),COLUMNS($F$7:W$7))))</f>
        <v/>
      </c>
      <c r="X943" s="1069" t="str" cm="1">
        <f t="array" ref="X943">IF($D943&lt;COLUMNS($F$7:X$7),"",INDEX(TableDiv[[GASB]:[GASB]],_xlfn.AGGREGATE(15,3,(TableDiv[[Agency]:[Agency]]=$E943)/(TableDiv[[Agency]:[Agency]]=$E943)*(ROW(TableDiv[Agency])-ROW(TableDiv[[#Headers],[Agency]])),COLUMNS($F$7:X$7))))</f>
        <v/>
      </c>
      <c r="Y943" s="1069" t="str" cm="1">
        <f t="array" ref="Y943">IF($D943&lt;COLUMNS($F$7:Y$7),"",INDEX(TableDiv[[GASB]:[GASB]],_xlfn.AGGREGATE(15,3,(TableDiv[[Agency]:[Agency]]=$E943)/(TableDiv[[Agency]:[Agency]]=$E943)*(ROW(TableDiv[Agency])-ROW(TableDiv[[#Headers],[Agency]])),COLUMNS($F$7:Y$7))))</f>
        <v/>
      </c>
      <c r="Z943" s="1069" t="str" cm="1">
        <f t="array" ref="Z943">IF($D943&lt;COLUMNS($F$7:Z$7),"",INDEX(TableDiv[[GASB]:[GASB]],_xlfn.AGGREGATE(15,3,(TableDiv[[Agency]:[Agency]]=$E943)/(TableDiv[[Agency]:[Agency]]=$E943)*(ROW(TableDiv[Agency])-ROW(TableDiv[[#Headers],[Agency]])),COLUMNS($F$7:Z$7))))</f>
        <v/>
      </c>
      <c r="AA943" s="1069" t="str" cm="1">
        <f t="array" ref="AA943">IF($D943&lt;COLUMNS($F$7:AA$7),"",INDEX(TableDiv[[GASB]:[GASB]],_xlfn.AGGREGATE(15,3,(TableDiv[[Agency]:[Agency]]=$E943)/(TableDiv[[Agency]:[Agency]]=$E943)*(ROW(TableDiv[Agency])-ROW(TableDiv[[#Headers],[Agency]])),COLUMNS($F$7:AA$7))))</f>
        <v/>
      </c>
      <c r="AB943" s="1069" t="str" cm="1">
        <f t="array" ref="AB943">IF($D943&lt;COLUMNS($F$7:AB$7),"",INDEX(TableDiv[[GASB]:[GASB]],_xlfn.AGGREGATE(15,3,(TableDiv[[Agency]:[Agency]]=$E943)/(TableDiv[[Agency]:[Agency]]=$E943)*(ROW(TableDiv[Agency])-ROW(TableDiv[[#Headers],[Agency]])),COLUMNS($F$7:AB$7))))</f>
        <v/>
      </c>
      <c r="AC943" s="1069" t="str" cm="1">
        <f t="array" ref="AC943">IF($D943&lt;COLUMNS($F$7:AC$7),"",INDEX(TableDiv[[GASB]:[GASB]],_xlfn.AGGREGATE(15,3,(TableDiv[[Agency]:[Agency]]=$E943)/(TableDiv[[Agency]:[Agency]]=$E943)*(ROW(TableDiv[Agency])-ROW(TableDiv[[#Headers],[Agency]])),COLUMNS($F$7:AC$7))))</f>
        <v/>
      </c>
      <c r="AD943" s="1069" t="str" cm="1">
        <f t="array" ref="AD943">IF($D943&lt;COLUMNS($F$7:AD$7),"",INDEX(TableDiv[[GASB]:[GASB]],_xlfn.AGGREGATE(15,3,(TableDiv[[Agency]:[Agency]]=$E943)/(TableDiv[[Agency]:[Agency]]=$E943)*(ROW(TableDiv[Agency])-ROW(TableDiv[[#Headers],[Agency]])),COLUMNS($F$7:AD$7))))</f>
        <v/>
      </c>
      <c r="AE943" s="1069" t="str" cm="1">
        <f t="array" ref="AE943">IF($D943&lt;COLUMNS($F$7:AE$7),"",INDEX(TableDiv[[GASB]:[GASB]],_xlfn.AGGREGATE(15,3,(TableDiv[[Agency]:[Agency]]=$E943)/(TableDiv[[Agency]:[Agency]]=$E943)*(ROW(TableDiv[Agency])-ROW(TableDiv[[#Headers],[Agency]])),COLUMNS($F$7:AE$7))))</f>
        <v/>
      </c>
      <c r="AF943" s="1069" t="str" cm="1">
        <f t="array" ref="AF943">IF($D943&lt;COLUMNS($F$7:AF$7),"",INDEX(TableDiv[[GASB]:[GASB]],_xlfn.AGGREGATE(15,3,(TableDiv[[Agency]:[Agency]]=$E943)/(TableDiv[[Agency]:[Agency]]=$E943)*(ROW(TableDiv[Agency])-ROW(TableDiv[[#Headers],[Agency]])),COLUMNS($F$7:AF$7))))</f>
        <v/>
      </c>
      <c r="AG943" s="1069" t="str" cm="1">
        <f t="array" ref="AG943">IF($D943&lt;COLUMNS($F$7:AG$7),"",INDEX(TableDiv[[GASB]:[GASB]],_xlfn.AGGREGATE(15,3,(TableDiv[[Agency]:[Agency]]=$E943)/(TableDiv[[Agency]:[Agency]]=$E943)*(ROW(TableDiv[Agency])-ROW(TableDiv[[#Headers],[Agency]])),COLUMNS($F$7:AG$7))))</f>
        <v/>
      </c>
      <c r="AH943" s="1069" t="str" cm="1">
        <f t="array" ref="AH943">IF($D943&lt;COLUMNS($F$7:AH$7),"",INDEX(TableDiv[[GASB]:[GASB]],_xlfn.AGGREGATE(15,3,(TableDiv[[Agency]:[Agency]]=$E943)/(TableDiv[[Agency]:[Agency]]=$E943)*(ROW(TableDiv[Agency])-ROW(TableDiv[[#Headers],[Agency]])),COLUMNS($F$7:AH$7))))</f>
        <v/>
      </c>
      <c r="AI943" s="1069" t="str" cm="1">
        <f t="array" ref="AI943">IF($D943&lt;COLUMNS($F$7:AI$7),"",INDEX(TableDiv[[GASB]:[GASB]],_xlfn.AGGREGATE(15,3,(TableDiv[[Agency]:[Agency]]=$E943)/(TableDiv[[Agency]:[Agency]]=$E943)*(ROW(TableDiv[Agency])-ROW(TableDiv[[#Headers],[Agency]])),COLUMNS($F$7:AI$7))))</f>
        <v/>
      </c>
      <c r="AJ943" s="1069" t="str" cm="1">
        <f t="array" ref="AJ943">IF($D943&lt;COLUMNS($F$7:AJ$7),"",INDEX(TableDiv[[GASB]:[GASB]],_xlfn.AGGREGATE(15,3,(TableDiv[[Agency]:[Agency]]=$E943)/(TableDiv[[Agency]:[Agency]]=$E943)*(ROW(TableDiv[Agency])-ROW(TableDiv[[#Headers],[Agency]])),COLUMNS($F$7:AJ$7))))</f>
        <v/>
      </c>
      <c r="AK943" s="1069" t="str" cm="1">
        <f t="array" ref="AK943">IF($D943&lt;COLUMNS($F$7:AK$7),"",INDEX(TableDiv[[GASB]:[GASB]],_xlfn.AGGREGATE(15,3,(TableDiv[[Agency]:[Agency]]=$E943)/(TableDiv[[Agency]:[Agency]]=$E943)*(ROW(TableDiv[Agency])-ROW(TableDiv[[#Headers],[Agency]])),COLUMNS($F$7:AK$7))))</f>
        <v/>
      </c>
      <c r="AL943" s="1069" t="str" cm="1">
        <f t="array" ref="AL943">IF($D943&lt;COLUMNS($F$7:AL$7),"",INDEX(TableDiv[[GASB]:[GASB]],_xlfn.AGGREGATE(15,3,(TableDiv[[Agency]:[Agency]]=$E943)/(TableDiv[[Agency]:[Agency]]=$E943)*(ROW(TableDiv[Agency])-ROW(TableDiv[[#Headers],[Agency]])),COLUMNS($F$7:AL$7))))</f>
        <v/>
      </c>
      <c r="AM943" s="1069" t="str" cm="1">
        <f t="array" ref="AM943">IF($D943&lt;COLUMNS($F$7:AM$7),"",INDEX(TableDiv[[GASB]:[GASB]],_xlfn.AGGREGATE(15,3,(TableDiv[[Agency]:[Agency]]=$E943)/(TableDiv[[Agency]:[Agency]]=$E943)*(ROW(TableDiv[Agency])-ROW(TableDiv[[#Headers],[Agency]])),COLUMNS($F$7:AM$7))))</f>
        <v/>
      </c>
      <c r="AN943" s="1069"/>
      <c r="AO943" s="1069"/>
      <c r="AP943" s="1069"/>
      <c r="AQ943" s="1069"/>
      <c r="AR943" s="1069"/>
      <c r="AS943" s="1069"/>
    </row>
    <row r="944" spans="1:45">
      <c r="A944" s="1069"/>
      <c r="B944" s="1069"/>
      <c r="C944" s="1069"/>
      <c r="W944" s="1069" t="str" cm="1">
        <f t="array" ref="W944">IF($D944&lt;COLUMNS($F$7:W$7),"",INDEX(TableDiv[[GASB]:[GASB]],_xlfn.AGGREGATE(15,3,(TableDiv[[Agency]:[Agency]]=$E944)/(TableDiv[[Agency]:[Agency]]=$E944)*(ROW(TableDiv[Agency])-ROW(TableDiv[[#Headers],[Agency]])),COLUMNS($F$7:W$7))))</f>
        <v/>
      </c>
      <c r="X944" s="1069" t="str" cm="1">
        <f t="array" ref="X944">IF($D944&lt;COLUMNS($F$7:X$7),"",INDEX(TableDiv[[GASB]:[GASB]],_xlfn.AGGREGATE(15,3,(TableDiv[[Agency]:[Agency]]=$E944)/(TableDiv[[Agency]:[Agency]]=$E944)*(ROW(TableDiv[Agency])-ROW(TableDiv[[#Headers],[Agency]])),COLUMNS($F$7:X$7))))</f>
        <v/>
      </c>
      <c r="Y944" s="1069" t="str" cm="1">
        <f t="array" ref="Y944">IF($D944&lt;COLUMNS($F$7:Y$7),"",INDEX(TableDiv[[GASB]:[GASB]],_xlfn.AGGREGATE(15,3,(TableDiv[[Agency]:[Agency]]=$E944)/(TableDiv[[Agency]:[Agency]]=$E944)*(ROW(TableDiv[Agency])-ROW(TableDiv[[#Headers],[Agency]])),COLUMNS($F$7:Y$7))))</f>
        <v/>
      </c>
      <c r="Z944" s="1069" t="str" cm="1">
        <f t="array" ref="Z944">IF($D944&lt;COLUMNS($F$7:Z$7),"",INDEX(TableDiv[[GASB]:[GASB]],_xlfn.AGGREGATE(15,3,(TableDiv[[Agency]:[Agency]]=$E944)/(TableDiv[[Agency]:[Agency]]=$E944)*(ROW(TableDiv[Agency])-ROW(TableDiv[[#Headers],[Agency]])),COLUMNS($F$7:Z$7))))</f>
        <v/>
      </c>
      <c r="AA944" s="1069" t="str" cm="1">
        <f t="array" ref="AA944">IF($D944&lt;COLUMNS($F$7:AA$7),"",INDEX(TableDiv[[GASB]:[GASB]],_xlfn.AGGREGATE(15,3,(TableDiv[[Agency]:[Agency]]=$E944)/(TableDiv[[Agency]:[Agency]]=$E944)*(ROW(TableDiv[Agency])-ROW(TableDiv[[#Headers],[Agency]])),COLUMNS($F$7:AA$7))))</f>
        <v/>
      </c>
      <c r="AB944" s="1069" t="str" cm="1">
        <f t="array" ref="AB944">IF($D944&lt;COLUMNS($F$7:AB$7),"",INDEX(TableDiv[[GASB]:[GASB]],_xlfn.AGGREGATE(15,3,(TableDiv[[Agency]:[Agency]]=$E944)/(TableDiv[[Agency]:[Agency]]=$E944)*(ROW(TableDiv[Agency])-ROW(TableDiv[[#Headers],[Agency]])),COLUMNS($F$7:AB$7))))</f>
        <v/>
      </c>
      <c r="AC944" s="1069" t="str" cm="1">
        <f t="array" ref="AC944">IF($D944&lt;COLUMNS($F$7:AC$7),"",INDEX(TableDiv[[GASB]:[GASB]],_xlfn.AGGREGATE(15,3,(TableDiv[[Agency]:[Agency]]=$E944)/(TableDiv[[Agency]:[Agency]]=$E944)*(ROW(TableDiv[Agency])-ROW(TableDiv[[#Headers],[Agency]])),COLUMNS($F$7:AC$7))))</f>
        <v/>
      </c>
      <c r="AD944" s="1069" t="str" cm="1">
        <f t="array" ref="AD944">IF($D944&lt;COLUMNS($F$7:AD$7),"",INDEX(TableDiv[[GASB]:[GASB]],_xlfn.AGGREGATE(15,3,(TableDiv[[Agency]:[Agency]]=$E944)/(TableDiv[[Agency]:[Agency]]=$E944)*(ROW(TableDiv[Agency])-ROW(TableDiv[[#Headers],[Agency]])),COLUMNS($F$7:AD$7))))</f>
        <v/>
      </c>
      <c r="AE944" s="1069" t="str" cm="1">
        <f t="array" ref="AE944">IF($D944&lt;COLUMNS($F$7:AE$7),"",INDEX(TableDiv[[GASB]:[GASB]],_xlfn.AGGREGATE(15,3,(TableDiv[[Agency]:[Agency]]=$E944)/(TableDiv[[Agency]:[Agency]]=$E944)*(ROW(TableDiv[Agency])-ROW(TableDiv[[#Headers],[Agency]])),COLUMNS($F$7:AE$7))))</f>
        <v/>
      </c>
      <c r="AF944" s="1069" t="str" cm="1">
        <f t="array" ref="AF944">IF($D944&lt;COLUMNS($F$7:AF$7),"",INDEX(TableDiv[[GASB]:[GASB]],_xlfn.AGGREGATE(15,3,(TableDiv[[Agency]:[Agency]]=$E944)/(TableDiv[[Agency]:[Agency]]=$E944)*(ROW(TableDiv[Agency])-ROW(TableDiv[[#Headers],[Agency]])),COLUMNS($F$7:AF$7))))</f>
        <v/>
      </c>
      <c r="AG944" s="1069" t="str" cm="1">
        <f t="array" ref="AG944">IF($D944&lt;COLUMNS($F$7:AG$7),"",INDEX(TableDiv[[GASB]:[GASB]],_xlfn.AGGREGATE(15,3,(TableDiv[[Agency]:[Agency]]=$E944)/(TableDiv[[Agency]:[Agency]]=$E944)*(ROW(TableDiv[Agency])-ROW(TableDiv[[#Headers],[Agency]])),COLUMNS($F$7:AG$7))))</f>
        <v/>
      </c>
      <c r="AH944" s="1069" t="str" cm="1">
        <f t="array" ref="AH944">IF($D944&lt;COLUMNS($F$7:AH$7),"",INDEX(TableDiv[[GASB]:[GASB]],_xlfn.AGGREGATE(15,3,(TableDiv[[Agency]:[Agency]]=$E944)/(TableDiv[[Agency]:[Agency]]=$E944)*(ROW(TableDiv[Agency])-ROW(TableDiv[[#Headers],[Agency]])),COLUMNS($F$7:AH$7))))</f>
        <v/>
      </c>
      <c r="AI944" s="1069" t="str" cm="1">
        <f t="array" ref="AI944">IF($D944&lt;COLUMNS($F$7:AI$7),"",INDEX(TableDiv[[GASB]:[GASB]],_xlfn.AGGREGATE(15,3,(TableDiv[[Agency]:[Agency]]=$E944)/(TableDiv[[Agency]:[Agency]]=$E944)*(ROW(TableDiv[Agency])-ROW(TableDiv[[#Headers],[Agency]])),COLUMNS($F$7:AI$7))))</f>
        <v/>
      </c>
      <c r="AJ944" s="1069" t="str" cm="1">
        <f t="array" ref="AJ944">IF($D944&lt;COLUMNS($F$7:AJ$7),"",INDEX(TableDiv[[GASB]:[GASB]],_xlfn.AGGREGATE(15,3,(TableDiv[[Agency]:[Agency]]=$E944)/(TableDiv[[Agency]:[Agency]]=$E944)*(ROW(TableDiv[Agency])-ROW(TableDiv[[#Headers],[Agency]])),COLUMNS($F$7:AJ$7))))</f>
        <v/>
      </c>
      <c r="AK944" s="1069" t="str" cm="1">
        <f t="array" ref="AK944">IF($D944&lt;COLUMNS($F$7:AK$7),"",INDEX(TableDiv[[GASB]:[GASB]],_xlfn.AGGREGATE(15,3,(TableDiv[[Agency]:[Agency]]=$E944)/(TableDiv[[Agency]:[Agency]]=$E944)*(ROW(TableDiv[Agency])-ROW(TableDiv[[#Headers],[Agency]])),COLUMNS($F$7:AK$7))))</f>
        <v/>
      </c>
      <c r="AL944" s="1069" t="str" cm="1">
        <f t="array" ref="AL944">IF($D944&lt;COLUMNS($F$7:AL$7),"",INDEX(TableDiv[[GASB]:[GASB]],_xlfn.AGGREGATE(15,3,(TableDiv[[Agency]:[Agency]]=$E944)/(TableDiv[[Agency]:[Agency]]=$E944)*(ROW(TableDiv[Agency])-ROW(TableDiv[[#Headers],[Agency]])),COLUMNS($F$7:AL$7))))</f>
        <v/>
      </c>
      <c r="AM944" s="1069" t="str" cm="1">
        <f t="array" ref="AM944">IF($D944&lt;COLUMNS($F$7:AM$7),"",INDEX(TableDiv[[GASB]:[GASB]],_xlfn.AGGREGATE(15,3,(TableDiv[[Agency]:[Agency]]=$E944)/(TableDiv[[Agency]:[Agency]]=$E944)*(ROW(TableDiv[Agency])-ROW(TableDiv[[#Headers],[Agency]])),COLUMNS($F$7:AM$7))))</f>
        <v/>
      </c>
      <c r="AN944" s="1069"/>
      <c r="AO944" s="1069"/>
      <c r="AP944" s="1069"/>
      <c r="AQ944" s="1069"/>
      <c r="AR944" s="1069"/>
      <c r="AS944" s="1069"/>
    </row>
    <row r="945" spans="1:45">
      <c r="A945" s="1069"/>
      <c r="B945" s="1069"/>
      <c r="C945" s="1069"/>
      <c r="W945" s="1069" t="str" cm="1">
        <f t="array" ref="W945">IF($D945&lt;COLUMNS($F$7:W$7),"",INDEX(TableDiv[[GASB]:[GASB]],_xlfn.AGGREGATE(15,3,(TableDiv[[Agency]:[Agency]]=$E945)/(TableDiv[[Agency]:[Agency]]=$E945)*(ROW(TableDiv[Agency])-ROW(TableDiv[[#Headers],[Agency]])),COLUMNS($F$7:W$7))))</f>
        <v/>
      </c>
      <c r="X945" s="1069" t="str" cm="1">
        <f t="array" ref="X945">IF($D945&lt;COLUMNS($F$7:X$7),"",INDEX(TableDiv[[GASB]:[GASB]],_xlfn.AGGREGATE(15,3,(TableDiv[[Agency]:[Agency]]=$E945)/(TableDiv[[Agency]:[Agency]]=$E945)*(ROW(TableDiv[Agency])-ROW(TableDiv[[#Headers],[Agency]])),COLUMNS($F$7:X$7))))</f>
        <v/>
      </c>
      <c r="Y945" s="1069" t="str" cm="1">
        <f t="array" ref="Y945">IF($D945&lt;COLUMNS($F$7:Y$7),"",INDEX(TableDiv[[GASB]:[GASB]],_xlfn.AGGREGATE(15,3,(TableDiv[[Agency]:[Agency]]=$E945)/(TableDiv[[Agency]:[Agency]]=$E945)*(ROW(TableDiv[Agency])-ROW(TableDiv[[#Headers],[Agency]])),COLUMNS($F$7:Y$7))))</f>
        <v/>
      </c>
      <c r="Z945" s="1069" t="str" cm="1">
        <f t="array" ref="Z945">IF($D945&lt;COLUMNS($F$7:Z$7),"",INDEX(TableDiv[[GASB]:[GASB]],_xlfn.AGGREGATE(15,3,(TableDiv[[Agency]:[Agency]]=$E945)/(TableDiv[[Agency]:[Agency]]=$E945)*(ROW(TableDiv[Agency])-ROW(TableDiv[[#Headers],[Agency]])),COLUMNS($F$7:Z$7))))</f>
        <v/>
      </c>
      <c r="AA945" s="1069" t="str" cm="1">
        <f t="array" ref="AA945">IF($D945&lt;COLUMNS($F$7:AA$7),"",INDEX(TableDiv[[GASB]:[GASB]],_xlfn.AGGREGATE(15,3,(TableDiv[[Agency]:[Agency]]=$E945)/(TableDiv[[Agency]:[Agency]]=$E945)*(ROW(TableDiv[Agency])-ROW(TableDiv[[#Headers],[Agency]])),COLUMNS($F$7:AA$7))))</f>
        <v/>
      </c>
      <c r="AB945" s="1069" t="str" cm="1">
        <f t="array" ref="AB945">IF($D945&lt;COLUMNS($F$7:AB$7),"",INDEX(TableDiv[[GASB]:[GASB]],_xlfn.AGGREGATE(15,3,(TableDiv[[Agency]:[Agency]]=$E945)/(TableDiv[[Agency]:[Agency]]=$E945)*(ROW(TableDiv[Agency])-ROW(TableDiv[[#Headers],[Agency]])),COLUMNS($F$7:AB$7))))</f>
        <v/>
      </c>
      <c r="AC945" s="1069" t="str" cm="1">
        <f t="array" ref="AC945">IF($D945&lt;COLUMNS($F$7:AC$7),"",INDEX(TableDiv[[GASB]:[GASB]],_xlfn.AGGREGATE(15,3,(TableDiv[[Agency]:[Agency]]=$E945)/(TableDiv[[Agency]:[Agency]]=$E945)*(ROW(TableDiv[Agency])-ROW(TableDiv[[#Headers],[Agency]])),COLUMNS($F$7:AC$7))))</f>
        <v/>
      </c>
      <c r="AD945" s="1069" t="str" cm="1">
        <f t="array" ref="AD945">IF($D945&lt;COLUMNS($F$7:AD$7),"",INDEX(TableDiv[[GASB]:[GASB]],_xlfn.AGGREGATE(15,3,(TableDiv[[Agency]:[Agency]]=$E945)/(TableDiv[[Agency]:[Agency]]=$E945)*(ROW(TableDiv[Agency])-ROW(TableDiv[[#Headers],[Agency]])),COLUMNS($F$7:AD$7))))</f>
        <v/>
      </c>
      <c r="AE945" s="1069" t="str" cm="1">
        <f t="array" ref="AE945">IF($D945&lt;COLUMNS($F$7:AE$7),"",INDEX(TableDiv[[GASB]:[GASB]],_xlfn.AGGREGATE(15,3,(TableDiv[[Agency]:[Agency]]=$E945)/(TableDiv[[Agency]:[Agency]]=$E945)*(ROW(TableDiv[Agency])-ROW(TableDiv[[#Headers],[Agency]])),COLUMNS($F$7:AE$7))))</f>
        <v/>
      </c>
      <c r="AF945" s="1069" t="str" cm="1">
        <f t="array" ref="AF945">IF($D945&lt;COLUMNS($F$7:AF$7),"",INDEX(TableDiv[[GASB]:[GASB]],_xlfn.AGGREGATE(15,3,(TableDiv[[Agency]:[Agency]]=$E945)/(TableDiv[[Agency]:[Agency]]=$E945)*(ROW(TableDiv[Agency])-ROW(TableDiv[[#Headers],[Agency]])),COLUMNS($F$7:AF$7))))</f>
        <v/>
      </c>
      <c r="AG945" s="1069" t="str" cm="1">
        <f t="array" ref="AG945">IF($D945&lt;COLUMNS($F$7:AG$7),"",INDEX(TableDiv[[GASB]:[GASB]],_xlfn.AGGREGATE(15,3,(TableDiv[[Agency]:[Agency]]=$E945)/(TableDiv[[Agency]:[Agency]]=$E945)*(ROW(TableDiv[Agency])-ROW(TableDiv[[#Headers],[Agency]])),COLUMNS($F$7:AG$7))))</f>
        <v/>
      </c>
      <c r="AH945" s="1069" t="str" cm="1">
        <f t="array" ref="AH945">IF($D945&lt;COLUMNS($F$7:AH$7),"",INDEX(TableDiv[[GASB]:[GASB]],_xlfn.AGGREGATE(15,3,(TableDiv[[Agency]:[Agency]]=$E945)/(TableDiv[[Agency]:[Agency]]=$E945)*(ROW(TableDiv[Agency])-ROW(TableDiv[[#Headers],[Agency]])),COLUMNS($F$7:AH$7))))</f>
        <v/>
      </c>
      <c r="AI945" s="1069" t="str" cm="1">
        <f t="array" ref="AI945">IF($D945&lt;COLUMNS($F$7:AI$7),"",INDEX(TableDiv[[GASB]:[GASB]],_xlfn.AGGREGATE(15,3,(TableDiv[[Agency]:[Agency]]=$E945)/(TableDiv[[Agency]:[Agency]]=$E945)*(ROW(TableDiv[Agency])-ROW(TableDiv[[#Headers],[Agency]])),COLUMNS($F$7:AI$7))))</f>
        <v/>
      </c>
      <c r="AJ945" s="1069" t="str" cm="1">
        <f t="array" ref="AJ945">IF($D945&lt;COLUMNS($F$7:AJ$7),"",INDEX(TableDiv[[GASB]:[GASB]],_xlfn.AGGREGATE(15,3,(TableDiv[[Agency]:[Agency]]=$E945)/(TableDiv[[Agency]:[Agency]]=$E945)*(ROW(TableDiv[Agency])-ROW(TableDiv[[#Headers],[Agency]])),COLUMNS($F$7:AJ$7))))</f>
        <v/>
      </c>
      <c r="AK945" s="1069" t="str" cm="1">
        <f t="array" ref="AK945">IF($D945&lt;COLUMNS($F$7:AK$7),"",INDEX(TableDiv[[GASB]:[GASB]],_xlfn.AGGREGATE(15,3,(TableDiv[[Agency]:[Agency]]=$E945)/(TableDiv[[Agency]:[Agency]]=$E945)*(ROW(TableDiv[Agency])-ROW(TableDiv[[#Headers],[Agency]])),COLUMNS($F$7:AK$7))))</f>
        <v/>
      </c>
      <c r="AL945" s="1069" t="str" cm="1">
        <f t="array" ref="AL945">IF($D945&lt;COLUMNS($F$7:AL$7),"",INDEX(TableDiv[[GASB]:[GASB]],_xlfn.AGGREGATE(15,3,(TableDiv[[Agency]:[Agency]]=$E945)/(TableDiv[[Agency]:[Agency]]=$E945)*(ROW(TableDiv[Agency])-ROW(TableDiv[[#Headers],[Agency]])),COLUMNS($F$7:AL$7))))</f>
        <v/>
      </c>
      <c r="AM945" s="1069" t="str" cm="1">
        <f t="array" ref="AM945">IF($D945&lt;COLUMNS($F$7:AM$7),"",INDEX(TableDiv[[GASB]:[GASB]],_xlfn.AGGREGATE(15,3,(TableDiv[[Agency]:[Agency]]=$E945)/(TableDiv[[Agency]:[Agency]]=$E945)*(ROW(TableDiv[Agency])-ROW(TableDiv[[#Headers],[Agency]])),COLUMNS($F$7:AM$7))))</f>
        <v/>
      </c>
      <c r="AN945" s="1069"/>
      <c r="AO945" s="1069"/>
      <c r="AP945" s="1069"/>
      <c r="AQ945" s="1069"/>
      <c r="AR945" s="1069"/>
      <c r="AS945" s="1069"/>
    </row>
    <row r="946" spans="1:45">
      <c r="A946" s="1069"/>
      <c r="B946" s="1069"/>
      <c r="C946" s="1069"/>
      <c r="W946" s="1069" t="str" cm="1">
        <f t="array" ref="W946">IF($D946&lt;COLUMNS($F$7:W$7),"",INDEX(TableDiv[[GASB]:[GASB]],_xlfn.AGGREGATE(15,3,(TableDiv[[Agency]:[Agency]]=$E946)/(TableDiv[[Agency]:[Agency]]=$E946)*(ROW(TableDiv[Agency])-ROW(TableDiv[[#Headers],[Agency]])),COLUMNS($F$7:W$7))))</f>
        <v/>
      </c>
      <c r="X946" s="1069" t="str" cm="1">
        <f t="array" ref="X946">IF($D946&lt;COLUMNS($F$7:X$7),"",INDEX(TableDiv[[GASB]:[GASB]],_xlfn.AGGREGATE(15,3,(TableDiv[[Agency]:[Agency]]=$E946)/(TableDiv[[Agency]:[Agency]]=$E946)*(ROW(TableDiv[Agency])-ROW(TableDiv[[#Headers],[Agency]])),COLUMNS($F$7:X$7))))</f>
        <v/>
      </c>
      <c r="Y946" s="1069" t="str" cm="1">
        <f t="array" ref="Y946">IF($D946&lt;COLUMNS($F$7:Y$7),"",INDEX(TableDiv[[GASB]:[GASB]],_xlfn.AGGREGATE(15,3,(TableDiv[[Agency]:[Agency]]=$E946)/(TableDiv[[Agency]:[Agency]]=$E946)*(ROW(TableDiv[Agency])-ROW(TableDiv[[#Headers],[Agency]])),COLUMNS($F$7:Y$7))))</f>
        <v/>
      </c>
      <c r="Z946" s="1069" t="str" cm="1">
        <f t="array" ref="Z946">IF($D946&lt;COLUMNS($F$7:Z$7),"",INDEX(TableDiv[[GASB]:[GASB]],_xlfn.AGGREGATE(15,3,(TableDiv[[Agency]:[Agency]]=$E946)/(TableDiv[[Agency]:[Agency]]=$E946)*(ROW(TableDiv[Agency])-ROW(TableDiv[[#Headers],[Agency]])),COLUMNS($F$7:Z$7))))</f>
        <v/>
      </c>
      <c r="AA946" s="1069" t="str" cm="1">
        <f t="array" ref="AA946">IF($D946&lt;COLUMNS($F$7:AA$7),"",INDEX(TableDiv[[GASB]:[GASB]],_xlfn.AGGREGATE(15,3,(TableDiv[[Agency]:[Agency]]=$E946)/(TableDiv[[Agency]:[Agency]]=$E946)*(ROW(TableDiv[Agency])-ROW(TableDiv[[#Headers],[Agency]])),COLUMNS($F$7:AA$7))))</f>
        <v/>
      </c>
      <c r="AB946" s="1069" t="str" cm="1">
        <f t="array" ref="AB946">IF($D946&lt;COLUMNS($F$7:AB$7),"",INDEX(TableDiv[[GASB]:[GASB]],_xlfn.AGGREGATE(15,3,(TableDiv[[Agency]:[Agency]]=$E946)/(TableDiv[[Agency]:[Agency]]=$E946)*(ROW(TableDiv[Agency])-ROW(TableDiv[[#Headers],[Agency]])),COLUMNS($F$7:AB$7))))</f>
        <v/>
      </c>
      <c r="AC946" s="1069" t="str" cm="1">
        <f t="array" ref="AC946">IF($D946&lt;COLUMNS($F$7:AC$7),"",INDEX(TableDiv[[GASB]:[GASB]],_xlfn.AGGREGATE(15,3,(TableDiv[[Agency]:[Agency]]=$E946)/(TableDiv[[Agency]:[Agency]]=$E946)*(ROW(TableDiv[Agency])-ROW(TableDiv[[#Headers],[Agency]])),COLUMNS($F$7:AC$7))))</f>
        <v/>
      </c>
      <c r="AD946" s="1069" t="str" cm="1">
        <f t="array" ref="AD946">IF($D946&lt;COLUMNS($F$7:AD$7),"",INDEX(TableDiv[[GASB]:[GASB]],_xlfn.AGGREGATE(15,3,(TableDiv[[Agency]:[Agency]]=$E946)/(TableDiv[[Agency]:[Agency]]=$E946)*(ROW(TableDiv[Agency])-ROW(TableDiv[[#Headers],[Agency]])),COLUMNS($F$7:AD$7))))</f>
        <v/>
      </c>
      <c r="AE946" s="1069" t="str" cm="1">
        <f t="array" ref="AE946">IF($D946&lt;COLUMNS($F$7:AE$7),"",INDEX(TableDiv[[GASB]:[GASB]],_xlfn.AGGREGATE(15,3,(TableDiv[[Agency]:[Agency]]=$E946)/(TableDiv[[Agency]:[Agency]]=$E946)*(ROW(TableDiv[Agency])-ROW(TableDiv[[#Headers],[Agency]])),COLUMNS($F$7:AE$7))))</f>
        <v/>
      </c>
      <c r="AF946" s="1069" t="str" cm="1">
        <f t="array" ref="AF946">IF($D946&lt;COLUMNS($F$7:AF$7),"",INDEX(TableDiv[[GASB]:[GASB]],_xlfn.AGGREGATE(15,3,(TableDiv[[Agency]:[Agency]]=$E946)/(TableDiv[[Agency]:[Agency]]=$E946)*(ROW(TableDiv[Agency])-ROW(TableDiv[[#Headers],[Agency]])),COLUMNS($F$7:AF$7))))</f>
        <v/>
      </c>
      <c r="AG946" s="1069" t="str" cm="1">
        <f t="array" ref="AG946">IF($D946&lt;COLUMNS($F$7:AG$7),"",INDEX(TableDiv[[GASB]:[GASB]],_xlfn.AGGREGATE(15,3,(TableDiv[[Agency]:[Agency]]=$E946)/(TableDiv[[Agency]:[Agency]]=$E946)*(ROW(TableDiv[Agency])-ROW(TableDiv[[#Headers],[Agency]])),COLUMNS($F$7:AG$7))))</f>
        <v/>
      </c>
      <c r="AH946" s="1069" t="str" cm="1">
        <f t="array" ref="AH946">IF($D946&lt;COLUMNS($F$7:AH$7),"",INDEX(TableDiv[[GASB]:[GASB]],_xlfn.AGGREGATE(15,3,(TableDiv[[Agency]:[Agency]]=$E946)/(TableDiv[[Agency]:[Agency]]=$E946)*(ROW(TableDiv[Agency])-ROW(TableDiv[[#Headers],[Agency]])),COLUMNS($F$7:AH$7))))</f>
        <v/>
      </c>
      <c r="AI946" s="1069" t="str" cm="1">
        <f t="array" ref="AI946">IF($D946&lt;COLUMNS($F$7:AI$7),"",INDEX(TableDiv[[GASB]:[GASB]],_xlfn.AGGREGATE(15,3,(TableDiv[[Agency]:[Agency]]=$E946)/(TableDiv[[Agency]:[Agency]]=$E946)*(ROW(TableDiv[Agency])-ROW(TableDiv[[#Headers],[Agency]])),COLUMNS($F$7:AI$7))))</f>
        <v/>
      </c>
      <c r="AJ946" s="1069" t="str" cm="1">
        <f t="array" ref="AJ946">IF($D946&lt;COLUMNS($F$7:AJ$7),"",INDEX(TableDiv[[GASB]:[GASB]],_xlfn.AGGREGATE(15,3,(TableDiv[[Agency]:[Agency]]=$E946)/(TableDiv[[Agency]:[Agency]]=$E946)*(ROW(TableDiv[Agency])-ROW(TableDiv[[#Headers],[Agency]])),COLUMNS($F$7:AJ$7))))</f>
        <v/>
      </c>
      <c r="AK946" s="1069" t="str" cm="1">
        <f t="array" ref="AK946">IF($D946&lt;COLUMNS($F$7:AK$7),"",INDEX(TableDiv[[GASB]:[GASB]],_xlfn.AGGREGATE(15,3,(TableDiv[[Agency]:[Agency]]=$E946)/(TableDiv[[Agency]:[Agency]]=$E946)*(ROW(TableDiv[Agency])-ROW(TableDiv[[#Headers],[Agency]])),COLUMNS($F$7:AK$7))))</f>
        <v/>
      </c>
      <c r="AL946" s="1069" t="str" cm="1">
        <f t="array" ref="AL946">IF($D946&lt;COLUMNS($F$7:AL$7),"",INDEX(TableDiv[[GASB]:[GASB]],_xlfn.AGGREGATE(15,3,(TableDiv[[Agency]:[Agency]]=$E946)/(TableDiv[[Agency]:[Agency]]=$E946)*(ROW(TableDiv[Agency])-ROW(TableDiv[[#Headers],[Agency]])),COLUMNS($F$7:AL$7))))</f>
        <v/>
      </c>
      <c r="AM946" s="1069" t="str" cm="1">
        <f t="array" ref="AM946">IF($D946&lt;COLUMNS($F$7:AM$7),"",INDEX(TableDiv[[GASB]:[GASB]],_xlfn.AGGREGATE(15,3,(TableDiv[[Agency]:[Agency]]=$E946)/(TableDiv[[Agency]:[Agency]]=$E946)*(ROW(TableDiv[Agency])-ROW(TableDiv[[#Headers],[Agency]])),COLUMNS($F$7:AM$7))))</f>
        <v/>
      </c>
      <c r="AN946" s="1069"/>
      <c r="AO946" s="1069"/>
      <c r="AP946" s="1069"/>
      <c r="AQ946" s="1069"/>
      <c r="AR946" s="1069"/>
      <c r="AS946" s="1069"/>
    </row>
    <row r="947" spans="1:45">
      <c r="A947" s="1069"/>
      <c r="B947" s="1069"/>
      <c r="C947" s="1069"/>
      <c r="W947" s="1069" t="str" cm="1">
        <f t="array" ref="W947">IF($D947&lt;COLUMNS($F$7:W$7),"",INDEX(TableDiv[[GASB]:[GASB]],_xlfn.AGGREGATE(15,3,(TableDiv[[Agency]:[Agency]]=$E947)/(TableDiv[[Agency]:[Agency]]=$E947)*(ROW(TableDiv[Agency])-ROW(TableDiv[[#Headers],[Agency]])),COLUMNS($F$7:W$7))))</f>
        <v/>
      </c>
      <c r="X947" s="1069" t="str" cm="1">
        <f t="array" ref="X947">IF($D947&lt;COLUMNS($F$7:X$7),"",INDEX(TableDiv[[GASB]:[GASB]],_xlfn.AGGREGATE(15,3,(TableDiv[[Agency]:[Agency]]=$E947)/(TableDiv[[Agency]:[Agency]]=$E947)*(ROW(TableDiv[Agency])-ROW(TableDiv[[#Headers],[Agency]])),COLUMNS($F$7:X$7))))</f>
        <v/>
      </c>
      <c r="Y947" s="1069" t="str" cm="1">
        <f t="array" ref="Y947">IF($D947&lt;COLUMNS($F$7:Y$7),"",INDEX(TableDiv[[GASB]:[GASB]],_xlfn.AGGREGATE(15,3,(TableDiv[[Agency]:[Agency]]=$E947)/(TableDiv[[Agency]:[Agency]]=$E947)*(ROW(TableDiv[Agency])-ROW(TableDiv[[#Headers],[Agency]])),COLUMNS($F$7:Y$7))))</f>
        <v/>
      </c>
      <c r="Z947" s="1069" t="str" cm="1">
        <f t="array" ref="Z947">IF($D947&lt;COLUMNS($F$7:Z$7),"",INDEX(TableDiv[[GASB]:[GASB]],_xlfn.AGGREGATE(15,3,(TableDiv[[Agency]:[Agency]]=$E947)/(TableDiv[[Agency]:[Agency]]=$E947)*(ROW(TableDiv[Agency])-ROW(TableDiv[[#Headers],[Agency]])),COLUMNS($F$7:Z$7))))</f>
        <v/>
      </c>
      <c r="AA947" s="1069" t="str" cm="1">
        <f t="array" ref="AA947">IF($D947&lt;COLUMNS($F$7:AA$7),"",INDEX(TableDiv[[GASB]:[GASB]],_xlfn.AGGREGATE(15,3,(TableDiv[[Agency]:[Agency]]=$E947)/(TableDiv[[Agency]:[Agency]]=$E947)*(ROW(TableDiv[Agency])-ROW(TableDiv[[#Headers],[Agency]])),COLUMNS($F$7:AA$7))))</f>
        <v/>
      </c>
      <c r="AB947" s="1069" t="str" cm="1">
        <f t="array" ref="AB947">IF($D947&lt;COLUMNS($F$7:AB$7),"",INDEX(TableDiv[[GASB]:[GASB]],_xlfn.AGGREGATE(15,3,(TableDiv[[Agency]:[Agency]]=$E947)/(TableDiv[[Agency]:[Agency]]=$E947)*(ROW(TableDiv[Agency])-ROW(TableDiv[[#Headers],[Agency]])),COLUMNS($F$7:AB$7))))</f>
        <v/>
      </c>
      <c r="AC947" s="1069" t="str" cm="1">
        <f t="array" ref="AC947">IF($D947&lt;COLUMNS($F$7:AC$7),"",INDEX(TableDiv[[GASB]:[GASB]],_xlfn.AGGREGATE(15,3,(TableDiv[[Agency]:[Agency]]=$E947)/(TableDiv[[Agency]:[Agency]]=$E947)*(ROW(TableDiv[Agency])-ROW(TableDiv[[#Headers],[Agency]])),COLUMNS($F$7:AC$7))))</f>
        <v/>
      </c>
      <c r="AD947" s="1069" t="str" cm="1">
        <f t="array" ref="AD947">IF($D947&lt;COLUMNS($F$7:AD$7),"",INDEX(TableDiv[[GASB]:[GASB]],_xlfn.AGGREGATE(15,3,(TableDiv[[Agency]:[Agency]]=$E947)/(TableDiv[[Agency]:[Agency]]=$E947)*(ROW(TableDiv[Agency])-ROW(TableDiv[[#Headers],[Agency]])),COLUMNS($F$7:AD$7))))</f>
        <v/>
      </c>
      <c r="AE947" s="1069" t="str" cm="1">
        <f t="array" ref="AE947">IF($D947&lt;COLUMNS($F$7:AE$7),"",INDEX(TableDiv[[GASB]:[GASB]],_xlfn.AGGREGATE(15,3,(TableDiv[[Agency]:[Agency]]=$E947)/(TableDiv[[Agency]:[Agency]]=$E947)*(ROW(TableDiv[Agency])-ROW(TableDiv[[#Headers],[Agency]])),COLUMNS($F$7:AE$7))))</f>
        <v/>
      </c>
      <c r="AF947" s="1069" t="str" cm="1">
        <f t="array" ref="AF947">IF($D947&lt;COLUMNS($F$7:AF$7),"",INDEX(TableDiv[[GASB]:[GASB]],_xlfn.AGGREGATE(15,3,(TableDiv[[Agency]:[Agency]]=$E947)/(TableDiv[[Agency]:[Agency]]=$E947)*(ROW(TableDiv[Agency])-ROW(TableDiv[[#Headers],[Agency]])),COLUMNS($F$7:AF$7))))</f>
        <v/>
      </c>
      <c r="AG947" s="1069" t="str" cm="1">
        <f t="array" ref="AG947">IF($D947&lt;COLUMNS($F$7:AG$7),"",INDEX(TableDiv[[GASB]:[GASB]],_xlfn.AGGREGATE(15,3,(TableDiv[[Agency]:[Agency]]=$E947)/(TableDiv[[Agency]:[Agency]]=$E947)*(ROW(TableDiv[Agency])-ROW(TableDiv[[#Headers],[Agency]])),COLUMNS($F$7:AG$7))))</f>
        <v/>
      </c>
      <c r="AH947" s="1069" t="str" cm="1">
        <f t="array" ref="AH947">IF($D947&lt;COLUMNS($F$7:AH$7),"",INDEX(TableDiv[[GASB]:[GASB]],_xlfn.AGGREGATE(15,3,(TableDiv[[Agency]:[Agency]]=$E947)/(TableDiv[[Agency]:[Agency]]=$E947)*(ROW(TableDiv[Agency])-ROW(TableDiv[[#Headers],[Agency]])),COLUMNS($F$7:AH$7))))</f>
        <v/>
      </c>
      <c r="AI947" s="1069" t="str" cm="1">
        <f t="array" ref="AI947">IF($D947&lt;COLUMNS($F$7:AI$7),"",INDEX(TableDiv[[GASB]:[GASB]],_xlfn.AGGREGATE(15,3,(TableDiv[[Agency]:[Agency]]=$E947)/(TableDiv[[Agency]:[Agency]]=$E947)*(ROW(TableDiv[Agency])-ROW(TableDiv[[#Headers],[Agency]])),COLUMNS($F$7:AI$7))))</f>
        <v/>
      </c>
      <c r="AJ947" s="1069" t="str" cm="1">
        <f t="array" ref="AJ947">IF($D947&lt;COLUMNS($F$7:AJ$7),"",INDEX(TableDiv[[GASB]:[GASB]],_xlfn.AGGREGATE(15,3,(TableDiv[[Agency]:[Agency]]=$E947)/(TableDiv[[Agency]:[Agency]]=$E947)*(ROW(TableDiv[Agency])-ROW(TableDiv[[#Headers],[Agency]])),COLUMNS($F$7:AJ$7))))</f>
        <v/>
      </c>
      <c r="AK947" s="1069" t="str" cm="1">
        <f t="array" ref="AK947">IF($D947&lt;COLUMNS($F$7:AK$7),"",INDEX(TableDiv[[GASB]:[GASB]],_xlfn.AGGREGATE(15,3,(TableDiv[[Agency]:[Agency]]=$E947)/(TableDiv[[Agency]:[Agency]]=$E947)*(ROW(TableDiv[Agency])-ROW(TableDiv[[#Headers],[Agency]])),COLUMNS($F$7:AK$7))))</f>
        <v/>
      </c>
      <c r="AL947" s="1069" t="str" cm="1">
        <f t="array" ref="AL947">IF($D947&lt;COLUMNS($F$7:AL$7),"",INDEX(TableDiv[[GASB]:[GASB]],_xlfn.AGGREGATE(15,3,(TableDiv[[Agency]:[Agency]]=$E947)/(TableDiv[[Agency]:[Agency]]=$E947)*(ROW(TableDiv[Agency])-ROW(TableDiv[[#Headers],[Agency]])),COLUMNS($F$7:AL$7))))</f>
        <v/>
      </c>
      <c r="AM947" s="1069" t="str" cm="1">
        <f t="array" ref="AM947">IF($D947&lt;COLUMNS($F$7:AM$7),"",INDEX(TableDiv[[GASB]:[GASB]],_xlfn.AGGREGATE(15,3,(TableDiv[[Agency]:[Agency]]=$E947)/(TableDiv[[Agency]:[Agency]]=$E947)*(ROW(TableDiv[Agency])-ROW(TableDiv[[#Headers],[Agency]])),COLUMNS($F$7:AM$7))))</f>
        <v/>
      </c>
      <c r="AN947" s="1069"/>
      <c r="AO947" s="1069"/>
      <c r="AP947" s="1069"/>
      <c r="AQ947" s="1069"/>
      <c r="AR947" s="1069"/>
      <c r="AS947" s="1069"/>
    </row>
    <row r="948" spans="1:45">
      <c r="A948" s="1069"/>
      <c r="B948" s="1069"/>
      <c r="C948" s="1069"/>
      <c r="W948" s="1069" t="str" cm="1">
        <f t="array" ref="W948">IF($D948&lt;COLUMNS($F$7:W$7),"",INDEX(TableDiv[[GASB]:[GASB]],_xlfn.AGGREGATE(15,3,(TableDiv[[Agency]:[Agency]]=$E948)/(TableDiv[[Agency]:[Agency]]=$E948)*(ROW(TableDiv[Agency])-ROW(TableDiv[[#Headers],[Agency]])),COLUMNS($F$7:W$7))))</f>
        <v/>
      </c>
      <c r="X948" s="1069" t="str" cm="1">
        <f t="array" ref="X948">IF($D948&lt;COLUMNS($F$7:X$7),"",INDEX(TableDiv[[GASB]:[GASB]],_xlfn.AGGREGATE(15,3,(TableDiv[[Agency]:[Agency]]=$E948)/(TableDiv[[Agency]:[Agency]]=$E948)*(ROW(TableDiv[Agency])-ROW(TableDiv[[#Headers],[Agency]])),COLUMNS($F$7:X$7))))</f>
        <v/>
      </c>
      <c r="Y948" s="1069" t="str" cm="1">
        <f t="array" ref="Y948">IF($D948&lt;COLUMNS($F$7:Y$7),"",INDEX(TableDiv[[GASB]:[GASB]],_xlfn.AGGREGATE(15,3,(TableDiv[[Agency]:[Agency]]=$E948)/(TableDiv[[Agency]:[Agency]]=$E948)*(ROW(TableDiv[Agency])-ROW(TableDiv[[#Headers],[Agency]])),COLUMNS($F$7:Y$7))))</f>
        <v/>
      </c>
      <c r="Z948" s="1069" t="str" cm="1">
        <f t="array" ref="Z948">IF($D948&lt;COLUMNS($F$7:Z$7),"",INDEX(TableDiv[[GASB]:[GASB]],_xlfn.AGGREGATE(15,3,(TableDiv[[Agency]:[Agency]]=$E948)/(TableDiv[[Agency]:[Agency]]=$E948)*(ROW(TableDiv[Agency])-ROW(TableDiv[[#Headers],[Agency]])),COLUMNS($F$7:Z$7))))</f>
        <v/>
      </c>
      <c r="AA948" s="1069" t="str" cm="1">
        <f t="array" ref="AA948">IF($D948&lt;COLUMNS($F$7:AA$7),"",INDEX(TableDiv[[GASB]:[GASB]],_xlfn.AGGREGATE(15,3,(TableDiv[[Agency]:[Agency]]=$E948)/(TableDiv[[Agency]:[Agency]]=$E948)*(ROW(TableDiv[Agency])-ROW(TableDiv[[#Headers],[Agency]])),COLUMNS($F$7:AA$7))))</f>
        <v/>
      </c>
      <c r="AB948" s="1069" t="str" cm="1">
        <f t="array" ref="AB948">IF($D948&lt;COLUMNS($F$7:AB$7),"",INDEX(TableDiv[[GASB]:[GASB]],_xlfn.AGGREGATE(15,3,(TableDiv[[Agency]:[Agency]]=$E948)/(TableDiv[[Agency]:[Agency]]=$E948)*(ROW(TableDiv[Agency])-ROW(TableDiv[[#Headers],[Agency]])),COLUMNS($F$7:AB$7))))</f>
        <v/>
      </c>
      <c r="AC948" s="1069" t="str" cm="1">
        <f t="array" ref="AC948">IF($D948&lt;COLUMNS($F$7:AC$7),"",INDEX(TableDiv[[GASB]:[GASB]],_xlfn.AGGREGATE(15,3,(TableDiv[[Agency]:[Agency]]=$E948)/(TableDiv[[Agency]:[Agency]]=$E948)*(ROW(TableDiv[Agency])-ROW(TableDiv[[#Headers],[Agency]])),COLUMNS($F$7:AC$7))))</f>
        <v/>
      </c>
      <c r="AD948" s="1069" t="str" cm="1">
        <f t="array" ref="AD948">IF($D948&lt;COLUMNS($F$7:AD$7),"",INDEX(TableDiv[[GASB]:[GASB]],_xlfn.AGGREGATE(15,3,(TableDiv[[Agency]:[Agency]]=$E948)/(TableDiv[[Agency]:[Agency]]=$E948)*(ROW(TableDiv[Agency])-ROW(TableDiv[[#Headers],[Agency]])),COLUMNS($F$7:AD$7))))</f>
        <v/>
      </c>
      <c r="AE948" s="1069" t="str" cm="1">
        <f t="array" ref="AE948">IF($D948&lt;COLUMNS($F$7:AE$7),"",INDEX(TableDiv[[GASB]:[GASB]],_xlfn.AGGREGATE(15,3,(TableDiv[[Agency]:[Agency]]=$E948)/(TableDiv[[Agency]:[Agency]]=$E948)*(ROW(TableDiv[Agency])-ROW(TableDiv[[#Headers],[Agency]])),COLUMNS($F$7:AE$7))))</f>
        <v/>
      </c>
      <c r="AF948" s="1069" t="str" cm="1">
        <f t="array" ref="AF948">IF($D948&lt;COLUMNS($F$7:AF$7),"",INDEX(TableDiv[[GASB]:[GASB]],_xlfn.AGGREGATE(15,3,(TableDiv[[Agency]:[Agency]]=$E948)/(TableDiv[[Agency]:[Agency]]=$E948)*(ROW(TableDiv[Agency])-ROW(TableDiv[[#Headers],[Agency]])),COLUMNS($F$7:AF$7))))</f>
        <v/>
      </c>
      <c r="AG948" s="1069" t="str" cm="1">
        <f t="array" ref="AG948">IF($D948&lt;COLUMNS($F$7:AG$7),"",INDEX(TableDiv[[GASB]:[GASB]],_xlfn.AGGREGATE(15,3,(TableDiv[[Agency]:[Agency]]=$E948)/(TableDiv[[Agency]:[Agency]]=$E948)*(ROW(TableDiv[Agency])-ROW(TableDiv[[#Headers],[Agency]])),COLUMNS($F$7:AG$7))))</f>
        <v/>
      </c>
      <c r="AH948" s="1069" t="str" cm="1">
        <f t="array" ref="AH948">IF($D948&lt;COLUMNS($F$7:AH$7),"",INDEX(TableDiv[[GASB]:[GASB]],_xlfn.AGGREGATE(15,3,(TableDiv[[Agency]:[Agency]]=$E948)/(TableDiv[[Agency]:[Agency]]=$E948)*(ROW(TableDiv[Agency])-ROW(TableDiv[[#Headers],[Agency]])),COLUMNS($F$7:AH$7))))</f>
        <v/>
      </c>
      <c r="AI948" s="1069" t="str" cm="1">
        <f t="array" ref="AI948">IF($D948&lt;COLUMNS($F$7:AI$7),"",INDEX(TableDiv[[GASB]:[GASB]],_xlfn.AGGREGATE(15,3,(TableDiv[[Agency]:[Agency]]=$E948)/(TableDiv[[Agency]:[Agency]]=$E948)*(ROW(TableDiv[Agency])-ROW(TableDiv[[#Headers],[Agency]])),COLUMNS($F$7:AI$7))))</f>
        <v/>
      </c>
      <c r="AJ948" s="1069" t="str" cm="1">
        <f t="array" ref="AJ948">IF($D948&lt;COLUMNS($F$7:AJ$7),"",INDEX(TableDiv[[GASB]:[GASB]],_xlfn.AGGREGATE(15,3,(TableDiv[[Agency]:[Agency]]=$E948)/(TableDiv[[Agency]:[Agency]]=$E948)*(ROW(TableDiv[Agency])-ROW(TableDiv[[#Headers],[Agency]])),COLUMNS($F$7:AJ$7))))</f>
        <v/>
      </c>
      <c r="AK948" s="1069" t="str" cm="1">
        <f t="array" ref="AK948">IF($D948&lt;COLUMNS($F$7:AK$7),"",INDEX(TableDiv[[GASB]:[GASB]],_xlfn.AGGREGATE(15,3,(TableDiv[[Agency]:[Agency]]=$E948)/(TableDiv[[Agency]:[Agency]]=$E948)*(ROW(TableDiv[Agency])-ROW(TableDiv[[#Headers],[Agency]])),COLUMNS($F$7:AK$7))))</f>
        <v/>
      </c>
      <c r="AL948" s="1069" t="str" cm="1">
        <f t="array" ref="AL948">IF($D948&lt;COLUMNS($F$7:AL$7),"",INDEX(TableDiv[[GASB]:[GASB]],_xlfn.AGGREGATE(15,3,(TableDiv[[Agency]:[Agency]]=$E948)/(TableDiv[[Agency]:[Agency]]=$E948)*(ROW(TableDiv[Agency])-ROW(TableDiv[[#Headers],[Agency]])),COLUMNS($F$7:AL$7))))</f>
        <v/>
      </c>
      <c r="AM948" s="1069" t="str" cm="1">
        <f t="array" ref="AM948">IF($D948&lt;COLUMNS($F$7:AM$7),"",INDEX(TableDiv[[GASB]:[GASB]],_xlfn.AGGREGATE(15,3,(TableDiv[[Agency]:[Agency]]=$E948)/(TableDiv[[Agency]:[Agency]]=$E948)*(ROW(TableDiv[Agency])-ROW(TableDiv[[#Headers],[Agency]])),COLUMNS($F$7:AM$7))))</f>
        <v/>
      </c>
      <c r="AN948" s="1069"/>
      <c r="AO948" s="1069"/>
      <c r="AP948" s="1069"/>
      <c r="AQ948" s="1069"/>
      <c r="AR948" s="1069"/>
      <c r="AS948" s="1069"/>
    </row>
    <row r="949" spans="1:45">
      <c r="A949" s="1069"/>
      <c r="B949" s="1069"/>
      <c r="C949" s="1069"/>
      <c r="W949" s="1069" t="str" cm="1">
        <f t="array" ref="W949">IF($D949&lt;COLUMNS($F$7:W$7),"",INDEX(TableDiv[[GASB]:[GASB]],_xlfn.AGGREGATE(15,3,(TableDiv[[Agency]:[Agency]]=$E949)/(TableDiv[[Agency]:[Agency]]=$E949)*(ROW(TableDiv[Agency])-ROW(TableDiv[[#Headers],[Agency]])),COLUMNS($F$7:W$7))))</f>
        <v/>
      </c>
      <c r="X949" s="1069" t="str" cm="1">
        <f t="array" ref="X949">IF($D949&lt;COLUMNS($F$7:X$7),"",INDEX(TableDiv[[GASB]:[GASB]],_xlfn.AGGREGATE(15,3,(TableDiv[[Agency]:[Agency]]=$E949)/(TableDiv[[Agency]:[Agency]]=$E949)*(ROW(TableDiv[Agency])-ROW(TableDiv[[#Headers],[Agency]])),COLUMNS($F$7:X$7))))</f>
        <v/>
      </c>
      <c r="Y949" s="1069" t="str" cm="1">
        <f t="array" ref="Y949">IF($D949&lt;COLUMNS($F$7:Y$7),"",INDEX(TableDiv[[GASB]:[GASB]],_xlfn.AGGREGATE(15,3,(TableDiv[[Agency]:[Agency]]=$E949)/(TableDiv[[Agency]:[Agency]]=$E949)*(ROW(TableDiv[Agency])-ROW(TableDiv[[#Headers],[Agency]])),COLUMNS($F$7:Y$7))))</f>
        <v/>
      </c>
      <c r="Z949" s="1069" t="str" cm="1">
        <f t="array" ref="Z949">IF($D949&lt;COLUMNS($F$7:Z$7),"",INDEX(TableDiv[[GASB]:[GASB]],_xlfn.AGGREGATE(15,3,(TableDiv[[Agency]:[Agency]]=$E949)/(TableDiv[[Agency]:[Agency]]=$E949)*(ROW(TableDiv[Agency])-ROW(TableDiv[[#Headers],[Agency]])),COLUMNS($F$7:Z$7))))</f>
        <v/>
      </c>
      <c r="AA949" s="1069" t="str" cm="1">
        <f t="array" ref="AA949">IF($D949&lt;COLUMNS($F$7:AA$7),"",INDEX(TableDiv[[GASB]:[GASB]],_xlfn.AGGREGATE(15,3,(TableDiv[[Agency]:[Agency]]=$E949)/(TableDiv[[Agency]:[Agency]]=$E949)*(ROW(TableDiv[Agency])-ROW(TableDiv[[#Headers],[Agency]])),COLUMNS($F$7:AA$7))))</f>
        <v/>
      </c>
      <c r="AB949" s="1069" t="str" cm="1">
        <f t="array" ref="AB949">IF($D949&lt;COLUMNS($F$7:AB$7),"",INDEX(TableDiv[[GASB]:[GASB]],_xlfn.AGGREGATE(15,3,(TableDiv[[Agency]:[Agency]]=$E949)/(TableDiv[[Agency]:[Agency]]=$E949)*(ROW(TableDiv[Agency])-ROW(TableDiv[[#Headers],[Agency]])),COLUMNS($F$7:AB$7))))</f>
        <v/>
      </c>
      <c r="AC949" s="1069" t="str" cm="1">
        <f t="array" ref="AC949">IF($D949&lt;COLUMNS($F$7:AC$7),"",INDEX(TableDiv[[GASB]:[GASB]],_xlfn.AGGREGATE(15,3,(TableDiv[[Agency]:[Agency]]=$E949)/(TableDiv[[Agency]:[Agency]]=$E949)*(ROW(TableDiv[Agency])-ROW(TableDiv[[#Headers],[Agency]])),COLUMNS($F$7:AC$7))))</f>
        <v/>
      </c>
      <c r="AD949" s="1069" t="str" cm="1">
        <f t="array" ref="AD949">IF($D949&lt;COLUMNS($F$7:AD$7),"",INDEX(TableDiv[[GASB]:[GASB]],_xlfn.AGGREGATE(15,3,(TableDiv[[Agency]:[Agency]]=$E949)/(TableDiv[[Agency]:[Agency]]=$E949)*(ROW(TableDiv[Agency])-ROW(TableDiv[[#Headers],[Agency]])),COLUMNS($F$7:AD$7))))</f>
        <v/>
      </c>
      <c r="AE949" s="1069" t="str" cm="1">
        <f t="array" ref="AE949">IF($D949&lt;COLUMNS($F$7:AE$7),"",INDEX(TableDiv[[GASB]:[GASB]],_xlfn.AGGREGATE(15,3,(TableDiv[[Agency]:[Agency]]=$E949)/(TableDiv[[Agency]:[Agency]]=$E949)*(ROW(TableDiv[Agency])-ROW(TableDiv[[#Headers],[Agency]])),COLUMNS($F$7:AE$7))))</f>
        <v/>
      </c>
      <c r="AF949" s="1069" t="str" cm="1">
        <f t="array" ref="AF949">IF($D949&lt;COLUMNS($F$7:AF$7),"",INDEX(TableDiv[[GASB]:[GASB]],_xlfn.AGGREGATE(15,3,(TableDiv[[Agency]:[Agency]]=$E949)/(TableDiv[[Agency]:[Agency]]=$E949)*(ROW(TableDiv[Agency])-ROW(TableDiv[[#Headers],[Agency]])),COLUMNS($F$7:AF$7))))</f>
        <v/>
      </c>
      <c r="AG949" s="1069" t="str" cm="1">
        <f t="array" ref="AG949">IF($D949&lt;COLUMNS($F$7:AG$7),"",INDEX(TableDiv[[GASB]:[GASB]],_xlfn.AGGREGATE(15,3,(TableDiv[[Agency]:[Agency]]=$E949)/(TableDiv[[Agency]:[Agency]]=$E949)*(ROW(TableDiv[Agency])-ROW(TableDiv[[#Headers],[Agency]])),COLUMNS($F$7:AG$7))))</f>
        <v/>
      </c>
      <c r="AH949" s="1069" t="str" cm="1">
        <f t="array" ref="AH949">IF($D949&lt;COLUMNS($F$7:AH$7),"",INDEX(TableDiv[[GASB]:[GASB]],_xlfn.AGGREGATE(15,3,(TableDiv[[Agency]:[Agency]]=$E949)/(TableDiv[[Agency]:[Agency]]=$E949)*(ROW(TableDiv[Agency])-ROW(TableDiv[[#Headers],[Agency]])),COLUMNS($F$7:AH$7))))</f>
        <v/>
      </c>
      <c r="AI949" s="1069" t="str" cm="1">
        <f t="array" ref="AI949">IF($D949&lt;COLUMNS($F$7:AI$7),"",INDEX(TableDiv[[GASB]:[GASB]],_xlfn.AGGREGATE(15,3,(TableDiv[[Agency]:[Agency]]=$E949)/(TableDiv[[Agency]:[Agency]]=$E949)*(ROW(TableDiv[Agency])-ROW(TableDiv[[#Headers],[Agency]])),COLUMNS($F$7:AI$7))))</f>
        <v/>
      </c>
      <c r="AJ949" s="1069" t="str" cm="1">
        <f t="array" ref="AJ949">IF($D949&lt;COLUMNS($F$7:AJ$7),"",INDEX(TableDiv[[GASB]:[GASB]],_xlfn.AGGREGATE(15,3,(TableDiv[[Agency]:[Agency]]=$E949)/(TableDiv[[Agency]:[Agency]]=$E949)*(ROW(TableDiv[Agency])-ROW(TableDiv[[#Headers],[Agency]])),COLUMNS($F$7:AJ$7))))</f>
        <v/>
      </c>
      <c r="AK949" s="1069" t="str" cm="1">
        <f t="array" ref="AK949">IF($D949&lt;COLUMNS($F$7:AK$7),"",INDEX(TableDiv[[GASB]:[GASB]],_xlfn.AGGREGATE(15,3,(TableDiv[[Agency]:[Agency]]=$E949)/(TableDiv[[Agency]:[Agency]]=$E949)*(ROW(TableDiv[Agency])-ROW(TableDiv[[#Headers],[Agency]])),COLUMNS($F$7:AK$7))))</f>
        <v/>
      </c>
      <c r="AL949" s="1069" t="str" cm="1">
        <f t="array" ref="AL949">IF($D949&lt;COLUMNS($F$7:AL$7),"",INDEX(TableDiv[[GASB]:[GASB]],_xlfn.AGGREGATE(15,3,(TableDiv[[Agency]:[Agency]]=$E949)/(TableDiv[[Agency]:[Agency]]=$E949)*(ROW(TableDiv[Agency])-ROW(TableDiv[[#Headers],[Agency]])),COLUMNS($F$7:AL$7))))</f>
        <v/>
      </c>
      <c r="AM949" s="1069" t="str" cm="1">
        <f t="array" ref="AM949">IF($D949&lt;COLUMNS($F$7:AM$7),"",INDEX(TableDiv[[GASB]:[GASB]],_xlfn.AGGREGATE(15,3,(TableDiv[[Agency]:[Agency]]=$E949)/(TableDiv[[Agency]:[Agency]]=$E949)*(ROW(TableDiv[Agency])-ROW(TableDiv[[#Headers],[Agency]])),COLUMNS($F$7:AM$7))))</f>
        <v/>
      </c>
      <c r="AN949" s="1069"/>
      <c r="AO949" s="1069"/>
      <c r="AP949" s="1069"/>
      <c r="AQ949" s="1069"/>
      <c r="AR949" s="1069"/>
      <c r="AS949" s="1069"/>
    </row>
    <row r="950" spans="1:45">
      <c r="A950" s="1069"/>
      <c r="B950" s="1069"/>
      <c r="C950" s="1069"/>
      <c r="W950" s="1069" t="str" cm="1">
        <f t="array" ref="W950">IF($D950&lt;COLUMNS($F$7:W$7),"",INDEX(TableDiv[[GASB]:[GASB]],_xlfn.AGGREGATE(15,3,(TableDiv[[Agency]:[Agency]]=$E950)/(TableDiv[[Agency]:[Agency]]=$E950)*(ROW(TableDiv[Agency])-ROW(TableDiv[[#Headers],[Agency]])),COLUMNS($F$7:W$7))))</f>
        <v/>
      </c>
      <c r="X950" s="1069" t="str" cm="1">
        <f t="array" ref="X950">IF($D950&lt;COLUMNS($F$7:X$7),"",INDEX(TableDiv[[GASB]:[GASB]],_xlfn.AGGREGATE(15,3,(TableDiv[[Agency]:[Agency]]=$E950)/(TableDiv[[Agency]:[Agency]]=$E950)*(ROW(TableDiv[Agency])-ROW(TableDiv[[#Headers],[Agency]])),COLUMNS($F$7:X$7))))</f>
        <v/>
      </c>
      <c r="Y950" s="1069" t="str" cm="1">
        <f t="array" ref="Y950">IF($D950&lt;COLUMNS($F$7:Y$7),"",INDEX(TableDiv[[GASB]:[GASB]],_xlfn.AGGREGATE(15,3,(TableDiv[[Agency]:[Agency]]=$E950)/(TableDiv[[Agency]:[Agency]]=$E950)*(ROW(TableDiv[Agency])-ROW(TableDiv[[#Headers],[Agency]])),COLUMNS($F$7:Y$7))))</f>
        <v/>
      </c>
      <c r="Z950" s="1069" t="str" cm="1">
        <f t="array" ref="Z950">IF($D950&lt;COLUMNS($F$7:Z$7),"",INDEX(TableDiv[[GASB]:[GASB]],_xlfn.AGGREGATE(15,3,(TableDiv[[Agency]:[Agency]]=$E950)/(TableDiv[[Agency]:[Agency]]=$E950)*(ROW(TableDiv[Agency])-ROW(TableDiv[[#Headers],[Agency]])),COLUMNS($F$7:Z$7))))</f>
        <v/>
      </c>
      <c r="AA950" s="1069" t="str" cm="1">
        <f t="array" ref="AA950">IF($D950&lt;COLUMNS($F$7:AA$7),"",INDEX(TableDiv[[GASB]:[GASB]],_xlfn.AGGREGATE(15,3,(TableDiv[[Agency]:[Agency]]=$E950)/(TableDiv[[Agency]:[Agency]]=$E950)*(ROW(TableDiv[Agency])-ROW(TableDiv[[#Headers],[Agency]])),COLUMNS($F$7:AA$7))))</f>
        <v/>
      </c>
      <c r="AB950" s="1069" t="str" cm="1">
        <f t="array" ref="AB950">IF($D950&lt;COLUMNS($F$7:AB$7),"",INDEX(TableDiv[[GASB]:[GASB]],_xlfn.AGGREGATE(15,3,(TableDiv[[Agency]:[Agency]]=$E950)/(TableDiv[[Agency]:[Agency]]=$E950)*(ROW(TableDiv[Agency])-ROW(TableDiv[[#Headers],[Agency]])),COLUMNS($F$7:AB$7))))</f>
        <v/>
      </c>
      <c r="AC950" s="1069" t="str" cm="1">
        <f t="array" ref="AC950">IF($D950&lt;COLUMNS($F$7:AC$7),"",INDEX(TableDiv[[GASB]:[GASB]],_xlfn.AGGREGATE(15,3,(TableDiv[[Agency]:[Agency]]=$E950)/(TableDiv[[Agency]:[Agency]]=$E950)*(ROW(TableDiv[Agency])-ROW(TableDiv[[#Headers],[Agency]])),COLUMNS($F$7:AC$7))))</f>
        <v/>
      </c>
      <c r="AD950" s="1069" t="str" cm="1">
        <f t="array" ref="AD950">IF($D950&lt;COLUMNS($F$7:AD$7),"",INDEX(TableDiv[[GASB]:[GASB]],_xlfn.AGGREGATE(15,3,(TableDiv[[Agency]:[Agency]]=$E950)/(TableDiv[[Agency]:[Agency]]=$E950)*(ROW(TableDiv[Agency])-ROW(TableDiv[[#Headers],[Agency]])),COLUMNS($F$7:AD$7))))</f>
        <v/>
      </c>
      <c r="AE950" s="1069" t="str" cm="1">
        <f t="array" ref="AE950">IF($D950&lt;COLUMNS($F$7:AE$7),"",INDEX(TableDiv[[GASB]:[GASB]],_xlfn.AGGREGATE(15,3,(TableDiv[[Agency]:[Agency]]=$E950)/(TableDiv[[Agency]:[Agency]]=$E950)*(ROW(TableDiv[Agency])-ROW(TableDiv[[#Headers],[Agency]])),COLUMNS($F$7:AE$7))))</f>
        <v/>
      </c>
      <c r="AF950" s="1069" t="str" cm="1">
        <f t="array" ref="AF950">IF($D950&lt;COLUMNS($F$7:AF$7),"",INDEX(TableDiv[[GASB]:[GASB]],_xlfn.AGGREGATE(15,3,(TableDiv[[Agency]:[Agency]]=$E950)/(TableDiv[[Agency]:[Agency]]=$E950)*(ROW(TableDiv[Agency])-ROW(TableDiv[[#Headers],[Agency]])),COLUMNS($F$7:AF$7))))</f>
        <v/>
      </c>
      <c r="AG950" s="1069" t="str" cm="1">
        <f t="array" ref="AG950">IF($D950&lt;COLUMNS($F$7:AG$7),"",INDEX(TableDiv[[GASB]:[GASB]],_xlfn.AGGREGATE(15,3,(TableDiv[[Agency]:[Agency]]=$E950)/(TableDiv[[Agency]:[Agency]]=$E950)*(ROW(TableDiv[Agency])-ROW(TableDiv[[#Headers],[Agency]])),COLUMNS($F$7:AG$7))))</f>
        <v/>
      </c>
      <c r="AH950" s="1069" t="str" cm="1">
        <f t="array" ref="AH950">IF($D950&lt;COLUMNS($F$7:AH$7),"",INDEX(TableDiv[[GASB]:[GASB]],_xlfn.AGGREGATE(15,3,(TableDiv[[Agency]:[Agency]]=$E950)/(TableDiv[[Agency]:[Agency]]=$E950)*(ROW(TableDiv[Agency])-ROW(TableDiv[[#Headers],[Agency]])),COLUMNS($F$7:AH$7))))</f>
        <v/>
      </c>
      <c r="AI950" s="1069" t="str" cm="1">
        <f t="array" ref="AI950">IF($D950&lt;COLUMNS($F$7:AI$7),"",INDEX(TableDiv[[GASB]:[GASB]],_xlfn.AGGREGATE(15,3,(TableDiv[[Agency]:[Agency]]=$E950)/(TableDiv[[Agency]:[Agency]]=$E950)*(ROW(TableDiv[Agency])-ROW(TableDiv[[#Headers],[Agency]])),COLUMNS($F$7:AI$7))))</f>
        <v/>
      </c>
      <c r="AJ950" s="1069" t="str" cm="1">
        <f t="array" ref="AJ950">IF($D950&lt;COLUMNS($F$7:AJ$7),"",INDEX(TableDiv[[GASB]:[GASB]],_xlfn.AGGREGATE(15,3,(TableDiv[[Agency]:[Agency]]=$E950)/(TableDiv[[Agency]:[Agency]]=$E950)*(ROW(TableDiv[Agency])-ROW(TableDiv[[#Headers],[Agency]])),COLUMNS($F$7:AJ$7))))</f>
        <v/>
      </c>
      <c r="AK950" s="1069" t="str" cm="1">
        <f t="array" ref="AK950">IF($D950&lt;COLUMNS($F$7:AK$7),"",INDEX(TableDiv[[GASB]:[GASB]],_xlfn.AGGREGATE(15,3,(TableDiv[[Agency]:[Agency]]=$E950)/(TableDiv[[Agency]:[Agency]]=$E950)*(ROW(TableDiv[Agency])-ROW(TableDiv[[#Headers],[Agency]])),COLUMNS($F$7:AK$7))))</f>
        <v/>
      </c>
      <c r="AL950" s="1069" t="str" cm="1">
        <f t="array" ref="AL950">IF($D950&lt;COLUMNS($F$7:AL$7),"",INDEX(TableDiv[[GASB]:[GASB]],_xlfn.AGGREGATE(15,3,(TableDiv[[Agency]:[Agency]]=$E950)/(TableDiv[[Agency]:[Agency]]=$E950)*(ROW(TableDiv[Agency])-ROW(TableDiv[[#Headers],[Agency]])),COLUMNS($F$7:AL$7))))</f>
        <v/>
      </c>
      <c r="AM950" s="1069" t="str" cm="1">
        <f t="array" ref="AM950">IF($D950&lt;COLUMNS($F$7:AM$7),"",INDEX(TableDiv[[GASB]:[GASB]],_xlfn.AGGREGATE(15,3,(TableDiv[[Agency]:[Agency]]=$E950)/(TableDiv[[Agency]:[Agency]]=$E950)*(ROW(TableDiv[Agency])-ROW(TableDiv[[#Headers],[Agency]])),COLUMNS($F$7:AM$7))))</f>
        <v/>
      </c>
      <c r="AN950" s="1069"/>
      <c r="AO950" s="1069"/>
      <c r="AP950" s="1069"/>
      <c r="AQ950" s="1069"/>
      <c r="AR950" s="1069"/>
      <c r="AS950" s="1069"/>
    </row>
    <row r="951" spans="1:45">
      <c r="A951" s="1069"/>
      <c r="B951" s="1069"/>
      <c r="C951" s="1069"/>
      <c r="W951" s="1069" t="str" cm="1">
        <f t="array" ref="W951">IF($D951&lt;COLUMNS($F$7:W$7),"",INDEX(TableDiv[[GASB]:[GASB]],_xlfn.AGGREGATE(15,3,(TableDiv[[Agency]:[Agency]]=$E951)/(TableDiv[[Agency]:[Agency]]=$E951)*(ROW(TableDiv[Agency])-ROW(TableDiv[[#Headers],[Agency]])),COLUMNS($F$7:W$7))))</f>
        <v/>
      </c>
      <c r="X951" s="1069" t="str" cm="1">
        <f t="array" ref="X951">IF($D951&lt;COLUMNS($F$7:X$7),"",INDEX(TableDiv[[GASB]:[GASB]],_xlfn.AGGREGATE(15,3,(TableDiv[[Agency]:[Agency]]=$E951)/(TableDiv[[Agency]:[Agency]]=$E951)*(ROW(TableDiv[Agency])-ROW(TableDiv[[#Headers],[Agency]])),COLUMNS($F$7:X$7))))</f>
        <v/>
      </c>
      <c r="Y951" s="1069" t="str" cm="1">
        <f t="array" ref="Y951">IF($D951&lt;COLUMNS($F$7:Y$7),"",INDEX(TableDiv[[GASB]:[GASB]],_xlfn.AGGREGATE(15,3,(TableDiv[[Agency]:[Agency]]=$E951)/(TableDiv[[Agency]:[Agency]]=$E951)*(ROW(TableDiv[Agency])-ROW(TableDiv[[#Headers],[Agency]])),COLUMNS($F$7:Y$7))))</f>
        <v/>
      </c>
      <c r="Z951" s="1069" t="str" cm="1">
        <f t="array" ref="Z951">IF($D951&lt;COLUMNS($F$7:Z$7),"",INDEX(TableDiv[[GASB]:[GASB]],_xlfn.AGGREGATE(15,3,(TableDiv[[Agency]:[Agency]]=$E951)/(TableDiv[[Agency]:[Agency]]=$E951)*(ROW(TableDiv[Agency])-ROW(TableDiv[[#Headers],[Agency]])),COLUMNS($F$7:Z$7))))</f>
        <v/>
      </c>
      <c r="AA951" s="1069" t="str" cm="1">
        <f t="array" ref="AA951">IF($D951&lt;COLUMNS($F$7:AA$7),"",INDEX(TableDiv[[GASB]:[GASB]],_xlfn.AGGREGATE(15,3,(TableDiv[[Agency]:[Agency]]=$E951)/(TableDiv[[Agency]:[Agency]]=$E951)*(ROW(TableDiv[Agency])-ROW(TableDiv[[#Headers],[Agency]])),COLUMNS($F$7:AA$7))))</f>
        <v/>
      </c>
      <c r="AB951" s="1069" t="str" cm="1">
        <f t="array" ref="AB951">IF($D951&lt;COLUMNS($F$7:AB$7),"",INDEX(TableDiv[[GASB]:[GASB]],_xlfn.AGGREGATE(15,3,(TableDiv[[Agency]:[Agency]]=$E951)/(TableDiv[[Agency]:[Agency]]=$E951)*(ROW(TableDiv[Agency])-ROW(TableDiv[[#Headers],[Agency]])),COLUMNS($F$7:AB$7))))</f>
        <v/>
      </c>
      <c r="AC951" s="1069" t="str" cm="1">
        <f t="array" ref="AC951">IF($D951&lt;COLUMNS($F$7:AC$7),"",INDEX(TableDiv[[GASB]:[GASB]],_xlfn.AGGREGATE(15,3,(TableDiv[[Agency]:[Agency]]=$E951)/(TableDiv[[Agency]:[Agency]]=$E951)*(ROW(TableDiv[Agency])-ROW(TableDiv[[#Headers],[Agency]])),COLUMNS($F$7:AC$7))))</f>
        <v/>
      </c>
      <c r="AD951" s="1069" t="str" cm="1">
        <f t="array" ref="AD951">IF($D951&lt;COLUMNS($F$7:AD$7),"",INDEX(TableDiv[[GASB]:[GASB]],_xlfn.AGGREGATE(15,3,(TableDiv[[Agency]:[Agency]]=$E951)/(TableDiv[[Agency]:[Agency]]=$E951)*(ROW(TableDiv[Agency])-ROW(TableDiv[[#Headers],[Agency]])),COLUMNS($F$7:AD$7))))</f>
        <v/>
      </c>
      <c r="AE951" s="1069" t="str" cm="1">
        <f t="array" ref="AE951">IF($D951&lt;COLUMNS($F$7:AE$7),"",INDEX(TableDiv[[GASB]:[GASB]],_xlfn.AGGREGATE(15,3,(TableDiv[[Agency]:[Agency]]=$E951)/(TableDiv[[Agency]:[Agency]]=$E951)*(ROW(TableDiv[Agency])-ROW(TableDiv[[#Headers],[Agency]])),COLUMNS($F$7:AE$7))))</f>
        <v/>
      </c>
      <c r="AF951" s="1069" t="str" cm="1">
        <f t="array" ref="AF951">IF($D951&lt;COLUMNS($F$7:AF$7),"",INDEX(TableDiv[[GASB]:[GASB]],_xlfn.AGGREGATE(15,3,(TableDiv[[Agency]:[Agency]]=$E951)/(TableDiv[[Agency]:[Agency]]=$E951)*(ROW(TableDiv[Agency])-ROW(TableDiv[[#Headers],[Agency]])),COLUMNS($F$7:AF$7))))</f>
        <v/>
      </c>
      <c r="AG951" s="1069" t="str" cm="1">
        <f t="array" ref="AG951">IF($D951&lt;COLUMNS($F$7:AG$7),"",INDEX(TableDiv[[GASB]:[GASB]],_xlfn.AGGREGATE(15,3,(TableDiv[[Agency]:[Agency]]=$E951)/(TableDiv[[Agency]:[Agency]]=$E951)*(ROW(TableDiv[Agency])-ROW(TableDiv[[#Headers],[Agency]])),COLUMNS($F$7:AG$7))))</f>
        <v/>
      </c>
      <c r="AH951" s="1069" t="str" cm="1">
        <f t="array" ref="AH951">IF($D951&lt;COLUMNS($F$7:AH$7),"",INDEX(TableDiv[[GASB]:[GASB]],_xlfn.AGGREGATE(15,3,(TableDiv[[Agency]:[Agency]]=$E951)/(TableDiv[[Agency]:[Agency]]=$E951)*(ROW(TableDiv[Agency])-ROW(TableDiv[[#Headers],[Agency]])),COLUMNS($F$7:AH$7))))</f>
        <v/>
      </c>
      <c r="AI951" s="1069" t="str" cm="1">
        <f t="array" ref="AI951">IF($D951&lt;COLUMNS($F$7:AI$7),"",INDEX(TableDiv[[GASB]:[GASB]],_xlfn.AGGREGATE(15,3,(TableDiv[[Agency]:[Agency]]=$E951)/(TableDiv[[Agency]:[Agency]]=$E951)*(ROW(TableDiv[Agency])-ROW(TableDiv[[#Headers],[Agency]])),COLUMNS($F$7:AI$7))))</f>
        <v/>
      </c>
      <c r="AJ951" s="1069" t="str" cm="1">
        <f t="array" ref="AJ951">IF($D951&lt;COLUMNS($F$7:AJ$7),"",INDEX(TableDiv[[GASB]:[GASB]],_xlfn.AGGREGATE(15,3,(TableDiv[[Agency]:[Agency]]=$E951)/(TableDiv[[Agency]:[Agency]]=$E951)*(ROW(TableDiv[Agency])-ROW(TableDiv[[#Headers],[Agency]])),COLUMNS($F$7:AJ$7))))</f>
        <v/>
      </c>
      <c r="AK951" s="1069" t="str" cm="1">
        <f t="array" ref="AK951">IF($D951&lt;COLUMNS($F$7:AK$7),"",INDEX(TableDiv[[GASB]:[GASB]],_xlfn.AGGREGATE(15,3,(TableDiv[[Agency]:[Agency]]=$E951)/(TableDiv[[Agency]:[Agency]]=$E951)*(ROW(TableDiv[Agency])-ROW(TableDiv[[#Headers],[Agency]])),COLUMNS($F$7:AK$7))))</f>
        <v/>
      </c>
      <c r="AL951" s="1069" t="str" cm="1">
        <f t="array" ref="AL951">IF($D951&lt;COLUMNS($F$7:AL$7),"",INDEX(TableDiv[[GASB]:[GASB]],_xlfn.AGGREGATE(15,3,(TableDiv[[Agency]:[Agency]]=$E951)/(TableDiv[[Agency]:[Agency]]=$E951)*(ROW(TableDiv[Agency])-ROW(TableDiv[[#Headers],[Agency]])),COLUMNS($F$7:AL$7))))</f>
        <v/>
      </c>
      <c r="AM951" s="1069" t="str" cm="1">
        <f t="array" ref="AM951">IF($D951&lt;COLUMNS($F$7:AM$7),"",INDEX(TableDiv[[GASB]:[GASB]],_xlfn.AGGREGATE(15,3,(TableDiv[[Agency]:[Agency]]=$E951)/(TableDiv[[Agency]:[Agency]]=$E951)*(ROW(TableDiv[Agency])-ROW(TableDiv[[#Headers],[Agency]])),COLUMNS($F$7:AM$7))))</f>
        <v/>
      </c>
      <c r="AN951" s="1069"/>
      <c r="AO951" s="1069"/>
      <c r="AP951" s="1069"/>
      <c r="AQ951" s="1069"/>
      <c r="AR951" s="1069"/>
      <c r="AS951" s="1069"/>
    </row>
    <row r="952" spans="1:45">
      <c r="A952" s="1069"/>
      <c r="B952" s="1069"/>
      <c r="C952" s="1069"/>
      <c r="W952" s="1069" t="str" cm="1">
        <f t="array" ref="W952">IF($D952&lt;COLUMNS($F$7:W$7),"",INDEX(TableDiv[[GASB]:[GASB]],_xlfn.AGGREGATE(15,3,(TableDiv[[Agency]:[Agency]]=$E952)/(TableDiv[[Agency]:[Agency]]=$E952)*(ROW(TableDiv[Agency])-ROW(TableDiv[[#Headers],[Agency]])),COLUMNS($F$7:W$7))))</f>
        <v/>
      </c>
      <c r="X952" s="1069" t="str" cm="1">
        <f t="array" ref="X952">IF($D952&lt;COLUMNS($F$7:X$7),"",INDEX(TableDiv[[GASB]:[GASB]],_xlfn.AGGREGATE(15,3,(TableDiv[[Agency]:[Agency]]=$E952)/(TableDiv[[Agency]:[Agency]]=$E952)*(ROW(TableDiv[Agency])-ROW(TableDiv[[#Headers],[Agency]])),COLUMNS($F$7:X$7))))</f>
        <v/>
      </c>
      <c r="Y952" s="1069" t="str" cm="1">
        <f t="array" ref="Y952">IF($D952&lt;COLUMNS($F$7:Y$7),"",INDEX(TableDiv[[GASB]:[GASB]],_xlfn.AGGREGATE(15,3,(TableDiv[[Agency]:[Agency]]=$E952)/(TableDiv[[Agency]:[Agency]]=$E952)*(ROW(TableDiv[Agency])-ROW(TableDiv[[#Headers],[Agency]])),COLUMNS($F$7:Y$7))))</f>
        <v/>
      </c>
      <c r="Z952" s="1069" t="str" cm="1">
        <f t="array" ref="Z952">IF($D952&lt;COLUMNS($F$7:Z$7),"",INDEX(TableDiv[[GASB]:[GASB]],_xlfn.AGGREGATE(15,3,(TableDiv[[Agency]:[Agency]]=$E952)/(TableDiv[[Agency]:[Agency]]=$E952)*(ROW(TableDiv[Agency])-ROW(TableDiv[[#Headers],[Agency]])),COLUMNS($F$7:Z$7))))</f>
        <v/>
      </c>
      <c r="AA952" s="1069" t="str" cm="1">
        <f t="array" ref="AA952">IF($D952&lt;COLUMNS($F$7:AA$7),"",INDEX(TableDiv[[GASB]:[GASB]],_xlfn.AGGREGATE(15,3,(TableDiv[[Agency]:[Agency]]=$E952)/(TableDiv[[Agency]:[Agency]]=$E952)*(ROW(TableDiv[Agency])-ROW(TableDiv[[#Headers],[Agency]])),COLUMNS($F$7:AA$7))))</f>
        <v/>
      </c>
      <c r="AB952" s="1069" t="str" cm="1">
        <f t="array" ref="AB952">IF($D952&lt;COLUMNS($F$7:AB$7),"",INDEX(TableDiv[[GASB]:[GASB]],_xlfn.AGGREGATE(15,3,(TableDiv[[Agency]:[Agency]]=$E952)/(TableDiv[[Agency]:[Agency]]=$E952)*(ROW(TableDiv[Agency])-ROW(TableDiv[[#Headers],[Agency]])),COLUMNS($F$7:AB$7))))</f>
        <v/>
      </c>
      <c r="AC952" s="1069" t="str" cm="1">
        <f t="array" ref="AC952">IF($D952&lt;COLUMNS($F$7:AC$7),"",INDEX(TableDiv[[GASB]:[GASB]],_xlfn.AGGREGATE(15,3,(TableDiv[[Agency]:[Agency]]=$E952)/(TableDiv[[Agency]:[Agency]]=$E952)*(ROW(TableDiv[Agency])-ROW(TableDiv[[#Headers],[Agency]])),COLUMNS($F$7:AC$7))))</f>
        <v/>
      </c>
      <c r="AD952" s="1069" t="str" cm="1">
        <f t="array" ref="AD952">IF($D952&lt;COLUMNS($F$7:AD$7),"",INDEX(TableDiv[[GASB]:[GASB]],_xlfn.AGGREGATE(15,3,(TableDiv[[Agency]:[Agency]]=$E952)/(TableDiv[[Agency]:[Agency]]=$E952)*(ROW(TableDiv[Agency])-ROW(TableDiv[[#Headers],[Agency]])),COLUMNS($F$7:AD$7))))</f>
        <v/>
      </c>
      <c r="AE952" s="1069" t="str" cm="1">
        <f t="array" ref="AE952">IF($D952&lt;COLUMNS($F$7:AE$7),"",INDEX(TableDiv[[GASB]:[GASB]],_xlfn.AGGREGATE(15,3,(TableDiv[[Agency]:[Agency]]=$E952)/(TableDiv[[Agency]:[Agency]]=$E952)*(ROW(TableDiv[Agency])-ROW(TableDiv[[#Headers],[Agency]])),COLUMNS($F$7:AE$7))))</f>
        <v/>
      </c>
      <c r="AF952" s="1069" t="str" cm="1">
        <f t="array" ref="AF952">IF($D952&lt;COLUMNS($F$7:AF$7),"",INDEX(TableDiv[[GASB]:[GASB]],_xlfn.AGGREGATE(15,3,(TableDiv[[Agency]:[Agency]]=$E952)/(TableDiv[[Agency]:[Agency]]=$E952)*(ROW(TableDiv[Agency])-ROW(TableDiv[[#Headers],[Agency]])),COLUMNS($F$7:AF$7))))</f>
        <v/>
      </c>
      <c r="AG952" s="1069" t="str" cm="1">
        <f t="array" ref="AG952">IF($D952&lt;COLUMNS($F$7:AG$7),"",INDEX(TableDiv[[GASB]:[GASB]],_xlfn.AGGREGATE(15,3,(TableDiv[[Agency]:[Agency]]=$E952)/(TableDiv[[Agency]:[Agency]]=$E952)*(ROW(TableDiv[Agency])-ROW(TableDiv[[#Headers],[Agency]])),COLUMNS($F$7:AG$7))))</f>
        <v/>
      </c>
      <c r="AH952" s="1069" t="str" cm="1">
        <f t="array" ref="AH952">IF($D952&lt;COLUMNS($F$7:AH$7),"",INDEX(TableDiv[[GASB]:[GASB]],_xlfn.AGGREGATE(15,3,(TableDiv[[Agency]:[Agency]]=$E952)/(TableDiv[[Agency]:[Agency]]=$E952)*(ROW(TableDiv[Agency])-ROW(TableDiv[[#Headers],[Agency]])),COLUMNS($F$7:AH$7))))</f>
        <v/>
      </c>
      <c r="AI952" s="1069" t="str" cm="1">
        <f t="array" ref="AI952">IF($D952&lt;COLUMNS($F$7:AI$7),"",INDEX(TableDiv[[GASB]:[GASB]],_xlfn.AGGREGATE(15,3,(TableDiv[[Agency]:[Agency]]=$E952)/(TableDiv[[Agency]:[Agency]]=$E952)*(ROW(TableDiv[Agency])-ROW(TableDiv[[#Headers],[Agency]])),COLUMNS($F$7:AI$7))))</f>
        <v/>
      </c>
      <c r="AJ952" s="1069" t="str" cm="1">
        <f t="array" ref="AJ952">IF($D952&lt;COLUMNS($F$7:AJ$7),"",INDEX(TableDiv[[GASB]:[GASB]],_xlfn.AGGREGATE(15,3,(TableDiv[[Agency]:[Agency]]=$E952)/(TableDiv[[Agency]:[Agency]]=$E952)*(ROW(TableDiv[Agency])-ROW(TableDiv[[#Headers],[Agency]])),COLUMNS($F$7:AJ$7))))</f>
        <v/>
      </c>
      <c r="AK952" s="1069" t="str" cm="1">
        <f t="array" ref="AK952">IF($D952&lt;COLUMNS($F$7:AK$7),"",INDEX(TableDiv[[GASB]:[GASB]],_xlfn.AGGREGATE(15,3,(TableDiv[[Agency]:[Agency]]=$E952)/(TableDiv[[Agency]:[Agency]]=$E952)*(ROW(TableDiv[Agency])-ROW(TableDiv[[#Headers],[Agency]])),COLUMNS($F$7:AK$7))))</f>
        <v/>
      </c>
      <c r="AL952" s="1069" t="str" cm="1">
        <f t="array" ref="AL952">IF($D952&lt;COLUMNS($F$7:AL$7),"",INDEX(TableDiv[[GASB]:[GASB]],_xlfn.AGGREGATE(15,3,(TableDiv[[Agency]:[Agency]]=$E952)/(TableDiv[[Agency]:[Agency]]=$E952)*(ROW(TableDiv[Agency])-ROW(TableDiv[[#Headers],[Agency]])),COLUMNS($F$7:AL$7))))</f>
        <v/>
      </c>
      <c r="AM952" s="1069" t="str" cm="1">
        <f t="array" ref="AM952">IF($D952&lt;COLUMNS($F$7:AM$7),"",INDEX(TableDiv[[GASB]:[GASB]],_xlfn.AGGREGATE(15,3,(TableDiv[[Agency]:[Agency]]=$E952)/(TableDiv[[Agency]:[Agency]]=$E952)*(ROW(TableDiv[Agency])-ROW(TableDiv[[#Headers],[Agency]])),COLUMNS($F$7:AM$7))))</f>
        <v/>
      </c>
      <c r="AN952" s="1069"/>
      <c r="AO952" s="1069"/>
      <c r="AP952" s="1069"/>
      <c r="AQ952" s="1069"/>
      <c r="AR952" s="1069"/>
      <c r="AS952" s="1069"/>
    </row>
    <row r="953" spans="1:45">
      <c r="A953" s="1069"/>
      <c r="B953" s="1069"/>
      <c r="C953" s="1069"/>
      <c r="W953" s="1069" t="str" cm="1">
        <f t="array" ref="W953">IF($D953&lt;COLUMNS($F$7:W$7),"",INDEX(TableDiv[[GASB]:[GASB]],_xlfn.AGGREGATE(15,3,(TableDiv[[Agency]:[Agency]]=$E953)/(TableDiv[[Agency]:[Agency]]=$E953)*(ROW(TableDiv[Agency])-ROW(TableDiv[[#Headers],[Agency]])),COLUMNS($F$7:W$7))))</f>
        <v/>
      </c>
      <c r="X953" s="1069" t="str" cm="1">
        <f t="array" ref="X953">IF($D953&lt;COLUMNS($F$7:X$7),"",INDEX(TableDiv[[GASB]:[GASB]],_xlfn.AGGREGATE(15,3,(TableDiv[[Agency]:[Agency]]=$E953)/(TableDiv[[Agency]:[Agency]]=$E953)*(ROW(TableDiv[Agency])-ROW(TableDiv[[#Headers],[Agency]])),COLUMNS($F$7:X$7))))</f>
        <v/>
      </c>
      <c r="Y953" s="1069" t="str" cm="1">
        <f t="array" ref="Y953">IF($D953&lt;COLUMNS($F$7:Y$7),"",INDEX(TableDiv[[GASB]:[GASB]],_xlfn.AGGREGATE(15,3,(TableDiv[[Agency]:[Agency]]=$E953)/(TableDiv[[Agency]:[Agency]]=$E953)*(ROW(TableDiv[Agency])-ROW(TableDiv[[#Headers],[Agency]])),COLUMNS($F$7:Y$7))))</f>
        <v/>
      </c>
      <c r="Z953" s="1069" t="str" cm="1">
        <f t="array" ref="Z953">IF($D953&lt;COLUMNS($F$7:Z$7),"",INDEX(TableDiv[[GASB]:[GASB]],_xlfn.AGGREGATE(15,3,(TableDiv[[Agency]:[Agency]]=$E953)/(TableDiv[[Agency]:[Agency]]=$E953)*(ROW(TableDiv[Agency])-ROW(TableDiv[[#Headers],[Agency]])),COLUMNS($F$7:Z$7))))</f>
        <v/>
      </c>
      <c r="AA953" s="1069" t="str" cm="1">
        <f t="array" ref="AA953">IF($D953&lt;COLUMNS($F$7:AA$7),"",INDEX(TableDiv[[GASB]:[GASB]],_xlfn.AGGREGATE(15,3,(TableDiv[[Agency]:[Agency]]=$E953)/(TableDiv[[Agency]:[Agency]]=$E953)*(ROW(TableDiv[Agency])-ROW(TableDiv[[#Headers],[Agency]])),COLUMNS($F$7:AA$7))))</f>
        <v/>
      </c>
      <c r="AB953" s="1069" t="str" cm="1">
        <f t="array" ref="AB953">IF($D953&lt;COLUMNS($F$7:AB$7),"",INDEX(TableDiv[[GASB]:[GASB]],_xlfn.AGGREGATE(15,3,(TableDiv[[Agency]:[Agency]]=$E953)/(TableDiv[[Agency]:[Agency]]=$E953)*(ROW(TableDiv[Agency])-ROW(TableDiv[[#Headers],[Agency]])),COLUMNS($F$7:AB$7))))</f>
        <v/>
      </c>
      <c r="AC953" s="1069" t="str" cm="1">
        <f t="array" ref="AC953">IF($D953&lt;COLUMNS($F$7:AC$7),"",INDEX(TableDiv[[GASB]:[GASB]],_xlfn.AGGREGATE(15,3,(TableDiv[[Agency]:[Agency]]=$E953)/(TableDiv[[Agency]:[Agency]]=$E953)*(ROW(TableDiv[Agency])-ROW(TableDiv[[#Headers],[Agency]])),COLUMNS($F$7:AC$7))))</f>
        <v/>
      </c>
      <c r="AD953" s="1069" t="str" cm="1">
        <f t="array" ref="AD953">IF($D953&lt;COLUMNS($F$7:AD$7),"",INDEX(TableDiv[[GASB]:[GASB]],_xlfn.AGGREGATE(15,3,(TableDiv[[Agency]:[Agency]]=$E953)/(TableDiv[[Agency]:[Agency]]=$E953)*(ROW(TableDiv[Agency])-ROW(TableDiv[[#Headers],[Agency]])),COLUMNS($F$7:AD$7))))</f>
        <v/>
      </c>
      <c r="AE953" s="1069" t="str" cm="1">
        <f t="array" ref="AE953">IF($D953&lt;COLUMNS($F$7:AE$7),"",INDEX(TableDiv[[GASB]:[GASB]],_xlfn.AGGREGATE(15,3,(TableDiv[[Agency]:[Agency]]=$E953)/(TableDiv[[Agency]:[Agency]]=$E953)*(ROW(TableDiv[Agency])-ROW(TableDiv[[#Headers],[Agency]])),COLUMNS($F$7:AE$7))))</f>
        <v/>
      </c>
      <c r="AF953" s="1069" t="str" cm="1">
        <f t="array" ref="AF953">IF($D953&lt;COLUMNS($F$7:AF$7),"",INDEX(TableDiv[[GASB]:[GASB]],_xlfn.AGGREGATE(15,3,(TableDiv[[Agency]:[Agency]]=$E953)/(TableDiv[[Agency]:[Agency]]=$E953)*(ROW(TableDiv[Agency])-ROW(TableDiv[[#Headers],[Agency]])),COLUMNS($F$7:AF$7))))</f>
        <v/>
      </c>
      <c r="AG953" s="1069" t="str" cm="1">
        <f t="array" ref="AG953">IF($D953&lt;COLUMNS($F$7:AG$7),"",INDEX(TableDiv[[GASB]:[GASB]],_xlfn.AGGREGATE(15,3,(TableDiv[[Agency]:[Agency]]=$E953)/(TableDiv[[Agency]:[Agency]]=$E953)*(ROW(TableDiv[Agency])-ROW(TableDiv[[#Headers],[Agency]])),COLUMNS($F$7:AG$7))))</f>
        <v/>
      </c>
      <c r="AH953" s="1069" t="str" cm="1">
        <f t="array" ref="AH953">IF($D953&lt;COLUMNS($F$7:AH$7),"",INDEX(TableDiv[[GASB]:[GASB]],_xlfn.AGGREGATE(15,3,(TableDiv[[Agency]:[Agency]]=$E953)/(TableDiv[[Agency]:[Agency]]=$E953)*(ROW(TableDiv[Agency])-ROW(TableDiv[[#Headers],[Agency]])),COLUMNS($F$7:AH$7))))</f>
        <v/>
      </c>
      <c r="AI953" s="1069" t="str" cm="1">
        <f t="array" ref="AI953">IF($D953&lt;COLUMNS($F$7:AI$7),"",INDEX(TableDiv[[GASB]:[GASB]],_xlfn.AGGREGATE(15,3,(TableDiv[[Agency]:[Agency]]=$E953)/(TableDiv[[Agency]:[Agency]]=$E953)*(ROW(TableDiv[Agency])-ROW(TableDiv[[#Headers],[Agency]])),COLUMNS($F$7:AI$7))))</f>
        <v/>
      </c>
      <c r="AJ953" s="1069" t="str" cm="1">
        <f t="array" ref="AJ953">IF($D953&lt;COLUMNS($F$7:AJ$7),"",INDEX(TableDiv[[GASB]:[GASB]],_xlfn.AGGREGATE(15,3,(TableDiv[[Agency]:[Agency]]=$E953)/(TableDiv[[Agency]:[Agency]]=$E953)*(ROW(TableDiv[Agency])-ROW(TableDiv[[#Headers],[Agency]])),COLUMNS($F$7:AJ$7))))</f>
        <v/>
      </c>
      <c r="AK953" s="1069" t="str" cm="1">
        <f t="array" ref="AK953">IF($D953&lt;COLUMNS($F$7:AK$7),"",INDEX(TableDiv[[GASB]:[GASB]],_xlfn.AGGREGATE(15,3,(TableDiv[[Agency]:[Agency]]=$E953)/(TableDiv[[Agency]:[Agency]]=$E953)*(ROW(TableDiv[Agency])-ROW(TableDiv[[#Headers],[Agency]])),COLUMNS($F$7:AK$7))))</f>
        <v/>
      </c>
      <c r="AL953" s="1069" t="str" cm="1">
        <f t="array" ref="AL953">IF($D953&lt;COLUMNS($F$7:AL$7),"",INDEX(TableDiv[[GASB]:[GASB]],_xlfn.AGGREGATE(15,3,(TableDiv[[Agency]:[Agency]]=$E953)/(TableDiv[[Agency]:[Agency]]=$E953)*(ROW(TableDiv[Agency])-ROW(TableDiv[[#Headers],[Agency]])),COLUMNS($F$7:AL$7))))</f>
        <v/>
      </c>
      <c r="AM953" s="1069" t="str" cm="1">
        <f t="array" ref="AM953">IF($D953&lt;COLUMNS($F$7:AM$7),"",INDEX(TableDiv[[GASB]:[GASB]],_xlfn.AGGREGATE(15,3,(TableDiv[[Agency]:[Agency]]=$E953)/(TableDiv[[Agency]:[Agency]]=$E953)*(ROW(TableDiv[Agency])-ROW(TableDiv[[#Headers],[Agency]])),COLUMNS($F$7:AM$7))))</f>
        <v/>
      </c>
      <c r="AN953" s="1069"/>
      <c r="AO953" s="1069"/>
      <c r="AP953" s="1069"/>
      <c r="AQ953" s="1069"/>
      <c r="AR953" s="1069"/>
      <c r="AS953" s="1069"/>
    </row>
    <row r="954" spans="1:45">
      <c r="A954" s="1069"/>
      <c r="B954" s="1069"/>
      <c r="C954" s="1069"/>
      <c r="W954" s="1069" t="str" cm="1">
        <f t="array" ref="W954">IF($D954&lt;COLUMNS($F$7:W$7),"",INDEX(TableDiv[[GASB]:[GASB]],_xlfn.AGGREGATE(15,3,(TableDiv[[Agency]:[Agency]]=$E954)/(TableDiv[[Agency]:[Agency]]=$E954)*(ROW(TableDiv[Agency])-ROW(TableDiv[[#Headers],[Agency]])),COLUMNS($F$7:W$7))))</f>
        <v/>
      </c>
      <c r="X954" s="1069" t="str" cm="1">
        <f t="array" ref="X954">IF($D954&lt;COLUMNS($F$7:X$7),"",INDEX(TableDiv[[GASB]:[GASB]],_xlfn.AGGREGATE(15,3,(TableDiv[[Agency]:[Agency]]=$E954)/(TableDiv[[Agency]:[Agency]]=$E954)*(ROW(TableDiv[Agency])-ROW(TableDiv[[#Headers],[Agency]])),COLUMNS($F$7:X$7))))</f>
        <v/>
      </c>
      <c r="Y954" s="1069" t="str" cm="1">
        <f t="array" ref="Y954">IF($D954&lt;COLUMNS($F$7:Y$7),"",INDEX(TableDiv[[GASB]:[GASB]],_xlfn.AGGREGATE(15,3,(TableDiv[[Agency]:[Agency]]=$E954)/(TableDiv[[Agency]:[Agency]]=$E954)*(ROW(TableDiv[Agency])-ROW(TableDiv[[#Headers],[Agency]])),COLUMNS($F$7:Y$7))))</f>
        <v/>
      </c>
      <c r="Z954" s="1069" t="str" cm="1">
        <f t="array" ref="Z954">IF($D954&lt;COLUMNS($F$7:Z$7),"",INDEX(TableDiv[[GASB]:[GASB]],_xlfn.AGGREGATE(15,3,(TableDiv[[Agency]:[Agency]]=$E954)/(TableDiv[[Agency]:[Agency]]=$E954)*(ROW(TableDiv[Agency])-ROW(TableDiv[[#Headers],[Agency]])),COLUMNS($F$7:Z$7))))</f>
        <v/>
      </c>
      <c r="AA954" s="1069" t="str" cm="1">
        <f t="array" ref="AA954">IF($D954&lt;COLUMNS($F$7:AA$7),"",INDEX(TableDiv[[GASB]:[GASB]],_xlfn.AGGREGATE(15,3,(TableDiv[[Agency]:[Agency]]=$E954)/(TableDiv[[Agency]:[Agency]]=$E954)*(ROW(TableDiv[Agency])-ROW(TableDiv[[#Headers],[Agency]])),COLUMNS($F$7:AA$7))))</f>
        <v/>
      </c>
      <c r="AB954" s="1069" t="str" cm="1">
        <f t="array" ref="AB954">IF($D954&lt;COLUMNS($F$7:AB$7),"",INDEX(TableDiv[[GASB]:[GASB]],_xlfn.AGGREGATE(15,3,(TableDiv[[Agency]:[Agency]]=$E954)/(TableDiv[[Agency]:[Agency]]=$E954)*(ROW(TableDiv[Agency])-ROW(TableDiv[[#Headers],[Agency]])),COLUMNS($F$7:AB$7))))</f>
        <v/>
      </c>
      <c r="AC954" s="1069" t="str" cm="1">
        <f t="array" ref="AC954">IF($D954&lt;COLUMNS($F$7:AC$7),"",INDEX(TableDiv[[GASB]:[GASB]],_xlfn.AGGREGATE(15,3,(TableDiv[[Agency]:[Agency]]=$E954)/(TableDiv[[Agency]:[Agency]]=$E954)*(ROW(TableDiv[Agency])-ROW(TableDiv[[#Headers],[Agency]])),COLUMNS($F$7:AC$7))))</f>
        <v/>
      </c>
      <c r="AD954" s="1069" t="str" cm="1">
        <f t="array" ref="AD954">IF($D954&lt;COLUMNS($F$7:AD$7),"",INDEX(TableDiv[[GASB]:[GASB]],_xlfn.AGGREGATE(15,3,(TableDiv[[Agency]:[Agency]]=$E954)/(TableDiv[[Agency]:[Agency]]=$E954)*(ROW(TableDiv[Agency])-ROW(TableDiv[[#Headers],[Agency]])),COLUMNS($F$7:AD$7))))</f>
        <v/>
      </c>
      <c r="AE954" s="1069" t="str" cm="1">
        <f t="array" ref="AE954">IF($D954&lt;COLUMNS($F$7:AE$7),"",INDEX(TableDiv[[GASB]:[GASB]],_xlfn.AGGREGATE(15,3,(TableDiv[[Agency]:[Agency]]=$E954)/(TableDiv[[Agency]:[Agency]]=$E954)*(ROW(TableDiv[Agency])-ROW(TableDiv[[#Headers],[Agency]])),COLUMNS($F$7:AE$7))))</f>
        <v/>
      </c>
      <c r="AF954" s="1069" t="str" cm="1">
        <f t="array" ref="AF954">IF($D954&lt;COLUMNS($F$7:AF$7),"",INDEX(TableDiv[[GASB]:[GASB]],_xlfn.AGGREGATE(15,3,(TableDiv[[Agency]:[Agency]]=$E954)/(TableDiv[[Agency]:[Agency]]=$E954)*(ROW(TableDiv[Agency])-ROW(TableDiv[[#Headers],[Agency]])),COLUMNS($F$7:AF$7))))</f>
        <v/>
      </c>
      <c r="AG954" s="1069" t="str" cm="1">
        <f t="array" ref="AG954">IF($D954&lt;COLUMNS($F$7:AG$7),"",INDEX(TableDiv[[GASB]:[GASB]],_xlfn.AGGREGATE(15,3,(TableDiv[[Agency]:[Agency]]=$E954)/(TableDiv[[Agency]:[Agency]]=$E954)*(ROW(TableDiv[Agency])-ROW(TableDiv[[#Headers],[Agency]])),COLUMNS($F$7:AG$7))))</f>
        <v/>
      </c>
      <c r="AH954" s="1069" t="str" cm="1">
        <f t="array" ref="AH954">IF($D954&lt;COLUMNS($F$7:AH$7),"",INDEX(TableDiv[[GASB]:[GASB]],_xlfn.AGGREGATE(15,3,(TableDiv[[Agency]:[Agency]]=$E954)/(TableDiv[[Agency]:[Agency]]=$E954)*(ROW(TableDiv[Agency])-ROW(TableDiv[[#Headers],[Agency]])),COLUMNS($F$7:AH$7))))</f>
        <v/>
      </c>
      <c r="AI954" s="1069" t="str" cm="1">
        <f t="array" ref="AI954">IF($D954&lt;COLUMNS($F$7:AI$7),"",INDEX(TableDiv[[GASB]:[GASB]],_xlfn.AGGREGATE(15,3,(TableDiv[[Agency]:[Agency]]=$E954)/(TableDiv[[Agency]:[Agency]]=$E954)*(ROW(TableDiv[Agency])-ROW(TableDiv[[#Headers],[Agency]])),COLUMNS($F$7:AI$7))))</f>
        <v/>
      </c>
      <c r="AJ954" s="1069" t="str" cm="1">
        <f t="array" ref="AJ954">IF($D954&lt;COLUMNS($F$7:AJ$7),"",INDEX(TableDiv[[GASB]:[GASB]],_xlfn.AGGREGATE(15,3,(TableDiv[[Agency]:[Agency]]=$E954)/(TableDiv[[Agency]:[Agency]]=$E954)*(ROW(TableDiv[Agency])-ROW(TableDiv[[#Headers],[Agency]])),COLUMNS($F$7:AJ$7))))</f>
        <v/>
      </c>
      <c r="AK954" s="1069" t="str" cm="1">
        <f t="array" ref="AK954">IF($D954&lt;COLUMNS($F$7:AK$7),"",INDEX(TableDiv[[GASB]:[GASB]],_xlfn.AGGREGATE(15,3,(TableDiv[[Agency]:[Agency]]=$E954)/(TableDiv[[Agency]:[Agency]]=$E954)*(ROW(TableDiv[Agency])-ROW(TableDiv[[#Headers],[Agency]])),COLUMNS($F$7:AK$7))))</f>
        <v/>
      </c>
      <c r="AL954" s="1069" t="str" cm="1">
        <f t="array" ref="AL954">IF($D954&lt;COLUMNS($F$7:AL$7),"",INDEX(TableDiv[[GASB]:[GASB]],_xlfn.AGGREGATE(15,3,(TableDiv[[Agency]:[Agency]]=$E954)/(TableDiv[[Agency]:[Agency]]=$E954)*(ROW(TableDiv[Agency])-ROW(TableDiv[[#Headers],[Agency]])),COLUMNS($F$7:AL$7))))</f>
        <v/>
      </c>
      <c r="AM954" s="1069" t="str" cm="1">
        <f t="array" ref="AM954">IF($D954&lt;COLUMNS($F$7:AM$7),"",INDEX(TableDiv[[GASB]:[GASB]],_xlfn.AGGREGATE(15,3,(TableDiv[[Agency]:[Agency]]=$E954)/(TableDiv[[Agency]:[Agency]]=$E954)*(ROW(TableDiv[Agency])-ROW(TableDiv[[#Headers],[Agency]])),COLUMNS($F$7:AM$7))))</f>
        <v/>
      </c>
      <c r="AN954" s="1069"/>
      <c r="AO954" s="1069"/>
      <c r="AP954" s="1069"/>
      <c r="AQ954" s="1069"/>
      <c r="AR954" s="1069"/>
      <c r="AS954" s="1069"/>
    </row>
    <row r="955" spans="1:45">
      <c r="A955" s="1069"/>
      <c r="B955" s="1069"/>
      <c r="C955" s="1069"/>
      <c r="W955" s="1069" t="str" cm="1">
        <f t="array" ref="W955">IF($D955&lt;COLUMNS($F$7:W$7),"",INDEX(TableDiv[[GASB]:[GASB]],_xlfn.AGGREGATE(15,3,(TableDiv[[Agency]:[Agency]]=$E955)/(TableDiv[[Agency]:[Agency]]=$E955)*(ROW(TableDiv[Agency])-ROW(TableDiv[[#Headers],[Agency]])),COLUMNS($F$7:W$7))))</f>
        <v/>
      </c>
      <c r="X955" s="1069" t="str" cm="1">
        <f t="array" ref="X955">IF($D955&lt;COLUMNS($F$7:X$7),"",INDEX(TableDiv[[GASB]:[GASB]],_xlfn.AGGREGATE(15,3,(TableDiv[[Agency]:[Agency]]=$E955)/(TableDiv[[Agency]:[Agency]]=$E955)*(ROW(TableDiv[Agency])-ROW(TableDiv[[#Headers],[Agency]])),COLUMNS($F$7:X$7))))</f>
        <v/>
      </c>
      <c r="Y955" s="1069" t="str" cm="1">
        <f t="array" ref="Y955">IF($D955&lt;COLUMNS($F$7:Y$7),"",INDEX(TableDiv[[GASB]:[GASB]],_xlfn.AGGREGATE(15,3,(TableDiv[[Agency]:[Agency]]=$E955)/(TableDiv[[Agency]:[Agency]]=$E955)*(ROW(TableDiv[Agency])-ROW(TableDiv[[#Headers],[Agency]])),COLUMNS($F$7:Y$7))))</f>
        <v/>
      </c>
      <c r="Z955" s="1069" t="str" cm="1">
        <f t="array" ref="Z955">IF($D955&lt;COLUMNS($F$7:Z$7),"",INDEX(TableDiv[[GASB]:[GASB]],_xlfn.AGGREGATE(15,3,(TableDiv[[Agency]:[Agency]]=$E955)/(TableDiv[[Agency]:[Agency]]=$E955)*(ROW(TableDiv[Agency])-ROW(TableDiv[[#Headers],[Agency]])),COLUMNS($F$7:Z$7))))</f>
        <v/>
      </c>
      <c r="AA955" s="1069" t="str" cm="1">
        <f t="array" ref="AA955">IF($D955&lt;COLUMNS($F$7:AA$7),"",INDEX(TableDiv[[GASB]:[GASB]],_xlfn.AGGREGATE(15,3,(TableDiv[[Agency]:[Agency]]=$E955)/(TableDiv[[Agency]:[Agency]]=$E955)*(ROW(TableDiv[Agency])-ROW(TableDiv[[#Headers],[Agency]])),COLUMNS($F$7:AA$7))))</f>
        <v/>
      </c>
      <c r="AB955" s="1069" t="str" cm="1">
        <f t="array" ref="AB955">IF($D955&lt;COLUMNS($F$7:AB$7),"",INDEX(TableDiv[[GASB]:[GASB]],_xlfn.AGGREGATE(15,3,(TableDiv[[Agency]:[Agency]]=$E955)/(TableDiv[[Agency]:[Agency]]=$E955)*(ROW(TableDiv[Agency])-ROW(TableDiv[[#Headers],[Agency]])),COLUMNS($F$7:AB$7))))</f>
        <v/>
      </c>
      <c r="AC955" s="1069" t="str" cm="1">
        <f t="array" ref="AC955">IF($D955&lt;COLUMNS($F$7:AC$7),"",INDEX(TableDiv[[GASB]:[GASB]],_xlfn.AGGREGATE(15,3,(TableDiv[[Agency]:[Agency]]=$E955)/(TableDiv[[Agency]:[Agency]]=$E955)*(ROW(TableDiv[Agency])-ROW(TableDiv[[#Headers],[Agency]])),COLUMNS($F$7:AC$7))))</f>
        <v/>
      </c>
      <c r="AD955" s="1069" t="str" cm="1">
        <f t="array" ref="AD955">IF($D955&lt;COLUMNS($F$7:AD$7),"",INDEX(TableDiv[[GASB]:[GASB]],_xlfn.AGGREGATE(15,3,(TableDiv[[Agency]:[Agency]]=$E955)/(TableDiv[[Agency]:[Agency]]=$E955)*(ROW(TableDiv[Agency])-ROW(TableDiv[[#Headers],[Agency]])),COLUMNS($F$7:AD$7))))</f>
        <v/>
      </c>
      <c r="AE955" s="1069" t="str" cm="1">
        <f t="array" ref="AE955">IF($D955&lt;COLUMNS($F$7:AE$7),"",INDEX(TableDiv[[GASB]:[GASB]],_xlfn.AGGREGATE(15,3,(TableDiv[[Agency]:[Agency]]=$E955)/(TableDiv[[Agency]:[Agency]]=$E955)*(ROW(TableDiv[Agency])-ROW(TableDiv[[#Headers],[Agency]])),COLUMNS($F$7:AE$7))))</f>
        <v/>
      </c>
      <c r="AF955" s="1069" t="str" cm="1">
        <f t="array" ref="AF955">IF($D955&lt;COLUMNS($F$7:AF$7),"",INDEX(TableDiv[[GASB]:[GASB]],_xlfn.AGGREGATE(15,3,(TableDiv[[Agency]:[Agency]]=$E955)/(TableDiv[[Agency]:[Agency]]=$E955)*(ROW(TableDiv[Agency])-ROW(TableDiv[[#Headers],[Agency]])),COLUMNS($F$7:AF$7))))</f>
        <v/>
      </c>
      <c r="AG955" s="1069" t="str" cm="1">
        <f t="array" ref="AG955">IF($D955&lt;COLUMNS($F$7:AG$7),"",INDEX(TableDiv[[GASB]:[GASB]],_xlfn.AGGREGATE(15,3,(TableDiv[[Agency]:[Agency]]=$E955)/(TableDiv[[Agency]:[Agency]]=$E955)*(ROW(TableDiv[Agency])-ROW(TableDiv[[#Headers],[Agency]])),COLUMNS($F$7:AG$7))))</f>
        <v/>
      </c>
      <c r="AH955" s="1069" t="str" cm="1">
        <f t="array" ref="AH955">IF($D955&lt;COLUMNS($F$7:AH$7),"",INDEX(TableDiv[[GASB]:[GASB]],_xlfn.AGGREGATE(15,3,(TableDiv[[Agency]:[Agency]]=$E955)/(TableDiv[[Agency]:[Agency]]=$E955)*(ROW(TableDiv[Agency])-ROW(TableDiv[[#Headers],[Agency]])),COLUMNS($F$7:AH$7))))</f>
        <v/>
      </c>
      <c r="AI955" s="1069" t="str" cm="1">
        <f t="array" ref="AI955">IF($D955&lt;COLUMNS($F$7:AI$7),"",INDEX(TableDiv[[GASB]:[GASB]],_xlfn.AGGREGATE(15,3,(TableDiv[[Agency]:[Agency]]=$E955)/(TableDiv[[Agency]:[Agency]]=$E955)*(ROW(TableDiv[Agency])-ROW(TableDiv[[#Headers],[Agency]])),COLUMNS($F$7:AI$7))))</f>
        <v/>
      </c>
      <c r="AJ955" s="1069" t="str" cm="1">
        <f t="array" ref="AJ955">IF($D955&lt;COLUMNS($F$7:AJ$7),"",INDEX(TableDiv[[GASB]:[GASB]],_xlfn.AGGREGATE(15,3,(TableDiv[[Agency]:[Agency]]=$E955)/(TableDiv[[Agency]:[Agency]]=$E955)*(ROW(TableDiv[Agency])-ROW(TableDiv[[#Headers],[Agency]])),COLUMNS($F$7:AJ$7))))</f>
        <v/>
      </c>
      <c r="AK955" s="1069" t="str" cm="1">
        <f t="array" ref="AK955">IF($D955&lt;COLUMNS($F$7:AK$7),"",INDEX(TableDiv[[GASB]:[GASB]],_xlfn.AGGREGATE(15,3,(TableDiv[[Agency]:[Agency]]=$E955)/(TableDiv[[Agency]:[Agency]]=$E955)*(ROW(TableDiv[Agency])-ROW(TableDiv[[#Headers],[Agency]])),COLUMNS($F$7:AK$7))))</f>
        <v/>
      </c>
      <c r="AL955" s="1069" t="str" cm="1">
        <f t="array" ref="AL955">IF($D955&lt;COLUMNS($F$7:AL$7),"",INDEX(TableDiv[[GASB]:[GASB]],_xlfn.AGGREGATE(15,3,(TableDiv[[Agency]:[Agency]]=$E955)/(TableDiv[[Agency]:[Agency]]=$E955)*(ROW(TableDiv[Agency])-ROW(TableDiv[[#Headers],[Agency]])),COLUMNS($F$7:AL$7))))</f>
        <v/>
      </c>
      <c r="AM955" s="1069" t="str" cm="1">
        <f t="array" ref="AM955">IF($D955&lt;COLUMNS($F$7:AM$7),"",INDEX(TableDiv[[GASB]:[GASB]],_xlfn.AGGREGATE(15,3,(TableDiv[[Agency]:[Agency]]=$E955)/(TableDiv[[Agency]:[Agency]]=$E955)*(ROW(TableDiv[Agency])-ROW(TableDiv[[#Headers],[Agency]])),COLUMNS($F$7:AM$7))))</f>
        <v/>
      </c>
      <c r="AN955" s="1069"/>
      <c r="AO955" s="1069"/>
      <c r="AP955" s="1069"/>
      <c r="AQ955" s="1069"/>
      <c r="AR955" s="1069"/>
      <c r="AS955" s="1069"/>
    </row>
    <row r="956" spans="1:45">
      <c r="A956" s="1069"/>
      <c r="B956" s="1069"/>
      <c r="C956" s="1069"/>
      <c r="W956" s="1069" t="str" cm="1">
        <f t="array" ref="W956">IF($D956&lt;COLUMNS($F$7:W$7),"",INDEX(TableDiv[[GASB]:[GASB]],_xlfn.AGGREGATE(15,3,(TableDiv[[Agency]:[Agency]]=$E956)/(TableDiv[[Agency]:[Agency]]=$E956)*(ROW(TableDiv[Agency])-ROW(TableDiv[[#Headers],[Agency]])),COLUMNS($F$7:W$7))))</f>
        <v/>
      </c>
      <c r="X956" s="1069" t="str" cm="1">
        <f t="array" ref="X956">IF($D956&lt;COLUMNS($F$7:X$7),"",INDEX(TableDiv[[GASB]:[GASB]],_xlfn.AGGREGATE(15,3,(TableDiv[[Agency]:[Agency]]=$E956)/(TableDiv[[Agency]:[Agency]]=$E956)*(ROW(TableDiv[Agency])-ROW(TableDiv[[#Headers],[Agency]])),COLUMNS($F$7:X$7))))</f>
        <v/>
      </c>
      <c r="Y956" s="1069" t="str" cm="1">
        <f t="array" ref="Y956">IF($D956&lt;COLUMNS($F$7:Y$7),"",INDEX(TableDiv[[GASB]:[GASB]],_xlfn.AGGREGATE(15,3,(TableDiv[[Agency]:[Agency]]=$E956)/(TableDiv[[Agency]:[Agency]]=$E956)*(ROW(TableDiv[Agency])-ROW(TableDiv[[#Headers],[Agency]])),COLUMNS($F$7:Y$7))))</f>
        <v/>
      </c>
      <c r="Z956" s="1069" t="str" cm="1">
        <f t="array" ref="Z956">IF($D956&lt;COLUMNS($F$7:Z$7),"",INDEX(TableDiv[[GASB]:[GASB]],_xlfn.AGGREGATE(15,3,(TableDiv[[Agency]:[Agency]]=$E956)/(TableDiv[[Agency]:[Agency]]=$E956)*(ROW(TableDiv[Agency])-ROW(TableDiv[[#Headers],[Agency]])),COLUMNS($F$7:Z$7))))</f>
        <v/>
      </c>
      <c r="AA956" s="1069" t="str" cm="1">
        <f t="array" ref="AA956">IF($D956&lt;COLUMNS($F$7:AA$7),"",INDEX(TableDiv[[GASB]:[GASB]],_xlfn.AGGREGATE(15,3,(TableDiv[[Agency]:[Agency]]=$E956)/(TableDiv[[Agency]:[Agency]]=$E956)*(ROW(TableDiv[Agency])-ROW(TableDiv[[#Headers],[Agency]])),COLUMNS($F$7:AA$7))))</f>
        <v/>
      </c>
      <c r="AB956" s="1069" t="str" cm="1">
        <f t="array" ref="AB956">IF($D956&lt;COLUMNS($F$7:AB$7),"",INDEX(TableDiv[[GASB]:[GASB]],_xlfn.AGGREGATE(15,3,(TableDiv[[Agency]:[Agency]]=$E956)/(TableDiv[[Agency]:[Agency]]=$E956)*(ROW(TableDiv[Agency])-ROW(TableDiv[[#Headers],[Agency]])),COLUMNS($F$7:AB$7))))</f>
        <v/>
      </c>
      <c r="AC956" s="1069" t="str" cm="1">
        <f t="array" ref="AC956">IF($D956&lt;COLUMNS($F$7:AC$7),"",INDEX(TableDiv[[GASB]:[GASB]],_xlfn.AGGREGATE(15,3,(TableDiv[[Agency]:[Agency]]=$E956)/(TableDiv[[Agency]:[Agency]]=$E956)*(ROW(TableDiv[Agency])-ROW(TableDiv[[#Headers],[Agency]])),COLUMNS($F$7:AC$7))))</f>
        <v/>
      </c>
      <c r="AD956" s="1069" t="str" cm="1">
        <f t="array" ref="AD956">IF($D956&lt;COLUMNS($F$7:AD$7),"",INDEX(TableDiv[[GASB]:[GASB]],_xlfn.AGGREGATE(15,3,(TableDiv[[Agency]:[Agency]]=$E956)/(TableDiv[[Agency]:[Agency]]=$E956)*(ROW(TableDiv[Agency])-ROW(TableDiv[[#Headers],[Agency]])),COLUMNS($F$7:AD$7))))</f>
        <v/>
      </c>
      <c r="AE956" s="1069" t="str" cm="1">
        <f t="array" ref="AE956">IF($D956&lt;COLUMNS($F$7:AE$7),"",INDEX(TableDiv[[GASB]:[GASB]],_xlfn.AGGREGATE(15,3,(TableDiv[[Agency]:[Agency]]=$E956)/(TableDiv[[Agency]:[Agency]]=$E956)*(ROW(TableDiv[Agency])-ROW(TableDiv[[#Headers],[Agency]])),COLUMNS($F$7:AE$7))))</f>
        <v/>
      </c>
      <c r="AF956" s="1069" t="str" cm="1">
        <f t="array" ref="AF956">IF($D956&lt;COLUMNS($F$7:AF$7),"",INDEX(TableDiv[[GASB]:[GASB]],_xlfn.AGGREGATE(15,3,(TableDiv[[Agency]:[Agency]]=$E956)/(TableDiv[[Agency]:[Agency]]=$E956)*(ROW(TableDiv[Agency])-ROW(TableDiv[[#Headers],[Agency]])),COLUMNS($F$7:AF$7))))</f>
        <v/>
      </c>
      <c r="AG956" s="1069" t="str" cm="1">
        <f t="array" ref="AG956">IF($D956&lt;COLUMNS($F$7:AG$7),"",INDEX(TableDiv[[GASB]:[GASB]],_xlfn.AGGREGATE(15,3,(TableDiv[[Agency]:[Agency]]=$E956)/(TableDiv[[Agency]:[Agency]]=$E956)*(ROW(TableDiv[Agency])-ROW(TableDiv[[#Headers],[Agency]])),COLUMNS($F$7:AG$7))))</f>
        <v/>
      </c>
      <c r="AH956" s="1069" t="str" cm="1">
        <f t="array" ref="AH956">IF($D956&lt;COLUMNS($F$7:AH$7),"",INDEX(TableDiv[[GASB]:[GASB]],_xlfn.AGGREGATE(15,3,(TableDiv[[Agency]:[Agency]]=$E956)/(TableDiv[[Agency]:[Agency]]=$E956)*(ROW(TableDiv[Agency])-ROW(TableDiv[[#Headers],[Agency]])),COLUMNS($F$7:AH$7))))</f>
        <v/>
      </c>
      <c r="AI956" s="1069" t="str" cm="1">
        <f t="array" ref="AI956">IF($D956&lt;COLUMNS($F$7:AI$7),"",INDEX(TableDiv[[GASB]:[GASB]],_xlfn.AGGREGATE(15,3,(TableDiv[[Agency]:[Agency]]=$E956)/(TableDiv[[Agency]:[Agency]]=$E956)*(ROW(TableDiv[Agency])-ROW(TableDiv[[#Headers],[Agency]])),COLUMNS($F$7:AI$7))))</f>
        <v/>
      </c>
      <c r="AJ956" s="1069" t="str" cm="1">
        <f t="array" ref="AJ956">IF($D956&lt;COLUMNS($F$7:AJ$7),"",INDEX(TableDiv[[GASB]:[GASB]],_xlfn.AGGREGATE(15,3,(TableDiv[[Agency]:[Agency]]=$E956)/(TableDiv[[Agency]:[Agency]]=$E956)*(ROW(TableDiv[Agency])-ROW(TableDiv[[#Headers],[Agency]])),COLUMNS($F$7:AJ$7))))</f>
        <v/>
      </c>
      <c r="AK956" s="1069" t="str" cm="1">
        <f t="array" ref="AK956">IF($D956&lt;COLUMNS($F$7:AK$7),"",INDEX(TableDiv[[GASB]:[GASB]],_xlfn.AGGREGATE(15,3,(TableDiv[[Agency]:[Agency]]=$E956)/(TableDiv[[Agency]:[Agency]]=$E956)*(ROW(TableDiv[Agency])-ROW(TableDiv[[#Headers],[Agency]])),COLUMNS($F$7:AK$7))))</f>
        <v/>
      </c>
      <c r="AL956" s="1069" t="str" cm="1">
        <f t="array" ref="AL956">IF($D956&lt;COLUMNS($F$7:AL$7),"",INDEX(TableDiv[[GASB]:[GASB]],_xlfn.AGGREGATE(15,3,(TableDiv[[Agency]:[Agency]]=$E956)/(TableDiv[[Agency]:[Agency]]=$E956)*(ROW(TableDiv[Agency])-ROW(TableDiv[[#Headers],[Agency]])),COLUMNS($F$7:AL$7))))</f>
        <v/>
      </c>
      <c r="AM956" s="1069" t="str" cm="1">
        <f t="array" ref="AM956">IF($D956&lt;COLUMNS($F$7:AM$7),"",INDEX(TableDiv[[GASB]:[GASB]],_xlfn.AGGREGATE(15,3,(TableDiv[[Agency]:[Agency]]=$E956)/(TableDiv[[Agency]:[Agency]]=$E956)*(ROW(TableDiv[Agency])-ROW(TableDiv[[#Headers],[Agency]])),COLUMNS($F$7:AM$7))))</f>
        <v/>
      </c>
      <c r="AN956" s="1069"/>
      <c r="AO956" s="1069"/>
      <c r="AP956" s="1069"/>
      <c r="AQ956" s="1069"/>
      <c r="AR956" s="1069"/>
      <c r="AS956" s="1069"/>
    </row>
    <row r="957" spans="1:45">
      <c r="A957" s="1069"/>
      <c r="B957" s="1069"/>
      <c r="C957" s="1069"/>
      <c r="W957" s="1069" t="str" cm="1">
        <f t="array" ref="W957">IF($D957&lt;COLUMNS($F$7:W$7),"",INDEX(TableDiv[[GASB]:[GASB]],_xlfn.AGGREGATE(15,3,(TableDiv[[Agency]:[Agency]]=$E957)/(TableDiv[[Agency]:[Agency]]=$E957)*(ROW(TableDiv[Agency])-ROW(TableDiv[[#Headers],[Agency]])),COLUMNS($F$7:W$7))))</f>
        <v/>
      </c>
      <c r="X957" s="1069" t="str" cm="1">
        <f t="array" ref="X957">IF($D957&lt;COLUMNS($F$7:X$7),"",INDEX(TableDiv[[GASB]:[GASB]],_xlfn.AGGREGATE(15,3,(TableDiv[[Agency]:[Agency]]=$E957)/(TableDiv[[Agency]:[Agency]]=$E957)*(ROW(TableDiv[Agency])-ROW(TableDiv[[#Headers],[Agency]])),COLUMNS($F$7:X$7))))</f>
        <v/>
      </c>
      <c r="Y957" s="1069" t="str" cm="1">
        <f t="array" ref="Y957">IF($D957&lt;COLUMNS($F$7:Y$7),"",INDEX(TableDiv[[GASB]:[GASB]],_xlfn.AGGREGATE(15,3,(TableDiv[[Agency]:[Agency]]=$E957)/(TableDiv[[Agency]:[Agency]]=$E957)*(ROW(TableDiv[Agency])-ROW(TableDiv[[#Headers],[Agency]])),COLUMNS($F$7:Y$7))))</f>
        <v/>
      </c>
      <c r="Z957" s="1069" t="str" cm="1">
        <f t="array" ref="Z957">IF($D957&lt;COLUMNS($F$7:Z$7),"",INDEX(TableDiv[[GASB]:[GASB]],_xlfn.AGGREGATE(15,3,(TableDiv[[Agency]:[Agency]]=$E957)/(TableDiv[[Agency]:[Agency]]=$E957)*(ROW(TableDiv[Agency])-ROW(TableDiv[[#Headers],[Agency]])),COLUMNS($F$7:Z$7))))</f>
        <v/>
      </c>
      <c r="AA957" s="1069" t="str" cm="1">
        <f t="array" ref="AA957">IF($D957&lt;COLUMNS($F$7:AA$7),"",INDEX(TableDiv[[GASB]:[GASB]],_xlfn.AGGREGATE(15,3,(TableDiv[[Agency]:[Agency]]=$E957)/(TableDiv[[Agency]:[Agency]]=$E957)*(ROW(TableDiv[Agency])-ROW(TableDiv[[#Headers],[Agency]])),COLUMNS($F$7:AA$7))))</f>
        <v/>
      </c>
      <c r="AB957" s="1069" t="str" cm="1">
        <f t="array" ref="AB957">IF($D957&lt;COLUMNS($F$7:AB$7),"",INDEX(TableDiv[[GASB]:[GASB]],_xlfn.AGGREGATE(15,3,(TableDiv[[Agency]:[Agency]]=$E957)/(TableDiv[[Agency]:[Agency]]=$E957)*(ROW(TableDiv[Agency])-ROW(TableDiv[[#Headers],[Agency]])),COLUMNS($F$7:AB$7))))</f>
        <v/>
      </c>
      <c r="AC957" s="1069" t="str" cm="1">
        <f t="array" ref="AC957">IF($D957&lt;COLUMNS($F$7:AC$7),"",INDEX(TableDiv[[GASB]:[GASB]],_xlfn.AGGREGATE(15,3,(TableDiv[[Agency]:[Agency]]=$E957)/(TableDiv[[Agency]:[Agency]]=$E957)*(ROW(TableDiv[Agency])-ROW(TableDiv[[#Headers],[Agency]])),COLUMNS($F$7:AC$7))))</f>
        <v/>
      </c>
      <c r="AD957" s="1069" t="str" cm="1">
        <f t="array" ref="AD957">IF($D957&lt;COLUMNS($F$7:AD$7),"",INDEX(TableDiv[[GASB]:[GASB]],_xlfn.AGGREGATE(15,3,(TableDiv[[Agency]:[Agency]]=$E957)/(TableDiv[[Agency]:[Agency]]=$E957)*(ROW(TableDiv[Agency])-ROW(TableDiv[[#Headers],[Agency]])),COLUMNS($F$7:AD$7))))</f>
        <v/>
      </c>
      <c r="AE957" s="1069" t="str" cm="1">
        <f t="array" ref="AE957">IF($D957&lt;COLUMNS($F$7:AE$7),"",INDEX(TableDiv[[GASB]:[GASB]],_xlfn.AGGREGATE(15,3,(TableDiv[[Agency]:[Agency]]=$E957)/(TableDiv[[Agency]:[Agency]]=$E957)*(ROW(TableDiv[Agency])-ROW(TableDiv[[#Headers],[Agency]])),COLUMNS($F$7:AE$7))))</f>
        <v/>
      </c>
      <c r="AF957" s="1069" t="str" cm="1">
        <f t="array" ref="AF957">IF($D957&lt;COLUMNS($F$7:AF$7),"",INDEX(TableDiv[[GASB]:[GASB]],_xlfn.AGGREGATE(15,3,(TableDiv[[Agency]:[Agency]]=$E957)/(TableDiv[[Agency]:[Agency]]=$E957)*(ROW(TableDiv[Agency])-ROW(TableDiv[[#Headers],[Agency]])),COLUMNS($F$7:AF$7))))</f>
        <v/>
      </c>
      <c r="AG957" s="1069" t="str" cm="1">
        <f t="array" ref="AG957">IF($D957&lt;COLUMNS($F$7:AG$7),"",INDEX(TableDiv[[GASB]:[GASB]],_xlfn.AGGREGATE(15,3,(TableDiv[[Agency]:[Agency]]=$E957)/(TableDiv[[Agency]:[Agency]]=$E957)*(ROW(TableDiv[Agency])-ROW(TableDiv[[#Headers],[Agency]])),COLUMNS($F$7:AG$7))))</f>
        <v/>
      </c>
      <c r="AH957" s="1069" t="str" cm="1">
        <f t="array" ref="AH957">IF($D957&lt;COLUMNS($F$7:AH$7),"",INDEX(TableDiv[[GASB]:[GASB]],_xlfn.AGGREGATE(15,3,(TableDiv[[Agency]:[Agency]]=$E957)/(TableDiv[[Agency]:[Agency]]=$E957)*(ROW(TableDiv[Agency])-ROW(TableDiv[[#Headers],[Agency]])),COLUMNS($F$7:AH$7))))</f>
        <v/>
      </c>
      <c r="AI957" s="1069" t="str" cm="1">
        <f t="array" ref="AI957">IF($D957&lt;COLUMNS($F$7:AI$7),"",INDEX(TableDiv[[GASB]:[GASB]],_xlfn.AGGREGATE(15,3,(TableDiv[[Agency]:[Agency]]=$E957)/(TableDiv[[Agency]:[Agency]]=$E957)*(ROW(TableDiv[Agency])-ROW(TableDiv[[#Headers],[Agency]])),COLUMNS($F$7:AI$7))))</f>
        <v/>
      </c>
      <c r="AJ957" s="1069" t="str" cm="1">
        <f t="array" ref="AJ957">IF($D957&lt;COLUMNS($F$7:AJ$7),"",INDEX(TableDiv[[GASB]:[GASB]],_xlfn.AGGREGATE(15,3,(TableDiv[[Agency]:[Agency]]=$E957)/(TableDiv[[Agency]:[Agency]]=$E957)*(ROW(TableDiv[Agency])-ROW(TableDiv[[#Headers],[Agency]])),COLUMNS($F$7:AJ$7))))</f>
        <v/>
      </c>
      <c r="AK957" s="1069" t="str" cm="1">
        <f t="array" ref="AK957">IF($D957&lt;COLUMNS($F$7:AK$7),"",INDEX(TableDiv[[GASB]:[GASB]],_xlfn.AGGREGATE(15,3,(TableDiv[[Agency]:[Agency]]=$E957)/(TableDiv[[Agency]:[Agency]]=$E957)*(ROW(TableDiv[Agency])-ROW(TableDiv[[#Headers],[Agency]])),COLUMNS($F$7:AK$7))))</f>
        <v/>
      </c>
      <c r="AL957" s="1069" t="str" cm="1">
        <f t="array" ref="AL957">IF($D957&lt;COLUMNS($F$7:AL$7),"",INDEX(TableDiv[[GASB]:[GASB]],_xlfn.AGGREGATE(15,3,(TableDiv[[Agency]:[Agency]]=$E957)/(TableDiv[[Agency]:[Agency]]=$E957)*(ROW(TableDiv[Agency])-ROW(TableDiv[[#Headers],[Agency]])),COLUMNS($F$7:AL$7))))</f>
        <v/>
      </c>
      <c r="AM957" s="1069" t="str" cm="1">
        <f t="array" ref="AM957">IF($D957&lt;COLUMNS($F$7:AM$7),"",INDEX(TableDiv[[GASB]:[GASB]],_xlfn.AGGREGATE(15,3,(TableDiv[[Agency]:[Agency]]=$E957)/(TableDiv[[Agency]:[Agency]]=$E957)*(ROW(TableDiv[Agency])-ROW(TableDiv[[#Headers],[Agency]])),COLUMNS($F$7:AM$7))))</f>
        <v/>
      </c>
      <c r="AN957" s="1069"/>
      <c r="AO957" s="1069"/>
      <c r="AP957" s="1069"/>
      <c r="AQ957" s="1069"/>
      <c r="AR957" s="1069"/>
      <c r="AS957" s="1069"/>
    </row>
    <row r="958" spans="1:45">
      <c r="A958" s="1069"/>
      <c r="B958" s="1069"/>
      <c r="C958" s="1069"/>
      <c r="W958" s="1069" t="str" cm="1">
        <f t="array" ref="W958">IF($D958&lt;COLUMNS($F$7:W$7),"",INDEX(TableDiv[[GASB]:[GASB]],_xlfn.AGGREGATE(15,3,(TableDiv[[Agency]:[Agency]]=$E958)/(TableDiv[[Agency]:[Agency]]=$E958)*(ROW(TableDiv[Agency])-ROW(TableDiv[[#Headers],[Agency]])),COLUMNS($F$7:W$7))))</f>
        <v/>
      </c>
      <c r="X958" s="1069" t="str" cm="1">
        <f t="array" ref="X958">IF($D958&lt;COLUMNS($F$7:X$7),"",INDEX(TableDiv[[GASB]:[GASB]],_xlfn.AGGREGATE(15,3,(TableDiv[[Agency]:[Agency]]=$E958)/(TableDiv[[Agency]:[Agency]]=$E958)*(ROW(TableDiv[Agency])-ROW(TableDiv[[#Headers],[Agency]])),COLUMNS($F$7:X$7))))</f>
        <v/>
      </c>
      <c r="Y958" s="1069" t="str" cm="1">
        <f t="array" ref="Y958">IF($D958&lt;COLUMNS($F$7:Y$7),"",INDEX(TableDiv[[GASB]:[GASB]],_xlfn.AGGREGATE(15,3,(TableDiv[[Agency]:[Agency]]=$E958)/(TableDiv[[Agency]:[Agency]]=$E958)*(ROW(TableDiv[Agency])-ROW(TableDiv[[#Headers],[Agency]])),COLUMNS($F$7:Y$7))))</f>
        <v/>
      </c>
      <c r="Z958" s="1069" t="str" cm="1">
        <f t="array" ref="Z958">IF($D958&lt;COLUMNS($F$7:Z$7),"",INDEX(TableDiv[[GASB]:[GASB]],_xlfn.AGGREGATE(15,3,(TableDiv[[Agency]:[Agency]]=$E958)/(TableDiv[[Agency]:[Agency]]=$E958)*(ROW(TableDiv[Agency])-ROW(TableDiv[[#Headers],[Agency]])),COLUMNS($F$7:Z$7))))</f>
        <v/>
      </c>
      <c r="AA958" s="1069" t="str" cm="1">
        <f t="array" ref="AA958">IF($D958&lt;COLUMNS($F$7:AA$7),"",INDEX(TableDiv[[GASB]:[GASB]],_xlfn.AGGREGATE(15,3,(TableDiv[[Agency]:[Agency]]=$E958)/(TableDiv[[Agency]:[Agency]]=$E958)*(ROW(TableDiv[Agency])-ROW(TableDiv[[#Headers],[Agency]])),COLUMNS($F$7:AA$7))))</f>
        <v/>
      </c>
      <c r="AB958" s="1069" t="str" cm="1">
        <f t="array" ref="AB958">IF($D958&lt;COLUMNS($F$7:AB$7),"",INDEX(TableDiv[[GASB]:[GASB]],_xlfn.AGGREGATE(15,3,(TableDiv[[Agency]:[Agency]]=$E958)/(TableDiv[[Agency]:[Agency]]=$E958)*(ROW(TableDiv[Agency])-ROW(TableDiv[[#Headers],[Agency]])),COLUMNS($F$7:AB$7))))</f>
        <v/>
      </c>
      <c r="AC958" s="1069" t="str" cm="1">
        <f t="array" ref="AC958">IF($D958&lt;COLUMNS($F$7:AC$7),"",INDEX(TableDiv[[GASB]:[GASB]],_xlfn.AGGREGATE(15,3,(TableDiv[[Agency]:[Agency]]=$E958)/(TableDiv[[Agency]:[Agency]]=$E958)*(ROW(TableDiv[Agency])-ROW(TableDiv[[#Headers],[Agency]])),COLUMNS($F$7:AC$7))))</f>
        <v/>
      </c>
      <c r="AD958" s="1069" t="str" cm="1">
        <f t="array" ref="AD958">IF($D958&lt;COLUMNS($F$7:AD$7),"",INDEX(TableDiv[[GASB]:[GASB]],_xlfn.AGGREGATE(15,3,(TableDiv[[Agency]:[Agency]]=$E958)/(TableDiv[[Agency]:[Agency]]=$E958)*(ROW(TableDiv[Agency])-ROW(TableDiv[[#Headers],[Agency]])),COLUMNS($F$7:AD$7))))</f>
        <v/>
      </c>
      <c r="AE958" s="1069" t="str" cm="1">
        <f t="array" ref="AE958">IF($D958&lt;COLUMNS($F$7:AE$7),"",INDEX(TableDiv[[GASB]:[GASB]],_xlfn.AGGREGATE(15,3,(TableDiv[[Agency]:[Agency]]=$E958)/(TableDiv[[Agency]:[Agency]]=$E958)*(ROW(TableDiv[Agency])-ROW(TableDiv[[#Headers],[Agency]])),COLUMNS($F$7:AE$7))))</f>
        <v/>
      </c>
      <c r="AF958" s="1069" t="str" cm="1">
        <f t="array" ref="AF958">IF($D958&lt;COLUMNS($F$7:AF$7),"",INDEX(TableDiv[[GASB]:[GASB]],_xlfn.AGGREGATE(15,3,(TableDiv[[Agency]:[Agency]]=$E958)/(TableDiv[[Agency]:[Agency]]=$E958)*(ROW(TableDiv[Agency])-ROW(TableDiv[[#Headers],[Agency]])),COLUMNS($F$7:AF$7))))</f>
        <v/>
      </c>
      <c r="AG958" s="1069" t="str" cm="1">
        <f t="array" ref="AG958">IF($D958&lt;COLUMNS($F$7:AG$7),"",INDEX(TableDiv[[GASB]:[GASB]],_xlfn.AGGREGATE(15,3,(TableDiv[[Agency]:[Agency]]=$E958)/(TableDiv[[Agency]:[Agency]]=$E958)*(ROW(TableDiv[Agency])-ROW(TableDiv[[#Headers],[Agency]])),COLUMNS($F$7:AG$7))))</f>
        <v/>
      </c>
      <c r="AH958" s="1069" t="str" cm="1">
        <f t="array" ref="AH958">IF($D958&lt;COLUMNS($F$7:AH$7),"",INDEX(TableDiv[[GASB]:[GASB]],_xlfn.AGGREGATE(15,3,(TableDiv[[Agency]:[Agency]]=$E958)/(TableDiv[[Agency]:[Agency]]=$E958)*(ROW(TableDiv[Agency])-ROW(TableDiv[[#Headers],[Agency]])),COLUMNS($F$7:AH$7))))</f>
        <v/>
      </c>
      <c r="AI958" s="1069" t="str" cm="1">
        <f t="array" ref="AI958">IF($D958&lt;COLUMNS($F$7:AI$7),"",INDEX(TableDiv[[GASB]:[GASB]],_xlfn.AGGREGATE(15,3,(TableDiv[[Agency]:[Agency]]=$E958)/(TableDiv[[Agency]:[Agency]]=$E958)*(ROW(TableDiv[Agency])-ROW(TableDiv[[#Headers],[Agency]])),COLUMNS($F$7:AI$7))))</f>
        <v/>
      </c>
      <c r="AJ958" s="1069" t="str" cm="1">
        <f t="array" ref="AJ958">IF($D958&lt;COLUMNS($F$7:AJ$7),"",INDEX(TableDiv[[GASB]:[GASB]],_xlfn.AGGREGATE(15,3,(TableDiv[[Agency]:[Agency]]=$E958)/(TableDiv[[Agency]:[Agency]]=$E958)*(ROW(TableDiv[Agency])-ROW(TableDiv[[#Headers],[Agency]])),COLUMNS($F$7:AJ$7))))</f>
        <v/>
      </c>
      <c r="AK958" s="1069" t="str" cm="1">
        <f t="array" ref="AK958">IF($D958&lt;COLUMNS($F$7:AK$7),"",INDEX(TableDiv[[GASB]:[GASB]],_xlfn.AGGREGATE(15,3,(TableDiv[[Agency]:[Agency]]=$E958)/(TableDiv[[Agency]:[Agency]]=$E958)*(ROW(TableDiv[Agency])-ROW(TableDiv[[#Headers],[Agency]])),COLUMNS($F$7:AK$7))))</f>
        <v/>
      </c>
      <c r="AL958" s="1069" t="str" cm="1">
        <f t="array" ref="AL958">IF($D958&lt;COLUMNS($F$7:AL$7),"",INDEX(TableDiv[[GASB]:[GASB]],_xlfn.AGGREGATE(15,3,(TableDiv[[Agency]:[Agency]]=$E958)/(TableDiv[[Agency]:[Agency]]=$E958)*(ROW(TableDiv[Agency])-ROW(TableDiv[[#Headers],[Agency]])),COLUMNS($F$7:AL$7))))</f>
        <v/>
      </c>
      <c r="AM958" s="1069" t="str" cm="1">
        <f t="array" ref="AM958">IF($D958&lt;COLUMNS($F$7:AM$7),"",INDEX(TableDiv[[GASB]:[GASB]],_xlfn.AGGREGATE(15,3,(TableDiv[[Agency]:[Agency]]=$E958)/(TableDiv[[Agency]:[Agency]]=$E958)*(ROW(TableDiv[Agency])-ROW(TableDiv[[#Headers],[Agency]])),COLUMNS($F$7:AM$7))))</f>
        <v/>
      </c>
      <c r="AN958" s="1069"/>
      <c r="AO958" s="1069"/>
      <c r="AP958" s="1069"/>
      <c r="AQ958" s="1069"/>
      <c r="AR958" s="1069"/>
      <c r="AS958" s="1069"/>
    </row>
    <row r="959" spans="1:45">
      <c r="A959" s="1069"/>
      <c r="B959" s="1069"/>
      <c r="C959" s="1069"/>
      <c r="W959" s="1069" t="str" cm="1">
        <f t="array" ref="W959">IF($D959&lt;COLUMNS($F$7:W$7),"",INDEX(TableDiv[[GASB]:[GASB]],_xlfn.AGGREGATE(15,3,(TableDiv[[Agency]:[Agency]]=$E959)/(TableDiv[[Agency]:[Agency]]=$E959)*(ROW(TableDiv[Agency])-ROW(TableDiv[[#Headers],[Agency]])),COLUMNS($F$7:W$7))))</f>
        <v/>
      </c>
      <c r="X959" s="1069" t="str" cm="1">
        <f t="array" ref="X959">IF($D959&lt;COLUMNS($F$7:X$7),"",INDEX(TableDiv[[GASB]:[GASB]],_xlfn.AGGREGATE(15,3,(TableDiv[[Agency]:[Agency]]=$E959)/(TableDiv[[Agency]:[Agency]]=$E959)*(ROW(TableDiv[Agency])-ROW(TableDiv[[#Headers],[Agency]])),COLUMNS($F$7:X$7))))</f>
        <v/>
      </c>
      <c r="Y959" s="1069" t="str" cm="1">
        <f t="array" ref="Y959">IF($D959&lt;COLUMNS($F$7:Y$7),"",INDEX(TableDiv[[GASB]:[GASB]],_xlfn.AGGREGATE(15,3,(TableDiv[[Agency]:[Agency]]=$E959)/(TableDiv[[Agency]:[Agency]]=$E959)*(ROW(TableDiv[Agency])-ROW(TableDiv[[#Headers],[Agency]])),COLUMNS($F$7:Y$7))))</f>
        <v/>
      </c>
      <c r="Z959" s="1069" t="str" cm="1">
        <f t="array" ref="Z959">IF($D959&lt;COLUMNS($F$7:Z$7),"",INDEX(TableDiv[[GASB]:[GASB]],_xlfn.AGGREGATE(15,3,(TableDiv[[Agency]:[Agency]]=$E959)/(TableDiv[[Agency]:[Agency]]=$E959)*(ROW(TableDiv[Agency])-ROW(TableDiv[[#Headers],[Agency]])),COLUMNS($F$7:Z$7))))</f>
        <v/>
      </c>
      <c r="AA959" s="1069" t="str" cm="1">
        <f t="array" ref="AA959">IF($D959&lt;COLUMNS($F$7:AA$7),"",INDEX(TableDiv[[GASB]:[GASB]],_xlfn.AGGREGATE(15,3,(TableDiv[[Agency]:[Agency]]=$E959)/(TableDiv[[Agency]:[Agency]]=$E959)*(ROW(TableDiv[Agency])-ROW(TableDiv[[#Headers],[Agency]])),COLUMNS($F$7:AA$7))))</f>
        <v/>
      </c>
      <c r="AB959" s="1069" t="str" cm="1">
        <f t="array" ref="AB959">IF($D959&lt;COLUMNS($F$7:AB$7),"",INDEX(TableDiv[[GASB]:[GASB]],_xlfn.AGGREGATE(15,3,(TableDiv[[Agency]:[Agency]]=$E959)/(TableDiv[[Agency]:[Agency]]=$E959)*(ROW(TableDiv[Agency])-ROW(TableDiv[[#Headers],[Agency]])),COLUMNS($F$7:AB$7))))</f>
        <v/>
      </c>
      <c r="AC959" s="1069" t="str" cm="1">
        <f t="array" ref="AC959">IF($D959&lt;COLUMNS($F$7:AC$7),"",INDEX(TableDiv[[GASB]:[GASB]],_xlfn.AGGREGATE(15,3,(TableDiv[[Agency]:[Agency]]=$E959)/(TableDiv[[Agency]:[Agency]]=$E959)*(ROW(TableDiv[Agency])-ROW(TableDiv[[#Headers],[Agency]])),COLUMNS($F$7:AC$7))))</f>
        <v/>
      </c>
      <c r="AD959" s="1069" t="str" cm="1">
        <f t="array" ref="AD959">IF($D959&lt;COLUMNS($F$7:AD$7),"",INDEX(TableDiv[[GASB]:[GASB]],_xlfn.AGGREGATE(15,3,(TableDiv[[Agency]:[Agency]]=$E959)/(TableDiv[[Agency]:[Agency]]=$E959)*(ROW(TableDiv[Agency])-ROW(TableDiv[[#Headers],[Agency]])),COLUMNS($F$7:AD$7))))</f>
        <v/>
      </c>
      <c r="AE959" s="1069" t="str" cm="1">
        <f t="array" ref="AE959">IF($D959&lt;COLUMNS($F$7:AE$7),"",INDEX(TableDiv[[GASB]:[GASB]],_xlfn.AGGREGATE(15,3,(TableDiv[[Agency]:[Agency]]=$E959)/(TableDiv[[Agency]:[Agency]]=$E959)*(ROW(TableDiv[Agency])-ROW(TableDiv[[#Headers],[Agency]])),COLUMNS($F$7:AE$7))))</f>
        <v/>
      </c>
      <c r="AF959" s="1069" t="str" cm="1">
        <f t="array" ref="AF959">IF($D959&lt;COLUMNS($F$7:AF$7),"",INDEX(TableDiv[[GASB]:[GASB]],_xlfn.AGGREGATE(15,3,(TableDiv[[Agency]:[Agency]]=$E959)/(TableDiv[[Agency]:[Agency]]=$E959)*(ROW(TableDiv[Agency])-ROW(TableDiv[[#Headers],[Agency]])),COLUMNS($F$7:AF$7))))</f>
        <v/>
      </c>
      <c r="AG959" s="1069" t="str" cm="1">
        <f t="array" ref="AG959">IF($D959&lt;COLUMNS($F$7:AG$7),"",INDEX(TableDiv[[GASB]:[GASB]],_xlfn.AGGREGATE(15,3,(TableDiv[[Agency]:[Agency]]=$E959)/(TableDiv[[Agency]:[Agency]]=$E959)*(ROW(TableDiv[Agency])-ROW(TableDiv[[#Headers],[Agency]])),COLUMNS($F$7:AG$7))))</f>
        <v/>
      </c>
      <c r="AH959" s="1069" t="str" cm="1">
        <f t="array" ref="AH959">IF($D959&lt;COLUMNS($F$7:AH$7),"",INDEX(TableDiv[[GASB]:[GASB]],_xlfn.AGGREGATE(15,3,(TableDiv[[Agency]:[Agency]]=$E959)/(TableDiv[[Agency]:[Agency]]=$E959)*(ROW(TableDiv[Agency])-ROW(TableDiv[[#Headers],[Agency]])),COLUMNS($F$7:AH$7))))</f>
        <v/>
      </c>
      <c r="AI959" s="1069" t="str" cm="1">
        <f t="array" ref="AI959">IF($D959&lt;COLUMNS($F$7:AI$7),"",INDEX(TableDiv[[GASB]:[GASB]],_xlfn.AGGREGATE(15,3,(TableDiv[[Agency]:[Agency]]=$E959)/(TableDiv[[Agency]:[Agency]]=$E959)*(ROW(TableDiv[Agency])-ROW(TableDiv[[#Headers],[Agency]])),COLUMNS($F$7:AI$7))))</f>
        <v/>
      </c>
      <c r="AJ959" s="1069" t="str" cm="1">
        <f t="array" ref="AJ959">IF($D959&lt;COLUMNS($F$7:AJ$7),"",INDEX(TableDiv[[GASB]:[GASB]],_xlfn.AGGREGATE(15,3,(TableDiv[[Agency]:[Agency]]=$E959)/(TableDiv[[Agency]:[Agency]]=$E959)*(ROW(TableDiv[Agency])-ROW(TableDiv[[#Headers],[Agency]])),COLUMNS($F$7:AJ$7))))</f>
        <v/>
      </c>
      <c r="AK959" s="1069" t="str" cm="1">
        <f t="array" ref="AK959">IF($D959&lt;COLUMNS($F$7:AK$7),"",INDEX(TableDiv[[GASB]:[GASB]],_xlfn.AGGREGATE(15,3,(TableDiv[[Agency]:[Agency]]=$E959)/(TableDiv[[Agency]:[Agency]]=$E959)*(ROW(TableDiv[Agency])-ROW(TableDiv[[#Headers],[Agency]])),COLUMNS($F$7:AK$7))))</f>
        <v/>
      </c>
      <c r="AL959" s="1069" t="str" cm="1">
        <f t="array" ref="AL959">IF($D959&lt;COLUMNS($F$7:AL$7),"",INDEX(TableDiv[[GASB]:[GASB]],_xlfn.AGGREGATE(15,3,(TableDiv[[Agency]:[Agency]]=$E959)/(TableDiv[[Agency]:[Agency]]=$E959)*(ROW(TableDiv[Agency])-ROW(TableDiv[[#Headers],[Agency]])),COLUMNS($F$7:AL$7))))</f>
        <v/>
      </c>
      <c r="AM959" s="1069" t="str" cm="1">
        <f t="array" ref="AM959">IF($D959&lt;COLUMNS($F$7:AM$7),"",INDEX(TableDiv[[GASB]:[GASB]],_xlfn.AGGREGATE(15,3,(TableDiv[[Agency]:[Agency]]=$E959)/(TableDiv[[Agency]:[Agency]]=$E959)*(ROW(TableDiv[Agency])-ROW(TableDiv[[#Headers],[Agency]])),COLUMNS($F$7:AM$7))))</f>
        <v/>
      </c>
      <c r="AN959" s="1069"/>
      <c r="AO959" s="1069"/>
      <c r="AP959" s="1069"/>
      <c r="AQ959" s="1069"/>
      <c r="AR959" s="1069"/>
      <c r="AS959" s="1069"/>
    </row>
    <row r="960" spans="1:45">
      <c r="A960" s="1069"/>
      <c r="B960" s="1069"/>
      <c r="C960" s="1069"/>
      <c r="W960" s="1069" t="str" cm="1">
        <f t="array" ref="W960">IF($D960&lt;COLUMNS($F$7:W$7),"",INDEX(TableDiv[[GASB]:[GASB]],_xlfn.AGGREGATE(15,3,(TableDiv[[Agency]:[Agency]]=$E960)/(TableDiv[[Agency]:[Agency]]=$E960)*(ROW(TableDiv[Agency])-ROW(TableDiv[[#Headers],[Agency]])),COLUMNS($F$7:W$7))))</f>
        <v/>
      </c>
      <c r="X960" s="1069" t="str" cm="1">
        <f t="array" ref="X960">IF($D960&lt;COLUMNS($F$7:X$7),"",INDEX(TableDiv[[GASB]:[GASB]],_xlfn.AGGREGATE(15,3,(TableDiv[[Agency]:[Agency]]=$E960)/(TableDiv[[Agency]:[Agency]]=$E960)*(ROW(TableDiv[Agency])-ROW(TableDiv[[#Headers],[Agency]])),COLUMNS($F$7:X$7))))</f>
        <v/>
      </c>
      <c r="Y960" s="1069" t="str" cm="1">
        <f t="array" ref="Y960">IF($D960&lt;COLUMNS($F$7:Y$7),"",INDEX(TableDiv[[GASB]:[GASB]],_xlfn.AGGREGATE(15,3,(TableDiv[[Agency]:[Agency]]=$E960)/(TableDiv[[Agency]:[Agency]]=$E960)*(ROW(TableDiv[Agency])-ROW(TableDiv[[#Headers],[Agency]])),COLUMNS($F$7:Y$7))))</f>
        <v/>
      </c>
      <c r="Z960" s="1069" t="str" cm="1">
        <f t="array" ref="Z960">IF($D960&lt;COLUMNS($F$7:Z$7),"",INDEX(TableDiv[[GASB]:[GASB]],_xlfn.AGGREGATE(15,3,(TableDiv[[Agency]:[Agency]]=$E960)/(TableDiv[[Agency]:[Agency]]=$E960)*(ROW(TableDiv[Agency])-ROW(TableDiv[[#Headers],[Agency]])),COLUMNS($F$7:Z$7))))</f>
        <v/>
      </c>
      <c r="AA960" s="1069" t="str" cm="1">
        <f t="array" ref="AA960">IF($D960&lt;COLUMNS($F$7:AA$7),"",INDEX(TableDiv[[GASB]:[GASB]],_xlfn.AGGREGATE(15,3,(TableDiv[[Agency]:[Agency]]=$E960)/(TableDiv[[Agency]:[Agency]]=$E960)*(ROW(TableDiv[Agency])-ROW(TableDiv[[#Headers],[Agency]])),COLUMNS($F$7:AA$7))))</f>
        <v/>
      </c>
      <c r="AB960" s="1069" t="str" cm="1">
        <f t="array" ref="AB960">IF($D960&lt;COLUMNS($F$7:AB$7),"",INDEX(TableDiv[[GASB]:[GASB]],_xlfn.AGGREGATE(15,3,(TableDiv[[Agency]:[Agency]]=$E960)/(TableDiv[[Agency]:[Agency]]=$E960)*(ROW(TableDiv[Agency])-ROW(TableDiv[[#Headers],[Agency]])),COLUMNS($F$7:AB$7))))</f>
        <v/>
      </c>
      <c r="AC960" s="1069" t="str" cm="1">
        <f t="array" ref="AC960">IF($D960&lt;COLUMNS($F$7:AC$7),"",INDEX(TableDiv[[GASB]:[GASB]],_xlfn.AGGREGATE(15,3,(TableDiv[[Agency]:[Agency]]=$E960)/(TableDiv[[Agency]:[Agency]]=$E960)*(ROW(TableDiv[Agency])-ROW(TableDiv[[#Headers],[Agency]])),COLUMNS($F$7:AC$7))))</f>
        <v/>
      </c>
      <c r="AD960" s="1069" t="str" cm="1">
        <f t="array" ref="AD960">IF($D960&lt;COLUMNS($F$7:AD$7),"",INDEX(TableDiv[[GASB]:[GASB]],_xlfn.AGGREGATE(15,3,(TableDiv[[Agency]:[Agency]]=$E960)/(TableDiv[[Agency]:[Agency]]=$E960)*(ROW(TableDiv[Agency])-ROW(TableDiv[[#Headers],[Agency]])),COLUMNS($F$7:AD$7))))</f>
        <v/>
      </c>
      <c r="AE960" s="1069" t="str" cm="1">
        <f t="array" ref="AE960">IF($D960&lt;COLUMNS($F$7:AE$7),"",INDEX(TableDiv[[GASB]:[GASB]],_xlfn.AGGREGATE(15,3,(TableDiv[[Agency]:[Agency]]=$E960)/(TableDiv[[Agency]:[Agency]]=$E960)*(ROW(TableDiv[Agency])-ROW(TableDiv[[#Headers],[Agency]])),COLUMNS($F$7:AE$7))))</f>
        <v/>
      </c>
      <c r="AF960" s="1069" t="str" cm="1">
        <f t="array" ref="AF960">IF($D960&lt;COLUMNS($F$7:AF$7),"",INDEX(TableDiv[[GASB]:[GASB]],_xlfn.AGGREGATE(15,3,(TableDiv[[Agency]:[Agency]]=$E960)/(TableDiv[[Agency]:[Agency]]=$E960)*(ROW(TableDiv[Agency])-ROW(TableDiv[[#Headers],[Agency]])),COLUMNS($F$7:AF$7))))</f>
        <v/>
      </c>
      <c r="AG960" s="1069" t="str" cm="1">
        <f t="array" ref="AG960">IF($D960&lt;COLUMNS($F$7:AG$7),"",INDEX(TableDiv[[GASB]:[GASB]],_xlfn.AGGREGATE(15,3,(TableDiv[[Agency]:[Agency]]=$E960)/(TableDiv[[Agency]:[Agency]]=$E960)*(ROW(TableDiv[Agency])-ROW(TableDiv[[#Headers],[Agency]])),COLUMNS($F$7:AG$7))))</f>
        <v/>
      </c>
      <c r="AH960" s="1069" t="str" cm="1">
        <f t="array" ref="AH960">IF($D960&lt;COLUMNS($F$7:AH$7),"",INDEX(TableDiv[[GASB]:[GASB]],_xlfn.AGGREGATE(15,3,(TableDiv[[Agency]:[Agency]]=$E960)/(TableDiv[[Agency]:[Agency]]=$E960)*(ROW(TableDiv[Agency])-ROW(TableDiv[[#Headers],[Agency]])),COLUMNS($F$7:AH$7))))</f>
        <v/>
      </c>
      <c r="AI960" s="1069" t="str" cm="1">
        <f t="array" ref="AI960">IF($D960&lt;COLUMNS($F$7:AI$7),"",INDEX(TableDiv[[GASB]:[GASB]],_xlfn.AGGREGATE(15,3,(TableDiv[[Agency]:[Agency]]=$E960)/(TableDiv[[Agency]:[Agency]]=$E960)*(ROW(TableDiv[Agency])-ROW(TableDiv[[#Headers],[Agency]])),COLUMNS($F$7:AI$7))))</f>
        <v/>
      </c>
      <c r="AJ960" s="1069" t="str" cm="1">
        <f t="array" ref="AJ960">IF($D960&lt;COLUMNS($F$7:AJ$7),"",INDEX(TableDiv[[GASB]:[GASB]],_xlfn.AGGREGATE(15,3,(TableDiv[[Agency]:[Agency]]=$E960)/(TableDiv[[Agency]:[Agency]]=$E960)*(ROW(TableDiv[Agency])-ROW(TableDiv[[#Headers],[Agency]])),COLUMNS($F$7:AJ$7))))</f>
        <v/>
      </c>
      <c r="AK960" s="1069" t="str" cm="1">
        <f t="array" ref="AK960">IF($D960&lt;COLUMNS($F$7:AK$7),"",INDEX(TableDiv[[GASB]:[GASB]],_xlfn.AGGREGATE(15,3,(TableDiv[[Agency]:[Agency]]=$E960)/(TableDiv[[Agency]:[Agency]]=$E960)*(ROW(TableDiv[Agency])-ROW(TableDiv[[#Headers],[Agency]])),COLUMNS($F$7:AK$7))))</f>
        <v/>
      </c>
      <c r="AL960" s="1069" t="str" cm="1">
        <f t="array" ref="AL960">IF($D960&lt;COLUMNS($F$7:AL$7),"",INDEX(TableDiv[[GASB]:[GASB]],_xlfn.AGGREGATE(15,3,(TableDiv[[Agency]:[Agency]]=$E960)/(TableDiv[[Agency]:[Agency]]=$E960)*(ROW(TableDiv[Agency])-ROW(TableDiv[[#Headers],[Agency]])),COLUMNS($F$7:AL$7))))</f>
        <v/>
      </c>
      <c r="AM960" s="1069" t="str" cm="1">
        <f t="array" ref="AM960">IF($D960&lt;COLUMNS($F$7:AM$7),"",INDEX(TableDiv[[GASB]:[GASB]],_xlfn.AGGREGATE(15,3,(TableDiv[[Agency]:[Agency]]=$E960)/(TableDiv[[Agency]:[Agency]]=$E960)*(ROW(TableDiv[Agency])-ROW(TableDiv[[#Headers],[Agency]])),COLUMNS($F$7:AM$7))))</f>
        <v/>
      </c>
      <c r="AN960" s="1069"/>
      <c r="AO960" s="1069"/>
      <c r="AP960" s="1069"/>
      <c r="AQ960" s="1069"/>
      <c r="AR960" s="1069"/>
      <c r="AS960" s="1069"/>
    </row>
    <row r="961" spans="1:45">
      <c r="A961" s="1069"/>
      <c r="B961" s="1069"/>
      <c r="C961" s="1069"/>
      <c r="W961" s="1069" t="str" cm="1">
        <f t="array" ref="W961">IF($D961&lt;COLUMNS($F$7:W$7),"",INDEX(TableDiv[[GASB]:[GASB]],_xlfn.AGGREGATE(15,3,(TableDiv[[Agency]:[Agency]]=$E961)/(TableDiv[[Agency]:[Agency]]=$E961)*(ROW(TableDiv[Agency])-ROW(TableDiv[[#Headers],[Agency]])),COLUMNS($F$7:W$7))))</f>
        <v/>
      </c>
      <c r="X961" s="1069" t="str" cm="1">
        <f t="array" ref="X961">IF($D961&lt;COLUMNS($F$7:X$7),"",INDEX(TableDiv[[GASB]:[GASB]],_xlfn.AGGREGATE(15,3,(TableDiv[[Agency]:[Agency]]=$E961)/(TableDiv[[Agency]:[Agency]]=$E961)*(ROW(TableDiv[Agency])-ROW(TableDiv[[#Headers],[Agency]])),COLUMNS($F$7:X$7))))</f>
        <v/>
      </c>
      <c r="Y961" s="1069" t="str" cm="1">
        <f t="array" ref="Y961">IF($D961&lt;COLUMNS($F$7:Y$7),"",INDEX(TableDiv[[GASB]:[GASB]],_xlfn.AGGREGATE(15,3,(TableDiv[[Agency]:[Agency]]=$E961)/(TableDiv[[Agency]:[Agency]]=$E961)*(ROW(TableDiv[Agency])-ROW(TableDiv[[#Headers],[Agency]])),COLUMNS($F$7:Y$7))))</f>
        <v/>
      </c>
      <c r="Z961" s="1069" t="str" cm="1">
        <f t="array" ref="Z961">IF($D961&lt;COLUMNS($F$7:Z$7),"",INDEX(TableDiv[[GASB]:[GASB]],_xlfn.AGGREGATE(15,3,(TableDiv[[Agency]:[Agency]]=$E961)/(TableDiv[[Agency]:[Agency]]=$E961)*(ROW(TableDiv[Agency])-ROW(TableDiv[[#Headers],[Agency]])),COLUMNS($F$7:Z$7))))</f>
        <v/>
      </c>
      <c r="AA961" s="1069" t="str" cm="1">
        <f t="array" ref="AA961">IF($D961&lt;COLUMNS($F$7:AA$7),"",INDEX(TableDiv[[GASB]:[GASB]],_xlfn.AGGREGATE(15,3,(TableDiv[[Agency]:[Agency]]=$E961)/(TableDiv[[Agency]:[Agency]]=$E961)*(ROW(TableDiv[Agency])-ROW(TableDiv[[#Headers],[Agency]])),COLUMNS($F$7:AA$7))))</f>
        <v/>
      </c>
      <c r="AB961" s="1069" t="str" cm="1">
        <f t="array" ref="AB961">IF($D961&lt;COLUMNS($F$7:AB$7),"",INDEX(TableDiv[[GASB]:[GASB]],_xlfn.AGGREGATE(15,3,(TableDiv[[Agency]:[Agency]]=$E961)/(TableDiv[[Agency]:[Agency]]=$E961)*(ROW(TableDiv[Agency])-ROW(TableDiv[[#Headers],[Agency]])),COLUMNS($F$7:AB$7))))</f>
        <v/>
      </c>
      <c r="AC961" s="1069" t="str" cm="1">
        <f t="array" ref="AC961">IF($D961&lt;COLUMNS($F$7:AC$7),"",INDEX(TableDiv[[GASB]:[GASB]],_xlfn.AGGREGATE(15,3,(TableDiv[[Agency]:[Agency]]=$E961)/(TableDiv[[Agency]:[Agency]]=$E961)*(ROW(TableDiv[Agency])-ROW(TableDiv[[#Headers],[Agency]])),COLUMNS($F$7:AC$7))))</f>
        <v/>
      </c>
      <c r="AD961" s="1069" t="str" cm="1">
        <f t="array" ref="AD961">IF($D961&lt;COLUMNS($F$7:AD$7),"",INDEX(TableDiv[[GASB]:[GASB]],_xlfn.AGGREGATE(15,3,(TableDiv[[Agency]:[Agency]]=$E961)/(TableDiv[[Agency]:[Agency]]=$E961)*(ROW(TableDiv[Agency])-ROW(TableDiv[[#Headers],[Agency]])),COLUMNS($F$7:AD$7))))</f>
        <v/>
      </c>
      <c r="AE961" s="1069" t="str" cm="1">
        <f t="array" ref="AE961">IF($D961&lt;COLUMNS($F$7:AE$7),"",INDEX(TableDiv[[GASB]:[GASB]],_xlfn.AGGREGATE(15,3,(TableDiv[[Agency]:[Agency]]=$E961)/(TableDiv[[Agency]:[Agency]]=$E961)*(ROW(TableDiv[Agency])-ROW(TableDiv[[#Headers],[Agency]])),COLUMNS($F$7:AE$7))))</f>
        <v/>
      </c>
      <c r="AF961" s="1069" t="str" cm="1">
        <f t="array" ref="AF961">IF($D961&lt;COLUMNS($F$7:AF$7),"",INDEX(TableDiv[[GASB]:[GASB]],_xlfn.AGGREGATE(15,3,(TableDiv[[Agency]:[Agency]]=$E961)/(TableDiv[[Agency]:[Agency]]=$E961)*(ROW(TableDiv[Agency])-ROW(TableDiv[[#Headers],[Agency]])),COLUMNS($F$7:AF$7))))</f>
        <v/>
      </c>
      <c r="AG961" s="1069" t="str" cm="1">
        <f t="array" ref="AG961">IF($D961&lt;COLUMNS($F$7:AG$7),"",INDEX(TableDiv[[GASB]:[GASB]],_xlfn.AGGREGATE(15,3,(TableDiv[[Agency]:[Agency]]=$E961)/(TableDiv[[Agency]:[Agency]]=$E961)*(ROW(TableDiv[Agency])-ROW(TableDiv[[#Headers],[Agency]])),COLUMNS($F$7:AG$7))))</f>
        <v/>
      </c>
      <c r="AH961" s="1069" t="str" cm="1">
        <f t="array" ref="AH961">IF($D961&lt;COLUMNS($F$7:AH$7),"",INDEX(TableDiv[[GASB]:[GASB]],_xlfn.AGGREGATE(15,3,(TableDiv[[Agency]:[Agency]]=$E961)/(TableDiv[[Agency]:[Agency]]=$E961)*(ROW(TableDiv[Agency])-ROW(TableDiv[[#Headers],[Agency]])),COLUMNS($F$7:AH$7))))</f>
        <v/>
      </c>
      <c r="AI961" s="1069" t="str" cm="1">
        <f t="array" ref="AI961">IF($D961&lt;COLUMNS($F$7:AI$7),"",INDEX(TableDiv[[GASB]:[GASB]],_xlfn.AGGREGATE(15,3,(TableDiv[[Agency]:[Agency]]=$E961)/(TableDiv[[Agency]:[Agency]]=$E961)*(ROW(TableDiv[Agency])-ROW(TableDiv[[#Headers],[Agency]])),COLUMNS($F$7:AI$7))))</f>
        <v/>
      </c>
      <c r="AJ961" s="1069" t="str" cm="1">
        <f t="array" ref="AJ961">IF($D961&lt;COLUMNS($F$7:AJ$7),"",INDEX(TableDiv[[GASB]:[GASB]],_xlfn.AGGREGATE(15,3,(TableDiv[[Agency]:[Agency]]=$E961)/(TableDiv[[Agency]:[Agency]]=$E961)*(ROW(TableDiv[Agency])-ROW(TableDiv[[#Headers],[Agency]])),COLUMNS($F$7:AJ$7))))</f>
        <v/>
      </c>
      <c r="AK961" s="1069" t="str" cm="1">
        <f t="array" ref="AK961">IF($D961&lt;COLUMNS($F$7:AK$7),"",INDEX(TableDiv[[GASB]:[GASB]],_xlfn.AGGREGATE(15,3,(TableDiv[[Agency]:[Agency]]=$E961)/(TableDiv[[Agency]:[Agency]]=$E961)*(ROW(TableDiv[Agency])-ROW(TableDiv[[#Headers],[Agency]])),COLUMNS($F$7:AK$7))))</f>
        <v/>
      </c>
      <c r="AL961" s="1069" t="str" cm="1">
        <f t="array" ref="AL961">IF($D961&lt;COLUMNS($F$7:AL$7),"",INDEX(TableDiv[[GASB]:[GASB]],_xlfn.AGGREGATE(15,3,(TableDiv[[Agency]:[Agency]]=$E961)/(TableDiv[[Agency]:[Agency]]=$E961)*(ROW(TableDiv[Agency])-ROW(TableDiv[[#Headers],[Agency]])),COLUMNS($F$7:AL$7))))</f>
        <v/>
      </c>
      <c r="AM961" s="1069" t="str" cm="1">
        <f t="array" ref="AM961">IF($D961&lt;COLUMNS($F$7:AM$7),"",INDEX(TableDiv[[GASB]:[GASB]],_xlfn.AGGREGATE(15,3,(TableDiv[[Agency]:[Agency]]=$E961)/(TableDiv[[Agency]:[Agency]]=$E961)*(ROW(TableDiv[Agency])-ROW(TableDiv[[#Headers],[Agency]])),COLUMNS($F$7:AM$7))))</f>
        <v/>
      </c>
      <c r="AN961" s="1069"/>
      <c r="AO961" s="1069"/>
      <c r="AP961" s="1069"/>
      <c r="AQ961" s="1069"/>
      <c r="AR961" s="1069"/>
      <c r="AS961" s="1069"/>
    </row>
    <row r="962" spans="1:45">
      <c r="A962" s="1069"/>
      <c r="B962" s="1069"/>
      <c r="C962" s="1069"/>
      <c r="W962" s="1069" t="str" cm="1">
        <f t="array" ref="W962">IF($D962&lt;COLUMNS($F$7:W$7),"",INDEX(TableDiv[[GASB]:[GASB]],_xlfn.AGGREGATE(15,3,(TableDiv[[Agency]:[Agency]]=$E962)/(TableDiv[[Agency]:[Agency]]=$E962)*(ROW(TableDiv[Agency])-ROW(TableDiv[[#Headers],[Agency]])),COLUMNS($F$7:W$7))))</f>
        <v/>
      </c>
      <c r="X962" s="1069" t="str" cm="1">
        <f t="array" ref="X962">IF($D962&lt;COLUMNS($F$7:X$7),"",INDEX(TableDiv[[GASB]:[GASB]],_xlfn.AGGREGATE(15,3,(TableDiv[[Agency]:[Agency]]=$E962)/(TableDiv[[Agency]:[Agency]]=$E962)*(ROW(TableDiv[Agency])-ROW(TableDiv[[#Headers],[Agency]])),COLUMNS($F$7:X$7))))</f>
        <v/>
      </c>
      <c r="Y962" s="1069" t="str" cm="1">
        <f t="array" ref="Y962">IF($D962&lt;COLUMNS($F$7:Y$7),"",INDEX(TableDiv[[GASB]:[GASB]],_xlfn.AGGREGATE(15,3,(TableDiv[[Agency]:[Agency]]=$E962)/(TableDiv[[Agency]:[Agency]]=$E962)*(ROW(TableDiv[Agency])-ROW(TableDiv[[#Headers],[Agency]])),COLUMNS($F$7:Y$7))))</f>
        <v/>
      </c>
      <c r="Z962" s="1069" t="str" cm="1">
        <f t="array" ref="Z962">IF($D962&lt;COLUMNS($F$7:Z$7),"",INDEX(TableDiv[[GASB]:[GASB]],_xlfn.AGGREGATE(15,3,(TableDiv[[Agency]:[Agency]]=$E962)/(TableDiv[[Agency]:[Agency]]=$E962)*(ROW(TableDiv[Agency])-ROW(TableDiv[[#Headers],[Agency]])),COLUMNS($F$7:Z$7))))</f>
        <v/>
      </c>
      <c r="AA962" s="1069" t="str" cm="1">
        <f t="array" ref="AA962">IF($D962&lt;COLUMNS($F$7:AA$7),"",INDEX(TableDiv[[GASB]:[GASB]],_xlfn.AGGREGATE(15,3,(TableDiv[[Agency]:[Agency]]=$E962)/(TableDiv[[Agency]:[Agency]]=$E962)*(ROW(TableDiv[Agency])-ROW(TableDiv[[#Headers],[Agency]])),COLUMNS($F$7:AA$7))))</f>
        <v/>
      </c>
      <c r="AB962" s="1069" t="str" cm="1">
        <f t="array" ref="AB962">IF($D962&lt;COLUMNS($F$7:AB$7),"",INDEX(TableDiv[[GASB]:[GASB]],_xlfn.AGGREGATE(15,3,(TableDiv[[Agency]:[Agency]]=$E962)/(TableDiv[[Agency]:[Agency]]=$E962)*(ROW(TableDiv[Agency])-ROW(TableDiv[[#Headers],[Agency]])),COLUMNS($F$7:AB$7))))</f>
        <v/>
      </c>
      <c r="AC962" s="1069" t="str" cm="1">
        <f t="array" ref="AC962">IF($D962&lt;COLUMNS($F$7:AC$7),"",INDEX(TableDiv[[GASB]:[GASB]],_xlfn.AGGREGATE(15,3,(TableDiv[[Agency]:[Agency]]=$E962)/(TableDiv[[Agency]:[Agency]]=$E962)*(ROW(TableDiv[Agency])-ROW(TableDiv[[#Headers],[Agency]])),COLUMNS($F$7:AC$7))))</f>
        <v/>
      </c>
      <c r="AD962" s="1069" t="str" cm="1">
        <f t="array" ref="AD962">IF($D962&lt;COLUMNS($F$7:AD$7),"",INDEX(TableDiv[[GASB]:[GASB]],_xlfn.AGGREGATE(15,3,(TableDiv[[Agency]:[Agency]]=$E962)/(TableDiv[[Agency]:[Agency]]=$E962)*(ROW(TableDiv[Agency])-ROW(TableDiv[[#Headers],[Agency]])),COLUMNS($F$7:AD$7))))</f>
        <v/>
      </c>
      <c r="AE962" s="1069" t="str" cm="1">
        <f t="array" ref="AE962">IF($D962&lt;COLUMNS($F$7:AE$7),"",INDEX(TableDiv[[GASB]:[GASB]],_xlfn.AGGREGATE(15,3,(TableDiv[[Agency]:[Agency]]=$E962)/(TableDiv[[Agency]:[Agency]]=$E962)*(ROW(TableDiv[Agency])-ROW(TableDiv[[#Headers],[Agency]])),COLUMNS($F$7:AE$7))))</f>
        <v/>
      </c>
      <c r="AF962" s="1069" t="str" cm="1">
        <f t="array" ref="AF962">IF($D962&lt;COLUMNS($F$7:AF$7),"",INDEX(TableDiv[[GASB]:[GASB]],_xlfn.AGGREGATE(15,3,(TableDiv[[Agency]:[Agency]]=$E962)/(TableDiv[[Agency]:[Agency]]=$E962)*(ROW(TableDiv[Agency])-ROW(TableDiv[[#Headers],[Agency]])),COLUMNS($F$7:AF$7))))</f>
        <v/>
      </c>
      <c r="AG962" s="1069" t="str" cm="1">
        <f t="array" ref="AG962">IF($D962&lt;COLUMNS($F$7:AG$7),"",INDEX(TableDiv[[GASB]:[GASB]],_xlfn.AGGREGATE(15,3,(TableDiv[[Agency]:[Agency]]=$E962)/(TableDiv[[Agency]:[Agency]]=$E962)*(ROW(TableDiv[Agency])-ROW(TableDiv[[#Headers],[Agency]])),COLUMNS($F$7:AG$7))))</f>
        <v/>
      </c>
      <c r="AH962" s="1069" t="str" cm="1">
        <f t="array" ref="AH962">IF($D962&lt;COLUMNS($F$7:AH$7),"",INDEX(TableDiv[[GASB]:[GASB]],_xlfn.AGGREGATE(15,3,(TableDiv[[Agency]:[Agency]]=$E962)/(TableDiv[[Agency]:[Agency]]=$E962)*(ROW(TableDiv[Agency])-ROW(TableDiv[[#Headers],[Agency]])),COLUMNS($F$7:AH$7))))</f>
        <v/>
      </c>
      <c r="AI962" s="1069" t="str" cm="1">
        <f t="array" ref="AI962">IF($D962&lt;COLUMNS($F$7:AI$7),"",INDEX(TableDiv[[GASB]:[GASB]],_xlfn.AGGREGATE(15,3,(TableDiv[[Agency]:[Agency]]=$E962)/(TableDiv[[Agency]:[Agency]]=$E962)*(ROW(TableDiv[Agency])-ROW(TableDiv[[#Headers],[Agency]])),COLUMNS($F$7:AI$7))))</f>
        <v/>
      </c>
      <c r="AJ962" s="1069" t="str" cm="1">
        <f t="array" ref="AJ962">IF($D962&lt;COLUMNS($F$7:AJ$7),"",INDEX(TableDiv[[GASB]:[GASB]],_xlfn.AGGREGATE(15,3,(TableDiv[[Agency]:[Agency]]=$E962)/(TableDiv[[Agency]:[Agency]]=$E962)*(ROW(TableDiv[Agency])-ROW(TableDiv[[#Headers],[Agency]])),COLUMNS($F$7:AJ$7))))</f>
        <v/>
      </c>
      <c r="AK962" s="1069" t="str" cm="1">
        <f t="array" ref="AK962">IF($D962&lt;COLUMNS($F$7:AK$7),"",INDEX(TableDiv[[GASB]:[GASB]],_xlfn.AGGREGATE(15,3,(TableDiv[[Agency]:[Agency]]=$E962)/(TableDiv[[Agency]:[Agency]]=$E962)*(ROW(TableDiv[Agency])-ROW(TableDiv[[#Headers],[Agency]])),COLUMNS($F$7:AK$7))))</f>
        <v/>
      </c>
      <c r="AL962" s="1069" t="str" cm="1">
        <f t="array" ref="AL962">IF($D962&lt;COLUMNS($F$7:AL$7),"",INDEX(TableDiv[[GASB]:[GASB]],_xlfn.AGGREGATE(15,3,(TableDiv[[Agency]:[Agency]]=$E962)/(TableDiv[[Agency]:[Agency]]=$E962)*(ROW(TableDiv[Agency])-ROW(TableDiv[[#Headers],[Agency]])),COLUMNS($F$7:AL$7))))</f>
        <v/>
      </c>
      <c r="AM962" s="1069" t="str" cm="1">
        <f t="array" ref="AM962">IF($D962&lt;COLUMNS($F$7:AM$7),"",INDEX(TableDiv[[GASB]:[GASB]],_xlfn.AGGREGATE(15,3,(TableDiv[[Agency]:[Agency]]=$E962)/(TableDiv[[Agency]:[Agency]]=$E962)*(ROW(TableDiv[Agency])-ROW(TableDiv[[#Headers],[Agency]])),COLUMNS($F$7:AM$7))))</f>
        <v/>
      </c>
      <c r="AN962" s="1069"/>
      <c r="AO962" s="1069"/>
      <c r="AP962" s="1069"/>
      <c r="AQ962" s="1069"/>
      <c r="AR962" s="1069"/>
      <c r="AS962" s="1069"/>
    </row>
    <row r="963" spans="1:45">
      <c r="A963" s="1069"/>
      <c r="B963" s="1069"/>
      <c r="C963" s="1069"/>
      <c r="W963" s="1069" t="str" cm="1">
        <f t="array" ref="W963">IF($D963&lt;COLUMNS($F$7:W$7),"",INDEX(TableDiv[[GASB]:[GASB]],_xlfn.AGGREGATE(15,3,(TableDiv[[Agency]:[Agency]]=$E963)/(TableDiv[[Agency]:[Agency]]=$E963)*(ROW(TableDiv[Agency])-ROW(TableDiv[[#Headers],[Agency]])),COLUMNS($F$7:W$7))))</f>
        <v/>
      </c>
      <c r="X963" s="1069" t="str" cm="1">
        <f t="array" ref="X963">IF($D963&lt;COLUMNS($F$7:X$7),"",INDEX(TableDiv[[GASB]:[GASB]],_xlfn.AGGREGATE(15,3,(TableDiv[[Agency]:[Agency]]=$E963)/(TableDiv[[Agency]:[Agency]]=$E963)*(ROW(TableDiv[Agency])-ROW(TableDiv[[#Headers],[Agency]])),COLUMNS($F$7:X$7))))</f>
        <v/>
      </c>
      <c r="Y963" s="1069" t="str" cm="1">
        <f t="array" ref="Y963">IF($D963&lt;COLUMNS($F$7:Y$7),"",INDEX(TableDiv[[GASB]:[GASB]],_xlfn.AGGREGATE(15,3,(TableDiv[[Agency]:[Agency]]=$E963)/(TableDiv[[Agency]:[Agency]]=$E963)*(ROW(TableDiv[Agency])-ROW(TableDiv[[#Headers],[Agency]])),COLUMNS($F$7:Y$7))))</f>
        <v/>
      </c>
      <c r="Z963" s="1069" t="str" cm="1">
        <f t="array" ref="Z963">IF($D963&lt;COLUMNS($F$7:Z$7),"",INDEX(TableDiv[[GASB]:[GASB]],_xlfn.AGGREGATE(15,3,(TableDiv[[Agency]:[Agency]]=$E963)/(TableDiv[[Agency]:[Agency]]=$E963)*(ROW(TableDiv[Agency])-ROW(TableDiv[[#Headers],[Agency]])),COLUMNS($F$7:Z$7))))</f>
        <v/>
      </c>
      <c r="AA963" s="1069" t="str" cm="1">
        <f t="array" ref="AA963">IF($D963&lt;COLUMNS($F$7:AA$7),"",INDEX(TableDiv[[GASB]:[GASB]],_xlfn.AGGREGATE(15,3,(TableDiv[[Agency]:[Agency]]=$E963)/(TableDiv[[Agency]:[Agency]]=$E963)*(ROW(TableDiv[Agency])-ROW(TableDiv[[#Headers],[Agency]])),COLUMNS($F$7:AA$7))))</f>
        <v/>
      </c>
      <c r="AB963" s="1069" t="str" cm="1">
        <f t="array" ref="AB963">IF($D963&lt;COLUMNS($F$7:AB$7),"",INDEX(TableDiv[[GASB]:[GASB]],_xlfn.AGGREGATE(15,3,(TableDiv[[Agency]:[Agency]]=$E963)/(TableDiv[[Agency]:[Agency]]=$E963)*(ROW(TableDiv[Agency])-ROW(TableDiv[[#Headers],[Agency]])),COLUMNS($F$7:AB$7))))</f>
        <v/>
      </c>
      <c r="AC963" s="1069" t="str" cm="1">
        <f t="array" ref="AC963">IF($D963&lt;COLUMNS($F$7:AC$7),"",INDEX(TableDiv[[GASB]:[GASB]],_xlfn.AGGREGATE(15,3,(TableDiv[[Agency]:[Agency]]=$E963)/(TableDiv[[Agency]:[Agency]]=$E963)*(ROW(TableDiv[Agency])-ROW(TableDiv[[#Headers],[Agency]])),COLUMNS($F$7:AC$7))))</f>
        <v/>
      </c>
      <c r="AD963" s="1069" t="str" cm="1">
        <f t="array" ref="AD963">IF($D963&lt;COLUMNS($F$7:AD$7),"",INDEX(TableDiv[[GASB]:[GASB]],_xlfn.AGGREGATE(15,3,(TableDiv[[Agency]:[Agency]]=$E963)/(TableDiv[[Agency]:[Agency]]=$E963)*(ROW(TableDiv[Agency])-ROW(TableDiv[[#Headers],[Agency]])),COLUMNS($F$7:AD$7))))</f>
        <v/>
      </c>
      <c r="AE963" s="1069" t="str" cm="1">
        <f t="array" ref="AE963">IF($D963&lt;COLUMNS($F$7:AE$7),"",INDEX(TableDiv[[GASB]:[GASB]],_xlfn.AGGREGATE(15,3,(TableDiv[[Agency]:[Agency]]=$E963)/(TableDiv[[Agency]:[Agency]]=$E963)*(ROW(TableDiv[Agency])-ROW(TableDiv[[#Headers],[Agency]])),COLUMNS($F$7:AE$7))))</f>
        <v/>
      </c>
      <c r="AF963" s="1069" t="str" cm="1">
        <f t="array" ref="AF963">IF($D963&lt;COLUMNS($F$7:AF$7),"",INDEX(TableDiv[[GASB]:[GASB]],_xlfn.AGGREGATE(15,3,(TableDiv[[Agency]:[Agency]]=$E963)/(TableDiv[[Agency]:[Agency]]=$E963)*(ROW(TableDiv[Agency])-ROW(TableDiv[[#Headers],[Agency]])),COLUMNS($F$7:AF$7))))</f>
        <v/>
      </c>
      <c r="AG963" s="1069" t="str" cm="1">
        <f t="array" ref="AG963">IF($D963&lt;COLUMNS($F$7:AG$7),"",INDEX(TableDiv[[GASB]:[GASB]],_xlfn.AGGREGATE(15,3,(TableDiv[[Agency]:[Agency]]=$E963)/(TableDiv[[Agency]:[Agency]]=$E963)*(ROW(TableDiv[Agency])-ROW(TableDiv[[#Headers],[Agency]])),COLUMNS($F$7:AG$7))))</f>
        <v/>
      </c>
      <c r="AH963" s="1069" t="str" cm="1">
        <f t="array" ref="AH963">IF($D963&lt;COLUMNS($F$7:AH$7),"",INDEX(TableDiv[[GASB]:[GASB]],_xlfn.AGGREGATE(15,3,(TableDiv[[Agency]:[Agency]]=$E963)/(TableDiv[[Agency]:[Agency]]=$E963)*(ROW(TableDiv[Agency])-ROW(TableDiv[[#Headers],[Agency]])),COLUMNS($F$7:AH$7))))</f>
        <v/>
      </c>
      <c r="AI963" s="1069" t="str" cm="1">
        <f t="array" ref="AI963">IF($D963&lt;COLUMNS($F$7:AI$7),"",INDEX(TableDiv[[GASB]:[GASB]],_xlfn.AGGREGATE(15,3,(TableDiv[[Agency]:[Agency]]=$E963)/(TableDiv[[Agency]:[Agency]]=$E963)*(ROW(TableDiv[Agency])-ROW(TableDiv[[#Headers],[Agency]])),COLUMNS($F$7:AI$7))))</f>
        <v/>
      </c>
      <c r="AJ963" s="1069" t="str" cm="1">
        <f t="array" ref="AJ963">IF($D963&lt;COLUMNS($F$7:AJ$7),"",INDEX(TableDiv[[GASB]:[GASB]],_xlfn.AGGREGATE(15,3,(TableDiv[[Agency]:[Agency]]=$E963)/(TableDiv[[Agency]:[Agency]]=$E963)*(ROW(TableDiv[Agency])-ROW(TableDiv[[#Headers],[Agency]])),COLUMNS($F$7:AJ$7))))</f>
        <v/>
      </c>
      <c r="AK963" s="1069" t="str" cm="1">
        <f t="array" ref="AK963">IF($D963&lt;COLUMNS($F$7:AK$7),"",INDEX(TableDiv[[GASB]:[GASB]],_xlfn.AGGREGATE(15,3,(TableDiv[[Agency]:[Agency]]=$E963)/(TableDiv[[Agency]:[Agency]]=$E963)*(ROW(TableDiv[Agency])-ROW(TableDiv[[#Headers],[Agency]])),COLUMNS($F$7:AK$7))))</f>
        <v/>
      </c>
      <c r="AL963" s="1069" t="str" cm="1">
        <f t="array" ref="AL963">IF($D963&lt;COLUMNS($F$7:AL$7),"",INDEX(TableDiv[[GASB]:[GASB]],_xlfn.AGGREGATE(15,3,(TableDiv[[Agency]:[Agency]]=$E963)/(TableDiv[[Agency]:[Agency]]=$E963)*(ROW(TableDiv[Agency])-ROW(TableDiv[[#Headers],[Agency]])),COLUMNS($F$7:AL$7))))</f>
        <v/>
      </c>
      <c r="AM963" s="1069" t="str" cm="1">
        <f t="array" ref="AM963">IF($D963&lt;COLUMNS($F$7:AM$7),"",INDEX(TableDiv[[GASB]:[GASB]],_xlfn.AGGREGATE(15,3,(TableDiv[[Agency]:[Agency]]=$E963)/(TableDiv[[Agency]:[Agency]]=$E963)*(ROW(TableDiv[Agency])-ROW(TableDiv[[#Headers],[Agency]])),COLUMNS($F$7:AM$7))))</f>
        <v/>
      </c>
      <c r="AN963" s="1069"/>
      <c r="AO963" s="1069"/>
      <c r="AP963" s="1069"/>
      <c r="AQ963" s="1069"/>
      <c r="AR963" s="1069"/>
      <c r="AS963" s="1069"/>
    </row>
    <row r="964" spans="1:45">
      <c r="A964" s="1069"/>
      <c r="B964" s="1069"/>
      <c r="C964" s="1069"/>
      <c r="W964" s="1069" t="str" cm="1">
        <f t="array" ref="W964">IF($D964&lt;COLUMNS($F$7:W$7),"",INDEX(TableDiv[[GASB]:[GASB]],_xlfn.AGGREGATE(15,3,(TableDiv[[Agency]:[Agency]]=$E964)/(TableDiv[[Agency]:[Agency]]=$E964)*(ROW(TableDiv[Agency])-ROW(TableDiv[[#Headers],[Agency]])),COLUMNS($F$7:W$7))))</f>
        <v/>
      </c>
      <c r="X964" s="1069" t="str" cm="1">
        <f t="array" ref="X964">IF($D964&lt;COLUMNS($F$7:X$7),"",INDEX(TableDiv[[GASB]:[GASB]],_xlfn.AGGREGATE(15,3,(TableDiv[[Agency]:[Agency]]=$E964)/(TableDiv[[Agency]:[Agency]]=$E964)*(ROW(TableDiv[Agency])-ROW(TableDiv[[#Headers],[Agency]])),COLUMNS($F$7:X$7))))</f>
        <v/>
      </c>
      <c r="Y964" s="1069" t="str" cm="1">
        <f t="array" ref="Y964">IF($D964&lt;COLUMNS($F$7:Y$7),"",INDEX(TableDiv[[GASB]:[GASB]],_xlfn.AGGREGATE(15,3,(TableDiv[[Agency]:[Agency]]=$E964)/(TableDiv[[Agency]:[Agency]]=$E964)*(ROW(TableDiv[Agency])-ROW(TableDiv[[#Headers],[Agency]])),COLUMNS($F$7:Y$7))))</f>
        <v/>
      </c>
      <c r="Z964" s="1069" t="str" cm="1">
        <f t="array" ref="Z964">IF($D964&lt;COLUMNS($F$7:Z$7),"",INDEX(TableDiv[[GASB]:[GASB]],_xlfn.AGGREGATE(15,3,(TableDiv[[Agency]:[Agency]]=$E964)/(TableDiv[[Agency]:[Agency]]=$E964)*(ROW(TableDiv[Agency])-ROW(TableDiv[[#Headers],[Agency]])),COLUMNS($F$7:Z$7))))</f>
        <v/>
      </c>
      <c r="AA964" s="1069" t="str" cm="1">
        <f t="array" ref="AA964">IF($D964&lt;COLUMNS($F$7:AA$7),"",INDEX(TableDiv[[GASB]:[GASB]],_xlfn.AGGREGATE(15,3,(TableDiv[[Agency]:[Agency]]=$E964)/(TableDiv[[Agency]:[Agency]]=$E964)*(ROW(TableDiv[Agency])-ROW(TableDiv[[#Headers],[Agency]])),COLUMNS($F$7:AA$7))))</f>
        <v/>
      </c>
      <c r="AB964" s="1069" t="str" cm="1">
        <f t="array" ref="AB964">IF($D964&lt;COLUMNS($F$7:AB$7),"",INDEX(TableDiv[[GASB]:[GASB]],_xlfn.AGGREGATE(15,3,(TableDiv[[Agency]:[Agency]]=$E964)/(TableDiv[[Agency]:[Agency]]=$E964)*(ROW(TableDiv[Agency])-ROW(TableDiv[[#Headers],[Agency]])),COLUMNS($F$7:AB$7))))</f>
        <v/>
      </c>
      <c r="AC964" s="1069" t="str" cm="1">
        <f t="array" ref="AC964">IF($D964&lt;COLUMNS($F$7:AC$7),"",INDEX(TableDiv[[GASB]:[GASB]],_xlfn.AGGREGATE(15,3,(TableDiv[[Agency]:[Agency]]=$E964)/(TableDiv[[Agency]:[Agency]]=$E964)*(ROW(TableDiv[Agency])-ROW(TableDiv[[#Headers],[Agency]])),COLUMNS($F$7:AC$7))))</f>
        <v/>
      </c>
      <c r="AD964" s="1069" t="str" cm="1">
        <f t="array" ref="AD964">IF($D964&lt;COLUMNS($F$7:AD$7),"",INDEX(TableDiv[[GASB]:[GASB]],_xlfn.AGGREGATE(15,3,(TableDiv[[Agency]:[Agency]]=$E964)/(TableDiv[[Agency]:[Agency]]=$E964)*(ROW(TableDiv[Agency])-ROW(TableDiv[[#Headers],[Agency]])),COLUMNS($F$7:AD$7))))</f>
        <v/>
      </c>
      <c r="AE964" s="1069" t="str" cm="1">
        <f t="array" ref="AE964">IF($D964&lt;COLUMNS($F$7:AE$7),"",INDEX(TableDiv[[GASB]:[GASB]],_xlfn.AGGREGATE(15,3,(TableDiv[[Agency]:[Agency]]=$E964)/(TableDiv[[Agency]:[Agency]]=$E964)*(ROW(TableDiv[Agency])-ROW(TableDiv[[#Headers],[Agency]])),COLUMNS($F$7:AE$7))))</f>
        <v/>
      </c>
      <c r="AF964" s="1069" t="str" cm="1">
        <f t="array" ref="AF964">IF($D964&lt;COLUMNS($F$7:AF$7),"",INDEX(TableDiv[[GASB]:[GASB]],_xlfn.AGGREGATE(15,3,(TableDiv[[Agency]:[Agency]]=$E964)/(TableDiv[[Agency]:[Agency]]=$E964)*(ROW(TableDiv[Agency])-ROW(TableDiv[[#Headers],[Agency]])),COLUMNS($F$7:AF$7))))</f>
        <v/>
      </c>
      <c r="AG964" s="1069" t="str" cm="1">
        <f t="array" ref="AG964">IF($D964&lt;COLUMNS($F$7:AG$7),"",INDEX(TableDiv[[GASB]:[GASB]],_xlfn.AGGREGATE(15,3,(TableDiv[[Agency]:[Agency]]=$E964)/(TableDiv[[Agency]:[Agency]]=$E964)*(ROW(TableDiv[Agency])-ROW(TableDiv[[#Headers],[Agency]])),COLUMNS($F$7:AG$7))))</f>
        <v/>
      </c>
      <c r="AH964" s="1069" t="str" cm="1">
        <f t="array" ref="AH964">IF($D964&lt;COLUMNS($F$7:AH$7),"",INDEX(TableDiv[[GASB]:[GASB]],_xlfn.AGGREGATE(15,3,(TableDiv[[Agency]:[Agency]]=$E964)/(TableDiv[[Agency]:[Agency]]=$E964)*(ROW(TableDiv[Agency])-ROW(TableDiv[[#Headers],[Agency]])),COLUMNS($F$7:AH$7))))</f>
        <v/>
      </c>
      <c r="AI964" s="1069" t="str" cm="1">
        <f t="array" ref="AI964">IF($D964&lt;COLUMNS($F$7:AI$7),"",INDEX(TableDiv[[GASB]:[GASB]],_xlfn.AGGREGATE(15,3,(TableDiv[[Agency]:[Agency]]=$E964)/(TableDiv[[Agency]:[Agency]]=$E964)*(ROW(TableDiv[Agency])-ROW(TableDiv[[#Headers],[Agency]])),COLUMNS($F$7:AI$7))))</f>
        <v/>
      </c>
      <c r="AJ964" s="1069" t="str" cm="1">
        <f t="array" ref="AJ964">IF($D964&lt;COLUMNS($F$7:AJ$7),"",INDEX(TableDiv[[GASB]:[GASB]],_xlfn.AGGREGATE(15,3,(TableDiv[[Agency]:[Agency]]=$E964)/(TableDiv[[Agency]:[Agency]]=$E964)*(ROW(TableDiv[Agency])-ROW(TableDiv[[#Headers],[Agency]])),COLUMNS($F$7:AJ$7))))</f>
        <v/>
      </c>
      <c r="AK964" s="1069" t="str" cm="1">
        <f t="array" ref="AK964">IF($D964&lt;COLUMNS($F$7:AK$7),"",INDEX(TableDiv[[GASB]:[GASB]],_xlfn.AGGREGATE(15,3,(TableDiv[[Agency]:[Agency]]=$E964)/(TableDiv[[Agency]:[Agency]]=$E964)*(ROW(TableDiv[Agency])-ROW(TableDiv[[#Headers],[Agency]])),COLUMNS($F$7:AK$7))))</f>
        <v/>
      </c>
      <c r="AL964" s="1069" t="str" cm="1">
        <f t="array" ref="AL964">IF($D964&lt;COLUMNS($F$7:AL$7),"",INDEX(TableDiv[[GASB]:[GASB]],_xlfn.AGGREGATE(15,3,(TableDiv[[Agency]:[Agency]]=$E964)/(TableDiv[[Agency]:[Agency]]=$E964)*(ROW(TableDiv[Agency])-ROW(TableDiv[[#Headers],[Agency]])),COLUMNS($F$7:AL$7))))</f>
        <v/>
      </c>
      <c r="AM964" s="1069" t="str" cm="1">
        <f t="array" ref="AM964">IF($D964&lt;COLUMNS($F$7:AM$7),"",INDEX(TableDiv[[GASB]:[GASB]],_xlfn.AGGREGATE(15,3,(TableDiv[[Agency]:[Agency]]=$E964)/(TableDiv[[Agency]:[Agency]]=$E964)*(ROW(TableDiv[Agency])-ROW(TableDiv[[#Headers],[Agency]])),COLUMNS($F$7:AM$7))))</f>
        <v/>
      </c>
      <c r="AN964" s="1069"/>
      <c r="AO964" s="1069"/>
      <c r="AP964" s="1069"/>
      <c r="AQ964" s="1069"/>
      <c r="AR964" s="1069"/>
      <c r="AS964" s="1069"/>
    </row>
    <row r="965" spans="1:45">
      <c r="A965" s="1069"/>
      <c r="B965" s="1069"/>
      <c r="C965" s="1069"/>
      <c r="W965" s="1069" t="str" cm="1">
        <f t="array" ref="W965">IF($D965&lt;COLUMNS($F$7:W$7),"",INDEX(TableDiv[[GASB]:[GASB]],_xlfn.AGGREGATE(15,3,(TableDiv[[Agency]:[Agency]]=$E965)/(TableDiv[[Agency]:[Agency]]=$E965)*(ROW(TableDiv[Agency])-ROW(TableDiv[[#Headers],[Agency]])),COLUMNS($F$7:W$7))))</f>
        <v/>
      </c>
      <c r="X965" s="1069" t="str" cm="1">
        <f t="array" ref="X965">IF($D965&lt;COLUMNS($F$7:X$7),"",INDEX(TableDiv[[GASB]:[GASB]],_xlfn.AGGREGATE(15,3,(TableDiv[[Agency]:[Agency]]=$E965)/(TableDiv[[Agency]:[Agency]]=$E965)*(ROW(TableDiv[Agency])-ROW(TableDiv[[#Headers],[Agency]])),COLUMNS($F$7:X$7))))</f>
        <v/>
      </c>
      <c r="Y965" s="1069" t="str" cm="1">
        <f t="array" ref="Y965">IF($D965&lt;COLUMNS($F$7:Y$7),"",INDEX(TableDiv[[GASB]:[GASB]],_xlfn.AGGREGATE(15,3,(TableDiv[[Agency]:[Agency]]=$E965)/(TableDiv[[Agency]:[Agency]]=$E965)*(ROW(TableDiv[Agency])-ROW(TableDiv[[#Headers],[Agency]])),COLUMNS($F$7:Y$7))))</f>
        <v/>
      </c>
      <c r="Z965" s="1069" t="str" cm="1">
        <f t="array" ref="Z965">IF($D965&lt;COLUMNS($F$7:Z$7),"",INDEX(TableDiv[[GASB]:[GASB]],_xlfn.AGGREGATE(15,3,(TableDiv[[Agency]:[Agency]]=$E965)/(TableDiv[[Agency]:[Agency]]=$E965)*(ROW(TableDiv[Agency])-ROW(TableDiv[[#Headers],[Agency]])),COLUMNS($F$7:Z$7))))</f>
        <v/>
      </c>
      <c r="AA965" s="1069" t="str" cm="1">
        <f t="array" ref="AA965">IF($D965&lt;COLUMNS($F$7:AA$7),"",INDEX(TableDiv[[GASB]:[GASB]],_xlfn.AGGREGATE(15,3,(TableDiv[[Agency]:[Agency]]=$E965)/(TableDiv[[Agency]:[Agency]]=$E965)*(ROW(TableDiv[Agency])-ROW(TableDiv[[#Headers],[Agency]])),COLUMNS($F$7:AA$7))))</f>
        <v/>
      </c>
      <c r="AB965" s="1069" t="str" cm="1">
        <f t="array" ref="AB965">IF($D965&lt;COLUMNS($F$7:AB$7),"",INDEX(TableDiv[[GASB]:[GASB]],_xlfn.AGGREGATE(15,3,(TableDiv[[Agency]:[Agency]]=$E965)/(TableDiv[[Agency]:[Agency]]=$E965)*(ROW(TableDiv[Agency])-ROW(TableDiv[[#Headers],[Agency]])),COLUMNS($F$7:AB$7))))</f>
        <v/>
      </c>
      <c r="AC965" s="1069" t="str" cm="1">
        <f t="array" ref="AC965">IF($D965&lt;COLUMNS($F$7:AC$7),"",INDEX(TableDiv[[GASB]:[GASB]],_xlfn.AGGREGATE(15,3,(TableDiv[[Agency]:[Agency]]=$E965)/(TableDiv[[Agency]:[Agency]]=$E965)*(ROW(TableDiv[Agency])-ROW(TableDiv[[#Headers],[Agency]])),COLUMNS($F$7:AC$7))))</f>
        <v/>
      </c>
      <c r="AD965" s="1069" t="str" cm="1">
        <f t="array" ref="AD965">IF($D965&lt;COLUMNS($F$7:AD$7),"",INDEX(TableDiv[[GASB]:[GASB]],_xlfn.AGGREGATE(15,3,(TableDiv[[Agency]:[Agency]]=$E965)/(TableDiv[[Agency]:[Agency]]=$E965)*(ROW(TableDiv[Agency])-ROW(TableDiv[[#Headers],[Agency]])),COLUMNS($F$7:AD$7))))</f>
        <v/>
      </c>
      <c r="AE965" s="1069" t="str" cm="1">
        <f t="array" ref="AE965">IF($D965&lt;COLUMNS($F$7:AE$7),"",INDEX(TableDiv[[GASB]:[GASB]],_xlfn.AGGREGATE(15,3,(TableDiv[[Agency]:[Agency]]=$E965)/(TableDiv[[Agency]:[Agency]]=$E965)*(ROW(TableDiv[Agency])-ROW(TableDiv[[#Headers],[Agency]])),COLUMNS($F$7:AE$7))))</f>
        <v/>
      </c>
      <c r="AF965" s="1069" t="str" cm="1">
        <f t="array" ref="AF965">IF($D965&lt;COLUMNS($F$7:AF$7),"",INDEX(TableDiv[[GASB]:[GASB]],_xlfn.AGGREGATE(15,3,(TableDiv[[Agency]:[Agency]]=$E965)/(TableDiv[[Agency]:[Agency]]=$E965)*(ROW(TableDiv[Agency])-ROW(TableDiv[[#Headers],[Agency]])),COLUMNS($F$7:AF$7))))</f>
        <v/>
      </c>
      <c r="AG965" s="1069" t="str" cm="1">
        <f t="array" ref="AG965">IF($D965&lt;COLUMNS($F$7:AG$7),"",INDEX(TableDiv[[GASB]:[GASB]],_xlfn.AGGREGATE(15,3,(TableDiv[[Agency]:[Agency]]=$E965)/(TableDiv[[Agency]:[Agency]]=$E965)*(ROW(TableDiv[Agency])-ROW(TableDiv[[#Headers],[Agency]])),COLUMNS($F$7:AG$7))))</f>
        <v/>
      </c>
      <c r="AH965" s="1069" t="str" cm="1">
        <f t="array" ref="AH965">IF($D965&lt;COLUMNS($F$7:AH$7),"",INDEX(TableDiv[[GASB]:[GASB]],_xlfn.AGGREGATE(15,3,(TableDiv[[Agency]:[Agency]]=$E965)/(TableDiv[[Agency]:[Agency]]=$E965)*(ROW(TableDiv[Agency])-ROW(TableDiv[[#Headers],[Agency]])),COLUMNS($F$7:AH$7))))</f>
        <v/>
      </c>
      <c r="AI965" s="1069" t="str" cm="1">
        <f t="array" ref="AI965">IF($D965&lt;COLUMNS($F$7:AI$7),"",INDEX(TableDiv[[GASB]:[GASB]],_xlfn.AGGREGATE(15,3,(TableDiv[[Agency]:[Agency]]=$E965)/(TableDiv[[Agency]:[Agency]]=$E965)*(ROW(TableDiv[Agency])-ROW(TableDiv[[#Headers],[Agency]])),COLUMNS($F$7:AI$7))))</f>
        <v/>
      </c>
      <c r="AJ965" s="1069" t="str" cm="1">
        <f t="array" ref="AJ965">IF($D965&lt;COLUMNS($F$7:AJ$7),"",INDEX(TableDiv[[GASB]:[GASB]],_xlfn.AGGREGATE(15,3,(TableDiv[[Agency]:[Agency]]=$E965)/(TableDiv[[Agency]:[Agency]]=$E965)*(ROW(TableDiv[Agency])-ROW(TableDiv[[#Headers],[Agency]])),COLUMNS($F$7:AJ$7))))</f>
        <v/>
      </c>
      <c r="AK965" s="1069" t="str" cm="1">
        <f t="array" ref="AK965">IF($D965&lt;COLUMNS($F$7:AK$7),"",INDEX(TableDiv[[GASB]:[GASB]],_xlfn.AGGREGATE(15,3,(TableDiv[[Agency]:[Agency]]=$E965)/(TableDiv[[Agency]:[Agency]]=$E965)*(ROW(TableDiv[Agency])-ROW(TableDiv[[#Headers],[Agency]])),COLUMNS($F$7:AK$7))))</f>
        <v/>
      </c>
      <c r="AL965" s="1069" t="str" cm="1">
        <f t="array" ref="AL965">IF($D965&lt;COLUMNS($F$7:AL$7),"",INDEX(TableDiv[[GASB]:[GASB]],_xlfn.AGGREGATE(15,3,(TableDiv[[Agency]:[Agency]]=$E965)/(TableDiv[[Agency]:[Agency]]=$E965)*(ROW(TableDiv[Agency])-ROW(TableDiv[[#Headers],[Agency]])),COLUMNS($F$7:AL$7))))</f>
        <v/>
      </c>
      <c r="AM965" s="1069" t="str" cm="1">
        <f t="array" ref="AM965">IF($D965&lt;COLUMNS($F$7:AM$7),"",INDEX(TableDiv[[GASB]:[GASB]],_xlfn.AGGREGATE(15,3,(TableDiv[[Agency]:[Agency]]=$E965)/(TableDiv[[Agency]:[Agency]]=$E965)*(ROW(TableDiv[Agency])-ROW(TableDiv[[#Headers],[Agency]])),COLUMNS($F$7:AM$7))))</f>
        <v/>
      </c>
      <c r="AN965" s="1069"/>
      <c r="AO965" s="1069"/>
      <c r="AP965" s="1069"/>
      <c r="AQ965" s="1069"/>
      <c r="AR965" s="1069"/>
      <c r="AS965" s="1069"/>
    </row>
    <row r="966" spans="1:45">
      <c r="A966" s="1069"/>
      <c r="B966" s="1069"/>
      <c r="C966" s="1069"/>
      <c r="W966" s="1069" t="str" cm="1">
        <f t="array" ref="W966">IF($D966&lt;COLUMNS($F$7:W$7),"",INDEX(TableDiv[[GASB]:[GASB]],_xlfn.AGGREGATE(15,3,(TableDiv[[Agency]:[Agency]]=$E966)/(TableDiv[[Agency]:[Agency]]=$E966)*(ROW(TableDiv[Agency])-ROW(TableDiv[[#Headers],[Agency]])),COLUMNS($F$7:W$7))))</f>
        <v/>
      </c>
      <c r="X966" s="1069" t="str" cm="1">
        <f t="array" ref="X966">IF($D966&lt;COLUMNS($F$7:X$7),"",INDEX(TableDiv[[GASB]:[GASB]],_xlfn.AGGREGATE(15,3,(TableDiv[[Agency]:[Agency]]=$E966)/(TableDiv[[Agency]:[Agency]]=$E966)*(ROW(TableDiv[Agency])-ROW(TableDiv[[#Headers],[Agency]])),COLUMNS($F$7:X$7))))</f>
        <v/>
      </c>
      <c r="Y966" s="1069" t="str" cm="1">
        <f t="array" ref="Y966">IF($D966&lt;COLUMNS($F$7:Y$7),"",INDEX(TableDiv[[GASB]:[GASB]],_xlfn.AGGREGATE(15,3,(TableDiv[[Agency]:[Agency]]=$E966)/(TableDiv[[Agency]:[Agency]]=$E966)*(ROW(TableDiv[Agency])-ROW(TableDiv[[#Headers],[Agency]])),COLUMNS($F$7:Y$7))))</f>
        <v/>
      </c>
      <c r="Z966" s="1069" t="str" cm="1">
        <f t="array" ref="Z966">IF($D966&lt;COLUMNS($F$7:Z$7),"",INDEX(TableDiv[[GASB]:[GASB]],_xlfn.AGGREGATE(15,3,(TableDiv[[Agency]:[Agency]]=$E966)/(TableDiv[[Agency]:[Agency]]=$E966)*(ROW(TableDiv[Agency])-ROW(TableDiv[[#Headers],[Agency]])),COLUMNS($F$7:Z$7))))</f>
        <v/>
      </c>
      <c r="AA966" s="1069" t="str" cm="1">
        <f t="array" ref="AA966">IF($D966&lt;COLUMNS($F$7:AA$7),"",INDEX(TableDiv[[GASB]:[GASB]],_xlfn.AGGREGATE(15,3,(TableDiv[[Agency]:[Agency]]=$E966)/(TableDiv[[Agency]:[Agency]]=$E966)*(ROW(TableDiv[Agency])-ROW(TableDiv[[#Headers],[Agency]])),COLUMNS($F$7:AA$7))))</f>
        <v/>
      </c>
      <c r="AB966" s="1069" t="str" cm="1">
        <f t="array" ref="AB966">IF($D966&lt;COLUMNS($F$7:AB$7),"",INDEX(TableDiv[[GASB]:[GASB]],_xlfn.AGGREGATE(15,3,(TableDiv[[Agency]:[Agency]]=$E966)/(TableDiv[[Agency]:[Agency]]=$E966)*(ROW(TableDiv[Agency])-ROW(TableDiv[[#Headers],[Agency]])),COLUMNS($F$7:AB$7))))</f>
        <v/>
      </c>
      <c r="AC966" s="1069" t="str" cm="1">
        <f t="array" ref="AC966">IF($D966&lt;COLUMNS($F$7:AC$7),"",INDEX(TableDiv[[GASB]:[GASB]],_xlfn.AGGREGATE(15,3,(TableDiv[[Agency]:[Agency]]=$E966)/(TableDiv[[Agency]:[Agency]]=$E966)*(ROW(TableDiv[Agency])-ROW(TableDiv[[#Headers],[Agency]])),COLUMNS($F$7:AC$7))))</f>
        <v/>
      </c>
      <c r="AD966" s="1069" t="str" cm="1">
        <f t="array" ref="AD966">IF($D966&lt;COLUMNS($F$7:AD$7),"",INDEX(TableDiv[[GASB]:[GASB]],_xlfn.AGGREGATE(15,3,(TableDiv[[Agency]:[Agency]]=$E966)/(TableDiv[[Agency]:[Agency]]=$E966)*(ROW(TableDiv[Agency])-ROW(TableDiv[[#Headers],[Agency]])),COLUMNS($F$7:AD$7))))</f>
        <v/>
      </c>
      <c r="AE966" s="1069" t="str" cm="1">
        <f t="array" ref="AE966">IF($D966&lt;COLUMNS($F$7:AE$7),"",INDEX(TableDiv[[GASB]:[GASB]],_xlfn.AGGREGATE(15,3,(TableDiv[[Agency]:[Agency]]=$E966)/(TableDiv[[Agency]:[Agency]]=$E966)*(ROW(TableDiv[Agency])-ROW(TableDiv[[#Headers],[Agency]])),COLUMNS($F$7:AE$7))))</f>
        <v/>
      </c>
      <c r="AF966" s="1069" t="str" cm="1">
        <f t="array" ref="AF966">IF($D966&lt;COLUMNS($F$7:AF$7),"",INDEX(TableDiv[[GASB]:[GASB]],_xlfn.AGGREGATE(15,3,(TableDiv[[Agency]:[Agency]]=$E966)/(TableDiv[[Agency]:[Agency]]=$E966)*(ROW(TableDiv[Agency])-ROW(TableDiv[[#Headers],[Agency]])),COLUMNS($F$7:AF$7))))</f>
        <v/>
      </c>
      <c r="AG966" s="1069" t="str" cm="1">
        <f t="array" ref="AG966">IF($D966&lt;COLUMNS($F$7:AG$7),"",INDEX(TableDiv[[GASB]:[GASB]],_xlfn.AGGREGATE(15,3,(TableDiv[[Agency]:[Agency]]=$E966)/(TableDiv[[Agency]:[Agency]]=$E966)*(ROW(TableDiv[Agency])-ROW(TableDiv[[#Headers],[Agency]])),COLUMNS($F$7:AG$7))))</f>
        <v/>
      </c>
      <c r="AH966" s="1069" t="str" cm="1">
        <f t="array" ref="AH966">IF($D966&lt;COLUMNS($F$7:AH$7),"",INDEX(TableDiv[[GASB]:[GASB]],_xlfn.AGGREGATE(15,3,(TableDiv[[Agency]:[Agency]]=$E966)/(TableDiv[[Agency]:[Agency]]=$E966)*(ROW(TableDiv[Agency])-ROW(TableDiv[[#Headers],[Agency]])),COLUMNS($F$7:AH$7))))</f>
        <v/>
      </c>
      <c r="AI966" s="1069" t="str" cm="1">
        <f t="array" ref="AI966">IF($D966&lt;COLUMNS($F$7:AI$7),"",INDEX(TableDiv[[GASB]:[GASB]],_xlfn.AGGREGATE(15,3,(TableDiv[[Agency]:[Agency]]=$E966)/(TableDiv[[Agency]:[Agency]]=$E966)*(ROW(TableDiv[Agency])-ROW(TableDiv[[#Headers],[Agency]])),COLUMNS($F$7:AI$7))))</f>
        <v/>
      </c>
      <c r="AJ966" s="1069" t="str" cm="1">
        <f t="array" ref="AJ966">IF($D966&lt;COLUMNS($F$7:AJ$7),"",INDEX(TableDiv[[GASB]:[GASB]],_xlfn.AGGREGATE(15,3,(TableDiv[[Agency]:[Agency]]=$E966)/(TableDiv[[Agency]:[Agency]]=$E966)*(ROW(TableDiv[Agency])-ROW(TableDiv[[#Headers],[Agency]])),COLUMNS($F$7:AJ$7))))</f>
        <v/>
      </c>
      <c r="AK966" s="1069" t="str" cm="1">
        <f t="array" ref="AK966">IF($D966&lt;COLUMNS($F$7:AK$7),"",INDEX(TableDiv[[GASB]:[GASB]],_xlfn.AGGREGATE(15,3,(TableDiv[[Agency]:[Agency]]=$E966)/(TableDiv[[Agency]:[Agency]]=$E966)*(ROW(TableDiv[Agency])-ROW(TableDiv[[#Headers],[Agency]])),COLUMNS($F$7:AK$7))))</f>
        <v/>
      </c>
      <c r="AL966" s="1069" t="str" cm="1">
        <f t="array" ref="AL966">IF($D966&lt;COLUMNS($F$7:AL$7),"",INDEX(TableDiv[[GASB]:[GASB]],_xlfn.AGGREGATE(15,3,(TableDiv[[Agency]:[Agency]]=$E966)/(TableDiv[[Agency]:[Agency]]=$E966)*(ROW(TableDiv[Agency])-ROW(TableDiv[[#Headers],[Agency]])),COLUMNS($F$7:AL$7))))</f>
        <v/>
      </c>
      <c r="AM966" s="1069" t="str" cm="1">
        <f t="array" ref="AM966">IF($D966&lt;COLUMNS($F$7:AM$7),"",INDEX(TableDiv[[GASB]:[GASB]],_xlfn.AGGREGATE(15,3,(TableDiv[[Agency]:[Agency]]=$E966)/(TableDiv[[Agency]:[Agency]]=$E966)*(ROW(TableDiv[Agency])-ROW(TableDiv[[#Headers],[Agency]])),COLUMNS($F$7:AM$7))))</f>
        <v/>
      </c>
      <c r="AN966" s="1069"/>
      <c r="AO966" s="1069"/>
      <c r="AP966" s="1069"/>
      <c r="AQ966" s="1069"/>
      <c r="AR966" s="1069"/>
      <c r="AS966" s="1069"/>
    </row>
    <row r="967" spans="1:45">
      <c r="A967" s="1069"/>
      <c r="B967" s="1069"/>
      <c r="C967" s="1069"/>
      <c r="W967" s="1069" t="str" cm="1">
        <f t="array" ref="W967">IF($D967&lt;COLUMNS($F$7:W$7),"",INDEX(TableDiv[[GASB]:[GASB]],_xlfn.AGGREGATE(15,3,(TableDiv[[Agency]:[Agency]]=$E967)/(TableDiv[[Agency]:[Agency]]=$E967)*(ROW(TableDiv[Agency])-ROW(TableDiv[[#Headers],[Agency]])),COLUMNS($F$7:W$7))))</f>
        <v/>
      </c>
      <c r="X967" s="1069" t="str" cm="1">
        <f t="array" ref="X967">IF($D967&lt;COLUMNS($F$7:X$7),"",INDEX(TableDiv[[GASB]:[GASB]],_xlfn.AGGREGATE(15,3,(TableDiv[[Agency]:[Agency]]=$E967)/(TableDiv[[Agency]:[Agency]]=$E967)*(ROW(TableDiv[Agency])-ROW(TableDiv[[#Headers],[Agency]])),COLUMNS($F$7:X$7))))</f>
        <v/>
      </c>
      <c r="Y967" s="1069" t="str" cm="1">
        <f t="array" ref="Y967">IF($D967&lt;COLUMNS($F$7:Y$7),"",INDEX(TableDiv[[GASB]:[GASB]],_xlfn.AGGREGATE(15,3,(TableDiv[[Agency]:[Agency]]=$E967)/(TableDiv[[Agency]:[Agency]]=$E967)*(ROW(TableDiv[Agency])-ROW(TableDiv[[#Headers],[Agency]])),COLUMNS($F$7:Y$7))))</f>
        <v/>
      </c>
      <c r="Z967" s="1069" t="str" cm="1">
        <f t="array" ref="Z967">IF($D967&lt;COLUMNS($F$7:Z$7),"",INDEX(TableDiv[[GASB]:[GASB]],_xlfn.AGGREGATE(15,3,(TableDiv[[Agency]:[Agency]]=$E967)/(TableDiv[[Agency]:[Agency]]=$E967)*(ROW(TableDiv[Agency])-ROW(TableDiv[[#Headers],[Agency]])),COLUMNS($F$7:Z$7))))</f>
        <v/>
      </c>
      <c r="AA967" s="1069" t="str" cm="1">
        <f t="array" ref="AA967">IF($D967&lt;COLUMNS($F$7:AA$7),"",INDEX(TableDiv[[GASB]:[GASB]],_xlfn.AGGREGATE(15,3,(TableDiv[[Agency]:[Agency]]=$E967)/(TableDiv[[Agency]:[Agency]]=$E967)*(ROW(TableDiv[Agency])-ROW(TableDiv[[#Headers],[Agency]])),COLUMNS($F$7:AA$7))))</f>
        <v/>
      </c>
      <c r="AB967" s="1069" t="str" cm="1">
        <f t="array" ref="AB967">IF($D967&lt;COLUMNS($F$7:AB$7),"",INDEX(TableDiv[[GASB]:[GASB]],_xlfn.AGGREGATE(15,3,(TableDiv[[Agency]:[Agency]]=$E967)/(TableDiv[[Agency]:[Agency]]=$E967)*(ROW(TableDiv[Agency])-ROW(TableDiv[[#Headers],[Agency]])),COLUMNS($F$7:AB$7))))</f>
        <v/>
      </c>
      <c r="AC967" s="1069" t="str" cm="1">
        <f t="array" ref="AC967">IF($D967&lt;COLUMNS($F$7:AC$7),"",INDEX(TableDiv[[GASB]:[GASB]],_xlfn.AGGREGATE(15,3,(TableDiv[[Agency]:[Agency]]=$E967)/(TableDiv[[Agency]:[Agency]]=$E967)*(ROW(TableDiv[Agency])-ROW(TableDiv[[#Headers],[Agency]])),COLUMNS($F$7:AC$7))))</f>
        <v/>
      </c>
      <c r="AD967" s="1069" t="str" cm="1">
        <f t="array" ref="AD967">IF($D967&lt;COLUMNS($F$7:AD$7),"",INDEX(TableDiv[[GASB]:[GASB]],_xlfn.AGGREGATE(15,3,(TableDiv[[Agency]:[Agency]]=$E967)/(TableDiv[[Agency]:[Agency]]=$E967)*(ROW(TableDiv[Agency])-ROW(TableDiv[[#Headers],[Agency]])),COLUMNS($F$7:AD$7))))</f>
        <v/>
      </c>
      <c r="AE967" s="1069" t="str" cm="1">
        <f t="array" ref="AE967">IF($D967&lt;COLUMNS($F$7:AE$7),"",INDEX(TableDiv[[GASB]:[GASB]],_xlfn.AGGREGATE(15,3,(TableDiv[[Agency]:[Agency]]=$E967)/(TableDiv[[Agency]:[Agency]]=$E967)*(ROW(TableDiv[Agency])-ROW(TableDiv[[#Headers],[Agency]])),COLUMNS($F$7:AE$7))))</f>
        <v/>
      </c>
      <c r="AF967" s="1069" t="str" cm="1">
        <f t="array" ref="AF967">IF($D967&lt;COLUMNS($F$7:AF$7),"",INDEX(TableDiv[[GASB]:[GASB]],_xlfn.AGGREGATE(15,3,(TableDiv[[Agency]:[Agency]]=$E967)/(TableDiv[[Agency]:[Agency]]=$E967)*(ROW(TableDiv[Agency])-ROW(TableDiv[[#Headers],[Agency]])),COLUMNS($F$7:AF$7))))</f>
        <v/>
      </c>
      <c r="AG967" s="1069" t="str" cm="1">
        <f t="array" ref="AG967">IF($D967&lt;COLUMNS($F$7:AG$7),"",INDEX(TableDiv[[GASB]:[GASB]],_xlfn.AGGREGATE(15,3,(TableDiv[[Agency]:[Agency]]=$E967)/(TableDiv[[Agency]:[Agency]]=$E967)*(ROW(TableDiv[Agency])-ROW(TableDiv[[#Headers],[Agency]])),COLUMNS($F$7:AG$7))))</f>
        <v/>
      </c>
      <c r="AH967" s="1069" t="str" cm="1">
        <f t="array" ref="AH967">IF($D967&lt;COLUMNS($F$7:AH$7),"",INDEX(TableDiv[[GASB]:[GASB]],_xlfn.AGGREGATE(15,3,(TableDiv[[Agency]:[Agency]]=$E967)/(TableDiv[[Agency]:[Agency]]=$E967)*(ROW(TableDiv[Agency])-ROW(TableDiv[[#Headers],[Agency]])),COLUMNS($F$7:AH$7))))</f>
        <v/>
      </c>
      <c r="AI967" s="1069" t="str" cm="1">
        <f t="array" ref="AI967">IF($D967&lt;COLUMNS($F$7:AI$7),"",INDEX(TableDiv[[GASB]:[GASB]],_xlfn.AGGREGATE(15,3,(TableDiv[[Agency]:[Agency]]=$E967)/(TableDiv[[Agency]:[Agency]]=$E967)*(ROW(TableDiv[Agency])-ROW(TableDiv[[#Headers],[Agency]])),COLUMNS($F$7:AI$7))))</f>
        <v/>
      </c>
      <c r="AJ967" s="1069" t="str" cm="1">
        <f t="array" ref="AJ967">IF($D967&lt;COLUMNS($F$7:AJ$7),"",INDEX(TableDiv[[GASB]:[GASB]],_xlfn.AGGREGATE(15,3,(TableDiv[[Agency]:[Agency]]=$E967)/(TableDiv[[Agency]:[Agency]]=$E967)*(ROW(TableDiv[Agency])-ROW(TableDiv[[#Headers],[Agency]])),COLUMNS($F$7:AJ$7))))</f>
        <v/>
      </c>
      <c r="AK967" s="1069" t="str" cm="1">
        <f t="array" ref="AK967">IF($D967&lt;COLUMNS($F$7:AK$7),"",INDEX(TableDiv[[GASB]:[GASB]],_xlfn.AGGREGATE(15,3,(TableDiv[[Agency]:[Agency]]=$E967)/(TableDiv[[Agency]:[Agency]]=$E967)*(ROW(TableDiv[Agency])-ROW(TableDiv[[#Headers],[Agency]])),COLUMNS($F$7:AK$7))))</f>
        <v/>
      </c>
      <c r="AL967" s="1069" t="str" cm="1">
        <f t="array" ref="AL967">IF($D967&lt;COLUMNS($F$7:AL$7),"",INDEX(TableDiv[[GASB]:[GASB]],_xlfn.AGGREGATE(15,3,(TableDiv[[Agency]:[Agency]]=$E967)/(TableDiv[[Agency]:[Agency]]=$E967)*(ROW(TableDiv[Agency])-ROW(TableDiv[[#Headers],[Agency]])),COLUMNS($F$7:AL$7))))</f>
        <v/>
      </c>
      <c r="AM967" s="1069" t="str" cm="1">
        <f t="array" ref="AM967">IF($D967&lt;COLUMNS($F$7:AM$7),"",INDEX(TableDiv[[GASB]:[GASB]],_xlfn.AGGREGATE(15,3,(TableDiv[[Agency]:[Agency]]=$E967)/(TableDiv[[Agency]:[Agency]]=$E967)*(ROW(TableDiv[Agency])-ROW(TableDiv[[#Headers],[Agency]])),COLUMNS($F$7:AM$7))))</f>
        <v/>
      </c>
      <c r="AN967" s="1069"/>
      <c r="AO967" s="1069"/>
      <c r="AP967" s="1069"/>
      <c r="AQ967" s="1069"/>
      <c r="AR967" s="1069"/>
      <c r="AS967" s="1069"/>
    </row>
    <row r="968" spans="1:45">
      <c r="A968" s="1069"/>
      <c r="B968" s="1069"/>
      <c r="C968" s="1069"/>
      <c r="W968" s="1069" t="str" cm="1">
        <f t="array" ref="W968">IF($D968&lt;COLUMNS($F$7:W$7),"",INDEX(TableDiv[[GASB]:[GASB]],_xlfn.AGGREGATE(15,3,(TableDiv[[Agency]:[Agency]]=$E968)/(TableDiv[[Agency]:[Agency]]=$E968)*(ROW(TableDiv[Agency])-ROW(TableDiv[[#Headers],[Agency]])),COLUMNS($F$7:W$7))))</f>
        <v/>
      </c>
      <c r="X968" s="1069" t="str" cm="1">
        <f t="array" ref="X968">IF($D968&lt;COLUMNS($F$7:X$7),"",INDEX(TableDiv[[GASB]:[GASB]],_xlfn.AGGREGATE(15,3,(TableDiv[[Agency]:[Agency]]=$E968)/(TableDiv[[Agency]:[Agency]]=$E968)*(ROW(TableDiv[Agency])-ROW(TableDiv[[#Headers],[Agency]])),COLUMNS($F$7:X$7))))</f>
        <v/>
      </c>
      <c r="Y968" s="1069" t="str" cm="1">
        <f t="array" ref="Y968">IF($D968&lt;COLUMNS($F$7:Y$7),"",INDEX(TableDiv[[GASB]:[GASB]],_xlfn.AGGREGATE(15,3,(TableDiv[[Agency]:[Agency]]=$E968)/(TableDiv[[Agency]:[Agency]]=$E968)*(ROW(TableDiv[Agency])-ROW(TableDiv[[#Headers],[Agency]])),COLUMNS($F$7:Y$7))))</f>
        <v/>
      </c>
      <c r="Z968" s="1069" t="str" cm="1">
        <f t="array" ref="Z968">IF($D968&lt;COLUMNS($F$7:Z$7),"",INDEX(TableDiv[[GASB]:[GASB]],_xlfn.AGGREGATE(15,3,(TableDiv[[Agency]:[Agency]]=$E968)/(TableDiv[[Agency]:[Agency]]=$E968)*(ROW(TableDiv[Agency])-ROW(TableDiv[[#Headers],[Agency]])),COLUMNS($F$7:Z$7))))</f>
        <v/>
      </c>
      <c r="AA968" s="1069" t="str" cm="1">
        <f t="array" ref="AA968">IF($D968&lt;COLUMNS($F$7:AA$7),"",INDEX(TableDiv[[GASB]:[GASB]],_xlfn.AGGREGATE(15,3,(TableDiv[[Agency]:[Agency]]=$E968)/(TableDiv[[Agency]:[Agency]]=$E968)*(ROW(TableDiv[Agency])-ROW(TableDiv[[#Headers],[Agency]])),COLUMNS($F$7:AA$7))))</f>
        <v/>
      </c>
      <c r="AB968" s="1069" t="str" cm="1">
        <f t="array" ref="AB968">IF($D968&lt;COLUMNS($F$7:AB$7),"",INDEX(TableDiv[[GASB]:[GASB]],_xlfn.AGGREGATE(15,3,(TableDiv[[Agency]:[Agency]]=$E968)/(TableDiv[[Agency]:[Agency]]=$E968)*(ROW(TableDiv[Agency])-ROW(TableDiv[[#Headers],[Agency]])),COLUMNS($F$7:AB$7))))</f>
        <v/>
      </c>
      <c r="AC968" s="1069" t="str" cm="1">
        <f t="array" ref="AC968">IF($D968&lt;COLUMNS($F$7:AC$7),"",INDEX(TableDiv[[GASB]:[GASB]],_xlfn.AGGREGATE(15,3,(TableDiv[[Agency]:[Agency]]=$E968)/(TableDiv[[Agency]:[Agency]]=$E968)*(ROW(TableDiv[Agency])-ROW(TableDiv[[#Headers],[Agency]])),COLUMNS($F$7:AC$7))))</f>
        <v/>
      </c>
      <c r="AD968" s="1069" t="str" cm="1">
        <f t="array" ref="AD968">IF($D968&lt;COLUMNS($F$7:AD$7),"",INDEX(TableDiv[[GASB]:[GASB]],_xlfn.AGGREGATE(15,3,(TableDiv[[Agency]:[Agency]]=$E968)/(TableDiv[[Agency]:[Agency]]=$E968)*(ROW(TableDiv[Agency])-ROW(TableDiv[[#Headers],[Agency]])),COLUMNS($F$7:AD$7))))</f>
        <v/>
      </c>
      <c r="AE968" s="1069" t="str" cm="1">
        <f t="array" ref="AE968">IF($D968&lt;COLUMNS($F$7:AE$7),"",INDEX(TableDiv[[GASB]:[GASB]],_xlfn.AGGREGATE(15,3,(TableDiv[[Agency]:[Agency]]=$E968)/(TableDiv[[Agency]:[Agency]]=$E968)*(ROW(TableDiv[Agency])-ROW(TableDiv[[#Headers],[Agency]])),COLUMNS($F$7:AE$7))))</f>
        <v/>
      </c>
      <c r="AF968" s="1069" t="str" cm="1">
        <f t="array" ref="AF968">IF($D968&lt;COLUMNS($F$7:AF$7),"",INDEX(TableDiv[[GASB]:[GASB]],_xlfn.AGGREGATE(15,3,(TableDiv[[Agency]:[Agency]]=$E968)/(TableDiv[[Agency]:[Agency]]=$E968)*(ROW(TableDiv[Agency])-ROW(TableDiv[[#Headers],[Agency]])),COLUMNS($F$7:AF$7))))</f>
        <v/>
      </c>
      <c r="AG968" s="1069" t="str" cm="1">
        <f t="array" ref="AG968">IF($D968&lt;COLUMNS($F$7:AG$7),"",INDEX(TableDiv[[GASB]:[GASB]],_xlfn.AGGREGATE(15,3,(TableDiv[[Agency]:[Agency]]=$E968)/(TableDiv[[Agency]:[Agency]]=$E968)*(ROW(TableDiv[Agency])-ROW(TableDiv[[#Headers],[Agency]])),COLUMNS($F$7:AG$7))))</f>
        <v/>
      </c>
      <c r="AH968" s="1069" t="str" cm="1">
        <f t="array" ref="AH968">IF($D968&lt;COLUMNS($F$7:AH$7),"",INDEX(TableDiv[[GASB]:[GASB]],_xlfn.AGGREGATE(15,3,(TableDiv[[Agency]:[Agency]]=$E968)/(TableDiv[[Agency]:[Agency]]=$E968)*(ROW(TableDiv[Agency])-ROW(TableDiv[[#Headers],[Agency]])),COLUMNS($F$7:AH$7))))</f>
        <v/>
      </c>
      <c r="AI968" s="1069" t="str" cm="1">
        <f t="array" ref="AI968">IF($D968&lt;COLUMNS($F$7:AI$7),"",INDEX(TableDiv[[GASB]:[GASB]],_xlfn.AGGREGATE(15,3,(TableDiv[[Agency]:[Agency]]=$E968)/(TableDiv[[Agency]:[Agency]]=$E968)*(ROW(TableDiv[Agency])-ROW(TableDiv[[#Headers],[Agency]])),COLUMNS($F$7:AI$7))))</f>
        <v/>
      </c>
      <c r="AJ968" s="1069" t="str" cm="1">
        <f t="array" ref="AJ968">IF($D968&lt;COLUMNS($F$7:AJ$7),"",INDEX(TableDiv[[GASB]:[GASB]],_xlfn.AGGREGATE(15,3,(TableDiv[[Agency]:[Agency]]=$E968)/(TableDiv[[Agency]:[Agency]]=$E968)*(ROW(TableDiv[Agency])-ROW(TableDiv[[#Headers],[Agency]])),COLUMNS($F$7:AJ$7))))</f>
        <v/>
      </c>
      <c r="AK968" s="1069" t="str" cm="1">
        <f t="array" ref="AK968">IF($D968&lt;COLUMNS($F$7:AK$7),"",INDEX(TableDiv[[GASB]:[GASB]],_xlfn.AGGREGATE(15,3,(TableDiv[[Agency]:[Agency]]=$E968)/(TableDiv[[Agency]:[Agency]]=$E968)*(ROW(TableDiv[Agency])-ROW(TableDiv[[#Headers],[Agency]])),COLUMNS($F$7:AK$7))))</f>
        <v/>
      </c>
      <c r="AL968" s="1069" t="str" cm="1">
        <f t="array" ref="AL968">IF($D968&lt;COLUMNS($F$7:AL$7),"",INDEX(TableDiv[[GASB]:[GASB]],_xlfn.AGGREGATE(15,3,(TableDiv[[Agency]:[Agency]]=$E968)/(TableDiv[[Agency]:[Agency]]=$E968)*(ROW(TableDiv[Agency])-ROW(TableDiv[[#Headers],[Agency]])),COLUMNS($F$7:AL$7))))</f>
        <v/>
      </c>
      <c r="AM968" s="1069" t="str" cm="1">
        <f t="array" ref="AM968">IF($D968&lt;COLUMNS($F$7:AM$7),"",INDEX(TableDiv[[GASB]:[GASB]],_xlfn.AGGREGATE(15,3,(TableDiv[[Agency]:[Agency]]=$E968)/(TableDiv[[Agency]:[Agency]]=$E968)*(ROW(TableDiv[Agency])-ROW(TableDiv[[#Headers],[Agency]])),COLUMNS($F$7:AM$7))))</f>
        <v/>
      </c>
      <c r="AN968" s="1069"/>
      <c r="AO968" s="1069"/>
      <c r="AP968" s="1069"/>
      <c r="AQ968" s="1069"/>
      <c r="AR968" s="1069"/>
      <c r="AS968" s="1069"/>
    </row>
    <row r="969" spans="1:45">
      <c r="A969" s="1069"/>
      <c r="B969" s="1069"/>
      <c r="C969" s="1069"/>
      <c r="W969" s="1069" t="str" cm="1">
        <f t="array" ref="W969">IF($D969&lt;COLUMNS($F$7:W$7),"",INDEX(TableDiv[[GASB]:[GASB]],_xlfn.AGGREGATE(15,3,(TableDiv[[Agency]:[Agency]]=$E969)/(TableDiv[[Agency]:[Agency]]=$E969)*(ROW(TableDiv[Agency])-ROW(TableDiv[[#Headers],[Agency]])),COLUMNS($F$7:W$7))))</f>
        <v/>
      </c>
      <c r="X969" s="1069" t="str" cm="1">
        <f t="array" ref="X969">IF($D969&lt;COLUMNS($F$7:X$7),"",INDEX(TableDiv[[GASB]:[GASB]],_xlfn.AGGREGATE(15,3,(TableDiv[[Agency]:[Agency]]=$E969)/(TableDiv[[Agency]:[Agency]]=$E969)*(ROW(TableDiv[Agency])-ROW(TableDiv[[#Headers],[Agency]])),COLUMNS($F$7:X$7))))</f>
        <v/>
      </c>
      <c r="Y969" s="1069" t="str" cm="1">
        <f t="array" ref="Y969">IF($D969&lt;COLUMNS($F$7:Y$7),"",INDEX(TableDiv[[GASB]:[GASB]],_xlfn.AGGREGATE(15,3,(TableDiv[[Agency]:[Agency]]=$E969)/(TableDiv[[Agency]:[Agency]]=$E969)*(ROW(TableDiv[Agency])-ROW(TableDiv[[#Headers],[Agency]])),COLUMNS($F$7:Y$7))))</f>
        <v/>
      </c>
      <c r="Z969" s="1069" t="str" cm="1">
        <f t="array" ref="Z969">IF($D969&lt;COLUMNS($F$7:Z$7),"",INDEX(TableDiv[[GASB]:[GASB]],_xlfn.AGGREGATE(15,3,(TableDiv[[Agency]:[Agency]]=$E969)/(TableDiv[[Agency]:[Agency]]=$E969)*(ROW(TableDiv[Agency])-ROW(TableDiv[[#Headers],[Agency]])),COLUMNS($F$7:Z$7))))</f>
        <v/>
      </c>
      <c r="AA969" s="1069" t="str" cm="1">
        <f t="array" ref="AA969">IF($D969&lt;COLUMNS($F$7:AA$7),"",INDEX(TableDiv[[GASB]:[GASB]],_xlfn.AGGREGATE(15,3,(TableDiv[[Agency]:[Agency]]=$E969)/(TableDiv[[Agency]:[Agency]]=$E969)*(ROW(TableDiv[Agency])-ROW(TableDiv[[#Headers],[Agency]])),COLUMNS($F$7:AA$7))))</f>
        <v/>
      </c>
      <c r="AB969" s="1069" t="str" cm="1">
        <f t="array" ref="AB969">IF($D969&lt;COLUMNS($F$7:AB$7),"",INDEX(TableDiv[[GASB]:[GASB]],_xlfn.AGGREGATE(15,3,(TableDiv[[Agency]:[Agency]]=$E969)/(TableDiv[[Agency]:[Agency]]=$E969)*(ROW(TableDiv[Agency])-ROW(TableDiv[[#Headers],[Agency]])),COLUMNS($F$7:AB$7))))</f>
        <v/>
      </c>
      <c r="AC969" s="1069" t="str" cm="1">
        <f t="array" ref="AC969">IF($D969&lt;COLUMNS($F$7:AC$7),"",INDEX(TableDiv[[GASB]:[GASB]],_xlfn.AGGREGATE(15,3,(TableDiv[[Agency]:[Agency]]=$E969)/(TableDiv[[Agency]:[Agency]]=$E969)*(ROW(TableDiv[Agency])-ROW(TableDiv[[#Headers],[Agency]])),COLUMNS($F$7:AC$7))))</f>
        <v/>
      </c>
      <c r="AD969" s="1069" t="str" cm="1">
        <f t="array" ref="AD969">IF($D969&lt;COLUMNS($F$7:AD$7),"",INDEX(TableDiv[[GASB]:[GASB]],_xlfn.AGGREGATE(15,3,(TableDiv[[Agency]:[Agency]]=$E969)/(TableDiv[[Agency]:[Agency]]=$E969)*(ROW(TableDiv[Agency])-ROW(TableDiv[[#Headers],[Agency]])),COLUMNS($F$7:AD$7))))</f>
        <v/>
      </c>
      <c r="AE969" s="1069" t="str" cm="1">
        <f t="array" ref="AE969">IF($D969&lt;COLUMNS($F$7:AE$7),"",INDEX(TableDiv[[GASB]:[GASB]],_xlfn.AGGREGATE(15,3,(TableDiv[[Agency]:[Agency]]=$E969)/(TableDiv[[Agency]:[Agency]]=$E969)*(ROW(TableDiv[Agency])-ROW(TableDiv[[#Headers],[Agency]])),COLUMNS($F$7:AE$7))))</f>
        <v/>
      </c>
      <c r="AF969" s="1069" t="str" cm="1">
        <f t="array" ref="AF969">IF($D969&lt;COLUMNS($F$7:AF$7),"",INDEX(TableDiv[[GASB]:[GASB]],_xlfn.AGGREGATE(15,3,(TableDiv[[Agency]:[Agency]]=$E969)/(TableDiv[[Agency]:[Agency]]=$E969)*(ROW(TableDiv[Agency])-ROW(TableDiv[[#Headers],[Agency]])),COLUMNS($F$7:AF$7))))</f>
        <v/>
      </c>
      <c r="AG969" s="1069" t="str" cm="1">
        <f t="array" ref="AG969">IF($D969&lt;COLUMNS($F$7:AG$7),"",INDEX(TableDiv[[GASB]:[GASB]],_xlfn.AGGREGATE(15,3,(TableDiv[[Agency]:[Agency]]=$E969)/(TableDiv[[Agency]:[Agency]]=$E969)*(ROW(TableDiv[Agency])-ROW(TableDiv[[#Headers],[Agency]])),COLUMNS($F$7:AG$7))))</f>
        <v/>
      </c>
      <c r="AH969" s="1069" t="str" cm="1">
        <f t="array" ref="AH969">IF($D969&lt;COLUMNS($F$7:AH$7),"",INDEX(TableDiv[[GASB]:[GASB]],_xlfn.AGGREGATE(15,3,(TableDiv[[Agency]:[Agency]]=$E969)/(TableDiv[[Agency]:[Agency]]=$E969)*(ROW(TableDiv[Agency])-ROW(TableDiv[[#Headers],[Agency]])),COLUMNS($F$7:AH$7))))</f>
        <v/>
      </c>
      <c r="AI969" s="1069" t="str" cm="1">
        <f t="array" ref="AI969">IF($D969&lt;COLUMNS($F$7:AI$7),"",INDEX(TableDiv[[GASB]:[GASB]],_xlfn.AGGREGATE(15,3,(TableDiv[[Agency]:[Agency]]=$E969)/(TableDiv[[Agency]:[Agency]]=$E969)*(ROW(TableDiv[Agency])-ROW(TableDiv[[#Headers],[Agency]])),COLUMNS($F$7:AI$7))))</f>
        <v/>
      </c>
      <c r="AJ969" s="1069" t="str" cm="1">
        <f t="array" ref="AJ969">IF($D969&lt;COLUMNS($F$7:AJ$7),"",INDEX(TableDiv[[GASB]:[GASB]],_xlfn.AGGREGATE(15,3,(TableDiv[[Agency]:[Agency]]=$E969)/(TableDiv[[Agency]:[Agency]]=$E969)*(ROW(TableDiv[Agency])-ROW(TableDiv[[#Headers],[Agency]])),COLUMNS($F$7:AJ$7))))</f>
        <v/>
      </c>
      <c r="AK969" s="1069" t="str" cm="1">
        <f t="array" ref="AK969">IF($D969&lt;COLUMNS($F$7:AK$7),"",INDEX(TableDiv[[GASB]:[GASB]],_xlfn.AGGREGATE(15,3,(TableDiv[[Agency]:[Agency]]=$E969)/(TableDiv[[Agency]:[Agency]]=$E969)*(ROW(TableDiv[Agency])-ROW(TableDiv[[#Headers],[Agency]])),COLUMNS($F$7:AK$7))))</f>
        <v/>
      </c>
      <c r="AL969" s="1069" t="str" cm="1">
        <f t="array" ref="AL969">IF($D969&lt;COLUMNS($F$7:AL$7),"",INDEX(TableDiv[[GASB]:[GASB]],_xlfn.AGGREGATE(15,3,(TableDiv[[Agency]:[Agency]]=$E969)/(TableDiv[[Agency]:[Agency]]=$E969)*(ROW(TableDiv[Agency])-ROW(TableDiv[[#Headers],[Agency]])),COLUMNS($F$7:AL$7))))</f>
        <v/>
      </c>
      <c r="AM969" s="1069" t="str" cm="1">
        <f t="array" ref="AM969">IF($D969&lt;COLUMNS($F$7:AM$7),"",INDEX(TableDiv[[GASB]:[GASB]],_xlfn.AGGREGATE(15,3,(TableDiv[[Agency]:[Agency]]=$E969)/(TableDiv[[Agency]:[Agency]]=$E969)*(ROW(TableDiv[Agency])-ROW(TableDiv[[#Headers],[Agency]])),COLUMNS($F$7:AM$7))))</f>
        <v/>
      </c>
      <c r="AN969" s="1069"/>
      <c r="AO969" s="1069"/>
      <c r="AP969" s="1069"/>
      <c r="AQ969" s="1069"/>
      <c r="AR969" s="1069"/>
      <c r="AS969" s="1069"/>
    </row>
    <row r="970" spans="1:45">
      <c r="A970" s="1069"/>
      <c r="B970" s="1069"/>
      <c r="C970" s="1069"/>
      <c r="W970" s="1069" t="str" cm="1">
        <f t="array" ref="W970">IF($D970&lt;COLUMNS($F$7:W$7),"",INDEX(TableDiv[[GASB]:[GASB]],_xlfn.AGGREGATE(15,3,(TableDiv[[Agency]:[Agency]]=$E970)/(TableDiv[[Agency]:[Agency]]=$E970)*(ROW(TableDiv[Agency])-ROW(TableDiv[[#Headers],[Agency]])),COLUMNS($F$7:W$7))))</f>
        <v/>
      </c>
      <c r="X970" s="1069" t="str" cm="1">
        <f t="array" ref="X970">IF($D970&lt;COLUMNS($F$7:X$7),"",INDEX(TableDiv[[GASB]:[GASB]],_xlfn.AGGREGATE(15,3,(TableDiv[[Agency]:[Agency]]=$E970)/(TableDiv[[Agency]:[Agency]]=$E970)*(ROW(TableDiv[Agency])-ROW(TableDiv[[#Headers],[Agency]])),COLUMNS($F$7:X$7))))</f>
        <v/>
      </c>
      <c r="Y970" s="1069" t="str" cm="1">
        <f t="array" ref="Y970">IF($D970&lt;COLUMNS($F$7:Y$7),"",INDEX(TableDiv[[GASB]:[GASB]],_xlfn.AGGREGATE(15,3,(TableDiv[[Agency]:[Agency]]=$E970)/(TableDiv[[Agency]:[Agency]]=$E970)*(ROW(TableDiv[Agency])-ROW(TableDiv[[#Headers],[Agency]])),COLUMNS($F$7:Y$7))))</f>
        <v/>
      </c>
      <c r="Z970" s="1069" t="str" cm="1">
        <f t="array" ref="Z970">IF($D970&lt;COLUMNS($F$7:Z$7),"",INDEX(TableDiv[[GASB]:[GASB]],_xlfn.AGGREGATE(15,3,(TableDiv[[Agency]:[Agency]]=$E970)/(TableDiv[[Agency]:[Agency]]=$E970)*(ROW(TableDiv[Agency])-ROW(TableDiv[[#Headers],[Agency]])),COLUMNS($F$7:Z$7))))</f>
        <v/>
      </c>
      <c r="AA970" s="1069" t="str" cm="1">
        <f t="array" ref="AA970">IF($D970&lt;COLUMNS($F$7:AA$7),"",INDEX(TableDiv[[GASB]:[GASB]],_xlfn.AGGREGATE(15,3,(TableDiv[[Agency]:[Agency]]=$E970)/(TableDiv[[Agency]:[Agency]]=$E970)*(ROW(TableDiv[Agency])-ROW(TableDiv[[#Headers],[Agency]])),COLUMNS($F$7:AA$7))))</f>
        <v/>
      </c>
      <c r="AB970" s="1069" t="str" cm="1">
        <f t="array" ref="AB970">IF($D970&lt;COLUMNS($F$7:AB$7),"",INDEX(TableDiv[[GASB]:[GASB]],_xlfn.AGGREGATE(15,3,(TableDiv[[Agency]:[Agency]]=$E970)/(TableDiv[[Agency]:[Agency]]=$E970)*(ROW(TableDiv[Agency])-ROW(TableDiv[[#Headers],[Agency]])),COLUMNS($F$7:AB$7))))</f>
        <v/>
      </c>
      <c r="AC970" s="1069" t="str" cm="1">
        <f t="array" ref="AC970">IF($D970&lt;COLUMNS($F$7:AC$7),"",INDEX(TableDiv[[GASB]:[GASB]],_xlfn.AGGREGATE(15,3,(TableDiv[[Agency]:[Agency]]=$E970)/(TableDiv[[Agency]:[Agency]]=$E970)*(ROW(TableDiv[Agency])-ROW(TableDiv[[#Headers],[Agency]])),COLUMNS($F$7:AC$7))))</f>
        <v/>
      </c>
      <c r="AD970" s="1069" t="str" cm="1">
        <f t="array" ref="AD970">IF($D970&lt;COLUMNS($F$7:AD$7),"",INDEX(TableDiv[[GASB]:[GASB]],_xlfn.AGGREGATE(15,3,(TableDiv[[Agency]:[Agency]]=$E970)/(TableDiv[[Agency]:[Agency]]=$E970)*(ROW(TableDiv[Agency])-ROW(TableDiv[[#Headers],[Agency]])),COLUMNS($F$7:AD$7))))</f>
        <v/>
      </c>
      <c r="AE970" s="1069" t="str" cm="1">
        <f t="array" ref="AE970">IF($D970&lt;COLUMNS($F$7:AE$7),"",INDEX(TableDiv[[GASB]:[GASB]],_xlfn.AGGREGATE(15,3,(TableDiv[[Agency]:[Agency]]=$E970)/(TableDiv[[Agency]:[Agency]]=$E970)*(ROW(TableDiv[Agency])-ROW(TableDiv[[#Headers],[Agency]])),COLUMNS($F$7:AE$7))))</f>
        <v/>
      </c>
      <c r="AF970" s="1069" t="str" cm="1">
        <f t="array" ref="AF970">IF($D970&lt;COLUMNS($F$7:AF$7),"",INDEX(TableDiv[[GASB]:[GASB]],_xlfn.AGGREGATE(15,3,(TableDiv[[Agency]:[Agency]]=$E970)/(TableDiv[[Agency]:[Agency]]=$E970)*(ROW(TableDiv[Agency])-ROW(TableDiv[[#Headers],[Agency]])),COLUMNS($F$7:AF$7))))</f>
        <v/>
      </c>
      <c r="AG970" s="1069" t="str" cm="1">
        <f t="array" ref="AG970">IF($D970&lt;COLUMNS($F$7:AG$7),"",INDEX(TableDiv[[GASB]:[GASB]],_xlfn.AGGREGATE(15,3,(TableDiv[[Agency]:[Agency]]=$E970)/(TableDiv[[Agency]:[Agency]]=$E970)*(ROW(TableDiv[Agency])-ROW(TableDiv[[#Headers],[Agency]])),COLUMNS($F$7:AG$7))))</f>
        <v/>
      </c>
      <c r="AH970" s="1069" t="str" cm="1">
        <f t="array" ref="AH970">IF($D970&lt;COLUMNS($F$7:AH$7),"",INDEX(TableDiv[[GASB]:[GASB]],_xlfn.AGGREGATE(15,3,(TableDiv[[Agency]:[Agency]]=$E970)/(TableDiv[[Agency]:[Agency]]=$E970)*(ROW(TableDiv[Agency])-ROW(TableDiv[[#Headers],[Agency]])),COLUMNS($F$7:AH$7))))</f>
        <v/>
      </c>
      <c r="AI970" s="1069" t="str" cm="1">
        <f t="array" ref="AI970">IF($D970&lt;COLUMNS($F$7:AI$7),"",INDEX(TableDiv[[GASB]:[GASB]],_xlfn.AGGREGATE(15,3,(TableDiv[[Agency]:[Agency]]=$E970)/(TableDiv[[Agency]:[Agency]]=$E970)*(ROW(TableDiv[Agency])-ROW(TableDiv[[#Headers],[Agency]])),COLUMNS($F$7:AI$7))))</f>
        <v/>
      </c>
      <c r="AJ970" s="1069" t="str" cm="1">
        <f t="array" ref="AJ970">IF($D970&lt;COLUMNS($F$7:AJ$7),"",INDEX(TableDiv[[GASB]:[GASB]],_xlfn.AGGREGATE(15,3,(TableDiv[[Agency]:[Agency]]=$E970)/(TableDiv[[Agency]:[Agency]]=$E970)*(ROW(TableDiv[Agency])-ROW(TableDiv[[#Headers],[Agency]])),COLUMNS($F$7:AJ$7))))</f>
        <v/>
      </c>
      <c r="AK970" s="1069" t="str" cm="1">
        <f t="array" ref="AK970">IF($D970&lt;COLUMNS($F$7:AK$7),"",INDEX(TableDiv[[GASB]:[GASB]],_xlfn.AGGREGATE(15,3,(TableDiv[[Agency]:[Agency]]=$E970)/(TableDiv[[Agency]:[Agency]]=$E970)*(ROW(TableDiv[Agency])-ROW(TableDiv[[#Headers],[Agency]])),COLUMNS($F$7:AK$7))))</f>
        <v/>
      </c>
      <c r="AL970" s="1069" t="str" cm="1">
        <f t="array" ref="AL970">IF($D970&lt;COLUMNS($F$7:AL$7),"",INDEX(TableDiv[[GASB]:[GASB]],_xlfn.AGGREGATE(15,3,(TableDiv[[Agency]:[Agency]]=$E970)/(TableDiv[[Agency]:[Agency]]=$E970)*(ROW(TableDiv[Agency])-ROW(TableDiv[[#Headers],[Agency]])),COLUMNS($F$7:AL$7))))</f>
        <v/>
      </c>
      <c r="AM970" s="1069" t="str" cm="1">
        <f t="array" ref="AM970">IF($D970&lt;COLUMNS($F$7:AM$7),"",INDEX(TableDiv[[GASB]:[GASB]],_xlfn.AGGREGATE(15,3,(TableDiv[[Agency]:[Agency]]=$E970)/(TableDiv[[Agency]:[Agency]]=$E970)*(ROW(TableDiv[Agency])-ROW(TableDiv[[#Headers],[Agency]])),COLUMNS($F$7:AM$7))))</f>
        <v/>
      </c>
      <c r="AN970" s="1069"/>
      <c r="AO970" s="1069"/>
      <c r="AP970" s="1069"/>
      <c r="AQ970" s="1069"/>
      <c r="AR970" s="1069"/>
      <c r="AS970" s="1069"/>
    </row>
    <row r="971" spans="1:45">
      <c r="A971" s="1069"/>
      <c r="B971" s="1069"/>
      <c r="C971" s="1069"/>
      <c r="W971" s="1069" t="str" cm="1">
        <f t="array" ref="W971">IF($D971&lt;COLUMNS($F$7:W$7),"",INDEX(TableDiv[[GASB]:[GASB]],_xlfn.AGGREGATE(15,3,(TableDiv[[Agency]:[Agency]]=$E971)/(TableDiv[[Agency]:[Agency]]=$E971)*(ROW(TableDiv[Agency])-ROW(TableDiv[[#Headers],[Agency]])),COLUMNS($F$7:W$7))))</f>
        <v/>
      </c>
      <c r="X971" s="1069" t="str" cm="1">
        <f t="array" ref="X971">IF($D971&lt;COLUMNS($F$7:X$7),"",INDEX(TableDiv[[GASB]:[GASB]],_xlfn.AGGREGATE(15,3,(TableDiv[[Agency]:[Agency]]=$E971)/(TableDiv[[Agency]:[Agency]]=$E971)*(ROW(TableDiv[Agency])-ROW(TableDiv[[#Headers],[Agency]])),COLUMNS($F$7:X$7))))</f>
        <v/>
      </c>
      <c r="Y971" s="1069" t="str" cm="1">
        <f t="array" ref="Y971">IF($D971&lt;COLUMNS($F$7:Y$7),"",INDEX(TableDiv[[GASB]:[GASB]],_xlfn.AGGREGATE(15,3,(TableDiv[[Agency]:[Agency]]=$E971)/(TableDiv[[Agency]:[Agency]]=$E971)*(ROW(TableDiv[Agency])-ROW(TableDiv[[#Headers],[Agency]])),COLUMNS($F$7:Y$7))))</f>
        <v/>
      </c>
      <c r="Z971" s="1069" t="str" cm="1">
        <f t="array" ref="Z971">IF($D971&lt;COLUMNS($F$7:Z$7),"",INDEX(TableDiv[[GASB]:[GASB]],_xlfn.AGGREGATE(15,3,(TableDiv[[Agency]:[Agency]]=$E971)/(TableDiv[[Agency]:[Agency]]=$E971)*(ROW(TableDiv[Agency])-ROW(TableDiv[[#Headers],[Agency]])),COLUMNS($F$7:Z$7))))</f>
        <v/>
      </c>
      <c r="AA971" s="1069" t="str" cm="1">
        <f t="array" ref="AA971">IF($D971&lt;COLUMNS($F$7:AA$7),"",INDEX(TableDiv[[GASB]:[GASB]],_xlfn.AGGREGATE(15,3,(TableDiv[[Agency]:[Agency]]=$E971)/(TableDiv[[Agency]:[Agency]]=$E971)*(ROW(TableDiv[Agency])-ROW(TableDiv[[#Headers],[Agency]])),COLUMNS($F$7:AA$7))))</f>
        <v/>
      </c>
      <c r="AB971" s="1069" t="str" cm="1">
        <f t="array" ref="AB971">IF($D971&lt;COLUMNS($F$7:AB$7),"",INDEX(TableDiv[[GASB]:[GASB]],_xlfn.AGGREGATE(15,3,(TableDiv[[Agency]:[Agency]]=$E971)/(TableDiv[[Agency]:[Agency]]=$E971)*(ROW(TableDiv[Agency])-ROW(TableDiv[[#Headers],[Agency]])),COLUMNS($F$7:AB$7))))</f>
        <v/>
      </c>
      <c r="AC971" s="1069" t="str" cm="1">
        <f t="array" ref="AC971">IF($D971&lt;COLUMNS($F$7:AC$7),"",INDEX(TableDiv[[GASB]:[GASB]],_xlfn.AGGREGATE(15,3,(TableDiv[[Agency]:[Agency]]=$E971)/(TableDiv[[Agency]:[Agency]]=$E971)*(ROW(TableDiv[Agency])-ROW(TableDiv[[#Headers],[Agency]])),COLUMNS($F$7:AC$7))))</f>
        <v/>
      </c>
      <c r="AD971" s="1069" t="str" cm="1">
        <f t="array" ref="AD971">IF($D971&lt;COLUMNS($F$7:AD$7),"",INDEX(TableDiv[[GASB]:[GASB]],_xlfn.AGGREGATE(15,3,(TableDiv[[Agency]:[Agency]]=$E971)/(TableDiv[[Agency]:[Agency]]=$E971)*(ROW(TableDiv[Agency])-ROW(TableDiv[[#Headers],[Agency]])),COLUMNS($F$7:AD$7))))</f>
        <v/>
      </c>
      <c r="AE971" s="1069" t="str" cm="1">
        <f t="array" ref="AE971">IF($D971&lt;COLUMNS($F$7:AE$7),"",INDEX(TableDiv[[GASB]:[GASB]],_xlfn.AGGREGATE(15,3,(TableDiv[[Agency]:[Agency]]=$E971)/(TableDiv[[Agency]:[Agency]]=$E971)*(ROW(TableDiv[Agency])-ROW(TableDiv[[#Headers],[Agency]])),COLUMNS($F$7:AE$7))))</f>
        <v/>
      </c>
      <c r="AF971" s="1069" t="str" cm="1">
        <f t="array" ref="AF971">IF($D971&lt;COLUMNS($F$7:AF$7),"",INDEX(TableDiv[[GASB]:[GASB]],_xlfn.AGGREGATE(15,3,(TableDiv[[Agency]:[Agency]]=$E971)/(TableDiv[[Agency]:[Agency]]=$E971)*(ROW(TableDiv[Agency])-ROW(TableDiv[[#Headers],[Agency]])),COLUMNS($F$7:AF$7))))</f>
        <v/>
      </c>
      <c r="AG971" s="1069" t="str" cm="1">
        <f t="array" ref="AG971">IF($D971&lt;COLUMNS($F$7:AG$7),"",INDEX(TableDiv[[GASB]:[GASB]],_xlfn.AGGREGATE(15,3,(TableDiv[[Agency]:[Agency]]=$E971)/(TableDiv[[Agency]:[Agency]]=$E971)*(ROW(TableDiv[Agency])-ROW(TableDiv[[#Headers],[Agency]])),COLUMNS($F$7:AG$7))))</f>
        <v/>
      </c>
      <c r="AH971" s="1069" t="str" cm="1">
        <f t="array" ref="AH971">IF($D971&lt;COLUMNS($F$7:AH$7),"",INDEX(TableDiv[[GASB]:[GASB]],_xlfn.AGGREGATE(15,3,(TableDiv[[Agency]:[Agency]]=$E971)/(TableDiv[[Agency]:[Agency]]=$E971)*(ROW(TableDiv[Agency])-ROW(TableDiv[[#Headers],[Agency]])),COLUMNS($F$7:AH$7))))</f>
        <v/>
      </c>
      <c r="AI971" s="1069" t="str" cm="1">
        <f t="array" ref="AI971">IF($D971&lt;COLUMNS($F$7:AI$7),"",INDEX(TableDiv[[GASB]:[GASB]],_xlfn.AGGREGATE(15,3,(TableDiv[[Agency]:[Agency]]=$E971)/(TableDiv[[Agency]:[Agency]]=$E971)*(ROW(TableDiv[Agency])-ROW(TableDiv[[#Headers],[Agency]])),COLUMNS($F$7:AI$7))))</f>
        <v/>
      </c>
      <c r="AJ971" s="1069" t="str" cm="1">
        <f t="array" ref="AJ971">IF($D971&lt;COLUMNS($F$7:AJ$7),"",INDEX(TableDiv[[GASB]:[GASB]],_xlfn.AGGREGATE(15,3,(TableDiv[[Agency]:[Agency]]=$E971)/(TableDiv[[Agency]:[Agency]]=$E971)*(ROW(TableDiv[Agency])-ROW(TableDiv[[#Headers],[Agency]])),COLUMNS($F$7:AJ$7))))</f>
        <v/>
      </c>
      <c r="AK971" s="1069" t="str" cm="1">
        <f t="array" ref="AK971">IF($D971&lt;COLUMNS($F$7:AK$7),"",INDEX(TableDiv[[GASB]:[GASB]],_xlfn.AGGREGATE(15,3,(TableDiv[[Agency]:[Agency]]=$E971)/(TableDiv[[Agency]:[Agency]]=$E971)*(ROW(TableDiv[Agency])-ROW(TableDiv[[#Headers],[Agency]])),COLUMNS($F$7:AK$7))))</f>
        <v/>
      </c>
      <c r="AL971" s="1069" t="str" cm="1">
        <f t="array" ref="AL971">IF($D971&lt;COLUMNS($F$7:AL$7),"",INDEX(TableDiv[[GASB]:[GASB]],_xlfn.AGGREGATE(15,3,(TableDiv[[Agency]:[Agency]]=$E971)/(TableDiv[[Agency]:[Agency]]=$E971)*(ROW(TableDiv[Agency])-ROW(TableDiv[[#Headers],[Agency]])),COLUMNS($F$7:AL$7))))</f>
        <v/>
      </c>
      <c r="AM971" s="1069" t="str" cm="1">
        <f t="array" ref="AM971">IF($D971&lt;COLUMNS($F$7:AM$7),"",INDEX(TableDiv[[GASB]:[GASB]],_xlfn.AGGREGATE(15,3,(TableDiv[[Agency]:[Agency]]=$E971)/(TableDiv[[Agency]:[Agency]]=$E971)*(ROW(TableDiv[Agency])-ROW(TableDiv[[#Headers],[Agency]])),COLUMNS($F$7:AM$7))))</f>
        <v/>
      </c>
      <c r="AN971" s="1069"/>
      <c r="AO971" s="1069"/>
      <c r="AP971" s="1069"/>
      <c r="AQ971" s="1069"/>
      <c r="AR971" s="1069"/>
      <c r="AS971" s="1069"/>
    </row>
    <row r="972" spans="1:45">
      <c r="A972" s="1069"/>
      <c r="B972" s="1069"/>
      <c r="C972" s="1069"/>
      <c r="W972" s="1069" t="str" cm="1">
        <f t="array" ref="W972">IF($D972&lt;COLUMNS($F$7:W$7),"",INDEX(TableDiv[[GASB]:[GASB]],_xlfn.AGGREGATE(15,3,(TableDiv[[Agency]:[Agency]]=$E972)/(TableDiv[[Agency]:[Agency]]=$E972)*(ROW(TableDiv[Agency])-ROW(TableDiv[[#Headers],[Agency]])),COLUMNS($F$7:W$7))))</f>
        <v/>
      </c>
      <c r="X972" s="1069" t="str" cm="1">
        <f t="array" ref="X972">IF($D972&lt;COLUMNS($F$7:X$7),"",INDEX(TableDiv[[GASB]:[GASB]],_xlfn.AGGREGATE(15,3,(TableDiv[[Agency]:[Agency]]=$E972)/(TableDiv[[Agency]:[Agency]]=$E972)*(ROW(TableDiv[Agency])-ROW(TableDiv[[#Headers],[Agency]])),COLUMNS($F$7:X$7))))</f>
        <v/>
      </c>
      <c r="Y972" s="1069" t="str" cm="1">
        <f t="array" ref="Y972">IF($D972&lt;COLUMNS($F$7:Y$7),"",INDEX(TableDiv[[GASB]:[GASB]],_xlfn.AGGREGATE(15,3,(TableDiv[[Agency]:[Agency]]=$E972)/(TableDiv[[Agency]:[Agency]]=$E972)*(ROW(TableDiv[Agency])-ROW(TableDiv[[#Headers],[Agency]])),COLUMNS($F$7:Y$7))))</f>
        <v/>
      </c>
      <c r="Z972" s="1069" t="str" cm="1">
        <f t="array" ref="Z972">IF($D972&lt;COLUMNS($F$7:Z$7),"",INDEX(TableDiv[[GASB]:[GASB]],_xlfn.AGGREGATE(15,3,(TableDiv[[Agency]:[Agency]]=$E972)/(TableDiv[[Agency]:[Agency]]=$E972)*(ROW(TableDiv[Agency])-ROW(TableDiv[[#Headers],[Agency]])),COLUMNS($F$7:Z$7))))</f>
        <v/>
      </c>
      <c r="AA972" s="1069" t="str" cm="1">
        <f t="array" ref="AA972">IF($D972&lt;COLUMNS($F$7:AA$7),"",INDEX(TableDiv[[GASB]:[GASB]],_xlfn.AGGREGATE(15,3,(TableDiv[[Agency]:[Agency]]=$E972)/(TableDiv[[Agency]:[Agency]]=$E972)*(ROW(TableDiv[Agency])-ROW(TableDiv[[#Headers],[Agency]])),COLUMNS($F$7:AA$7))))</f>
        <v/>
      </c>
      <c r="AB972" s="1069" t="str" cm="1">
        <f t="array" ref="AB972">IF($D972&lt;COLUMNS($F$7:AB$7),"",INDEX(TableDiv[[GASB]:[GASB]],_xlfn.AGGREGATE(15,3,(TableDiv[[Agency]:[Agency]]=$E972)/(TableDiv[[Agency]:[Agency]]=$E972)*(ROW(TableDiv[Agency])-ROW(TableDiv[[#Headers],[Agency]])),COLUMNS($F$7:AB$7))))</f>
        <v/>
      </c>
      <c r="AC972" s="1069" t="str" cm="1">
        <f t="array" ref="AC972">IF($D972&lt;COLUMNS($F$7:AC$7),"",INDEX(TableDiv[[GASB]:[GASB]],_xlfn.AGGREGATE(15,3,(TableDiv[[Agency]:[Agency]]=$E972)/(TableDiv[[Agency]:[Agency]]=$E972)*(ROW(TableDiv[Agency])-ROW(TableDiv[[#Headers],[Agency]])),COLUMNS($F$7:AC$7))))</f>
        <v/>
      </c>
      <c r="AD972" s="1069" t="str" cm="1">
        <f t="array" ref="AD972">IF($D972&lt;COLUMNS($F$7:AD$7),"",INDEX(TableDiv[[GASB]:[GASB]],_xlfn.AGGREGATE(15,3,(TableDiv[[Agency]:[Agency]]=$E972)/(TableDiv[[Agency]:[Agency]]=$E972)*(ROW(TableDiv[Agency])-ROW(TableDiv[[#Headers],[Agency]])),COLUMNS($F$7:AD$7))))</f>
        <v/>
      </c>
      <c r="AE972" s="1069" t="str" cm="1">
        <f t="array" ref="AE972">IF($D972&lt;COLUMNS($F$7:AE$7),"",INDEX(TableDiv[[GASB]:[GASB]],_xlfn.AGGREGATE(15,3,(TableDiv[[Agency]:[Agency]]=$E972)/(TableDiv[[Agency]:[Agency]]=$E972)*(ROW(TableDiv[Agency])-ROW(TableDiv[[#Headers],[Agency]])),COLUMNS($F$7:AE$7))))</f>
        <v/>
      </c>
      <c r="AF972" s="1069" t="str" cm="1">
        <f t="array" ref="AF972">IF($D972&lt;COLUMNS($F$7:AF$7),"",INDEX(TableDiv[[GASB]:[GASB]],_xlfn.AGGREGATE(15,3,(TableDiv[[Agency]:[Agency]]=$E972)/(TableDiv[[Agency]:[Agency]]=$E972)*(ROW(TableDiv[Agency])-ROW(TableDiv[[#Headers],[Agency]])),COLUMNS($F$7:AF$7))))</f>
        <v/>
      </c>
      <c r="AG972" s="1069" t="str" cm="1">
        <f t="array" ref="AG972">IF($D972&lt;COLUMNS($F$7:AG$7),"",INDEX(TableDiv[[GASB]:[GASB]],_xlfn.AGGREGATE(15,3,(TableDiv[[Agency]:[Agency]]=$E972)/(TableDiv[[Agency]:[Agency]]=$E972)*(ROW(TableDiv[Agency])-ROW(TableDiv[[#Headers],[Agency]])),COLUMNS($F$7:AG$7))))</f>
        <v/>
      </c>
      <c r="AH972" s="1069" t="str" cm="1">
        <f t="array" ref="AH972">IF($D972&lt;COLUMNS($F$7:AH$7),"",INDEX(TableDiv[[GASB]:[GASB]],_xlfn.AGGREGATE(15,3,(TableDiv[[Agency]:[Agency]]=$E972)/(TableDiv[[Agency]:[Agency]]=$E972)*(ROW(TableDiv[Agency])-ROW(TableDiv[[#Headers],[Agency]])),COLUMNS($F$7:AH$7))))</f>
        <v/>
      </c>
      <c r="AI972" s="1069" t="str" cm="1">
        <f t="array" ref="AI972">IF($D972&lt;COLUMNS($F$7:AI$7),"",INDEX(TableDiv[[GASB]:[GASB]],_xlfn.AGGREGATE(15,3,(TableDiv[[Agency]:[Agency]]=$E972)/(TableDiv[[Agency]:[Agency]]=$E972)*(ROW(TableDiv[Agency])-ROW(TableDiv[[#Headers],[Agency]])),COLUMNS($F$7:AI$7))))</f>
        <v/>
      </c>
      <c r="AJ972" s="1069" t="str" cm="1">
        <f t="array" ref="AJ972">IF($D972&lt;COLUMNS($F$7:AJ$7),"",INDEX(TableDiv[[GASB]:[GASB]],_xlfn.AGGREGATE(15,3,(TableDiv[[Agency]:[Agency]]=$E972)/(TableDiv[[Agency]:[Agency]]=$E972)*(ROW(TableDiv[Agency])-ROW(TableDiv[[#Headers],[Agency]])),COLUMNS($F$7:AJ$7))))</f>
        <v/>
      </c>
      <c r="AK972" s="1069" t="str" cm="1">
        <f t="array" ref="AK972">IF($D972&lt;COLUMNS($F$7:AK$7),"",INDEX(TableDiv[[GASB]:[GASB]],_xlfn.AGGREGATE(15,3,(TableDiv[[Agency]:[Agency]]=$E972)/(TableDiv[[Agency]:[Agency]]=$E972)*(ROW(TableDiv[Agency])-ROW(TableDiv[[#Headers],[Agency]])),COLUMNS($F$7:AK$7))))</f>
        <v/>
      </c>
      <c r="AL972" s="1069" t="str" cm="1">
        <f t="array" ref="AL972">IF($D972&lt;COLUMNS($F$7:AL$7),"",INDEX(TableDiv[[GASB]:[GASB]],_xlfn.AGGREGATE(15,3,(TableDiv[[Agency]:[Agency]]=$E972)/(TableDiv[[Agency]:[Agency]]=$E972)*(ROW(TableDiv[Agency])-ROW(TableDiv[[#Headers],[Agency]])),COLUMNS($F$7:AL$7))))</f>
        <v/>
      </c>
      <c r="AM972" s="1069" t="str" cm="1">
        <f t="array" ref="AM972">IF($D972&lt;COLUMNS($F$7:AM$7),"",INDEX(TableDiv[[GASB]:[GASB]],_xlfn.AGGREGATE(15,3,(TableDiv[[Agency]:[Agency]]=$E972)/(TableDiv[[Agency]:[Agency]]=$E972)*(ROW(TableDiv[Agency])-ROW(TableDiv[[#Headers],[Agency]])),COLUMNS($F$7:AM$7))))</f>
        <v/>
      </c>
      <c r="AN972" s="1069"/>
      <c r="AO972" s="1069"/>
      <c r="AP972" s="1069"/>
      <c r="AQ972" s="1069"/>
      <c r="AR972" s="1069"/>
      <c r="AS972" s="1069"/>
    </row>
    <row r="973" spans="1:45">
      <c r="A973" s="1069"/>
      <c r="B973" s="1069"/>
      <c r="C973" s="1069"/>
      <c r="W973" s="1069" t="str" cm="1">
        <f t="array" ref="W973">IF($D973&lt;COLUMNS($F$7:W$7),"",INDEX(TableDiv[[GASB]:[GASB]],_xlfn.AGGREGATE(15,3,(TableDiv[[Agency]:[Agency]]=$E973)/(TableDiv[[Agency]:[Agency]]=$E973)*(ROW(TableDiv[Agency])-ROW(TableDiv[[#Headers],[Agency]])),COLUMNS($F$7:W$7))))</f>
        <v/>
      </c>
      <c r="X973" s="1069" t="str" cm="1">
        <f t="array" ref="X973">IF($D973&lt;COLUMNS($F$7:X$7),"",INDEX(TableDiv[[GASB]:[GASB]],_xlfn.AGGREGATE(15,3,(TableDiv[[Agency]:[Agency]]=$E973)/(TableDiv[[Agency]:[Agency]]=$E973)*(ROW(TableDiv[Agency])-ROW(TableDiv[[#Headers],[Agency]])),COLUMNS($F$7:X$7))))</f>
        <v/>
      </c>
      <c r="Y973" s="1069" t="str" cm="1">
        <f t="array" ref="Y973">IF($D973&lt;COLUMNS($F$7:Y$7),"",INDEX(TableDiv[[GASB]:[GASB]],_xlfn.AGGREGATE(15,3,(TableDiv[[Agency]:[Agency]]=$E973)/(TableDiv[[Agency]:[Agency]]=$E973)*(ROW(TableDiv[Agency])-ROW(TableDiv[[#Headers],[Agency]])),COLUMNS($F$7:Y$7))))</f>
        <v/>
      </c>
      <c r="Z973" s="1069" t="str" cm="1">
        <f t="array" ref="Z973">IF($D973&lt;COLUMNS($F$7:Z$7),"",INDEX(TableDiv[[GASB]:[GASB]],_xlfn.AGGREGATE(15,3,(TableDiv[[Agency]:[Agency]]=$E973)/(TableDiv[[Agency]:[Agency]]=$E973)*(ROW(TableDiv[Agency])-ROW(TableDiv[[#Headers],[Agency]])),COLUMNS($F$7:Z$7))))</f>
        <v/>
      </c>
      <c r="AA973" s="1069" t="str" cm="1">
        <f t="array" ref="AA973">IF($D973&lt;COLUMNS($F$7:AA$7),"",INDEX(TableDiv[[GASB]:[GASB]],_xlfn.AGGREGATE(15,3,(TableDiv[[Agency]:[Agency]]=$E973)/(TableDiv[[Agency]:[Agency]]=$E973)*(ROW(TableDiv[Agency])-ROW(TableDiv[[#Headers],[Agency]])),COLUMNS($F$7:AA$7))))</f>
        <v/>
      </c>
      <c r="AB973" s="1069" t="str" cm="1">
        <f t="array" ref="AB973">IF($D973&lt;COLUMNS($F$7:AB$7),"",INDEX(TableDiv[[GASB]:[GASB]],_xlfn.AGGREGATE(15,3,(TableDiv[[Agency]:[Agency]]=$E973)/(TableDiv[[Agency]:[Agency]]=$E973)*(ROW(TableDiv[Agency])-ROW(TableDiv[[#Headers],[Agency]])),COLUMNS($F$7:AB$7))))</f>
        <v/>
      </c>
      <c r="AC973" s="1069" t="str" cm="1">
        <f t="array" ref="AC973">IF($D973&lt;COLUMNS($F$7:AC$7),"",INDEX(TableDiv[[GASB]:[GASB]],_xlfn.AGGREGATE(15,3,(TableDiv[[Agency]:[Agency]]=$E973)/(TableDiv[[Agency]:[Agency]]=$E973)*(ROW(TableDiv[Agency])-ROW(TableDiv[[#Headers],[Agency]])),COLUMNS($F$7:AC$7))))</f>
        <v/>
      </c>
      <c r="AD973" s="1069" t="str" cm="1">
        <f t="array" ref="AD973">IF($D973&lt;COLUMNS($F$7:AD$7),"",INDEX(TableDiv[[GASB]:[GASB]],_xlfn.AGGREGATE(15,3,(TableDiv[[Agency]:[Agency]]=$E973)/(TableDiv[[Agency]:[Agency]]=$E973)*(ROW(TableDiv[Agency])-ROW(TableDiv[[#Headers],[Agency]])),COLUMNS($F$7:AD$7))))</f>
        <v/>
      </c>
      <c r="AE973" s="1069" t="str" cm="1">
        <f t="array" ref="AE973">IF($D973&lt;COLUMNS($F$7:AE$7),"",INDEX(TableDiv[[GASB]:[GASB]],_xlfn.AGGREGATE(15,3,(TableDiv[[Agency]:[Agency]]=$E973)/(TableDiv[[Agency]:[Agency]]=$E973)*(ROW(TableDiv[Agency])-ROW(TableDiv[[#Headers],[Agency]])),COLUMNS($F$7:AE$7))))</f>
        <v/>
      </c>
      <c r="AF973" s="1069" t="str" cm="1">
        <f t="array" ref="AF973">IF($D973&lt;COLUMNS($F$7:AF$7),"",INDEX(TableDiv[[GASB]:[GASB]],_xlfn.AGGREGATE(15,3,(TableDiv[[Agency]:[Agency]]=$E973)/(TableDiv[[Agency]:[Agency]]=$E973)*(ROW(TableDiv[Agency])-ROW(TableDiv[[#Headers],[Agency]])),COLUMNS($F$7:AF$7))))</f>
        <v/>
      </c>
      <c r="AG973" s="1069" t="str" cm="1">
        <f t="array" ref="AG973">IF($D973&lt;COLUMNS($F$7:AG$7),"",INDEX(TableDiv[[GASB]:[GASB]],_xlfn.AGGREGATE(15,3,(TableDiv[[Agency]:[Agency]]=$E973)/(TableDiv[[Agency]:[Agency]]=$E973)*(ROW(TableDiv[Agency])-ROW(TableDiv[[#Headers],[Agency]])),COLUMNS($F$7:AG$7))))</f>
        <v/>
      </c>
      <c r="AH973" s="1069" t="str" cm="1">
        <f t="array" ref="AH973">IF($D973&lt;COLUMNS($F$7:AH$7),"",INDEX(TableDiv[[GASB]:[GASB]],_xlfn.AGGREGATE(15,3,(TableDiv[[Agency]:[Agency]]=$E973)/(TableDiv[[Agency]:[Agency]]=$E973)*(ROW(TableDiv[Agency])-ROW(TableDiv[[#Headers],[Agency]])),COLUMNS($F$7:AH$7))))</f>
        <v/>
      </c>
      <c r="AI973" s="1069" t="str" cm="1">
        <f t="array" ref="AI973">IF($D973&lt;COLUMNS($F$7:AI$7),"",INDEX(TableDiv[[GASB]:[GASB]],_xlfn.AGGREGATE(15,3,(TableDiv[[Agency]:[Agency]]=$E973)/(TableDiv[[Agency]:[Agency]]=$E973)*(ROW(TableDiv[Agency])-ROW(TableDiv[[#Headers],[Agency]])),COLUMNS($F$7:AI$7))))</f>
        <v/>
      </c>
      <c r="AJ973" s="1069" t="str" cm="1">
        <f t="array" ref="AJ973">IF($D973&lt;COLUMNS($F$7:AJ$7),"",INDEX(TableDiv[[GASB]:[GASB]],_xlfn.AGGREGATE(15,3,(TableDiv[[Agency]:[Agency]]=$E973)/(TableDiv[[Agency]:[Agency]]=$E973)*(ROW(TableDiv[Agency])-ROW(TableDiv[[#Headers],[Agency]])),COLUMNS($F$7:AJ$7))))</f>
        <v/>
      </c>
      <c r="AK973" s="1069" t="str" cm="1">
        <f t="array" ref="AK973">IF($D973&lt;COLUMNS($F$7:AK$7),"",INDEX(TableDiv[[GASB]:[GASB]],_xlfn.AGGREGATE(15,3,(TableDiv[[Agency]:[Agency]]=$E973)/(TableDiv[[Agency]:[Agency]]=$E973)*(ROW(TableDiv[Agency])-ROW(TableDiv[[#Headers],[Agency]])),COLUMNS($F$7:AK$7))))</f>
        <v/>
      </c>
      <c r="AL973" s="1069" t="str" cm="1">
        <f t="array" ref="AL973">IF($D973&lt;COLUMNS($F$7:AL$7),"",INDEX(TableDiv[[GASB]:[GASB]],_xlfn.AGGREGATE(15,3,(TableDiv[[Agency]:[Agency]]=$E973)/(TableDiv[[Agency]:[Agency]]=$E973)*(ROW(TableDiv[Agency])-ROW(TableDiv[[#Headers],[Agency]])),COLUMNS($F$7:AL$7))))</f>
        <v/>
      </c>
      <c r="AM973" s="1069" t="str" cm="1">
        <f t="array" ref="AM973">IF($D973&lt;COLUMNS($F$7:AM$7),"",INDEX(TableDiv[[GASB]:[GASB]],_xlfn.AGGREGATE(15,3,(TableDiv[[Agency]:[Agency]]=$E973)/(TableDiv[[Agency]:[Agency]]=$E973)*(ROW(TableDiv[Agency])-ROW(TableDiv[[#Headers],[Agency]])),COLUMNS($F$7:AM$7))))</f>
        <v/>
      </c>
      <c r="AN973" s="1069"/>
      <c r="AO973" s="1069"/>
      <c r="AP973" s="1069"/>
      <c r="AQ973" s="1069"/>
      <c r="AR973" s="1069"/>
      <c r="AS973" s="1069"/>
    </row>
    <row r="974" spans="1:45">
      <c r="A974" s="1069"/>
      <c r="B974" s="1069"/>
      <c r="C974" s="1069"/>
      <c r="W974" s="1069" t="str" cm="1">
        <f t="array" ref="W974">IF($D974&lt;COLUMNS($F$7:W$7),"",INDEX(TableDiv[[GASB]:[GASB]],_xlfn.AGGREGATE(15,3,(TableDiv[[Agency]:[Agency]]=$E974)/(TableDiv[[Agency]:[Agency]]=$E974)*(ROW(TableDiv[Agency])-ROW(TableDiv[[#Headers],[Agency]])),COLUMNS($F$7:W$7))))</f>
        <v/>
      </c>
      <c r="X974" s="1069" t="str" cm="1">
        <f t="array" ref="X974">IF($D974&lt;COLUMNS($F$7:X$7),"",INDEX(TableDiv[[GASB]:[GASB]],_xlfn.AGGREGATE(15,3,(TableDiv[[Agency]:[Agency]]=$E974)/(TableDiv[[Agency]:[Agency]]=$E974)*(ROW(TableDiv[Agency])-ROW(TableDiv[[#Headers],[Agency]])),COLUMNS($F$7:X$7))))</f>
        <v/>
      </c>
      <c r="Y974" s="1069" t="str" cm="1">
        <f t="array" ref="Y974">IF($D974&lt;COLUMNS($F$7:Y$7),"",INDEX(TableDiv[[GASB]:[GASB]],_xlfn.AGGREGATE(15,3,(TableDiv[[Agency]:[Agency]]=$E974)/(TableDiv[[Agency]:[Agency]]=$E974)*(ROW(TableDiv[Agency])-ROW(TableDiv[[#Headers],[Agency]])),COLUMNS($F$7:Y$7))))</f>
        <v/>
      </c>
      <c r="Z974" s="1069" t="str" cm="1">
        <f t="array" ref="Z974">IF($D974&lt;COLUMNS($F$7:Z$7),"",INDEX(TableDiv[[GASB]:[GASB]],_xlfn.AGGREGATE(15,3,(TableDiv[[Agency]:[Agency]]=$E974)/(TableDiv[[Agency]:[Agency]]=$E974)*(ROW(TableDiv[Agency])-ROW(TableDiv[[#Headers],[Agency]])),COLUMNS($F$7:Z$7))))</f>
        <v/>
      </c>
      <c r="AA974" s="1069" t="str" cm="1">
        <f t="array" ref="AA974">IF($D974&lt;COLUMNS($F$7:AA$7),"",INDEX(TableDiv[[GASB]:[GASB]],_xlfn.AGGREGATE(15,3,(TableDiv[[Agency]:[Agency]]=$E974)/(TableDiv[[Agency]:[Agency]]=$E974)*(ROW(TableDiv[Agency])-ROW(TableDiv[[#Headers],[Agency]])),COLUMNS($F$7:AA$7))))</f>
        <v/>
      </c>
      <c r="AB974" s="1069" t="str" cm="1">
        <f t="array" ref="AB974">IF($D974&lt;COLUMNS($F$7:AB$7),"",INDEX(TableDiv[[GASB]:[GASB]],_xlfn.AGGREGATE(15,3,(TableDiv[[Agency]:[Agency]]=$E974)/(TableDiv[[Agency]:[Agency]]=$E974)*(ROW(TableDiv[Agency])-ROW(TableDiv[[#Headers],[Agency]])),COLUMNS($F$7:AB$7))))</f>
        <v/>
      </c>
      <c r="AC974" s="1069" t="str" cm="1">
        <f t="array" ref="AC974">IF($D974&lt;COLUMNS($F$7:AC$7),"",INDEX(TableDiv[[GASB]:[GASB]],_xlfn.AGGREGATE(15,3,(TableDiv[[Agency]:[Agency]]=$E974)/(TableDiv[[Agency]:[Agency]]=$E974)*(ROW(TableDiv[Agency])-ROW(TableDiv[[#Headers],[Agency]])),COLUMNS($F$7:AC$7))))</f>
        <v/>
      </c>
      <c r="AD974" s="1069" t="str" cm="1">
        <f t="array" ref="AD974">IF($D974&lt;COLUMNS($F$7:AD$7),"",INDEX(TableDiv[[GASB]:[GASB]],_xlfn.AGGREGATE(15,3,(TableDiv[[Agency]:[Agency]]=$E974)/(TableDiv[[Agency]:[Agency]]=$E974)*(ROW(TableDiv[Agency])-ROW(TableDiv[[#Headers],[Agency]])),COLUMNS($F$7:AD$7))))</f>
        <v/>
      </c>
      <c r="AE974" s="1069" t="str" cm="1">
        <f t="array" ref="AE974">IF($D974&lt;COLUMNS($F$7:AE$7),"",INDEX(TableDiv[[GASB]:[GASB]],_xlfn.AGGREGATE(15,3,(TableDiv[[Agency]:[Agency]]=$E974)/(TableDiv[[Agency]:[Agency]]=$E974)*(ROW(TableDiv[Agency])-ROW(TableDiv[[#Headers],[Agency]])),COLUMNS($F$7:AE$7))))</f>
        <v/>
      </c>
      <c r="AF974" s="1069" t="str" cm="1">
        <f t="array" ref="AF974">IF($D974&lt;COLUMNS($F$7:AF$7),"",INDEX(TableDiv[[GASB]:[GASB]],_xlfn.AGGREGATE(15,3,(TableDiv[[Agency]:[Agency]]=$E974)/(TableDiv[[Agency]:[Agency]]=$E974)*(ROW(TableDiv[Agency])-ROW(TableDiv[[#Headers],[Agency]])),COLUMNS($F$7:AF$7))))</f>
        <v/>
      </c>
      <c r="AG974" s="1069" t="str" cm="1">
        <f t="array" ref="AG974">IF($D974&lt;COLUMNS($F$7:AG$7),"",INDEX(TableDiv[[GASB]:[GASB]],_xlfn.AGGREGATE(15,3,(TableDiv[[Agency]:[Agency]]=$E974)/(TableDiv[[Agency]:[Agency]]=$E974)*(ROW(TableDiv[Agency])-ROW(TableDiv[[#Headers],[Agency]])),COLUMNS($F$7:AG$7))))</f>
        <v/>
      </c>
      <c r="AH974" s="1069" t="str" cm="1">
        <f t="array" ref="AH974">IF($D974&lt;COLUMNS($F$7:AH$7),"",INDEX(TableDiv[[GASB]:[GASB]],_xlfn.AGGREGATE(15,3,(TableDiv[[Agency]:[Agency]]=$E974)/(TableDiv[[Agency]:[Agency]]=$E974)*(ROW(TableDiv[Agency])-ROW(TableDiv[[#Headers],[Agency]])),COLUMNS($F$7:AH$7))))</f>
        <v/>
      </c>
      <c r="AI974" s="1069" t="str" cm="1">
        <f t="array" ref="AI974">IF($D974&lt;COLUMNS($F$7:AI$7),"",INDEX(TableDiv[[GASB]:[GASB]],_xlfn.AGGREGATE(15,3,(TableDiv[[Agency]:[Agency]]=$E974)/(TableDiv[[Agency]:[Agency]]=$E974)*(ROW(TableDiv[Agency])-ROW(TableDiv[[#Headers],[Agency]])),COLUMNS($F$7:AI$7))))</f>
        <v/>
      </c>
      <c r="AJ974" s="1069" t="str" cm="1">
        <f t="array" ref="AJ974">IF($D974&lt;COLUMNS($F$7:AJ$7),"",INDEX(TableDiv[[GASB]:[GASB]],_xlfn.AGGREGATE(15,3,(TableDiv[[Agency]:[Agency]]=$E974)/(TableDiv[[Agency]:[Agency]]=$E974)*(ROW(TableDiv[Agency])-ROW(TableDiv[[#Headers],[Agency]])),COLUMNS($F$7:AJ$7))))</f>
        <v/>
      </c>
      <c r="AK974" s="1069" t="str" cm="1">
        <f t="array" ref="AK974">IF($D974&lt;COLUMNS($F$7:AK$7),"",INDEX(TableDiv[[GASB]:[GASB]],_xlfn.AGGREGATE(15,3,(TableDiv[[Agency]:[Agency]]=$E974)/(TableDiv[[Agency]:[Agency]]=$E974)*(ROW(TableDiv[Agency])-ROW(TableDiv[[#Headers],[Agency]])),COLUMNS($F$7:AK$7))))</f>
        <v/>
      </c>
      <c r="AL974" s="1069" t="str" cm="1">
        <f t="array" ref="AL974">IF($D974&lt;COLUMNS($F$7:AL$7),"",INDEX(TableDiv[[GASB]:[GASB]],_xlfn.AGGREGATE(15,3,(TableDiv[[Agency]:[Agency]]=$E974)/(TableDiv[[Agency]:[Agency]]=$E974)*(ROW(TableDiv[Agency])-ROW(TableDiv[[#Headers],[Agency]])),COLUMNS($F$7:AL$7))))</f>
        <v/>
      </c>
      <c r="AM974" s="1069" t="str" cm="1">
        <f t="array" ref="AM974">IF($D974&lt;COLUMNS($F$7:AM$7),"",INDEX(TableDiv[[GASB]:[GASB]],_xlfn.AGGREGATE(15,3,(TableDiv[[Agency]:[Agency]]=$E974)/(TableDiv[[Agency]:[Agency]]=$E974)*(ROW(TableDiv[Agency])-ROW(TableDiv[[#Headers],[Agency]])),COLUMNS($F$7:AM$7))))</f>
        <v/>
      </c>
      <c r="AN974" s="1069"/>
      <c r="AO974" s="1069"/>
      <c r="AP974" s="1069"/>
      <c r="AQ974" s="1069"/>
      <c r="AR974" s="1069"/>
      <c r="AS974" s="1069"/>
    </row>
    <row r="975" spans="1:45">
      <c r="A975" s="1069"/>
      <c r="B975" s="1069"/>
      <c r="C975" s="1069"/>
      <c r="W975" s="1069" t="str" cm="1">
        <f t="array" ref="W975">IF($D975&lt;COLUMNS($F$7:W$7),"",INDEX(TableDiv[[GASB]:[GASB]],_xlfn.AGGREGATE(15,3,(TableDiv[[Agency]:[Agency]]=$E975)/(TableDiv[[Agency]:[Agency]]=$E975)*(ROW(TableDiv[Agency])-ROW(TableDiv[[#Headers],[Agency]])),COLUMNS($F$7:W$7))))</f>
        <v/>
      </c>
      <c r="X975" s="1069" t="str" cm="1">
        <f t="array" ref="X975">IF($D975&lt;COLUMNS($F$7:X$7),"",INDEX(TableDiv[[GASB]:[GASB]],_xlfn.AGGREGATE(15,3,(TableDiv[[Agency]:[Agency]]=$E975)/(TableDiv[[Agency]:[Agency]]=$E975)*(ROW(TableDiv[Agency])-ROW(TableDiv[[#Headers],[Agency]])),COLUMNS($F$7:X$7))))</f>
        <v/>
      </c>
      <c r="Y975" s="1069" t="str" cm="1">
        <f t="array" ref="Y975">IF($D975&lt;COLUMNS($F$7:Y$7),"",INDEX(TableDiv[[GASB]:[GASB]],_xlfn.AGGREGATE(15,3,(TableDiv[[Agency]:[Agency]]=$E975)/(TableDiv[[Agency]:[Agency]]=$E975)*(ROW(TableDiv[Agency])-ROW(TableDiv[[#Headers],[Agency]])),COLUMNS($F$7:Y$7))))</f>
        <v/>
      </c>
      <c r="Z975" s="1069" t="str" cm="1">
        <f t="array" ref="Z975">IF($D975&lt;COLUMNS($F$7:Z$7),"",INDEX(TableDiv[[GASB]:[GASB]],_xlfn.AGGREGATE(15,3,(TableDiv[[Agency]:[Agency]]=$E975)/(TableDiv[[Agency]:[Agency]]=$E975)*(ROW(TableDiv[Agency])-ROW(TableDiv[[#Headers],[Agency]])),COLUMNS($F$7:Z$7))))</f>
        <v/>
      </c>
      <c r="AA975" s="1069" t="str" cm="1">
        <f t="array" ref="AA975">IF($D975&lt;COLUMNS($F$7:AA$7),"",INDEX(TableDiv[[GASB]:[GASB]],_xlfn.AGGREGATE(15,3,(TableDiv[[Agency]:[Agency]]=$E975)/(TableDiv[[Agency]:[Agency]]=$E975)*(ROW(TableDiv[Agency])-ROW(TableDiv[[#Headers],[Agency]])),COLUMNS($F$7:AA$7))))</f>
        <v/>
      </c>
      <c r="AB975" s="1069" t="str" cm="1">
        <f t="array" ref="AB975">IF($D975&lt;COLUMNS($F$7:AB$7),"",INDEX(TableDiv[[GASB]:[GASB]],_xlfn.AGGREGATE(15,3,(TableDiv[[Agency]:[Agency]]=$E975)/(TableDiv[[Agency]:[Agency]]=$E975)*(ROW(TableDiv[Agency])-ROW(TableDiv[[#Headers],[Agency]])),COLUMNS($F$7:AB$7))))</f>
        <v/>
      </c>
      <c r="AC975" s="1069" t="str" cm="1">
        <f t="array" ref="AC975">IF($D975&lt;COLUMNS($F$7:AC$7),"",INDEX(TableDiv[[GASB]:[GASB]],_xlfn.AGGREGATE(15,3,(TableDiv[[Agency]:[Agency]]=$E975)/(TableDiv[[Agency]:[Agency]]=$E975)*(ROW(TableDiv[Agency])-ROW(TableDiv[[#Headers],[Agency]])),COLUMNS($F$7:AC$7))))</f>
        <v/>
      </c>
      <c r="AD975" s="1069" t="str" cm="1">
        <f t="array" ref="AD975">IF($D975&lt;COLUMNS($F$7:AD$7),"",INDEX(TableDiv[[GASB]:[GASB]],_xlfn.AGGREGATE(15,3,(TableDiv[[Agency]:[Agency]]=$E975)/(TableDiv[[Agency]:[Agency]]=$E975)*(ROW(TableDiv[Agency])-ROW(TableDiv[[#Headers],[Agency]])),COLUMNS($F$7:AD$7))))</f>
        <v/>
      </c>
      <c r="AE975" s="1069" t="str" cm="1">
        <f t="array" ref="AE975">IF($D975&lt;COLUMNS($F$7:AE$7),"",INDEX(TableDiv[[GASB]:[GASB]],_xlfn.AGGREGATE(15,3,(TableDiv[[Agency]:[Agency]]=$E975)/(TableDiv[[Agency]:[Agency]]=$E975)*(ROW(TableDiv[Agency])-ROW(TableDiv[[#Headers],[Agency]])),COLUMNS($F$7:AE$7))))</f>
        <v/>
      </c>
      <c r="AF975" s="1069" t="str" cm="1">
        <f t="array" ref="AF975">IF($D975&lt;COLUMNS($F$7:AF$7),"",INDEX(TableDiv[[GASB]:[GASB]],_xlfn.AGGREGATE(15,3,(TableDiv[[Agency]:[Agency]]=$E975)/(TableDiv[[Agency]:[Agency]]=$E975)*(ROW(TableDiv[Agency])-ROW(TableDiv[[#Headers],[Agency]])),COLUMNS($F$7:AF$7))))</f>
        <v/>
      </c>
      <c r="AG975" s="1069" t="str" cm="1">
        <f t="array" ref="AG975">IF($D975&lt;COLUMNS($F$7:AG$7),"",INDEX(TableDiv[[GASB]:[GASB]],_xlfn.AGGREGATE(15,3,(TableDiv[[Agency]:[Agency]]=$E975)/(TableDiv[[Agency]:[Agency]]=$E975)*(ROW(TableDiv[Agency])-ROW(TableDiv[[#Headers],[Agency]])),COLUMNS($F$7:AG$7))))</f>
        <v/>
      </c>
      <c r="AH975" s="1069" t="str" cm="1">
        <f t="array" ref="AH975">IF($D975&lt;COLUMNS($F$7:AH$7),"",INDEX(TableDiv[[GASB]:[GASB]],_xlfn.AGGREGATE(15,3,(TableDiv[[Agency]:[Agency]]=$E975)/(TableDiv[[Agency]:[Agency]]=$E975)*(ROW(TableDiv[Agency])-ROW(TableDiv[[#Headers],[Agency]])),COLUMNS($F$7:AH$7))))</f>
        <v/>
      </c>
      <c r="AI975" s="1069" t="str" cm="1">
        <f t="array" ref="AI975">IF($D975&lt;COLUMNS($F$7:AI$7),"",INDEX(TableDiv[[GASB]:[GASB]],_xlfn.AGGREGATE(15,3,(TableDiv[[Agency]:[Agency]]=$E975)/(TableDiv[[Agency]:[Agency]]=$E975)*(ROW(TableDiv[Agency])-ROW(TableDiv[[#Headers],[Agency]])),COLUMNS($F$7:AI$7))))</f>
        <v/>
      </c>
      <c r="AJ975" s="1069" t="str" cm="1">
        <f t="array" ref="AJ975">IF($D975&lt;COLUMNS($F$7:AJ$7),"",INDEX(TableDiv[[GASB]:[GASB]],_xlfn.AGGREGATE(15,3,(TableDiv[[Agency]:[Agency]]=$E975)/(TableDiv[[Agency]:[Agency]]=$E975)*(ROW(TableDiv[Agency])-ROW(TableDiv[[#Headers],[Agency]])),COLUMNS($F$7:AJ$7))))</f>
        <v/>
      </c>
      <c r="AK975" s="1069" t="str" cm="1">
        <f t="array" ref="AK975">IF($D975&lt;COLUMNS($F$7:AK$7),"",INDEX(TableDiv[[GASB]:[GASB]],_xlfn.AGGREGATE(15,3,(TableDiv[[Agency]:[Agency]]=$E975)/(TableDiv[[Agency]:[Agency]]=$E975)*(ROW(TableDiv[Agency])-ROW(TableDiv[[#Headers],[Agency]])),COLUMNS($F$7:AK$7))))</f>
        <v/>
      </c>
      <c r="AL975" s="1069" t="str" cm="1">
        <f t="array" ref="AL975">IF($D975&lt;COLUMNS($F$7:AL$7),"",INDEX(TableDiv[[GASB]:[GASB]],_xlfn.AGGREGATE(15,3,(TableDiv[[Agency]:[Agency]]=$E975)/(TableDiv[[Agency]:[Agency]]=$E975)*(ROW(TableDiv[Agency])-ROW(TableDiv[[#Headers],[Agency]])),COLUMNS($F$7:AL$7))))</f>
        <v/>
      </c>
      <c r="AM975" s="1069" t="str" cm="1">
        <f t="array" ref="AM975">IF($D975&lt;COLUMNS($F$7:AM$7),"",INDEX(TableDiv[[GASB]:[GASB]],_xlfn.AGGREGATE(15,3,(TableDiv[[Agency]:[Agency]]=$E975)/(TableDiv[[Agency]:[Agency]]=$E975)*(ROW(TableDiv[Agency])-ROW(TableDiv[[#Headers],[Agency]])),COLUMNS($F$7:AM$7))))</f>
        <v/>
      </c>
      <c r="AN975" s="1069"/>
      <c r="AO975" s="1069"/>
      <c r="AP975" s="1069"/>
      <c r="AQ975" s="1069"/>
      <c r="AR975" s="1069"/>
      <c r="AS975" s="1069"/>
    </row>
    <row r="976" spans="1:45">
      <c r="A976" s="1069"/>
      <c r="B976" s="1069"/>
      <c r="C976" s="1069"/>
      <c r="W976" s="1069" t="str" cm="1">
        <f t="array" ref="W976">IF($D976&lt;COLUMNS($F$7:W$7),"",INDEX(TableDiv[[GASB]:[GASB]],_xlfn.AGGREGATE(15,3,(TableDiv[[Agency]:[Agency]]=$E976)/(TableDiv[[Agency]:[Agency]]=$E976)*(ROW(TableDiv[Agency])-ROW(TableDiv[[#Headers],[Agency]])),COLUMNS($F$7:W$7))))</f>
        <v/>
      </c>
      <c r="X976" s="1069" t="str" cm="1">
        <f t="array" ref="X976">IF($D976&lt;COLUMNS($F$7:X$7),"",INDEX(TableDiv[[GASB]:[GASB]],_xlfn.AGGREGATE(15,3,(TableDiv[[Agency]:[Agency]]=$E976)/(TableDiv[[Agency]:[Agency]]=$E976)*(ROW(TableDiv[Agency])-ROW(TableDiv[[#Headers],[Agency]])),COLUMNS($F$7:X$7))))</f>
        <v/>
      </c>
      <c r="Y976" s="1069" t="str" cm="1">
        <f t="array" ref="Y976">IF($D976&lt;COLUMNS($F$7:Y$7),"",INDEX(TableDiv[[GASB]:[GASB]],_xlfn.AGGREGATE(15,3,(TableDiv[[Agency]:[Agency]]=$E976)/(TableDiv[[Agency]:[Agency]]=$E976)*(ROW(TableDiv[Agency])-ROW(TableDiv[[#Headers],[Agency]])),COLUMNS($F$7:Y$7))))</f>
        <v/>
      </c>
      <c r="Z976" s="1069" t="str" cm="1">
        <f t="array" ref="Z976">IF($D976&lt;COLUMNS($F$7:Z$7),"",INDEX(TableDiv[[GASB]:[GASB]],_xlfn.AGGREGATE(15,3,(TableDiv[[Agency]:[Agency]]=$E976)/(TableDiv[[Agency]:[Agency]]=$E976)*(ROW(TableDiv[Agency])-ROW(TableDiv[[#Headers],[Agency]])),COLUMNS($F$7:Z$7))))</f>
        <v/>
      </c>
      <c r="AA976" s="1069" t="str" cm="1">
        <f t="array" ref="AA976">IF($D976&lt;COLUMNS($F$7:AA$7),"",INDEX(TableDiv[[GASB]:[GASB]],_xlfn.AGGREGATE(15,3,(TableDiv[[Agency]:[Agency]]=$E976)/(TableDiv[[Agency]:[Agency]]=$E976)*(ROW(TableDiv[Agency])-ROW(TableDiv[[#Headers],[Agency]])),COLUMNS($F$7:AA$7))))</f>
        <v/>
      </c>
      <c r="AB976" s="1069" t="str" cm="1">
        <f t="array" ref="AB976">IF($D976&lt;COLUMNS($F$7:AB$7),"",INDEX(TableDiv[[GASB]:[GASB]],_xlfn.AGGREGATE(15,3,(TableDiv[[Agency]:[Agency]]=$E976)/(TableDiv[[Agency]:[Agency]]=$E976)*(ROW(TableDiv[Agency])-ROW(TableDiv[[#Headers],[Agency]])),COLUMNS($F$7:AB$7))))</f>
        <v/>
      </c>
      <c r="AC976" s="1069" t="str" cm="1">
        <f t="array" ref="AC976">IF($D976&lt;COLUMNS($F$7:AC$7),"",INDEX(TableDiv[[GASB]:[GASB]],_xlfn.AGGREGATE(15,3,(TableDiv[[Agency]:[Agency]]=$E976)/(TableDiv[[Agency]:[Agency]]=$E976)*(ROW(TableDiv[Agency])-ROW(TableDiv[[#Headers],[Agency]])),COLUMNS($F$7:AC$7))))</f>
        <v/>
      </c>
      <c r="AD976" s="1069" t="str" cm="1">
        <f t="array" ref="AD976">IF($D976&lt;COLUMNS($F$7:AD$7),"",INDEX(TableDiv[[GASB]:[GASB]],_xlfn.AGGREGATE(15,3,(TableDiv[[Agency]:[Agency]]=$E976)/(TableDiv[[Agency]:[Agency]]=$E976)*(ROW(TableDiv[Agency])-ROW(TableDiv[[#Headers],[Agency]])),COLUMNS($F$7:AD$7))))</f>
        <v/>
      </c>
      <c r="AE976" s="1069" t="str" cm="1">
        <f t="array" ref="AE976">IF($D976&lt;COLUMNS($F$7:AE$7),"",INDEX(TableDiv[[GASB]:[GASB]],_xlfn.AGGREGATE(15,3,(TableDiv[[Agency]:[Agency]]=$E976)/(TableDiv[[Agency]:[Agency]]=$E976)*(ROW(TableDiv[Agency])-ROW(TableDiv[[#Headers],[Agency]])),COLUMNS($F$7:AE$7))))</f>
        <v/>
      </c>
      <c r="AF976" s="1069" t="str" cm="1">
        <f t="array" ref="AF976">IF($D976&lt;COLUMNS($F$7:AF$7),"",INDEX(TableDiv[[GASB]:[GASB]],_xlfn.AGGREGATE(15,3,(TableDiv[[Agency]:[Agency]]=$E976)/(TableDiv[[Agency]:[Agency]]=$E976)*(ROW(TableDiv[Agency])-ROW(TableDiv[[#Headers],[Agency]])),COLUMNS($F$7:AF$7))))</f>
        <v/>
      </c>
      <c r="AG976" s="1069" t="str" cm="1">
        <f t="array" ref="AG976">IF($D976&lt;COLUMNS($F$7:AG$7),"",INDEX(TableDiv[[GASB]:[GASB]],_xlfn.AGGREGATE(15,3,(TableDiv[[Agency]:[Agency]]=$E976)/(TableDiv[[Agency]:[Agency]]=$E976)*(ROW(TableDiv[Agency])-ROW(TableDiv[[#Headers],[Agency]])),COLUMNS($F$7:AG$7))))</f>
        <v/>
      </c>
      <c r="AH976" s="1069" t="str" cm="1">
        <f t="array" ref="AH976">IF($D976&lt;COLUMNS($F$7:AH$7),"",INDEX(TableDiv[[GASB]:[GASB]],_xlfn.AGGREGATE(15,3,(TableDiv[[Agency]:[Agency]]=$E976)/(TableDiv[[Agency]:[Agency]]=$E976)*(ROW(TableDiv[Agency])-ROW(TableDiv[[#Headers],[Agency]])),COLUMNS($F$7:AH$7))))</f>
        <v/>
      </c>
      <c r="AI976" s="1069" t="str" cm="1">
        <f t="array" ref="AI976">IF($D976&lt;COLUMNS($F$7:AI$7),"",INDEX(TableDiv[[GASB]:[GASB]],_xlfn.AGGREGATE(15,3,(TableDiv[[Agency]:[Agency]]=$E976)/(TableDiv[[Agency]:[Agency]]=$E976)*(ROW(TableDiv[Agency])-ROW(TableDiv[[#Headers],[Agency]])),COLUMNS($F$7:AI$7))))</f>
        <v/>
      </c>
      <c r="AJ976" s="1069" t="str" cm="1">
        <f t="array" ref="AJ976">IF($D976&lt;COLUMNS($F$7:AJ$7),"",INDEX(TableDiv[[GASB]:[GASB]],_xlfn.AGGREGATE(15,3,(TableDiv[[Agency]:[Agency]]=$E976)/(TableDiv[[Agency]:[Agency]]=$E976)*(ROW(TableDiv[Agency])-ROW(TableDiv[[#Headers],[Agency]])),COLUMNS($F$7:AJ$7))))</f>
        <v/>
      </c>
      <c r="AK976" s="1069" t="str" cm="1">
        <f t="array" ref="AK976">IF($D976&lt;COLUMNS($F$7:AK$7),"",INDEX(TableDiv[[GASB]:[GASB]],_xlfn.AGGREGATE(15,3,(TableDiv[[Agency]:[Agency]]=$E976)/(TableDiv[[Agency]:[Agency]]=$E976)*(ROW(TableDiv[Agency])-ROW(TableDiv[[#Headers],[Agency]])),COLUMNS($F$7:AK$7))))</f>
        <v/>
      </c>
      <c r="AL976" s="1069" t="str" cm="1">
        <f t="array" ref="AL976">IF($D976&lt;COLUMNS($F$7:AL$7),"",INDEX(TableDiv[[GASB]:[GASB]],_xlfn.AGGREGATE(15,3,(TableDiv[[Agency]:[Agency]]=$E976)/(TableDiv[[Agency]:[Agency]]=$E976)*(ROW(TableDiv[Agency])-ROW(TableDiv[[#Headers],[Agency]])),COLUMNS($F$7:AL$7))))</f>
        <v/>
      </c>
      <c r="AM976" s="1069" t="str" cm="1">
        <f t="array" ref="AM976">IF($D976&lt;COLUMNS($F$7:AM$7),"",INDEX(TableDiv[[GASB]:[GASB]],_xlfn.AGGREGATE(15,3,(TableDiv[[Agency]:[Agency]]=$E976)/(TableDiv[[Agency]:[Agency]]=$E976)*(ROW(TableDiv[Agency])-ROW(TableDiv[[#Headers],[Agency]])),COLUMNS($F$7:AM$7))))</f>
        <v/>
      </c>
      <c r="AN976" s="1069"/>
      <c r="AO976" s="1069"/>
      <c r="AP976" s="1069"/>
      <c r="AQ976" s="1069"/>
      <c r="AR976" s="1069"/>
      <c r="AS976" s="1069"/>
    </row>
    <row r="977" spans="1:45">
      <c r="A977" s="1069"/>
      <c r="B977" s="1069"/>
      <c r="C977" s="1069"/>
      <c r="W977" s="1069" t="str" cm="1">
        <f t="array" ref="W977">IF($D977&lt;COLUMNS($F$7:W$7),"",INDEX(TableDiv[[GASB]:[GASB]],_xlfn.AGGREGATE(15,3,(TableDiv[[Agency]:[Agency]]=$E977)/(TableDiv[[Agency]:[Agency]]=$E977)*(ROW(TableDiv[Agency])-ROW(TableDiv[[#Headers],[Agency]])),COLUMNS($F$7:W$7))))</f>
        <v/>
      </c>
      <c r="X977" s="1069" t="str" cm="1">
        <f t="array" ref="X977">IF($D977&lt;COLUMNS($F$7:X$7),"",INDEX(TableDiv[[GASB]:[GASB]],_xlfn.AGGREGATE(15,3,(TableDiv[[Agency]:[Agency]]=$E977)/(TableDiv[[Agency]:[Agency]]=$E977)*(ROW(TableDiv[Agency])-ROW(TableDiv[[#Headers],[Agency]])),COLUMNS($F$7:X$7))))</f>
        <v/>
      </c>
      <c r="Y977" s="1069" t="str" cm="1">
        <f t="array" ref="Y977">IF($D977&lt;COLUMNS($F$7:Y$7),"",INDEX(TableDiv[[GASB]:[GASB]],_xlfn.AGGREGATE(15,3,(TableDiv[[Agency]:[Agency]]=$E977)/(TableDiv[[Agency]:[Agency]]=$E977)*(ROW(TableDiv[Agency])-ROW(TableDiv[[#Headers],[Agency]])),COLUMNS($F$7:Y$7))))</f>
        <v/>
      </c>
      <c r="Z977" s="1069" t="str" cm="1">
        <f t="array" ref="Z977">IF($D977&lt;COLUMNS($F$7:Z$7),"",INDEX(TableDiv[[GASB]:[GASB]],_xlfn.AGGREGATE(15,3,(TableDiv[[Agency]:[Agency]]=$E977)/(TableDiv[[Agency]:[Agency]]=$E977)*(ROW(TableDiv[Agency])-ROW(TableDiv[[#Headers],[Agency]])),COLUMNS($F$7:Z$7))))</f>
        <v/>
      </c>
      <c r="AA977" s="1069" t="str" cm="1">
        <f t="array" ref="AA977">IF($D977&lt;COLUMNS($F$7:AA$7),"",INDEX(TableDiv[[GASB]:[GASB]],_xlfn.AGGREGATE(15,3,(TableDiv[[Agency]:[Agency]]=$E977)/(TableDiv[[Agency]:[Agency]]=$E977)*(ROW(TableDiv[Agency])-ROW(TableDiv[[#Headers],[Agency]])),COLUMNS($F$7:AA$7))))</f>
        <v/>
      </c>
      <c r="AB977" s="1069" t="str" cm="1">
        <f t="array" ref="AB977">IF($D977&lt;COLUMNS($F$7:AB$7),"",INDEX(TableDiv[[GASB]:[GASB]],_xlfn.AGGREGATE(15,3,(TableDiv[[Agency]:[Agency]]=$E977)/(TableDiv[[Agency]:[Agency]]=$E977)*(ROW(TableDiv[Agency])-ROW(TableDiv[[#Headers],[Agency]])),COLUMNS($F$7:AB$7))))</f>
        <v/>
      </c>
      <c r="AC977" s="1069" t="str" cm="1">
        <f t="array" ref="AC977">IF($D977&lt;COLUMNS($F$7:AC$7),"",INDEX(TableDiv[[GASB]:[GASB]],_xlfn.AGGREGATE(15,3,(TableDiv[[Agency]:[Agency]]=$E977)/(TableDiv[[Agency]:[Agency]]=$E977)*(ROW(TableDiv[Agency])-ROW(TableDiv[[#Headers],[Agency]])),COLUMNS($F$7:AC$7))))</f>
        <v/>
      </c>
      <c r="AD977" s="1069" t="str" cm="1">
        <f t="array" ref="AD977">IF($D977&lt;COLUMNS($F$7:AD$7),"",INDEX(TableDiv[[GASB]:[GASB]],_xlfn.AGGREGATE(15,3,(TableDiv[[Agency]:[Agency]]=$E977)/(TableDiv[[Agency]:[Agency]]=$E977)*(ROW(TableDiv[Agency])-ROW(TableDiv[[#Headers],[Agency]])),COLUMNS($F$7:AD$7))))</f>
        <v/>
      </c>
      <c r="AE977" s="1069" t="str" cm="1">
        <f t="array" ref="AE977">IF($D977&lt;COLUMNS($F$7:AE$7),"",INDEX(TableDiv[[GASB]:[GASB]],_xlfn.AGGREGATE(15,3,(TableDiv[[Agency]:[Agency]]=$E977)/(TableDiv[[Agency]:[Agency]]=$E977)*(ROW(TableDiv[Agency])-ROW(TableDiv[[#Headers],[Agency]])),COLUMNS($F$7:AE$7))))</f>
        <v/>
      </c>
      <c r="AF977" s="1069" t="str" cm="1">
        <f t="array" ref="AF977">IF($D977&lt;COLUMNS($F$7:AF$7),"",INDEX(TableDiv[[GASB]:[GASB]],_xlfn.AGGREGATE(15,3,(TableDiv[[Agency]:[Agency]]=$E977)/(TableDiv[[Agency]:[Agency]]=$E977)*(ROW(TableDiv[Agency])-ROW(TableDiv[[#Headers],[Agency]])),COLUMNS($F$7:AF$7))))</f>
        <v/>
      </c>
      <c r="AG977" s="1069" t="str" cm="1">
        <f t="array" ref="AG977">IF($D977&lt;COLUMNS($F$7:AG$7),"",INDEX(TableDiv[[GASB]:[GASB]],_xlfn.AGGREGATE(15,3,(TableDiv[[Agency]:[Agency]]=$E977)/(TableDiv[[Agency]:[Agency]]=$E977)*(ROW(TableDiv[Agency])-ROW(TableDiv[[#Headers],[Agency]])),COLUMNS($F$7:AG$7))))</f>
        <v/>
      </c>
      <c r="AH977" s="1069" t="str" cm="1">
        <f t="array" ref="AH977">IF($D977&lt;COLUMNS($F$7:AH$7),"",INDEX(TableDiv[[GASB]:[GASB]],_xlfn.AGGREGATE(15,3,(TableDiv[[Agency]:[Agency]]=$E977)/(TableDiv[[Agency]:[Agency]]=$E977)*(ROW(TableDiv[Agency])-ROW(TableDiv[[#Headers],[Agency]])),COLUMNS($F$7:AH$7))))</f>
        <v/>
      </c>
      <c r="AI977" s="1069" t="str" cm="1">
        <f t="array" ref="AI977">IF($D977&lt;COLUMNS($F$7:AI$7),"",INDEX(TableDiv[[GASB]:[GASB]],_xlfn.AGGREGATE(15,3,(TableDiv[[Agency]:[Agency]]=$E977)/(TableDiv[[Agency]:[Agency]]=$E977)*(ROW(TableDiv[Agency])-ROW(TableDiv[[#Headers],[Agency]])),COLUMNS($F$7:AI$7))))</f>
        <v/>
      </c>
      <c r="AJ977" s="1069" t="str" cm="1">
        <f t="array" ref="AJ977">IF($D977&lt;COLUMNS($F$7:AJ$7),"",INDEX(TableDiv[[GASB]:[GASB]],_xlfn.AGGREGATE(15,3,(TableDiv[[Agency]:[Agency]]=$E977)/(TableDiv[[Agency]:[Agency]]=$E977)*(ROW(TableDiv[Agency])-ROW(TableDiv[[#Headers],[Agency]])),COLUMNS($F$7:AJ$7))))</f>
        <v/>
      </c>
      <c r="AK977" s="1069" t="str" cm="1">
        <f t="array" ref="AK977">IF($D977&lt;COLUMNS($F$7:AK$7),"",INDEX(TableDiv[[GASB]:[GASB]],_xlfn.AGGREGATE(15,3,(TableDiv[[Agency]:[Agency]]=$E977)/(TableDiv[[Agency]:[Agency]]=$E977)*(ROW(TableDiv[Agency])-ROW(TableDiv[[#Headers],[Agency]])),COLUMNS($F$7:AK$7))))</f>
        <v/>
      </c>
      <c r="AL977" s="1069" t="str" cm="1">
        <f t="array" ref="AL977">IF($D977&lt;COLUMNS($F$7:AL$7),"",INDEX(TableDiv[[GASB]:[GASB]],_xlfn.AGGREGATE(15,3,(TableDiv[[Agency]:[Agency]]=$E977)/(TableDiv[[Agency]:[Agency]]=$E977)*(ROW(TableDiv[Agency])-ROW(TableDiv[[#Headers],[Agency]])),COLUMNS($F$7:AL$7))))</f>
        <v/>
      </c>
      <c r="AM977" s="1069" t="str" cm="1">
        <f t="array" ref="AM977">IF($D977&lt;COLUMNS($F$7:AM$7),"",INDEX(TableDiv[[GASB]:[GASB]],_xlfn.AGGREGATE(15,3,(TableDiv[[Agency]:[Agency]]=$E977)/(TableDiv[[Agency]:[Agency]]=$E977)*(ROW(TableDiv[Agency])-ROW(TableDiv[[#Headers],[Agency]])),COLUMNS($F$7:AM$7))))</f>
        <v/>
      </c>
      <c r="AN977" s="1069"/>
      <c r="AO977" s="1069"/>
      <c r="AP977" s="1069"/>
      <c r="AQ977" s="1069"/>
      <c r="AR977" s="1069"/>
      <c r="AS977" s="1069"/>
    </row>
    <row r="978" spans="1:45">
      <c r="A978" s="1069"/>
      <c r="B978" s="1069"/>
      <c r="C978" s="1069"/>
      <c r="W978" s="1069" t="str" cm="1">
        <f t="array" ref="W978">IF($D978&lt;COLUMNS($F$7:W$7),"",INDEX(TableDiv[[GASB]:[GASB]],_xlfn.AGGREGATE(15,3,(TableDiv[[Agency]:[Agency]]=$E978)/(TableDiv[[Agency]:[Agency]]=$E978)*(ROW(TableDiv[Agency])-ROW(TableDiv[[#Headers],[Agency]])),COLUMNS($F$7:W$7))))</f>
        <v/>
      </c>
      <c r="X978" s="1069" t="str" cm="1">
        <f t="array" ref="X978">IF($D978&lt;COLUMNS($F$7:X$7),"",INDEX(TableDiv[[GASB]:[GASB]],_xlfn.AGGREGATE(15,3,(TableDiv[[Agency]:[Agency]]=$E978)/(TableDiv[[Agency]:[Agency]]=$E978)*(ROW(TableDiv[Agency])-ROW(TableDiv[[#Headers],[Agency]])),COLUMNS($F$7:X$7))))</f>
        <v/>
      </c>
      <c r="Y978" s="1069" t="str" cm="1">
        <f t="array" ref="Y978">IF($D978&lt;COLUMNS($F$7:Y$7),"",INDEX(TableDiv[[GASB]:[GASB]],_xlfn.AGGREGATE(15,3,(TableDiv[[Agency]:[Agency]]=$E978)/(TableDiv[[Agency]:[Agency]]=$E978)*(ROW(TableDiv[Agency])-ROW(TableDiv[[#Headers],[Agency]])),COLUMNS($F$7:Y$7))))</f>
        <v/>
      </c>
      <c r="Z978" s="1069" t="str" cm="1">
        <f t="array" ref="Z978">IF($D978&lt;COLUMNS($F$7:Z$7),"",INDEX(TableDiv[[GASB]:[GASB]],_xlfn.AGGREGATE(15,3,(TableDiv[[Agency]:[Agency]]=$E978)/(TableDiv[[Agency]:[Agency]]=$E978)*(ROW(TableDiv[Agency])-ROW(TableDiv[[#Headers],[Agency]])),COLUMNS($F$7:Z$7))))</f>
        <v/>
      </c>
      <c r="AA978" s="1069" t="str" cm="1">
        <f t="array" ref="AA978">IF($D978&lt;COLUMNS($F$7:AA$7),"",INDEX(TableDiv[[GASB]:[GASB]],_xlfn.AGGREGATE(15,3,(TableDiv[[Agency]:[Agency]]=$E978)/(TableDiv[[Agency]:[Agency]]=$E978)*(ROW(TableDiv[Agency])-ROW(TableDiv[[#Headers],[Agency]])),COLUMNS($F$7:AA$7))))</f>
        <v/>
      </c>
      <c r="AB978" s="1069" t="str" cm="1">
        <f t="array" ref="AB978">IF($D978&lt;COLUMNS($F$7:AB$7),"",INDEX(TableDiv[[GASB]:[GASB]],_xlfn.AGGREGATE(15,3,(TableDiv[[Agency]:[Agency]]=$E978)/(TableDiv[[Agency]:[Agency]]=$E978)*(ROW(TableDiv[Agency])-ROW(TableDiv[[#Headers],[Agency]])),COLUMNS($F$7:AB$7))))</f>
        <v/>
      </c>
      <c r="AC978" s="1069" t="str" cm="1">
        <f t="array" ref="AC978">IF($D978&lt;COLUMNS($F$7:AC$7),"",INDEX(TableDiv[[GASB]:[GASB]],_xlfn.AGGREGATE(15,3,(TableDiv[[Agency]:[Agency]]=$E978)/(TableDiv[[Agency]:[Agency]]=$E978)*(ROW(TableDiv[Agency])-ROW(TableDiv[[#Headers],[Agency]])),COLUMNS($F$7:AC$7))))</f>
        <v/>
      </c>
      <c r="AD978" s="1069" t="str" cm="1">
        <f t="array" ref="AD978">IF($D978&lt;COLUMNS($F$7:AD$7),"",INDEX(TableDiv[[GASB]:[GASB]],_xlfn.AGGREGATE(15,3,(TableDiv[[Agency]:[Agency]]=$E978)/(TableDiv[[Agency]:[Agency]]=$E978)*(ROW(TableDiv[Agency])-ROW(TableDiv[[#Headers],[Agency]])),COLUMNS($F$7:AD$7))))</f>
        <v/>
      </c>
      <c r="AE978" s="1069" t="str" cm="1">
        <f t="array" ref="AE978">IF($D978&lt;COLUMNS($F$7:AE$7),"",INDEX(TableDiv[[GASB]:[GASB]],_xlfn.AGGREGATE(15,3,(TableDiv[[Agency]:[Agency]]=$E978)/(TableDiv[[Agency]:[Agency]]=$E978)*(ROW(TableDiv[Agency])-ROW(TableDiv[[#Headers],[Agency]])),COLUMNS($F$7:AE$7))))</f>
        <v/>
      </c>
      <c r="AF978" s="1069" t="str" cm="1">
        <f t="array" ref="AF978">IF($D978&lt;COLUMNS($F$7:AF$7),"",INDEX(TableDiv[[GASB]:[GASB]],_xlfn.AGGREGATE(15,3,(TableDiv[[Agency]:[Agency]]=$E978)/(TableDiv[[Agency]:[Agency]]=$E978)*(ROW(TableDiv[Agency])-ROW(TableDiv[[#Headers],[Agency]])),COLUMNS($F$7:AF$7))))</f>
        <v/>
      </c>
      <c r="AG978" s="1069" t="str" cm="1">
        <f t="array" ref="AG978">IF($D978&lt;COLUMNS($F$7:AG$7),"",INDEX(TableDiv[[GASB]:[GASB]],_xlfn.AGGREGATE(15,3,(TableDiv[[Agency]:[Agency]]=$E978)/(TableDiv[[Agency]:[Agency]]=$E978)*(ROW(TableDiv[Agency])-ROW(TableDiv[[#Headers],[Agency]])),COLUMNS($F$7:AG$7))))</f>
        <v/>
      </c>
      <c r="AH978" s="1069" t="str" cm="1">
        <f t="array" ref="AH978">IF($D978&lt;COLUMNS($F$7:AH$7),"",INDEX(TableDiv[[GASB]:[GASB]],_xlfn.AGGREGATE(15,3,(TableDiv[[Agency]:[Agency]]=$E978)/(TableDiv[[Agency]:[Agency]]=$E978)*(ROW(TableDiv[Agency])-ROW(TableDiv[[#Headers],[Agency]])),COLUMNS($F$7:AH$7))))</f>
        <v/>
      </c>
      <c r="AI978" s="1069" t="str" cm="1">
        <f t="array" ref="AI978">IF($D978&lt;COLUMNS($F$7:AI$7),"",INDEX(TableDiv[[GASB]:[GASB]],_xlfn.AGGREGATE(15,3,(TableDiv[[Agency]:[Agency]]=$E978)/(TableDiv[[Agency]:[Agency]]=$E978)*(ROW(TableDiv[Agency])-ROW(TableDiv[[#Headers],[Agency]])),COLUMNS($F$7:AI$7))))</f>
        <v/>
      </c>
      <c r="AJ978" s="1069" t="str" cm="1">
        <f t="array" ref="AJ978">IF($D978&lt;COLUMNS($F$7:AJ$7),"",INDEX(TableDiv[[GASB]:[GASB]],_xlfn.AGGREGATE(15,3,(TableDiv[[Agency]:[Agency]]=$E978)/(TableDiv[[Agency]:[Agency]]=$E978)*(ROW(TableDiv[Agency])-ROW(TableDiv[[#Headers],[Agency]])),COLUMNS($F$7:AJ$7))))</f>
        <v/>
      </c>
      <c r="AK978" s="1069" t="str" cm="1">
        <f t="array" ref="AK978">IF($D978&lt;COLUMNS($F$7:AK$7),"",INDEX(TableDiv[[GASB]:[GASB]],_xlfn.AGGREGATE(15,3,(TableDiv[[Agency]:[Agency]]=$E978)/(TableDiv[[Agency]:[Agency]]=$E978)*(ROW(TableDiv[Agency])-ROW(TableDiv[[#Headers],[Agency]])),COLUMNS($F$7:AK$7))))</f>
        <v/>
      </c>
      <c r="AL978" s="1069" t="str" cm="1">
        <f t="array" ref="AL978">IF($D978&lt;COLUMNS($F$7:AL$7),"",INDEX(TableDiv[[GASB]:[GASB]],_xlfn.AGGREGATE(15,3,(TableDiv[[Agency]:[Agency]]=$E978)/(TableDiv[[Agency]:[Agency]]=$E978)*(ROW(TableDiv[Agency])-ROW(TableDiv[[#Headers],[Agency]])),COLUMNS($F$7:AL$7))))</f>
        <v/>
      </c>
      <c r="AM978" s="1069" t="str" cm="1">
        <f t="array" ref="AM978">IF($D978&lt;COLUMNS($F$7:AM$7),"",INDEX(TableDiv[[GASB]:[GASB]],_xlfn.AGGREGATE(15,3,(TableDiv[[Agency]:[Agency]]=$E978)/(TableDiv[[Agency]:[Agency]]=$E978)*(ROW(TableDiv[Agency])-ROW(TableDiv[[#Headers],[Agency]])),COLUMNS($F$7:AM$7))))</f>
        <v/>
      </c>
      <c r="AN978" s="1069"/>
      <c r="AO978" s="1069"/>
      <c r="AP978" s="1069"/>
      <c r="AQ978" s="1069"/>
      <c r="AR978" s="1069"/>
      <c r="AS978" s="1069"/>
    </row>
    <row r="979" spans="1:45">
      <c r="A979" s="1069"/>
      <c r="B979" s="1069"/>
      <c r="C979" s="1069"/>
      <c r="W979" s="1069" t="str" cm="1">
        <f t="array" ref="W979">IF($D979&lt;COLUMNS($F$7:W$7),"",INDEX(TableDiv[[GASB]:[GASB]],_xlfn.AGGREGATE(15,3,(TableDiv[[Agency]:[Agency]]=$E979)/(TableDiv[[Agency]:[Agency]]=$E979)*(ROW(TableDiv[Agency])-ROW(TableDiv[[#Headers],[Agency]])),COLUMNS($F$7:W$7))))</f>
        <v/>
      </c>
      <c r="X979" s="1069" t="str" cm="1">
        <f t="array" ref="X979">IF($D979&lt;COLUMNS($F$7:X$7),"",INDEX(TableDiv[[GASB]:[GASB]],_xlfn.AGGREGATE(15,3,(TableDiv[[Agency]:[Agency]]=$E979)/(TableDiv[[Agency]:[Agency]]=$E979)*(ROW(TableDiv[Agency])-ROW(TableDiv[[#Headers],[Agency]])),COLUMNS($F$7:X$7))))</f>
        <v/>
      </c>
      <c r="Y979" s="1069" t="str" cm="1">
        <f t="array" ref="Y979">IF($D979&lt;COLUMNS($F$7:Y$7),"",INDEX(TableDiv[[GASB]:[GASB]],_xlfn.AGGREGATE(15,3,(TableDiv[[Agency]:[Agency]]=$E979)/(TableDiv[[Agency]:[Agency]]=$E979)*(ROW(TableDiv[Agency])-ROW(TableDiv[[#Headers],[Agency]])),COLUMNS($F$7:Y$7))))</f>
        <v/>
      </c>
      <c r="Z979" s="1069" t="str" cm="1">
        <f t="array" ref="Z979">IF($D979&lt;COLUMNS($F$7:Z$7),"",INDEX(TableDiv[[GASB]:[GASB]],_xlfn.AGGREGATE(15,3,(TableDiv[[Agency]:[Agency]]=$E979)/(TableDiv[[Agency]:[Agency]]=$E979)*(ROW(TableDiv[Agency])-ROW(TableDiv[[#Headers],[Agency]])),COLUMNS($F$7:Z$7))))</f>
        <v/>
      </c>
      <c r="AA979" s="1069" t="str" cm="1">
        <f t="array" ref="AA979">IF($D979&lt;COLUMNS($F$7:AA$7),"",INDEX(TableDiv[[GASB]:[GASB]],_xlfn.AGGREGATE(15,3,(TableDiv[[Agency]:[Agency]]=$E979)/(TableDiv[[Agency]:[Agency]]=$E979)*(ROW(TableDiv[Agency])-ROW(TableDiv[[#Headers],[Agency]])),COLUMNS($F$7:AA$7))))</f>
        <v/>
      </c>
      <c r="AB979" s="1069" t="str" cm="1">
        <f t="array" ref="AB979">IF($D979&lt;COLUMNS($F$7:AB$7),"",INDEX(TableDiv[[GASB]:[GASB]],_xlfn.AGGREGATE(15,3,(TableDiv[[Agency]:[Agency]]=$E979)/(TableDiv[[Agency]:[Agency]]=$E979)*(ROW(TableDiv[Agency])-ROW(TableDiv[[#Headers],[Agency]])),COLUMNS($F$7:AB$7))))</f>
        <v/>
      </c>
      <c r="AC979" s="1069" t="str" cm="1">
        <f t="array" ref="AC979">IF($D979&lt;COLUMNS($F$7:AC$7),"",INDEX(TableDiv[[GASB]:[GASB]],_xlfn.AGGREGATE(15,3,(TableDiv[[Agency]:[Agency]]=$E979)/(TableDiv[[Agency]:[Agency]]=$E979)*(ROW(TableDiv[Agency])-ROW(TableDiv[[#Headers],[Agency]])),COLUMNS($F$7:AC$7))))</f>
        <v/>
      </c>
      <c r="AD979" s="1069" t="str" cm="1">
        <f t="array" ref="AD979">IF($D979&lt;COLUMNS($F$7:AD$7),"",INDEX(TableDiv[[GASB]:[GASB]],_xlfn.AGGREGATE(15,3,(TableDiv[[Agency]:[Agency]]=$E979)/(TableDiv[[Agency]:[Agency]]=$E979)*(ROW(TableDiv[Agency])-ROW(TableDiv[[#Headers],[Agency]])),COLUMNS($F$7:AD$7))))</f>
        <v/>
      </c>
      <c r="AE979" s="1069" t="str" cm="1">
        <f t="array" ref="AE979">IF($D979&lt;COLUMNS($F$7:AE$7),"",INDEX(TableDiv[[GASB]:[GASB]],_xlfn.AGGREGATE(15,3,(TableDiv[[Agency]:[Agency]]=$E979)/(TableDiv[[Agency]:[Agency]]=$E979)*(ROW(TableDiv[Agency])-ROW(TableDiv[[#Headers],[Agency]])),COLUMNS($F$7:AE$7))))</f>
        <v/>
      </c>
      <c r="AF979" s="1069" t="str" cm="1">
        <f t="array" ref="AF979">IF($D979&lt;COLUMNS($F$7:AF$7),"",INDEX(TableDiv[[GASB]:[GASB]],_xlfn.AGGREGATE(15,3,(TableDiv[[Agency]:[Agency]]=$E979)/(TableDiv[[Agency]:[Agency]]=$E979)*(ROW(TableDiv[Agency])-ROW(TableDiv[[#Headers],[Agency]])),COLUMNS($F$7:AF$7))))</f>
        <v/>
      </c>
      <c r="AG979" s="1069" t="str" cm="1">
        <f t="array" ref="AG979">IF($D979&lt;COLUMNS($F$7:AG$7),"",INDEX(TableDiv[[GASB]:[GASB]],_xlfn.AGGREGATE(15,3,(TableDiv[[Agency]:[Agency]]=$E979)/(TableDiv[[Agency]:[Agency]]=$E979)*(ROW(TableDiv[Agency])-ROW(TableDiv[[#Headers],[Agency]])),COLUMNS($F$7:AG$7))))</f>
        <v/>
      </c>
      <c r="AH979" s="1069" t="str" cm="1">
        <f t="array" ref="AH979">IF($D979&lt;COLUMNS($F$7:AH$7),"",INDEX(TableDiv[[GASB]:[GASB]],_xlfn.AGGREGATE(15,3,(TableDiv[[Agency]:[Agency]]=$E979)/(TableDiv[[Agency]:[Agency]]=$E979)*(ROW(TableDiv[Agency])-ROW(TableDiv[[#Headers],[Agency]])),COLUMNS($F$7:AH$7))))</f>
        <v/>
      </c>
      <c r="AI979" s="1069" t="str" cm="1">
        <f t="array" ref="AI979">IF($D979&lt;COLUMNS($F$7:AI$7),"",INDEX(TableDiv[[GASB]:[GASB]],_xlfn.AGGREGATE(15,3,(TableDiv[[Agency]:[Agency]]=$E979)/(TableDiv[[Agency]:[Agency]]=$E979)*(ROW(TableDiv[Agency])-ROW(TableDiv[[#Headers],[Agency]])),COLUMNS($F$7:AI$7))))</f>
        <v/>
      </c>
      <c r="AJ979" s="1069" t="str" cm="1">
        <f t="array" ref="AJ979">IF($D979&lt;COLUMNS($F$7:AJ$7),"",INDEX(TableDiv[[GASB]:[GASB]],_xlfn.AGGREGATE(15,3,(TableDiv[[Agency]:[Agency]]=$E979)/(TableDiv[[Agency]:[Agency]]=$E979)*(ROW(TableDiv[Agency])-ROW(TableDiv[[#Headers],[Agency]])),COLUMNS($F$7:AJ$7))))</f>
        <v/>
      </c>
      <c r="AK979" s="1069" t="str" cm="1">
        <f t="array" ref="AK979">IF($D979&lt;COLUMNS($F$7:AK$7),"",INDEX(TableDiv[[GASB]:[GASB]],_xlfn.AGGREGATE(15,3,(TableDiv[[Agency]:[Agency]]=$E979)/(TableDiv[[Agency]:[Agency]]=$E979)*(ROW(TableDiv[Agency])-ROW(TableDiv[[#Headers],[Agency]])),COLUMNS($F$7:AK$7))))</f>
        <v/>
      </c>
      <c r="AL979" s="1069" t="str" cm="1">
        <f t="array" ref="AL979">IF($D979&lt;COLUMNS($F$7:AL$7),"",INDEX(TableDiv[[GASB]:[GASB]],_xlfn.AGGREGATE(15,3,(TableDiv[[Agency]:[Agency]]=$E979)/(TableDiv[[Agency]:[Agency]]=$E979)*(ROW(TableDiv[Agency])-ROW(TableDiv[[#Headers],[Agency]])),COLUMNS($F$7:AL$7))))</f>
        <v/>
      </c>
      <c r="AM979" s="1069" t="str" cm="1">
        <f t="array" ref="AM979">IF($D979&lt;COLUMNS($F$7:AM$7),"",INDEX(TableDiv[[GASB]:[GASB]],_xlfn.AGGREGATE(15,3,(TableDiv[[Agency]:[Agency]]=$E979)/(TableDiv[[Agency]:[Agency]]=$E979)*(ROW(TableDiv[Agency])-ROW(TableDiv[[#Headers],[Agency]])),COLUMNS($F$7:AM$7))))</f>
        <v/>
      </c>
      <c r="AN979" s="1069"/>
      <c r="AO979" s="1069"/>
      <c r="AP979" s="1069"/>
      <c r="AQ979" s="1069"/>
      <c r="AR979" s="1069"/>
      <c r="AS979" s="1069"/>
    </row>
    <row r="980" spans="1:45">
      <c r="A980" s="1069"/>
      <c r="B980" s="1069"/>
      <c r="C980" s="1069"/>
      <c r="W980" s="1069" t="str" cm="1">
        <f t="array" ref="W980">IF($D980&lt;COLUMNS($F$7:W$7),"",INDEX(TableDiv[[GASB]:[GASB]],_xlfn.AGGREGATE(15,3,(TableDiv[[Agency]:[Agency]]=$E980)/(TableDiv[[Agency]:[Agency]]=$E980)*(ROW(TableDiv[Agency])-ROW(TableDiv[[#Headers],[Agency]])),COLUMNS($F$7:W$7))))</f>
        <v/>
      </c>
      <c r="X980" s="1069" t="str" cm="1">
        <f t="array" ref="X980">IF($D980&lt;COLUMNS($F$7:X$7),"",INDEX(TableDiv[[GASB]:[GASB]],_xlfn.AGGREGATE(15,3,(TableDiv[[Agency]:[Agency]]=$E980)/(TableDiv[[Agency]:[Agency]]=$E980)*(ROW(TableDiv[Agency])-ROW(TableDiv[[#Headers],[Agency]])),COLUMNS($F$7:X$7))))</f>
        <v/>
      </c>
      <c r="Y980" s="1069" t="str" cm="1">
        <f t="array" ref="Y980">IF($D980&lt;COLUMNS($F$7:Y$7),"",INDEX(TableDiv[[GASB]:[GASB]],_xlfn.AGGREGATE(15,3,(TableDiv[[Agency]:[Agency]]=$E980)/(TableDiv[[Agency]:[Agency]]=$E980)*(ROW(TableDiv[Agency])-ROW(TableDiv[[#Headers],[Agency]])),COLUMNS($F$7:Y$7))))</f>
        <v/>
      </c>
      <c r="Z980" s="1069" t="str" cm="1">
        <f t="array" ref="Z980">IF($D980&lt;COLUMNS($F$7:Z$7),"",INDEX(TableDiv[[GASB]:[GASB]],_xlfn.AGGREGATE(15,3,(TableDiv[[Agency]:[Agency]]=$E980)/(TableDiv[[Agency]:[Agency]]=$E980)*(ROW(TableDiv[Agency])-ROW(TableDiv[[#Headers],[Agency]])),COLUMNS($F$7:Z$7))))</f>
        <v/>
      </c>
      <c r="AA980" s="1069" t="str" cm="1">
        <f t="array" ref="AA980">IF($D980&lt;COLUMNS($F$7:AA$7),"",INDEX(TableDiv[[GASB]:[GASB]],_xlfn.AGGREGATE(15,3,(TableDiv[[Agency]:[Agency]]=$E980)/(TableDiv[[Agency]:[Agency]]=$E980)*(ROW(TableDiv[Agency])-ROW(TableDiv[[#Headers],[Agency]])),COLUMNS($F$7:AA$7))))</f>
        <v/>
      </c>
      <c r="AB980" s="1069" t="str" cm="1">
        <f t="array" ref="AB980">IF($D980&lt;COLUMNS($F$7:AB$7),"",INDEX(TableDiv[[GASB]:[GASB]],_xlfn.AGGREGATE(15,3,(TableDiv[[Agency]:[Agency]]=$E980)/(TableDiv[[Agency]:[Agency]]=$E980)*(ROW(TableDiv[Agency])-ROW(TableDiv[[#Headers],[Agency]])),COLUMNS($F$7:AB$7))))</f>
        <v/>
      </c>
      <c r="AC980" s="1069" t="str" cm="1">
        <f t="array" ref="AC980">IF($D980&lt;COLUMNS($F$7:AC$7),"",INDEX(TableDiv[[GASB]:[GASB]],_xlfn.AGGREGATE(15,3,(TableDiv[[Agency]:[Agency]]=$E980)/(TableDiv[[Agency]:[Agency]]=$E980)*(ROW(TableDiv[Agency])-ROW(TableDiv[[#Headers],[Agency]])),COLUMNS($F$7:AC$7))))</f>
        <v/>
      </c>
      <c r="AD980" s="1069" t="str" cm="1">
        <f t="array" ref="AD980">IF($D980&lt;COLUMNS($F$7:AD$7),"",INDEX(TableDiv[[GASB]:[GASB]],_xlfn.AGGREGATE(15,3,(TableDiv[[Agency]:[Agency]]=$E980)/(TableDiv[[Agency]:[Agency]]=$E980)*(ROW(TableDiv[Agency])-ROW(TableDiv[[#Headers],[Agency]])),COLUMNS($F$7:AD$7))))</f>
        <v/>
      </c>
      <c r="AE980" s="1069" t="str" cm="1">
        <f t="array" ref="AE980">IF($D980&lt;COLUMNS($F$7:AE$7),"",INDEX(TableDiv[[GASB]:[GASB]],_xlfn.AGGREGATE(15,3,(TableDiv[[Agency]:[Agency]]=$E980)/(TableDiv[[Agency]:[Agency]]=$E980)*(ROW(TableDiv[Agency])-ROW(TableDiv[[#Headers],[Agency]])),COLUMNS($F$7:AE$7))))</f>
        <v/>
      </c>
      <c r="AF980" s="1069" t="str" cm="1">
        <f t="array" ref="AF980">IF($D980&lt;COLUMNS($F$7:AF$7),"",INDEX(TableDiv[[GASB]:[GASB]],_xlfn.AGGREGATE(15,3,(TableDiv[[Agency]:[Agency]]=$E980)/(TableDiv[[Agency]:[Agency]]=$E980)*(ROW(TableDiv[Agency])-ROW(TableDiv[[#Headers],[Agency]])),COLUMNS($F$7:AF$7))))</f>
        <v/>
      </c>
      <c r="AG980" s="1069" t="str" cm="1">
        <f t="array" ref="AG980">IF($D980&lt;COLUMNS($F$7:AG$7),"",INDEX(TableDiv[[GASB]:[GASB]],_xlfn.AGGREGATE(15,3,(TableDiv[[Agency]:[Agency]]=$E980)/(TableDiv[[Agency]:[Agency]]=$E980)*(ROW(TableDiv[Agency])-ROW(TableDiv[[#Headers],[Agency]])),COLUMNS($F$7:AG$7))))</f>
        <v/>
      </c>
      <c r="AH980" s="1069" t="str" cm="1">
        <f t="array" ref="AH980">IF($D980&lt;COLUMNS($F$7:AH$7),"",INDEX(TableDiv[[GASB]:[GASB]],_xlfn.AGGREGATE(15,3,(TableDiv[[Agency]:[Agency]]=$E980)/(TableDiv[[Agency]:[Agency]]=$E980)*(ROW(TableDiv[Agency])-ROW(TableDiv[[#Headers],[Agency]])),COLUMNS($F$7:AH$7))))</f>
        <v/>
      </c>
      <c r="AI980" s="1069" t="str" cm="1">
        <f t="array" ref="AI980">IF($D980&lt;COLUMNS($F$7:AI$7),"",INDEX(TableDiv[[GASB]:[GASB]],_xlfn.AGGREGATE(15,3,(TableDiv[[Agency]:[Agency]]=$E980)/(TableDiv[[Agency]:[Agency]]=$E980)*(ROW(TableDiv[Agency])-ROW(TableDiv[[#Headers],[Agency]])),COLUMNS($F$7:AI$7))))</f>
        <v/>
      </c>
      <c r="AJ980" s="1069" t="str" cm="1">
        <f t="array" ref="AJ980">IF($D980&lt;COLUMNS($F$7:AJ$7),"",INDEX(TableDiv[[GASB]:[GASB]],_xlfn.AGGREGATE(15,3,(TableDiv[[Agency]:[Agency]]=$E980)/(TableDiv[[Agency]:[Agency]]=$E980)*(ROW(TableDiv[Agency])-ROW(TableDiv[[#Headers],[Agency]])),COLUMNS($F$7:AJ$7))))</f>
        <v/>
      </c>
      <c r="AK980" s="1069" t="str" cm="1">
        <f t="array" ref="AK980">IF($D980&lt;COLUMNS($F$7:AK$7),"",INDEX(TableDiv[[GASB]:[GASB]],_xlfn.AGGREGATE(15,3,(TableDiv[[Agency]:[Agency]]=$E980)/(TableDiv[[Agency]:[Agency]]=$E980)*(ROW(TableDiv[Agency])-ROW(TableDiv[[#Headers],[Agency]])),COLUMNS($F$7:AK$7))))</f>
        <v/>
      </c>
      <c r="AL980" s="1069" t="str" cm="1">
        <f t="array" ref="AL980">IF($D980&lt;COLUMNS($F$7:AL$7),"",INDEX(TableDiv[[GASB]:[GASB]],_xlfn.AGGREGATE(15,3,(TableDiv[[Agency]:[Agency]]=$E980)/(TableDiv[[Agency]:[Agency]]=$E980)*(ROW(TableDiv[Agency])-ROW(TableDiv[[#Headers],[Agency]])),COLUMNS($F$7:AL$7))))</f>
        <v/>
      </c>
      <c r="AM980" s="1069" t="str" cm="1">
        <f t="array" ref="AM980">IF($D980&lt;COLUMNS($F$7:AM$7),"",INDEX(TableDiv[[GASB]:[GASB]],_xlfn.AGGREGATE(15,3,(TableDiv[[Agency]:[Agency]]=$E980)/(TableDiv[[Agency]:[Agency]]=$E980)*(ROW(TableDiv[Agency])-ROW(TableDiv[[#Headers],[Agency]])),COLUMNS($F$7:AM$7))))</f>
        <v/>
      </c>
      <c r="AN980" s="1069"/>
      <c r="AO980" s="1069"/>
      <c r="AP980" s="1069"/>
      <c r="AQ980" s="1069"/>
      <c r="AR980" s="1069"/>
      <c r="AS980" s="1069"/>
    </row>
    <row r="981" spans="1:45">
      <c r="A981" s="1069"/>
      <c r="B981" s="1069"/>
      <c r="C981" s="1069"/>
      <c r="W981" s="1069" t="str" cm="1">
        <f t="array" ref="W981">IF($D981&lt;COLUMNS($F$7:W$7),"",INDEX(TableDiv[[GASB]:[GASB]],_xlfn.AGGREGATE(15,3,(TableDiv[[Agency]:[Agency]]=$E981)/(TableDiv[[Agency]:[Agency]]=$E981)*(ROW(TableDiv[Agency])-ROW(TableDiv[[#Headers],[Agency]])),COLUMNS($F$7:W$7))))</f>
        <v/>
      </c>
      <c r="X981" s="1069" t="str" cm="1">
        <f t="array" ref="X981">IF($D981&lt;COLUMNS($F$7:X$7),"",INDEX(TableDiv[[GASB]:[GASB]],_xlfn.AGGREGATE(15,3,(TableDiv[[Agency]:[Agency]]=$E981)/(TableDiv[[Agency]:[Agency]]=$E981)*(ROW(TableDiv[Agency])-ROW(TableDiv[[#Headers],[Agency]])),COLUMNS($F$7:X$7))))</f>
        <v/>
      </c>
      <c r="Y981" s="1069" t="str" cm="1">
        <f t="array" ref="Y981">IF($D981&lt;COLUMNS($F$7:Y$7),"",INDEX(TableDiv[[GASB]:[GASB]],_xlfn.AGGREGATE(15,3,(TableDiv[[Agency]:[Agency]]=$E981)/(TableDiv[[Agency]:[Agency]]=$E981)*(ROW(TableDiv[Agency])-ROW(TableDiv[[#Headers],[Agency]])),COLUMNS($F$7:Y$7))))</f>
        <v/>
      </c>
      <c r="Z981" s="1069" t="str" cm="1">
        <f t="array" ref="Z981">IF($D981&lt;COLUMNS($F$7:Z$7),"",INDEX(TableDiv[[GASB]:[GASB]],_xlfn.AGGREGATE(15,3,(TableDiv[[Agency]:[Agency]]=$E981)/(TableDiv[[Agency]:[Agency]]=$E981)*(ROW(TableDiv[Agency])-ROW(TableDiv[[#Headers],[Agency]])),COLUMNS($F$7:Z$7))))</f>
        <v/>
      </c>
      <c r="AA981" s="1069" t="str" cm="1">
        <f t="array" ref="AA981">IF($D981&lt;COLUMNS($F$7:AA$7),"",INDEX(TableDiv[[GASB]:[GASB]],_xlfn.AGGREGATE(15,3,(TableDiv[[Agency]:[Agency]]=$E981)/(TableDiv[[Agency]:[Agency]]=$E981)*(ROW(TableDiv[Agency])-ROW(TableDiv[[#Headers],[Agency]])),COLUMNS($F$7:AA$7))))</f>
        <v/>
      </c>
      <c r="AB981" s="1069" t="str" cm="1">
        <f t="array" ref="AB981">IF($D981&lt;COLUMNS($F$7:AB$7),"",INDEX(TableDiv[[GASB]:[GASB]],_xlfn.AGGREGATE(15,3,(TableDiv[[Agency]:[Agency]]=$E981)/(TableDiv[[Agency]:[Agency]]=$E981)*(ROW(TableDiv[Agency])-ROW(TableDiv[[#Headers],[Agency]])),COLUMNS($F$7:AB$7))))</f>
        <v/>
      </c>
      <c r="AC981" s="1069" t="str" cm="1">
        <f t="array" ref="AC981">IF($D981&lt;COLUMNS($F$7:AC$7),"",INDEX(TableDiv[[GASB]:[GASB]],_xlfn.AGGREGATE(15,3,(TableDiv[[Agency]:[Agency]]=$E981)/(TableDiv[[Agency]:[Agency]]=$E981)*(ROW(TableDiv[Agency])-ROW(TableDiv[[#Headers],[Agency]])),COLUMNS($F$7:AC$7))))</f>
        <v/>
      </c>
      <c r="AD981" s="1069" t="str" cm="1">
        <f t="array" ref="AD981">IF($D981&lt;COLUMNS($F$7:AD$7),"",INDEX(TableDiv[[GASB]:[GASB]],_xlfn.AGGREGATE(15,3,(TableDiv[[Agency]:[Agency]]=$E981)/(TableDiv[[Agency]:[Agency]]=$E981)*(ROW(TableDiv[Agency])-ROW(TableDiv[[#Headers],[Agency]])),COLUMNS($F$7:AD$7))))</f>
        <v/>
      </c>
      <c r="AE981" s="1069" t="str" cm="1">
        <f t="array" ref="AE981">IF($D981&lt;COLUMNS($F$7:AE$7),"",INDEX(TableDiv[[GASB]:[GASB]],_xlfn.AGGREGATE(15,3,(TableDiv[[Agency]:[Agency]]=$E981)/(TableDiv[[Agency]:[Agency]]=$E981)*(ROW(TableDiv[Agency])-ROW(TableDiv[[#Headers],[Agency]])),COLUMNS($F$7:AE$7))))</f>
        <v/>
      </c>
      <c r="AF981" s="1069" t="str" cm="1">
        <f t="array" ref="AF981">IF($D981&lt;COLUMNS($F$7:AF$7),"",INDEX(TableDiv[[GASB]:[GASB]],_xlfn.AGGREGATE(15,3,(TableDiv[[Agency]:[Agency]]=$E981)/(TableDiv[[Agency]:[Agency]]=$E981)*(ROW(TableDiv[Agency])-ROW(TableDiv[[#Headers],[Agency]])),COLUMNS($F$7:AF$7))))</f>
        <v/>
      </c>
      <c r="AG981" s="1069" t="str" cm="1">
        <f t="array" ref="AG981">IF($D981&lt;COLUMNS($F$7:AG$7),"",INDEX(TableDiv[[GASB]:[GASB]],_xlfn.AGGREGATE(15,3,(TableDiv[[Agency]:[Agency]]=$E981)/(TableDiv[[Agency]:[Agency]]=$E981)*(ROW(TableDiv[Agency])-ROW(TableDiv[[#Headers],[Agency]])),COLUMNS($F$7:AG$7))))</f>
        <v/>
      </c>
      <c r="AH981" s="1069" t="str" cm="1">
        <f t="array" ref="AH981">IF($D981&lt;COLUMNS($F$7:AH$7),"",INDEX(TableDiv[[GASB]:[GASB]],_xlfn.AGGREGATE(15,3,(TableDiv[[Agency]:[Agency]]=$E981)/(TableDiv[[Agency]:[Agency]]=$E981)*(ROW(TableDiv[Agency])-ROW(TableDiv[[#Headers],[Agency]])),COLUMNS($F$7:AH$7))))</f>
        <v/>
      </c>
      <c r="AI981" s="1069" t="str" cm="1">
        <f t="array" ref="AI981">IF($D981&lt;COLUMNS($F$7:AI$7),"",INDEX(TableDiv[[GASB]:[GASB]],_xlfn.AGGREGATE(15,3,(TableDiv[[Agency]:[Agency]]=$E981)/(TableDiv[[Agency]:[Agency]]=$E981)*(ROW(TableDiv[Agency])-ROW(TableDiv[[#Headers],[Agency]])),COLUMNS($F$7:AI$7))))</f>
        <v/>
      </c>
      <c r="AJ981" s="1069" t="str" cm="1">
        <f t="array" ref="AJ981">IF($D981&lt;COLUMNS($F$7:AJ$7),"",INDEX(TableDiv[[GASB]:[GASB]],_xlfn.AGGREGATE(15,3,(TableDiv[[Agency]:[Agency]]=$E981)/(TableDiv[[Agency]:[Agency]]=$E981)*(ROW(TableDiv[Agency])-ROW(TableDiv[[#Headers],[Agency]])),COLUMNS($F$7:AJ$7))))</f>
        <v/>
      </c>
      <c r="AK981" s="1069" t="str" cm="1">
        <f t="array" ref="AK981">IF($D981&lt;COLUMNS($F$7:AK$7),"",INDEX(TableDiv[[GASB]:[GASB]],_xlfn.AGGREGATE(15,3,(TableDiv[[Agency]:[Agency]]=$E981)/(TableDiv[[Agency]:[Agency]]=$E981)*(ROW(TableDiv[Agency])-ROW(TableDiv[[#Headers],[Agency]])),COLUMNS($F$7:AK$7))))</f>
        <v/>
      </c>
      <c r="AL981" s="1069" t="str" cm="1">
        <f t="array" ref="AL981">IF($D981&lt;COLUMNS($F$7:AL$7),"",INDEX(TableDiv[[GASB]:[GASB]],_xlfn.AGGREGATE(15,3,(TableDiv[[Agency]:[Agency]]=$E981)/(TableDiv[[Agency]:[Agency]]=$E981)*(ROW(TableDiv[Agency])-ROW(TableDiv[[#Headers],[Agency]])),COLUMNS($F$7:AL$7))))</f>
        <v/>
      </c>
      <c r="AM981" s="1069" t="str" cm="1">
        <f t="array" ref="AM981">IF($D981&lt;COLUMNS($F$7:AM$7),"",INDEX(TableDiv[[GASB]:[GASB]],_xlfn.AGGREGATE(15,3,(TableDiv[[Agency]:[Agency]]=$E981)/(TableDiv[[Agency]:[Agency]]=$E981)*(ROW(TableDiv[Agency])-ROW(TableDiv[[#Headers],[Agency]])),COLUMNS($F$7:AM$7))))</f>
        <v/>
      </c>
      <c r="AN981" s="1069"/>
      <c r="AO981" s="1069"/>
      <c r="AP981" s="1069"/>
      <c r="AQ981" s="1069"/>
      <c r="AR981" s="1069"/>
      <c r="AS981" s="1069"/>
    </row>
    <row r="982" spans="1:45">
      <c r="A982" s="1069"/>
      <c r="B982" s="1069"/>
      <c r="C982" s="1069"/>
      <c r="W982" s="1069" t="str" cm="1">
        <f t="array" ref="W982">IF($D982&lt;COLUMNS($F$7:W$7),"",INDEX(TableDiv[[GASB]:[GASB]],_xlfn.AGGREGATE(15,3,(TableDiv[[Agency]:[Agency]]=$E982)/(TableDiv[[Agency]:[Agency]]=$E982)*(ROW(TableDiv[Agency])-ROW(TableDiv[[#Headers],[Agency]])),COLUMNS($F$7:W$7))))</f>
        <v/>
      </c>
      <c r="X982" s="1069" t="str" cm="1">
        <f t="array" ref="X982">IF($D982&lt;COLUMNS($F$7:X$7),"",INDEX(TableDiv[[GASB]:[GASB]],_xlfn.AGGREGATE(15,3,(TableDiv[[Agency]:[Agency]]=$E982)/(TableDiv[[Agency]:[Agency]]=$E982)*(ROW(TableDiv[Agency])-ROW(TableDiv[[#Headers],[Agency]])),COLUMNS($F$7:X$7))))</f>
        <v/>
      </c>
      <c r="Y982" s="1069" t="str" cm="1">
        <f t="array" ref="Y982">IF($D982&lt;COLUMNS($F$7:Y$7),"",INDEX(TableDiv[[GASB]:[GASB]],_xlfn.AGGREGATE(15,3,(TableDiv[[Agency]:[Agency]]=$E982)/(TableDiv[[Agency]:[Agency]]=$E982)*(ROW(TableDiv[Agency])-ROW(TableDiv[[#Headers],[Agency]])),COLUMNS($F$7:Y$7))))</f>
        <v/>
      </c>
      <c r="Z982" s="1069" t="str" cm="1">
        <f t="array" ref="Z982">IF($D982&lt;COLUMNS($F$7:Z$7),"",INDEX(TableDiv[[GASB]:[GASB]],_xlfn.AGGREGATE(15,3,(TableDiv[[Agency]:[Agency]]=$E982)/(TableDiv[[Agency]:[Agency]]=$E982)*(ROW(TableDiv[Agency])-ROW(TableDiv[[#Headers],[Agency]])),COLUMNS($F$7:Z$7))))</f>
        <v/>
      </c>
      <c r="AA982" s="1069" t="str" cm="1">
        <f t="array" ref="AA982">IF($D982&lt;COLUMNS($F$7:AA$7),"",INDEX(TableDiv[[GASB]:[GASB]],_xlfn.AGGREGATE(15,3,(TableDiv[[Agency]:[Agency]]=$E982)/(TableDiv[[Agency]:[Agency]]=$E982)*(ROW(TableDiv[Agency])-ROW(TableDiv[[#Headers],[Agency]])),COLUMNS($F$7:AA$7))))</f>
        <v/>
      </c>
      <c r="AB982" s="1069" t="str" cm="1">
        <f t="array" ref="AB982">IF($D982&lt;COLUMNS($F$7:AB$7),"",INDEX(TableDiv[[GASB]:[GASB]],_xlfn.AGGREGATE(15,3,(TableDiv[[Agency]:[Agency]]=$E982)/(TableDiv[[Agency]:[Agency]]=$E982)*(ROW(TableDiv[Agency])-ROW(TableDiv[[#Headers],[Agency]])),COLUMNS($F$7:AB$7))))</f>
        <v/>
      </c>
      <c r="AC982" s="1069" t="str" cm="1">
        <f t="array" ref="AC982">IF($D982&lt;COLUMNS($F$7:AC$7),"",INDEX(TableDiv[[GASB]:[GASB]],_xlfn.AGGREGATE(15,3,(TableDiv[[Agency]:[Agency]]=$E982)/(TableDiv[[Agency]:[Agency]]=$E982)*(ROW(TableDiv[Agency])-ROW(TableDiv[[#Headers],[Agency]])),COLUMNS($F$7:AC$7))))</f>
        <v/>
      </c>
      <c r="AD982" s="1069" t="str" cm="1">
        <f t="array" ref="AD982">IF($D982&lt;COLUMNS($F$7:AD$7),"",INDEX(TableDiv[[GASB]:[GASB]],_xlfn.AGGREGATE(15,3,(TableDiv[[Agency]:[Agency]]=$E982)/(TableDiv[[Agency]:[Agency]]=$E982)*(ROW(TableDiv[Agency])-ROW(TableDiv[[#Headers],[Agency]])),COLUMNS($F$7:AD$7))))</f>
        <v/>
      </c>
      <c r="AE982" s="1069" t="str" cm="1">
        <f t="array" ref="AE982">IF($D982&lt;COLUMNS($F$7:AE$7),"",INDEX(TableDiv[[GASB]:[GASB]],_xlfn.AGGREGATE(15,3,(TableDiv[[Agency]:[Agency]]=$E982)/(TableDiv[[Agency]:[Agency]]=$E982)*(ROW(TableDiv[Agency])-ROW(TableDiv[[#Headers],[Agency]])),COLUMNS($F$7:AE$7))))</f>
        <v/>
      </c>
      <c r="AF982" s="1069" t="str" cm="1">
        <f t="array" ref="AF982">IF($D982&lt;COLUMNS($F$7:AF$7),"",INDEX(TableDiv[[GASB]:[GASB]],_xlfn.AGGREGATE(15,3,(TableDiv[[Agency]:[Agency]]=$E982)/(TableDiv[[Agency]:[Agency]]=$E982)*(ROW(TableDiv[Agency])-ROW(TableDiv[[#Headers],[Agency]])),COLUMNS($F$7:AF$7))))</f>
        <v/>
      </c>
      <c r="AG982" s="1069" t="str" cm="1">
        <f t="array" ref="AG982">IF($D982&lt;COLUMNS($F$7:AG$7),"",INDEX(TableDiv[[GASB]:[GASB]],_xlfn.AGGREGATE(15,3,(TableDiv[[Agency]:[Agency]]=$E982)/(TableDiv[[Agency]:[Agency]]=$E982)*(ROW(TableDiv[Agency])-ROW(TableDiv[[#Headers],[Agency]])),COLUMNS($F$7:AG$7))))</f>
        <v/>
      </c>
      <c r="AH982" s="1069" t="str" cm="1">
        <f t="array" ref="AH982">IF($D982&lt;COLUMNS($F$7:AH$7),"",INDEX(TableDiv[[GASB]:[GASB]],_xlfn.AGGREGATE(15,3,(TableDiv[[Agency]:[Agency]]=$E982)/(TableDiv[[Agency]:[Agency]]=$E982)*(ROW(TableDiv[Agency])-ROW(TableDiv[[#Headers],[Agency]])),COLUMNS($F$7:AH$7))))</f>
        <v/>
      </c>
      <c r="AI982" s="1069" t="str" cm="1">
        <f t="array" ref="AI982">IF($D982&lt;COLUMNS($F$7:AI$7),"",INDEX(TableDiv[[GASB]:[GASB]],_xlfn.AGGREGATE(15,3,(TableDiv[[Agency]:[Agency]]=$E982)/(TableDiv[[Agency]:[Agency]]=$E982)*(ROW(TableDiv[Agency])-ROW(TableDiv[[#Headers],[Agency]])),COLUMNS($F$7:AI$7))))</f>
        <v/>
      </c>
      <c r="AJ982" s="1069" t="str" cm="1">
        <f t="array" ref="AJ982">IF($D982&lt;COLUMNS($F$7:AJ$7),"",INDEX(TableDiv[[GASB]:[GASB]],_xlfn.AGGREGATE(15,3,(TableDiv[[Agency]:[Agency]]=$E982)/(TableDiv[[Agency]:[Agency]]=$E982)*(ROW(TableDiv[Agency])-ROW(TableDiv[[#Headers],[Agency]])),COLUMNS($F$7:AJ$7))))</f>
        <v/>
      </c>
      <c r="AK982" s="1069" t="str" cm="1">
        <f t="array" ref="AK982">IF($D982&lt;COLUMNS($F$7:AK$7),"",INDEX(TableDiv[[GASB]:[GASB]],_xlfn.AGGREGATE(15,3,(TableDiv[[Agency]:[Agency]]=$E982)/(TableDiv[[Agency]:[Agency]]=$E982)*(ROW(TableDiv[Agency])-ROW(TableDiv[[#Headers],[Agency]])),COLUMNS($F$7:AK$7))))</f>
        <v/>
      </c>
      <c r="AL982" s="1069" t="str" cm="1">
        <f t="array" ref="AL982">IF($D982&lt;COLUMNS($F$7:AL$7),"",INDEX(TableDiv[[GASB]:[GASB]],_xlfn.AGGREGATE(15,3,(TableDiv[[Agency]:[Agency]]=$E982)/(TableDiv[[Agency]:[Agency]]=$E982)*(ROW(TableDiv[Agency])-ROW(TableDiv[[#Headers],[Agency]])),COLUMNS($F$7:AL$7))))</f>
        <v/>
      </c>
      <c r="AM982" s="1069" t="str" cm="1">
        <f t="array" ref="AM982">IF($D982&lt;COLUMNS($F$7:AM$7),"",INDEX(TableDiv[[GASB]:[GASB]],_xlfn.AGGREGATE(15,3,(TableDiv[[Agency]:[Agency]]=$E982)/(TableDiv[[Agency]:[Agency]]=$E982)*(ROW(TableDiv[Agency])-ROW(TableDiv[[#Headers],[Agency]])),COLUMNS($F$7:AM$7))))</f>
        <v/>
      </c>
      <c r="AN982" s="1069"/>
      <c r="AO982" s="1069"/>
      <c r="AP982" s="1069"/>
      <c r="AQ982" s="1069"/>
      <c r="AR982" s="1069"/>
      <c r="AS982" s="1069"/>
    </row>
    <row r="983" spans="1:45">
      <c r="A983" s="1069"/>
      <c r="B983" s="1069"/>
      <c r="C983" s="1069"/>
      <c r="W983" s="1069" t="str" cm="1">
        <f t="array" ref="W983">IF($D983&lt;COLUMNS($F$7:W$7),"",INDEX(TableDiv[[GASB]:[GASB]],_xlfn.AGGREGATE(15,3,(TableDiv[[Agency]:[Agency]]=$E983)/(TableDiv[[Agency]:[Agency]]=$E983)*(ROW(TableDiv[Agency])-ROW(TableDiv[[#Headers],[Agency]])),COLUMNS($F$7:W$7))))</f>
        <v/>
      </c>
      <c r="X983" s="1069" t="str" cm="1">
        <f t="array" ref="X983">IF($D983&lt;COLUMNS($F$7:X$7),"",INDEX(TableDiv[[GASB]:[GASB]],_xlfn.AGGREGATE(15,3,(TableDiv[[Agency]:[Agency]]=$E983)/(TableDiv[[Agency]:[Agency]]=$E983)*(ROW(TableDiv[Agency])-ROW(TableDiv[[#Headers],[Agency]])),COLUMNS($F$7:X$7))))</f>
        <v/>
      </c>
      <c r="Y983" s="1069" t="str" cm="1">
        <f t="array" ref="Y983">IF($D983&lt;COLUMNS($F$7:Y$7),"",INDEX(TableDiv[[GASB]:[GASB]],_xlfn.AGGREGATE(15,3,(TableDiv[[Agency]:[Agency]]=$E983)/(TableDiv[[Agency]:[Agency]]=$E983)*(ROW(TableDiv[Agency])-ROW(TableDiv[[#Headers],[Agency]])),COLUMNS($F$7:Y$7))))</f>
        <v/>
      </c>
      <c r="Z983" s="1069" t="str" cm="1">
        <f t="array" ref="Z983">IF($D983&lt;COLUMNS($F$7:Z$7),"",INDEX(TableDiv[[GASB]:[GASB]],_xlfn.AGGREGATE(15,3,(TableDiv[[Agency]:[Agency]]=$E983)/(TableDiv[[Agency]:[Agency]]=$E983)*(ROW(TableDiv[Agency])-ROW(TableDiv[[#Headers],[Agency]])),COLUMNS($F$7:Z$7))))</f>
        <v/>
      </c>
      <c r="AA983" s="1069" t="str" cm="1">
        <f t="array" ref="AA983">IF($D983&lt;COLUMNS($F$7:AA$7),"",INDEX(TableDiv[[GASB]:[GASB]],_xlfn.AGGREGATE(15,3,(TableDiv[[Agency]:[Agency]]=$E983)/(TableDiv[[Agency]:[Agency]]=$E983)*(ROW(TableDiv[Agency])-ROW(TableDiv[[#Headers],[Agency]])),COLUMNS($F$7:AA$7))))</f>
        <v/>
      </c>
      <c r="AB983" s="1069" t="str" cm="1">
        <f t="array" ref="AB983">IF($D983&lt;COLUMNS($F$7:AB$7),"",INDEX(TableDiv[[GASB]:[GASB]],_xlfn.AGGREGATE(15,3,(TableDiv[[Agency]:[Agency]]=$E983)/(TableDiv[[Agency]:[Agency]]=$E983)*(ROW(TableDiv[Agency])-ROW(TableDiv[[#Headers],[Agency]])),COLUMNS($F$7:AB$7))))</f>
        <v/>
      </c>
      <c r="AC983" s="1069" t="str" cm="1">
        <f t="array" ref="AC983">IF($D983&lt;COLUMNS($F$7:AC$7),"",INDEX(TableDiv[[GASB]:[GASB]],_xlfn.AGGREGATE(15,3,(TableDiv[[Agency]:[Agency]]=$E983)/(TableDiv[[Agency]:[Agency]]=$E983)*(ROW(TableDiv[Agency])-ROW(TableDiv[[#Headers],[Agency]])),COLUMNS($F$7:AC$7))))</f>
        <v/>
      </c>
      <c r="AD983" s="1069" t="str" cm="1">
        <f t="array" ref="AD983">IF($D983&lt;COLUMNS($F$7:AD$7),"",INDEX(TableDiv[[GASB]:[GASB]],_xlfn.AGGREGATE(15,3,(TableDiv[[Agency]:[Agency]]=$E983)/(TableDiv[[Agency]:[Agency]]=$E983)*(ROW(TableDiv[Agency])-ROW(TableDiv[[#Headers],[Agency]])),COLUMNS($F$7:AD$7))))</f>
        <v/>
      </c>
      <c r="AE983" s="1069" t="str" cm="1">
        <f t="array" ref="AE983">IF($D983&lt;COLUMNS($F$7:AE$7),"",INDEX(TableDiv[[GASB]:[GASB]],_xlfn.AGGREGATE(15,3,(TableDiv[[Agency]:[Agency]]=$E983)/(TableDiv[[Agency]:[Agency]]=$E983)*(ROW(TableDiv[Agency])-ROW(TableDiv[[#Headers],[Agency]])),COLUMNS($F$7:AE$7))))</f>
        <v/>
      </c>
      <c r="AF983" s="1069" t="str" cm="1">
        <f t="array" ref="AF983">IF($D983&lt;COLUMNS($F$7:AF$7),"",INDEX(TableDiv[[GASB]:[GASB]],_xlfn.AGGREGATE(15,3,(TableDiv[[Agency]:[Agency]]=$E983)/(TableDiv[[Agency]:[Agency]]=$E983)*(ROW(TableDiv[Agency])-ROW(TableDiv[[#Headers],[Agency]])),COLUMNS($F$7:AF$7))))</f>
        <v/>
      </c>
      <c r="AG983" s="1069" t="str" cm="1">
        <f t="array" ref="AG983">IF($D983&lt;COLUMNS($F$7:AG$7),"",INDEX(TableDiv[[GASB]:[GASB]],_xlfn.AGGREGATE(15,3,(TableDiv[[Agency]:[Agency]]=$E983)/(TableDiv[[Agency]:[Agency]]=$E983)*(ROW(TableDiv[Agency])-ROW(TableDiv[[#Headers],[Agency]])),COLUMNS($F$7:AG$7))))</f>
        <v/>
      </c>
      <c r="AH983" s="1069" t="str" cm="1">
        <f t="array" ref="AH983">IF($D983&lt;COLUMNS($F$7:AH$7),"",INDEX(TableDiv[[GASB]:[GASB]],_xlfn.AGGREGATE(15,3,(TableDiv[[Agency]:[Agency]]=$E983)/(TableDiv[[Agency]:[Agency]]=$E983)*(ROW(TableDiv[Agency])-ROW(TableDiv[[#Headers],[Agency]])),COLUMNS($F$7:AH$7))))</f>
        <v/>
      </c>
      <c r="AI983" s="1069" t="str" cm="1">
        <f t="array" ref="AI983">IF($D983&lt;COLUMNS($F$7:AI$7),"",INDEX(TableDiv[[GASB]:[GASB]],_xlfn.AGGREGATE(15,3,(TableDiv[[Agency]:[Agency]]=$E983)/(TableDiv[[Agency]:[Agency]]=$E983)*(ROW(TableDiv[Agency])-ROW(TableDiv[[#Headers],[Agency]])),COLUMNS($F$7:AI$7))))</f>
        <v/>
      </c>
      <c r="AJ983" s="1069" t="str" cm="1">
        <f t="array" ref="AJ983">IF($D983&lt;COLUMNS($F$7:AJ$7),"",INDEX(TableDiv[[GASB]:[GASB]],_xlfn.AGGREGATE(15,3,(TableDiv[[Agency]:[Agency]]=$E983)/(TableDiv[[Agency]:[Agency]]=$E983)*(ROW(TableDiv[Agency])-ROW(TableDiv[[#Headers],[Agency]])),COLUMNS($F$7:AJ$7))))</f>
        <v/>
      </c>
      <c r="AK983" s="1069" t="str" cm="1">
        <f t="array" ref="AK983">IF($D983&lt;COLUMNS($F$7:AK$7),"",INDEX(TableDiv[[GASB]:[GASB]],_xlfn.AGGREGATE(15,3,(TableDiv[[Agency]:[Agency]]=$E983)/(TableDiv[[Agency]:[Agency]]=$E983)*(ROW(TableDiv[Agency])-ROW(TableDiv[[#Headers],[Agency]])),COLUMNS($F$7:AK$7))))</f>
        <v/>
      </c>
      <c r="AL983" s="1069" t="str" cm="1">
        <f t="array" ref="AL983">IF($D983&lt;COLUMNS($F$7:AL$7),"",INDEX(TableDiv[[GASB]:[GASB]],_xlfn.AGGREGATE(15,3,(TableDiv[[Agency]:[Agency]]=$E983)/(TableDiv[[Agency]:[Agency]]=$E983)*(ROW(TableDiv[Agency])-ROW(TableDiv[[#Headers],[Agency]])),COLUMNS($F$7:AL$7))))</f>
        <v/>
      </c>
      <c r="AM983" s="1069" t="str" cm="1">
        <f t="array" ref="AM983">IF($D983&lt;COLUMNS($F$7:AM$7),"",INDEX(TableDiv[[GASB]:[GASB]],_xlfn.AGGREGATE(15,3,(TableDiv[[Agency]:[Agency]]=$E983)/(TableDiv[[Agency]:[Agency]]=$E983)*(ROW(TableDiv[Agency])-ROW(TableDiv[[#Headers],[Agency]])),COLUMNS($F$7:AM$7))))</f>
        <v/>
      </c>
      <c r="AN983" s="1069"/>
      <c r="AO983" s="1069"/>
      <c r="AP983" s="1069"/>
      <c r="AQ983" s="1069"/>
      <c r="AR983" s="1069"/>
      <c r="AS983" s="1069"/>
    </row>
    <row r="984" spans="1:45">
      <c r="A984" s="1069"/>
      <c r="B984" s="1069"/>
      <c r="C984" s="1069"/>
      <c r="W984" s="1069" t="str" cm="1">
        <f t="array" ref="W984">IF($D984&lt;COLUMNS($F$7:W$7),"",INDEX(TableDiv[[GASB]:[GASB]],_xlfn.AGGREGATE(15,3,(TableDiv[[Agency]:[Agency]]=$E984)/(TableDiv[[Agency]:[Agency]]=$E984)*(ROW(TableDiv[Agency])-ROW(TableDiv[[#Headers],[Agency]])),COLUMNS($F$7:W$7))))</f>
        <v/>
      </c>
      <c r="X984" s="1069" t="str" cm="1">
        <f t="array" ref="X984">IF($D984&lt;COLUMNS($F$7:X$7),"",INDEX(TableDiv[[GASB]:[GASB]],_xlfn.AGGREGATE(15,3,(TableDiv[[Agency]:[Agency]]=$E984)/(TableDiv[[Agency]:[Agency]]=$E984)*(ROW(TableDiv[Agency])-ROW(TableDiv[[#Headers],[Agency]])),COLUMNS($F$7:X$7))))</f>
        <v/>
      </c>
      <c r="Y984" s="1069" t="str" cm="1">
        <f t="array" ref="Y984">IF($D984&lt;COLUMNS($F$7:Y$7),"",INDEX(TableDiv[[GASB]:[GASB]],_xlfn.AGGREGATE(15,3,(TableDiv[[Agency]:[Agency]]=$E984)/(TableDiv[[Agency]:[Agency]]=$E984)*(ROW(TableDiv[Agency])-ROW(TableDiv[[#Headers],[Agency]])),COLUMNS($F$7:Y$7))))</f>
        <v/>
      </c>
      <c r="Z984" s="1069" t="str" cm="1">
        <f t="array" ref="Z984">IF($D984&lt;COLUMNS($F$7:Z$7),"",INDEX(TableDiv[[GASB]:[GASB]],_xlfn.AGGREGATE(15,3,(TableDiv[[Agency]:[Agency]]=$E984)/(TableDiv[[Agency]:[Agency]]=$E984)*(ROW(TableDiv[Agency])-ROW(TableDiv[[#Headers],[Agency]])),COLUMNS($F$7:Z$7))))</f>
        <v/>
      </c>
      <c r="AA984" s="1069" t="str" cm="1">
        <f t="array" ref="AA984">IF($D984&lt;COLUMNS($F$7:AA$7),"",INDEX(TableDiv[[GASB]:[GASB]],_xlfn.AGGREGATE(15,3,(TableDiv[[Agency]:[Agency]]=$E984)/(TableDiv[[Agency]:[Agency]]=$E984)*(ROW(TableDiv[Agency])-ROW(TableDiv[[#Headers],[Agency]])),COLUMNS($F$7:AA$7))))</f>
        <v/>
      </c>
      <c r="AB984" s="1069" t="str" cm="1">
        <f t="array" ref="AB984">IF($D984&lt;COLUMNS($F$7:AB$7),"",INDEX(TableDiv[[GASB]:[GASB]],_xlfn.AGGREGATE(15,3,(TableDiv[[Agency]:[Agency]]=$E984)/(TableDiv[[Agency]:[Agency]]=$E984)*(ROW(TableDiv[Agency])-ROW(TableDiv[[#Headers],[Agency]])),COLUMNS($F$7:AB$7))))</f>
        <v/>
      </c>
      <c r="AC984" s="1069" t="str" cm="1">
        <f t="array" ref="AC984">IF($D984&lt;COLUMNS($F$7:AC$7),"",INDEX(TableDiv[[GASB]:[GASB]],_xlfn.AGGREGATE(15,3,(TableDiv[[Agency]:[Agency]]=$E984)/(TableDiv[[Agency]:[Agency]]=$E984)*(ROW(TableDiv[Agency])-ROW(TableDiv[[#Headers],[Agency]])),COLUMNS($F$7:AC$7))))</f>
        <v/>
      </c>
      <c r="AD984" s="1069" t="str" cm="1">
        <f t="array" ref="AD984">IF($D984&lt;COLUMNS($F$7:AD$7),"",INDEX(TableDiv[[GASB]:[GASB]],_xlfn.AGGREGATE(15,3,(TableDiv[[Agency]:[Agency]]=$E984)/(TableDiv[[Agency]:[Agency]]=$E984)*(ROW(TableDiv[Agency])-ROW(TableDiv[[#Headers],[Agency]])),COLUMNS($F$7:AD$7))))</f>
        <v/>
      </c>
      <c r="AE984" s="1069" t="str" cm="1">
        <f t="array" ref="AE984">IF($D984&lt;COLUMNS($F$7:AE$7),"",INDEX(TableDiv[[GASB]:[GASB]],_xlfn.AGGREGATE(15,3,(TableDiv[[Agency]:[Agency]]=$E984)/(TableDiv[[Agency]:[Agency]]=$E984)*(ROW(TableDiv[Agency])-ROW(TableDiv[[#Headers],[Agency]])),COLUMNS($F$7:AE$7))))</f>
        <v/>
      </c>
      <c r="AF984" s="1069" t="str" cm="1">
        <f t="array" ref="AF984">IF($D984&lt;COLUMNS($F$7:AF$7),"",INDEX(TableDiv[[GASB]:[GASB]],_xlfn.AGGREGATE(15,3,(TableDiv[[Agency]:[Agency]]=$E984)/(TableDiv[[Agency]:[Agency]]=$E984)*(ROW(TableDiv[Agency])-ROW(TableDiv[[#Headers],[Agency]])),COLUMNS($F$7:AF$7))))</f>
        <v/>
      </c>
      <c r="AG984" s="1069" t="str" cm="1">
        <f t="array" ref="AG984">IF($D984&lt;COLUMNS($F$7:AG$7),"",INDEX(TableDiv[[GASB]:[GASB]],_xlfn.AGGREGATE(15,3,(TableDiv[[Agency]:[Agency]]=$E984)/(TableDiv[[Agency]:[Agency]]=$E984)*(ROW(TableDiv[Agency])-ROW(TableDiv[[#Headers],[Agency]])),COLUMNS($F$7:AG$7))))</f>
        <v/>
      </c>
      <c r="AH984" s="1069" t="str" cm="1">
        <f t="array" ref="AH984">IF($D984&lt;COLUMNS($F$7:AH$7),"",INDEX(TableDiv[[GASB]:[GASB]],_xlfn.AGGREGATE(15,3,(TableDiv[[Agency]:[Agency]]=$E984)/(TableDiv[[Agency]:[Agency]]=$E984)*(ROW(TableDiv[Agency])-ROW(TableDiv[[#Headers],[Agency]])),COLUMNS($F$7:AH$7))))</f>
        <v/>
      </c>
      <c r="AI984" s="1069" t="str" cm="1">
        <f t="array" ref="AI984">IF($D984&lt;COLUMNS($F$7:AI$7),"",INDEX(TableDiv[[GASB]:[GASB]],_xlfn.AGGREGATE(15,3,(TableDiv[[Agency]:[Agency]]=$E984)/(TableDiv[[Agency]:[Agency]]=$E984)*(ROW(TableDiv[Agency])-ROW(TableDiv[[#Headers],[Agency]])),COLUMNS($F$7:AI$7))))</f>
        <v/>
      </c>
      <c r="AJ984" s="1069" t="str" cm="1">
        <f t="array" ref="AJ984">IF($D984&lt;COLUMNS($F$7:AJ$7),"",INDEX(TableDiv[[GASB]:[GASB]],_xlfn.AGGREGATE(15,3,(TableDiv[[Agency]:[Agency]]=$E984)/(TableDiv[[Agency]:[Agency]]=$E984)*(ROW(TableDiv[Agency])-ROW(TableDiv[[#Headers],[Agency]])),COLUMNS($F$7:AJ$7))))</f>
        <v/>
      </c>
      <c r="AK984" s="1069" t="str" cm="1">
        <f t="array" ref="AK984">IF($D984&lt;COLUMNS($F$7:AK$7),"",INDEX(TableDiv[[GASB]:[GASB]],_xlfn.AGGREGATE(15,3,(TableDiv[[Agency]:[Agency]]=$E984)/(TableDiv[[Agency]:[Agency]]=$E984)*(ROW(TableDiv[Agency])-ROW(TableDiv[[#Headers],[Agency]])),COLUMNS($F$7:AK$7))))</f>
        <v/>
      </c>
      <c r="AL984" s="1069" t="str" cm="1">
        <f t="array" ref="AL984">IF($D984&lt;COLUMNS($F$7:AL$7),"",INDEX(TableDiv[[GASB]:[GASB]],_xlfn.AGGREGATE(15,3,(TableDiv[[Agency]:[Agency]]=$E984)/(TableDiv[[Agency]:[Agency]]=$E984)*(ROW(TableDiv[Agency])-ROW(TableDiv[[#Headers],[Agency]])),COLUMNS($F$7:AL$7))))</f>
        <v/>
      </c>
      <c r="AM984" s="1069" t="str" cm="1">
        <f t="array" ref="AM984">IF($D984&lt;COLUMNS($F$7:AM$7),"",INDEX(TableDiv[[GASB]:[GASB]],_xlfn.AGGREGATE(15,3,(TableDiv[[Agency]:[Agency]]=$E984)/(TableDiv[[Agency]:[Agency]]=$E984)*(ROW(TableDiv[Agency])-ROW(TableDiv[[#Headers],[Agency]])),COLUMNS($F$7:AM$7))))</f>
        <v/>
      </c>
      <c r="AN984" s="1069"/>
      <c r="AO984" s="1069"/>
      <c r="AP984" s="1069"/>
      <c r="AQ984" s="1069"/>
      <c r="AR984" s="1069"/>
      <c r="AS984" s="1069"/>
    </row>
    <row r="985" spans="1:45">
      <c r="A985" s="1069"/>
      <c r="B985" s="1069"/>
      <c r="C985" s="1069"/>
      <c r="W985" s="1069" t="str" cm="1">
        <f t="array" ref="W985">IF($D985&lt;COLUMNS($F$7:W$7),"",INDEX(TableDiv[[GASB]:[GASB]],_xlfn.AGGREGATE(15,3,(TableDiv[[Agency]:[Agency]]=$E985)/(TableDiv[[Agency]:[Agency]]=$E985)*(ROW(TableDiv[Agency])-ROW(TableDiv[[#Headers],[Agency]])),COLUMNS($F$7:W$7))))</f>
        <v/>
      </c>
      <c r="X985" s="1069" t="str" cm="1">
        <f t="array" ref="X985">IF($D985&lt;COLUMNS($F$7:X$7),"",INDEX(TableDiv[[GASB]:[GASB]],_xlfn.AGGREGATE(15,3,(TableDiv[[Agency]:[Agency]]=$E985)/(TableDiv[[Agency]:[Agency]]=$E985)*(ROW(TableDiv[Agency])-ROW(TableDiv[[#Headers],[Agency]])),COLUMNS($F$7:X$7))))</f>
        <v/>
      </c>
      <c r="Y985" s="1069" t="str" cm="1">
        <f t="array" ref="Y985">IF($D985&lt;COLUMNS($F$7:Y$7),"",INDEX(TableDiv[[GASB]:[GASB]],_xlfn.AGGREGATE(15,3,(TableDiv[[Agency]:[Agency]]=$E985)/(TableDiv[[Agency]:[Agency]]=$E985)*(ROW(TableDiv[Agency])-ROW(TableDiv[[#Headers],[Agency]])),COLUMNS($F$7:Y$7))))</f>
        <v/>
      </c>
      <c r="Z985" s="1069" t="str" cm="1">
        <f t="array" ref="Z985">IF($D985&lt;COLUMNS($F$7:Z$7),"",INDEX(TableDiv[[GASB]:[GASB]],_xlfn.AGGREGATE(15,3,(TableDiv[[Agency]:[Agency]]=$E985)/(TableDiv[[Agency]:[Agency]]=$E985)*(ROW(TableDiv[Agency])-ROW(TableDiv[[#Headers],[Agency]])),COLUMNS($F$7:Z$7))))</f>
        <v/>
      </c>
      <c r="AA985" s="1069" t="str" cm="1">
        <f t="array" ref="AA985">IF($D985&lt;COLUMNS($F$7:AA$7),"",INDEX(TableDiv[[GASB]:[GASB]],_xlfn.AGGREGATE(15,3,(TableDiv[[Agency]:[Agency]]=$E985)/(TableDiv[[Agency]:[Agency]]=$E985)*(ROW(TableDiv[Agency])-ROW(TableDiv[[#Headers],[Agency]])),COLUMNS($F$7:AA$7))))</f>
        <v/>
      </c>
      <c r="AB985" s="1069" t="str" cm="1">
        <f t="array" ref="AB985">IF($D985&lt;COLUMNS($F$7:AB$7),"",INDEX(TableDiv[[GASB]:[GASB]],_xlfn.AGGREGATE(15,3,(TableDiv[[Agency]:[Agency]]=$E985)/(TableDiv[[Agency]:[Agency]]=$E985)*(ROW(TableDiv[Agency])-ROW(TableDiv[[#Headers],[Agency]])),COLUMNS($F$7:AB$7))))</f>
        <v/>
      </c>
      <c r="AC985" s="1069" t="str" cm="1">
        <f t="array" ref="AC985">IF($D985&lt;COLUMNS($F$7:AC$7),"",INDEX(TableDiv[[GASB]:[GASB]],_xlfn.AGGREGATE(15,3,(TableDiv[[Agency]:[Agency]]=$E985)/(TableDiv[[Agency]:[Agency]]=$E985)*(ROW(TableDiv[Agency])-ROW(TableDiv[[#Headers],[Agency]])),COLUMNS($F$7:AC$7))))</f>
        <v/>
      </c>
      <c r="AD985" s="1069" t="str" cm="1">
        <f t="array" ref="AD985">IF($D985&lt;COLUMNS($F$7:AD$7),"",INDEX(TableDiv[[GASB]:[GASB]],_xlfn.AGGREGATE(15,3,(TableDiv[[Agency]:[Agency]]=$E985)/(TableDiv[[Agency]:[Agency]]=$E985)*(ROW(TableDiv[Agency])-ROW(TableDiv[[#Headers],[Agency]])),COLUMNS($F$7:AD$7))))</f>
        <v/>
      </c>
      <c r="AE985" s="1069" t="str" cm="1">
        <f t="array" ref="AE985">IF($D985&lt;COLUMNS($F$7:AE$7),"",INDEX(TableDiv[[GASB]:[GASB]],_xlfn.AGGREGATE(15,3,(TableDiv[[Agency]:[Agency]]=$E985)/(TableDiv[[Agency]:[Agency]]=$E985)*(ROW(TableDiv[Agency])-ROW(TableDiv[[#Headers],[Agency]])),COLUMNS($F$7:AE$7))))</f>
        <v/>
      </c>
      <c r="AF985" s="1069" t="str" cm="1">
        <f t="array" ref="AF985">IF($D985&lt;COLUMNS($F$7:AF$7),"",INDEX(TableDiv[[GASB]:[GASB]],_xlfn.AGGREGATE(15,3,(TableDiv[[Agency]:[Agency]]=$E985)/(TableDiv[[Agency]:[Agency]]=$E985)*(ROW(TableDiv[Agency])-ROW(TableDiv[[#Headers],[Agency]])),COLUMNS($F$7:AF$7))))</f>
        <v/>
      </c>
      <c r="AG985" s="1069" t="str" cm="1">
        <f t="array" ref="AG985">IF($D985&lt;COLUMNS($F$7:AG$7),"",INDEX(TableDiv[[GASB]:[GASB]],_xlfn.AGGREGATE(15,3,(TableDiv[[Agency]:[Agency]]=$E985)/(TableDiv[[Agency]:[Agency]]=$E985)*(ROW(TableDiv[Agency])-ROW(TableDiv[[#Headers],[Agency]])),COLUMNS($F$7:AG$7))))</f>
        <v/>
      </c>
      <c r="AH985" s="1069" t="str" cm="1">
        <f t="array" ref="AH985">IF($D985&lt;COLUMNS($F$7:AH$7),"",INDEX(TableDiv[[GASB]:[GASB]],_xlfn.AGGREGATE(15,3,(TableDiv[[Agency]:[Agency]]=$E985)/(TableDiv[[Agency]:[Agency]]=$E985)*(ROW(TableDiv[Agency])-ROW(TableDiv[[#Headers],[Agency]])),COLUMNS($F$7:AH$7))))</f>
        <v/>
      </c>
      <c r="AI985" s="1069" t="str" cm="1">
        <f t="array" ref="AI985">IF($D985&lt;COLUMNS($F$7:AI$7),"",INDEX(TableDiv[[GASB]:[GASB]],_xlfn.AGGREGATE(15,3,(TableDiv[[Agency]:[Agency]]=$E985)/(TableDiv[[Agency]:[Agency]]=$E985)*(ROW(TableDiv[Agency])-ROW(TableDiv[[#Headers],[Agency]])),COLUMNS($F$7:AI$7))))</f>
        <v/>
      </c>
      <c r="AJ985" s="1069" t="str" cm="1">
        <f t="array" ref="AJ985">IF($D985&lt;COLUMNS($F$7:AJ$7),"",INDEX(TableDiv[[GASB]:[GASB]],_xlfn.AGGREGATE(15,3,(TableDiv[[Agency]:[Agency]]=$E985)/(TableDiv[[Agency]:[Agency]]=$E985)*(ROW(TableDiv[Agency])-ROW(TableDiv[[#Headers],[Agency]])),COLUMNS($F$7:AJ$7))))</f>
        <v/>
      </c>
      <c r="AK985" s="1069" t="str" cm="1">
        <f t="array" ref="AK985">IF($D985&lt;COLUMNS($F$7:AK$7),"",INDEX(TableDiv[[GASB]:[GASB]],_xlfn.AGGREGATE(15,3,(TableDiv[[Agency]:[Agency]]=$E985)/(TableDiv[[Agency]:[Agency]]=$E985)*(ROW(TableDiv[Agency])-ROW(TableDiv[[#Headers],[Agency]])),COLUMNS($F$7:AK$7))))</f>
        <v/>
      </c>
      <c r="AL985" s="1069" t="str" cm="1">
        <f t="array" ref="AL985">IF($D985&lt;COLUMNS($F$7:AL$7),"",INDEX(TableDiv[[GASB]:[GASB]],_xlfn.AGGREGATE(15,3,(TableDiv[[Agency]:[Agency]]=$E985)/(TableDiv[[Agency]:[Agency]]=$E985)*(ROW(TableDiv[Agency])-ROW(TableDiv[[#Headers],[Agency]])),COLUMNS($F$7:AL$7))))</f>
        <v/>
      </c>
      <c r="AM985" s="1069" t="str" cm="1">
        <f t="array" ref="AM985">IF($D985&lt;COLUMNS($F$7:AM$7),"",INDEX(TableDiv[[GASB]:[GASB]],_xlfn.AGGREGATE(15,3,(TableDiv[[Agency]:[Agency]]=$E985)/(TableDiv[[Agency]:[Agency]]=$E985)*(ROW(TableDiv[Agency])-ROW(TableDiv[[#Headers],[Agency]])),COLUMNS($F$7:AM$7))))</f>
        <v/>
      </c>
      <c r="AN985" s="1069"/>
      <c r="AO985" s="1069"/>
      <c r="AP985" s="1069"/>
      <c r="AQ985" s="1069"/>
      <c r="AR985" s="1069"/>
      <c r="AS985" s="1069"/>
    </row>
    <row r="986" spans="1:45">
      <c r="A986" s="1069"/>
      <c r="B986" s="1069"/>
      <c r="C986" s="1069"/>
      <c r="W986" s="1069" t="str" cm="1">
        <f t="array" ref="W986">IF($D986&lt;COLUMNS($F$7:W$7),"",INDEX(TableDiv[[GASB]:[GASB]],_xlfn.AGGREGATE(15,3,(TableDiv[[Agency]:[Agency]]=$E986)/(TableDiv[[Agency]:[Agency]]=$E986)*(ROW(TableDiv[Agency])-ROW(TableDiv[[#Headers],[Agency]])),COLUMNS($F$7:W$7))))</f>
        <v/>
      </c>
      <c r="X986" s="1069" t="str" cm="1">
        <f t="array" ref="X986">IF($D986&lt;COLUMNS($F$7:X$7),"",INDEX(TableDiv[[GASB]:[GASB]],_xlfn.AGGREGATE(15,3,(TableDiv[[Agency]:[Agency]]=$E986)/(TableDiv[[Agency]:[Agency]]=$E986)*(ROW(TableDiv[Agency])-ROW(TableDiv[[#Headers],[Agency]])),COLUMNS($F$7:X$7))))</f>
        <v/>
      </c>
      <c r="Y986" s="1069" t="str" cm="1">
        <f t="array" ref="Y986">IF($D986&lt;COLUMNS($F$7:Y$7),"",INDEX(TableDiv[[GASB]:[GASB]],_xlfn.AGGREGATE(15,3,(TableDiv[[Agency]:[Agency]]=$E986)/(TableDiv[[Agency]:[Agency]]=$E986)*(ROW(TableDiv[Agency])-ROW(TableDiv[[#Headers],[Agency]])),COLUMNS($F$7:Y$7))))</f>
        <v/>
      </c>
      <c r="Z986" s="1069" t="str" cm="1">
        <f t="array" ref="Z986">IF($D986&lt;COLUMNS($F$7:Z$7),"",INDEX(TableDiv[[GASB]:[GASB]],_xlfn.AGGREGATE(15,3,(TableDiv[[Agency]:[Agency]]=$E986)/(TableDiv[[Agency]:[Agency]]=$E986)*(ROW(TableDiv[Agency])-ROW(TableDiv[[#Headers],[Agency]])),COLUMNS($F$7:Z$7))))</f>
        <v/>
      </c>
      <c r="AA986" s="1069" t="str" cm="1">
        <f t="array" ref="AA986">IF($D986&lt;COLUMNS($F$7:AA$7),"",INDEX(TableDiv[[GASB]:[GASB]],_xlfn.AGGREGATE(15,3,(TableDiv[[Agency]:[Agency]]=$E986)/(TableDiv[[Agency]:[Agency]]=$E986)*(ROW(TableDiv[Agency])-ROW(TableDiv[[#Headers],[Agency]])),COLUMNS($F$7:AA$7))))</f>
        <v/>
      </c>
      <c r="AB986" s="1069" t="str" cm="1">
        <f t="array" ref="AB986">IF($D986&lt;COLUMNS($F$7:AB$7),"",INDEX(TableDiv[[GASB]:[GASB]],_xlfn.AGGREGATE(15,3,(TableDiv[[Agency]:[Agency]]=$E986)/(TableDiv[[Agency]:[Agency]]=$E986)*(ROW(TableDiv[Agency])-ROW(TableDiv[[#Headers],[Agency]])),COLUMNS($F$7:AB$7))))</f>
        <v/>
      </c>
      <c r="AC986" s="1069" t="str" cm="1">
        <f t="array" ref="AC986">IF($D986&lt;COLUMNS($F$7:AC$7),"",INDEX(TableDiv[[GASB]:[GASB]],_xlfn.AGGREGATE(15,3,(TableDiv[[Agency]:[Agency]]=$E986)/(TableDiv[[Agency]:[Agency]]=$E986)*(ROW(TableDiv[Agency])-ROW(TableDiv[[#Headers],[Agency]])),COLUMNS($F$7:AC$7))))</f>
        <v/>
      </c>
      <c r="AD986" s="1069" t="str" cm="1">
        <f t="array" ref="AD986">IF($D986&lt;COLUMNS($F$7:AD$7),"",INDEX(TableDiv[[GASB]:[GASB]],_xlfn.AGGREGATE(15,3,(TableDiv[[Agency]:[Agency]]=$E986)/(TableDiv[[Agency]:[Agency]]=$E986)*(ROW(TableDiv[Agency])-ROW(TableDiv[[#Headers],[Agency]])),COLUMNS($F$7:AD$7))))</f>
        <v/>
      </c>
      <c r="AE986" s="1069" t="str" cm="1">
        <f t="array" ref="AE986">IF($D986&lt;COLUMNS($F$7:AE$7),"",INDEX(TableDiv[[GASB]:[GASB]],_xlfn.AGGREGATE(15,3,(TableDiv[[Agency]:[Agency]]=$E986)/(TableDiv[[Agency]:[Agency]]=$E986)*(ROW(TableDiv[Agency])-ROW(TableDiv[[#Headers],[Agency]])),COLUMNS($F$7:AE$7))))</f>
        <v/>
      </c>
      <c r="AF986" s="1069" t="str" cm="1">
        <f t="array" ref="AF986">IF($D986&lt;COLUMNS($F$7:AF$7),"",INDEX(TableDiv[[GASB]:[GASB]],_xlfn.AGGREGATE(15,3,(TableDiv[[Agency]:[Agency]]=$E986)/(TableDiv[[Agency]:[Agency]]=$E986)*(ROW(TableDiv[Agency])-ROW(TableDiv[[#Headers],[Agency]])),COLUMNS($F$7:AF$7))))</f>
        <v/>
      </c>
      <c r="AG986" s="1069" t="str" cm="1">
        <f t="array" ref="AG986">IF($D986&lt;COLUMNS($F$7:AG$7),"",INDEX(TableDiv[[GASB]:[GASB]],_xlfn.AGGREGATE(15,3,(TableDiv[[Agency]:[Agency]]=$E986)/(TableDiv[[Agency]:[Agency]]=$E986)*(ROW(TableDiv[Agency])-ROW(TableDiv[[#Headers],[Agency]])),COLUMNS($F$7:AG$7))))</f>
        <v/>
      </c>
      <c r="AH986" s="1069" t="str" cm="1">
        <f t="array" ref="AH986">IF($D986&lt;COLUMNS($F$7:AH$7),"",INDEX(TableDiv[[GASB]:[GASB]],_xlfn.AGGREGATE(15,3,(TableDiv[[Agency]:[Agency]]=$E986)/(TableDiv[[Agency]:[Agency]]=$E986)*(ROW(TableDiv[Agency])-ROW(TableDiv[[#Headers],[Agency]])),COLUMNS($F$7:AH$7))))</f>
        <v/>
      </c>
      <c r="AI986" s="1069" t="str" cm="1">
        <f t="array" ref="AI986">IF($D986&lt;COLUMNS($F$7:AI$7),"",INDEX(TableDiv[[GASB]:[GASB]],_xlfn.AGGREGATE(15,3,(TableDiv[[Agency]:[Agency]]=$E986)/(TableDiv[[Agency]:[Agency]]=$E986)*(ROW(TableDiv[Agency])-ROW(TableDiv[[#Headers],[Agency]])),COLUMNS($F$7:AI$7))))</f>
        <v/>
      </c>
      <c r="AJ986" s="1069" t="str" cm="1">
        <f t="array" ref="AJ986">IF($D986&lt;COLUMNS($F$7:AJ$7),"",INDEX(TableDiv[[GASB]:[GASB]],_xlfn.AGGREGATE(15,3,(TableDiv[[Agency]:[Agency]]=$E986)/(TableDiv[[Agency]:[Agency]]=$E986)*(ROW(TableDiv[Agency])-ROW(TableDiv[[#Headers],[Agency]])),COLUMNS($F$7:AJ$7))))</f>
        <v/>
      </c>
      <c r="AK986" s="1069" t="str" cm="1">
        <f t="array" ref="AK986">IF($D986&lt;COLUMNS($F$7:AK$7),"",INDEX(TableDiv[[GASB]:[GASB]],_xlfn.AGGREGATE(15,3,(TableDiv[[Agency]:[Agency]]=$E986)/(TableDiv[[Agency]:[Agency]]=$E986)*(ROW(TableDiv[Agency])-ROW(TableDiv[[#Headers],[Agency]])),COLUMNS($F$7:AK$7))))</f>
        <v/>
      </c>
      <c r="AL986" s="1069" t="str" cm="1">
        <f t="array" ref="AL986">IF($D986&lt;COLUMNS($F$7:AL$7),"",INDEX(TableDiv[[GASB]:[GASB]],_xlfn.AGGREGATE(15,3,(TableDiv[[Agency]:[Agency]]=$E986)/(TableDiv[[Agency]:[Agency]]=$E986)*(ROW(TableDiv[Agency])-ROW(TableDiv[[#Headers],[Agency]])),COLUMNS($F$7:AL$7))))</f>
        <v/>
      </c>
      <c r="AM986" s="1069" t="str" cm="1">
        <f t="array" ref="AM986">IF($D986&lt;COLUMNS($F$7:AM$7),"",INDEX(TableDiv[[GASB]:[GASB]],_xlfn.AGGREGATE(15,3,(TableDiv[[Agency]:[Agency]]=$E986)/(TableDiv[[Agency]:[Agency]]=$E986)*(ROW(TableDiv[Agency])-ROW(TableDiv[[#Headers],[Agency]])),COLUMNS($F$7:AM$7))))</f>
        <v/>
      </c>
      <c r="AN986" s="1069"/>
      <c r="AO986" s="1069"/>
      <c r="AP986" s="1069"/>
      <c r="AQ986" s="1069"/>
      <c r="AR986" s="1069"/>
      <c r="AS986" s="1069"/>
    </row>
    <row r="987" spans="1:45">
      <c r="A987" s="1069"/>
      <c r="B987" s="1069"/>
      <c r="C987" s="1069"/>
      <c r="W987" s="1069" t="str" cm="1">
        <f t="array" ref="W987">IF($D987&lt;COLUMNS($F$7:W$7),"",INDEX(TableDiv[[GASB]:[GASB]],_xlfn.AGGREGATE(15,3,(TableDiv[[Agency]:[Agency]]=$E987)/(TableDiv[[Agency]:[Agency]]=$E987)*(ROW(TableDiv[Agency])-ROW(TableDiv[[#Headers],[Agency]])),COLUMNS($F$7:W$7))))</f>
        <v/>
      </c>
      <c r="X987" s="1069" t="str" cm="1">
        <f t="array" ref="X987">IF($D987&lt;COLUMNS($F$7:X$7),"",INDEX(TableDiv[[GASB]:[GASB]],_xlfn.AGGREGATE(15,3,(TableDiv[[Agency]:[Agency]]=$E987)/(TableDiv[[Agency]:[Agency]]=$E987)*(ROW(TableDiv[Agency])-ROW(TableDiv[[#Headers],[Agency]])),COLUMNS($F$7:X$7))))</f>
        <v/>
      </c>
      <c r="Y987" s="1069" t="str" cm="1">
        <f t="array" ref="Y987">IF($D987&lt;COLUMNS($F$7:Y$7),"",INDEX(TableDiv[[GASB]:[GASB]],_xlfn.AGGREGATE(15,3,(TableDiv[[Agency]:[Agency]]=$E987)/(TableDiv[[Agency]:[Agency]]=$E987)*(ROW(TableDiv[Agency])-ROW(TableDiv[[#Headers],[Agency]])),COLUMNS($F$7:Y$7))))</f>
        <v/>
      </c>
      <c r="Z987" s="1069" t="str" cm="1">
        <f t="array" ref="Z987">IF($D987&lt;COLUMNS($F$7:Z$7),"",INDEX(TableDiv[[GASB]:[GASB]],_xlfn.AGGREGATE(15,3,(TableDiv[[Agency]:[Agency]]=$E987)/(TableDiv[[Agency]:[Agency]]=$E987)*(ROW(TableDiv[Agency])-ROW(TableDiv[[#Headers],[Agency]])),COLUMNS($F$7:Z$7))))</f>
        <v/>
      </c>
      <c r="AA987" s="1069" t="str" cm="1">
        <f t="array" ref="AA987">IF($D987&lt;COLUMNS($F$7:AA$7),"",INDEX(TableDiv[[GASB]:[GASB]],_xlfn.AGGREGATE(15,3,(TableDiv[[Agency]:[Agency]]=$E987)/(TableDiv[[Agency]:[Agency]]=$E987)*(ROW(TableDiv[Agency])-ROW(TableDiv[[#Headers],[Agency]])),COLUMNS($F$7:AA$7))))</f>
        <v/>
      </c>
      <c r="AB987" s="1069" t="str" cm="1">
        <f t="array" ref="AB987">IF($D987&lt;COLUMNS($F$7:AB$7),"",INDEX(TableDiv[[GASB]:[GASB]],_xlfn.AGGREGATE(15,3,(TableDiv[[Agency]:[Agency]]=$E987)/(TableDiv[[Agency]:[Agency]]=$E987)*(ROW(TableDiv[Agency])-ROW(TableDiv[[#Headers],[Agency]])),COLUMNS($F$7:AB$7))))</f>
        <v/>
      </c>
      <c r="AC987" s="1069" t="str" cm="1">
        <f t="array" ref="AC987">IF($D987&lt;COLUMNS($F$7:AC$7),"",INDEX(TableDiv[[GASB]:[GASB]],_xlfn.AGGREGATE(15,3,(TableDiv[[Agency]:[Agency]]=$E987)/(TableDiv[[Agency]:[Agency]]=$E987)*(ROW(TableDiv[Agency])-ROW(TableDiv[[#Headers],[Agency]])),COLUMNS($F$7:AC$7))))</f>
        <v/>
      </c>
      <c r="AD987" s="1069" t="str" cm="1">
        <f t="array" ref="AD987">IF($D987&lt;COLUMNS($F$7:AD$7),"",INDEX(TableDiv[[GASB]:[GASB]],_xlfn.AGGREGATE(15,3,(TableDiv[[Agency]:[Agency]]=$E987)/(TableDiv[[Agency]:[Agency]]=$E987)*(ROW(TableDiv[Agency])-ROW(TableDiv[[#Headers],[Agency]])),COLUMNS($F$7:AD$7))))</f>
        <v/>
      </c>
      <c r="AE987" s="1069" t="str" cm="1">
        <f t="array" ref="AE987">IF($D987&lt;COLUMNS($F$7:AE$7),"",INDEX(TableDiv[[GASB]:[GASB]],_xlfn.AGGREGATE(15,3,(TableDiv[[Agency]:[Agency]]=$E987)/(TableDiv[[Agency]:[Agency]]=$E987)*(ROW(TableDiv[Agency])-ROW(TableDiv[[#Headers],[Agency]])),COLUMNS($F$7:AE$7))))</f>
        <v/>
      </c>
      <c r="AF987" s="1069" t="str" cm="1">
        <f t="array" ref="AF987">IF($D987&lt;COLUMNS($F$7:AF$7),"",INDEX(TableDiv[[GASB]:[GASB]],_xlfn.AGGREGATE(15,3,(TableDiv[[Agency]:[Agency]]=$E987)/(TableDiv[[Agency]:[Agency]]=$E987)*(ROW(TableDiv[Agency])-ROW(TableDiv[[#Headers],[Agency]])),COLUMNS($F$7:AF$7))))</f>
        <v/>
      </c>
      <c r="AG987" s="1069" t="str" cm="1">
        <f t="array" ref="AG987">IF($D987&lt;COLUMNS($F$7:AG$7),"",INDEX(TableDiv[[GASB]:[GASB]],_xlfn.AGGREGATE(15,3,(TableDiv[[Agency]:[Agency]]=$E987)/(TableDiv[[Agency]:[Agency]]=$E987)*(ROW(TableDiv[Agency])-ROW(TableDiv[[#Headers],[Agency]])),COLUMNS($F$7:AG$7))))</f>
        <v/>
      </c>
      <c r="AH987" s="1069" t="str" cm="1">
        <f t="array" ref="AH987">IF($D987&lt;COLUMNS($F$7:AH$7),"",INDEX(TableDiv[[GASB]:[GASB]],_xlfn.AGGREGATE(15,3,(TableDiv[[Agency]:[Agency]]=$E987)/(TableDiv[[Agency]:[Agency]]=$E987)*(ROW(TableDiv[Agency])-ROW(TableDiv[[#Headers],[Agency]])),COLUMNS($F$7:AH$7))))</f>
        <v/>
      </c>
      <c r="AI987" s="1069" t="str" cm="1">
        <f t="array" ref="AI987">IF($D987&lt;COLUMNS($F$7:AI$7),"",INDEX(TableDiv[[GASB]:[GASB]],_xlfn.AGGREGATE(15,3,(TableDiv[[Agency]:[Agency]]=$E987)/(TableDiv[[Agency]:[Agency]]=$E987)*(ROW(TableDiv[Agency])-ROW(TableDiv[[#Headers],[Agency]])),COLUMNS($F$7:AI$7))))</f>
        <v/>
      </c>
      <c r="AJ987" s="1069" t="str" cm="1">
        <f t="array" ref="AJ987">IF($D987&lt;COLUMNS($F$7:AJ$7),"",INDEX(TableDiv[[GASB]:[GASB]],_xlfn.AGGREGATE(15,3,(TableDiv[[Agency]:[Agency]]=$E987)/(TableDiv[[Agency]:[Agency]]=$E987)*(ROW(TableDiv[Agency])-ROW(TableDiv[[#Headers],[Agency]])),COLUMNS($F$7:AJ$7))))</f>
        <v/>
      </c>
      <c r="AK987" s="1069" t="str" cm="1">
        <f t="array" ref="AK987">IF($D987&lt;COLUMNS($F$7:AK$7),"",INDEX(TableDiv[[GASB]:[GASB]],_xlfn.AGGREGATE(15,3,(TableDiv[[Agency]:[Agency]]=$E987)/(TableDiv[[Agency]:[Agency]]=$E987)*(ROW(TableDiv[Agency])-ROW(TableDiv[[#Headers],[Agency]])),COLUMNS($F$7:AK$7))))</f>
        <v/>
      </c>
      <c r="AL987" s="1069" t="str" cm="1">
        <f t="array" ref="AL987">IF($D987&lt;COLUMNS($F$7:AL$7),"",INDEX(TableDiv[[GASB]:[GASB]],_xlfn.AGGREGATE(15,3,(TableDiv[[Agency]:[Agency]]=$E987)/(TableDiv[[Agency]:[Agency]]=$E987)*(ROW(TableDiv[Agency])-ROW(TableDiv[[#Headers],[Agency]])),COLUMNS($F$7:AL$7))))</f>
        <v/>
      </c>
      <c r="AM987" s="1069" t="str" cm="1">
        <f t="array" ref="AM987">IF($D987&lt;COLUMNS($F$7:AM$7),"",INDEX(TableDiv[[GASB]:[GASB]],_xlfn.AGGREGATE(15,3,(TableDiv[[Agency]:[Agency]]=$E987)/(TableDiv[[Agency]:[Agency]]=$E987)*(ROW(TableDiv[Agency])-ROW(TableDiv[[#Headers],[Agency]])),COLUMNS($F$7:AM$7))))</f>
        <v/>
      </c>
      <c r="AN987" s="1069"/>
      <c r="AO987" s="1069"/>
      <c r="AP987" s="1069"/>
      <c r="AQ987" s="1069"/>
      <c r="AR987" s="1069"/>
      <c r="AS987" s="1069"/>
    </row>
    <row r="988" spans="1:45">
      <c r="A988" s="1069"/>
      <c r="B988" s="1069"/>
      <c r="C988" s="1069"/>
      <c r="W988" s="1069" t="str" cm="1">
        <f t="array" ref="W988">IF($D988&lt;COLUMNS($F$7:W$7),"",INDEX(TableDiv[[GASB]:[GASB]],_xlfn.AGGREGATE(15,3,(TableDiv[[Agency]:[Agency]]=$E988)/(TableDiv[[Agency]:[Agency]]=$E988)*(ROW(TableDiv[Agency])-ROW(TableDiv[[#Headers],[Agency]])),COLUMNS($F$7:W$7))))</f>
        <v/>
      </c>
      <c r="X988" s="1069" t="str" cm="1">
        <f t="array" ref="X988">IF($D988&lt;COLUMNS($F$7:X$7),"",INDEX(TableDiv[[GASB]:[GASB]],_xlfn.AGGREGATE(15,3,(TableDiv[[Agency]:[Agency]]=$E988)/(TableDiv[[Agency]:[Agency]]=$E988)*(ROW(TableDiv[Agency])-ROW(TableDiv[[#Headers],[Agency]])),COLUMNS($F$7:X$7))))</f>
        <v/>
      </c>
      <c r="Y988" s="1069" t="str" cm="1">
        <f t="array" ref="Y988">IF($D988&lt;COLUMNS($F$7:Y$7),"",INDEX(TableDiv[[GASB]:[GASB]],_xlfn.AGGREGATE(15,3,(TableDiv[[Agency]:[Agency]]=$E988)/(TableDiv[[Agency]:[Agency]]=$E988)*(ROW(TableDiv[Agency])-ROW(TableDiv[[#Headers],[Agency]])),COLUMNS($F$7:Y$7))))</f>
        <v/>
      </c>
      <c r="Z988" s="1069" t="str" cm="1">
        <f t="array" ref="Z988">IF($D988&lt;COLUMNS($F$7:Z$7),"",INDEX(TableDiv[[GASB]:[GASB]],_xlfn.AGGREGATE(15,3,(TableDiv[[Agency]:[Agency]]=$E988)/(TableDiv[[Agency]:[Agency]]=$E988)*(ROW(TableDiv[Agency])-ROW(TableDiv[[#Headers],[Agency]])),COLUMNS($F$7:Z$7))))</f>
        <v/>
      </c>
      <c r="AA988" s="1069" t="str" cm="1">
        <f t="array" ref="AA988">IF($D988&lt;COLUMNS($F$7:AA$7),"",INDEX(TableDiv[[GASB]:[GASB]],_xlfn.AGGREGATE(15,3,(TableDiv[[Agency]:[Agency]]=$E988)/(TableDiv[[Agency]:[Agency]]=$E988)*(ROW(TableDiv[Agency])-ROW(TableDiv[[#Headers],[Agency]])),COLUMNS($F$7:AA$7))))</f>
        <v/>
      </c>
      <c r="AB988" s="1069" t="str" cm="1">
        <f t="array" ref="AB988">IF($D988&lt;COLUMNS($F$7:AB$7),"",INDEX(TableDiv[[GASB]:[GASB]],_xlfn.AGGREGATE(15,3,(TableDiv[[Agency]:[Agency]]=$E988)/(TableDiv[[Agency]:[Agency]]=$E988)*(ROW(TableDiv[Agency])-ROW(TableDiv[[#Headers],[Agency]])),COLUMNS($F$7:AB$7))))</f>
        <v/>
      </c>
      <c r="AC988" s="1069" t="str" cm="1">
        <f t="array" ref="AC988">IF($D988&lt;COLUMNS($F$7:AC$7),"",INDEX(TableDiv[[GASB]:[GASB]],_xlfn.AGGREGATE(15,3,(TableDiv[[Agency]:[Agency]]=$E988)/(TableDiv[[Agency]:[Agency]]=$E988)*(ROW(TableDiv[Agency])-ROW(TableDiv[[#Headers],[Agency]])),COLUMNS($F$7:AC$7))))</f>
        <v/>
      </c>
      <c r="AD988" s="1069" t="str" cm="1">
        <f t="array" ref="AD988">IF($D988&lt;COLUMNS($F$7:AD$7),"",INDEX(TableDiv[[GASB]:[GASB]],_xlfn.AGGREGATE(15,3,(TableDiv[[Agency]:[Agency]]=$E988)/(TableDiv[[Agency]:[Agency]]=$E988)*(ROW(TableDiv[Agency])-ROW(TableDiv[[#Headers],[Agency]])),COLUMNS($F$7:AD$7))))</f>
        <v/>
      </c>
      <c r="AE988" s="1069" t="str" cm="1">
        <f t="array" ref="AE988">IF($D988&lt;COLUMNS($F$7:AE$7),"",INDEX(TableDiv[[GASB]:[GASB]],_xlfn.AGGREGATE(15,3,(TableDiv[[Agency]:[Agency]]=$E988)/(TableDiv[[Agency]:[Agency]]=$E988)*(ROW(TableDiv[Agency])-ROW(TableDiv[[#Headers],[Agency]])),COLUMNS($F$7:AE$7))))</f>
        <v/>
      </c>
      <c r="AF988" s="1069" t="str" cm="1">
        <f t="array" ref="AF988">IF($D988&lt;COLUMNS($F$7:AF$7),"",INDEX(TableDiv[[GASB]:[GASB]],_xlfn.AGGREGATE(15,3,(TableDiv[[Agency]:[Agency]]=$E988)/(TableDiv[[Agency]:[Agency]]=$E988)*(ROW(TableDiv[Agency])-ROW(TableDiv[[#Headers],[Agency]])),COLUMNS($F$7:AF$7))))</f>
        <v/>
      </c>
      <c r="AG988" s="1069" t="str" cm="1">
        <f t="array" ref="AG988">IF($D988&lt;COLUMNS($F$7:AG$7),"",INDEX(TableDiv[[GASB]:[GASB]],_xlfn.AGGREGATE(15,3,(TableDiv[[Agency]:[Agency]]=$E988)/(TableDiv[[Agency]:[Agency]]=$E988)*(ROW(TableDiv[Agency])-ROW(TableDiv[[#Headers],[Agency]])),COLUMNS($F$7:AG$7))))</f>
        <v/>
      </c>
      <c r="AH988" s="1069" t="str" cm="1">
        <f t="array" ref="AH988">IF($D988&lt;COLUMNS($F$7:AH$7),"",INDEX(TableDiv[[GASB]:[GASB]],_xlfn.AGGREGATE(15,3,(TableDiv[[Agency]:[Agency]]=$E988)/(TableDiv[[Agency]:[Agency]]=$E988)*(ROW(TableDiv[Agency])-ROW(TableDiv[[#Headers],[Agency]])),COLUMNS($F$7:AH$7))))</f>
        <v/>
      </c>
      <c r="AI988" s="1069" t="str" cm="1">
        <f t="array" ref="AI988">IF($D988&lt;COLUMNS($F$7:AI$7),"",INDEX(TableDiv[[GASB]:[GASB]],_xlfn.AGGREGATE(15,3,(TableDiv[[Agency]:[Agency]]=$E988)/(TableDiv[[Agency]:[Agency]]=$E988)*(ROW(TableDiv[Agency])-ROW(TableDiv[[#Headers],[Agency]])),COLUMNS($F$7:AI$7))))</f>
        <v/>
      </c>
      <c r="AJ988" s="1069" t="str" cm="1">
        <f t="array" ref="AJ988">IF($D988&lt;COLUMNS($F$7:AJ$7),"",INDEX(TableDiv[[GASB]:[GASB]],_xlfn.AGGREGATE(15,3,(TableDiv[[Agency]:[Agency]]=$E988)/(TableDiv[[Agency]:[Agency]]=$E988)*(ROW(TableDiv[Agency])-ROW(TableDiv[[#Headers],[Agency]])),COLUMNS($F$7:AJ$7))))</f>
        <v/>
      </c>
      <c r="AK988" s="1069" t="str" cm="1">
        <f t="array" ref="AK988">IF($D988&lt;COLUMNS($F$7:AK$7),"",INDEX(TableDiv[[GASB]:[GASB]],_xlfn.AGGREGATE(15,3,(TableDiv[[Agency]:[Agency]]=$E988)/(TableDiv[[Agency]:[Agency]]=$E988)*(ROW(TableDiv[Agency])-ROW(TableDiv[[#Headers],[Agency]])),COLUMNS($F$7:AK$7))))</f>
        <v/>
      </c>
      <c r="AL988" s="1069" t="str" cm="1">
        <f t="array" ref="AL988">IF($D988&lt;COLUMNS($F$7:AL$7),"",INDEX(TableDiv[[GASB]:[GASB]],_xlfn.AGGREGATE(15,3,(TableDiv[[Agency]:[Agency]]=$E988)/(TableDiv[[Agency]:[Agency]]=$E988)*(ROW(TableDiv[Agency])-ROW(TableDiv[[#Headers],[Agency]])),COLUMNS($F$7:AL$7))))</f>
        <v/>
      </c>
      <c r="AM988" s="1069" t="str" cm="1">
        <f t="array" ref="AM988">IF($D988&lt;COLUMNS($F$7:AM$7),"",INDEX(TableDiv[[GASB]:[GASB]],_xlfn.AGGREGATE(15,3,(TableDiv[[Agency]:[Agency]]=$E988)/(TableDiv[[Agency]:[Agency]]=$E988)*(ROW(TableDiv[Agency])-ROW(TableDiv[[#Headers],[Agency]])),COLUMNS($F$7:AM$7))))</f>
        <v/>
      </c>
      <c r="AN988" s="1069"/>
      <c r="AO988" s="1069"/>
      <c r="AP988" s="1069"/>
      <c r="AQ988" s="1069"/>
      <c r="AR988" s="1069"/>
      <c r="AS988" s="1069"/>
    </row>
    <row r="989" spans="1:45">
      <c r="A989" s="1069"/>
      <c r="B989" s="1069"/>
      <c r="C989" s="1069"/>
      <c r="W989" s="1069" t="str" cm="1">
        <f t="array" ref="W989">IF($D989&lt;COLUMNS($F$7:W$7),"",INDEX(TableDiv[[GASB]:[GASB]],_xlfn.AGGREGATE(15,3,(TableDiv[[Agency]:[Agency]]=$E989)/(TableDiv[[Agency]:[Agency]]=$E989)*(ROW(TableDiv[Agency])-ROW(TableDiv[[#Headers],[Agency]])),COLUMNS($F$7:W$7))))</f>
        <v/>
      </c>
      <c r="X989" s="1069" t="str" cm="1">
        <f t="array" ref="X989">IF($D989&lt;COLUMNS($F$7:X$7),"",INDEX(TableDiv[[GASB]:[GASB]],_xlfn.AGGREGATE(15,3,(TableDiv[[Agency]:[Agency]]=$E989)/(TableDiv[[Agency]:[Agency]]=$E989)*(ROW(TableDiv[Agency])-ROW(TableDiv[[#Headers],[Agency]])),COLUMNS($F$7:X$7))))</f>
        <v/>
      </c>
      <c r="Y989" s="1069" t="str" cm="1">
        <f t="array" ref="Y989">IF($D989&lt;COLUMNS($F$7:Y$7),"",INDEX(TableDiv[[GASB]:[GASB]],_xlfn.AGGREGATE(15,3,(TableDiv[[Agency]:[Agency]]=$E989)/(TableDiv[[Agency]:[Agency]]=$E989)*(ROW(TableDiv[Agency])-ROW(TableDiv[[#Headers],[Agency]])),COLUMNS($F$7:Y$7))))</f>
        <v/>
      </c>
      <c r="Z989" s="1069" t="str" cm="1">
        <f t="array" ref="Z989">IF($D989&lt;COLUMNS($F$7:Z$7),"",INDEX(TableDiv[[GASB]:[GASB]],_xlfn.AGGREGATE(15,3,(TableDiv[[Agency]:[Agency]]=$E989)/(TableDiv[[Agency]:[Agency]]=$E989)*(ROW(TableDiv[Agency])-ROW(TableDiv[[#Headers],[Agency]])),COLUMNS($F$7:Z$7))))</f>
        <v/>
      </c>
      <c r="AA989" s="1069" t="str" cm="1">
        <f t="array" ref="AA989">IF($D989&lt;COLUMNS($F$7:AA$7),"",INDEX(TableDiv[[GASB]:[GASB]],_xlfn.AGGREGATE(15,3,(TableDiv[[Agency]:[Agency]]=$E989)/(TableDiv[[Agency]:[Agency]]=$E989)*(ROW(TableDiv[Agency])-ROW(TableDiv[[#Headers],[Agency]])),COLUMNS($F$7:AA$7))))</f>
        <v/>
      </c>
      <c r="AB989" s="1069" t="str" cm="1">
        <f t="array" ref="AB989">IF($D989&lt;COLUMNS($F$7:AB$7),"",INDEX(TableDiv[[GASB]:[GASB]],_xlfn.AGGREGATE(15,3,(TableDiv[[Agency]:[Agency]]=$E989)/(TableDiv[[Agency]:[Agency]]=$E989)*(ROW(TableDiv[Agency])-ROW(TableDiv[[#Headers],[Agency]])),COLUMNS($F$7:AB$7))))</f>
        <v/>
      </c>
      <c r="AC989" s="1069" t="str" cm="1">
        <f t="array" ref="AC989">IF($D989&lt;COLUMNS($F$7:AC$7),"",INDEX(TableDiv[[GASB]:[GASB]],_xlfn.AGGREGATE(15,3,(TableDiv[[Agency]:[Agency]]=$E989)/(TableDiv[[Agency]:[Agency]]=$E989)*(ROW(TableDiv[Agency])-ROW(TableDiv[[#Headers],[Agency]])),COLUMNS($F$7:AC$7))))</f>
        <v/>
      </c>
      <c r="AD989" s="1069" t="str" cm="1">
        <f t="array" ref="AD989">IF($D989&lt;COLUMNS($F$7:AD$7),"",INDEX(TableDiv[[GASB]:[GASB]],_xlfn.AGGREGATE(15,3,(TableDiv[[Agency]:[Agency]]=$E989)/(TableDiv[[Agency]:[Agency]]=$E989)*(ROW(TableDiv[Agency])-ROW(TableDiv[[#Headers],[Agency]])),COLUMNS($F$7:AD$7))))</f>
        <v/>
      </c>
      <c r="AE989" s="1069" t="str" cm="1">
        <f t="array" ref="AE989">IF($D989&lt;COLUMNS($F$7:AE$7),"",INDEX(TableDiv[[GASB]:[GASB]],_xlfn.AGGREGATE(15,3,(TableDiv[[Agency]:[Agency]]=$E989)/(TableDiv[[Agency]:[Agency]]=$E989)*(ROW(TableDiv[Agency])-ROW(TableDiv[[#Headers],[Agency]])),COLUMNS($F$7:AE$7))))</f>
        <v/>
      </c>
      <c r="AF989" s="1069" t="str" cm="1">
        <f t="array" ref="AF989">IF($D989&lt;COLUMNS($F$7:AF$7),"",INDEX(TableDiv[[GASB]:[GASB]],_xlfn.AGGREGATE(15,3,(TableDiv[[Agency]:[Agency]]=$E989)/(TableDiv[[Agency]:[Agency]]=$E989)*(ROW(TableDiv[Agency])-ROW(TableDiv[[#Headers],[Agency]])),COLUMNS($F$7:AF$7))))</f>
        <v/>
      </c>
      <c r="AG989" s="1069" t="str" cm="1">
        <f t="array" ref="AG989">IF($D989&lt;COLUMNS($F$7:AG$7),"",INDEX(TableDiv[[GASB]:[GASB]],_xlfn.AGGREGATE(15,3,(TableDiv[[Agency]:[Agency]]=$E989)/(TableDiv[[Agency]:[Agency]]=$E989)*(ROW(TableDiv[Agency])-ROW(TableDiv[[#Headers],[Agency]])),COLUMNS($F$7:AG$7))))</f>
        <v/>
      </c>
      <c r="AH989" s="1069" t="str" cm="1">
        <f t="array" ref="AH989">IF($D989&lt;COLUMNS($F$7:AH$7),"",INDEX(TableDiv[[GASB]:[GASB]],_xlfn.AGGREGATE(15,3,(TableDiv[[Agency]:[Agency]]=$E989)/(TableDiv[[Agency]:[Agency]]=$E989)*(ROW(TableDiv[Agency])-ROW(TableDiv[[#Headers],[Agency]])),COLUMNS($F$7:AH$7))))</f>
        <v/>
      </c>
      <c r="AI989" s="1069" t="str" cm="1">
        <f t="array" ref="AI989">IF($D989&lt;COLUMNS($F$7:AI$7),"",INDEX(TableDiv[[GASB]:[GASB]],_xlfn.AGGREGATE(15,3,(TableDiv[[Agency]:[Agency]]=$E989)/(TableDiv[[Agency]:[Agency]]=$E989)*(ROW(TableDiv[Agency])-ROW(TableDiv[[#Headers],[Agency]])),COLUMNS($F$7:AI$7))))</f>
        <v/>
      </c>
      <c r="AJ989" s="1069" t="str" cm="1">
        <f t="array" ref="AJ989">IF($D989&lt;COLUMNS($F$7:AJ$7),"",INDEX(TableDiv[[GASB]:[GASB]],_xlfn.AGGREGATE(15,3,(TableDiv[[Agency]:[Agency]]=$E989)/(TableDiv[[Agency]:[Agency]]=$E989)*(ROW(TableDiv[Agency])-ROW(TableDiv[[#Headers],[Agency]])),COLUMNS($F$7:AJ$7))))</f>
        <v/>
      </c>
      <c r="AK989" s="1069" t="str" cm="1">
        <f t="array" ref="AK989">IF($D989&lt;COLUMNS($F$7:AK$7),"",INDEX(TableDiv[[GASB]:[GASB]],_xlfn.AGGREGATE(15,3,(TableDiv[[Agency]:[Agency]]=$E989)/(TableDiv[[Agency]:[Agency]]=$E989)*(ROW(TableDiv[Agency])-ROW(TableDiv[[#Headers],[Agency]])),COLUMNS($F$7:AK$7))))</f>
        <v/>
      </c>
      <c r="AL989" s="1069" t="str" cm="1">
        <f t="array" ref="AL989">IF($D989&lt;COLUMNS($F$7:AL$7),"",INDEX(TableDiv[[GASB]:[GASB]],_xlfn.AGGREGATE(15,3,(TableDiv[[Agency]:[Agency]]=$E989)/(TableDiv[[Agency]:[Agency]]=$E989)*(ROW(TableDiv[Agency])-ROW(TableDiv[[#Headers],[Agency]])),COLUMNS($F$7:AL$7))))</f>
        <v/>
      </c>
      <c r="AM989" s="1069" t="str" cm="1">
        <f t="array" ref="AM989">IF($D989&lt;COLUMNS($F$7:AM$7),"",INDEX(TableDiv[[GASB]:[GASB]],_xlfn.AGGREGATE(15,3,(TableDiv[[Agency]:[Agency]]=$E989)/(TableDiv[[Agency]:[Agency]]=$E989)*(ROW(TableDiv[Agency])-ROW(TableDiv[[#Headers],[Agency]])),COLUMNS($F$7:AM$7))))</f>
        <v/>
      </c>
      <c r="AN989" s="1069"/>
      <c r="AO989" s="1069"/>
      <c r="AP989" s="1069"/>
      <c r="AQ989" s="1069"/>
      <c r="AR989" s="1069"/>
      <c r="AS989" s="1069"/>
    </row>
    <row r="990" spans="1:45">
      <c r="A990" s="1069"/>
      <c r="B990" s="1069"/>
      <c r="C990" s="1069"/>
      <c r="W990" s="1069" t="str" cm="1">
        <f t="array" ref="W990">IF($D990&lt;COLUMNS($F$7:W$7),"",INDEX(TableDiv[[GASB]:[GASB]],_xlfn.AGGREGATE(15,3,(TableDiv[[Agency]:[Agency]]=$E990)/(TableDiv[[Agency]:[Agency]]=$E990)*(ROW(TableDiv[Agency])-ROW(TableDiv[[#Headers],[Agency]])),COLUMNS($F$7:W$7))))</f>
        <v/>
      </c>
      <c r="X990" s="1069" t="str" cm="1">
        <f t="array" ref="X990">IF($D990&lt;COLUMNS($F$7:X$7),"",INDEX(TableDiv[[GASB]:[GASB]],_xlfn.AGGREGATE(15,3,(TableDiv[[Agency]:[Agency]]=$E990)/(TableDiv[[Agency]:[Agency]]=$E990)*(ROW(TableDiv[Agency])-ROW(TableDiv[[#Headers],[Agency]])),COLUMNS($F$7:X$7))))</f>
        <v/>
      </c>
      <c r="Y990" s="1069" t="str" cm="1">
        <f t="array" ref="Y990">IF($D990&lt;COLUMNS($F$7:Y$7),"",INDEX(TableDiv[[GASB]:[GASB]],_xlfn.AGGREGATE(15,3,(TableDiv[[Agency]:[Agency]]=$E990)/(TableDiv[[Agency]:[Agency]]=$E990)*(ROW(TableDiv[Agency])-ROW(TableDiv[[#Headers],[Agency]])),COLUMNS($F$7:Y$7))))</f>
        <v/>
      </c>
      <c r="Z990" s="1069" t="str" cm="1">
        <f t="array" ref="Z990">IF($D990&lt;COLUMNS($F$7:Z$7),"",INDEX(TableDiv[[GASB]:[GASB]],_xlfn.AGGREGATE(15,3,(TableDiv[[Agency]:[Agency]]=$E990)/(TableDiv[[Agency]:[Agency]]=$E990)*(ROW(TableDiv[Agency])-ROW(TableDiv[[#Headers],[Agency]])),COLUMNS($F$7:Z$7))))</f>
        <v/>
      </c>
      <c r="AA990" s="1069" t="str" cm="1">
        <f t="array" ref="AA990">IF($D990&lt;COLUMNS($F$7:AA$7),"",INDEX(TableDiv[[GASB]:[GASB]],_xlfn.AGGREGATE(15,3,(TableDiv[[Agency]:[Agency]]=$E990)/(TableDiv[[Agency]:[Agency]]=$E990)*(ROW(TableDiv[Agency])-ROW(TableDiv[[#Headers],[Agency]])),COLUMNS($F$7:AA$7))))</f>
        <v/>
      </c>
      <c r="AB990" s="1069" t="str" cm="1">
        <f t="array" ref="AB990">IF($D990&lt;COLUMNS($F$7:AB$7),"",INDEX(TableDiv[[GASB]:[GASB]],_xlfn.AGGREGATE(15,3,(TableDiv[[Agency]:[Agency]]=$E990)/(TableDiv[[Agency]:[Agency]]=$E990)*(ROW(TableDiv[Agency])-ROW(TableDiv[[#Headers],[Agency]])),COLUMNS($F$7:AB$7))))</f>
        <v/>
      </c>
      <c r="AC990" s="1069" t="str" cm="1">
        <f t="array" ref="AC990">IF($D990&lt;COLUMNS($F$7:AC$7),"",INDEX(TableDiv[[GASB]:[GASB]],_xlfn.AGGREGATE(15,3,(TableDiv[[Agency]:[Agency]]=$E990)/(TableDiv[[Agency]:[Agency]]=$E990)*(ROW(TableDiv[Agency])-ROW(TableDiv[[#Headers],[Agency]])),COLUMNS($F$7:AC$7))))</f>
        <v/>
      </c>
      <c r="AD990" s="1069" t="str" cm="1">
        <f t="array" ref="AD990">IF($D990&lt;COLUMNS($F$7:AD$7),"",INDEX(TableDiv[[GASB]:[GASB]],_xlfn.AGGREGATE(15,3,(TableDiv[[Agency]:[Agency]]=$E990)/(TableDiv[[Agency]:[Agency]]=$E990)*(ROW(TableDiv[Agency])-ROW(TableDiv[[#Headers],[Agency]])),COLUMNS($F$7:AD$7))))</f>
        <v/>
      </c>
      <c r="AE990" s="1069" t="str" cm="1">
        <f t="array" ref="AE990">IF($D990&lt;COLUMNS($F$7:AE$7),"",INDEX(TableDiv[[GASB]:[GASB]],_xlfn.AGGREGATE(15,3,(TableDiv[[Agency]:[Agency]]=$E990)/(TableDiv[[Agency]:[Agency]]=$E990)*(ROW(TableDiv[Agency])-ROW(TableDiv[[#Headers],[Agency]])),COLUMNS($F$7:AE$7))))</f>
        <v/>
      </c>
      <c r="AF990" s="1069" t="str" cm="1">
        <f t="array" ref="AF990">IF($D990&lt;COLUMNS($F$7:AF$7),"",INDEX(TableDiv[[GASB]:[GASB]],_xlfn.AGGREGATE(15,3,(TableDiv[[Agency]:[Agency]]=$E990)/(TableDiv[[Agency]:[Agency]]=$E990)*(ROW(TableDiv[Agency])-ROW(TableDiv[[#Headers],[Agency]])),COLUMNS($F$7:AF$7))))</f>
        <v/>
      </c>
      <c r="AG990" s="1069" t="str" cm="1">
        <f t="array" ref="AG990">IF($D990&lt;COLUMNS($F$7:AG$7),"",INDEX(TableDiv[[GASB]:[GASB]],_xlfn.AGGREGATE(15,3,(TableDiv[[Agency]:[Agency]]=$E990)/(TableDiv[[Agency]:[Agency]]=$E990)*(ROW(TableDiv[Agency])-ROW(TableDiv[[#Headers],[Agency]])),COLUMNS($F$7:AG$7))))</f>
        <v/>
      </c>
      <c r="AH990" s="1069" t="str" cm="1">
        <f t="array" ref="AH990">IF($D990&lt;COLUMNS($F$7:AH$7),"",INDEX(TableDiv[[GASB]:[GASB]],_xlfn.AGGREGATE(15,3,(TableDiv[[Agency]:[Agency]]=$E990)/(TableDiv[[Agency]:[Agency]]=$E990)*(ROW(TableDiv[Agency])-ROW(TableDiv[[#Headers],[Agency]])),COLUMNS($F$7:AH$7))))</f>
        <v/>
      </c>
      <c r="AI990" s="1069" t="str" cm="1">
        <f t="array" ref="AI990">IF($D990&lt;COLUMNS($F$7:AI$7),"",INDEX(TableDiv[[GASB]:[GASB]],_xlfn.AGGREGATE(15,3,(TableDiv[[Agency]:[Agency]]=$E990)/(TableDiv[[Agency]:[Agency]]=$E990)*(ROW(TableDiv[Agency])-ROW(TableDiv[[#Headers],[Agency]])),COLUMNS($F$7:AI$7))))</f>
        <v/>
      </c>
      <c r="AJ990" s="1069" t="str" cm="1">
        <f t="array" ref="AJ990">IF($D990&lt;COLUMNS($F$7:AJ$7),"",INDEX(TableDiv[[GASB]:[GASB]],_xlfn.AGGREGATE(15,3,(TableDiv[[Agency]:[Agency]]=$E990)/(TableDiv[[Agency]:[Agency]]=$E990)*(ROW(TableDiv[Agency])-ROW(TableDiv[[#Headers],[Agency]])),COLUMNS($F$7:AJ$7))))</f>
        <v/>
      </c>
      <c r="AK990" s="1069" t="str" cm="1">
        <f t="array" ref="AK990">IF($D990&lt;COLUMNS($F$7:AK$7),"",INDEX(TableDiv[[GASB]:[GASB]],_xlfn.AGGREGATE(15,3,(TableDiv[[Agency]:[Agency]]=$E990)/(TableDiv[[Agency]:[Agency]]=$E990)*(ROW(TableDiv[Agency])-ROW(TableDiv[[#Headers],[Agency]])),COLUMNS($F$7:AK$7))))</f>
        <v/>
      </c>
      <c r="AL990" s="1069" t="str" cm="1">
        <f t="array" ref="AL990">IF($D990&lt;COLUMNS($F$7:AL$7),"",INDEX(TableDiv[[GASB]:[GASB]],_xlfn.AGGREGATE(15,3,(TableDiv[[Agency]:[Agency]]=$E990)/(TableDiv[[Agency]:[Agency]]=$E990)*(ROW(TableDiv[Agency])-ROW(TableDiv[[#Headers],[Agency]])),COLUMNS($F$7:AL$7))))</f>
        <v/>
      </c>
      <c r="AM990" s="1069" t="str" cm="1">
        <f t="array" ref="AM990">IF($D990&lt;COLUMNS($F$7:AM$7),"",INDEX(TableDiv[[GASB]:[GASB]],_xlfn.AGGREGATE(15,3,(TableDiv[[Agency]:[Agency]]=$E990)/(TableDiv[[Agency]:[Agency]]=$E990)*(ROW(TableDiv[Agency])-ROW(TableDiv[[#Headers],[Agency]])),COLUMNS($F$7:AM$7))))</f>
        <v/>
      </c>
      <c r="AN990" s="1069"/>
      <c r="AO990" s="1069"/>
      <c r="AP990" s="1069"/>
      <c r="AQ990" s="1069"/>
      <c r="AR990" s="1069"/>
      <c r="AS990" s="1069"/>
    </row>
    <row r="991" spans="1:45">
      <c r="A991" s="1069"/>
      <c r="B991" s="1069"/>
      <c r="C991" s="1069"/>
      <c r="W991" s="1069" t="str" cm="1">
        <f t="array" ref="W991">IF($D991&lt;COLUMNS($F$7:W$7),"",INDEX(TableDiv[[GASB]:[GASB]],_xlfn.AGGREGATE(15,3,(TableDiv[[Agency]:[Agency]]=$E991)/(TableDiv[[Agency]:[Agency]]=$E991)*(ROW(TableDiv[Agency])-ROW(TableDiv[[#Headers],[Agency]])),COLUMNS($F$7:W$7))))</f>
        <v/>
      </c>
      <c r="X991" s="1069" t="str" cm="1">
        <f t="array" ref="X991">IF($D991&lt;COLUMNS($F$7:X$7),"",INDEX(TableDiv[[GASB]:[GASB]],_xlfn.AGGREGATE(15,3,(TableDiv[[Agency]:[Agency]]=$E991)/(TableDiv[[Agency]:[Agency]]=$E991)*(ROW(TableDiv[Agency])-ROW(TableDiv[[#Headers],[Agency]])),COLUMNS($F$7:X$7))))</f>
        <v/>
      </c>
      <c r="Y991" s="1069" t="str" cm="1">
        <f t="array" ref="Y991">IF($D991&lt;COLUMNS($F$7:Y$7),"",INDEX(TableDiv[[GASB]:[GASB]],_xlfn.AGGREGATE(15,3,(TableDiv[[Agency]:[Agency]]=$E991)/(TableDiv[[Agency]:[Agency]]=$E991)*(ROW(TableDiv[Agency])-ROW(TableDiv[[#Headers],[Agency]])),COLUMNS($F$7:Y$7))))</f>
        <v/>
      </c>
      <c r="Z991" s="1069" t="str" cm="1">
        <f t="array" ref="Z991">IF($D991&lt;COLUMNS($F$7:Z$7),"",INDEX(TableDiv[[GASB]:[GASB]],_xlfn.AGGREGATE(15,3,(TableDiv[[Agency]:[Agency]]=$E991)/(TableDiv[[Agency]:[Agency]]=$E991)*(ROW(TableDiv[Agency])-ROW(TableDiv[[#Headers],[Agency]])),COLUMNS($F$7:Z$7))))</f>
        <v/>
      </c>
      <c r="AA991" s="1069" t="str" cm="1">
        <f t="array" ref="AA991">IF($D991&lt;COLUMNS($F$7:AA$7),"",INDEX(TableDiv[[GASB]:[GASB]],_xlfn.AGGREGATE(15,3,(TableDiv[[Agency]:[Agency]]=$E991)/(TableDiv[[Agency]:[Agency]]=$E991)*(ROW(TableDiv[Agency])-ROW(TableDiv[[#Headers],[Agency]])),COLUMNS($F$7:AA$7))))</f>
        <v/>
      </c>
      <c r="AB991" s="1069" t="str" cm="1">
        <f t="array" ref="AB991">IF($D991&lt;COLUMNS($F$7:AB$7),"",INDEX(TableDiv[[GASB]:[GASB]],_xlfn.AGGREGATE(15,3,(TableDiv[[Agency]:[Agency]]=$E991)/(TableDiv[[Agency]:[Agency]]=$E991)*(ROW(TableDiv[Agency])-ROW(TableDiv[[#Headers],[Agency]])),COLUMNS($F$7:AB$7))))</f>
        <v/>
      </c>
      <c r="AC991" s="1069" t="str" cm="1">
        <f t="array" ref="AC991">IF($D991&lt;COLUMNS($F$7:AC$7),"",INDEX(TableDiv[[GASB]:[GASB]],_xlfn.AGGREGATE(15,3,(TableDiv[[Agency]:[Agency]]=$E991)/(TableDiv[[Agency]:[Agency]]=$E991)*(ROW(TableDiv[Agency])-ROW(TableDiv[[#Headers],[Agency]])),COLUMNS($F$7:AC$7))))</f>
        <v/>
      </c>
      <c r="AD991" s="1069" t="str" cm="1">
        <f t="array" ref="AD991">IF($D991&lt;COLUMNS($F$7:AD$7),"",INDEX(TableDiv[[GASB]:[GASB]],_xlfn.AGGREGATE(15,3,(TableDiv[[Agency]:[Agency]]=$E991)/(TableDiv[[Agency]:[Agency]]=$E991)*(ROW(TableDiv[Agency])-ROW(TableDiv[[#Headers],[Agency]])),COLUMNS($F$7:AD$7))))</f>
        <v/>
      </c>
      <c r="AE991" s="1069" t="str" cm="1">
        <f t="array" ref="AE991">IF($D991&lt;COLUMNS($F$7:AE$7),"",INDEX(TableDiv[[GASB]:[GASB]],_xlfn.AGGREGATE(15,3,(TableDiv[[Agency]:[Agency]]=$E991)/(TableDiv[[Agency]:[Agency]]=$E991)*(ROW(TableDiv[Agency])-ROW(TableDiv[[#Headers],[Agency]])),COLUMNS($F$7:AE$7))))</f>
        <v/>
      </c>
      <c r="AF991" s="1069" t="str" cm="1">
        <f t="array" ref="AF991">IF($D991&lt;COLUMNS($F$7:AF$7),"",INDEX(TableDiv[[GASB]:[GASB]],_xlfn.AGGREGATE(15,3,(TableDiv[[Agency]:[Agency]]=$E991)/(TableDiv[[Agency]:[Agency]]=$E991)*(ROW(TableDiv[Agency])-ROW(TableDiv[[#Headers],[Agency]])),COLUMNS($F$7:AF$7))))</f>
        <v/>
      </c>
      <c r="AG991" s="1069" t="str" cm="1">
        <f t="array" ref="AG991">IF($D991&lt;COLUMNS($F$7:AG$7),"",INDEX(TableDiv[[GASB]:[GASB]],_xlfn.AGGREGATE(15,3,(TableDiv[[Agency]:[Agency]]=$E991)/(TableDiv[[Agency]:[Agency]]=$E991)*(ROW(TableDiv[Agency])-ROW(TableDiv[[#Headers],[Agency]])),COLUMNS($F$7:AG$7))))</f>
        <v/>
      </c>
      <c r="AH991" s="1069" t="str" cm="1">
        <f t="array" ref="AH991">IF($D991&lt;COLUMNS($F$7:AH$7),"",INDEX(TableDiv[[GASB]:[GASB]],_xlfn.AGGREGATE(15,3,(TableDiv[[Agency]:[Agency]]=$E991)/(TableDiv[[Agency]:[Agency]]=$E991)*(ROW(TableDiv[Agency])-ROW(TableDiv[[#Headers],[Agency]])),COLUMNS($F$7:AH$7))))</f>
        <v/>
      </c>
      <c r="AI991" s="1069" t="str" cm="1">
        <f t="array" ref="AI991">IF($D991&lt;COLUMNS($F$7:AI$7),"",INDEX(TableDiv[[GASB]:[GASB]],_xlfn.AGGREGATE(15,3,(TableDiv[[Agency]:[Agency]]=$E991)/(TableDiv[[Agency]:[Agency]]=$E991)*(ROW(TableDiv[Agency])-ROW(TableDiv[[#Headers],[Agency]])),COLUMNS($F$7:AI$7))))</f>
        <v/>
      </c>
      <c r="AJ991" s="1069" t="str" cm="1">
        <f t="array" ref="AJ991">IF($D991&lt;COLUMNS($F$7:AJ$7),"",INDEX(TableDiv[[GASB]:[GASB]],_xlfn.AGGREGATE(15,3,(TableDiv[[Agency]:[Agency]]=$E991)/(TableDiv[[Agency]:[Agency]]=$E991)*(ROW(TableDiv[Agency])-ROW(TableDiv[[#Headers],[Agency]])),COLUMNS($F$7:AJ$7))))</f>
        <v/>
      </c>
      <c r="AK991" s="1069" t="str" cm="1">
        <f t="array" ref="AK991">IF($D991&lt;COLUMNS($F$7:AK$7),"",INDEX(TableDiv[[GASB]:[GASB]],_xlfn.AGGREGATE(15,3,(TableDiv[[Agency]:[Agency]]=$E991)/(TableDiv[[Agency]:[Agency]]=$E991)*(ROW(TableDiv[Agency])-ROW(TableDiv[[#Headers],[Agency]])),COLUMNS($F$7:AK$7))))</f>
        <v/>
      </c>
      <c r="AL991" s="1069" t="str" cm="1">
        <f t="array" ref="AL991">IF($D991&lt;COLUMNS($F$7:AL$7),"",INDEX(TableDiv[[GASB]:[GASB]],_xlfn.AGGREGATE(15,3,(TableDiv[[Agency]:[Agency]]=$E991)/(TableDiv[[Agency]:[Agency]]=$E991)*(ROW(TableDiv[Agency])-ROW(TableDiv[[#Headers],[Agency]])),COLUMNS($F$7:AL$7))))</f>
        <v/>
      </c>
      <c r="AM991" s="1069" t="str" cm="1">
        <f t="array" ref="AM991">IF($D991&lt;COLUMNS($F$7:AM$7),"",INDEX(TableDiv[[GASB]:[GASB]],_xlfn.AGGREGATE(15,3,(TableDiv[[Agency]:[Agency]]=$E991)/(TableDiv[[Agency]:[Agency]]=$E991)*(ROW(TableDiv[Agency])-ROW(TableDiv[[#Headers],[Agency]])),COLUMNS($F$7:AM$7))))</f>
        <v/>
      </c>
      <c r="AN991" s="1069"/>
      <c r="AO991" s="1069"/>
      <c r="AP991" s="1069"/>
      <c r="AQ991" s="1069"/>
      <c r="AR991" s="1069"/>
      <c r="AS991" s="1069"/>
    </row>
    <row r="992" spans="1:45">
      <c r="A992" s="1069"/>
      <c r="B992" s="1069"/>
      <c r="C992" s="1069"/>
      <c r="W992" s="1069" t="str" cm="1">
        <f t="array" ref="W992">IF($D992&lt;COLUMNS($F$7:W$7),"",INDEX(TableDiv[[GASB]:[GASB]],_xlfn.AGGREGATE(15,3,(TableDiv[[Agency]:[Agency]]=$E992)/(TableDiv[[Agency]:[Agency]]=$E992)*(ROW(TableDiv[Agency])-ROW(TableDiv[[#Headers],[Agency]])),COLUMNS($F$7:W$7))))</f>
        <v/>
      </c>
      <c r="X992" s="1069" t="str" cm="1">
        <f t="array" ref="X992">IF($D992&lt;COLUMNS($F$7:X$7),"",INDEX(TableDiv[[GASB]:[GASB]],_xlfn.AGGREGATE(15,3,(TableDiv[[Agency]:[Agency]]=$E992)/(TableDiv[[Agency]:[Agency]]=$E992)*(ROW(TableDiv[Agency])-ROW(TableDiv[[#Headers],[Agency]])),COLUMNS($F$7:X$7))))</f>
        <v/>
      </c>
      <c r="Y992" s="1069" t="str" cm="1">
        <f t="array" ref="Y992">IF($D992&lt;COLUMNS($F$7:Y$7),"",INDEX(TableDiv[[GASB]:[GASB]],_xlfn.AGGREGATE(15,3,(TableDiv[[Agency]:[Agency]]=$E992)/(TableDiv[[Agency]:[Agency]]=$E992)*(ROW(TableDiv[Agency])-ROW(TableDiv[[#Headers],[Agency]])),COLUMNS($F$7:Y$7))))</f>
        <v/>
      </c>
      <c r="Z992" s="1069" t="str" cm="1">
        <f t="array" ref="Z992">IF($D992&lt;COLUMNS($F$7:Z$7),"",INDEX(TableDiv[[GASB]:[GASB]],_xlfn.AGGREGATE(15,3,(TableDiv[[Agency]:[Agency]]=$E992)/(TableDiv[[Agency]:[Agency]]=$E992)*(ROW(TableDiv[Agency])-ROW(TableDiv[[#Headers],[Agency]])),COLUMNS($F$7:Z$7))))</f>
        <v/>
      </c>
      <c r="AA992" s="1069" t="str" cm="1">
        <f t="array" ref="AA992">IF($D992&lt;COLUMNS($F$7:AA$7),"",INDEX(TableDiv[[GASB]:[GASB]],_xlfn.AGGREGATE(15,3,(TableDiv[[Agency]:[Agency]]=$E992)/(TableDiv[[Agency]:[Agency]]=$E992)*(ROW(TableDiv[Agency])-ROW(TableDiv[[#Headers],[Agency]])),COLUMNS($F$7:AA$7))))</f>
        <v/>
      </c>
      <c r="AB992" s="1069" t="str" cm="1">
        <f t="array" ref="AB992">IF($D992&lt;COLUMNS($F$7:AB$7),"",INDEX(TableDiv[[GASB]:[GASB]],_xlfn.AGGREGATE(15,3,(TableDiv[[Agency]:[Agency]]=$E992)/(TableDiv[[Agency]:[Agency]]=$E992)*(ROW(TableDiv[Agency])-ROW(TableDiv[[#Headers],[Agency]])),COLUMNS($F$7:AB$7))))</f>
        <v/>
      </c>
      <c r="AC992" s="1069" t="str" cm="1">
        <f t="array" ref="AC992">IF($D992&lt;COLUMNS($F$7:AC$7),"",INDEX(TableDiv[[GASB]:[GASB]],_xlfn.AGGREGATE(15,3,(TableDiv[[Agency]:[Agency]]=$E992)/(TableDiv[[Agency]:[Agency]]=$E992)*(ROW(TableDiv[Agency])-ROW(TableDiv[[#Headers],[Agency]])),COLUMNS($F$7:AC$7))))</f>
        <v/>
      </c>
      <c r="AD992" s="1069" t="str" cm="1">
        <f t="array" ref="AD992">IF($D992&lt;COLUMNS($F$7:AD$7),"",INDEX(TableDiv[[GASB]:[GASB]],_xlfn.AGGREGATE(15,3,(TableDiv[[Agency]:[Agency]]=$E992)/(TableDiv[[Agency]:[Agency]]=$E992)*(ROW(TableDiv[Agency])-ROW(TableDiv[[#Headers],[Agency]])),COLUMNS($F$7:AD$7))))</f>
        <v/>
      </c>
      <c r="AE992" s="1069" t="str" cm="1">
        <f t="array" ref="AE992">IF($D992&lt;COLUMNS($F$7:AE$7),"",INDEX(TableDiv[[GASB]:[GASB]],_xlfn.AGGREGATE(15,3,(TableDiv[[Agency]:[Agency]]=$E992)/(TableDiv[[Agency]:[Agency]]=$E992)*(ROW(TableDiv[Agency])-ROW(TableDiv[[#Headers],[Agency]])),COLUMNS($F$7:AE$7))))</f>
        <v/>
      </c>
      <c r="AF992" s="1069" t="str" cm="1">
        <f t="array" ref="AF992">IF($D992&lt;COLUMNS($F$7:AF$7),"",INDEX(TableDiv[[GASB]:[GASB]],_xlfn.AGGREGATE(15,3,(TableDiv[[Agency]:[Agency]]=$E992)/(TableDiv[[Agency]:[Agency]]=$E992)*(ROW(TableDiv[Agency])-ROW(TableDiv[[#Headers],[Agency]])),COLUMNS($F$7:AF$7))))</f>
        <v/>
      </c>
      <c r="AG992" s="1069" t="str" cm="1">
        <f t="array" ref="AG992">IF($D992&lt;COLUMNS($F$7:AG$7),"",INDEX(TableDiv[[GASB]:[GASB]],_xlfn.AGGREGATE(15,3,(TableDiv[[Agency]:[Agency]]=$E992)/(TableDiv[[Agency]:[Agency]]=$E992)*(ROW(TableDiv[Agency])-ROW(TableDiv[[#Headers],[Agency]])),COLUMNS($F$7:AG$7))))</f>
        <v/>
      </c>
      <c r="AH992" s="1069" t="str" cm="1">
        <f t="array" ref="AH992">IF($D992&lt;COLUMNS($F$7:AH$7),"",INDEX(TableDiv[[GASB]:[GASB]],_xlfn.AGGREGATE(15,3,(TableDiv[[Agency]:[Agency]]=$E992)/(TableDiv[[Agency]:[Agency]]=$E992)*(ROW(TableDiv[Agency])-ROW(TableDiv[[#Headers],[Agency]])),COLUMNS($F$7:AH$7))))</f>
        <v/>
      </c>
      <c r="AI992" s="1069" t="str" cm="1">
        <f t="array" ref="AI992">IF($D992&lt;COLUMNS($F$7:AI$7),"",INDEX(TableDiv[[GASB]:[GASB]],_xlfn.AGGREGATE(15,3,(TableDiv[[Agency]:[Agency]]=$E992)/(TableDiv[[Agency]:[Agency]]=$E992)*(ROW(TableDiv[Agency])-ROW(TableDiv[[#Headers],[Agency]])),COLUMNS($F$7:AI$7))))</f>
        <v/>
      </c>
      <c r="AJ992" s="1069" t="str" cm="1">
        <f t="array" ref="AJ992">IF($D992&lt;COLUMNS($F$7:AJ$7),"",INDEX(TableDiv[[GASB]:[GASB]],_xlfn.AGGREGATE(15,3,(TableDiv[[Agency]:[Agency]]=$E992)/(TableDiv[[Agency]:[Agency]]=$E992)*(ROW(TableDiv[Agency])-ROW(TableDiv[[#Headers],[Agency]])),COLUMNS($F$7:AJ$7))))</f>
        <v/>
      </c>
      <c r="AK992" s="1069" t="str" cm="1">
        <f t="array" ref="AK992">IF($D992&lt;COLUMNS($F$7:AK$7),"",INDEX(TableDiv[[GASB]:[GASB]],_xlfn.AGGREGATE(15,3,(TableDiv[[Agency]:[Agency]]=$E992)/(TableDiv[[Agency]:[Agency]]=$E992)*(ROW(TableDiv[Agency])-ROW(TableDiv[[#Headers],[Agency]])),COLUMNS($F$7:AK$7))))</f>
        <v/>
      </c>
      <c r="AL992" s="1069" t="str" cm="1">
        <f t="array" ref="AL992">IF($D992&lt;COLUMNS($F$7:AL$7),"",INDEX(TableDiv[[GASB]:[GASB]],_xlfn.AGGREGATE(15,3,(TableDiv[[Agency]:[Agency]]=$E992)/(TableDiv[[Agency]:[Agency]]=$E992)*(ROW(TableDiv[Agency])-ROW(TableDiv[[#Headers],[Agency]])),COLUMNS($F$7:AL$7))))</f>
        <v/>
      </c>
      <c r="AM992" s="1069" t="str" cm="1">
        <f t="array" ref="AM992">IF($D992&lt;COLUMNS($F$7:AM$7),"",INDEX(TableDiv[[GASB]:[GASB]],_xlfn.AGGREGATE(15,3,(TableDiv[[Agency]:[Agency]]=$E992)/(TableDiv[[Agency]:[Agency]]=$E992)*(ROW(TableDiv[Agency])-ROW(TableDiv[[#Headers],[Agency]])),COLUMNS($F$7:AM$7))))</f>
        <v/>
      </c>
      <c r="AN992" s="1069"/>
      <c r="AO992" s="1069"/>
      <c r="AP992" s="1069"/>
      <c r="AQ992" s="1069"/>
      <c r="AR992" s="1069"/>
      <c r="AS992" s="1069"/>
    </row>
    <row r="993" spans="1:45">
      <c r="A993" s="1069"/>
      <c r="B993" s="1069"/>
      <c r="C993" s="1069"/>
      <c r="W993" s="1069" t="str" cm="1">
        <f t="array" ref="W993">IF($D993&lt;COLUMNS($F$7:W$7),"",INDEX(TableDiv[[GASB]:[GASB]],_xlfn.AGGREGATE(15,3,(TableDiv[[Agency]:[Agency]]=$E993)/(TableDiv[[Agency]:[Agency]]=$E993)*(ROW(TableDiv[Agency])-ROW(TableDiv[[#Headers],[Agency]])),COLUMNS($F$7:W$7))))</f>
        <v/>
      </c>
      <c r="X993" s="1069" t="str" cm="1">
        <f t="array" ref="X993">IF($D993&lt;COLUMNS($F$7:X$7),"",INDEX(TableDiv[[GASB]:[GASB]],_xlfn.AGGREGATE(15,3,(TableDiv[[Agency]:[Agency]]=$E993)/(TableDiv[[Agency]:[Agency]]=$E993)*(ROW(TableDiv[Agency])-ROW(TableDiv[[#Headers],[Agency]])),COLUMNS($F$7:X$7))))</f>
        <v/>
      </c>
      <c r="Y993" s="1069" t="str" cm="1">
        <f t="array" ref="Y993">IF($D993&lt;COLUMNS($F$7:Y$7),"",INDEX(TableDiv[[GASB]:[GASB]],_xlfn.AGGREGATE(15,3,(TableDiv[[Agency]:[Agency]]=$E993)/(TableDiv[[Agency]:[Agency]]=$E993)*(ROW(TableDiv[Agency])-ROW(TableDiv[[#Headers],[Agency]])),COLUMNS($F$7:Y$7))))</f>
        <v/>
      </c>
      <c r="Z993" s="1069" t="str" cm="1">
        <f t="array" ref="Z993">IF($D993&lt;COLUMNS($F$7:Z$7),"",INDEX(TableDiv[[GASB]:[GASB]],_xlfn.AGGREGATE(15,3,(TableDiv[[Agency]:[Agency]]=$E993)/(TableDiv[[Agency]:[Agency]]=$E993)*(ROW(TableDiv[Agency])-ROW(TableDiv[[#Headers],[Agency]])),COLUMNS($F$7:Z$7))))</f>
        <v/>
      </c>
      <c r="AA993" s="1069" t="str" cm="1">
        <f t="array" ref="AA993">IF($D993&lt;COLUMNS($F$7:AA$7),"",INDEX(TableDiv[[GASB]:[GASB]],_xlfn.AGGREGATE(15,3,(TableDiv[[Agency]:[Agency]]=$E993)/(TableDiv[[Agency]:[Agency]]=$E993)*(ROW(TableDiv[Agency])-ROW(TableDiv[[#Headers],[Agency]])),COLUMNS($F$7:AA$7))))</f>
        <v/>
      </c>
      <c r="AB993" s="1069" t="str" cm="1">
        <f t="array" ref="AB993">IF($D993&lt;COLUMNS($F$7:AB$7),"",INDEX(TableDiv[[GASB]:[GASB]],_xlfn.AGGREGATE(15,3,(TableDiv[[Agency]:[Agency]]=$E993)/(TableDiv[[Agency]:[Agency]]=$E993)*(ROW(TableDiv[Agency])-ROW(TableDiv[[#Headers],[Agency]])),COLUMNS($F$7:AB$7))))</f>
        <v/>
      </c>
      <c r="AC993" s="1069" t="str" cm="1">
        <f t="array" ref="AC993">IF($D993&lt;COLUMNS($F$7:AC$7),"",INDEX(TableDiv[[GASB]:[GASB]],_xlfn.AGGREGATE(15,3,(TableDiv[[Agency]:[Agency]]=$E993)/(TableDiv[[Agency]:[Agency]]=$E993)*(ROW(TableDiv[Agency])-ROW(TableDiv[[#Headers],[Agency]])),COLUMNS($F$7:AC$7))))</f>
        <v/>
      </c>
      <c r="AD993" s="1069" t="str" cm="1">
        <f t="array" ref="AD993">IF($D993&lt;COLUMNS($F$7:AD$7),"",INDEX(TableDiv[[GASB]:[GASB]],_xlfn.AGGREGATE(15,3,(TableDiv[[Agency]:[Agency]]=$E993)/(TableDiv[[Agency]:[Agency]]=$E993)*(ROW(TableDiv[Agency])-ROW(TableDiv[[#Headers],[Agency]])),COLUMNS($F$7:AD$7))))</f>
        <v/>
      </c>
      <c r="AE993" s="1069" t="str" cm="1">
        <f t="array" ref="AE993">IF($D993&lt;COLUMNS($F$7:AE$7),"",INDEX(TableDiv[[GASB]:[GASB]],_xlfn.AGGREGATE(15,3,(TableDiv[[Agency]:[Agency]]=$E993)/(TableDiv[[Agency]:[Agency]]=$E993)*(ROW(TableDiv[Agency])-ROW(TableDiv[[#Headers],[Agency]])),COLUMNS($F$7:AE$7))))</f>
        <v/>
      </c>
      <c r="AF993" s="1069" t="str" cm="1">
        <f t="array" ref="AF993">IF($D993&lt;COLUMNS($F$7:AF$7),"",INDEX(TableDiv[[GASB]:[GASB]],_xlfn.AGGREGATE(15,3,(TableDiv[[Agency]:[Agency]]=$E993)/(TableDiv[[Agency]:[Agency]]=$E993)*(ROW(TableDiv[Agency])-ROW(TableDiv[[#Headers],[Agency]])),COLUMNS($F$7:AF$7))))</f>
        <v/>
      </c>
      <c r="AG993" s="1069" t="str" cm="1">
        <f t="array" ref="AG993">IF($D993&lt;COLUMNS($F$7:AG$7),"",INDEX(TableDiv[[GASB]:[GASB]],_xlfn.AGGREGATE(15,3,(TableDiv[[Agency]:[Agency]]=$E993)/(TableDiv[[Agency]:[Agency]]=$E993)*(ROW(TableDiv[Agency])-ROW(TableDiv[[#Headers],[Agency]])),COLUMNS($F$7:AG$7))))</f>
        <v/>
      </c>
      <c r="AH993" s="1069" t="str" cm="1">
        <f t="array" ref="AH993">IF($D993&lt;COLUMNS($F$7:AH$7),"",INDEX(TableDiv[[GASB]:[GASB]],_xlfn.AGGREGATE(15,3,(TableDiv[[Agency]:[Agency]]=$E993)/(TableDiv[[Agency]:[Agency]]=$E993)*(ROW(TableDiv[Agency])-ROW(TableDiv[[#Headers],[Agency]])),COLUMNS($F$7:AH$7))))</f>
        <v/>
      </c>
      <c r="AI993" s="1069" t="str" cm="1">
        <f t="array" ref="AI993">IF($D993&lt;COLUMNS($F$7:AI$7),"",INDEX(TableDiv[[GASB]:[GASB]],_xlfn.AGGREGATE(15,3,(TableDiv[[Agency]:[Agency]]=$E993)/(TableDiv[[Agency]:[Agency]]=$E993)*(ROW(TableDiv[Agency])-ROW(TableDiv[[#Headers],[Agency]])),COLUMNS($F$7:AI$7))))</f>
        <v/>
      </c>
      <c r="AJ993" s="1069" t="str" cm="1">
        <f t="array" ref="AJ993">IF($D993&lt;COLUMNS($F$7:AJ$7),"",INDEX(TableDiv[[GASB]:[GASB]],_xlfn.AGGREGATE(15,3,(TableDiv[[Agency]:[Agency]]=$E993)/(TableDiv[[Agency]:[Agency]]=$E993)*(ROW(TableDiv[Agency])-ROW(TableDiv[[#Headers],[Agency]])),COLUMNS($F$7:AJ$7))))</f>
        <v/>
      </c>
      <c r="AK993" s="1069" t="str" cm="1">
        <f t="array" ref="AK993">IF($D993&lt;COLUMNS($F$7:AK$7),"",INDEX(TableDiv[[GASB]:[GASB]],_xlfn.AGGREGATE(15,3,(TableDiv[[Agency]:[Agency]]=$E993)/(TableDiv[[Agency]:[Agency]]=$E993)*(ROW(TableDiv[Agency])-ROW(TableDiv[[#Headers],[Agency]])),COLUMNS($F$7:AK$7))))</f>
        <v/>
      </c>
      <c r="AL993" s="1069" t="str" cm="1">
        <f t="array" ref="AL993">IF($D993&lt;COLUMNS($F$7:AL$7),"",INDEX(TableDiv[[GASB]:[GASB]],_xlfn.AGGREGATE(15,3,(TableDiv[[Agency]:[Agency]]=$E993)/(TableDiv[[Agency]:[Agency]]=$E993)*(ROW(TableDiv[Agency])-ROW(TableDiv[[#Headers],[Agency]])),COLUMNS($F$7:AL$7))))</f>
        <v/>
      </c>
      <c r="AM993" s="1069" t="str" cm="1">
        <f t="array" ref="AM993">IF($D993&lt;COLUMNS($F$7:AM$7),"",INDEX(TableDiv[[GASB]:[GASB]],_xlfn.AGGREGATE(15,3,(TableDiv[[Agency]:[Agency]]=$E993)/(TableDiv[[Agency]:[Agency]]=$E993)*(ROW(TableDiv[Agency])-ROW(TableDiv[[#Headers],[Agency]])),COLUMNS($F$7:AM$7))))</f>
        <v/>
      </c>
      <c r="AN993" s="1069"/>
      <c r="AO993" s="1069"/>
      <c r="AP993" s="1069"/>
      <c r="AQ993" s="1069"/>
      <c r="AR993" s="1069"/>
      <c r="AS993" s="1069"/>
    </row>
    <row r="994" spans="1:45">
      <c r="A994" s="1069"/>
      <c r="B994" s="1069"/>
      <c r="C994" s="1069"/>
      <c r="W994" s="1069" t="str" cm="1">
        <f t="array" ref="W994">IF($D994&lt;COLUMNS($F$7:W$7),"",INDEX(TableDiv[[GASB]:[GASB]],_xlfn.AGGREGATE(15,3,(TableDiv[[Agency]:[Agency]]=$E994)/(TableDiv[[Agency]:[Agency]]=$E994)*(ROW(TableDiv[Agency])-ROW(TableDiv[[#Headers],[Agency]])),COLUMNS($F$7:W$7))))</f>
        <v/>
      </c>
      <c r="X994" s="1069" t="str" cm="1">
        <f t="array" ref="X994">IF($D994&lt;COLUMNS($F$7:X$7),"",INDEX(TableDiv[[GASB]:[GASB]],_xlfn.AGGREGATE(15,3,(TableDiv[[Agency]:[Agency]]=$E994)/(TableDiv[[Agency]:[Agency]]=$E994)*(ROW(TableDiv[Agency])-ROW(TableDiv[[#Headers],[Agency]])),COLUMNS($F$7:X$7))))</f>
        <v/>
      </c>
      <c r="Y994" s="1069" t="str" cm="1">
        <f t="array" ref="Y994">IF($D994&lt;COLUMNS($F$7:Y$7),"",INDEX(TableDiv[[GASB]:[GASB]],_xlfn.AGGREGATE(15,3,(TableDiv[[Agency]:[Agency]]=$E994)/(TableDiv[[Agency]:[Agency]]=$E994)*(ROW(TableDiv[Agency])-ROW(TableDiv[[#Headers],[Agency]])),COLUMNS($F$7:Y$7))))</f>
        <v/>
      </c>
      <c r="Z994" s="1069" t="str" cm="1">
        <f t="array" ref="Z994">IF($D994&lt;COLUMNS($F$7:Z$7),"",INDEX(TableDiv[[GASB]:[GASB]],_xlfn.AGGREGATE(15,3,(TableDiv[[Agency]:[Agency]]=$E994)/(TableDiv[[Agency]:[Agency]]=$E994)*(ROW(TableDiv[Agency])-ROW(TableDiv[[#Headers],[Agency]])),COLUMNS($F$7:Z$7))))</f>
        <v/>
      </c>
      <c r="AA994" s="1069" t="str" cm="1">
        <f t="array" ref="AA994">IF($D994&lt;COLUMNS($F$7:AA$7),"",INDEX(TableDiv[[GASB]:[GASB]],_xlfn.AGGREGATE(15,3,(TableDiv[[Agency]:[Agency]]=$E994)/(TableDiv[[Agency]:[Agency]]=$E994)*(ROW(TableDiv[Agency])-ROW(TableDiv[[#Headers],[Agency]])),COLUMNS($F$7:AA$7))))</f>
        <v/>
      </c>
      <c r="AB994" s="1069" t="str" cm="1">
        <f t="array" ref="AB994">IF($D994&lt;COLUMNS($F$7:AB$7),"",INDEX(TableDiv[[GASB]:[GASB]],_xlfn.AGGREGATE(15,3,(TableDiv[[Agency]:[Agency]]=$E994)/(TableDiv[[Agency]:[Agency]]=$E994)*(ROW(TableDiv[Agency])-ROW(TableDiv[[#Headers],[Agency]])),COLUMNS($F$7:AB$7))))</f>
        <v/>
      </c>
      <c r="AC994" s="1069" t="str" cm="1">
        <f t="array" ref="AC994">IF($D994&lt;COLUMNS($F$7:AC$7),"",INDEX(TableDiv[[GASB]:[GASB]],_xlfn.AGGREGATE(15,3,(TableDiv[[Agency]:[Agency]]=$E994)/(TableDiv[[Agency]:[Agency]]=$E994)*(ROW(TableDiv[Agency])-ROW(TableDiv[[#Headers],[Agency]])),COLUMNS($F$7:AC$7))))</f>
        <v/>
      </c>
      <c r="AD994" s="1069" t="str" cm="1">
        <f t="array" ref="AD994">IF($D994&lt;COLUMNS($F$7:AD$7),"",INDEX(TableDiv[[GASB]:[GASB]],_xlfn.AGGREGATE(15,3,(TableDiv[[Agency]:[Agency]]=$E994)/(TableDiv[[Agency]:[Agency]]=$E994)*(ROW(TableDiv[Agency])-ROW(TableDiv[[#Headers],[Agency]])),COLUMNS($F$7:AD$7))))</f>
        <v/>
      </c>
      <c r="AE994" s="1069" t="str" cm="1">
        <f t="array" ref="AE994">IF($D994&lt;COLUMNS($F$7:AE$7),"",INDEX(TableDiv[[GASB]:[GASB]],_xlfn.AGGREGATE(15,3,(TableDiv[[Agency]:[Agency]]=$E994)/(TableDiv[[Agency]:[Agency]]=$E994)*(ROW(TableDiv[Agency])-ROW(TableDiv[[#Headers],[Agency]])),COLUMNS($F$7:AE$7))))</f>
        <v/>
      </c>
      <c r="AF994" s="1069" t="str" cm="1">
        <f t="array" ref="AF994">IF($D994&lt;COLUMNS($F$7:AF$7),"",INDEX(TableDiv[[GASB]:[GASB]],_xlfn.AGGREGATE(15,3,(TableDiv[[Agency]:[Agency]]=$E994)/(TableDiv[[Agency]:[Agency]]=$E994)*(ROW(TableDiv[Agency])-ROW(TableDiv[[#Headers],[Agency]])),COLUMNS($F$7:AF$7))))</f>
        <v/>
      </c>
      <c r="AG994" s="1069" t="str" cm="1">
        <f t="array" ref="AG994">IF($D994&lt;COLUMNS($F$7:AG$7),"",INDEX(TableDiv[[GASB]:[GASB]],_xlfn.AGGREGATE(15,3,(TableDiv[[Agency]:[Agency]]=$E994)/(TableDiv[[Agency]:[Agency]]=$E994)*(ROW(TableDiv[Agency])-ROW(TableDiv[[#Headers],[Agency]])),COLUMNS($F$7:AG$7))))</f>
        <v/>
      </c>
      <c r="AH994" s="1069" t="str" cm="1">
        <f t="array" ref="AH994">IF($D994&lt;COLUMNS($F$7:AH$7),"",INDEX(TableDiv[[GASB]:[GASB]],_xlfn.AGGREGATE(15,3,(TableDiv[[Agency]:[Agency]]=$E994)/(TableDiv[[Agency]:[Agency]]=$E994)*(ROW(TableDiv[Agency])-ROW(TableDiv[[#Headers],[Agency]])),COLUMNS($F$7:AH$7))))</f>
        <v/>
      </c>
      <c r="AI994" s="1069" t="str" cm="1">
        <f t="array" ref="AI994">IF($D994&lt;COLUMNS($F$7:AI$7),"",INDEX(TableDiv[[GASB]:[GASB]],_xlfn.AGGREGATE(15,3,(TableDiv[[Agency]:[Agency]]=$E994)/(TableDiv[[Agency]:[Agency]]=$E994)*(ROW(TableDiv[Agency])-ROW(TableDiv[[#Headers],[Agency]])),COLUMNS($F$7:AI$7))))</f>
        <v/>
      </c>
      <c r="AJ994" s="1069" t="str" cm="1">
        <f t="array" ref="AJ994">IF($D994&lt;COLUMNS($F$7:AJ$7),"",INDEX(TableDiv[[GASB]:[GASB]],_xlfn.AGGREGATE(15,3,(TableDiv[[Agency]:[Agency]]=$E994)/(TableDiv[[Agency]:[Agency]]=$E994)*(ROW(TableDiv[Agency])-ROW(TableDiv[[#Headers],[Agency]])),COLUMNS($F$7:AJ$7))))</f>
        <v/>
      </c>
      <c r="AK994" s="1069" t="str" cm="1">
        <f t="array" ref="AK994">IF($D994&lt;COLUMNS($F$7:AK$7),"",INDEX(TableDiv[[GASB]:[GASB]],_xlfn.AGGREGATE(15,3,(TableDiv[[Agency]:[Agency]]=$E994)/(TableDiv[[Agency]:[Agency]]=$E994)*(ROW(TableDiv[Agency])-ROW(TableDiv[[#Headers],[Agency]])),COLUMNS($F$7:AK$7))))</f>
        <v/>
      </c>
      <c r="AL994" s="1069" t="str" cm="1">
        <f t="array" ref="AL994">IF($D994&lt;COLUMNS($F$7:AL$7),"",INDEX(TableDiv[[GASB]:[GASB]],_xlfn.AGGREGATE(15,3,(TableDiv[[Agency]:[Agency]]=$E994)/(TableDiv[[Agency]:[Agency]]=$E994)*(ROW(TableDiv[Agency])-ROW(TableDiv[[#Headers],[Agency]])),COLUMNS($F$7:AL$7))))</f>
        <v/>
      </c>
      <c r="AM994" s="1069" t="str" cm="1">
        <f t="array" ref="AM994">IF($D994&lt;COLUMNS($F$7:AM$7),"",INDEX(TableDiv[[GASB]:[GASB]],_xlfn.AGGREGATE(15,3,(TableDiv[[Agency]:[Agency]]=$E994)/(TableDiv[[Agency]:[Agency]]=$E994)*(ROW(TableDiv[Agency])-ROW(TableDiv[[#Headers],[Agency]])),COLUMNS($F$7:AM$7))))</f>
        <v/>
      </c>
      <c r="AN994" s="1069"/>
      <c r="AO994" s="1069"/>
      <c r="AP994" s="1069"/>
      <c r="AQ994" s="1069"/>
      <c r="AR994" s="1069"/>
      <c r="AS994" s="1069"/>
    </row>
    <row r="995" spans="1:45">
      <c r="A995" s="1069"/>
      <c r="B995" s="1069"/>
      <c r="C995" s="1069"/>
      <c r="W995" s="1069" t="str" cm="1">
        <f t="array" ref="W995">IF($D995&lt;COLUMNS($F$7:W$7),"",INDEX(TableDiv[[GASB]:[GASB]],_xlfn.AGGREGATE(15,3,(TableDiv[[Agency]:[Agency]]=$E995)/(TableDiv[[Agency]:[Agency]]=$E995)*(ROW(TableDiv[Agency])-ROW(TableDiv[[#Headers],[Agency]])),COLUMNS($F$7:W$7))))</f>
        <v/>
      </c>
      <c r="X995" s="1069" t="str" cm="1">
        <f t="array" ref="X995">IF($D995&lt;COLUMNS($F$7:X$7),"",INDEX(TableDiv[[GASB]:[GASB]],_xlfn.AGGREGATE(15,3,(TableDiv[[Agency]:[Agency]]=$E995)/(TableDiv[[Agency]:[Agency]]=$E995)*(ROW(TableDiv[Agency])-ROW(TableDiv[[#Headers],[Agency]])),COLUMNS($F$7:X$7))))</f>
        <v/>
      </c>
      <c r="Y995" s="1069" t="str" cm="1">
        <f t="array" ref="Y995">IF($D995&lt;COLUMNS($F$7:Y$7),"",INDEX(TableDiv[[GASB]:[GASB]],_xlfn.AGGREGATE(15,3,(TableDiv[[Agency]:[Agency]]=$E995)/(TableDiv[[Agency]:[Agency]]=$E995)*(ROW(TableDiv[Agency])-ROW(TableDiv[[#Headers],[Agency]])),COLUMNS($F$7:Y$7))))</f>
        <v/>
      </c>
      <c r="Z995" s="1069" t="str" cm="1">
        <f t="array" ref="Z995">IF($D995&lt;COLUMNS($F$7:Z$7),"",INDEX(TableDiv[[GASB]:[GASB]],_xlfn.AGGREGATE(15,3,(TableDiv[[Agency]:[Agency]]=$E995)/(TableDiv[[Agency]:[Agency]]=$E995)*(ROW(TableDiv[Agency])-ROW(TableDiv[[#Headers],[Agency]])),COLUMNS($F$7:Z$7))))</f>
        <v/>
      </c>
      <c r="AA995" s="1069" t="str" cm="1">
        <f t="array" ref="AA995">IF($D995&lt;COLUMNS($F$7:AA$7),"",INDEX(TableDiv[[GASB]:[GASB]],_xlfn.AGGREGATE(15,3,(TableDiv[[Agency]:[Agency]]=$E995)/(TableDiv[[Agency]:[Agency]]=$E995)*(ROW(TableDiv[Agency])-ROW(TableDiv[[#Headers],[Agency]])),COLUMNS($F$7:AA$7))))</f>
        <v/>
      </c>
      <c r="AB995" s="1069" t="str" cm="1">
        <f t="array" ref="AB995">IF($D995&lt;COLUMNS($F$7:AB$7),"",INDEX(TableDiv[[GASB]:[GASB]],_xlfn.AGGREGATE(15,3,(TableDiv[[Agency]:[Agency]]=$E995)/(TableDiv[[Agency]:[Agency]]=$E995)*(ROW(TableDiv[Agency])-ROW(TableDiv[[#Headers],[Agency]])),COLUMNS($F$7:AB$7))))</f>
        <v/>
      </c>
      <c r="AC995" s="1069" t="str" cm="1">
        <f t="array" ref="AC995">IF($D995&lt;COLUMNS($F$7:AC$7),"",INDEX(TableDiv[[GASB]:[GASB]],_xlfn.AGGREGATE(15,3,(TableDiv[[Agency]:[Agency]]=$E995)/(TableDiv[[Agency]:[Agency]]=$E995)*(ROW(TableDiv[Agency])-ROW(TableDiv[[#Headers],[Agency]])),COLUMNS($F$7:AC$7))))</f>
        <v/>
      </c>
      <c r="AD995" s="1069" t="str" cm="1">
        <f t="array" ref="AD995">IF($D995&lt;COLUMNS($F$7:AD$7),"",INDEX(TableDiv[[GASB]:[GASB]],_xlfn.AGGREGATE(15,3,(TableDiv[[Agency]:[Agency]]=$E995)/(TableDiv[[Agency]:[Agency]]=$E995)*(ROW(TableDiv[Agency])-ROW(TableDiv[[#Headers],[Agency]])),COLUMNS($F$7:AD$7))))</f>
        <v/>
      </c>
      <c r="AE995" s="1069" t="str" cm="1">
        <f t="array" ref="AE995">IF($D995&lt;COLUMNS($F$7:AE$7),"",INDEX(TableDiv[[GASB]:[GASB]],_xlfn.AGGREGATE(15,3,(TableDiv[[Agency]:[Agency]]=$E995)/(TableDiv[[Agency]:[Agency]]=$E995)*(ROW(TableDiv[Agency])-ROW(TableDiv[[#Headers],[Agency]])),COLUMNS($F$7:AE$7))))</f>
        <v/>
      </c>
      <c r="AF995" s="1069" t="str" cm="1">
        <f t="array" ref="AF995">IF($D995&lt;COLUMNS($F$7:AF$7),"",INDEX(TableDiv[[GASB]:[GASB]],_xlfn.AGGREGATE(15,3,(TableDiv[[Agency]:[Agency]]=$E995)/(TableDiv[[Agency]:[Agency]]=$E995)*(ROW(TableDiv[Agency])-ROW(TableDiv[[#Headers],[Agency]])),COLUMNS($F$7:AF$7))))</f>
        <v/>
      </c>
      <c r="AG995" s="1069" t="str" cm="1">
        <f t="array" ref="AG995">IF($D995&lt;COLUMNS($F$7:AG$7),"",INDEX(TableDiv[[GASB]:[GASB]],_xlfn.AGGREGATE(15,3,(TableDiv[[Agency]:[Agency]]=$E995)/(TableDiv[[Agency]:[Agency]]=$E995)*(ROW(TableDiv[Agency])-ROW(TableDiv[[#Headers],[Agency]])),COLUMNS($F$7:AG$7))))</f>
        <v/>
      </c>
      <c r="AH995" s="1069" t="str" cm="1">
        <f t="array" ref="AH995">IF($D995&lt;COLUMNS($F$7:AH$7),"",INDEX(TableDiv[[GASB]:[GASB]],_xlfn.AGGREGATE(15,3,(TableDiv[[Agency]:[Agency]]=$E995)/(TableDiv[[Agency]:[Agency]]=$E995)*(ROW(TableDiv[Agency])-ROW(TableDiv[[#Headers],[Agency]])),COLUMNS($F$7:AH$7))))</f>
        <v/>
      </c>
      <c r="AI995" s="1069" t="str" cm="1">
        <f t="array" ref="AI995">IF($D995&lt;COLUMNS($F$7:AI$7),"",INDEX(TableDiv[[GASB]:[GASB]],_xlfn.AGGREGATE(15,3,(TableDiv[[Agency]:[Agency]]=$E995)/(TableDiv[[Agency]:[Agency]]=$E995)*(ROW(TableDiv[Agency])-ROW(TableDiv[[#Headers],[Agency]])),COLUMNS($F$7:AI$7))))</f>
        <v/>
      </c>
      <c r="AJ995" s="1069" t="str" cm="1">
        <f t="array" ref="AJ995">IF($D995&lt;COLUMNS($F$7:AJ$7),"",INDEX(TableDiv[[GASB]:[GASB]],_xlfn.AGGREGATE(15,3,(TableDiv[[Agency]:[Agency]]=$E995)/(TableDiv[[Agency]:[Agency]]=$E995)*(ROW(TableDiv[Agency])-ROW(TableDiv[[#Headers],[Agency]])),COLUMNS($F$7:AJ$7))))</f>
        <v/>
      </c>
      <c r="AK995" s="1069" t="str" cm="1">
        <f t="array" ref="AK995">IF($D995&lt;COLUMNS($F$7:AK$7),"",INDEX(TableDiv[[GASB]:[GASB]],_xlfn.AGGREGATE(15,3,(TableDiv[[Agency]:[Agency]]=$E995)/(TableDiv[[Agency]:[Agency]]=$E995)*(ROW(TableDiv[Agency])-ROW(TableDiv[[#Headers],[Agency]])),COLUMNS($F$7:AK$7))))</f>
        <v/>
      </c>
      <c r="AL995" s="1069" t="str" cm="1">
        <f t="array" ref="AL995">IF($D995&lt;COLUMNS($F$7:AL$7),"",INDEX(TableDiv[[GASB]:[GASB]],_xlfn.AGGREGATE(15,3,(TableDiv[[Agency]:[Agency]]=$E995)/(TableDiv[[Agency]:[Agency]]=$E995)*(ROW(TableDiv[Agency])-ROW(TableDiv[[#Headers],[Agency]])),COLUMNS($F$7:AL$7))))</f>
        <v/>
      </c>
      <c r="AM995" s="1069" t="str" cm="1">
        <f t="array" ref="AM995">IF($D995&lt;COLUMNS($F$7:AM$7),"",INDEX(TableDiv[[GASB]:[GASB]],_xlfn.AGGREGATE(15,3,(TableDiv[[Agency]:[Agency]]=$E995)/(TableDiv[[Agency]:[Agency]]=$E995)*(ROW(TableDiv[Agency])-ROW(TableDiv[[#Headers],[Agency]])),COLUMNS($F$7:AM$7))))</f>
        <v/>
      </c>
      <c r="AN995" s="1069"/>
      <c r="AO995" s="1069"/>
      <c r="AP995" s="1069"/>
      <c r="AQ995" s="1069"/>
      <c r="AR995" s="1069"/>
      <c r="AS995" s="1069"/>
    </row>
    <row r="996" spans="1:45">
      <c r="A996" s="1069"/>
      <c r="B996" s="1069"/>
      <c r="C996" s="1069"/>
      <c r="W996" s="1069" t="str" cm="1">
        <f t="array" ref="W996">IF($D996&lt;COLUMNS($F$7:W$7),"",INDEX(TableDiv[[GASB]:[GASB]],_xlfn.AGGREGATE(15,3,(TableDiv[[Agency]:[Agency]]=$E996)/(TableDiv[[Agency]:[Agency]]=$E996)*(ROW(TableDiv[Agency])-ROW(TableDiv[[#Headers],[Agency]])),COLUMNS($F$7:W$7))))</f>
        <v/>
      </c>
      <c r="X996" s="1069" t="str" cm="1">
        <f t="array" ref="X996">IF($D996&lt;COLUMNS($F$7:X$7),"",INDEX(TableDiv[[GASB]:[GASB]],_xlfn.AGGREGATE(15,3,(TableDiv[[Agency]:[Agency]]=$E996)/(TableDiv[[Agency]:[Agency]]=$E996)*(ROW(TableDiv[Agency])-ROW(TableDiv[[#Headers],[Agency]])),COLUMNS($F$7:X$7))))</f>
        <v/>
      </c>
      <c r="Y996" s="1069" t="str" cm="1">
        <f t="array" ref="Y996">IF($D996&lt;COLUMNS($F$7:Y$7),"",INDEX(TableDiv[[GASB]:[GASB]],_xlfn.AGGREGATE(15,3,(TableDiv[[Agency]:[Agency]]=$E996)/(TableDiv[[Agency]:[Agency]]=$E996)*(ROW(TableDiv[Agency])-ROW(TableDiv[[#Headers],[Agency]])),COLUMNS($F$7:Y$7))))</f>
        <v/>
      </c>
      <c r="Z996" s="1069" t="str" cm="1">
        <f t="array" ref="Z996">IF($D996&lt;COLUMNS($F$7:Z$7),"",INDEX(TableDiv[[GASB]:[GASB]],_xlfn.AGGREGATE(15,3,(TableDiv[[Agency]:[Agency]]=$E996)/(TableDiv[[Agency]:[Agency]]=$E996)*(ROW(TableDiv[Agency])-ROW(TableDiv[[#Headers],[Agency]])),COLUMNS($F$7:Z$7))))</f>
        <v/>
      </c>
      <c r="AA996" s="1069" t="str" cm="1">
        <f t="array" ref="AA996">IF($D996&lt;COLUMNS($F$7:AA$7),"",INDEX(TableDiv[[GASB]:[GASB]],_xlfn.AGGREGATE(15,3,(TableDiv[[Agency]:[Agency]]=$E996)/(TableDiv[[Agency]:[Agency]]=$E996)*(ROW(TableDiv[Agency])-ROW(TableDiv[[#Headers],[Agency]])),COLUMNS($F$7:AA$7))))</f>
        <v/>
      </c>
      <c r="AB996" s="1069" t="str" cm="1">
        <f t="array" ref="AB996">IF($D996&lt;COLUMNS($F$7:AB$7),"",INDEX(TableDiv[[GASB]:[GASB]],_xlfn.AGGREGATE(15,3,(TableDiv[[Agency]:[Agency]]=$E996)/(TableDiv[[Agency]:[Agency]]=$E996)*(ROW(TableDiv[Agency])-ROW(TableDiv[[#Headers],[Agency]])),COLUMNS($F$7:AB$7))))</f>
        <v/>
      </c>
      <c r="AC996" s="1069" t="str" cm="1">
        <f t="array" ref="AC996">IF($D996&lt;COLUMNS($F$7:AC$7),"",INDEX(TableDiv[[GASB]:[GASB]],_xlfn.AGGREGATE(15,3,(TableDiv[[Agency]:[Agency]]=$E996)/(TableDiv[[Agency]:[Agency]]=$E996)*(ROW(TableDiv[Agency])-ROW(TableDiv[[#Headers],[Agency]])),COLUMNS($F$7:AC$7))))</f>
        <v/>
      </c>
      <c r="AD996" s="1069" t="str" cm="1">
        <f t="array" ref="AD996">IF($D996&lt;COLUMNS($F$7:AD$7),"",INDEX(TableDiv[[GASB]:[GASB]],_xlfn.AGGREGATE(15,3,(TableDiv[[Agency]:[Agency]]=$E996)/(TableDiv[[Agency]:[Agency]]=$E996)*(ROW(TableDiv[Agency])-ROW(TableDiv[[#Headers],[Agency]])),COLUMNS($F$7:AD$7))))</f>
        <v/>
      </c>
      <c r="AE996" s="1069" t="str" cm="1">
        <f t="array" ref="AE996">IF($D996&lt;COLUMNS($F$7:AE$7),"",INDEX(TableDiv[[GASB]:[GASB]],_xlfn.AGGREGATE(15,3,(TableDiv[[Agency]:[Agency]]=$E996)/(TableDiv[[Agency]:[Agency]]=$E996)*(ROW(TableDiv[Agency])-ROW(TableDiv[[#Headers],[Agency]])),COLUMNS($F$7:AE$7))))</f>
        <v/>
      </c>
      <c r="AF996" s="1069" t="str" cm="1">
        <f t="array" ref="AF996">IF($D996&lt;COLUMNS($F$7:AF$7),"",INDEX(TableDiv[[GASB]:[GASB]],_xlfn.AGGREGATE(15,3,(TableDiv[[Agency]:[Agency]]=$E996)/(TableDiv[[Agency]:[Agency]]=$E996)*(ROW(TableDiv[Agency])-ROW(TableDiv[[#Headers],[Agency]])),COLUMNS($F$7:AF$7))))</f>
        <v/>
      </c>
      <c r="AG996" s="1069" t="str" cm="1">
        <f t="array" ref="AG996">IF($D996&lt;COLUMNS($F$7:AG$7),"",INDEX(TableDiv[[GASB]:[GASB]],_xlfn.AGGREGATE(15,3,(TableDiv[[Agency]:[Agency]]=$E996)/(TableDiv[[Agency]:[Agency]]=$E996)*(ROW(TableDiv[Agency])-ROW(TableDiv[[#Headers],[Agency]])),COLUMNS($F$7:AG$7))))</f>
        <v/>
      </c>
      <c r="AH996" s="1069" t="str" cm="1">
        <f t="array" ref="AH996">IF($D996&lt;COLUMNS($F$7:AH$7),"",INDEX(TableDiv[[GASB]:[GASB]],_xlfn.AGGREGATE(15,3,(TableDiv[[Agency]:[Agency]]=$E996)/(TableDiv[[Agency]:[Agency]]=$E996)*(ROW(TableDiv[Agency])-ROW(TableDiv[[#Headers],[Agency]])),COLUMNS($F$7:AH$7))))</f>
        <v/>
      </c>
      <c r="AI996" s="1069" t="str" cm="1">
        <f t="array" ref="AI996">IF($D996&lt;COLUMNS($F$7:AI$7),"",INDEX(TableDiv[[GASB]:[GASB]],_xlfn.AGGREGATE(15,3,(TableDiv[[Agency]:[Agency]]=$E996)/(TableDiv[[Agency]:[Agency]]=$E996)*(ROW(TableDiv[Agency])-ROW(TableDiv[[#Headers],[Agency]])),COLUMNS($F$7:AI$7))))</f>
        <v/>
      </c>
      <c r="AJ996" s="1069" t="str" cm="1">
        <f t="array" ref="AJ996">IF($D996&lt;COLUMNS($F$7:AJ$7),"",INDEX(TableDiv[[GASB]:[GASB]],_xlfn.AGGREGATE(15,3,(TableDiv[[Agency]:[Agency]]=$E996)/(TableDiv[[Agency]:[Agency]]=$E996)*(ROW(TableDiv[Agency])-ROW(TableDiv[[#Headers],[Agency]])),COLUMNS($F$7:AJ$7))))</f>
        <v/>
      </c>
      <c r="AK996" s="1069" t="str" cm="1">
        <f t="array" ref="AK996">IF($D996&lt;COLUMNS($F$7:AK$7),"",INDEX(TableDiv[[GASB]:[GASB]],_xlfn.AGGREGATE(15,3,(TableDiv[[Agency]:[Agency]]=$E996)/(TableDiv[[Agency]:[Agency]]=$E996)*(ROW(TableDiv[Agency])-ROW(TableDiv[[#Headers],[Agency]])),COLUMNS($F$7:AK$7))))</f>
        <v/>
      </c>
      <c r="AL996" s="1069" t="str" cm="1">
        <f t="array" ref="AL996">IF($D996&lt;COLUMNS($F$7:AL$7),"",INDEX(TableDiv[[GASB]:[GASB]],_xlfn.AGGREGATE(15,3,(TableDiv[[Agency]:[Agency]]=$E996)/(TableDiv[[Agency]:[Agency]]=$E996)*(ROW(TableDiv[Agency])-ROW(TableDiv[[#Headers],[Agency]])),COLUMNS($F$7:AL$7))))</f>
        <v/>
      </c>
      <c r="AM996" s="1069" t="str" cm="1">
        <f t="array" ref="AM996">IF($D996&lt;COLUMNS($F$7:AM$7),"",INDEX(TableDiv[[GASB]:[GASB]],_xlfn.AGGREGATE(15,3,(TableDiv[[Agency]:[Agency]]=$E996)/(TableDiv[[Agency]:[Agency]]=$E996)*(ROW(TableDiv[Agency])-ROW(TableDiv[[#Headers],[Agency]])),COLUMNS($F$7:AM$7))))</f>
        <v/>
      </c>
      <c r="AN996" s="1069"/>
      <c r="AO996" s="1069"/>
      <c r="AP996" s="1069"/>
      <c r="AQ996" s="1069"/>
      <c r="AR996" s="1069"/>
      <c r="AS996" s="1069"/>
    </row>
    <row r="997" spans="1:45">
      <c r="A997" s="1069"/>
      <c r="B997" s="1069"/>
      <c r="C997" s="1069"/>
      <c r="W997" s="1069" t="str" cm="1">
        <f t="array" ref="W997">IF($D997&lt;COLUMNS($F$7:W$7),"",INDEX(TableDiv[[GASB]:[GASB]],_xlfn.AGGREGATE(15,3,(TableDiv[[Agency]:[Agency]]=$E997)/(TableDiv[[Agency]:[Agency]]=$E997)*(ROW(TableDiv[Agency])-ROW(TableDiv[[#Headers],[Agency]])),COLUMNS($F$7:W$7))))</f>
        <v/>
      </c>
      <c r="X997" s="1069" t="str" cm="1">
        <f t="array" ref="X997">IF($D997&lt;COLUMNS($F$7:X$7),"",INDEX(TableDiv[[GASB]:[GASB]],_xlfn.AGGREGATE(15,3,(TableDiv[[Agency]:[Agency]]=$E997)/(TableDiv[[Agency]:[Agency]]=$E997)*(ROW(TableDiv[Agency])-ROW(TableDiv[[#Headers],[Agency]])),COLUMNS($F$7:X$7))))</f>
        <v/>
      </c>
      <c r="Y997" s="1069" t="str" cm="1">
        <f t="array" ref="Y997">IF($D997&lt;COLUMNS($F$7:Y$7),"",INDEX(TableDiv[[GASB]:[GASB]],_xlfn.AGGREGATE(15,3,(TableDiv[[Agency]:[Agency]]=$E997)/(TableDiv[[Agency]:[Agency]]=$E997)*(ROW(TableDiv[Agency])-ROW(TableDiv[[#Headers],[Agency]])),COLUMNS($F$7:Y$7))))</f>
        <v/>
      </c>
      <c r="Z997" s="1069" t="str" cm="1">
        <f t="array" ref="Z997">IF($D997&lt;COLUMNS($F$7:Z$7),"",INDEX(TableDiv[[GASB]:[GASB]],_xlfn.AGGREGATE(15,3,(TableDiv[[Agency]:[Agency]]=$E997)/(TableDiv[[Agency]:[Agency]]=$E997)*(ROW(TableDiv[Agency])-ROW(TableDiv[[#Headers],[Agency]])),COLUMNS($F$7:Z$7))))</f>
        <v/>
      </c>
      <c r="AA997" s="1069" t="str" cm="1">
        <f t="array" ref="AA997">IF($D997&lt;COLUMNS($F$7:AA$7),"",INDEX(TableDiv[[GASB]:[GASB]],_xlfn.AGGREGATE(15,3,(TableDiv[[Agency]:[Agency]]=$E997)/(TableDiv[[Agency]:[Agency]]=$E997)*(ROW(TableDiv[Agency])-ROW(TableDiv[[#Headers],[Agency]])),COLUMNS($F$7:AA$7))))</f>
        <v/>
      </c>
      <c r="AB997" s="1069" t="str" cm="1">
        <f t="array" ref="AB997">IF($D997&lt;COLUMNS($F$7:AB$7),"",INDEX(TableDiv[[GASB]:[GASB]],_xlfn.AGGREGATE(15,3,(TableDiv[[Agency]:[Agency]]=$E997)/(TableDiv[[Agency]:[Agency]]=$E997)*(ROW(TableDiv[Agency])-ROW(TableDiv[[#Headers],[Agency]])),COLUMNS($F$7:AB$7))))</f>
        <v/>
      </c>
      <c r="AC997" s="1069" t="str" cm="1">
        <f t="array" ref="AC997">IF($D997&lt;COLUMNS($F$7:AC$7),"",INDEX(TableDiv[[GASB]:[GASB]],_xlfn.AGGREGATE(15,3,(TableDiv[[Agency]:[Agency]]=$E997)/(TableDiv[[Agency]:[Agency]]=$E997)*(ROW(TableDiv[Agency])-ROW(TableDiv[[#Headers],[Agency]])),COLUMNS($F$7:AC$7))))</f>
        <v/>
      </c>
      <c r="AD997" s="1069" t="str" cm="1">
        <f t="array" ref="AD997">IF($D997&lt;COLUMNS($F$7:AD$7),"",INDEX(TableDiv[[GASB]:[GASB]],_xlfn.AGGREGATE(15,3,(TableDiv[[Agency]:[Agency]]=$E997)/(TableDiv[[Agency]:[Agency]]=$E997)*(ROW(TableDiv[Agency])-ROW(TableDiv[[#Headers],[Agency]])),COLUMNS($F$7:AD$7))))</f>
        <v/>
      </c>
      <c r="AE997" s="1069" t="str" cm="1">
        <f t="array" ref="AE997">IF($D997&lt;COLUMNS($F$7:AE$7),"",INDEX(TableDiv[[GASB]:[GASB]],_xlfn.AGGREGATE(15,3,(TableDiv[[Agency]:[Agency]]=$E997)/(TableDiv[[Agency]:[Agency]]=$E997)*(ROW(TableDiv[Agency])-ROW(TableDiv[[#Headers],[Agency]])),COLUMNS($F$7:AE$7))))</f>
        <v/>
      </c>
      <c r="AF997" s="1069" t="str" cm="1">
        <f t="array" ref="AF997">IF($D997&lt;COLUMNS($F$7:AF$7),"",INDEX(TableDiv[[GASB]:[GASB]],_xlfn.AGGREGATE(15,3,(TableDiv[[Agency]:[Agency]]=$E997)/(TableDiv[[Agency]:[Agency]]=$E997)*(ROW(TableDiv[Agency])-ROW(TableDiv[[#Headers],[Agency]])),COLUMNS($F$7:AF$7))))</f>
        <v/>
      </c>
      <c r="AG997" s="1069" t="str" cm="1">
        <f t="array" ref="AG997">IF($D997&lt;COLUMNS($F$7:AG$7),"",INDEX(TableDiv[[GASB]:[GASB]],_xlfn.AGGREGATE(15,3,(TableDiv[[Agency]:[Agency]]=$E997)/(TableDiv[[Agency]:[Agency]]=$E997)*(ROW(TableDiv[Agency])-ROW(TableDiv[[#Headers],[Agency]])),COLUMNS($F$7:AG$7))))</f>
        <v/>
      </c>
      <c r="AH997" s="1069" t="str" cm="1">
        <f t="array" ref="AH997">IF($D997&lt;COLUMNS($F$7:AH$7),"",INDEX(TableDiv[[GASB]:[GASB]],_xlfn.AGGREGATE(15,3,(TableDiv[[Agency]:[Agency]]=$E997)/(TableDiv[[Agency]:[Agency]]=$E997)*(ROW(TableDiv[Agency])-ROW(TableDiv[[#Headers],[Agency]])),COLUMNS($F$7:AH$7))))</f>
        <v/>
      </c>
      <c r="AI997" s="1069" t="str" cm="1">
        <f t="array" ref="AI997">IF($D997&lt;COLUMNS($F$7:AI$7),"",INDEX(TableDiv[[GASB]:[GASB]],_xlfn.AGGREGATE(15,3,(TableDiv[[Agency]:[Agency]]=$E997)/(TableDiv[[Agency]:[Agency]]=$E997)*(ROW(TableDiv[Agency])-ROW(TableDiv[[#Headers],[Agency]])),COLUMNS($F$7:AI$7))))</f>
        <v/>
      </c>
      <c r="AJ997" s="1069" t="str" cm="1">
        <f t="array" ref="AJ997">IF($D997&lt;COLUMNS($F$7:AJ$7),"",INDEX(TableDiv[[GASB]:[GASB]],_xlfn.AGGREGATE(15,3,(TableDiv[[Agency]:[Agency]]=$E997)/(TableDiv[[Agency]:[Agency]]=$E997)*(ROW(TableDiv[Agency])-ROW(TableDiv[[#Headers],[Agency]])),COLUMNS($F$7:AJ$7))))</f>
        <v/>
      </c>
      <c r="AK997" s="1069" t="str" cm="1">
        <f t="array" ref="AK997">IF($D997&lt;COLUMNS($F$7:AK$7),"",INDEX(TableDiv[[GASB]:[GASB]],_xlfn.AGGREGATE(15,3,(TableDiv[[Agency]:[Agency]]=$E997)/(TableDiv[[Agency]:[Agency]]=$E997)*(ROW(TableDiv[Agency])-ROW(TableDiv[[#Headers],[Agency]])),COLUMNS($F$7:AK$7))))</f>
        <v/>
      </c>
      <c r="AL997" s="1069" t="str" cm="1">
        <f t="array" ref="AL997">IF($D997&lt;COLUMNS($F$7:AL$7),"",INDEX(TableDiv[[GASB]:[GASB]],_xlfn.AGGREGATE(15,3,(TableDiv[[Agency]:[Agency]]=$E997)/(TableDiv[[Agency]:[Agency]]=$E997)*(ROW(TableDiv[Agency])-ROW(TableDiv[[#Headers],[Agency]])),COLUMNS($F$7:AL$7))))</f>
        <v/>
      </c>
      <c r="AM997" s="1069" t="str" cm="1">
        <f t="array" ref="AM997">IF($D997&lt;COLUMNS($F$7:AM$7),"",INDEX(TableDiv[[GASB]:[GASB]],_xlfn.AGGREGATE(15,3,(TableDiv[[Agency]:[Agency]]=$E997)/(TableDiv[[Agency]:[Agency]]=$E997)*(ROW(TableDiv[Agency])-ROW(TableDiv[[#Headers],[Agency]])),COLUMNS($F$7:AM$7))))</f>
        <v/>
      </c>
      <c r="AN997" s="1069"/>
      <c r="AO997" s="1069"/>
      <c r="AP997" s="1069"/>
      <c r="AQ997" s="1069"/>
      <c r="AR997" s="1069"/>
      <c r="AS997" s="1069"/>
    </row>
    <row r="998" spans="1:45">
      <c r="A998" s="1069"/>
      <c r="B998" s="1069"/>
      <c r="C998" s="1069"/>
      <c r="W998" s="1069" t="str" cm="1">
        <f t="array" ref="W998">IF($D998&lt;COLUMNS($F$7:W$7),"",INDEX(TableDiv[[GASB]:[GASB]],_xlfn.AGGREGATE(15,3,(TableDiv[[Agency]:[Agency]]=$E998)/(TableDiv[[Agency]:[Agency]]=$E998)*(ROW(TableDiv[Agency])-ROW(TableDiv[[#Headers],[Agency]])),COLUMNS($F$7:W$7))))</f>
        <v/>
      </c>
      <c r="X998" s="1069" t="str" cm="1">
        <f t="array" ref="X998">IF($D998&lt;COLUMNS($F$7:X$7),"",INDEX(TableDiv[[GASB]:[GASB]],_xlfn.AGGREGATE(15,3,(TableDiv[[Agency]:[Agency]]=$E998)/(TableDiv[[Agency]:[Agency]]=$E998)*(ROW(TableDiv[Agency])-ROW(TableDiv[[#Headers],[Agency]])),COLUMNS($F$7:X$7))))</f>
        <v/>
      </c>
      <c r="Y998" s="1069" t="str" cm="1">
        <f t="array" ref="Y998">IF($D998&lt;COLUMNS($F$7:Y$7),"",INDEX(TableDiv[[GASB]:[GASB]],_xlfn.AGGREGATE(15,3,(TableDiv[[Agency]:[Agency]]=$E998)/(TableDiv[[Agency]:[Agency]]=$E998)*(ROW(TableDiv[Agency])-ROW(TableDiv[[#Headers],[Agency]])),COLUMNS($F$7:Y$7))))</f>
        <v/>
      </c>
      <c r="Z998" s="1069" t="str" cm="1">
        <f t="array" ref="Z998">IF($D998&lt;COLUMNS($F$7:Z$7),"",INDEX(TableDiv[[GASB]:[GASB]],_xlfn.AGGREGATE(15,3,(TableDiv[[Agency]:[Agency]]=$E998)/(TableDiv[[Agency]:[Agency]]=$E998)*(ROW(TableDiv[Agency])-ROW(TableDiv[[#Headers],[Agency]])),COLUMNS($F$7:Z$7))))</f>
        <v/>
      </c>
      <c r="AA998" s="1069" t="str" cm="1">
        <f t="array" ref="AA998">IF($D998&lt;COLUMNS($F$7:AA$7),"",INDEX(TableDiv[[GASB]:[GASB]],_xlfn.AGGREGATE(15,3,(TableDiv[[Agency]:[Agency]]=$E998)/(TableDiv[[Agency]:[Agency]]=$E998)*(ROW(TableDiv[Agency])-ROW(TableDiv[[#Headers],[Agency]])),COLUMNS($F$7:AA$7))))</f>
        <v/>
      </c>
      <c r="AB998" s="1069" t="str" cm="1">
        <f t="array" ref="AB998">IF($D998&lt;COLUMNS($F$7:AB$7),"",INDEX(TableDiv[[GASB]:[GASB]],_xlfn.AGGREGATE(15,3,(TableDiv[[Agency]:[Agency]]=$E998)/(TableDiv[[Agency]:[Agency]]=$E998)*(ROW(TableDiv[Agency])-ROW(TableDiv[[#Headers],[Agency]])),COLUMNS($F$7:AB$7))))</f>
        <v/>
      </c>
      <c r="AC998" s="1069" t="str" cm="1">
        <f t="array" ref="AC998">IF($D998&lt;COLUMNS($F$7:AC$7),"",INDEX(TableDiv[[GASB]:[GASB]],_xlfn.AGGREGATE(15,3,(TableDiv[[Agency]:[Agency]]=$E998)/(TableDiv[[Agency]:[Agency]]=$E998)*(ROW(TableDiv[Agency])-ROW(TableDiv[[#Headers],[Agency]])),COLUMNS($F$7:AC$7))))</f>
        <v/>
      </c>
      <c r="AD998" s="1069" t="str" cm="1">
        <f t="array" ref="AD998">IF($D998&lt;COLUMNS($F$7:AD$7),"",INDEX(TableDiv[[GASB]:[GASB]],_xlfn.AGGREGATE(15,3,(TableDiv[[Agency]:[Agency]]=$E998)/(TableDiv[[Agency]:[Agency]]=$E998)*(ROW(TableDiv[Agency])-ROW(TableDiv[[#Headers],[Agency]])),COLUMNS($F$7:AD$7))))</f>
        <v/>
      </c>
      <c r="AE998" s="1069" t="str" cm="1">
        <f t="array" ref="AE998">IF($D998&lt;COLUMNS($F$7:AE$7),"",INDEX(TableDiv[[GASB]:[GASB]],_xlfn.AGGREGATE(15,3,(TableDiv[[Agency]:[Agency]]=$E998)/(TableDiv[[Agency]:[Agency]]=$E998)*(ROW(TableDiv[Agency])-ROW(TableDiv[[#Headers],[Agency]])),COLUMNS($F$7:AE$7))))</f>
        <v/>
      </c>
      <c r="AF998" s="1069" t="str" cm="1">
        <f t="array" ref="AF998">IF($D998&lt;COLUMNS($F$7:AF$7),"",INDEX(TableDiv[[GASB]:[GASB]],_xlfn.AGGREGATE(15,3,(TableDiv[[Agency]:[Agency]]=$E998)/(TableDiv[[Agency]:[Agency]]=$E998)*(ROW(TableDiv[Agency])-ROW(TableDiv[[#Headers],[Agency]])),COLUMNS($F$7:AF$7))))</f>
        <v/>
      </c>
      <c r="AG998" s="1069" t="str" cm="1">
        <f t="array" ref="AG998">IF($D998&lt;COLUMNS($F$7:AG$7),"",INDEX(TableDiv[[GASB]:[GASB]],_xlfn.AGGREGATE(15,3,(TableDiv[[Agency]:[Agency]]=$E998)/(TableDiv[[Agency]:[Agency]]=$E998)*(ROW(TableDiv[Agency])-ROW(TableDiv[[#Headers],[Agency]])),COLUMNS($F$7:AG$7))))</f>
        <v/>
      </c>
      <c r="AH998" s="1069" t="str" cm="1">
        <f t="array" ref="AH998">IF($D998&lt;COLUMNS($F$7:AH$7),"",INDEX(TableDiv[[GASB]:[GASB]],_xlfn.AGGREGATE(15,3,(TableDiv[[Agency]:[Agency]]=$E998)/(TableDiv[[Agency]:[Agency]]=$E998)*(ROW(TableDiv[Agency])-ROW(TableDiv[[#Headers],[Agency]])),COLUMNS($F$7:AH$7))))</f>
        <v/>
      </c>
      <c r="AI998" s="1069" t="str" cm="1">
        <f t="array" ref="AI998">IF($D998&lt;COLUMNS($F$7:AI$7),"",INDEX(TableDiv[[GASB]:[GASB]],_xlfn.AGGREGATE(15,3,(TableDiv[[Agency]:[Agency]]=$E998)/(TableDiv[[Agency]:[Agency]]=$E998)*(ROW(TableDiv[Agency])-ROW(TableDiv[[#Headers],[Agency]])),COLUMNS($F$7:AI$7))))</f>
        <v/>
      </c>
      <c r="AJ998" s="1069" t="str" cm="1">
        <f t="array" ref="AJ998">IF($D998&lt;COLUMNS($F$7:AJ$7),"",INDEX(TableDiv[[GASB]:[GASB]],_xlfn.AGGREGATE(15,3,(TableDiv[[Agency]:[Agency]]=$E998)/(TableDiv[[Agency]:[Agency]]=$E998)*(ROW(TableDiv[Agency])-ROW(TableDiv[[#Headers],[Agency]])),COLUMNS($F$7:AJ$7))))</f>
        <v/>
      </c>
      <c r="AK998" s="1069" t="str" cm="1">
        <f t="array" ref="AK998">IF($D998&lt;COLUMNS($F$7:AK$7),"",INDEX(TableDiv[[GASB]:[GASB]],_xlfn.AGGREGATE(15,3,(TableDiv[[Agency]:[Agency]]=$E998)/(TableDiv[[Agency]:[Agency]]=$E998)*(ROW(TableDiv[Agency])-ROW(TableDiv[[#Headers],[Agency]])),COLUMNS($F$7:AK$7))))</f>
        <v/>
      </c>
      <c r="AL998" s="1069" t="str" cm="1">
        <f t="array" ref="AL998">IF($D998&lt;COLUMNS($F$7:AL$7),"",INDEX(TableDiv[[GASB]:[GASB]],_xlfn.AGGREGATE(15,3,(TableDiv[[Agency]:[Agency]]=$E998)/(TableDiv[[Agency]:[Agency]]=$E998)*(ROW(TableDiv[Agency])-ROW(TableDiv[[#Headers],[Agency]])),COLUMNS($F$7:AL$7))))</f>
        <v/>
      </c>
      <c r="AM998" s="1069" t="str" cm="1">
        <f t="array" ref="AM998">IF($D998&lt;COLUMNS($F$7:AM$7),"",INDEX(TableDiv[[GASB]:[GASB]],_xlfn.AGGREGATE(15,3,(TableDiv[[Agency]:[Agency]]=$E998)/(TableDiv[[Agency]:[Agency]]=$E998)*(ROW(TableDiv[Agency])-ROW(TableDiv[[#Headers],[Agency]])),COLUMNS($F$7:AM$7))))</f>
        <v/>
      </c>
      <c r="AN998" s="1069"/>
      <c r="AO998" s="1069"/>
      <c r="AP998" s="1069"/>
      <c r="AQ998" s="1069"/>
      <c r="AR998" s="1069"/>
      <c r="AS998" s="1069"/>
    </row>
    <row r="999" spans="1:45">
      <c r="A999" s="1069"/>
      <c r="B999" s="1069"/>
      <c r="C999" s="1069"/>
      <c r="W999" s="1069" t="str" cm="1">
        <f t="array" ref="W999">IF($D999&lt;COLUMNS($F$7:W$7),"",INDEX(TableDiv[[GASB]:[GASB]],_xlfn.AGGREGATE(15,3,(TableDiv[[Agency]:[Agency]]=$E999)/(TableDiv[[Agency]:[Agency]]=$E999)*(ROW(TableDiv[Agency])-ROW(TableDiv[[#Headers],[Agency]])),COLUMNS($F$7:W$7))))</f>
        <v/>
      </c>
      <c r="X999" s="1069" t="str" cm="1">
        <f t="array" ref="X999">IF($D999&lt;COLUMNS($F$7:X$7),"",INDEX(TableDiv[[GASB]:[GASB]],_xlfn.AGGREGATE(15,3,(TableDiv[[Agency]:[Agency]]=$E999)/(TableDiv[[Agency]:[Agency]]=$E999)*(ROW(TableDiv[Agency])-ROW(TableDiv[[#Headers],[Agency]])),COLUMNS($F$7:X$7))))</f>
        <v/>
      </c>
      <c r="Y999" s="1069" t="str" cm="1">
        <f t="array" ref="Y999">IF($D999&lt;COLUMNS($F$7:Y$7),"",INDEX(TableDiv[[GASB]:[GASB]],_xlfn.AGGREGATE(15,3,(TableDiv[[Agency]:[Agency]]=$E999)/(TableDiv[[Agency]:[Agency]]=$E999)*(ROW(TableDiv[Agency])-ROW(TableDiv[[#Headers],[Agency]])),COLUMNS($F$7:Y$7))))</f>
        <v/>
      </c>
      <c r="Z999" s="1069" t="str" cm="1">
        <f t="array" ref="Z999">IF($D999&lt;COLUMNS($F$7:Z$7),"",INDEX(TableDiv[[GASB]:[GASB]],_xlfn.AGGREGATE(15,3,(TableDiv[[Agency]:[Agency]]=$E999)/(TableDiv[[Agency]:[Agency]]=$E999)*(ROW(TableDiv[Agency])-ROW(TableDiv[[#Headers],[Agency]])),COLUMNS($F$7:Z$7))))</f>
        <v/>
      </c>
      <c r="AA999" s="1069" t="str" cm="1">
        <f t="array" ref="AA999">IF($D999&lt;COLUMNS($F$7:AA$7),"",INDEX(TableDiv[[GASB]:[GASB]],_xlfn.AGGREGATE(15,3,(TableDiv[[Agency]:[Agency]]=$E999)/(TableDiv[[Agency]:[Agency]]=$E999)*(ROW(TableDiv[Agency])-ROW(TableDiv[[#Headers],[Agency]])),COLUMNS($F$7:AA$7))))</f>
        <v/>
      </c>
      <c r="AB999" s="1069" t="str" cm="1">
        <f t="array" ref="AB999">IF($D999&lt;COLUMNS($F$7:AB$7),"",INDEX(TableDiv[[GASB]:[GASB]],_xlfn.AGGREGATE(15,3,(TableDiv[[Agency]:[Agency]]=$E999)/(TableDiv[[Agency]:[Agency]]=$E999)*(ROW(TableDiv[Agency])-ROW(TableDiv[[#Headers],[Agency]])),COLUMNS($F$7:AB$7))))</f>
        <v/>
      </c>
      <c r="AC999" s="1069" t="str" cm="1">
        <f t="array" ref="AC999">IF($D999&lt;COLUMNS($F$7:AC$7),"",INDEX(TableDiv[[GASB]:[GASB]],_xlfn.AGGREGATE(15,3,(TableDiv[[Agency]:[Agency]]=$E999)/(TableDiv[[Agency]:[Agency]]=$E999)*(ROW(TableDiv[Agency])-ROW(TableDiv[[#Headers],[Agency]])),COLUMNS($F$7:AC$7))))</f>
        <v/>
      </c>
      <c r="AD999" s="1069" t="str" cm="1">
        <f t="array" ref="AD999">IF($D999&lt;COLUMNS($F$7:AD$7),"",INDEX(TableDiv[[GASB]:[GASB]],_xlfn.AGGREGATE(15,3,(TableDiv[[Agency]:[Agency]]=$E999)/(TableDiv[[Agency]:[Agency]]=$E999)*(ROW(TableDiv[Agency])-ROW(TableDiv[[#Headers],[Agency]])),COLUMNS($F$7:AD$7))))</f>
        <v/>
      </c>
      <c r="AE999" s="1069" t="str" cm="1">
        <f t="array" ref="AE999">IF($D999&lt;COLUMNS($F$7:AE$7),"",INDEX(TableDiv[[GASB]:[GASB]],_xlfn.AGGREGATE(15,3,(TableDiv[[Agency]:[Agency]]=$E999)/(TableDiv[[Agency]:[Agency]]=$E999)*(ROW(TableDiv[Agency])-ROW(TableDiv[[#Headers],[Agency]])),COLUMNS($F$7:AE$7))))</f>
        <v/>
      </c>
      <c r="AF999" s="1069" t="str" cm="1">
        <f t="array" ref="AF999">IF($D999&lt;COLUMNS($F$7:AF$7),"",INDEX(TableDiv[[GASB]:[GASB]],_xlfn.AGGREGATE(15,3,(TableDiv[[Agency]:[Agency]]=$E999)/(TableDiv[[Agency]:[Agency]]=$E999)*(ROW(TableDiv[Agency])-ROW(TableDiv[[#Headers],[Agency]])),COLUMNS($F$7:AF$7))))</f>
        <v/>
      </c>
      <c r="AG999" s="1069" t="str" cm="1">
        <f t="array" ref="AG999">IF($D999&lt;COLUMNS($F$7:AG$7),"",INDEX(TableDiv[[GASB]:[GASB]],_xlfn.AGGREGATE(15,3,(TableDiv[[Agency]:[Agency]]=$E999)/(TableDiv[[Agency]:[Agency]]=$E999)*(ROW(TableDiv[Agency])-ROW(TableDiv[[#Headers],[Agency]])),COLUMNS($F$7:AG$7))))</f>
        <v/>
      </c>
      <c r="AH999" s="1069" t="str" cm="1">
        <f t="array" ref="AH999">IF($D999&lt;COLUMNS($F$7:AH$7),"",INDEX(TableDiv[[GASB]:[GASB]],_xlfn.AGGREGATE(15,3,(TableDiv[[Agency]:[Agency]]=$E999)/(TableDiv[[Agency]:[Agency]]=$E999)*(ROW(TableDiv[Agency])-ROW(TableDiv[[#Headers],[Agency]])),COLUMNS($F$7:AH$7))))</f>
        <v/>
      </c>
      <c r="AI999" s="1069" t="str" cm="1">
        <f t="array" ref="AI999">IF($D999&lt;COLUMNS($F$7:AI$7),"",INDEX(TableDiv[[GASB]:[GASB]],_xlfn.AGGREGATE(15,3,(TableDiv[[Agency]:[Agency]]=$E999)/(TableDiv[[Agency]:[Agency]]=$E999)*(ROW(TableDiv[Agency])-ROW(TableDiv[[#Headers],[Agency]])),COLUMNS($F$7:AI$7))))</f>
        <v/>
      </c>
      <c r="AJ999" s="1069" t="str" cm="1">
        <f t="array" ref="AJ999">IF($D999&lt;COLUMNS($F$7:AJ$7),"",INDEX(TableDiv[[GASB]:[GASB]],_xlfn.AGGREGATE(15,3,(TableDiv[[Agency]:[Agency]]=$E999)/(TableDiv[[Agency]:[Agency]]=$E999)*(ROW(TableDiv[Agency])-ROW(TableDiv[[#Headers],[Agency]])),COLUMNS($F$7:AJ$7))))</f>
        <v/>
      </c>
      <c r="AK999" s="1069" t="str" cm="1">
        <f t="array" ref="AK999">IF($D999&lt;COLUMNS($F$7:AK$7),"",INDEX(TableDiv[[GASB]:[GASB]],_xlfn.AGGREGATE(15,3,(TableDiv[[Agency]:[Agency]]=$E999)/(TableDiv[[Agency]:[Agency]]=$E999)*(ROW(TableDiv[Agency])-ROW(TableDiv[[#Headers],[Agency]])),COLUMNS($F$7:AK$7))))</f>
        <v/>
      </c>
      <c r="AL999" s="1069" t="str" cm="1">
        <f t="array" ref="AL999">IF($D999&lt;COLUMNS($F$7:AL$7),"",INDEX(TableDiv[[GASB]:[GASB]],_xlfn.AGGREGATE(15,3,(TableDiv[[Agency]:[Agency]]=$E999)/(TableDiv[[Agency]:[Agency]]=$E999)*(ROW(TableDiv[Agency])-ROW(TableDiv[[#Headers],[Agency]])),COLUMNS($F$7:AL$7))))</f>
        <v/>
      </c>
      <c r="AM999" s="1069" t="str" cm="1">
        <f t="array" ref="AM999">IF($D999&lt;COLUMNS($F$7:AM$7),"",INDEX(TableDiv[[GASB]:[GASB]],_xlfn.AGGREGATE(15,3,(TableDiv[[Agency]:[Agency]]=$E999)/(TableDiv[[Agency]:[Agency]]=$E999)*(ROW(TableDiv[Agency])-ROW(TableDiv[[#Headers],[Agency]])),COLUMNS($F$7:AM$7))))</f>
        <v/>
      </c>
      <c r="AN999" s="1069"/>
      <c r="AO999" s="1069"/>
      <c r="AP999" s="1069"/>
      <c r="AQ999" s="1069"/>
      <c r="AR999" s="1069"/>
      <c r="AS999" s="1069"/>
    </row>
    <row r="1000" spans="1:45">
      <c r="A1000" s="1069"/>
      <c r="B1000" s="1069"/>
      <c r="C1000" s="1069"/>
      <c r="W1000" s="1069" t="str" cm="1">
        <f t="array" ref="W1000">IF($D1000&lt;COLUMNS($F$7:W$7),"",INDEX(TableDiv[[GASB]:[GASB]],_xlfn.AGGREGATE(15,3,(TableDiv[[Agency]:[Agency]]=$E1000)/(TableDiv[[Agency]:[Agency]]=$E1000)*(ROW(TableDiv[Agency])-ROW(TableDiv[[#Headers],[Agency]])),COLUMNS($F$7:W$7))))</f>
        <v/>
      </c>
      <c r="X1000" s="1069" t="str" cm="1">
        <f t="array" ref="X1000">IF($D1000&lt;COLUMNS($F$7:X$7),"",INDEX(TableDiv[[GASB]:[GASB]],_xlfn.AGGREGATE(15,3,(TableDiv[[Agency]:[Agency]]=$E1000)/(TableDiv[[Agency]:[Agency]]=$E1000)*(ROW(TableDiv[Agency])-ROW(TableDiv[[#Headers],[Agency]])),COLUMNS($F$7:X$7))))</f>
        <v/>
      </c>
      <c r="Y1000" s="1069" t="str" cm="1">
        <f t="array" ref="Y1000">IF($D1000&lt;COLUMNS($F$7:Y$7),"",INDEX(TableDiv[[GASB]:[GASB]],_xlfn.AGGREGATE(15,3,(TableDiv[[Agency]:[Agency]]=$E1000)/(TableDiv[[Agency]:[Agency]]=$E1000)*(ROW(TableDiv[Agency])-ROW(TableDiv[[#Headers],[Agency]])),COLUMNS($F$7:Y$7))))</f>
        <v/>
      </c>
      <c r="Z1000" s="1069" t="str" cm="1">
        <f t="array" ref="Z1000">IF($D1000&lt;COLUMNS($F$7:Z$7),"",INDEX(TableDiv[[GASB]:[GASB]],_xlfn.AGGREGATE(15,3,(TableDiv[[Agency]:[Agency]]=$E1000)/(TableDiv[[Agency]:[Agency]]=$E1000)*(ROW(TableDiv[Agency])-ROW(TableDiv[[#Headers],[Agency]])),COLUMNS($F$7:Z$7))))</f>
        <v/>
      </c>
      <c r="AA1000" s="1069" t="str" cm="1">
        <f t="array" ref="AA1000">IF($D1000&lt;COLUMNS($F$7:AA$7),"",INDEX(TableDiv[[GASB]:[GASB]],_xlfn.AGGREGATE(15,3,(TableDiv[[Agency]:[Agency]]=$E1000)/(TableDiv[[Agency]:[Agency]]=$E1000)*(ROW(TableDiv[Agency])-ROW(TableDiv[[#Headers],[Agency]])),COLUMNS($F$7:AA$7))))</f>
        <v/>
      </c>
      <c r="AB1000" s="1069" t="str" cm="1">
        <f t="array" ref="AB1000">IF($D1000&lt;COLUMNS($F$7:AB$7),"",INDEX(TableDiv[[GASB]:[GASB]],_xlfn.AGGREGATE(15,3,(TableDiv[[Agency]:[Agency]]=$E1000)/(TableDiv[[Agency]:[Agency]]=$E1000)*(ROW(TableDiv[Agency])-ROW(TableDiv[[#Headers],[Agency]])),COLUMNS($F$7:AB$7))))</f>
        <v/>
      </c>
      <c r="AC1000" s="1069" t="str" cm="1">
        <f t="array" ref="AC1000">IF($D1000&lt;COLUMNS($F$7:AC$7),"",INDEX(TableDiv[[GASB]:[GASB]],_xlfn.AGGREGATE(15,3,(TableDiv[[Agency]:[Agency]]=$E1000)/(TableDiv[[Agency]:[Agency]]=$E1000)*(ROW(TableDiv[Agency])-ROW(TableDiv[[#Headers],[Agency]])),COLUMNS($F$7:AC$7))))</f>
        <v/>
      </c>
      <c r="AD1000" s="1069" t="str" cm="1">
        <f t="array" ref="AD1000">IF($D1000&lt;COLUMNS($F$7:AD$7),"",INDEX(TableDiv[[GASB]:[GASB]],_xlfn.AGGREGATE(15,3,(TableDiv[[Agency]:[Agency]]=$E1000)/(TableDiv[[Agency]:[Agency]]=$E1000)*(ROW(TableDiv[Agency])-ROW(TableDiv[[#Headers],[Agency]])),COLUMNS($F$7:AD$7))))</f>
        <v/>
      </c>
      <c r="AE1000" s="1069" t="str" cm="1">
        <f t="array" ref="AE1000">IF($D1000&lt;COLUMNS($F$7:AE$7),"",INDEX(TableDiv[[GASB]:[GASB]],_xlfn.AGGREGATE(15,3,(TableDiv[[Agency]:[Agency]]=$E1000)/(TableDiv[[Agency]:[Agency]]=$E1000)*(ROW(TableDiv[Agency])-ROW(TableDiv[[#Headers],[Agency]])),COLUMNS($F$7:AE$7))))</f>
        <v/>
      </c>
      <c r="AF1000" s="1069" t="str" cm="1">
        <f t="array" ref="AF1000">IF($D1000&lt;COLUMNS($F$7:AF$7),"",INDEX(TableDiv[[GASB]:[GASB]],_xlfn.AGGREGATE(15,3,(TableDiv[[Agency]:[Agency]]=$E1000)/(TableDiv[[Agency]:[Agency]]=$E1000)*(ROW(TableDiv[Agency])-ROW(TableDiv[[#Headers],[Agency]])),COLUMNS($F$7:AF$7))))</f>
        <v/>
      </c>
      <c r="AG1000" s="1069" t="str" cm="1">
        <f t="array" ref="AG1000">IF($D1000&lt;COLUMNS($F$7:AG$7),"",INDEX(TableDiv[[GASB]:[GASB]],_xlfn.AGGREGATE(15,3,(TableDiv[[Agency]:[Agency]]=$E1000)/(TableDiv[[Agency]:[Agency]]=$E1000)*(ROW(TableDiv[Agency])-ROW(TableDiv[[#Headers],[Agency]])),COLUMNS($F$7:AG$7))))</f>
        <v/>
      </c>
      <c r="AH1000" s="1069" t="str" cm="1">
        <f t="array" ref="AH1000">IF($D1000&lt;COLUMNS($F$7:AH$7),"",INDEX(TableDiv[[GASB]:[GASB]],_xlfn.AGGREGATE(15,3,(TableDiv[[Agency]:[Agency]]=$E1000)/(TableDiv[[Agency]:[Agency]]=$E1000)*(ROW(TableDiv[Agency])-ROW(TableDiv[[#Headers],[Agency]])),COLUMNS($F$7:AH$7))))</f>
        <v/>
      </c>
      <c r="AI1000" s="1069" t="str" cm="1">
        <f t="array" ref="AI1000">IF($D1000&lt;COLUMNS($F$7:AI$7),"",INDEX(TableDiv[[GASB]:[GASB]],_xlfn.AGGREGATE(15,3,(TableDiv[[Agency]:[Agency]]=$E1000)/(TableDiv[[Agency]:[Agency]]=$E1000)*(ROW(TableDiv[Agency])-ROW(TableDiv[[#Headers],[Agency]])),COLUMNS($F$7:AI$7))))</f>
        <v/>
      </c>
      <c r="AJ1000" s="1069" t="str" cm="1">
        <f t="array" ref="AJ1000">IF($D1000&lt;COLUMNS($F$7:AJ$7),"",INDEX(TableDiv[[GASB]:[GASB]],_xlfn.AGGREGATE(15,3,(TableDiv[[Agency]:[Agency]]=$E1000)/(TableDiv[[Agency]:[Agency]]=$E1000)*(ROW(TableDiv[Agency])-ROW(TableDiv[[#Headers],[Agency]])),COLUMNS($F$7:AJ$7))))</f>
        <v/>
      </c>
      <c r="AK1000" s="1069" t="str" cm="1">
        <f t="array" ref="AK1000">IF($D1000&lt;COLUMNS($F$7:AK$7),"",INDEX(TableDiv[[GASB]:[GASB]],_xlfn.AGGREGATE(15,3,(TableDiv[[Agency]:[Agency]]=$E1000)/(TableDiv[[Agency]:[Agency]]=$E1000)*(ROW(TableDiv[Agency])-ROW(TableDiv[[#Headers],[Agency]])),COLUMNS($F$7:AK$7))))</f>
        <v/>
      </c>
      <c r="AL1000" s="1069" t="str" cm="1">
        <f t="array" ref="AL1000">IF($D1000&lt;COLUMNS($F$7:AL$7),"",INDEX(TableDiv[[GASB]:[GASB]],_xlfn.AGGREGATE(15,3,(TableDiv[[Agency]:[Agency]]=$E1000)/(TableDiv[[Agency]:[Agency]]=$E1000)*(ROW(TableDiv[Agency])-ROW(TableDiv[[#Headers],[Agency]])),COLUMNS($F$7:AL$7))))</f>
        <v/>
      </c>
      <c r="AM1000" s="1069" t="str" cm="1">
        <f t="array" ref="AM1000">IF($D1000&lt;COLUMNS($F$7:AM$7),"",INDEX(TableDiv[[GASB]:[GASB]],_xlfn.AGGREGATE(15,3,(TableDiv[[Agency]:[Agency]]=$E1000)/(TableDiv[[Agency]:[Agency]]=$E1000)*(ROW(TableDiv[Agency])-ROW(TableDiv[[#Headers],[Agency]])),COLUMNS($F$7:AM$7))))</f>
        <v/>
      </c>
      <c r="AN1000" s="1069"/>
      <c r="AO1000" s="1069"/>
      <c r="AP1000" s="1069"/>
      <c r="AQ1000" s="1069"/>
      <c r="AR1000" s="1069"/>
      <c r="AS1000" s="1069"/>
    </row>
  </sheetData>
  <sheetProtection algorithmName="SHA-512" hashValue="zYOQAv8pK9Vkz66hYUaP0uMqWLwJeb+FnOXQ2GdfsFX/2KGPZ96g3O78RJZAU1bWAFyTFZMm3ZCH7gmZz6FX7Q==" saltValue="H5+vTsFVC5BKJIaoc+k1TQ==" spinCount="100000" sheet="1" objects="1" scenarios="1"/>
  <dataValidations count="2">
    <dataValidation type="list" allowBlank="1" showInputMessage="1" showErrorMessage="1" sqref="E4" xr:uid="{2403CD68-CDDD-405D-8C5E-02C1A0976ED5}">
      <formula1>OFFSET($E$8,,,COUNTIF($E$8:$E$1000,"?*"))</formula1>
    </dataValidation>
    <dataValidation type="list" allowBlank="1" showInputMessage="1" showErrorMessage="1" sqref="F4" xr:uid="{3E094115-5225-4EDB-A621-DCB1031C78CF}">
      <formula1>OFFSET($F$7,MATCH($E$4,$E$8:$E$1000,0),,,COUNTIF(OFFSET($F$7,MATCH($E$4,$E$8:$E$1000,0),,1,50),"?*"))</formula1>
    </dataValidation>
  </dataValidation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FF00"/>
  </sheetPr>
  <dimension ref="A2:O136"/>
  <sheetViews>
    <sheetView topLeftCell="A31" zoomScaleNormal="100" workbookViewId="0">
      <selection activeCell="U58" sqref="U58"/>
    </sheetView>
  </sheetViews>
  <sheetFormatPr defaultRowHeight="11.25"/>
  <cols>
    <col min="2" max="2" width="55.5" customWidth="1"/>
    <col min="3" max="3" width="17" customWidth="1"/>
  </cols>
  <sheetData>
    <row r="2" spans="1:14" s="26" customFormat="1" ht="12.75">
      <c r="A2" s="1350" t="s">
        <v>2465</v>
      </c>
      <c r="B2" s="1350"/>
      <c r="C2" s="1350"/>
      <c r="D2" s="1350"/>
      <c r="E2" s="1350"/>
      <c r="F2" s="1350"/>
      <c r="G2" s="1350"/>
      <c r="M2" s="552"/>
      <c r="N2" s="552"/>
    </row>
    <row r="3" spans="1:14" s="26" customFormat="1" ht="12.75">
      <c r="M3" s="552"/>
      <c r="N3" s="552"/>
    </row>
    <row r="4" spans="1:14" s="26" customFormat="1" ht="15.75">
      <c r="A4" s="553" t="s">
        <v>1340</v>
      </c>
      <c r="B4" s="554" t="s">
        <v>1335</v>
      </c>
      <c r="C4" s="554" t="s">
        <v>1336</v>
      </c>
      <c r="D4" s="1351" t="s">
        <v>2466</v>
      </c>
      <c r="E4" s="1351"/>
      <c r="F4" s="1351"/>
      <c r="G4" s="1351"/>
    </row>
    <row r="5" spans="1:14" s="26" customFormat="1" ht="15.75">
      <c r="A5" s="553" t="s">
        <v>1347</v>
      </c>
      <c r="B5" s="554" t="s">
        <v>1342</v>
      </c>
      <c r="C5" s="554" t="s">
        <v>1336</v>
      </c>
      <c r="D5" s="1351" t="s">
        <v>2467</v>
      </c>
      <c r="E5" s="1351"/>
      <c r="F5" s="1351"/>
      <c r="G5" s="1351"/>
      <c r="M5" s="555"/>
      <c r="N5" s="555"/>
    </row>
    <row r="6" spans="1:14" s="26" customFormat="1" ht="15.75">
      <c r="A6" s="553" t="s">
        <v>1353</v>
      </c>
      <c r="B6" s="554" t="s">
        <v>1349</v>
      </c>
      <c r="C6" s="554" t="s">
        <v>1336</v>
      </c>
      <c r="D6" s="554"/>
      <c r="E6" s="556"/>
      <c r="F6" s="556"/>
      <c r="G6" s="556"/>
    </row>
    <row r="7" spans="1:14" s="26" customFormat="1" ht="15.75">
      <c r="A7" s="553" t="s">
        <v>1359</v>
      </c>
      <c r="B7" s="554" t="s">
        <v>1355</v>
      </c>
      <c r="C7" s="554" t="s">
        <v>1336</v>
      </c>
      <c r="D7" s="554"/>
      <c r="E7" s="556"/>
      <c r="F7" s="556"/>
      <c r="G7" s="556"/>
      <c r="M7" s="557"/>
      <c r="N7" s="557"/>
    </row>
    <row r="8" spans="1:14" s="26" customFormat="1" ht="15.75">
      <c r="A8" s="553" t="s">
        <v>1365</v>
      </c>
      <c r="B8" s="554" t="s">
        <v>1361</v>
      </c>
      <c r="C8" s="554" t="s">
        <v>1336</v>
      </c>
      <c r="D8" s="554"/>
      <c r="E8" s="556"/>
      <c r="F8" s="556"/>
      <c r="G8" s="556"/>
      <c r="M8" s="557"/>
      <c r="N8" s="557"/>
    </row>
    <row r="9" spans="1:14" s="26" customFormat="1" ht="15.75">
      <c r="A9" s="553" t="s">
        <v>1371</v>
      </c>
      <c r="B9" s="554" t="s">
        <v>1367</v>
      </c>
      <c r="C9" s="554" t="s">
        <v>1336</v>
      </c>
      <c r="D9" s="554"/>
      <c r="E9" s="556"/>
      <c r="F9" s="556"/>
      <c r="G9" s="556"/>
      <c r="M9" s="557"/>
      <c r="N9" s="557"/>
    </row>
    <row r="10" spans="1:14" s="26" customFormat="1" ht="15.75">
      <c r="A10" s="553" t="s">
        <v>1377</v>
      </c>
      <c r="B10" s="554" t="s">
        <v>1373</v>
      </c>
      <c r="C10" s="554" t="s">
        <v>1336</v>
      </c>
      <c r="D10" s="554"/>
      <c r="E10" s="556"/>
      <c r="F10" s="556"/>
      <c r="G10" s="556"/>
      <c r="M10" s="555"/>
      <c r="N10" s="555"/>
    </row>
    <row r="11" spans="1:14" s="26" customFormat="1" ht="15.75">
      <c r="A11" s="553" t="s">
        <v>1386</v>
      </c>
      <c r="B11" s="554" t="s">
        <v>1382</v>
      </c>
      <c r="C11" s="554" t="s">
        <v>1336</v>
      </c>
      <c r="D11" s="554"/>
      <c r="E11" s="556"/>
      <c r="F11" s="556"/>
      <c r="G11" s="556"/>
    </row>
    <row r="12" spans="1:14" s="26" customFormat="1" ht="15.75">
      <c r="A12" s="553" t="s">
        <v>1392</v>
      </c>
      <c r="B12" s="554" t="s">
        <v>1388</v>
      </c>
      <c r="C12" s="554" t="s">
        <v>1336</v>
      </c>
      <c r="D12" s="554"/>
      <c r="E12" s="556"/>
      <c r="F12" s="556"/>
      <c r="G12" s="556"/>
      <c r="M12" s="557"/>
      <c r="N12" s="557"/>
    </row>
    <row r="13" spans="1:14" s="26" customFormat="1" ht="15.75">
      <c r="A13" s="553" t="s">
        <v>1398</v>
      </c>
      <c r="B13" s="554" t="s">
        <v>1394</v>
      </c>
      <c r="C13" s="554" t="s">
        <v>1336</v>
      </c>
      <c r="D13" s="554"/>
      <c r="E13" s="556"/>
      <c r="F13" s="556"/>
      <c r="G13" s="556"/>
      <c r="M13" s="557"/>
      <c r="N13" s="557"/>
    </row>
    <row r="14" spans="1:14" s="26" customFormat="1" ht="15.75">
      <c r="A14" s="553" t="s">
        <v>1404</v>
      </c>
      <c r="B14" s="554" t="s">
        <v>1400</v>
      </c>
      <c r="C14" s="554" t="s">
        <v>1336</v>
      </c>
      <c r="D14" s="554"/>
      <c r="E14" s="556"/>
      <c r="F14" s="556"/>
      <c r="G14" s="556"/>
      <c r="M14" s="557"/>
      <c r="N14" s="557"/>
    </row>
    <row r="15" spans="1:14" s="26" customFormat="1" ht="15.75">
      <c r="A15" s="553" t="s">
        <v>1410</v>
      </c>
      <c r="B15" s="554" t="s">
        <v>1406</v>
      </c>
      <c r="C15" s="554" t="s">
        <v>1336</v>
      </c>
      <c r="D15" s="554"/>
      <c r="E15" s="556"/>
      <c r="F15" s="556"/>
      <c r="G15" s="556"/>
      <c r="M15" s="555"/>
      <c r="N15" s="555"/>
    </row>
    <row r="16" spans="1:14" s="26" customFormat="1" ht="15.75">
      <c r="A16" s="553" t="s">
        <v>1413</v>
      </c>
      <c r="B16" s="554" t="s">
        <v>1412</v>
      </c>
      <c r="C16" s="554" t="s">
        <v>1336</v>
      </c>
      <c r="D16" s="554"/>
      <c r="E16" s="556"/>
      <c r="F16" s="556"/>
      <c r="G16" s="556"/>
    </row>
    <row r="17" spans="1:15" s="26" customFormat="1" ht="15.75">
      <c r="A17" s="553" t="s">
        <v>1419</v>
      </c>
      <c r="B17" s="554" t="s">
        <v>1415</v>
      </c>
      <c r="C17" s="554" t="s">
        <v>1336</v>
      </c>
      <c r="D17" s="554"/>
      <c r="E17" s="556"/>
      <c r="F17" s="556"/>
      <c r="G17" s="556"/>
      <c r="M17" s="557"/>
      <c r="N17" s="557"/>
    </row>
    <row r="18" spans="1:15" s="26" customFormat="1" ht="15.75">
      <c r="A18" s="553" t="s">
        <v>1425</v>
      </c>
      <c r="B18" s="554" t="s">
        <v>1421</v>
      </c>
      <c r="C18" s="554" t="s">
        <v>1336</v>
      </c>
      <c r="D18" s="554"/>
      <c r="E18" s="556"/>
      <c r="F18" s="556"/>
      <c r="G18" s="556"/>
      <c r="M18" s="557"/>
      <c r="N18" s="557"/>
    </row>
    <row r="19" spans="1:15" s="26" customFormat="1" ht="15.75">
      <c r="A19" s="553" t="s">
        <v>1431</v>
      </c>
      <c r="B19" s="554" t="s">
        <v>1427</v>
      </c>
      <c r="C19" s="554" t="s">
        <v>1336</v>
      </c>
      <c r="D19" s="554"/>
      <c r="E19" s="556"/>
      <c r="F19" s="556"/>
      <c r="G19" s="556"/>
      <c r="M19" s="557"/>
      <c r="N19" s="557"/>
    </row>
    <row r="20" spans="1:15" s="26" customFormat="1" ht="15.75">
      <c r="A20" s="553" t="s">
        <v>1437</v>
      </c>
      <c r="B20" s="554" t="s">
        <v>1433</v>
      </c>
      <c r="C20" s="554" t="s">
        <v>1336</v>
      </c>
      <c r="D20" s="554"/>
      <c r="E20" s="556"/>
      <c r="F20" s="556"/>
      <c r="G20" s="556"/>
      <c r="M20" s="555"/>
      <c r="N20" s="555"/>
    </row>
    <row r="21" spans="1:15" s="26" customFormat="1" ht="15.75">
      <c r="A21" s="553" t="s">
        <v>1444</v>
      </c>
      <c r="B21" s="554" t="s">
        <v>1440</v>
      </c>
      <c r="C21" s="554" t="s">
        <v>1336</v>
      </c>
      <c r="D21" s="554"/>
      <c r="E21" s="556"/>
      <c r="F21" s="556"/>
      <c r="G21" s="556"/>
    </row>
    <row r="22" spans="1:15" s="26" customFormat="1" ht="15.75">
      <c r="A22" s="553" t="s">
        <v>2468</v>
      </c>
      <c r="B22" s="554" t="s">
        <v>1447</v>
      </c>
      <c r="C22" s="554" t="s">
        <v>1336</v>
      </c>
      <c r="D22" s="554"/>
      <c r="E22" s="556"/>
      <c r="F22" s="556"/>
      <c r="G22" s="556"/>
      <c r="M22" s="558"/>
      <c r="N22" s="558"/>
      <c r="O22" s="558"/>
    </row>
    <row r="23" spans="1:15" s="26" customFormat="1" ht="15.75">
      <c r="A23" s="553" t="s">
        <v>2469</v>
      </c>
      <c r="B23" s="554" t="s">
        <v>1452</v>
      </c>
      <c r="C23" s="554" t="s">
        <v>1336</v>
      </c>
      <c r="D23" s="554"/>
      <c r="E23" s="556"/>
      <c r="F23" s="556"/>
      <c r="G23" s="556"/>
      <c r="M23" s="552"/>
      <c r="N23" s="552"/>
    </row>
    <row r="24" spans="1:15" s="26" customFormat="1" ht="15.75">
      <c r="A24" s="553" t="s">
        <v>1457</v>
      </c>
      <c r="B24" s="554" t="s">
        <v>1456</v>
      </c>
      <c r="C24" s="554" t="s">
        <v>1336</v>
      </c>
      <c r="D24" s="554"/>
      <c r="E24" s="556"/>
      <c r="F24" s="556"/>
      <c r="G24" s="556"/>
      <c r="M24" s="552"/>
      <c r="N24" s="552"/>
    </row>
    <row r="25" spans="1:15" s="26" customFormat="1" ht="15.75">
      <c r="A25" s="553" t="s">
        <v>1462</v>
      </c>
      <c r="B25" s="554" t="s">
        <v>1458</v>
      </c>
      <c r="C25" s="554" t="s">
        <v>1336</v>
      </c>
      <c r="D25" s="554"/>
      <c r="E25" s="556"/>
      <c r="F25" s="556"/>
      <c r="G25" s="556"/>
      <c r="M25" s="552"/>
      <c r="N25" s="552"/>
    </row>
    <row r="26" spans="1:15" s="26" customFormat="1" ht="15.75">
      <c r="A26" s="553" t="s">
        <v>1467</v>
      </c>
      <c r="B26" s="554" t="s">
        <v>1463</v>
      </c>
      <c r="C26" s="554" t="s">
        <v>1336</v>
      </c>
      <c r="D26" s="554"/>
      <c r="E26" s="556"/>
      <c r="F26" s="556"/>
      <c r="G26" s="556"/>
      <c r="M26" s="555"/>
      <c r="N26" s="555"/>
    </row>
    <row r="27" spans="1:15" s="26" customFormat="1" ht="15.75">
      <c r="A27" s="553" t="s">
        <v>1472</v>
      </c>
      <c r="B27" s="554" t="s">
        <v>1468</v>
      </c>
      <c r="C27" s="554" t="s">
        <v>1336</v>
      </c>
      <c r="D27" s="554"/>
      <c r="E27" s="556"/>
      <c r="F27" s="556"/>
      <c r="G27" s="556"/>
    </row>
    <row r="28" spans="1:15" s="26" customFormat="1" ht="15.75">
      <c r="A28" s="553" t="s">
        <v>1477</v>
      </c>
      <c r="B28" s="554" t="s">
        <v>1473</v>
      </c>
      <c r="C28" s="554" t="s">
        <v>1336</v>
      </c>
      <c r="D28" s="554"/>
      <c r="E28" s="556"/>
      <c r="F28" s="556"/>
      <c r="G28" s="556"/>
      <c r="M28" s="558"/>
      <c r="N28" s="558"/>
      <c r="O28" s="558"/>
    </row>
    <row r="29" spans="1:15" s="26" customFormat="1" ht="15.75">
      <c r="A29" s="553" t="s">
        <v>2391</v>
      </c>
      <c r="B29" s="554" t="s">
        <v>1521</v>
      </c>
      <c r="C29" s="554" t="s">
        <v>1336</v>
      </c>
      <c r="D29" s="554"/>
      <c r="E29" s="556"/>
      <c r="F29" s="556"/>
      <c r="G29" s="556"/>
      <c r="M29" s="558"/>
      <c r="N29" s="558"/>
      <c r="O29" s="558"/>
    </row>
    <row r="30" spans="1:15" s="26" customFormat="1" ht="15.75">
      <c r="A30" s="553" t="s">
        <v>1526</v>
      </c>
      <c r="B30" s="554" t="s">
        <v>1522</v>
      </c>
      <c r="C30" s="554" t="s">
        <v>1336</v>
      </c>
      <c r="D30" s="554"/>
      <c r="E30" s="556"/>
      <c r="F30" s="556"/>
      <c r="G30" s="556"/>
    </row>
    <row r="31" spans="1:15" s="26" customFormat="1" ht="15.75">
      <c r="A31" s="553" t="s">
        <v>1532</v>
      </c>
      <c r="B31" s="554" t="s">
        <v>1528</v>
      </c>
      <c r="C31" s="554" t="s">
        <v>1336</v>
      </c>
      <c r="D31" s="554"/>
      <c r="E31" s="556"/>
      <c r="F31" s="556"/>
      <c r="G31" s="556"/>
    </row>
    <row r="32" spans="1:15" s="26" customFormat="1" ht="15.75">
      <c r="A32" s="553" t="s">
        <v>1534</v>
      </c>
      <c r="B32" s="554" t="s">
        <v>1533</v>
      </c>
      <c r="C32" s="554" t="s">
        <v>1336</v>
      </c>
      <c r="D32" s="554"/>
      <c r="E32" s="556"/>
      <c r="F32" s="556"/>
      <c r="G32" s="556"/>
    </row>
    <row r="33" spans="1:15" s="26" customFormat="1" ht="15.75">
      <c r="A33" s="553" t="s">
        <v>1540</v>
      </c>
      <c r="B33" s="554" t="s">
        <v>1536</v>
      </c>
      <c r="C33" s="554" t="s">
        <v>1336</v>
      </c>
      <c r="D33" s="554"/>
      <c r="E33" s="556"/>
      <c r="F33" s="556"/>
      <c r="G33" s="556"/>
    </row>
    <row r="34" spans="1:15" s="26" customFormat="1" ht="15.75">
      <c r="A34" s="553" t="s">
        <v>1545</v>
      </c>
      <c r="B34" s="554" t="s">
        <v>1541</v>
      </c>
      <c r="C34" s="554" t="s">
        <v>1336</v>
      </c>
      <c r="D34" s="554"/>
      <c r="E34" s="556"/>
      <c r="F34" s="556"/>
      <c r="G34" s="556"/>
      <c r="M34" s="555"/>
      <c r="N34" s="555"/>
    </row>
    <row r="35" spans="1:15" s="26" customFormat="1" ht="15.75">
      <c r="A35" s="553" t="s">
        <v>1550</v>
      </c>
      <c r="B35" s="554" t="s">
        <v>1546</v>
      </c>
      <c r="C35" s="554" t="s">
        <v>1336</v>
      </c>
      <c r="D35" s="554"/>
      <c r="E35" s="556"/>
      <c r="F35" s="556"/>
      <c r="G35" s="556"/>
    </row>
    <row r="36" spans="1:15" s="26" customFormat="1" ht="15.75">
      <c r="A36" s="553" t="s">
        <v>2470</v>
      </c>
      <c r="B36" s="559" t="s">
        <v>1552</v>
      </c>
      <c r="C36" s="554" t="s">
        <v>1336</v>
      </c>
      <c r="D36" s="554"/>
      <c r="E36" s="556"/>
      <c r="F36" s="556"/>
      <c r="G36" s="556"/>
      <c r="M36" s="558"/>
      <c r="N36" s="558"/>
      <c r="O36" s="558"/>
    </row>
    <row r="37" spans="1:15" s="26" customFormat="1" ht="15.75">
      <c r="A37" s="553" t="s">
        <v>1566</v>
      </c>
      <c r="B37" s="554" t="s">
        <v>1563</v>
      </c>
      <c r="C37" s="554" t="s">
        <v>1336</v>
      </c>
      <c r="D37" s="554"/>
      <c r="E37" s="556"/>
      <c r="F37" s="556"/>
      <c r="G37" s="556"/>
      <c r="M37" s="552"/>
      <c r="N37" s="552"/>
    </row>
    <row r="38" spans="1:15" s="26" customFormat="1" ht="15.75">
      <c r="A38" s="553" t="s">
        <v>1572</v>
      </c>
      <c r="B38" s="554" t="s">
        <v>1568</v>
      </c>
      <c r="C38" s="554" t="s">
        <v>1336</v>
      </c>
      <c r="D38" s="554"/>
      <c r="E38" s="556"/>
      <c r="F38" s="556"/>
      <c r="G38" s="556"/>
      <c r="M38" s="552"/>
      <c r="N38" s="552"/>
    </row>
    <row r="39" spans="1:15" s="26" customFormat="1" ht="16.5" thickBot="1">
      <c r="A39" s="560" t="s">
        <v>2471</v>
      </c>
      <c r="B39" s="561" t="s">
        <v>1574</v>
      </c>
      <c r="C39" s="561" t="s">
        <v>1336</v>
      </c>
      <c r="D39" s="561"/>
      <c r="E39" s="562"/>
      <c r="F39" s="562"/>
      <c r="G39" s="562"/>
      <c r="M39" s="552"/>
      <c r="N39" s="552"/>
    </row>
    <row r="40" spans="1:15" s="26" customFormat="1" ht="15.75">
      <c r="A40" s="563" t="s">
        <v>1478</v>
      </c>
      <c r="B40" s="564" t="s">
        <v>1479</v>
      </c>
      <c r="C40" s="565" t="s">
        <v>1480</v>
      </c>
      <c r="D40" s="1352" t="s">
        <v>2472</v>
      </c>
      <c r="E40" s="1352"/>
      <c r="F40" s="1352"/>
      <c r="G40" s="1352"/>
      <c r="M40" s="555"/>
      <c r="N40" s="555"/>
    </row>
    <row r="41" spans="1:15" s="26" customFormat="1" ht="15.75">
      <c r="A41" s="563" t="s">
        <v>2388</v>
      </c>
      <c r="B41" s="565" t="s">
        <v>1486</v>
      </c>
      <c r="C41" s="565" t="s">
        <v>1480</v>
      </c>
      <c r="D41" s="1353" t="s">
        <v>2473</v>
      </c>
      <c r="E41" s="1353"/>
      <c r="F41" s="1353"/>
      <c r="G41" s="1353"/>
    </row>
    <row r="42" spans="1:15" s="26" customFormat="1" ht="15.75">
      <c r="A42" s="563" t="s">
        <v>1491</v>
      </c>
      <c r="B42" s="565" t="s">
        <v>1492</v>
      </c>
      <c r="C42" s="565" t="s">
        <v>1480</v>
      </c>
      <c r="D42" s="565"/>
      <c r="E42" s="566"/>
      <c r="F42" s="566"/>
      <c r="G42" s="566"/>
      <c r="M42" s="558"/>
      <c r="N42" s="558"/>
      <c r="O42" s="558"/>
    </row>
    <row r="43" spans="1:15" s="26" customFormat="1" ht="15.75">
      <c r="A43" s="563" t="s">
        <v>1496</v>
      </c>
      <c r="B43" s="565" t="s">
        <v>1497</v>
      </c>
      <c r="C43" s="565" t="s">
        <v>1480</v>
      </c>
      <c r="D43" s="565"/>
      <c r="E43" s="566"/>
      <c r="F43" s="566"/>
      <c r="G43" s="566"/>
      <c r="M43" s="552"/>
      <c r="N43" s="552"/>
    </row>
    <row r="44" spans="1:15" s="26" customFormat="1" ht="15.75">
      <c r="A44" s="563" t="s">
        <v>1501</v>
      </c>
      <c r="B44" s="565" t="s">
        <v>1502</v>
      </c>
      <c r="C44" s="565" t="s">
        <v>1480</v>
      </c>
      <c r="D44" s="565"/>
      <c r="E44" s="566"/>
      <c r="F44" s="566"/>
      <c r="G44" s="566"/>
      <c r="M44" s="552"/>
      <c r="N44" s="552"/>
    </row>
    <row r="45" spans="1:15" s="26" customFormat="1" ht="15.75">
      <c r="A45" s="563" t="s">
        <v>1506</v>
      </c>
      <c r="B45" s="565" t="s">
        <v>1507</v>
      </c>
      <c r="C45" s="565" t="s">
        <v>1480</v>
      </c>
      <c r="D45" s="565"/>
      <c r="E45" s="566"/>
      <c r="F45" s="566"/>
      <c r="G45" s="566"/>
      <c r="M45" s="552"/>
      <c r="N45" s="552"/>
    </row>
    <row r="46" spans="1:15" s="26" customFormat="1" ht="15.75">
      <c r="A46" s="563" t="s">
        <v>1508</v>
      </c>
      <c r="B46" s="564" t="s">
        <v>1509</v>
      </c>
      <c r="C46" s="565" t="s">
        <v>1480</v>
      </c>
      <c r="D46" s="565"/>
      <c r="E46" s="566"/>
      <c r="F46" s="566"/>
      <c r="G46" s="566"/>
      <c r="M46" s="555"/>
      <c r="N46" s="555"/>
    </row>
    <row r="47" spans="1:15" s="26" customFormat="1" ht="15.75">
      <c r="A47" s="563" t="s">
        <v>2474</v>
      </c>
      <c r="B47" s="564" t="s">
        <v>2475</v>
      </c>
      <c r="C47" s="565" t="s">
        <v>1480</v>
      </c>
      <c r="D47" s="565"/>
      <c r="E47" s="566"/>
      <c r="F47" s="566"/>
      <c r="G47" s="566"/>
    </row>
    <row r="48" spans="1:15" s="26" customFormat="1" ht="15.75">
      <c r="A48" s="563" t="s">
        <v>1518</v>
      </c>
      <c r="B48" s="564" t="s">
        <v>1519</v>
      </c>
      <c r="C48" s="565" t="s">
        <v>1480</v>
      </c>
      <c r="D48" s="565"/>
      <c r="E48" s="566"/>
      <c r="F48" s="566"/>
      <c r="G48" s="566"/>
      <c r="M48" s="557"/>
      <c r="N48" s="557"/>
    </row>
    <row r="49" spans="1:7" s="26" customFormat="1" ht="15.75">
      <c r="A49" s="567" t="s">
        <v>1561</v>
      </c>
      <c r="B49" s="568" t="s">
        <v>1556</v>
      </c>
      <c r="C49" s="568" t="s">
        <v>1480</v>
      </c>
      <c r="D49" s="568"/>
      <c r="E49" s="566"/>
      <c r="F49" s="566"/>
      <c r="G49" s="566"/>
    </row>
    <row r="50" spans="1:7" s="26" customFormat="1" ht="15.75">
      <c r="A50" s="567" t="s">
        <v>1585</v>
      </c>
      <c r="B50" s="568" t="s">
        <v>2476</v>
      </c>
      <c r="C50" s="568" t="s">
        <v>1480</v>
      </c>
      <c r="D50" s="568"/>
      <c r="E50" s="566"/>
      <c r="F50" s="566"/>
      <c r="G50" s="566"/>
    </row>
    <row r="51" spans="1:7" s="26" customFormat="1" ht="15.75">
      <c r="A51" s="567" t="s">
        <v>1590</v>
      </c>
      <c r="B51" s="568" t="s">
        <v>1586</v>
      </c>
      <c r="C51" s="568" t="s">
        <v>1480</v>
      </c>
      <c r="D51" s="568"/>
      <c r="E51" s="566"/>
      <c r="F51" s="566"/>
      <c r="G51" s="566"/>
    </row>
    <row r="52" spans="1:7" s="26" customFormat="1" ht="15.75">
      <c r="A52" s="567" t="s">
        <v>1595</v>
      </c>
      <c r="B52" s="568" t="s">
        <v>1591</v>
      </c>
      <c r="C52" s="568" t="s">
        <v>1480</v>
      </c>
      <c r="D52" s="568"/>
      <c r="E52" s="566"/>
      <c r="F52" s="566"/>
      <c r="G52" s="566"/>
    </row>
    <row r="53" spans="1:7" s="26" customFormat="1" ht="15.75">
      <c r="A53" s="567" t="s">
        <v>1600</v>
      </c>
      <c r="B53" s="568" t="s">
        <v>1596</v>
      </c>
      <c r="C53" s="568" t="s">
        <v>1480</v>
      </c>
      <c r="D53" s="568"/>
      <c r="E53" s="566"/>
      <c r="F53" s="566"/>
      <c r="G53" s="566"/>
    </row>
    <row r="54" spans="1:7" s="26" customFormat="1" ht="15.75">
      <c r="A54" s="567" t="s">
        <v>1605</v>
      </c>
      <c r="B54" s="568" t="s">
        <v>1601</v>
      </c>
      <c r="C54" s="568" t="s">
        <v>1480</v>
      </c>
      <c r="D54" s="568"/>
      <c r="E54" s="566"/>
      <c r="F54" s="566"/>
      <c r="G54" s="566"/>
    </row>
    <row r="55" spans="1:7" s="26" customFormat="1" ht="15.75">
      <c r="A55" s="567" t="s">
        <v>1610</v>
      </c>
      <c r="B55" s="568" t="s">
        <v>1606</v>
      </c>
      <c r="C55" s="568" t="s">
        <v>1480</v>
      </c>
      <c r="D55" s="568"/>
      <c r="E55" s="566"/>
      <c r="F55" s="566"/>
      <c r="G55" s="566"/>
    </row>
    <row r="56" spans="1:7" s="26" customFormat="1" ht="15.75">
      <c r="A56" s="567" t="s">
        <v>1615</v>
      </c>
      <c r="B56" s="568" t="s">
        <v>1611</v>
      </c>
      <c r="C56" s="568" t="s">
        <v>1480</v>
      </c>
      <c r="D56" s="568"/>
      <c r="E56" s="566"/>
      <c r="F56" s="566"/>
      <c r="G56" s="566"/>
    </row>
    <row r="57" spans="1:7" s="26" customFormat="1" ht="15.75">
      <c r="A57" s="567" t="s">
        <v>1620</v>
      </c>
      <c r="B57" s="568" t="s">
        <v>1616</v>
      </c>
      <c r="C57" s="568" t="s">
        <v>1480</v>
      </c>
      <c r="D57" s="568"/>
      <c r="E57" s="566"/>
      <c r="F57" s="566"/>
      <c r="G57" s="566"/>
    </row>
    <row r="58" spans="1:7" s="26" customFormat="1" ht="15.75">
      <c r="A58" s="567" t="s">
        <v>1625</v>
      </c>
      <c r="B58" s="568" t="s">
        <v>1621</v>
      </c>
      <c r="C58" s="568" t="s">
        <v>1480</v>
      </c>
      <c r="D58" s="568"/>
      <c r="E58" s="566"/>
      <c r="F58" s="566"/>
      <c r="G58" s="566"/>
    </row>
    <row r="59" spans="1:7" s="26" customFormat="1" ht="15.75">
      <c r="A59" s="567" t="s">
        <v>1630</v>
      </c>
      <c r="B59" s="568" t="s">
        <v>1626</v>
      </c>
      <c r="C59" s="568" t="s">
        <v>1480</v>
      </c>
      <c r="D59" s="568"/>
      <c r="E59" s="566"/>
      <c r="F59" s="566"/>
      <c r="G59" s="566"/>
    </row>
    <row r="60" spans="1:7" s="26" customFormat="1" ht="15.75">
      <c r="A60" s="567" t="s">
        <v>1635</v>
      </c>
      <c r="B60" s="568" t="s">
        <v>1631</v>
      </c>
      <c r="C60" s="568" t="s">
        <v>1480</v>
      </c>
      <c r="D60" s="568"/>
      <c r="E60" s="566"/>
      <c r="F60" s="566"/>
      <c r="G60" s="566"/>
    </row>
    <row r="61" spans="1:7" s="26" customFormat="1" ht="15.75">
      <c r="A61" s="567" t="s">
        <v>1640</v>
      </c>
      <c r="B61" s="568" t="s">
        <v>1636</v>
      </c>
      <c r="C61" s="568" t="s">
        <v>1480</v>
      </c>
      <c r="D61" s="568"/>
      <c r="E61" s="566"/>
      <c r="F61" s="566"/>
      <c r="G61" s="566"/>
    </row>
    <row r="62" spans="1:7" s="26" customFormat="1" ht="15.75">
      <c r="A62" s="567" t="s">
        <v>1645</v>
      </c>
      <c r="B62" s="568" t="s">
        <v>1641</v>
      </c>
      <c r="C62" s="568" t="s">
        <v>1480</v>
      </c>
      <c r="D62" s="568"/>
      <c r="E62" s="566"/>
      <c r="F62" s="566"/>
      <c r="G62" s="566"/>
    </row>
    <row r="63" spans="1:7" s="26" customFormat="1" ht="15.75">
      <c r="A63" s="567" t="s">
        <v>1650</v>
      </c>
      <c r="B63" s="568" t="s">
        <v>1646</v>
      </c>
      <c r="C63" s="568" t="s">
        <v>1480</v>
      </c>
      <c r="D63" s="568"/>
      <c r="E63" s="566"/>
      <c r="F63" s="566"/>
      <c r="G63" s="566"/>
    </row>
    <row r="64" spans="1:7" s="26" customFormat="1" ht="15.75">
      <c r="A64" s="567" t="s">
        <v>1655</v>
      </c>
      <c r="B64" s="568" t="s">
        <v>1651</v>
      </c>
      <c r="C64" s="568" t="s">
        <v>1480</v>
      </c>
      <c r="D64" s="568"/>
      <c r="E64" s="566"/>
      <c r="F64" s="566"/>
      <c r="G64" s="566"/>
    </row>
    <row r="65" spans="1:7" s="26" customFormat="1" ht="15.75">
      <c r="A65" s="567" t="s">
        <v>1660</v>
      </c>
      <c r="B65" s="568" t="s">
        <v>1656</v>
      </c>
      <c r="C65" s="568" t="s">
        <v>1480</v>
      </c>
      <c r="D65" s="568"/>
      <c r="E65" s="566"/>
      <c r="F65" s="566"/>
      <c r="G65" s="566"/>
    </row>
    <row r="66" spans="1:7" s="26" customFormat="1" ht="15.75">
      <c r="A66" s="567" t="s">
        <v>1665</v>
      </c>
      <c r="B66" s="568" t="s">
        <v>1661</v>
      </c>
      <c r="C66" s="568" t="s">
        <v>1480</v>
      </c>
      <c r="D66" s="568"/>
      <c r="E66" s="566"/>
      <c r="F66" s="566"/>
      <c r="G66" s="566"/>
    </row>
    <row r="67" spans="1:7" s="26" customFormat="1" ht="15.75">
      <c r="A67" s="567" t="s">
        <v>1672</v>
      </c>
      <c r="B67" s="568" t="s">
        <v>1667</v>
      </c>
      <c r="C67" s="568" t="s">
        <v>1668</v>
      </c>
      <c r="D67" s="568"/>
      <c r="E67" s="566"/>
      <c r="F67" s="566"/>
      <c r="G67" s="566"/>
    </row>
    <row r="68" spans="1:7" s="26" customFormat="1" ht="15.75">
      <c r="A68" s="567" t="s">
        <v>1678</v>
      </c>
      <c r="B68" s="568" t="s">
        <v>1674</v>
      </c>
      <c r="C68" s="568" t="s">
        <v>1668</v>
      </c>
      <c r="D68" s="568"/>
      <c r="E68" s="566"/>
      <c r="F68" s="566"/>
      <c r="G68" s="566"/>
    </row>
    <row r="69" spans="1:7" s="26" customFormat="1" ht="15.75">
      <c r="A69" s="567" t="s">
        <v>1684</v>
      </c>
      <c r="B69" s="568" t="s">
        <v>1680</v>
      </c>
      <c r="C69" s="568" t="s">
        <v>1668</v>
      </c>
      <c r="D69" s="568"/>
      <c r="E69" s="566"/>
      <c r="F69" s="566"/>
      <c r="G69" s="566"/>
    </row>
    <row r="70" spans="1:7" s="26" customFormat="1" ht="15.75">
      <c r="A70" s="567" t="s">
        <v>2477</v>
      </c>
      <c r="B70" s="568" t="s">
        <v>1686</v>
      </c>
      <c r="C70" s="568" t="s">
        <v>1668</v>
      </c>
      <c r="D70" s="568"/>
      <c r="E70" s="566"/>
      <c r="F70" s="566"/>
      <c r="G70" s="566"/>
    </row>
    <row r="71" spans="1:7" s="26" customFormat="1" ht="15.75">
      <c r="A71" s="567" t="s">
        <v>1692</v>
      </c>
      <c r="B71" s="568" t="s">
        <v>1689</v>
      </c>
      <c r="C71" s="568" t="s">
        <v>1668</v>
      </c>
      <c r="D71" s="568"/>
      <c r="E71" s="566"/>
      <c r="F71" s="566"/>
      <c r="G71" s="566"/>
    </row>
    <row r="72" spans="1:7" s="26" customFormat="1" ht="15.75">
      <c r="A72" s="567" t="s">
        <v>1698</v>
      </c>
      <c r="B72" s="568" t="s">
        <v>1694</v>
      </c>
      <c r="C72" s="568" t="s">
        <v>1668</v>
      </c>
      <c r="D72" s="568"/>
      <c r="E72" s="566"/>
      <c r="F72" s="566"/>
      <c r="G72" s="566"/>
    </row>
    <row r="73" spans="1:7" s="26" customFormat="1" ht="15.75">
      <c r="A73" s="567" t="s">
        <v>1705</v>
      </c>
      <c r="B73" s="568" t="s">
        <v>1700</v>
      </c>
      <c r="C73" s="568" t="s">
        <v>1668</v>
      </c>
      <c r="D73" s="568"/>
      <c r="E73" s="566"/>
      <c r="F73" s="566"/>
      <c r="G73" s="566"/>
    </row>
    <row r="74" spans="1:7" s="26" customFormat="1" ht="15.75">
      <c r="A74" s="567" t="s">
        <v>1712</v>
      </c>
      <c r="B74" s="568" t="s">
        <v>1707</v>
      </c>
      <c r="C74" s="568" t="s">
        <v>1668</v>
      </c>
      <c r="D74" s="568"/>
      <c r="E74" s="566"/>
      <c r="F74" s="566"/>
      <c r="G74" s="566"/>
    </row>
    <row r="75" spans="1:7" s="26" customFormat="1" ht="15.75">
      <c r="A75" s="567" t="s">
        <v>1718</v>
      </c>
      <c r="B75" s="568" t="s">
        <v>1714</v>
      </c>
      <c r="C75" s="568" t="s">
        <v>1668</v>
      </c>
      <c r="D75" s="568"/>
      <c r="E75" s="566"/>
      <c r="F75" s="566"/>
      <c r="G75" s="566"/>
    </row>
    <row r="76" spans="1:7" s="26" customFormat="1" ht="15.75">
      <c r="A76" s="567" t="s">
        <v>1724</v>
      </c>
      <c r="B76" s="568" t="s">
        <v>1720</v>
      </c>
      <c r="C76" s="568" t="s">
        <v>1668</v>
      </c>
      <c r="D76" s="568"/>
      <c r="E76" s="566"/>
      <c r="F76" s="566"/>
      <c r="G76" s="566"/>
    </row>
    <row r="77" spans="1:7" s="26" customFormat="1" ht="15.75">
      <c r="A77" s="567" t="s">
        <v>1730</v>
      </c>
      <c r="B77" s="568" t="s">
        <v>2478</v>
      </c>
      <c r="C77" s="568" t="s">
        <v>1480</v>
      </c>
      <c r="D77" s="568"/>
      <c r="E77" s="566"/>
      <c r="F77" s="566"/>
      <c r="G77" s="566"/>
    </row>
    <row r="78" spans="1:7" s="26" customFormat="1" ht="15.75">
      <c r="A78" s="567" t="s">
        <v>1737</v>
      </c>
      <c r="B78" s="568" t="s">
        <v>1732</v>
      </c>
      <c r="C78" s="568" t="s">
        <v>1668</v>
      </c>
      <c r="D78" s="568"/>
      <c r="E78" s="566"/>
      <c r="F78" s="566"/>
      <c r="G78" s="566"/>
    </row>
    <row r="79" spans="1:7" s="26" customFormat="1" ht="15.75">
      <c r="A79" s="567" t="s">
        <v>1147</v>
      </c>
      <c r="B79" s="568" t="s">
        <v>1148</v>
      </c>
      <c r="C79" s="568" t="s">
        <v>1745</v>
      </c>
      <c r="D79" s="568"/>
      <c r="E79" s="566"/>
      <c r="F79" s="566"/>
      <c r="G79" s="566"/>
    </row>
    <row r="80" spans="1:7" s="26" customFormat="1" ht="15.75">
      <c r="A80" s="567" t="s">
        <v>1150</v>
      </c>
      <c r="B80" s="568" t="s">
        <v>5</v>
      </c>
      <c r="C80" s="568" t="s">
        <v>1745</v>
      </c>
      <c r="D80" s="568"/>
      <c r="E80" s="566"/>
      <c r="F80" s="566"/>
      <c r="G80" s="566"/>
    </row>
    <row r="81" spans="1:7" s="26" customFormat="1" ht="15.75">
      <c r="A81" s="567" t="s">
        <v>1152</v>
      </c>
      <c r="B81" s="568" t="s">
        <v>1153</v>
      </c>
      <c r="C81" s="568" t="s">
        <v>1745</v>
      </c>
      <c r="D81" s="568"/>
      <c r="E81" s="566"/>
      <c r="F81" s="566"/>
      <c r="G81" s="566"/>
    </row>
    <row r="82" spans="1:7" s="26" customFormat="1" ht="15.75">
      <c r="A82" s="567" t="s">
        <v>1155</v>
      </c>
      <c r="B82" s="568" t="s">
        <v>1156</v>
      </c>
      <c r="C82" s="568" t="s">
        <v>1745</v>
      </c>
      <c r="D82" s="568"/>
      <c r="E82" s="566"/>
      <c r="F82" s="566"/>
      <c r="G82" s="566"/>
    </row>
    <row r="83" spans="1:7" s="26" customFormat="1" ht="15.75">
      <c r="A83" s="567" t="s">
        <v>1158</v>
      </c>
      <c r="B83" s="568" t="s">
        <v>1159</v>
      </c>
      <c r="C83" s="568" t="s">
        <v>1745</v>
      </c>
      <c r="D83" s="568"/>
      <c r="E83" s="566"/>
      <c r="F83" s="566"/>
      <c r="G83" s="566"/>
    </row>
    <row r="84" spans="1:7" s="26" customFormat="1" ht="15.75">
      <c r="A84" s="567" t="s">
        <v>1161</v>
      </c>
      <c r="B84" s="568" t="s">
        <v>1162</v>
      </c>
      <c r="C84" s="568" t="s">
        <v>1745</v>
      </c>
      <c r="D84" s="568"/>
      <c r="E84" s="566"/>
      <c r="F84" s="566"/>
      <c r="G84" s="566"/>
    </row>
    <row r="85" spans="1:7" s="26" customFormat="1" ht="15.75">
      <c r="A85" s="567" t="s">
        <v>1164</v>
      </c>
      <c r="B85" s="568" t="s">
        <v>1165</v>
      </c>
      <c r="C85" s="568" t="s">
        <v>1745</v>
      </c>
      <c r="D85" s="568"/>
      <c r="E85" s="566"/>
      <c r="F85" s="566"/>
      <c r="G85" s="566"/>
    </row>
    <row r="86" spans="1:7" s="26" customFormat="1" ht="15.75">
      <c r="A86" s="567" t="s">
        <v>1167</v>
      </c>
      <c r="B86" s="568" t="s">
        <v>1168</v>
      </c>
      <c r="C86" s="568" t="s">
        <v>1745</v>
      </c>
      <c r="D86" s="568"/>
      <c r="E86" s="566"/>
      <c r="F86" s="566"/>
      <c r="G86" s="566"/>
    </row>
    <row r="87" spans="1:7" s="26" customFormat="1" ht="15.75">
      <c r="A87" s="567" t="s">
        <v>1170</v>
      </c>
      <c r="B87" s="568" t="s">
        <v>1171</v>
      </c>
      <c r="C87" s="568" t="s">
        <v>1745</v>
      </c>
      <c r="D87" s="568"/>
      <c r="E87" s="566"/>
      <c r="F87" s="566"/>
      <c r="G87" s="566"/>
    </row>
    <row r="88" spans="1:7" s="26" customFormat="1" ht="15.75">
      <c r="A88" s="567" t="s">
        <v>1173</v>
      </c>
      <c r="B88" s="568" t="s">
        <v>1174</v>
      </c>
      <c r="C88" s="568" t="s">
        <v>1745</v>
      </c>
      <c r="D88" s="568"/>
      <c r="E88" s="566"/>
      <c r="F88" s="566"/>
      <c r="G88" s="566"/>
    </row>
    <row r="89" spans="1:7" s="26" customFormat="1" ht="15.75">
      <c r="A89" s="567" t="s">
        <v>1176</v>
      </c>
      <c r="B89" s="568" t="s">
        <v>1177</v>
      </c>
      <c r="C89" s="568" t="s">
        <v>1745</v>
      </c>
      <c r="D89" s="568"/>
      <c r="E89" s="566"/>
      <c r="F89" s="566"/>
      <c r="G89" s="566"/>
    </row>
    <row r="90" spans="1:7" s="26" customFormat="1" ht="15.75">
      <c r="A90" s="567" t="s">
        <v>1179</v>
      </c>
      <c r="B90" s="568" t="s">
        <v>1180</v>
      </c>
      <c r="C90" s="568" t="s">
        <v>1745</v>
      </c>
      <c r="D90" s="568"/>
      <c r="E90" s="566"/>
      <c r="F90" s="566"/>
      <c r="G90" s="566"/>
    </row>
    <row r="91" spans="1:7" s="26" customFormat="1" ht="15.75">
      <c r="A91" s="567" t="s">
        <v>1182</v>
      </c>
      <c r="B91" s="568" t="s">
        <v>1183</v>
      </c>
      <c r="C91" s="568" t="s">
        <v>1745</v>
      </c>
      <c r="D91" s="568"/>
      <c r="E91" s="566"/>
      <c r="F91" s="566"/>
      <c r="G91" s="566"/>
    </row>
    <row r="92" spans="1:7" s="26" customFormat="1" ht="15.75">
      <c r="A92" s="567" t="s">
        <v>1185</v>
      </c>
      <c r="B92" s="568" t="s">
        <v>1186</v>
      </c>
      <c r="C92" s="568" t="s">
        <v>1745</v>
      </c>
      <c r="D92" s="568"/>
      <c r="E92" s="566"/>
      <c r="F92" s="566"/>
      <c r="G92" s="566"/>
    </row>
    <row r="93" spans="1:7" s="26" customFormat="1" ht="15.75">
      <c r="A93" s="567" t="s">
        <v>1188</v>
      </c>
      <c r="B93" s="568" t="s">
        <v>1189</v>
      </c>
      <c r="C93" s="568" t="s">
        <v>1745</v>
      </c>
      <c r="D93" s="568"/>
      <c r="E93" s="566"/>
      <c r="F93" s="566"/>
      <c r="G93" s="566"/>
    </row>
    <row r="94" spans="1:7" s="26" customFormat="1" ht="15.75">
      <c r="A94" s="567" t="s">
        <v>1191</v>
      </c>
      <c r="B94" s="568" t="s">
        <v>1192</v>
      </c>
      <c r="C94" s="568" t="s">
        <v>1745</v>
      </c>
      <c r="D94" s="568"/>
      <c r="E94" s="566"/>
      <c r="F94" s="566"/>
      <c r="G94" s="566"/>
    </row>
    <row r="95" spans="1:7" s="26" customFormat="1" ht="15.75">
      <c r="A95" s="567" t="s">
        <v>1194</v>
      </c>
      <c r="B95" s="568" t="s">
        <v>2479</v>
      </c>
      <c r="C95" s="568" t="s">
        <v>1745</v>
      </c>
      <c r="D95" s="568"/>
      <c r="E95" s="566"/>
      <c r="F95" s="566"/>
      <c r="G95" s="566"/>
    </row>
    <row r="96" spans="1:7" s="26" customFormat="1" ht="15.75">
      <c r="A96" s="567" t="s">
        <v>1197</v>
      </c>
      <c r="B96" s="568" t="s">
        <v>1198</v>
      </c>
      <c r="C96" s="568" t="s">
        <v>1745</v>
      </c>
      <c r="D96" s="568"/>
      <c r="E96" s="566"/>
      <c r="F96" s="566"/>
      <c r="G96" s="566"/>
    </row>
    <row r="97" spans="1:7" s="26" customFormat="1" ht="15.75">
      <c r="A97" s="567" t="s">
        <v>1200</v>
      </c>
      <c r="B97" s="568" t="s">
        <v>1201</v>
      </c>
      <c r="C97" s="568" t="s">
        <v>1745</v>
      </c>
      <c r="D97" s="568"/>
      <c r="E97" s="566"/>
      <c r="F97" s="566"/>
      <c r="G97" s="566"/>
    </row>
    <row r="98" spans="1:7" s="26" customFormat="1" ht="15.75">
      <c r="A98" s="567" t="s">
        <v>1203</v>
      </c>
      <c r="B98" s="568" t="s">
        <v>1204</v>
      </c>
      <c r="C98" s="568" t="s">
        <v>1745</v>
      </c>
      <c r="D98" s="568"/>
      <c r="E98" s="566"/>
      <c r="F98" s="566"/>
      <c r="G98" s="566"/>
    </row>
    <row r="99" spans="1:7" s="26" customFormat="1" ht="15.75">
      <c r="A99" s="567" t="s">
        <v>1206</v>
      </c>
      <c r="B99" s="568" t="s">
        <v>1207</v>
      </c>
      <c r="C99" s="568" t="s">
        <v>1745</v>
      </c>
      <c r="D99" s="568"/>
      <c r="E99" s="566"/>
      <c r="F99" s="566"/>
      <c r="G99" s="566"/>
    </row>
    <row r="100" spans="1:7" s="26" customFormat="1" ht="15.75">
      <c r="A100" s="567" t="s">
        <v>1209</v>
      </c>
      <c r="B100" s="568" t="s">
        <v>1210</v>
      </c>
      <c r="C100" s="568" t="s">
        <v>1745</v>
      </c>
      <c r="D100" s="568"/>
      <c r="E100" s="566"/>
      <c r="F100" s="566"/>
      <c r="G100" s="566"/>
    </row>
    <row r="101" spans="1:7" s="26" customFormat="1" ht="15.75">
      <c r="A101" s="567" t="s">
        <v>1212</v>
      </c>
      <c r="B101" s="568" t="s">
        <v>1213</v>
      </c>
      <c r="C101" s="568" t="s">
        <v>1745</v>
      </c>
      <c r="D101" s="568"/>
      <c r="E101" s="566"/>
      <c r="F101" s="566"/>
      <c r="G101" s="566"/>
    </row>
    <row r="102" spans="1:7" s="26" customFormat="1" ht="15.75">
      <c r="A102" s="567" t="s">
        <v>1215</v>
      </c>
      <c r="B102" s="568" t="s">
        <v>1216</v>
      </c>
      <c r="C102" s="568" t="s">
        <v>1745</v>
      </c>
      <c r="D102" s="568"/>
      <c r="E102" s="566"/>
      <c r="F102" s="566"/>
      <c r="G102" s="566"/>
    </row>
    <row r="103" spans="1:7" s="26" customFormat="1" ht="15.75">
      <c r="A103" s="567" t="s">
        <v>1218</v>
      </c>
      <c r="B103" s="568" t="s">
        <v>1219</v>
      </c>
      <c r="C103" s="568" t="s">
        <v>1745</v>
      </c>
      <c r="D103" s="568"/>
      <c r="E103" s="566"/>
      <c r="F103" s="566"/>
      <c r="G103" s="566"/>
    </row>
    <row r="104" spans="1:7" s="26" customFormat="1" ht="15.75">
      <c r="A104" s="567" t="s">
        <v>1221</v>
      </c>
      <c r="B104" s="568" t="s">
        <v>1222</v>
      </c>
      <c r="C104" s="568" t="s">
        <v>1745</v>
      </c>
      <c r="D104" s="568"/>
      <c r="E104" s="566"/>
      <c r="F104" s="566"/>
      <c r="G104" s="566"/>
    </row>
    <row r="105" spans="1:7" s="26" customFormat="1" ht="15.75">
      <c r="A105" s="567" t="s">
        <v>1224</v>
      </c>
      <c r="B105" s="568" t="s">
        <v>1225</v>
      </c>
      <c r="C105" s="568" t="s">
        <v>1745</v>
      </c>
      <c r="D105" s="568"/>
      <c r="E105" s="566"/>
      <c r="F105" s="566"/>
      <c r="G105" s="566"/>
    </row>
    <row r="106" spans="1:7" s="26" customFormat="1" ht="15.75">
      <c r="A106" s="567" t="s">
        <v>1227</v>
      </c>
      <c r="B106" s="568" t="s">
        <v>1228</v>
      </c>
      <c r="C106" s="568" t="s">
        <v>1745</v>
      </c>
      <c r="D106" s="568"/>
      <c r="E106" s="566"/>
      <c r="F106" s="566"/>
      <c r="G106" s="566"/>
    </row>
    <row r="107" spans="1:7" s="26" customFormat="1" ht="15.75">
      <c r="A107" s="567" t="s">
        <v>1230</v>
      </c>
      <c r="B107" s="568" t="s">
        <v>1231</v>
      </c>
      <c r="C107" s="568" t="s">
        <v>1745</v>
      </c>
      <c r="D107" s="568"/>
      <c r="E107" s="566"/>
      <c r="F107" s="566"/>
      <c r="G107" s="566"/>
    </row>
    <row r="108" spans="1:7" s="26" customFormat="1" ht="15.75">
      <c r="A108" s="567" t="s">
        <v>1233</v>
      </c>
      <c r="B108" s="568" t="s">
        <v>1234</v>
      </c>
      <c r="C108" s="568" t="s">
        <v>1745</v>
      </c>
      <c r="D108" s="568"/>
      <c r="E108" s="566"/>
      <c r="F108" s="566"/>
      <c r="G108" s="566"/>
    </row>
    <row r="109" spans="1:7" s="26" customFormat="1" ht="15.75">
      <c r="A109" s="567" t="s">
        <v>1236</v>
      </c>
      <c r="B109" s="568" t="s">
        <v>1237</v>
      </c>
      <c r="C109" s="568" t="s">
        <v>1745</v>
      </c>
      <c r="D109" s="568"/>
      <c r="E109" s="566"/>
      <c r="F109" s="566"/>
      <c r="G109" s="566"/>
    </row>
    <row r="110" spans="1:7" s="26" customFormat="1" ht="15.75">
      <c r="A110" s="567" t="s">
        <v>1239</v>
      </c>
      <c r="B110" s="568" t="s">
        <v>1240</v>
      </c>
      <c r="C110" s="568" t="s">
        <v>1745</v>
      </c>
      <c r="D110" s="568"/>
      <c r="E110" s="566"/>
      <c r="F110" s="566"/>
      <c r="G110" s="566"/>
    </row>
    <row r="111" spans="1:7" s="26" customFormat="1" ht="15.75">
      <c r="A111" s="567" t="s">
        <v>1242</v>
      </c>
      <c r="B111" s="568" t="s">
        <v>1243</v>
      </c>
      <c r="C111" s="568" t="s">
        <v>1745</v>
      </c>
      <c r="D111" s="568"/>
      <c r="E111" s="566"/>
      <c r="F111" s="566"/>
      <c r="G111" s="566"/>
    </row>
    <row r="112" spans="1:7" s="26" customFormat="1" ht="15.75">
      <c r="A112" s="567" t="s">
        <v>1245</v>
      </c>
      <c r="B112" s="568" t="s">
        <v>1246</v>
      </c>
      <c r="C112" s="568" t="s">
        <v>1745</v>
      </c>
      <c r="D112" s="568"/>
      <c r="E112" s="566"/>
      <c r="F112" s="566"/>
      <c r="G112" s="566"/>
    </row>
    <row r="113" spans="1:7" s="26" customFormat="1" ht="15.75">
      <c r="A113" s="567" t="s">
        <v>1248</v>
      </c>
      <c r="B113" s="568" t="s">
        <v>1249</v>
      </c>
      <c r="C113" s="568" t="s">
        <v>1745</v>
      </c>
      <c r="D113" s="568"/>
      <c r="E113" s="566"/>
      <c r="F113" s="566"/>
      <c r="G113" s="566"/>
    </row>
    <row r="114" spans="1:7" s="26" customFormat="1" ht="15.75">
      <c r="A114" s="567" t="s">
        <v>1251</v>
      </c>
      <c r="B114" s="568" t="s">
        <v>1252</v>
      </c>
      <c r="C114" s="568" t="s">
        <v>1745</v>
      </c>
      <c r="D114" s="568"/>
      <c r="E114" s="566"/>
      <c r="F114" s="566"/>
      <c r="G114" s="566"/>
    </row>
    <row r="115" spans="1:7" s="26" customFormat="1" ht="15.75">
      <c r="A115" s="567" t="s">
        <v>1254</v>
      </c>
      <c r="B115" s="568" t="s">
        <v>1255</v>
      </c>
      <c r="C115" s="568" t="s">
        <v>1745</v>
      </c>
      <c r="D115" s="568"/>
      <c r="E115" s="566"/>
      <c r="F115" s="566"/>
      <c r="G115" s="566"/>
    </row>
    <row r="116" spans="1:7" s="26" customFormat="1" ht="15.75">
      <c r="A116" s="567" t="s">
        <v>1257</v>
      </c>
      <c r="B116" s="568" t="s">
        <v>1258</v>
      </c>
      <c r="C116" s="568" t="s">
        <v>1745</v>
      </c>
      <c r="D116" s="568"/>
      <c r="E116" s="566"/>
      <c r="F116" s="566"/>
      <c r="G116" s="566"/>
    </row>
    <row r="117" spans="1:7" s="26" customFormat="1" ht="15.75">
      <c r="A117" s="567" t="s">
        <v>1260</v>
      </c>
      <c r="B117" s="568" t="s">
        <v>1261</v>
      </c>
      <c r="C117" s="568" t="s">
        <v>1745</v>
      </c>
      <c r="D117" s="568"/>
      <c r="E117" s="566"/>
      <c r="F117" s="566"/>
      <c r="G117" s="566"/>
    </row>
    <row r="118" spans="1:7" s="26" customFormat="1" ht="15.75">
      <c r="A118" s="567" t="s">
        <v>1263</v>
      </c>
      <c r="B118" s="568" t="s">
        <v>1264</v>
      </c>
      <c r="C118" s="568" t="s">
        <v>1745</v>
      </c>
      <c r="D118" s="568"/>
      <c r="E118" s="566"/>
      <c r="F118" s="566"/>
      <c r="G118" s="566"/>
    </row>
    <row r="119" spans="1:7" s="26" customFormat="1" ht="15.75">
      <c r="A119" s="567" t="s">
        <v>1266</v>
      </c>
      <c r="B119" s="568" t="s">
        <v>1267</v>
      </c>
      <c r="C119" s="568" t="s">
        <v>1745</v>
      </c>
      <c r="D119" s="568"/>
      <c r="E119" s="566"/>
      <c r="F119" s="566"/>
      <c r="G119" s="566"/>
    </row>
    <row r="120" spans="1:7" s="26" customFormat="1" ht="15.75">
      <c r="A120" s="567" t="s">
        <v>1269</v>
      </c>
      <c r="B120" s="568" t="s">
        <v>1270</v>
      </c>
      <c r="C120" s="568" t="s">
        <v>1745</v>
      </c>
      <c r="D120" s="568"/>
      <c r="E120" s="566"/>
      <c r="F120" s="566"/>
      <c r="G120" s="566"/>
    </row>
    <row r="121" spans="1:7" s="26" customFormat="1" ht="15.75">
      <c r="A121" s="567" t="s">
        <v>1272</v>
      </c>
      <c r="B121" s="568" t="s">
        <v>1273</v>
      </c>
      <c r="C121" s="568" t="s">
        <v>1745</v>
      </c>
      <c r="D121" s="568"/>
      <c r="E121" s="566"/>
      <c r="F121" s="566"/>
      <c r="G121" s="566"/>
    </row>
    <row r="122" spans="1:7" s="26" customFormat="1" ht="15.75">
      <c r="A122" s="567" t="s">
        <v>1275</v>
      </c>
      <c r="B122" s="568" t="s">
        <v>1276</v>
      </c>
      <c r="C122" s="568" t="s">
        <v>1745</v>
      </c>
      <c r="D122" s="568"/>
      <c r="E122" s="566"/>
      <c r="F122" s="566"/>
      <c r="G122" s="566"/>
    </row>
    <row r="123" spans="1:7" s="26" customFormat="1" ht="15.75">
      <c r="A123" s="567" t="s">
        <v>1278</v>
      </c>
      <c r="B123" s="568" t="s">
        <v>1279</v>
      </c>
      <c r="C123" s="568" t="s">
        <v>1745</v>
      </c>
      <c r="D123" s="568"/>
      <c r="E123" s="566"/>
      <c r="F123" s="566"/>
      <c r="G123" s="566"/>
    </row>
    <row r="124" spans="1:7" s="26" customFormat="1" ht="15.75">
      <c r="A124" s="567" t="s">
        <v>1281</v>
      </c>
      <c r="B124" s="568" t="s">
        <v>1282</v>
      </c>
      <c r="C124" s="568" t="s">
        <v>1745</v>
      </c>
      <c r="D124" s="568"/>
      <c r="E124" s="566"/>
      <c r="F124" s="566"/>
      <c r="G124" s="566"/>
    </row>
    <row r="125" spans="1:7" s="26" customFormat="1" ht="15.75">
      <c r="A125" s="567" t="s">
        <v>1284</v>
      </c>
      <c r="B125" s="568" t="s">
        <v>1285</v>
      </c>
      <c r="C125" s="568" t="s">
        <v>1745</v>
      </c>
      <c r="D125" s="568"/>
      <c r="E125" s="566"/>
      <c r="F125" s="566"/>
      <c r="G125" s="566"/>
    </row>
    <row r="126" spans="1:7" s="26" customFormat="1" ht="15.75">
      <c r="A126" s="567" t="s">
        <v>1287</v>
      </c>
      <c r="B126" s="568" t="s">
        <v>1288</v>
      </c>
      <c r="C126" s="568" t="s">
        <v>1745</v>
      </c>
      <c r="D126" s="568"/>
      <c r="E126" s="566"/>
      <c r="F126" s="566"/>
      <c r="G126" s="566"/>
    </row>
    <row r="127" spans="1:7" s="26" customFormat="1" ht="15.75">
      <c r="A127" s="567" t="s">
        <v>1290</v>
      </c>
      <c r="B127" s="568" t="s">
        <v>1291</v>
      </c>
      <c r="C127" s="568" t="s">
        <v>1745</v>
      </c>
      <c r="D127" s="568"/>
      <c r="E127" s="566"/>
      <c r="F127" s="566"/>
      <c r="G127" s="566"/>
    </row>
    <row r="128" spans="1:7" s="26" customFormat="1" ht="15.75">
      <c r="A128" s="567" t="s">
        <v>1293</v>
      </c>
      <c r="B128" s="568" t="s">
        <v>1294</v>
      </c>
      <c r="C128" s="568" t="s">
        <v>1745</v>
      </c>
      <c r="D128" s="568"/>
      <c r="E128" s="566"/>
      <c r="F128" s="566"/>
      <c r="G128" s="566"/>
    </row>
    <row r="129" spans="1:7" s="26" customFormat="1" ht="15.75">
      <c r="A129" s="567" t="s">
        <v>1296</v>
      </c>
      <c r="B129" s="568" t="s">
        <v>1297</v>
      </c>
      <c r="C129" s="568" t="s">
        <v>1745</v>
      </c>
      <c r="D129" s="568"/>
      <c r="E129" s="566"/>
      <c r="F129" s="566"/>
      <c r="G129" s="566"/>
    </row>
    <row r="130" spans="1:7" s="26" customFormat="1" ht="15.75">
      <c r="A130" s="567" t="s">
        <v>1299</v>
      </c>
      <c r="B130" s="568" t="s">
        <v>1300</v>
      </c>
      <c r="C130" s="568" t="s">
        <v>1745</v>
      </c>
      <c r="D130" s="568"/>
      <c r="E130" s="566"/>
      <c r="F130" s="566"/>
      <c r="G130" s="566"/>
    </row>
    <row r="131" spans="1:7" s="26" customFormat="1" ht="15.75">
      <c r="A131" s="567" t="s">
        <v>1302</v>
      </c>
      <c r="B131" s="568" t="s">
        <v>1303</v>
      </c>
      <c r="C131" s="568" t="s">
        <v>1745</v>
      </c>
      <c r="D131" s="568"/>
      <c r="E131" s="566"/>
      <c r="F131" s="566"/>
      <c r="G131" s="566"/>
    </row>
    <row r="132" spans="1:7" s="26" customFormat="1" ht="15.75">
      <c r="A132" s="567" t="s">
        <v>1305</v>
      </c>
      <c r="B132" s="568" t="s">
        <v>1306</v>
      </c>
      <c r="C132" s="568" t="s">
        <v>1745</v>
      </c>
      <c r="D132" s="568"/>
      <c r="E132" s="566"/>
      <c r="F132" s="566"/>
      <c r="G132" s="566"/>
    </row>
    <row r="133" spans="1:7" s="26" customFormat="1" ht="15.75">
      <c r="A133" s="567" t="s">
        <v>1308</v>
      </c>
      <c r="B133" s="568" t="s">
        <v>1309</v>
      </c>
      <c r="C133" s="568" t="s">
        <v>1745</v>
      </c>
      <c r="D133" s="568"/>
      <c r="E133" s="566"/>
      <c r="F133" s="566"/>
      <c r="G133" s="566"/>
    </row>
    <row r="134" spans="1:7" s="26" customFormat="1" ht="15.75">
      <c r="A134" s="567" t="s">
        <v>1311</v>
      </c>
      <c r="B134" s="568" t="s">
        <v>1312</v>
      </c>
      <c r="C134" s="568" t="s">
        <v>1745</v>
      </c>
      <c r="D134" s="568"/>
      <c r="E134" s="566"/>
      <c r="F134" s="566"/>
      <c r="G134" s="566"/>
    </row>
    <row r="135" spans="1:7" s="26" customFormat="1" ht="15.75">
      <c r="A135" s="567" t="s">
        <v>1314</v>
      </c>
      <c r="B135" s="568" t="s">
        <v>1315</v>
      </c>
      <c r="C135" s="568" t="s">
        <v>1745</v>
      </c>
      <c r="D135" s="568"/>
      <c r="E135" s="566"/>
      <c r="F135" s="566"/>
      <c r="G135" s="566"/>
    </row>
    <row r="136" spans="1:7" s="26" customFormat="1" ht="15.75">
      <c r="A136" s="567" t="s">
        <v>1317</v>
      </c>
      <c r="B136" s="568" t="s">
        <v>1318</v>
      </c>
      <c r="C136" s="568" t="s">
        <v>1745</v>
      </c>
      <c r="D136" s="568"/>
      <c r="E136" s="566"/>
      <c r="F136" s="566"/>
      <c r="G136" s="566"/>
    </row>
  </sheetData>
  <sheetProtection algorithmName="SHA-512" hashValue="NHodeR+QYcpq0vMlWzCTRdJEiL1caf0yLIFGQ/NEcGB36xRhIaW8W/7Hiu5lsUKvdznauzsw3FWjo5jBAM2izg==" saltValue="j9ityI552Ra/DCsnlaobRQ==" spinCount="100000" sheet="1" objects="1" scenarios="1" autoFilter="0"/>
  <mergeCells count="5">
    <mergeCell ref="A2:G2"/>
    <mergeCell ref="D4:G4"/>
    <mergeCell ref="D5:G5"/>
    <mergeCell ref="D40:G40"/>
    <mergeCell ref="D41:G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74"/>
  <sheetViews>
    <sheetView showGridLines="0" topLeftCell="B1" zoomScaleNormal="100" workbookViewId="0">
      <pane ySplit="6" topLeftCell="A7" activePane="bottomLeft" state="frozen"/>
      <selection activeCell="K24" sqref="K24"/>
      <selection pane="bottomLeft" activeCell="Z57" sqref="Z57"/>
    </sheetView>
  </sheetViews>
  <sheetFormatPr defaultColWidth="9.33203125" defaultRowHeight="12.75"/>
  <cols>
    <col min="1" max="1" width="10.33203125" style="36" customWidth="1"/>
    <col min="2" max="2" width="9.33203125" style="59"/>
    <col min="3" max="3" width="3.83203125" style="36" customWidth="1"/>
    <col min="4" max="6" width="3.1640625" style="36" customWidth="1"/>
    <col min="7" max="7" width="37" style="36" customWidth="1"/>
    <col min="8" max="8" width="18.1640625" style="36" customWidth="1"/>
    <col min="9" max="9" width="21.83203125" style="36" customWidth="1"/>
    <col min="10" max="10" width="1.83203125" style="36" customWidth="1"/>
    <col min="11" max="11" width="21.5" style="36" customWidth="1"/>
    <col min="12" max="12" width="1.83203125" style="36" customWidth="1"/>
    <col min="13" max="13" width="21.83203125" style="36" customWidth="1"/>
    <col min="14" max="14" width="1.83203125" style="36" customWidth="1"/>
    <col min="15" max="15" width="21.83203125" style="36" customWidth="1"/>
    <col min="16" max="16" width="1.83203125" style="36" customWidth="1"/>
    <col min="17" max="17" width="21.83203125" style="36" customWidth="1"/>
    <col min="18" max="18" width="1.83203125" style="36" customWidth="1"/>
    <col min="19" max="19" width="18.83203125" style="36" customWidth="1"/>
    <col min="20" max="20" width="17.1640625" style="36" customWidth="1"/>
    <col min="21" max="25" width="9.33203125" style="36"/>
    <col min="26" max="26" width="18.5" style="36" customWidth="1"/>
    <col min="27" max="16384" width="9.33203125" style="36"/>
  </cols>
  <sheetData>
    <row r="1" spans="1:26" s="51" customFormat="1">
      <c r="B1" s="45"/>
      <c r="C1" s="50"/>
      <c r="D1" s="50"/>
      <c r="E1" s="50"/>
      <c r="F1" s="50"/>
      <c r="G1" s="50"/>
      <c r="H1" s="50"/>
      <c r="I1" s="50" t="s">
        <v>320</v>
      </c>
      <c r="J1" s="50"/>
      <c r="K1" s="50" t="s">
        <v>321</v>
      </c>
      <c r="L1" s="50"/>
      <c r="M1" s="50" t="s">
        <v>322</v>
      </c>
      <c r="N1" s="50"/>
      <c r="O1" s="50" t="s">
        <v>323</v>
      </c>
      <c r="P1" s="50"/>
      <c r="Q1" s="50" t="s">
        <v>324</v>
      </c>
      <c r="R1" s="50"/>
      <c r="S1" s="50"/>
    </row>
    <row r="2" spans="1:26">
      <c r="B2" s="45"/>
      <c r="C2" s="32" t="str">
        <f>IF(College_Number="&lt;&lt;&lt;College Number&gt;&gt;&gt;","Enter College Number on ExhA&amp;B",'ExhA&amp;B'!B2)</f>
        <v>C2</v>
      </c>
      <c r="D2" s="27"/>
      <c r="K2" s="338" t="s">
        <v>179</v>
      </c>
      <c r="L2" s="159"/>
      <c r="M2" s="537">
        <f>IF(PreparerName="","Enter Name on ExhA&amp;B",PreparerName)</f>
        <v>0</v>
      </c>
      <c r="N2" s="802"/>
      <c r="O2" s="802"/>
      <c r="P2" s="41"/>
      <c r="Q2" s="1158"/>
      <c r="R2" s="1158"/>
      <c r="S2" s="1158"/>
      <c r="T2" s="1158"/>
    </row>
    <row r="3" spans="1:26">
      <c r="B3" s="45"/>
      <c r="C3" s="32" t="str">
        <f>College_Name</f>
        <v>Asheville-Buncombe Tech Community College</v>
      </c>
      <c r="D3" s="32"/>
      <c r="K3" s="338" t="s">
        <v>183</v>
      </c>
      <c r="L3" s="159"/>
      <c r="M3" s="537" t="str">
        <f>IF(PreparerPhone="","Enter Phone Number on ExhA&amp;B",TEXT(PreparerPhone,"(000) 000-0000"))</f>
        <v>(000) 000-0000</v>
      </c>
      <c r="N3" s="802"/>
      <c r="O3" s="802"/>
      <c r="P3" s="41"/>
      <c r="Q3" s="1158"/>
      <c r="R3" s="1158"/>
      <c r="S3" s="1158"/>
      <c r="T3" s="1158"/>
    </row>
    <row r="4" spans="1:26">
      <c r="B4" s="45"/>
      <c r="C4" s="32" t="s">
        <v>35</v>
      </c>
      <c r="K4" s="338" t="s">
        <v>9</v>
      </c>
      <c r="L4" s="159"/>
      <c r="M4" s="538">
        <f>Index!D13</f>
        <v>0</v>
      </c>
      <c r="N4" s="802"/>
      <c r="O4" s="802"/>
      <c r="Q4" s="1158"/>
      <c r="R4" s="1158"/>
      <c r="S4" s="1158"/>
      <c r="T4" s="1158"/>
    </row>
    <row r="5" spans="1:26">
      <c r="B5" s="45"/>
      <c r="C5" s="32" t="str">
        <f>"For the Fiscal Year Ended "&amp;TEXT('ExhA&amp;B'!B4,"mmmm d, yyyy")</f>
        <v>For the Fiscal Year Ended June 30, 2024</v>
      </c>
    </row>
    <row r="6" spans="1:26" ht="13.5" thickBot="1">
      <c r="B6" s="45"/>
      <c r="C6" s="28"/>
      <c r="D6" s="52"/>
      <c r="E6" s="52"/>
      <c r="F6" s="52"/>
      <c r="G6" s="52"/>
      <c r="H6" s="52"/>
      <c r="I6" s="52"/>
      <c r="J6" s="52"/>
      <c r="K6" s="52"/>
      <c r="L6" s="52"/>
      <c r="M6" s="52"/>
      <c r="N6" s="52"/>
      <c r="O6" s="52"/>
      <c r="P6" s="52"/>
      <c r="Q6" s="52"/>
      <c r="R6" s="52"/>
      <c r="S6" s="52"/>
      <c r="T6" s="52"/>
    </row>
    <row r="7" spans="1:26" s="46" customFormat="1" ht="6.75" customHeight="1">
      <c r="B7" s="45"/>
    </row>
    <row r="8" spans="1:26" s="46" customFormat="1" ht="7.5" customHeight="1">
      <c r="B8" s="45"/>
      <c r="C8" s="47"/>
      <c r="G8" s="48"/>
    </row>
    <row r="9" spans="1:26" s="26" customFormat="1" ht="15">
      <c r="B9" s="45"/>
      <c r="C9" s="1159" t="s">
        <v>325</v>
      </c>
      <c r="D9" s="1159"/>
      <c r="E9" s="1159"/>
      <c r="F9" s="1159"/>
      <c r="G9" s="1159"/>
      <c r="H9" s="1159"/>
      <c r="I9" s="1159"/>
      <c r="J9" s="1159"/>
      <c r="K9" s="1159"/>
      <c r="L9" s="1159"/>
      <c r="M9" s="1159"/>
      <c r="N9" s="1159"/>
      <c r="O9" s="1159"/>
      <c r="P9" s="1159"/>
      <c r="Q9" s="1159"/>
      <c r="R9" s="1159"/>
      <c r="S9" s="1159"/>
    </row>
    <row r="10" spans="1:26" ht="12.75" customHeight="1">
      <c r="B10" s="45"/>
      <c r="C10" s="1099"/>
      <c r="D10" s="1099"/>
      <c r="E10" s="1099"/>
      <c r="F10" s="1099"/>
      <c r="G10" s="1099"/>
      <c r="H10" s="1099"/>
      <c r="I10" s="1099"/>
      <c r="J10" s="1099"/>
      <c r="K10" s="1099"/>
      <c r="L10" s="1099"/>
      <c r="M10" s="1099"/>
      <c r="N10" s="1099"/>
      <c r="O10" s="1099"/>
      <c r="P10" s="1099"/>
      <c r="Q10" s="1099"/>
      <c r="R10" s="1099"/>
      <c r="S10" s="1099"/>
    </row>
    <row r="11" spans="1:26" s="71" customFormat="1">
      <c r="B11" s="69"/>
      <c r="C11" s="70"/>
    </row>
    <row r="12" spans="1:26" s="71" customFormat="1">
      <c r="B12" s="69"/>
      <c r="H12" s="72"/>
      <c r="I12" s="449" t="s">
        <v>326</v>
      </c>
      <c r="J12" s="72"/>
      <c r="K12" s="449" t="s">
        <v>327</v>
      </c>
      <c r="L12" s="72"/>
      <c r="M12" s="449" t="s">
        <v>328</v>
      </c>
      <c r="N12" s="72"/>
      <c r="O12" s="449" t="s">
        <v>328</v>
      </c>
      <c r="P12" s="72"/>
      <c r="Q12" s="449" t="s">
        <v>329</v>
      </c>
      <c r="R12" s="72"/>
      <c r="S12" s="72"/>
    </row>
    <row r="13" spans="1:26" s="71" customFormat="1">
      <c r="B13" s="69"/>
      <c r="H13" s="73"/>
      <c r="I13" s="450">
        <f>+Index!$A$121</f>
        <v>45108</v>
      </c>
      <c r="J13" s="75"/>
      <c r="K13" s="451" t="s">
        <v>330</v>
      </c>
      <c r="L13" s="75"/>
      <c r="M13" s="451" t="s">
        <v>322</v>
      </c>
      <c r="N13" s="75"/>
      <c r="O13" s="451" t="s">
        <v>323</v>
      </c>
      <c r="P13" s="72"/>
      <c r="Q13" s="450">
        <f>+Index!$A$120</f>
        <v>45473</v>
      </c>
      <c r="R13" s="75"/>
      <c r="S13" s="73"/>
    </row>
    <row r="14" spans="1:26" s="71" customFormat="1">
      <c r="B14" s="69"/>
      <c r="H14" s="73"/>
      <c r="I14" s="733"/>
      <c r="J14" s="75"/>
      <c r="K14" s="734" t="s">
        <v>331</v>
      </c>
      <c r="L14" s="734"/>
      <c r="M14" s="734" t="s">
        <v>332</v>
      </c>
      <c r="N14" s="734"/>
      <c r="O14" s="734" t="s">
        <v>333</v>
      </c>
      <c r="P14" s="72"/>
      <c r="Q14" s="733"/>
      <c r="R14" s="75"/>
      <c r="S14" s="73"/>
    </row>
    <row r="15" spans="1:26" s="71" customFormat="1">
      <c r="A15" s="453" t="s">
        <v>334</v>
      </c>
      <c r="B15" s="69"/>
      <c r="H15" s="73"/>
      <c r="I15" s="173" t="s">
        <v>335</v>
      </c>
      <c r="J15" s="75"/>
      <c r="K15" s="72" t="s">
        <v>336</v>
      </c>
      <c r="L15" s="75"/>
      <c r="M15" s="72" t="s">
        <v>337</v>
      </c>
      <c r="N15" s="75"/>
      <c r="O15" s="72" t="s">
        <v>338</v>
      </c>
      <c r="P15" s="72"/>
      <c r="Q15" s="173" t="s">
        <v>339</v>
      </c>
      <c r="R15" s="75"/>
      <c r="S15" s="73"/>
    </row>
    <row r="16" spans="1:26">
      <c r="A16" s="453" t="s">
        <v>340</v>
      </c>
      <c r="B16" s="45"/>
      <c r="H16" s="1099"/>
      <c r="I16" s="1099"/>
      <c r="J16" s="30"/>
      <c r="K16" s="1099"/>
      <c r="L16" s="30"/>
      <c r="M16" s="1099"/>
      <c r="N16" s="30"/>
      <c r="O16" s="1099"/>
      <c r="P16" s="1099"/>
      <c r="Q16" s="1099"/>
      <c r="R16" s="30"/>
      <c r="S16" s="1099"/>
      <c r="Z16" s="71"/>
    </row>
    <row r="17" spans="1:26">
      <c r="A17" s="453" t="s">
        <v>341</v>
      </c>
      <c r="B17" s="45"/>
      <c r="C17" s="32" t="s">
        <v>342</v>
      </c>
      <c r="H17" s="31"/>
      <c r="I17" s="31"/>
      <c r="J17" s="31"/>
      <c r="K17" s="31"/>
      <c r="L17" s="31"/>
      <c r="M17" s="31"/>
      <c r="N17" s="31"/>
      <c r="O17" s="31"/>
      <c r="P17" s="31"/>
      <c r="Q17" s="31"/>
      <c r="R17" s="31"/>
      <c r="S17" s="31"/>
    </row>
    <row r="18" spans="1:26">
      <c r="A18" s="452">
        <v>1480</v>
      </c>
      <c r="B18" s="45">
        <v>1100</v>
      </c>
      <c r="D18" s="36" t="s">
        <v>343</v>
      </c>
      <c r="H18" s="55"/>
      <c r="I18" s="171">
        <f>VLOOKUP($C$2,CapAssetBegBal!$A$5:$AF$62,3,FALSE)</f>
        <v>5958212.75</v>
      </c>
      <c r="J18" s="54"/>
      <c r="K18" s="77">
        <v>0</v>
      </c>
      <c r="L18" s="77"/>
      <c r="M18" s="77">
        <v>0</v>
      </c>
      <c r="N18" s="77"/>
      <c r="O18" s="77">
        <v>0</v>
      </c>
      <c r="P18" s="54"/>
      <c r="Q18" s="54">
        <f>SUM(I18,K18,,M18,O18)</f>
        <v>5958212.75</v>
      </c>
      <c r="R18" s="54"/>
      <c r="S18" s="54"/>
      <c r="Z18" s="732">
        <v>12700000</v>
      </c>
    </row>
    <row r="19" spans="1:26">
      <c r="A19" s="452">
        <v>1490</v>
      </c>
      <c r="B19" s="45">
        <v>1200</v>
      </c>
      <c r="D19" s="36" t="s">
        <v>344</v>
      </c>
      <c r="H19" s="55"/>
      <c r="I19" s="155">
        <f>VLOOKUP($C$2,CapAssetBegBal!$A$5:$AF$62,4,FALSE)</f>
        <v>0</v>
      </c>
      <c r="J19" s="55"/>
      <c r="K19" s="53">
        <v>0</v>
      </c>
      <c r="L19" s="53"/>
      <c r="M19" s="53">
        <v>0</v>
      </c>
      <c r="N19" s="53"/>
      <c r="O19" s="53">
        <v>0</v>
      </c>
      <c r="P19" s="55"/>
      <c r="Q19" s="55">
        <f>SUM(I19,K19,M19,O19)</f>
        <v>0</v>
      </c>
      <c r="R19" s="55"/>
      <c r="S19" s="55"/>
      <c r="Z19" s="732">
        <v>12741000</v>
      </c>
    </row>
    <row r="20" spans="1:26">
      <c r="A20" s="452">
        <v>1500</v>
      </c>
      <c r="B20" s="45">
        <v>1300</v>
      </c>
      <c r="D20" s="36" t="s">
        <v>345</v>
      </c>
      <c r="H20" s="55"/>
      <c r="I20" s="155">
        <f>VLOOKUP($C$2,CapAssetBegBal!$A$5:$AF$62,5,FALSE)</f>
        <v>16833353.140000001</v>
      </c>
      <c r="J20" s="55"/>
      <c r="K20" s="53">
        <v>0</v>
      </c>
      <c r="L20" s="53"/>
      <c r="M20" s="53">
        <v>0</v>
      </c>
      <c r="N20" s="53"/>
      <c r="O20" s="53">
        <v>0</v>
      </c>
      <c r="P20" s="55"/>
      <c r="Q20" s="55">
        <f>SUM(I20,K20,M20,O20)</f>
        <v>16833353.140000001</v>
      </c>
      <c r="R20" s="55"/>
      <c r="S20" s="55"/>
      <c r="Z20" s="732">
        <v>12780000</v>
      </c>
    </row>
    <row r="21" spans="1:26">
      <c r="A21" s="452">
        <v>1505</v>
      </c>
      <c r="B21" s="45">
        <v>1500</v>
      </c>
      <c r="D21" s="36" t="s">
        <v>346</v>
      </c>
      <c r="H21" s="55"/>
      <c r="I21" s="155">
        <f>VLOOKUP($C$2,CapAssetBegBal!$A$5:$AF$62,6,FALSE)</f>
        <v>0</v>
      </c>
      <c r="J21" s="55"/>
      <c r="K21" s="53">
        <v>0</v>
      </c>
      <c r="L21" s="53"/>
      <c r="M21" s="53">
        <v>0</v>
      </c>
      <c r="N21" s="53"/>
      <c r="O21" s="53">
        <v>0</v>
      </c>
      <c r="P21" s="55"/>
      <c r="Q21" s="55">
        <f>SUM(I21,K21,M21,O21)</f>
        <v>0</v>
      </c>
      <c r="R21" s="55"/>
      <c r="S21" s="55"/>
      <c r="Z21" s="732">
        <v>12783000</v>
      </c>
    </row>
    <row r="22" spans="1:26">
      <c r="A22" s="452">
        <v>1506</v>
      </c>
      <c r="B22" s="45">
        <v>1600</v>
      </c>
      <c r="D22" s="36" t="s">
        <v>347</v>
      </c>
      <c r="H22" s="55"/>
      <c r="I22" s="155">
        <f>VLOOKUP($C$2,CapAssetBegBal!$A$5:$AF$62,7,FALSE)</f>
        <v>0</v>
      </c>
      <c r="J22" s="155">
        <f>VLOOKUP($C$2,CapAssetBegBal!$A$5:$AA$62,7,FALSE)</f>
        <v>0</v>
      </c>
      <c r="K22" s="529">
        <v>0</v>
      </c>
      <c r="L22" s="529"/>
      <c r="M22" s="529">
        <v>0</v>
      </c>
      <c r="N22" s="529"/>
      <c r="O22" s="529">
        <v>0</v>
      </c>
      <c r="P22" s="155">
        <f>VLOOKUP($C$2,CapAssetBegBal!$A$5:$AA$62,7,FALSE)</f>
        <v>0</v>
      </c>
      <c r="Q22" s="55">
        <f>SUM(I22,K22,M22,O22)</f>
        <v>0</v>
      </c>
      <c r="R22" s="55"/>
      <c r="S22" s="55"/>
      <c r="Z22" s="732">
        <v>12782000</v>
      </c>
    </row>
    <row r="23" spans="1:26">
      <c r="A23" s="452">
        <v>1507</v>
      </c>
      <c r="B23" s="45">
        <v>1700</v>
      </c>
      <c r="D23" s="36" t="s">
        <v>348</v>
      </c>
      <c r="H23" s="55"/>
      <c r="I23" s="155">
        <f>VLOOKUP($C$2,CapAssetBegBal!$A$5:$AF$62,8,FALSE)</f>
        <v>0</v>
      </c>
      <c r="J23" s="155"/>
      <c r="K23" s="529">
        <v>0</v>
      </c>
      <c r="L23" s="529"/>
      <c r="M23" s="529">
        <v>0</v>
      </c>
      <c r="N23" s="529"/>
      <c r="O23" s="529">
        <v>0</v>
      </c>
      <c r="P23" s="155"/>
      <c r="Q23" s="55">
        <f>SUM(I23,K23,M23,O23)</f>
        <v>0</v>
      </c>
      <c r="R23" s="55"/>
      <c r="S23" s="55"/>
      <c r="Z23" s="732">
        <v>12750500</v>
      </c>
    </row>
    <row r="24" spans="1:26">
      <c r="A24" s="452">
        <v>1470</v>
      </c>
      <c r="B24" s="45">
        <v>1400</v>
      </c>
      <c r="E24" s="32" t="s">
        <v>349</v>
      </c>
      <c r="H24" s="55"/>
      <c r="I24" s="99">
        <f>SUM(I18:I23)</f>
        <v>22791565.890000001</v>
      </c>
      <c r="J24" s="55"/>
      <c r="K24" s="99">
        <f>SUM(K18:K23)</f>
        <v>0</v>
      </c>
      <c r="L24" s="55"/>
      <c r="M24" s="99">
        <f>SUM(M18:M23)</f>
        <v>0</v>
      </c>
      <c r="N24" s="55"/>
      <c r="O24" s="99">
        <f>SUM(O18:O23)</f>
        <v>0</v>
      </c>
      <c r="P24" s="55"/>
      <c r="Q24" s="99">
        <f>SUM(Q18:Q23)</f>
        <v>22791565.890000001</v>
      </c>
      <c r="R24" s="55"/>
      <c r="S24" s="55" t="s">
        <v>350</v>
      </c>
    </row>
    <row r="25" spans="1:26">
      <c r="B25" s="45">
        <v>2000</v>
      </c>
      <c r="C25" s="32" t="s">
        <v>351</v>
      </c>
      <c r="H25" s="55"/>
      <c r="I25" s="55"/>
      <c r="J25" s="55"/>
      <c r="K25" s="55"/>
      <c r="L25" s="55"/>
      <c r="M25" s="55"/>
      <c r="N25" s="55"/>
      <c r="O25" s="55"/>
      <c r="P25" s="55"/>
      <c r="Q25" s="55"/>
      <c r="R25" s="55"/>
      <c r="S25" s="58" t="str">
        <f>IF('ExhA&amp;B'!D38=Q24,"In Bal.","NOT")</f>
        <v>In Bal.</v>
      </c>
    </row>
    <row r="26" spans="1:26">
      <c r="A26" s="452">
        <v>1520</v>
      </c>
      <c r="B26" s="45">
        <v>2100</v>
      </c>
      <c r="D26" s="36" t="s">
        <v>352</v>
      </c>
      <c r="H26" s="55"/>
      <c r="I26" s="155">
        <f>VLOOKUP($C$2,CapAssetBegBal!$A$5:$AF$62,9,FALSE)</f>
        <v>160254846.16</v>
      </c>
      <c r="J26" s="55"/>
      <c r="K26" s="53">
        <v>0</v>
      </c>
      <c r="L26" s="55"/>
      <c r="M26" s="53">
        <v>0</v>
      </c>
      <c r="N26" s="55"/>
      <c r="O26" s="53">
        <v>0</v>
      </c>
      <c r="P26" s="55"/>
      <c r="Q26" s="55">
        <f t="shared" ref="Q26:Q34" si="0">SUM(I26,K26,M26,O26)</f>
        <v>160254846.16</v>
      </c>
      <c r="R26" s="55"/>
      <c r="S26" s="55"/>
      <c r="Z26" s="732">
        <v>12710000</v>
      </c>
    </row>
    <row r="27" spans="1:26">
      <c r="A27" s="452">
        <v>1550</v>
      </c>
      <c r="B27" s="45">
        <v>2400</v>
      </c>
      <c r="D27" s="36" t="s">
        <v>353</v>
      </c>
      <c r="H27" s="55"/>
      <c r="I27" s="155">
        <f>VLOOKUP($C$2,CapAssetBegBal!$A$5:$AF$62,10,FALSE)</f>
        <v>15304416.369999999</v>
      </c>
      <c r="J27" s="55"/>
      <c r="K27" s="53">
        <v>0</v>
      </c>
      <c r="L27" s="55"/>
      <c r="M27" s="53">
        <v>0</v>
      </c>
      <c r="N27" s="55"/>
      <c r="O27" s="53">
        <v>0</v>
      </c>
      <c r="P27" s="55"/>
      <c r="Q27" s="55">
        <f t="shared" si="0"/>
        <v>15304416.369999999</v>
      </c>
      <c r="R27" s="55"/>
      <c r="S27" s="55"/>
      <c r="Z27" s="732">
        <v>12721000</v>
      </c>
    </row>
    <row r="28" spans="1:26">
      <c r="A28" s="452">
        <v>1530</v>
      </c>
      <c r="B28" s="45">
        <v>2500</v>
      </c>
      <c r="D28" s="36" t="s">
        <v>354</v>
      </c>
      <c r="H28" s="55"/>
      <c r="I28" s="155">
        <f>VLOOKUP($C$2,CapAssetBegBal!$A$5:$AF$62,11,FALSE)</f>
        <v>20745182.309999999</v>
      </c>
      <c r="J28" s="55"/>
      <c r="K28" s="53">
        <v>0</v>
      </c>
      <c r="L28" s="55"/>
      <c r="M28" s="53">
        <v>0</v>
      </c>
      <c r="N28" s="55"/>
      <c r="O28" s="53">
        <v>0</v>
      </c>
      <c r="P28" s="55"/>
      <c r="Q28" s="55">
        <f t="shared" si="0"/>
        <v>20745182.309999999</v>
      </c>
      <c r="R28" s="55"/>
      <c r="S28" s="55"/>
      <c r="Z28" s="732">
        <v>12731000</v>
      </c>
    </row>
    <row r="29" spans="1:26">
      <c r="A29" s="452">
        <v>1540</v>
      </c>
      <c r="B29" s="45">
        <v>2600</v>
      </c>
      <c r="D29" s="36" t="s">
        <v>355</v>
      </c>
      <c r="H29" s="55"/>
      <c r="I29" s="155">
        <f>VLOOKUP($C$2,CapAssetBegBal!$A$5:$AF$62,12,FALSE)</f>
        <v>0</v>
      </c>
      <c r="J29" s="55"/>
      <c r="K29" s="53">
        <v>0</v>
      </c>
      <c r="L29" s="55"/>
      <c r="M29" s="53">
        <v>0</v>
      </c>
      <c r="N29" s="55"/>
      <c r="O29" s="53">
        <v>0</v>
      </c>
      <c r="P29" s="55"/>
      <c r="Q29" s="55">
        <f t="shared" si="0"/>
        <v>0</v>
      </c>
      <c r="R29" s="55"/>
      <c r="S29" s="55"/>
      <c r="Z29" s="732">
        <v>12740000</v>
      </c>
    </row>
    <row r="30" spans="1:26">
      <c r="A30" s="452">
        <v>1555</v>
      </c>
      <c r="B30" s="45">
        <v>2200</v>
      </c>
      <c r="D30" s="36" t="s">
        <v>356</v>
      </c>
      <c r="H30" s="55"/>
      <c r="I30" s="155">
        <f>VLOOKUP($C$2,CapAssetBegBal!$A$5:$AF$62,13,FALSE)</f>
        <v>60000</v>
      </c>
      <c r="J30" s="55"/>
      <c r="K30" s="53">
        <v>0</v>
      </c>
      <c r="L30" s="55"/>
      <c r="M30" s="53">
        <v>0</v>
      </c>
      <c r="N30" s="55"/>
      <c r="O30" s="53">
        <v>0</v>
      </c>
      <c r="P30" s="55"/>
      <c r="Q30" s="55">
        <f t="shared" si="0"/>
        <v>60000</v>
      </c>
      <c r="R30" s="55"/>
      <c r="S30" s="55"/>
      <c r="Z30" s="732">
        <v>12753000</v>
      </c>
    </row>
    <row r="31" spans="1:26">
      <c r="A31" s="452">
        <v>1556</v>
      </c>
      <c r="B31" s="45">
        <v>2300</v>
      </c>
      <c r="D31" s="36" t="s">
        <v>357</v>
      </c>
      <c r="H31" s="55"/>
      <c r="I31" s="155">
        <f>VLOOKUP($C$2,CapAssetBegBal!$A$5:$AF$62,14,FALSE)</f>
        <v>0</v>
      </c>
      <c r="J31" s="55"/>
      <c r="K31" s="53">
        <v>0</v>
      </c>
      <c r="L31" s="55"/>
      <c r="M31" s="53">
        <v>0</v>
      </c>
      <c r="N31" s="55"/>
      <c r="O31" s="53">
        <v>0</v>
      </c>
      <c r="P31" s="55"/>
      <c r="Q31" s="55">
        <f t="shared" si="0"/>
        <v>0</v>
      </c>
      <c r="R31" s="55"/>
      <c r="S31" s="55"/>
      <c r="Z31" s="732">
        <v>12752000</v>
      </c>
    </row>
    <row r="32" spans="1:26">
      <c r="A32" s="452">
        <v>1560</v>
      </c>
      <c r="B32" s="45">
        <v>2700</v>
      </c>
      <c r="D32" s="36" t="s">
        <v>358</v>
      </c>
      <c r="H32" s="55"/>
      <c r="I32" s="155">
        <f>VLOOKUP($C$2,CapAssetBegBal!$A$5:$AF$62,15,FALSE)</f>
        <v>0</v>
      </c>
      <c r="J32" s="55"/>
      <c r="K32" s="53">
        <v>0</v>
      </c>
      <c r="L32" s="55"/>
      <c r="M32" s="53">
        <v>0</v>
      </c>
      <c r="N32" s="55"/>
      <c r="O32" s="53">
        <v>0</v>
      </c>
      <c r="P32" s="55"/>
      <c r="Q32" s="55">
        <f t="shared" si="0"/>
        <v>0</v>
      </c>
      <c r="R32" s="55"/>
      <c r="S32" s="55"/>
      <c r="Z32" s="732">
        <v>12750000</v>
      </c>
    </row>
    <row r="33" spans="1:26">
      <c r="A33" s="452"/>
      <c r="B33" s="45"/>
      <c r="C33" s="32" t="s">
        <v>359</v>
      </c>
      <c r="H33" s="55"/>
      <c r="I33" s="155"/>
      <c r="J33" s="55"/>
      <c r="K33" s="53"/>
      <c r="L33" s="55"/>
      <c r="M33" s="53"/>
      <c r="N33" s="55"/>
      <c r="O33" s="53"/>
      <c r="P33" s="55"/>
      <c r="Q33" s="55"/>
      <c r="R33" s="55"/>
      <c r="S33" s="55"/>
      <c r="Z33" s="732"/>
    </row>
    <row r="34" spans="1:26">
      <c r="A34" s="452"/>
      <c r="B34" s="45"/>
      <c r="C34" s="32"/>
      <c r="D34" s="36" t="s">
        <v>360</v>
      </c>
      <c r="H34" s="760" t="s">
        <v>128</v>
      </c>
      <c r="I34" s="155">
        <f>VLOOKUP($C$2,CapAssetBegBal!$A$5:$AF$62,16,FALSE)</f>
        <v>0</v>
      </c>
      <c r="J34" s="55"/>
      <c r="K34" s="53">
        <v>0</v>
      </c>
      <c r="L34" s="55"/>
      <c r="M34" s="53">
        <v>0</v>
      </c>
      <c r="N34" s="55"/>
      <c r="O34" s="53">
        <v>0</v>
      </c>
      <c r="P34" s="55"/>
      <c r="Q34" s="55">
        <f t="shared" si="0"/>
        <v>0</v>
      </c>
      <c r="R34" s="55"/>
      <c r="S34" s="55"/>
      <c r="Z34" s="732">
        <v>12700100</v>
      </c>
    </row>
    <row r="35" spans="1:26">
      <c r="A35" s="452"/>
      <c r="B35" s="45"/>
      <c r="C35" s="32"/>
      <c r="D35" s="36" t="s">
        <v>361</v>
      </c>
      <c r="H35" s="760" t="s">
        <v>128</v>
      </c>
      <c r="I35" s="155">
        <f>VLOOKUP($C$2,CapAssetBegBal!$A$5:$AF$62,17,FALSE)</f>
        <v>0</v>
      </c>
      <c r="J35" s="55"/>
      <c r="K35" s="53">
        <v>0</v>
      </c>
      <c r="L35" s="55"/>
      <c r="M35" s="53">
        <v>0</v>
      </c>
      <c r="N35" s="55"/>
      <c r="O35" s="53">
        <v>0</v>
      </c>
      <c r="P35" s="55"/>
      <c r="Q35" s="55">
        <f t="shared" ref="Q35:Q37" si="1">SUM(I35,K35,M35,O35)</f>
        <v>0</v>
      </c>
      <c r="R35" s="55"/>
      <c r="S35" s="55"/>
      <c r="Z35" s="732">
        <v>12710100</v>
      </c>
    </row>
    <row r="36" spans="1:26">
      <c r="A36" s="452"/>
      <c r="B36" s="45"/>
      <c r="C36" s="32"/>
      <c r="D36" s="36" t="s">
        <v>362</v>
      </c>
      <c r="H36" s="760" t="s">
        <v>128</v>
      </c>
      <c r="I36" s="155">
        <f>VLOOKUP($C$2,CapAssetBegBal!$A$5:$AF$62,18,FALSE)</f>
        <v>544903.48</v>
      </c>
      <c r="J36" s="55"/>
      <c r="K36" s="53">
        <v>0</v>
      </c>
      <c r="L36" s="55"/>
      <c r="M36" s="53">
        <v>0</v>
      </c>
      <c r="N36" s="55"/>
      <c r="O36" s="53">
        <v>0</v>
      </c>
      <c r="P36" s="55"/>
      <c r="Q36" s="55">
        <f t="shared" si="1"/>
        <v>544903.48</v>
      </c>
      <c r="R36" s="55"/>
      <c r="S36" s="55"/>
      <c r="Z36" s="732">
        <v>12735000</v>
      </c>
    </row>
    <row r="37" spans="1:26">
      <c r="A37" s="452"/>
      <c r="B37" s="45"/>
      <c r="D37" s="36" t="s">
        <v>363</v>
      </c>
      <c r="H37" s="760" t="s">
        <v>128</v>
      </c>
      <c r="I37" s="155">
        <f>VLOOKUP($C$2,CapAssetBegBal!$A$5:$AF$62,19,FALSE)</f>
        <v>0</v>
      </c>
      <c r="J37" s="55"/>
      <c r="K37" s="53">
        <v>0</v>
      </c>
      <c r="L37" s="55"/>
      <c r="M37" s="53">
        <v>0</v>
      </c>
      <c r="N37" s="55"/>
      <c r="O37" s="53">
        <v>0</v>
      </c>
      <c r="P37" s="55"/>
      <c r="Q37" s="55">
        <f t="shared" si="1"/>
        <v>0</v>
      </c>
      <c r="R37" s="55"/>
      <c r="S37" s="55"/>
      <c r="Z37" s="732">
        <v>12729500</v>
      </c>
    </row>
    <row r="38" spans="1:26">
      <c r="A38" s="452"/>
      <c r="B38" s="45"/>
      <c r="D38" s="36" t="s">
        <v>364</v>
      </c>
      <c r="H38" s="760"/>
      <c r="I38" s="155"/>
      <c r="J38" s="55"/>
      <c r="K38" s="53">
        <v>0</v>
      </c>
      <c r="L38" s="55"/>
      <c r="M38" s="53">
        <v>0</v>
      </c>
      <c r="N38" s="55"/>
      <c r="O38" s="53">
        <v>0</v>
      </c>
      <c r="P38" s="55"/>
      <c r="Q38" s="55">
        <f t="shared" ref="Q38" si="2">SUM(I38,K38,M38,O38)</f>
        <v>0</v>
      </c>
      <c r="R38" s="55"/>
      <c r="S38" s="55"/>
      <c r="Z38" s="974">
        <v>12755000</v>
      </c>
    </row>
    <row r="39" spans="1:26">
      <c r="A39" s="452"/>
      <c r="B39" s="45"/>
      <c r="D39" s="36" t="s">
        <v>365</v>
      </c>
      <c r="H39" s="760" t="s">
        <v>128</v>
      </c>
      <c r="I39" s="155">
        <f>VLOOKUP($C$2,CapAssetBegBal!$A$5:$AF$62,20,FALSE)</f>
        <v>379303</v>
      </c>
      <c r="J39" s="55"/>
      <c r="K39" s="53">
        <v>0</v>
      </c>
      <c r="L39" s="55"/>
      <c r="M39" s="53">
        <v>0</v>
      </c>
      <c r="N39" s="55"/>
      <c r="O39" s="53">
        <v>0</v>
      </c>
      <c r="P39" s="55"/>
      <c r="Q39" s="55">
        <f t="shared" ref="Q39" si="3">SUM(I39,K39,M39,O39)</f>
        <v>379303</v>
      </c>
      <c r="R39" s="55"/>
      <c r="S39" s="55"/>
      <c r="Z39" s="732">
        <v>12754000</v>
      </c>
    </row>
    <row r="40" spans="1:26">
      <c r="B40" s="45">
        <v>2800</v>
      </c>
      <c r="E40" s="36" t="s">
        <v>366</v>
      </c>
      <c r="H40" s="55"/>
      <c r="I40" s="99">
        <f>SUM(I26:I39)</f>
        <v>197288651.31999999</v>
      </c>
      <c r="J40" s="55"/>
      <c r="K40" s="99">
        <f>SUM(K26:K39)</f>
        <v>0</v>
      </c>
      <c r="L40" s="55"/>
      <c r="M40" s="99">
        <f>SUM(M26:M39)</f>
        <v>0</v>
      </c>
      <c r="N40" s="55"/>
      <c r="O40" s="99">
        <f>SUM(O26:O39)</f>
        <v>0</v>
      </c>
      <c r="P40" s="55"/>
      <c r="Q40" s="99">
        <f>SUM(Q26:Q39)</f>
        <v>197288651.31999999</v>
      </c>
      <c r="R40" s="55"/>
      <c r="S40" s="55"/>
    </row>
    <row r="41" spans="1:26" ht="13.15" customHeight="1">
      <c r="B41" s="45"/>
      <c r="H41" s="55"/>
      <c r="I41" s="55"/>
      <c r="J41" s="55"/>
      <c r="K41" s="55"/>
      <c r="L41" s="55"/>
      <c r="M41" s="55"/>
      <c r="N41" s="55"/>
      <c r="O41" s="55"/>
      <c r="P41" s="55"/>
      <c r="Q41" s="55"/>
      <c r="R41" s="55"/>
      <c r="S41" s="55"/>
    </row>
    <row r="42" spans="1:26" ht="12.75" customHeight="1">
      <c r="B42" s="45"/>
      <c r="C42" s="32" t="s">
        <v>367</v>
      </c>
      <c r="D42" s="32"/>
      <c r="E42" s="32"/>
      <c r="F42" s="32"/>
      <c r="G42" s="32"/>
      <c r="H42" s="55"/>
      <c r="I42" s="55"/>
      <c r="J42" s="55"/>
      <c r="K42" s="55"/>
      <c r="L42" s="55"/>
      <c r="M42" s="55"/>
      <c r="N42" s="55"/>
      <c r="O42" s="55"/>
      <c r="P42" s="55"/>
      <c r="Q42" s="58"/>
      <c r="R42" s="55"/>
      <c r="S42" s="55"/>
    </row>
    <row r="43" spans="1:26" ht="12.75" customHeight="1">
      <c r="B43" s="45"/>
      <c r="D43" s="32" t="s">
        <v>351</v>
      </c>
      <c r="E43" s="32"/>
      <c r="F43" s="32"/>
      <c r="G43" s="32"/>
      <c r="H43" s="55"/>
      <c r="I43" s="55"/>
      <c r="J43" s="55"/>
      <c r="K43" s="55"/>
      <c r="L43" s="55"/>
      <c r="M43" s="55"/>
      <c r="N43" s="55"/>
      <c r="O43" s="55"/>
      <c r="P43" s="55"/>
      <c r="Q43" s="58"/>
      <c r="R43" s="55"/>
      <c r="S43" s="55"/>
    </row>
    <row r="44" spans="1:26">
      <c r="A44" s="452" t="s">
        <v>368</v>
      </c>
      <c r="B44" s="45">
        <v>3000</v>
      </c>
      <c r="D44" s="36" t="s">
        <v>352</v>
      </c>
      <c r="H44" s="55"/>
      <c r="I44" s="155">
        <f>VLOOKUP($C$2,CapAssetBegBal!$A$5:$AF$62,21,FALSE)</f>
        <v>48988054.799999997</v>
      </c>
      <c r="J44" s="54"/>
      <c r="K44" s="53">
        <v>0</v>
      </c>
      <c r="M44" s="53">
        <v>0</v>
      </c>
      <c r="N44" s="54"/>
      <c r="O44" s="53">
        <v>0</v>
      </c>
      <c r="Q44" s="55">
        <f t="shared" ref="Q44:Q55" si="4">SUM(I44,K44,M44,O44)</f>
        <v>48988054.799999997</v>
      </c>
      <c r="R44" s="54"/>
      <c r="S44" s="54"/>
      <c r="Z44" s="732">
        <v>12791000</v>
      </c>
    </row>
    <row r="45" spans="1:26">
      <c r="A45" s="452" t="s">
        <v>369</v>
      </c>
      <c r="B45" s="45">
        <v>3100</v>
      </c>
      <c r="D45" s="36" t="s">
        <v>370</v>
      </c>
      <c r="H45" s="55"/>
      <c r="I45" s="155">
        <f>VLOOKUP($C$2,CapAssetBegBal!$A$5:$AF$62,22,FALSE)</f>
        <v>3977431.02</v>
      </c>
      <c r="J45" s="55"/>
      <c r="K45" s="53">
        <v>0</v>
      </c>
      <c r="M45" s="53">
        <v>0</v>
      </c>
      <c r="N45" s="55"/>
      <c r="O45" s="53">
        <v>0</v>
      </c>
      <c r="Q45" s="55">
        <f t="shared" si="4"/>
        <v>3977431.02</v>
      </c>
      <c r="R45" s="55"/>
      <c r="S45" s="55"/>
      <c r="Z45" s="732">
        <v>12792000</v>
      </c>
    </row>
    <row r="46" spans="1:26">
      <c r="A46" s="452" t="s">
        <v>371</v>
      </c>
      <c r="B46" s="45">
        <v>3200</v>
      </c>
      <c r="D46" s="36" t="s">
        <v>354</v>
      </c>
      <c r="H46" s="55"/>
      <c r="I46" s="155">
        <f>VLOOKUP($C$2,CapAssetBegBal!$A$5:$AF$62,23,FALSE)</f>
        <v>12243000.710000001</v>
      </c>
      <c r="J46" s="55"/>
      <c r="K46" s="53">
        <v>0</v>
      </c>
      <c r="M46" s="53">
        <v>0</v>
      </c>
      <c r="N46" s="55"/>
      <c r="O46" s="53">
        <v>0</v>
      </c>
      <c r="Q46" s="55">
        <f t="shared" si="4"/>
        <v>12243000.710000001</v>
      </c>
      <c r="R46" s="55"/>
      <c r="S46" s="55"/>
      <c r="Z46" s="732">
        <v>12793600</v>
      </c>
    </row>
    <row r="47" spans="1:26">
      <c r="A47" s="452" t="s">
        <v>372</v>
      </c>
      <c r="B47" s="45">
        <v>3300</v>
      </c>
      <c r="D47" s="36" t="s">
        <v>355</v>
      </c>
      <c r="H47" s="55"/>
      <c r="I47" s="155">
        <f>VLOOKUP($C$2,CapAssetBegBal!$A$5:$AF$62,24,FALSE)</f>
        <v>0</v>
      </c>
      <c r="J47" s="55"/>
      <c r="K47" s="53">
        <v>0</v>
      </c>
      <c r="M47" s="53">
        <v>0</v>
      </c>
      <c r="N47" s="55"/>
      <c r="O47" s="53">
        <v>0</v>
      </c>
      <c r="Q47" s="55">
        <f t="shared" si="4"/>
        <v>0</v>
      </c>
      <c r="R47" s="55"/>
      <c r="S47" s="55"/>
      <c r="Z47" s="732">
        <v>12794000</v>
      </c>
    </row>
    <row r="48" spans="1:26">
      <c r="A48" s="452" t="s">
        <v>373</v>
      </c>
      <c r="B48" s="45">
        <v>3600</v>
      </c>
      <c r="D48" s="36" t="s">
        <v>374</v>
      </c>
      <c r="H48" s="55"/>
      <c r="I48" s="155">
        <f>VLOOKUP($C$2,CapAssetBegBal!$A$5:$AF$62,25,FALSE)</f>
        <v>7000</v>
      </c>
      <c r="J48" s="55"/>
      <c r="K48" s="53">
        <v>0</v>
      </c>
      <c r="M48" s="53">
        <v>0</v>
      </c>
      <c r="N48" s="55"/>
      <c r="O48" s="53">
        <v>0</v>
      </c>
      <c r="Q48" s="55">
        <f t="shared" si="4"/>
        <v>7000</v>
      </c>
      <c r="R48" s="55"/>
      <c r="S48" s="55"/>
      <c r="Z48" s="732">
        <v>12795200</v>
      </c>
    </row>
    <row r="49" spans="1:26">
      <c r="A49" s="452" t="s">
        <v>375</v>
      </c>
      <c r="B49" s="45">
        <v>3700</v>
      </c>
      <c r="D49" s="36" t="s">
        <v>376</v>
      </c>
      <c r="H49" s="55"/>
      <c r="I49" s="155">
        <f>VLOOKUP($C$2,CapAssetBegBal!$A$5:$AF$62,26,FALSE)</f>
        <v>0</v>
      </c>
      <c r="J49" s="55"/>
      <c r="K49" s="53">
        <v>0</v>
      </c>
      <c r="M49" s="53">
        <v>0</v>
      </c>
      <c r="N49" s="55"/>
      <c r="O49" s="53">
        <v>0</v>
      </c>
      <c r="Q49" s="55">
        <f t="shared" si="4"/>
        <v>0</v>
      </c>
      <c r="R49" s="55"/>
      <c r="S49" s="55"/>
      <c r="Z49" s="732">
        <v>12795100</v>
      </c>
    </row>
    <row r="50" spans="1:26">
      <c r="A50" s="452" t="s">
        <v>377</v>
      </c>
      <c r="B50" s="45">
        <v>3400</v>
      </c>
      <c r="D50" s="36" t="s">
        <v>358</v>
      </c>
      <c r="H50" s="55"/>
      <c r="I50" s="155">
        <f>VLOOKUP($C$2,CapAssetBegBal!$A$5:$AF$62,27,FALSE)</f>
        <v>0</v>
      </c>
      <c r="J50" s="55"/>
      <c r="K50" s="53">
        <v>0</v>
      </c>
      <c r="M50" s="53">
        <v>0</v>
      </c>
      <c r="N50" s="55"/>
      <c r="O50" s="53">
        <v>0</v>
      </c>
      <c r="Q50" s="55">
        <f t="shared" si="4"/>
        <v>0</v>
      </c>
      <c r="R50" s="55"/>
      <c r="S50" s="55"/>
      <c r="Z50" s="732">
        <v>12795000</v>
      </c>
    </row>
    <row r="51" spans="1:26">
      <c r="A51" s="452"/>
      <c r="B51" s="45"/>
      <c r="D51" s="32" t="s">
        <v>359</v>
      </c>
      <c r="H51" s="55"/>
      <c r="I51" s="155"/>
      <c r="J51" s="55"/>
      <c r="K51" s="53"/>
      <c r="M51" s="53"/>
      <c r="N51" s="55"/>
      <c r="O51" s="53"/>
      <c r="Q51" s="55"/>
      <c r="R51" s="55"/>
      <c r="S51" s="55"/>
      <c r="Z51" s="732"/>
    </row>
    <row r="52" spans="1:26">
      <c r="A52" s="452"/>
      <c r="B52" s="45"/>
      <c r="D52" s="36" t="s">
        <v>360</v>
      </c>
      <c r="H52" s="760" t="s">
        <v>128</v>
      </c>
      <c r="I52" s="155">
        <f>VLOOKUP($C$2,CapAssetBegBal!$A$5:$AF$62,28,FALSE)</f>
        <v>0</v>
      </c>
      <c r="J52" s="55"/>
      <c r="K52" s="53">
        <v>0</v>
      </c>
      <c r="M52" s="53">
        <v>0</v>
      </c>
      <c r="N52" s="55"/>
      <c r="O52" s="53">
        <v>0</v>
      </c>
      <c r="Q52" s="55">
        <f t="shared" si="4"/>
        <v>0</v>
      </c>
      <c r="R52" s="55"/>
      <c r="S52" s="55"/>
      <c r="Z52" s="732">
        <v>12797000</v>
      </c>
    </row>
    <row r="53" spans="1:26">
      <c r="A53" s="452"/>
      <c r="B53" s="45"/>
      <c r="D53" s="36" t="s">
        <v>361</v>
      </c>
      <c r="H53" s="760" t="s">
        <v>128</v>
      </c>
      <c r="I53" s="155">
        <f>VLOOKUP($C$2,CapAssetBegBal!$A$5:$AF$62,29,FALSE)</f>
        <v>0</v>
      </c>
      <c r="J53" s="55"/>
      <c r="K53" s="53">
        <v>0</v>
      </c>
      <c r="M53" s="53">
        <v>0</v>
      </c>
      <c r="N53" s="55"/>
      <c r="O53" s="53">
        <v>0</v>
      </c>
      <c r="Q53" s="55">
        <f t="shared" si="4"/>
        <v>0</v>
      </c>
      <c r="R53" s="55"/>
      <c r="S53" s="55"/>
      <c r="Z53" s="732">
        <v>12797100</v>
      </c>
    </row>
    <row r="54" spans="1:26">
      <c r="A54" s="452"/>
      <c r="B54" s="45"/>
      <c r="D54" s="36" t="s">
        <v>362</v>
      </c>
      <c r="H54" s="760" t="s">
        <v>128</v>
      </c>
      <c r="I54" s="155">
        <f>VLOOKUP($C$2,CapAssetBegBal!$A$5:$AF$62,30,FALSE)</f>
        <v>248681.5</v>
      </c>
      <c r="J54" s="55"/>
      <c r="K54" s="53">
        <v>0</v>
      </c>
      <c r="M54" s="53">
        <v>0</v>
      </c>
      <c r="N54" s="55"/>
      <c r="O54" s="53">
        <v>0</v>
      </c>
      <c r="Q54" s="55">
        <f t="shared" si="4"/>
        <v>248681.5</v>
      </c>
      <c r="R54" s="55"/>
      <c r="S54" s="55"/>
      <c r="Z54" s="732">
        <v>12797200</v>
      </c>
    </row>
    <row r="55" spans="1:26">
      <c r="A55" s="452"/>
      <c r="B55" s="45"/>
      <c r="D55" s="36" t="s">
        <v>363</v>
      </c>
      <c r="H55" s="760" t="s">
        <v>128</v>
      </c>
      <c r="I55" s="155">
        <f>VLOOKUP($C$2,CapAssetBegBal!$A$5:$AF$62,31,FALSE)</f>
        <v>0</v>
      </c>
      <c r="J55" s="55"/>
      <c r="K55" s="53">
        <v>0</v>
      </c>
      <c r="M55" s="53">
        <v>0</v>
      </c>
      <c r="N55" s="55"/>
      <c r="O55" s="53">
        <v>0</v>
      </c>
      <c r="Q55" s="55">
        <f t="shared" si="4"/>
        <v>0</v>
      </c>
      <c r="R55" s="55"/>
      <c r="S55" s="55"/>
      <c r="Z55" s="732">
        <v>12797300</v>
      </c>
    </row>
    <row r="56" spans="1:26">
      <c r="A56" s="452"/>
      <c r="B56" s="45"/>
      <c r="D56" s="36" t="s">
        <v>364</v>
      </c>
      <c r="H56" s="760"/>
      <c r="I56" s="155"/>
      <c r="J56" s="55"/>
      <c r="K56" s="53">
        <v>0</v>
      </c>
      <c r="M56" s="53">
        <v>0</v>
      </c>
      <c r="N56" s="55"/>
      <c r="O56" s="53">
        <v>0</v>
      </c>
      <c r="Q56" s="55">
        <f t="shared" ref="Q56" si="5">SUM(I56,K56,M56,O56)</f>
        <v>0</v>
      </c>
      <c r="R56" s="55"/>
      <c r="S56" s="55"/>
      <c r="Z56" s="974">
        <v>12797600</v>
      </c>
    </row>
    <row r="57" spans="1:26">
      <c r="A57" s="452"/>
      <c r="B57" s="45"/>
      <c r="D57" s="36" t="s">
        <v>378</v>
      </c>
      <c r="H57" s="760" t="s">
        <v>128</v>
      </c>
      <c r="I57" s="155">
        <f>VLOOKUP($C$2,CapAssetBegBal!$A$5:$AF$62,32,FALSE)</f>
        <v>84994</v>
      </c>
      <c r="J57" s="55"/>
      <c r="K57" s="53">
        <v>0</v>
      </c>
      <c r="M57" s="53">
        <v>0</v>
      </c>
      <c r="N57" s="55"/>
      <c r="O57" s="53">
        <v>0</v>
      </c>
      <c r="Q57" s="55">
        <f t="shared" ref="Q57" si="6">SUM(I57,K57,M57,O57)</f>
        <v>84994</v>
      </c>
      <c r="R57" s="55"/>
      <c r="S57" s="55"/>
      <c r="Z57" s="732">
        <v>12797400</v>
      </c>
    </row>
    <row r="58" spans="1:26">
      <c r="B58" s="45">
        <v>3500</v>
      </c>
      <c r="E58" s="36" t="s">
        <v>379</v>
      </c>
      <c r="H58" s="55"/>
      <c r="I58" s="99">
        <f>SUM(I44:I57)</f>
        <v>65549162.030000001</v>
      </c>
      <c r="J58" s="55"/>
      <c r="K58" s="57">
        <f>SUM(K44:K57)</f>
        <v>0</v>
      </c>
      <c r="M58" s="57">
        <f>SUM(M44:M57)</f>
        <v>0</v>
      </c>
      <c r="N58" s="55"/>
      <c r="O58" s="57">
        <f>SUM(O44:O57)</f>
        <v>0</v>
      </c>
      <c r="Q58" s="99">
        <f>SUM(Q44:Q57)</f>
        <v>65549162.030000001</v>
      </c>
      <c r="R58" s="55"/>
      <c r="S58" s="54"/>
    </row>
    <row r="59" spans="1:26">
      <c r="A59" s="452">
        <v>1510</v>
      </c>
      <c r="B59" s="45"/>
      <c r="E59" s="32" t="s">
        <v>380</v>
      </c>
      <c r="H59" s="55"/>
      <c r="I59" s="803">
        <f>I40-I58</f>
        <v>131739489.29000001</v>
      </c>
      <c r="J59" s="55"/>
      <c r="K59" s="803">
        <f>K40-K58</f>
        <v>0</v>
      </c>
      <c r="M59" s="803">
        <f>M40-M58</f>
        <v>0</v>
      </c>
      <c r="N59" s="55"/>
      <c r="O59" s="803">
        <f>O40-O58</f>
        <v>0</v>
      </c>
      <c r="Q59" s="803">
        <f>Q40-Q58</f>
        <v>131739489.29000001</v>
      </c>
      <c r="R59" s="55"/>
      <c r="S59" s="55" t="s">
        <v>350</v>
      </c>
    </row>
    <row r="60" spans="1:26" ht="21" customHeight="1" thickBot="1">
      <c r="B60" s="45"/>
      <c r="C60" s="32" t="s">
        <v>381</v>
      </c>
      <c r="I60" s="154">
        <f>I24+I59</f>
        <v>154531055.18000001</v>
      </c>
      <c r="K60" s="154">
        <f>K24+K59</f>
        <v>0</v>
      </c>
      <c r="M60" s="154">
        <f>M24+M59</f>
        <v>0</v>
      </c>
      <c r="O60" s="154">
        <f>O24+O59</f>
        <v>0</v>
      </c>
      <c r="Q60" s="154">
        <f>Q24+Q59</f>
        <v>154531055.18000001</v>
      </c>
      <c r="S60" s="58" t="str">
        <f>IF('ExhA&amp;B'!D39=Q59,"In Bal.","NOT")</f>
        <v>In Bal.</v>
      </c>
    </row>
    <row r="61" spans="1:26" ht="13.5" thickTop="1">
      <c r="B61" s="45"/>
      <c r="O61" s="58"/>
      <c r="Q61" s="58"/>
    </row>
    <row r="62" spans="1:26" ht="6.75" customHeight="1">
      <c r="B62" s="45"/>
      <c r="Q62" s="58"/>
    </row>
    <row r="63" spans="1:26">
      <c r="B63" s="45"/>
      <c r="D63" s="161" t="s">
        <v>382</v>
      </c>
    </row>
    <row r="64" spans="1:26">
      <c r="B64" s="45"/>
      <c r="D64" s="161"/>
    </row>
    <row r="65" spans="4:13">
      <c r="D65" s="32" t="s">
        <v>383</v>
      </c>
    </row>
    <row r="66" spans="4:13">
      <c r="D66" s="32" t="s">
        <v>384</v>
      </c>
    </row>
    <row r="67" spans="4:13" ht="6.75" customHeight="1">
      <c r="D67" s="32"/>
    </row>
    <row r="68" spans="4:13" ht="12" customHeight="1">
      <c r="D68" s="32" t="s">
        <v>385</v>
      </c>
    </row>
    <row r="69" spans="4:13" ht="6.75" customHeight="1"/>
    <row r="70" spans="4:13">
      <c r="D70" s="32"/>
    </row>
    <row r="71" spans="4:13" ht="4.5" customHeight="1"/>
    <row r="72" spans="4:13">
      <c r="D72" s="32"/>
      <c r="M72" s="325"/>
    </row>
    <row r="74" spans="4:13" ht="18">
      <c r="D74" s="933" t="str">
        <f>IF(K60=0, " ", "Note:  Prior year asset adjustment must be explained on Restatements worksheet 430")</f>
        <v xml:space="preserve"> </v>
      </c>
      <c r="E74" s="934"/>
      <c r="F74" s="934"/>
      <c r="G74" s="934"/>
      <c r="H74" s="934"/>
      <c r="I74" s="934"/>
      <c r="J74" s="934"/>
      <c r="K74" s="934"/>
      <c r="L74" s="934"/>
      <c r="M74" s="934"/>
    </row>
  </sheetData>
  <sheetProtection algorithmName="SHA-512" hashValue="UMRVe/owbIxrxa86a5NAJ5VUsXHd7N++K5LdKF9UcZSHdnWlpgVNx+sHQeqm6iPL3sLnMD8RCWAbH7PeZWymLQ==" saltValue="y881GPEm1d+sqlAIaGN5ig==" spinCount="100000" sheet="1" autoFilter="0"/>
  <customSheetViews>
    <customSheetView guid="{09B6E9FC-05EC-46D9-876B-83C9B6994F28}" scale="92" showGridLines="0" hiddenRows="1" hiddenColumns="1" showRuler="0" topLeftCell="G2">
      <pane ySplit="5" topLeftCell="A12" activePane="bottomLeft" state="frozen"/>
      <selection pane="bottomLeft" activeCell="N16" sqref="N16"/>
      <pageMargins left="0" right="0" top="0" bottom="0" header="0" footer="0"/>
      <pageSetup scale="80" orientation="landscape" r:id="rId1"/>
      <headerFooter alignWithMargins="0">
        <oddFooter>&amp;A</oddFooter>
      </headerFooter>
    </customSheetView>
  </customSheetViews>
  <mergeCells count="3">
    <mergeCell ref="Q2:S4"/>
    <mergeCell ref="C9:S9"/>
    <mergeCell ref="T2:T4"/>
  </mergeCells>
  <phoneticPr fontId="44" type="noConversion"/>
  <printOptions horizontalCentered="1"/>
  <pageMargins left="0.5" right="0.25" top="0.5" bottom="0.25" header="0.5" footer="0.25"/>
  <pageSetup scale="67"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U43"/>
  <sheetViews>
    <sheetView showGridLines="0" zoomScale="75" workbookViewId="0">
      <selection activeCell="N16" sqref="N16"/>
    </sheetView>
  </sheetViews>
  <sheetFormatPr defaultColWidth="9.33203125" defaultRowHeight="12.75"/>
  <cols>
    <col min="1" max="1" width="9.33203125" style="59"/>
    <col min="2" max="2" width="3.83203125" style="36" customWidth="1"/>
    <col min="3" max="5" width="3.1640625" style="36" customWidth="1"/>
    <col min="6" max="6" width="37.6640625" style="36" customWidth="1"/>
    <col min="7" max="7" width="4.5" style="36" customWidth="1"/>
    <col min="8" max="8" width="17.5" style="36" customWidth="1"/>
    <col min="9" max="9" width="1.83203125" style="36" customWidth="1"/>
    <col min="10" max="10" width="19.1640625" style="36" customWidth="1"/>
    <col min="11" max="11" width="1.83203125" style="36" customWidth="1"/>
    <col min="12" max="12" width="18.6640625" style="36" customWidth="1"/>
    <col min="13" max="13" width="1.83203125" style="36" customWidth="1"/>
    <col min="14" max="14" width="21.5" style="36" customWidth="1"/>
    <col min="15" max="15" width="1.83203125" style="36" customWidth="1"/>
    <col min="16" max="16" width="15.1640625" style="36" customWidth="1"/>
    <col min="17" max="17" width="1.83203125" style="36" customWidth="1"/>
    <col min="18" max="18" width="17" style="36" customWidth="1"/>
    <col min="19" max="19" width="1.83203125" style="36" customWidth="1"/>
    <col min="20" max="20" width="17.5" style="36" customWidth="1"/>
    <col min="21" max="21" width="15" style="36" customWidth="1"/>
    <col min="22" max="16384" width="9.33203125" style="36"/>
  </cols>
  <sheetData>
    <row r="1" spans="1:21" s="51" customFormat="1">
      <c r="A1" s="45"/>
      <c r="B1" s="50"/>
      <c r="C1" s="50"/>
      <c r="D1" s="50"/>
      <c r="E1" s="50"/>
      <c r="F1" s="50"/>
      <c r="G1" s="50"/>
      <c r="H1" s="50" t="s">
        <v>320</v>
      </c>
      <c r="I1" s="50"/>
      <c r="J1" s="50" t="s">
        <v>322</v>
      </c>
      <c r="K1" s="50"/>
      <c r="L1" s="50" t="s">
        <v>323</v>
      </c>
      <c r="M1" s="50"/>
      <c r="N1" s="50" t="s">
        <v>324</v>
      </c>
      <c r="O1" s="50"/>
      <c r="P1" s="50"/>
      <c r="Q1" s="50"/>
      <c r="R1" s="50"/>
      <c r="S1" s="50"/>
      <c r="T1" s="50"/>
    </row>
    <row r="2" spans="1:21">
      <c r="A2" s="45"/>
      <c r="B2" s="27" t="str">
        <f>IF(College_Number="&lt;&lt;&lt;College Number&gt;&gt;&gt;","Enter College Number on ExhA&amp;B",'ExhA&amp;B'!B2)</f>
        <v>C2</v>
      </c>
      <c r="C2" s="27"/>
      <c r="J2" s="338" t="s">
        <v>179</v>
      </c>
      <c r="K2" s="159"/>
      <c r="L2" s="159">
        <f>IF(PreparerName="","Enter Name on ExhA&amp;B",PreparerName)</f>
        <v>0</v>
      </c>
      <c r="M2" s="159"/>
      <c r="N2" s="159"/>
      <c r="O2" s="802"/>
      <c r="P2" s="802"/>
      <c r="Q2" s="41"/>
      <c r="R2" s="1158"/>
      <c r="S2" s="1158"/>
      <c r="T2" s="1158"/>
      <c r="U2" s="1158"/>
    </row>
    <row r="3" spans="1:21">
      <c r="A3" s="45"/>
      <c r="B3" s="27" t="str">
        <f>College_Name</f>
        <v>Asheville-Buncombe Tech Community College</v>
      </c>
      <c r="C3" s="27"/>
      <c r="J3" s="338" t="s">
        <v>183</v>
      </c>
      <c r="K3" s="159"/>
      <c r="L3" s="804" t="str">
        <f>IF(PreparerPhone="","Enter Phone Number on ExhA&amp;B",TEXT(PreparerPhone,"(000) 000-0000"))</f>
        <v>(000) 000-0000</v>
      </c>
      <c r="M3" s="159"/>
      <c r="N3" s="159"/>
      <c r="O3" s="802"/>
      <c r="P3" s="802"/>
      <c r="Q3" s="41"/>
      <c r="R3" s="1158"/>
      <c r="S3" s="1158"/>
      <c r="T3" s="1158"/>
      <c r="U3" s="1158"/>
    </row>
    <row r="4" spans="1:21">
      <c r="A4" s="45"/>
      <c r="B4" s="179" t="s">
        <v>386</v>
      </c>
      <c r="R4" s="1158"/>
      <c r="S4" s="1158"/>
      <c r="T4" s="1158"/>
      <c r="U4" s="1158"/>
    </row>
    <row r="5" spans="1:21">
      <c r="A5" s="45"/>
      <c r="B5" s="27" t="str">
        <f>"For the Fiscal Year Ended "&amp;TEXT('ExhA&amp;B'!B4,"mmmm d, yyyy")</f>
        <v>For the Fiscal Year Ended June 30, 2024</v>
      </c>
    </row>
    <row r="6" spans="1:21" ht="13.5" thickBot="1">
      <c r="A6" s="45"/>
      <c r="B6" s="28"/>
      <c r="C6" s="52"/>
      <c r="D6" s="52"/>
      <c r="E6" s="52"/>
      <c r="F6" s="52"/>
      <c r="G6" s="52"/>
      <c r="H6" s="52"/>
      <c r="I6" s="52"/>
      <c r="J6" s="52"/>
      <c r="K6" s="52"/>
      <c r="L6" s="52"/>
      <c r="M6" s="52"/>
      <c r="N6" s="52"/>
      <c r="O6" s="52"/>
      <c r="P6" s="52"/>
      <c r="Q6" s="52"/>
      <c r="R6" s="52"/>
      <c r="S6" s="52"/>
      <c r="T6" s="52"/>
      <c r="U6" s="52"/>
    </row>
    <row r="7" spans="1:21" s="46" customFormat="1" ht="12.75" customHeight="1">
      <c r="A7" s="45"/>
    </row>
    <row r="8" spans="1:21" s="46" customFormat="1" ht="12.75" customHeight="1">
      <c r="A8" s="45"/>
      <c r="B8" s="47"/>
      <c r="F8" s="48"/>
    </row>
    <row r="9" spans="1:21" s="26" customFormat="1" ht="15">
      <c r="A9" s="45"/>
      <c r="B9" s="1159" t="s">
        <v>325</v>
      </c>
      <c r="C9" s="1159"/>
      <c r="D9" s="1159"/>
      <c r="E9" s="1159"/>
      <c r="F9" s="1159"/>
      <c r="G9" s="1159"/>
      <c r="H9" s="1159"/>
      <c r="I9" s="1159"/>
      <c r="J9" s="1159"/>
      <c r="K9" s="1159"/>
      <c r="L9" s="1159"/>
      <c r="M9" s="1159"/>
      <c r="N9" s="1159"/>
      <c r="O9" s="1159"/>
      <c r="P9" s="1159"/>
      <c r="Q9" s="1159"/>
      <c r="R9" s="1159"/>
      <c r="S9" s="1159"/>
      <c r="T9" s="1159"/>
    </row>
    <row r="10" spans="1:21" ht="12.75" customHeight="1">
      <c r="A10" s="45"/>
      <c r="B10" s="1099"/>
      <c r="C10" s="1099"/>
      <c r="D10" s="1099"/>
      <c r="E10" s="1099"/>
      <c r="F10" s="1099"/>
      <c r="G10" s="1099"/>
      <c r="H10" s="1099"/>
      <c r="I10" s="1099"/>
      <c r="J10" s="1099"/>
      <c r="K10" s="1099"/>
      <c r="L10" s="1099"/>
      <c r="M10" s="1099"/>
      <c r="N10" s="1099"/>
      <c r="O10" s="1099"/>
      <c r="P10" s="1099"/>
      <c r="Q10" s="1099"/>
      <c r="R10" s="1099"/>
      <c r="S10" s="1099"/>
      <c r="T10" s="1099"/>
    </row>
    <row r="11" spans="1:21" s="71" customFormat="1">
      <c r="A11" s="69"/>
      <c r="B11" s="70"/>
    </row>
    <row r="12" spans="1:21" s="71" customFormat="1">
      <c r="A12" s="69"/>
      <c r="G12" s="72"/>
      <c r="H12" s="72" t="s">
        <v>387</v>
      </c>
      <c r="I12" s="72"/>
      <c r="J12" s="72"/>
      <c r="K12" s="72"/>
      <c r="L12" s="72"/>
      <c r="M12" s="72"/>
      <c r="N12" s="72" t="s">
        <v>388</v>
      </c>
    </row>
    <row r="13" spans="1:21" s="71" customFormat="1">
      <c r="A13" s="69"/>
      <c r="G13" s="73"/>
      <c r="H13" s="74" t="s">
        <v>389</v>
      </c>
      <c r="I13" s="75"/>
      <c r="J13" s="76" t="s">
        <v>322</v>
      </c>
      <c r="K13" s="75"/>
      <c r="L13" s="76" t="s">
        <v>323</v>
      </c>
      <c r="M13" s="72"/>
      <c r="N13" s="74" t="s">
        <v>390</v>
      </c>
    </row>
    <row r="14" spans="1:21">
      <c r="A14" s="45"/>
      <c r="G14" s="1099"/>
      <c r="H14" s="1099"/>
      <c r="I14" s="30"/>
      <c r="J14" s="1099"/>
      <c r="K14" s="30"/>
      <c r="L14" s="1099"/>
      <c r="M14" s="1099"/>
      <c r="N14" s="1099"/>
    </row>
    <row r="15" spans="1:21">
      <c r="A15" s="45"/>
      <c r="B15" s="27" t="s">
        <v>342</v>
      </c>
      <c r="G15" s="31"/>
      <c r="H15" s="31"/>
      <c r="I15" s="31"/>
      <c r="J15" s="31"/>
      <c r="K15" s="31"/>
      <c r="L15" s="31"/>
      <c r="M15" s="31"/>
      <c r="N15" s="31"/>
    </row>
    <row r="16" spans="1:21">
      <c r="A16" s="45">
        <v>1100</v>
      </c>
      <c r="C16" s="36" t="s">
        <v>391</v>
      </c>
      <c r="G16" s="55"/>
      <c r="H16" s="77">
        <f>'Capital Assets'!I18</f>
        <v>5958212.75</v>
      </c>
      <c r="I16" s="54"/>
      <c r="J16" s="53">
        <f>SUMIF('Capital Assets'!K18:M18,"&gt;0",'Capital Assets'!K18:M18)</f>
        <v>0</v>
      </c>
      <c r="K16" s="54"/>
      <c r="L16" s="77">
        <f>SUMIF('Capital Assets'!K18:K18,"&lt;0",'Capital Assets'!K18:K18)+'Capital Assets'!O18</f>
        <v>0</v>
      </c>
      <c r="M16" s="54"/>
      <c r="N16" s="54">
        <f>SUM(H16:M16)</f>
        <v>5958212.75</v>
      </c>
    </row>
    <row r="17" spans="1:20">
      <c r="A17" s="45">
        <v>1200</v>
      </c>
      <c r="C17" s="36" t="s">
        <v>344</v>
      </c>
      <c r="G17" s="55"/>
      <c r="H17" s="53">
        <f>'Capital Assets'!I19</f>
        <v>0</v>
      </c>
      <c r="I17" s="55"/>
      <c r="J17" s="53">
        <f>SUMIF('Capital Assets'!K19:M19,"&gt;0",'Capital Assets'!K19:M19)</f>
        <v>0</v>
      </c>
      <c r="K17" s="55"/>
      <c r="L17" s="53">
        <f>SUMIF('Capital Assets'!K19:K19,"&lt;0",'Capital Assets'!K19:K19)+'Capital Assets'!O19</f>
        <v>0</v>
      </c>
      <c r="M17" s="55"/>
      <c r="N17" s="55">
        <f>SUM(H17:M17)</f>
        <v>0</v>
      </c>
    </row>
    <row r="18" spans="1:20">
      <c r="A18" s="45">
        <v>1300</v>
      </c>
      <c r="C18" s="36" t="s">
        <v>345</v>
      </c>
      <c r="G18" s="55"/>
      <c r="H18" s="53">
        <f>'Capital Assets'!I20</f>
        <v>16833353.140000001</v>
      </c>
      <c r="I18" s="55"/>
      <c r="J18" s="53">
        <f>SUMIF('Capital Assets'!K20:M20,"&gt;0",'Capital Assets'!K20:M20)</f>
        <v>0</v>
      </c>
      <c r="K18" s="55"/>
      <c r="L18" s="53">
        <f>SUMIF('Capital Assets'!K20:K20,"&lt;0",'Capital Assets'!K20:K20)+'Capital Assets'!O20</f>
        <v>0</v>
      </c>
      <c r="M18" s="55"/>
      <c r="N18" s="55">
        <f>SUM(H18:M18)</f>
        <v>16833353.140000001</v>
      </c>
    </row>
    <row r="19" spans="1:20">
      <c r="A19" s="45">
        <v>1400</v>
      </c>
      <c r="D19" s="32" t="s">
        <v>349</v>
      </c>
      <c r="G19" s="55"/>
      <c r="H19" s="99">
        <f>SUM(H16:H18)</f>
        <v>22791565.890000001</v>
      </c>
      <c r="I19" s="55"/>
      <c r="J19" s="99">
        <f>SUM(J16:J18)</f>
        <v>0</v>
      </c>
      <c r="K19" s="55"/>
      <c r="L19" s="99">
        <f>SUM(L16:L18)</f>
        <v>0</v>
      </c>
      <c r="M19" s="55"/>
      <c r="N19" s="99">
        <f>SUM(N16:N18)</f>
        <v>22791565.890000001</v>
      </c>
    </row>
    <row r="20" spans="1:20">
      <c r="A20" s="45">
        <v>2000</v>
      </c>
      <c r="B20" s="27" t="s">
        <v>392</v>
      </c>
      <c r="G20" s="55"/>
      <c r="H20" s="55"/>
      <c r="I20" s="55"/>
      <c r="J20" s="55"/>
      <c r="K20" s="55"/>
      <c r="L20" s="55"/>
      <c r="M20" s="55"/>
      <c r="N20" s="55"/>
    </row>
    <row r="21" spans="1:20">
      <c r="A21" s="45">
        <v>2100</v>
      </c>
      <c r="C21" s="36" t="s">
        <v>352</v>
      </c>
      <c r="G21" s="55"/>
      <c r="H21" s="53">
        <f>'Capital Assets'!I26</f>
        <v>160254846.16</v>
      </c>
      <c r="I21" s="55"/>
      <c r="J21" s="53">
        <f>SUMIF('Capital Assets'!K26:M26,"&gt;0",'Capital Assets'!K26:M26)</f>
        <v>0</v>
      </c>
      <c r="K21" s="55"/>
      <c r="L21" s="53">
        <f>SUMIF('Capital Assets'!K26:K26,"&lt;0",'Capital Assets'!K26:K26)+'Capital Assets'!O26</f>
        <v>0</v>
      </c>
      <c r="M21" s="55"/>
      <c r="N21" s="55">
        <f t="shared" ref="N21:N26" si="0">SUM(H21:M21)</f>
        <v>160254846.16</v>
      </c>
    </row>
    <row r="22" spans="1:20">
      <c r="A22" s="45">
        <v>2400</v>
      </c>
      <c r="C22" s="36" t="s">
        <v>353</v>
      </c>
      <c r="G22" s="55"/>
      <c r="H22" s="53">
        <f>'Capital Assets'!I27</f>
        <v>15304416.369999999</v>
      </c>
      <c r="I22" s="55"/>
      <c r="J22" s="53">
        <f>SUMIF('Capital Assets'!K27:M27,"&gt;0",'Capital Assets'!K27:M27)</f>
        <v>0</v>
      </c>
      <c r="K22" s="55"/>
      <c r="L22" s="53">
        <f>SUMIF('Capital Assets'!K27:K27,"&lt;0",'Capital Assets'!K27:K27)+'Capital Assets'!O27</f>
        <v>0</v>
      </c>
      <c r="M22" s="55"/>
      <c r="N22" s="55">
        <f t="shared" si="0"/>
        <v>15304416.369999999</v>
      </c>
    </row>
    <row r="23" spans="1:20">
      <c r="A23" s="45">
        <v>2500</v>
      </c>
      <c r="C23" s="36" t="s">
        <v>354</v>
      </c>
      <c r="G23" s="55"/>
      <c r="H23" s="53">
        <f>'Capital Assets'!I28</f>
        <v>20745182.309999999</v>
      </c>
      <c r="I23" s="55"/>
      <c r="J23" s="53">
        <f>SUMIF('Capital Assets'!K28:M28,"&gt;0",'Capital Assets'!K28:M28)</f>
        <v>0</v>
      </c>
      <c r="K23" s="55"/>
      <c r="L23" s="53">
        <f>SUMIF('Capital Assets'!K28:K28,"&lt;0",'Capital Assets'!K28:K28)+'Capital Assets'!O28</f>
        <v>0</v>
      </c>
      <c r="M23" s="55"/>
      <c r="N23" s="55">
        <f t="shared" si="0"/>
        <v>20745182.309999999</v>
      </c>
    </row>
    <row r="24" spans="1:20">
      <c r="A24" s="45">
        <v>2600</v>
      </c>
      <c r="C24" s="36" t="s">
        <v>355</v>
      </c>
      <c r="G24" s="55"/>
      <c r="H24" s="53">
        <f>'Capital Assets'!I29</f>
        <v>0</v>
      </c>
      <c r="I24" s="55"/>
      <c r="J24" s="53">
        <f>SUMIF('Capital Assets'!K29:M29,"&gt;0",'Capital Assets'!K29:M29)</f>
        <v>0</v>
      </c>
      <c r="K24" s="55"/>
      <c r="L24" s="53">
        <f>SUMIF('Capital Assets'!K29:K29,"&lt;0",'Capital Assets'!K29:K29)+'Capital Assets'!O29</f>
        <v>0</v>
      </c>
      <c r="M24" s="55"/>
      <c r="N24" s="55">
        <f t="shared" si="0"/>
        <v>0</v>
      </c>
    </row>
    <row r="25" spans="1:20">
      <c r="A25" s="45">
        <v>2700</v>
      </c>
      <c r="C25" s="36" t="s">
        <v>393</v>
      </c>
      <c r="G25" s="55"/>
      <c r="H25" s="56">
        <f>'Capital Assets'!I32</f>
        <v>0</v>
      </c>
      <c r="I25" s="55"/>
      <c r="J25" s="56">
        <f>SUMIF('Capital Assets'!K32:M32,"&gt;0",'Capital Assets'!K32:M32)</f>
        <v>0</v>
      </c>
      <c r="K25" s="55"/>
      <c r="L25" s="56">
        <f>SUMIF('Capital Assets'!K32:K32,"&lt;0",'Capital Assets'!K32:K32)+'Capital Assets'!O32</f>
        <v>0</v>
      </c>
      <c r="M25" s="55"/>
      <c r="N25" s="57">
        <f t="shared" si="0"/>
        <v>0</v>
      </c>
    </row>
    <row r="26" spans="1:20">
      <c r="A26" s="45">
        <v>2800</v>
      </c>
      <c r="D26" s="36" t="s">
        <v>394</v>
      </c>
      <c r="G26" s="55"/>
      <c r="H26" s="57">
        <f>'Capital Assets'!I40</f>
        <v>197288651.31999999</v>
      </c>
      <c r="I26" s="55"/>
      <c r="J26" s="57">
        <f>SUMIF('Capital Assets'!K40:M40,"&gt;0",'Capital Assets'!K40:M40)</f>
        <v>0</v>
      </c>
      <c r="K26" s="55"/>
      <c r="L26" s="57">
        <f>SUMIF('Capital Assets'!K40:K40,"&lt;0",'Capital Assets'!K40:K40)+'Capital Assets'!O40</f>
        <v>0</v>
      </c>
      <c r="M26" s="55"/>
      <c r="N26" s="57">
        <f t="shared" si="0"/>
        <v>197288651.31999999</v>
      </c>
    </row>
    <row r="27" spans="1:20">
      <c r="A27" s="45"/>
      <c r="G27" s="55"/>
      <c r="H27" s="55"/>
      <c r="I27" s="55"/>
      <c r="J27" s="55"/>
      <c r="K27" s="55"/>
      <c r="L27" s="55"/>
      <c r="M27" s="55"/>
      <c r="N27" s="55"/>
    </row>
    <row r="28" spans="1:20">
      <c r="A28" s="45"/>
      <c r="G28" s="55"/>
      <c r="H28" s="55"/>
      <c r="I28" s="55"/>
      <c r="J28" s="55"/>
      <c r="K28" s="55"/>
      <c r="L28" s="55"/>
      <c r="M28" s="55"/>
      <c r="N28" s="55"/>
      <c r="O28" s="55"/>
      <c r="P28" s="55"/>
      <c r="Q28" s="55"/>
      <c r="R28" s="58"/>
      <c r="S28" s="55"/>
      <c r="T28" s="55"/>
    </row>
    <row r="29" spans="1:20" ht="15">
      <c r="A29" s="45"/>
      <c r="B29" s="1160" t="s">
        <v>395</v>
      </c>
      <c r="C29" s="1160"/>
      <c r="D29" s="1160"/>
      <c r="E29" s="1160"/>
      <c r="F29" s="1160"/>
      <c r="G29" s="1160"/>
      <c r="H29" s="1160"/>
      <c r="I29" s="1160"/>
      <c r="J29" s="1160"/>
      <c r="K29" s="1160"/>
      <c r="L29" s="1160"/>
      <c r="M29" s="1160"/>
      <c r="N29" s="1160"/>
      <c r="O29" s="1160"/>
      <c r="P29" s="1160"/>
      <c r="Q29" s="1160"/>
      <c r="R29" s="1160"/>
      <c r="S29" s="1160"/>
      <c r="T29" s="1160"/>
    </row>
    <row r="30" spans="1:20">
      <c r="A30" s="45"/>
      <c r="B30" s="1099"/>
      <c r="C30" s="1099"/>
      <c r="D30" s="1099"/>
      <c r="E30" s="1099"/>
      <c r="F30" s="1099"/>
      <c r="G30" s="1099"/>
      <c r="H30" s="1099"/>
      <c r="I30" s="1099"/>
      <c r="J30" s="1099"/>
      <c r="K30" s="1099"/>
      <c r="L30" s="1099"/>
      <c r="M30" s="1099"/>
      <c r="N30" s="1099"/>
      <c r="O30" s="1099"/>
      <c r="P30" s="1099"/>
      <c r="Q30" s="1099"/>
      <c r="R30" s="1099"/>
      <c r="S30" s="1099"/>
      <c r="T30" s="1099"/>
    </row>
    <row r="31" spans="1:20">
      <c r="A31" s="45"/>
      <c r="B31" s="1099"/>
      <c r="C31" s="1099"/>
      <c r="D31" s="1099"/>
      <c r="E31" s="1099"/>
      <c r="F31" s="1099"/>
      <c r="G31" s="1099"/>
      <c r="H31" s="1099"/>
      <c r="I31" s="1099"/>
      <c r="J31" s="1099"/>
      <c r="K31" s="1099"/>
      <c r="L31" s="1099"/>
      <c r="M31" s="1099"/>
      <c r="N31" s="1099"/>
      <c r="O31" s="1099"/>
      <c r="R31" s="1099"/>
      <c r="S31" s="1099"/>
      <c r="T31" s="1099"/>
    </row>
    <row r="32" spans="1:20">
      <c r="A32" s="45">
        <v>3000</v>
      </c>
      <c r="C32" s="36" t="s">
        <v>352</v>
      </c>
      <c r="G32" s="55"/>
      <c r="H32" s="53">
        <f>'Capital Assets'!I44</f>
        <v>48988054.799999997</v>
      </c>
      <c r="I32" s="55"/>
      <c r="J32" s="53">
        <f>SUMIF('Capital Assets'!K44:M44,"&gt;0",'Capital Assets'!K44:M44)</f>
        <v>0</v>
      </c>
      <c r="K32" s="55"/>
      <c r="L32" s="53">
        <f>SUMIF('Capital Assets'!K44:K44,"&lt;0",'Capital Assets'!K44:K44)+'Capital Assets'!O44</f>
        <v>0</v>
      </c>
      <c r="M32" s="55"/>
      <c r="N32" s="55">
        <f>SUM(H32:M32)</f>
        <v>48988054.799999997</v>
      </c>
      <c r="O32" s="55"/>
      <c r="R32" s="55"/>
      <c r="S32" s="55"/>
      <c r="T32" s="55"/>
    </row>
    <row r="33" spans="1:20">
      <c r="A33" s="45">
        <v>3100</v>
      </c>
      <c r="C33" s="36" t="s">
        <v>370</v>
      </c>
      <c r="G33" s="55"/>
      <c r="H33" s="53">
        <f>'Capital Assets'!I45</f>
        <v>3977431.02</v>
      </c>
      <c r="I33" s="55"/>
      <c r="J33" s="53">
        <f>SUMIF('Capital Assets'!K45:M45,"&gt;0",'Capital Assets'!K45:M45)</f>
        <v>0</v>
      </c>
      <c r="K33" s="55"/>
      <c r="L33" s="53">
        <f>SUMIF('Capital Assets'!K44:K44,"&lt;0",'Capital Assets'!K44:K44)+'Capital Assets'!O44</f>
        <v>0</v>
      </c>
      <c r="M33" s="55"/>
      <c r="N33" s="55">
        <f>SUM(H33:M33)</f>
        <v>3977431.02</v>
      </c>
      <c r="O33" s="55"/>
      <c r="R33" s="55"/>
      <c r="S33" s="55"/>
      <c r="T33" s="55"/>
    </row>
    <row r="34" spans="1:20">
      <c r="A34" s="45">
        <v>3300</v>
      </c>
      <c r="C34" s="36" t="s">
        <v>354</v>
      </c>
      <c r="G34" s="55"/>
      <c r="H34" s="53">
        <f>'Capital Assets'!I46</f>
        <v>12243000.710000001</v>
      </c>
      <c r="I34" s="55"/>
      <c r="J34" s="53">
        <f>SUMIF('Capital Assets'!K46:M46,"&gt;0",'Capital Assets'!K46:M46)</f>
        <v>0</v>
      </c>
      <c r="K34" s="55"/>
      <c r="L34" s="53">
        <f>SUMIF('Capital Assets'!K46:K46,"&lt;0",'Capital Assets'!K46:K46)+'Capital Assets'!O46</f>
        <v>0</v>
      </c>
      <c r="M34" s="55"/>
      <c r="N34" s="55">
        <f>SUM(H34:M34)</f>
        <v>12243000.710000001</v>
      </c>
      <c r="O34" s="55"/>
      <c r="R34" s="55"/>
      <c r="S34" s="55"/>
      <c r="T34" s="55"/>
    </row>
    <row r="35" spans="1:20">
      <c r="A35" s="45">
        <v>3400</v>
      </c>
      <c r="C35" s="36" t="s">
        <v>355</v>
      </c>
      <c r="G35" s="55"/>
      <c r="H35" s="53">
        <f>'Capital Assets'!I47</f>
        <v>0</v>
      </c>
      <c r="I35" s="55"/>
      <c r="J35" s="53">
        <f>SUMIF('Capital Assets'!K47:M47,"&gt;0",'Capital Assets'!K47:M47)</f>
        <v>0</v>
      </c>
      <c r="K35" s="55"/>
      <c r="L35" s="53">
        <f>SUMIF('Capital Assets'!K47:K47,"&lt;0",'Capital Assets'!K47:K47)+'Capital Assets'!O47</f>
        <v>0</v>
      </c>
      <c r="M35" s="55"/>
      <c r="N35" s="55">
        <f>SUM(H35:M35)</f>
        <v>0</v>
      </c>
      <c r="O35" s="55"/>
      <c r="R35" s="55"/>
      <c r="S35" s="55"/>
      <c r="T35" s="55"/>
    </row>
    <row r="36" spans="1:20">
      <c r="A36" s="45">
        <v>3500</v>
      </c>
      <c r="C36" s="36" t="s">
        <v>393</v>
      </c>
      <c r="G36" s="55"/>
      <c r="H36" s="56">
        <f>'Capital Assets'!I50</f>
        <v>0</v>
      </c>
      <c r="I36" s="55"/>
      <c r="J36" s="56">
        <f>SUMIF('Capital Assets'!K50:M50,"&gt;0",'Capital Assets'!K50:M50)</f>
        <v>0</v>
      </c>
      <c r="K36" s="55"/>
      <c r="L36" s="56">
        <f>SUMIF('Capital Assets'!K50:K50,"&lt;0",'Capital Assets'!K50:K50)+'Capital Assets'!O50</f>
        <v>0</v>
      </c>
      <c r="M36" s="55"/>
      <c r="N36" s="57">
        <f>SUM(H36:M36)</f>
        <v>0</v>
      </c>
      <c r="O36" s="55"/>
      <c r="R36" s="55"/>
      <c r="S36" s="55"/>
      <c r="T36" s="55"/>
    </row>
    <row r="37" spans="1:20">
      <c r="A37" s="45">
        <v>3600</v>
      </c>
      <c r="D37" s="36" t="s">
        <v>396</v>
      </c>
      <c r="G37" s="55"/>
      <c r="H37" s="57">
        <f>SUM(H32:H36)</f>
        <v>65208486.530000001</v>
      </c>
      <c r="I37" s="55"/>
      <c r="J37" s="57">
        <f>SUM(J32:J36)</f>
        <v>0</v>
      </c>
      <c r="K37" s="55"/>
      <c r="L37" s="57">
        <f>SUM(L32:L36)</f>
        <v>0</v>
      </c>
      <c r="M37" s="55"/>
      <c r="N37" s="57">
        <f>SUM(N32:N36)</f>
        <v>65208486.530000001</v>
      </c>
      <c r="O37" s="55"/>
      <c r="R37" s="55"/>
      <c r="S37" s="55"/>
      <c r="T37" s="55"/>
    </row>
    <row r="38" spans="1:20">
      <c r="A38" s="45">
        <v>3700</v>
      </c>
      <c r="D38" s="32" t="s">
        <v>380</v>
      </c>
      <c r="H38" s="99">
        <f>H26-H37</f>
        <v>132080164.79000001</v>
      </c>
      <c r="J38" s="99">
        <f>J26-J37</f>
        <v>0</v>
      </c>
      <c r="L38" s="99">
        <f>L26-L37</f>
        <v>0</v>
      </c>
      <c r="N38" s="99">
        <f>N26-N37</f>
        <v>132080164.79000001</v>
      </c>
    </row>
    <row r="39" spans="1:20" ht="13.5" thickBot="1">
      <c r="A39" s="45"/>
      <c r="B39" s="36" t="s">
        <v>397</v>
      </c>
      <c r="H39" s="60">
        <f>H19+H38</f>
        <v>154871730.68000001</v>
      </c>
      <c r="J39" s="60">
        <f>J19+J38</f>
        <v>0</v>
      </c>
      <c r="L39" s="60">
        <f>L19+L38</f>
        <v>0</v>
      </c>
      <c r="N39" s="60">
        <f>N19+N38</f>
        <v>154871730.68000001</v>
      </c>
      <c r="P39" s="58"/>
    </row>
    <row r="40" spans="1:20" ht="13.5" thickTop="1">
      <c r="A40" s="45"/>
    </row>
    <row r="41" spans="1:20">
      <c r="A41" s="45"/>
      <c r="N41" s="58" t="str">
        <f>IF(N39='Capital Assets'!Q60, "IN BAL.", "NOT")</f>
        <v>NOT</v>
      </c>
    </row>
    <row r="43" spans="1:20">
      <c r="C43" s="36" t="s">
        <v>398</v>
      </c>
    </row>
  </sheetData>
  <sheetProtection algorithmName="SHA-512" hashValue="DYA/6DbyZhasd10QZb63XTkJdAe7lF7z9ohdMt3/6fJRoGzo8zKWN72GsAId//FfY0n6xwbXBHdVZ6yWk0P4sA==" saltValue="yQGeWoSa/jMiCNcRqRVNPA==" spinCount="100000" sheet="1" objects="1" scenarios="1" autoFilter="0"/>
  <mergeCells count="4">
    <mergeCell ref="R2:T4"/>
    <mergeCell ref="U2:U4"/>
    <mergeCell ref="B9:T9"/>
    <mergeCell ref="B29:T29"/>
  </mergeCells>
  <phoneticPr fontId="44" type="noConversion"/>
  <pageMargins left="0.2" right="0.27" top="0.33" bottom="1" header="0.22"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U66"/>
  <sheetViews>
    <sheetView topLeftCell="B2" workbookViewId="0">
      <selection activeCell="O34" sqref="O34"/>
    </sheetView>
  </sheetViews>
  <sheetFormatPr defaultColWidth="9.33203125" defaultRowHeight="12.75"/>
  <cols>
    <col min="1" max="1" width="5" style="144" hidden="1" customWidth="1"/>
    <col min="2" max="2" width="3.83203125" style="36" customWidth="1"/>
    <col min="3" max="3" width="3.1640625" style="36" customWidth="1"/>
    <col min="4" max="4" width="5.1640625" style="36" customWidth="1"/>
    <col min="5" max="5" width="24.5" style="36" customWidth="1"/>
    <col min="6" max="6" width="20.33203125" style="36" customWidth="1"/>
    <col min="7" max="7" width="18.33203125" style="36" customWidth="1"/>
    <col min="8" max="8" width="4.5" style="36" customWidth="1"/>
    <col min="9" max="9" width="18.33203125" style="36" customWidth="1"/>
    <col min="10" max="10" width="5" style="36" customWidth="1"/>
    <col min="11" max="11" width="17.83203125" style="36" customWidth="1"/>
    <col min="12" max="12" width="4.1640625" style="36" customWidth="1"/>
    <col min="13" max="13" width="18.5" style="36" customWidth="1"/>
    <col min="14" max="14" width="4.1640625" style="36" customWidth="1"/>
    <col min="15" max="15" width="17.5" style="36" customWidth="1"/>
    <col min="16" max="16" width="4.1640625" style="36" customWidth="1"/>
    <col min="17" max="17" width="15.5" style="36" customWidth="1"/>
    <col min="18" max="18" width="1.5" style="36" customWidth="1"/>
    <col min="19" max="19" width="39.6640625" style="36" customWidth="1"/>
    <col min="20" max="20" width="16" style="36" customWidth="1"/>
    <col min="21" max="21" width="11.5" style="36" bestFit="1" customWidth="1"/>
    <col min="22" max="16384" width="9.33203125" style="36"/>
  </cols>
  <sheetData>
    <row r="1" spans="1:19" s="51" customFormat="1" hidden="1">
      <c r="A1" s="45"/>
      <c r="B1" s="50"/>
      <c r="C1" s="50"/>
      <c r="D1" s="50"/>
      <c r="E1" s="50"/>
      <c r="F1" s="50"/>
      <c r="G1" s="50" t="s">
        <v>320</v>
      </c>
      <c r="H1" s="50"/>
      <c r="I1" s="50"/>
      <c r="J1" s="50"/>
      <c r="K1" s="50"/>
      <c r="L1" s="50"/>
      <c r="M1" s="50" t="s">
        <v>399</v>
      </c>
      <c r="N1" s="50"/>
      <c r="O1" s="50" t="s">
        <v>400</v>
      </c>
      <c r="P1" s="50"/>
      <c r="Q1" s="50" t="s">
        <v>400</v>
      </c>
      <c r="R1" s="50"/>
    </row>
    <row r="2" spans="1:19">
      <c r="A2" s="45"/>
      <c r="B2" s="27" t="str">
        <f>IF(College_Number="&lt;&lt;&lt;College Number&gt;&gt;&gt;","Enter College Number on ExhA&amp;B",'ExhA&amp;B'!B2)</f>
        <v>C2</v>
      </c>
      <c r="C2" s="27"/>
      <c r="G2" s="338" t="s">
        <v>179</v>
      </c>
      <c r="H2" s="338"/>
      <c r="I2" s="338"/>
      <c r="J2" s="159"/>
      <c r="K2" s="537">
        <f>IF(PreparerName="","Enter Name on ExhA&amp;B",PreparerName)</f>
        <v>0</v>
      </c>
      <c r="L2" s="159"/>
      <c r="M2" s="159"/>
      <c r="N2" s="802"/>
      <c r="O2" s="802"/>
      <c r="Q2" s="41"/>
      <c r="R2" s="41"/>
    </row>
    <row r="3" spans="1:19">
      <c r="A3" s="45"/>
      <c r="B3" s="27" t="str">
        <f>College_Name</f>
        <v>Asheville-Buncombe Tech Community College</v>
      </c>
      <c r="C3" s="27"/>
      <c r="G3" s="338" t="s">
        <v>183</v>
      </c>
      <c r="H3" s="338"/>
      <c r="I3" s="338"/>
      <c r="J3" s="159"/>
      <c r="K3" s="537" t="str">
        <f>IF(PreparerPhone="","Enter Phone Number on ExhA&amp;B",TEXT(PreparerPhone,"(000) 000-0000"))</f>
        <v>(000) 000-0000</v>
      </c>
      <c r="L3" s="159"/>
      <c r="M3" s="159"/>
      <c r="N3" s="802"/>
      <c r="O3" s="802"/>
      <c r="Q3" s="41"/>
      <c r="R3" s="41"/>
    </row>
    <row r="4" spans="1:19">
      <c r="A4" s="45"/>
      <c r="B4" s="27" t="s">
        <v>401</v>
      </c>
      <c r="G4" s="338" t="s">
        <v>9</v>
      </c>
      <c r="H4" s="338"/>
      <c r="I4" s="338"/>
      <c r="J4" s="160"/>
      <c r="K4" s="538">
        <f>Index!D13</f>
        <v>0</v>
      </c>
      <c r="L4" s="805"/>
      <c r="M4" s="805"/>
      <c r="N4" s="806"/>
      <c r="O4" s="806"/>
    </row>
    <row r="5" spans="1:19">
      <c r="A5" s="45"/>
      <c r="B5" s="27" t="str">
        <f>"For the Fiscal Year Ended "&amp;TEXT('ExhA&amp;B'!B4,"mmmm d, yyyy")</f>
        <v>For the Fiscal Year Ended June 30, 2024</v>
      </c>
    </row>
    <row r="6" spans="1:19" ht="13.5" thickBot="1">
      <c r="A6" s="45"/>
      <c r="B6" s="28"/>
      <c r="C6" s="52"/>
      <c r="D6" s="52"/>
      <c r="E6" s="52"/>
      <c r="F6" s="52"/>
      <c r="G6" s="52"/>
      <c r="H6" s="52"/>
      <c r="I6" s="52"/>
      <c r="J6" s="52"/>
      <c r="K6" s="52"/>
      <c r="L6" s="52"/>
      <c r="M6" s="52"/>
      <c r="N6" s="52"/>
      <c r="O6" s="52"/>
      <c r="P6" s="52"/>
      <c r="Q6" s="52"/>
      <c r="R6" s="52"/>
    </row>
    <row r="7" spans="1:19" s="46" customFormat="1" ht="12.75" customHeight="1">
      <c r="A7" s="45"/>
    </row>
    <row r="8" spans="1:19" s="46" customFormat="1" ht="12.75" customHeight="1">
      <c r="A8" s="45"/>
      <c r="B8" s="47"/>
      <c r="F8" s="48"/>
    </row>
    <row r="9" spans="1:19">
      <c r="A9" s="45"/>
      <c r="B9" s="1161" t="s">
        <v>401</v>
      </c>
      <c r="C9" s="1161"/>
      <c r="D9" s="1161"/>
      <c r="E9" s="1161"/>
      <c r="F9" s="1161"/>
      <c r="G9" s="1161"/>
      <c r="H9" s="1161"/>
      <c r="I9" s="1161"/>
      <c r="J9" s="1161"/>
      <c r="K9" s="1161"/>
      <c r="L9" s="1161"/>
      <c r="M9" s="1161"/>
      <c r="N9" s="1161"/>
      <c r="O9" s="1161"/>
      <c r="P9" s="1161"/>
      <c r="Q9" s="1161"/>
      <c r="R9" s="1161"/>
    </row>
    <row r="10" spans="1:19" s="140" customFormat="1" ht="12.75" customHeight="1">
      <c r="A10" s="45"/>
      <c r="B10" s="1161"/>
      <c r="C10" s="1161"/>
      <c r="D10" s="1161"/>
      <c r="E10" s="1161"/>
      <c r="F10" s="1161"/>
      <c r="G10" s="1161"/>
      <c r="H10" s="1161"/>
      <c r="I10" s="1161"/>
      <c r="J10" s="1161"/>
      <c r="K10" s="1161"/>
      <c r="L10" s="1161"/>
      <c r="M10" s="1161"/>
      <c r="N10" s="1161"/>
      <c r="O10" s="1161"/>
      <c r="P10" s="1161"/>
      <c r="Q10" s="1161"/>
      <c r="R10" s="1161"/>
      <c r="S10" s="36"/>
    </row>
    <row r="11" spans="1:19">
      <c r="A11" s="45"/>
      <c r="B11" s="27"/>
    </row>
    <row r="12" spans="1:19" s="140" customFormat="1">
      <c r="A12" s="45"/>
      <c r="B12" s="36"/>
      <c r="C12" s="36"/>
      <c r="D12" s="36"/>
      <c r="E12" s="36"/>
      <c r="F12" s="36"/>
      <c r="G12" s="1099" t="s">
        <v>388</v>
      </c>
      <c r="H12" s="1099"/>
      <c r="I12" s="214" t="s">
        <v>327</v>
      </c>
      <c r="J12" s="1099"/>
      <c r="K12" s="1099"/>
      <c r="L12" s="1099"/>
      <c r="M12" s="1099"/>
      <c r="N12" s="1099"/>
      <c r="O12" s="1099" t="s">
        <v>388</v>
      </c>
      <c r="P12" s="1099"/>
      <c r="Q12" s="1099" t="s">
        <v>402</v>
      </c>
      <c r="R12" s="1099"/>
      <c r="S12" s="36"/>
    </row>
    <row r="13" spans="1:19" s="140" customFormat="1">
      <c r="A13" s="45"/>
      <c r="B13" s="36"/>
      <c r="C13" s="143"/>
      <c r="D13" s="141" t="s">
        <v>403</v>
      </c>
      <c r="E13" s="143"/>
      <c r="F13" s="36"/>
      <c r="G13" s="153">
        <f>+Index!$A$121</f>
        <v>45108</v>
      </c>
      <c r="H13" s="173"/>
      <c r="I13" s="215" t="s">
        <v>330</v>
      </c>
      <c r="J13" s="30"/>
      <c r="K13" s="29" t="s">
        <v>322</v>
      </c>
      <c r="L13" s="30"/>
      <c r="M13" s="29" t="s">
        <v>323</v>
      </c>
      <c r="N13" s="30"/>
      <c r="O13" s="153">
        <f>+Index!$A$120</f>
        <v>45473</v>
      </c>
      <c r="P13" s="30"/>
      <c r="Q13" s="29" t="s">
        <v>404</v>
      </c>
      <c r="R13" s="1099"/>
      <c r="S13" s="36"/>
    </row>
    <row r="14" spans="1:19" s="140" customFormat="1">
      <c r="A14" s="45"/>
      <c r="B14" s="36"/>
      <c r="C14" s="36"/>
      <c r="D14" s="32"/>
      <c r="E14" s="36"/>
      <c r="F14" s="36"/>
      <c r="G14" s="173"/>
      <c r="H14" s="173"/>
      <c r="I14" s="734" t="s">
        <v>331</v>
      </c>
      <c r="J14" s="734"/>
      <c r="K14" s="740" t="s">
        <v>405</v>
      </c>
      <c r="L14" s="734"/>
      <c r="M14" s="740" t="s">
        <v>406</v>
      </c>
      <c r="N14" s="30"/>
      <c r="O14" s="173"/>
      <c r="P14" s="734"/>
      <c r="Q14" s="734" t="s">
        <v>407</v>
      </c>
      <c r="R14" s="1099"/>
      <c r="S14" s="36"/>
    </row>
    <row r="15" spans="1:19">
      <c r="A15" s="45"/>
      <c r="G15" s="1099" t="s">
        <v>408</v>
      </c>
      <c r="H15" s="1099"/>
      <c r="I15" s="214" t="s">
        <v>409</v>
      </c>
      <c r="J15" s="30"/>
      <c r="K15" s="1099" t="s">
        <v>410</v>
      </c>
      <c r="L15" s="30"/>
      <c r="M15" s="1099" t="s">
        <v>411</v>
      </c>
      <c r="N15" s="30"/>
      <c r="O15" s="1099" t="s">
        <v>412</v>
      </c>
      <c r="P15" s="30"/>
      <c r="Q15" s="1099" t="s">
        <v>413</v>
      </c>
      <c r="R15" s="1099"/>
    </row>
    <row r="16" spans="1:19">
      <c r="A16" s="45"/>
      <c r="G16" s="1099"/>
      <c r="H16" s="1099"/>
      <c r="I16" s="1099"/>
      <c r="J16" s="30"/>
      <c r="K16" s="1099"/>
      <c r="L16" s="30"/>
      <c r="M16" s="1099"/>
      <c r="N16" s="30"/>
      <c r="O16" s="1099"/>
      <c r="P16" s="30"/>
      <c r="Q16" s="1099"/>
      <c r="R16" s="1099"/>
    </row>
    <row r="17" spans="1:21">
      <c r="A17" s="45"/>
      <c r="B17" s="27"/>
      <c r="C17" s="36" t="s">
        <v>414</v>
      </c>
      <c r="F17" s="760" t="s">
        <v>128</v>
      </c>
      <c r="G17" s="171">
        <f>VLOOKUP($B$2,LTLiabBegBal!$A$3:$N$63,3,FALSE)</f>
        <v>271534.90999999997</v>
      </c>
      <c r="H17" s="807"/>
      <c r="I17" s="902">
        <v>0</v>
      </c>
      <c r="J17" s="807"/>
      <c r="K17" s="902">
        <v>0</v>
      </c>
      <c r="L17" s="807"/>
      <c r="M17" s="902">
        <v>0</v>
      </c>
      <c r="N17" s="54"/>
      <c r="O17" s="807">
        <f t="shared" ref="O17:O25" si="0">SUM(G17,I17,K17,M17)</f>
        <v>271534.90999999997</v>
      </c>
      <c r="P17" s="807"/>
      <c r="Q17" s="902">
        <v>0</v>
      </c>
      <c r="R17" s="31"/>
      <c r="S17" s="903" t="str">
        <f>IF(O17&lt;&gt;'301'!L33,"Worksheet 301 Must Be Completed"," ")</f>
        <v>Worksheet 301 Must Be Completed</v>
      </c>
      <c r="T17" s="735">
        <v>22410000</v>
      </c>
      <c r="U17" s="735">
        <v>21410000</v>
      </c>
    </row>
    <row r="18" spans="1:21">
      <c r="A18" s="45"/>
      <c r="B18" s="27"/>
      <c r="C18" s="36" t="s">
        <v>415</v>
      </c>
      <c r="F18" s="760" t="s">
        <v>128</v>
      </c>
      <c r="G18" s="171">
        <f>VLOOKUP($B$2,LTLiabBegBal!$A$3:$N$63,4,FALSE)</f>
        <v>298145</v>
      </c>
      <c r="H18" s="807"/>
      <c r="I18" s="902">
        <v>0</v>
      </c>
      <c r="J18" s="807"/>
      <c r="K18" s="902">
        <v>0</v>
      </c>
      <c r="L18" s="807"/>
      <c r="M18" s="902">
        <v>0</v>
      </c>
      <c r="N18" s="54"/>
      <c r="O18" s="807">
        <f t="shared" ref="O18" si="1">SUM(G18,I18,K18,M18)</f>
        <v>298145</v>
      </c>
      <c r="P18" s="807"/>
      <c r="Q18" s="902">
        <v>0</v>
      </c>
      <c r="R18" s="31"/>
      <c r="S18" s="903" t="s">
        <v>416</v>
      </c>
      <c r="T18" s="735">
        <v>22420000</v>
      </c>
      <c r="U18" s="735">
        <v>21420000</v>
      </c>
    </row>
    <row r="19" spans="1:21">
      <c r="A19" s="45"/>
      <c r="B19" s="27"/>
      <c r="C19" s="36" t="s">
        <v>417</v>
      </c>
      <c r="F19" s="760"/>
      <c r="G19" s="216">
        <v>0</v>
      </c>
      <c r="H19" s="807"/>
      <c r="I19" s="902">
        <v>0</v>
      </c>
      <c r="J19" s="807"/>
      <c r="K19" s="902">
        <v>0</v>
      </c>
      <c r="L19" s="807"/>
      <c r="M19" s="902">
        <v>0</v>
      </c>
      <c r="N19" s="54"/>
      <c r="O19" s="807">
        <f t="shared" ref="O19" si="2">SUM(G19,I19,K19,M19)</f>
        <v>0</v>
      </c>
      <c r="P19" s="807"/>
      <c r="Q19" s="902">
        <v>0</v>
      </c>
      <c r="R19" s="31"/>
      <c r="S19" s="903" t="s">
        <v>418</v>
      </c>
      <c r="T19" s="735">
        <v>22430000</v>
      </c>
      <c r="U19" s="735">
        <v>21430000</v>
      </c>
    </row>
    <row r="20" spans="1:21">
      <c r="A20" s="45">
        <v>4000</v>
      </c>
      <c r="C20" s="36" t="s">
        <v>419</v>
      </c>
      <c r="G20" s="216">
        <f>VLOOKUP($B$2,LTLiabBegBal!$A$3:$N$63,5,FALSE)</f>
        <v>3904090.7</v>
      </c>
      <c r="H20" s="808"/>
      <c r="I20" s="809">
        <v>0</v>
      </c>
      <c r="J20" s="808"/>
      <c r="K20" s="809">
        <v>0</v>
      </c>
      <c r="L20" s="808"/>
      <c r="M20" s="809">
        <v>0</v>
      </c>
      <c r="N20" s="55"/>
      <c r="O20" s="808">
        <f t="shared" si="0"/>
        <v>3904090.7</v>
      </c>
      <c r="P20" s="808"/>
      <c r="Q20" s="809">
        <v>0</v>
      </c>
      <c r="R20" s="55"/>
      <c r="T20" s="735">
        <v>22192000</v>
      </c>
      <c r="U20" s="735">
        <v>21192000</v>
      </c>
    </row>
    <row r="21" spans="1:21">
      <c r="A21" s="45">
        <v>4100</v>
      </c>
      <c r="C21" s="36" t="s">
        <v>420</v>
      </c>
      <c r="G21" s="216">
        <f>VLOOKUP($B$2,LTLiabBegBal!$A$3:$N$63,7,FALSE)</f>
        <v>0</v>
      </c>
      <c r="H21" s="808"/>
      <c r="I21" s="809">
        <v>0</v>
      </c>
      <c r="J21" s="808"/>
      <c r="K21" s="809">
        <v>0</v>
      </c>
      <c r="L21" s="808"/>
      <c r="M21" s="809">
        <v>0</v>
      </c>
      <c r="N21" s="55"/>
      <c r="O21" s="808">
        <f t="shared" ref="O21" si="3">SUM(G21,I21,K21,M21)</f>
        <v>0</v>
      </c>
      <c r="P21" s="808"/>
      <c r="Q21" s="809">
        <v>0</v>
      </c>
      <c r="R21" s="55"/>
      <c r="S21" s="536" t="s">
        <v>421</v>
      </c>
      <c r="T21" s="735">
        <v>22320000</v>
      </c>
      <c r="U21" s="735">
        <v>21320000</v>
      </c>
    </row>
    <row r="22" spans="1:21">
      <c r="A22" s="45"/>
      <c r="C22" s="36" t="s">
        <v>422</v>
      </c>
      <c r="G22" s="216">
        <f>VLOOKUP($B$2,LTLiabBegBal!$A$3:$N$63,9,FALSE)</f>
        <v>22098608</v>
      </c>
      <c r="H22" s="808"/>
      <c r="I22" s="809">
        <v>0</v>
      </c>
      <c r="J22" s="808"/>
      <c r="K22" s="810">
        <f>IF(($G22+I22)&lt;$O22,$O22-($G22+I22),0)</f>
        <v>2982723</v>
      </c>
      <c r="L22" s="809"/>
      <c r="M22" s="810">
        <f>IF(($G22+I22)&gt;$O22,$O22-($G22+I22),0)</f>
        <v>0</v>
      </c>
      <c r="N22" s="55"/>
      <c r="O22" s="808">
        <f>VLOOKUP($B$2,'Pension_OPEB EndBal'!A3:J63,3,)</f>
        <v>25081331</v>
      </c>
      <c r="P22" s="808"/>
      <c r="Q22" s="808">
        <v>0</v>
      </c>
      <c r="R22" s="55">
        <f>IF((O22)=0, "SHOULD NOT BE ZERO",0 )</f>
        <v>0</v>
      </c>
      <c r="S22" s="536"/>
      <c r="T22" s="735">
        <v>22915000</v>
      </c>
      <c r="U22" s="735">
        <v>21915000</v>
      </c>
    </row>
    <row r="23" spans="1:21">
      <c r="A23" s="45"/>
      <c r="C23" s="36" t="s">
        <v>423</v>
      </c>
      <c r="G23" s="216">
        <f>VLOOKUP($B$2,LTLiabBegBal!$A$3:$N$63,10,FALSE)</f>
        <v>30227819</v>
      </c>
      <c r="H23" s="808"/>
      <c r="I23" s="809">
        <v>0</v>
      </c>
      <c r="J23" s="808"/>
      <c r="K23" s="810">
        <f>IF(($G23+I23)&lt;$O23,$O23-($G23+I23),0)</f>
        <v>3695921</v>
      </c>
      <c r="L23" s="809"/>
      <c r="M23" s="810">
        <f>IF(($G23+I23)&gt;$O23,$O23-($G23+I23),0)</f>
        <v>0</v>
      </c>
      <c r="N23" s="55"/>
      <c r="O23" s="808">
        <f>VLOOKUP($B$2,'Pension_OPEB EndBal'!A3:J63,10,)</f>
        <v>33923740</v>
      </c>
      <c r="P23" s="808"/>
      <c r="Q23" s="808">
        <v>0</v>
      </c>
      <c r="R23" s="55">
        <f>IF((O23)=0, "SHOULD NOT BE ZERO",0 )</f>
        <v>0</v>
      </c>
      <c r="S23" s="536"/>
      <c r="T23" s="735">
        <v>22916000</v>
      </c>
      <c r="U23" s="735">
        <v>21915100</v>
      </c>
    </row>
    <row r="24" spans="1:21">
      <c r="A24" s="45"/>
      <c r="B24" s="182"/>
      <c r="C24" s="36" t="s">
        <v>424</v>
      </c>
      <c r="G24" s="216">
        <f>VLOOKUP($B$2,LTLiabBegBal!$A$3:$N$63,11,FALSE)</f>
        <v>0</v>
      </c>
      <c r="H24" s="808"/>
      <c r="I24" s="809">
        <v>0</v>
      </c>
      <c r="J24" s="808"/>
      <c r="K24" s="809">
        <v>0</v>
      </c>
      <c r="L24" s="808"/>
      <c r="M24" s="809">
        <v>0</v>
      </c>
      <c r="N24" s="55"/>
      <c r="O24" s="808">
        <f t="shared" si="0"/>
        <v>0</v>
      </c>
      <c r="P24" s="808"/>
      <c r="Q24" s="809">
        <v>0</v>
      </c>
      <c r="R24" s="55"/>
      <c r="T24" s="735">
        <v>22191500</v>
      </c>
      <c r="U24" s="735">
        <v>21191500</v>
      </c>
    </row>
    <row r="25" spans="1:21">
      <c r="A25" s="45">
        <v>4200</v>
      </c>
      <c r="B25" s="182"/>
      <c r="C25" s="36" t="s">
        <v>425</v>
      </c>
      <c r="G25" s="216">
        <f>VLOOKUP($B$2,LTLiabBegBal!$A$3:$N$63,12,FALSE)</f>
        <v>0</v>
      </c>
      <c r="H25" s="808"/>
      <c r="I25" s="809">
        <v>0</v>
      </c>
      <c r="J25" s="808"/>
      <c r="K25" s="809">
        <v>0</v>
      </c>
      <c r="L25" s="808"/>
      <c r="M25" s="809">
        <v>0</v>
      </c>
      <c r="N25" s="55"/>
      <c r="O25" s="808">
        <f t="shared" si="0"/>
        <v>0</v>
      </c>
      <c r="P25" s="808"/>
      <c r="Q25" s="809">
        <v>0</v>
      </c>
      <c r="R25" s="55"/>
      <c r="T25" s="735">
        <v>22191900</v>
      </c>
      <c r="U25" s="735">
        <v>21191900</v>
      </c>
    </row>
    <row r="26" spans="1:21">
      <c r="A26" s="45"/>
      <c r="B26" s="182"/>
      <c r="C26" s="36" t="s">
        <v>426</v>
      </c>
      <c r="G26" s="216">
        <f>VLOOKUP($B$2,LTLiabBegBal!$A$3:$N$63,13,FALSE)</f>
        <v>0</v>
      </c>
      <c r="H26" s="808"/>
      <c r="I26" s="809">
        <v>0</v>
      </c>
      <c r="J26" s="808"/>
      <c r="K26" s="809">
        <v>0</v>
      </c>
      <c r="L26" s="808"/>
      <c r="M26" s="809">
        <v>0</v>
      </c>
      <c r="N26" s="55"/>
      <c r="O26" s="808">
        <f t="shared" ref="O26" si="4">SUM(G26,I26,K26,M26)</f>
        <v>0</v>
      </c>
      <c r="P26" s="808"/>
      <c r="Q26" s="809">
        <v>0</v>
      </c>
      <c r="R26" s="55"/>
      <c r="T26" s="735">
        <v>22192500</v>
      </c>
      <c r="U26" s="735">
        <v>21192500</v>
      </c>
    </row>
    <row r="27" spans="1:21" ht="13.5" thickBot="1">
      <c r="A27" s="45">
        <v>4400</v>
      </c>
      <c r="D27" s="32" t="s">
        <v>427</v>
      </c>
      <c r="G27" s="811">
        <f>SUM(G17:G26)</f>
        <v>56800197.609999999</v>
      </c>
      <c r="H27" s="807"/>
      <c r="I27" s="811">
        <f>SUM(I17:I26)</f>
        <v>0</v>
      </c>
      <c r="J27" s="807"/>
      <c r="K27" s="811">
        <f>SUM(K17:K26)</f>
        <v>6678644</v>
      </c>
      <c r="L27" s="807"/>
      <c r="M27" s="811">
        <f>SUM(M17:M26)</f>
        <v>0</v>
      </c>
      <c r="N27" s="54"/>
      <c r="O27" s="811">
        <f>SUM(O17:O26)</f>
        <v>63478841.609999999</v>
      </c>
      <c r="P27" s="807"/>
      <c r="Q27" s="811">
        <f>SUM(Q17:Q26)</f>
        <v>0</v>
      </c>
      <c r="R27" s="55"/>
    </row>
    <row r="28" spans="1:21" ht="13.5" thickTop="1">
      <c r="A28" s="45"/>
      <c r="D28" s="32"/>
      <c r="G28" s="55"/>
      <c r="H28" s="55"/>
      <c r="I28" s="55"/>
      <c r="J28" s="55"/>
      <c r="K28" s="55"/>
      <c r="L28" s="55"/>
      <c r="M28" s="55"/>
      <c r="N28" s="55"/>
      <c r="O28" s="58" t="str">
        <f>IF('ExhA&amp;B'!D64+'ExhA&amp;B'!D58=O27,"In Bal.","NOT")</f>
        <v>In Bal.</v>
      </c>
      <c r="P28" s="55"/>
      <c r="Q28" s="58" t="str">
        <f>IF('ExhA&amp;B'!D58=Q27,"In Bal.","NOT")</f>
        <v>In Bal.</v>
      </c>
      <c r="R28" s="55"/>
    </row>
    <row r="29" spans="1:21">
      <c r="A29" s="45"/>
      <c r="B29" s="142"/>
      <c r="C29" s="143"/>
      <c r="D29" s="143"/>
      <c r="E29" s="143"/>
      <c r="F29" s="143"/>
      <c r="G29" s="57"/>
      <c r="H29" s="57"/>
      <c r="I29" s="57"/>
      <c r="J29" s="57"/>
      <c r="K29" s="57"/>
      <c r="L29" s="57"/>
      <c r="M29" s="57"/>
      <c r="N29" s="57"/>
      <c r="O29" s="57"/>
      <c r="P29" s="57"/>
      <c r="Q29" s="57"/>
      <c r="R29" s="55"/>
    </row>
    <row r="30" spans="1:21">
      <c r="A30" s="45"/>
      <c r="B30" s="27" t="s">
        <v>428</v>
      </c>
      <c r="G30" s="55"/>
      <c r="H30" s="55"/>
      <c r="I30" s="55"/>
      <c r="J30" s="55"/>
      <c r="K30" s="55"/>
      <c r="L30" s="55"/>
      <c r="M30" s="55"/>
      <c r="N30" s="55"/>
      <c r="O30" s="55"/>
      <c r="P30" s="55"/>
      <c r="Q30" s="55"/>
      <c r="R30" s="55"/>
    </row>
    <row r="31" spans="1:21">
      <c r="A31" s="45"/>
      <c r="G31" s="55"/>
      <c r="H31" s="55"/>
      <c r="I31" s="55"/>
      <c r="J31" s="55"/>
      <c r="K31" s="55"/>
      <c r="L31" s="55"/>
      <c r="M31" s="55"/>
      <c r="N31" s="55"/>
      <c r="O31" s="55"/>
      <c r="P31" s="55"/>
      <c r="Q31" s="55"/>
      <c r="R31" s="55"/>
    </row>
    <row r="32" spans="1:21">
      <c r="A32" s="45"/>
      <c r="B32" s="36" t="s">
        <v>398</v>
      </c>
      <c r="G32" s="55"/>
      <c r="H32" s="55"/>
      <c r="I32" s="55"/>
      <c r="J32" s="55"/>
      <c r="K32" s="55"/>
      <c r="L32" s="55"/>
      <c r="M32" s="55"/>
      <c r="N32" s="55"/>
      <c r="O32" s="55"/>
      <c r="P32" s="55"/>
      <c r="Q32" s="55"/>
      <c r="R32" s="55"/>
    </row>
    <row r="33" spans="1:18">
      <c r="A33" s="45"/>
      <c r="B33" s="36" t="s">
        <v>429</v>
      </c>
      <c r="G33" s="55"/>
      <c r="H33" s="55"/>
      <c r="I33" s="55"/>
      <c r="J33" s="55"/>
      <c r="K33" s="55"/>
      <c r="L33" s="55"/>
      <c r="M33" s="55"/>
      <c r="N33" s="55"/>
      <c r="O33" s="55"/>
      <c r="P33" s="55"/>
      <c r="Q33" s="55"/>
      <c r="R33" s="55"/>
    </row>
    <row r="34" spans="1:18">
      <c r="A34" s="45"/>
      <c r="B34" s="36" t="s">
        <v>430</v>
      </c>
      <c r="G34" s="55"/>
      <c r="H34" s="55"/>
      <c r="I34" s="55"/>
      <c r="J34" s="55"/>
      <c r="K34" s="55"/>
      <c r="L34" s="55"/>
      <c r="M34" s="55"/>
      <c r="N34" s="55"/>
      <c r="O34" s="55"/>
      <c r="P34" s="55"/>
      <c r="Q34" s="55"/>
      <c r="R34" s="55"/>
    </row>
    <row r="35" spans="1:18">
      <c r="A35" s="45"/>
      <c r="G35" s="55"/>
      <c r="H35" s="55"/>
      <c r="I35" s="55"/>
      <c r="J35" s="55"/>
      <c r="K35" s="55"/>
      <c r="L35" s="55"/>
      <c r="M35" s="55"/>
      <c r="N35" s="55"/>
      <c r="O35" s="55"/>
      <c r="P35" s="55"/>
      <c r="Q35" s="55"/>
      <c r="R35" s="55"/>
    </row>
    <row r="36" spans="1:18">
      <c r="A36" s="45"/>
      <c r="B36" s="36" t="s">
        <v>431</v>
      </c>
      <c r="E36" s="36" t="str">
        <f>CONCATENATE("Balance - ",TEXT(+Index!$A$121,"mmmm d, yyyy"))</f>
        <v>Balance - July 1, 2023</v>
      </c>
      <c r="F36" s="36" t="s">
        <v>432</v>
      </c>
      <c r="G36" s="55"/>
      <c r="H36" s="55"/>
      <c r="I36" s="55"/>
      <c r="J36" s="55"/>
      <c r="K36" s="55"/>
      <c r="L36" s="55"/>
      <c r="M36" s="55"/>
      <c r="N36" s="55"/>
      <c r="O36" s="55"/>
      <c r="P36" s="55"/>
      <c r="Q36" s="55"/>
      <c r="R36" s="55"/>
    </row>
    <row r="37" spans="1:18">
      <c r="A37" s="45"/>
      <c r="G37" s="55"/>
      <c r="H37" s="55"/>
      <c r="I37" s="55"/>
      <c r="J37" s="55"/>
      <c r="K37" s="55"/>
      <c r="L37" s="55"/>
      <c r="M37" s="55"/>
      <c r="N37" s="55"/>
      <c r="O37" s="55"/>
      <c r="P37" s="55"/>
      <c r="Q37" s="55"/>
      <c r="R37" s="55"/>
    </row>
    <row r="38" spans="1:18">
      <c r="A38" s="45"/>
      <c r="B38" s="36" t="s">
        <v>433</v>
      </c>
      <c r="E38" s="36" t="s">
        <v>434</v>
      </c>
      <c r="F38" s="36" t="s">
        <v>435</v>
      </c>
      <c r="G38" s="55"/>
      <c r="H38" s="55"/>
      <c r="I38" s="55"/>
      <c r="J38" s="55"/>
      <c r="K38" s="55"/>
      <c r="L38" s="55"/>
      <c r="M38" s="55"/>
      <c r="N38" s="55"/>
      <c r="O38" s="55"/>
      <c r="P38" s="55"/>
      <c r="Q38" s="55"/>
      <c r="R38" s="55"/>
    </row>
    <row r="39" spans="1:18">
      <c r="A39" s="45"/>
      <c r="G39" s="55"/>
      <c r="H39" s="55"/>
      <c r="I39" s="55"/>
      <c r="J39" s="55"/>
      <c r="K39" s="55"/>
      <c r="L39" s="55"/>
      <c r="M39" s="55"/>
      <c r="N39" s="55"/>
      <c r="O39" s="55"/>
      <c r="P39" s="55"/>
      <c r="Q39" s="55"/>
      <c r="R39" s="55"/>
    </row>
    <row r="40" spans="1:18">
      <c r="A40" s="45"/>
      <c r="B40" s="36" t="s">
        <v>436</v>
      </c>
      <c r="C40" s="32"/>
      <c r="E40" s="36" t="s">
        <v>322</v>
      </c>
      <c r="F40" s="36" t="s">
        <v>437</v>
      </c>
      <c r="G40" s="54"/>
      <c r="H40" s="54"/>
      <c r="I40" s="54"/>
      <c r="J40" s="54"/>
      <c r="K40" s="54"/>
      <c r="L40" s="54"/>
      <c r="M40" s="54"/>
      <c r="N40" s="54"/>
      <c r="O40" s="54"/>
      <c r="P40" s="54"/>
      <c r="Q40" s="54"/>
      <c r="R40" s="54"/>
    </row>
    <row r="41" spans="1:18">
      <c r="A41" s="45"/>
      <c r="F41" s="36" t="s">
        <v>438</v>
      </c>
      <c r="G41" s="55"/>
      <c r="H41" s="55"/>
      <c r="I41" s="55"/>
      <c r="J41" s="55"/>
      <c r="K41" s="55"/>
      <c r="L41" s="55"/>
      <c r="M41" s="55"/>
      <c r="N41" s="55"/>
      <c r="O41" s="55"/>
      <c r="P41" s="55"/>
      <c r="Q41" s="55"/>
      <c r="R41" s="55"/>
    </row>
    <row r="42" spans="1:18">
      <c r="A42" s="45"/>
      <c r="G42" s="55"/>
      <c r="H42" s="55"/>
      <c r="I42" s="55"/>
      <c r="J42" s="55"/>
      <c r="K42" s="55"/>
      <c r="L42" s="55"/>
      <c r="M42" s="55"/>
      <c r="N42" s="55"/>
      <c r="O42" s="55"/>
      <c r="P42" s="55"/>
      <c r="Q42" s="55"/>
      <c r="R42" s="55"/>
    </row>
    <row r="43" spans="1:18">
      <c r="A43" s="45"/>
      <c r="B43" s="36" t="s">
        <v>439</v>
      </c>
      <c r="E43" s="36" t="s">
        <v>323</v>
      </c>
      <c r="F43" s="36" t="s">
        <v>440</v>
      </c>
      <c r="G43" s="55"/>
      <c r="H43" s="55"/>
      <c r="I43" s="55"/>
      <c r="J43" s="55"/>
      <c r="K43" s="55"/>
      <c r="L43" s="55"/>
      <c r="M43" s="55"/>
      <c r="N43" s="55"/>
      <c r="O43" s="55"/>
      <c r="P43" s="55"/>
      <c r="Q43" s="55"/>
      <c r="R43" s="55"/>
    </row>
    <row r="44" spans="1:18">
      <c r="A44" s="45"/>
      <c r="F44" s="36" t="s">
        <v>441</v>
      </c>
      <c r="G44" s="55"/>
      <c r="H44" s="55"/>
      <c r="I44" s="55"/>
      <c r="J44" s="55"/>
      <c r="K44" s="55"/>
      <c r="L44" s="55"/>
      <c r="M44" s="55"/>
      <c r="N44" s="55"/>
      <c r="O44" s="55"/>
      <c r="P44" s="55"/>
      <c r="Q44" s="55"/>
      <c r="R44" s="55"/>
    </row>
    <row r="45" spans="1:18">
      <c r="A45" s="45"/>
      <c r="G45" s="55"/>
      <c r="H45" s="55"/>
      <c r="I45" s="55"/>
      <c r="J45" s="55"/>
      <c r="K45" s="55"/>
      <c r="L45" s="55"/>
      <c r="M45" s="55"/>
      <c r="N45" s="55"/>
      <c r="O45" s="55"/>
      <c r="P45" s="55"/>
      <c r="Q45" s="55"/>
      <c r="R45" s="55"/>
    </row>
    <row r="46" spans="1:18">
      <c r="A46" s="45"/>
      <c r="B46" s="36" t="s">
        <v>442</v>
      </c>
      <c r="C46" s="1099"/>
      <c r="D46" s="1099"/>
      <c r="E46" s="36" t="str">
        <f>CONCATENATE("Balance - ",TEXT(+Index!$A$120,"mmmm d, yyyy"))</f>
        <v>Balance - June 30, 2024</v>
      </c>
      <c r="F46" s="36" t="s">
        <v>443</v>
      </c>
      <c r="G46" s="1099"/>
      <c r="H46" s="1099"/>
      <c r="I46" s="1099"/>
      <c r="J46" s="1099"/>
      <c r="K46" s="1099"/>
      <c r="L46" s="1099"/>
      <c r="M46" s="1099"/>
      <c r="N46" s="1099"/>
      <c r="O46" s="1099"/>
      <c r="P46" s="1099"/>
      <c r="Q46" s="1099"/>
      <c r="R46" s="1099"/>
    </row>
    <row r="47" spans="1:18">
      <c r="A47" s="45"/>
      <c r="B47" s="1099"/>
      <c r="C47" s="1099"/>
      <c r="D47" s="1099"/>
      <c r="E47" s="1099"/>
      <c r="F47" s="36" t="s">
        <v>444</v>
      </c>
      <c r="G47" s="1099"/>
      <c r="H47" s="1099"/>
      <c r="I47" s="1099"/>
      <c r="J47" s="1099"/>
      <c r="K47" s="1099"/>
      <c r="L47" s="1099"/>
      <c r="M47" s="1099"/>
      <c r="N47" s="1099"/>
      <c r="O47" s="1099"/>
      <c r="P47" s="1099"/>
      <c r="Q47" s="1099"/>
      <c r="R47" s="1099"/>
    </row>
    <row r="48" spans="1:18">
      <c r="A48" s="45"/>
      <c r="B48" s="1099"/>
      <c r="C48" s="1099"/>
      <c r="D48" s="1099"/>
      <c r="E48" s="1099"/>
      <c r="F48" s="1099"/>
      <c r="G48" s="1099"/>
      <c r="H48" s="1099"/>
      <c r="I48" s="1099"/>
      <c r="J48" s="1099"/>
      <c r="K48" s="1099"/>
      <c r="L48" s="1099"/>
      <c r="M48" s="1099"/>
      <c r="N48" s="1099"/>
      <c r="O48" s="1099"/>
      <c r="P48" s="1099"/>
      <c r="Q48" s="1099"/>
      <c r="R48" s="1099"/>
    </row>
    <row r="49" spans="1:18">
      <c r="A49" s="45"/>
      <c r="B49" s="36" t="s">
        <v>445</v>
      </c>
      <c r="E49" s="36" t="s">
        <v>446</v>
      </c>
      <c r="F49" s="36" t="str">
        <f>CONCATENATE("Current portion of long-term liabilities - payable in the current period - ",TEXT(+Index!$A$123,"mmmm d, yyyy")," through ",TEXT(+Index!$A$124,"mmmm d, yyyy"))</f>
        <v>Current portion of long-term liabilities - payable in the current period - July 1, 2024 through June 30, 2025</v>
      </c>
      <c r="G49" s="1099"/>
      <c r="H49" s="1099"/>
      <c r="I49" s="1099"/>
      <c r="J49" s="55"/>
      <c r="K49" s="1099"/>
      <c r="L49" s="55"/>
      <c r="M49" s="55"/>
      <c r="N49" s="55"/>
      <c r="O49" s="55"/>
      <c r="P49" s="55"/>
      <c r="Q49" s="1099"/>
      <c r="R49" s="55"/>
    </row>
    <row r="50" spans="1:18">
      <c r="A50" s="45"/>
      <c r="F50" s="36" t="s">
        <v>447</v>
      </c>
      <c r="G50" s="49"/>
      <c r="H50" s="49"/>
      <c r="I50" s="49"/>
      <c r="K50" s="49"/>
      <c r="M50" s="1099"/>
      <c r="O50" s="1099"/>
      <c r="Q50" s="49"/>
    </row>
    <row r="51" spans="1:18" ht="12.75" customHeight="1">
      <c r="A51" s="46"/>
      <c r="G51" s="55"/>
      <c r="H51" s="55"/>
      <c r="I51" s="55"/>
      <c r="J51" s="55"/>
      <c r="K51" s="55"/>
      <c r="L51" s="55"/>
      <c r="M51" s="55"/>
      <c r="N51" s="55"/>
      <c r="O51" s="55"/>
      <c r="P51" s="55"/>
      <c r="Q51" s="55"/>
      <c r="R51" s="55"/>
    </row>
    <row r="52" spans="1:18" ht="12.75" customHeight="1">
      <c r="A52" s="46"/>
      <c r="B52" s="36" t="s">
        <v>448</v>
      </c>
      <c r="G52" s="55"/>
      <c r="H52" s="55"/>
      <c r="I52" s="55"/>
      <c r="J52" s="55"/>
      <c r="K52" s="55"/>
      <c r="L52" s="55"/>
      <c r="M52" s="55"/>
      <c r="N52" s="55"/>
      <c r="O52" s="55"/>
      <c r="P52" s="55"/>
      <c r="Q52" s="55"/>
      <c r="R52" s="55"/>
    </row>
    <row r="53" spans="1:18" ht="12.75" customHeight="1">
      <c r="A53" s="46"/>
      <c r="B53" s="708" t="s">
        <v>449</v>
      </c>
      <c r="G53" s="55"/>
      <c r="H53" s="55"/>
      <c r="I53" s="55"/>
      <c r="J53" s="55"/>
      <c r="K53" s="55"/>
      <c r="L53" s="55"/>
      <c r="M53" s="55"/>
      <c r="N53" s="55"/>
      <c r="O53" s="55"/>
      <c r="P53" s="55"/>
      <c r="Q53" s="55"/>
      <c r="R53" s="55"/>
    </row>
    <row r="54" spans="1:18" ht="12.75" customHeight="1">
      <c r="A54" s="46"/>
      <c r="B54" s="589" t="s">
        <v>450</v>
      </c>
      <c r="G54" s="55"/>
      <c r="H54" s="55"/>
      <c r="I54" s="55"/>
      <c r="J54" s="55"/>
      <c r="K54" s="55"/>
      <c r="L54" s="55"/>
      <c r="M54" s="55"/>
      <c r="N54" s="55"/>
      <c r="O54" s="55"/>
      <c r="P54" s="55"/>
      <c r="Q54" s="55"/>
      <c r="R54" s="55"/>
    </row>
    <row r="55" spans="1:18" ht="12.75" customHeight="1">
      <c r="A55" s="46"/>
      <c r="B55" s="688" t="s">
        <v>451</v>
      </c>
      <c r="G55" s="55"/>
      <c r="H55" s="55"/>
      <c r="I55" s="55"/>
      <c r="J55" s="55"/>
      <c r="K55" s="55"/>
      <c r="L55" s="55"/>
      <c r="M55" s="55"/>
      <c r="N55" s="55"/>
      <c r="O55" s="55"/>
      <c r="P55" s="55"/>
      <c r="Q55" s="55"/>
      <c r="R55" s="55"/>
    </row>
    <row r="56" spans="1:18" ht="12.75" customHeight="1">
      <c r="A56" s="46"/>
      <c r="B56" s="589" t="s">
        <v>452</v>
      </c>
      <c r="G56" s="55"/>
      <c r="H56" s="55"/>
      <c r="I56" s="55"/>
      <c r="J56" s="55"/>
      <c r="K56" s="55"/>
      <c r="L56" s="55"/>
      <c r="M56" s="55"/>
      <c r="N56" s="55"/>
      <c r="O56" s="55"/>
      <c r="P56" s="55"/>
      <c r="Q56" s="55"/>
      <c r="R56" s="55"/>
    </row>
    <row r="57" spans="1:18" ht="12.75" customHeight="1">
      <c r="A57" s="46"/>
      <c r="G57" s="55"/>
      <c r="H57" s="55"/>
      <c r="I57" s="55"/>
      <c r="J57" s="55"/>
      <c r="K57" s="55"/>
      <c r="L57" s="55"/>
      <c r="M57" s="55"/>
      <c r="N57" s="55"/>
      <c r="O57" s="55"/>
      <c r="P57" s="55"/>
      <c r="Q57" s="55"/>
      <c r="R57" s="55"/>
    </row>
    <row r="58" spans="1:18" ht="18">
      <c r="A58" s="45"/>
      <c r="B58" s="933" t="str">
        <f>IF(I27=0, " ", "Note:  Prior year asset adjustment must be explained on Restatements worksheet 430")</f>
        <v xml:space="preserve"> </v>
      </c>
      <c r="C58" s="934"/>
      <c r="D58" s="934"/>
      <c r="E58" s="934"/>
      <c r="F58" s="934"/>
      <c r="G58" s="934"/>
      <c r="H58" s="934"/>
      <c r="I58" s="934"/>
      <c r="J58" s="934"/>
      <c r="K58" s="934"/>
      <c r="P58" s="55"/>
      <c r="Q58" s="55"/>
      <c r="R58" s="55"/>
    </row>
    <row r="59" spans="1:18">
      <c r="A59" s="45"/>
      <c r="G59" s="55"/>
      <c r="H59" s="55"/>
      <c r="I59" s="55"/>
      <c r="J59" s="55"/>
      <c r="K59" s="55"/>
      <c r="L59" s="55"/>
      <c r="M59" s="55"/>
      <c r="N59" s="55"/>
      <c r="O59" s="55"/>
      <c r="P59" s="55"/>
      <c r="Q59" s="55"/>
      <c r="R59" s="55"/>
    </row>
    <row r="60" spans="1:18">
      <c r="A60" s="45"/>
      <c r="G60" s="55"/>
      <c r="H60" s="55"/>
      <c r="I60" s="55"/>
      <c r="J60" s="55"/>
      <c r="K60" s="55"/>
      <c r="L60" s="55"/>
      <c r="M60" s="55"/>
      <c r="N60" s="55"/>
      <c r="O60" s="55"/>
      <c r="P60" s="55"/>
      <c r="Q60" s="55"/>
      <c r="R60" s="55"/>
    </row>
    <row r="61" spans="1:18">
      <c r="A61" s="45"/>
      <c r="G61" s="55"/>
      <c r="H61" s="55"/>
      <c r="I61" s="55"/>
      <c r="J61" s="55"/>
      <c r="K61" s="55"/>
      <c r="L61" s="55"/>
      <c r="M61" s="55"/>
      <c r="N61" s="55"/>
      <c r="O61" s="55"/>
      <c r="P61" s="55"/>
      <c r="Q61" s="55"/>
      <c r="R61" s="55"/>
    </row>
    <row r="62" spans="1:18">
      <c r="A62" s="45"/>
      <c r="G62" s="55"/>
      <c r="H62" s="55"/>
      <c r="I62" s="55"/>
      <c r="J62" s="55"/>
      <c r="K62" s="54"/>
      <c r="L62" s="55"/>
      <c r="M62" s="54"/>
      <c r="N62" s="55"/>
      <c r="O62" s="54"/>
      <c r="P62" s="55"/>
      <c r="Q62" s="54"/>
      <c r="R62" s="55"/>
    </row>
    <row r="63" spans="1:18">
      <c r="A63" s="45"/>
      <c r="Q63" s="58"/>
    </row>
    <row r="64" spans="1:18">
      <c r="A64" s="45"/>
    </row>
    <row r="65" spans="1:1">
      <c r="A65" s="45"/>
    </row>
    <row r="66" spans="1:1">
      <c r="A66" s="45"/>
    </row>
  </sheetData>
  <sheetProtection algorithmName="SHA-512" hashValue="8tb54VZmPbuftqED53tgNTac6l0HMHpKu2Q64MBb9pXeWsrakBZFazW2llsd1OTvLv0deQDYoVVE3ctLUo0Z2g==" saltValue="N4mk77Q+vflZ1ck89wHKVg==" spinCount="100000" sheet="1" autoFilter="0"/>
  <mergeCells count="1">
    <mergeCell ref="B9:R10"/>
  </mergeCells>
  <printOptions horizontalCentered="1"/>
  <pageMargins left="0.5" right="0.25" top="0.5" bottom="0.25" header="0.5" footer="0.25"/>
  <pageSetup scale="6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Q900"/>
  <sheetViews>
    <sheetView showGridLines="0" topLeftCell="B1" zoomScaleNormal="100" workbookViewId="0">
      <selection activeCell="S29" sqref="S29"/>
    </sheetView>
  </sheetViews>
  <sheetFormatPr defaultColWidth="9.33203125" defaultRowHeight="12.75"/>
  <cols>
    <col min="1" max="1" width="14.1640625" style="1" hidden="1" customWidth="1"/>
    <col min="2" max="2" width="9.6640625" style="1" customWidth="1"/>
    <col min="3" max="3" width="15.1640625" style="1" hidden="1" customWidth="1"/>
    <col min="4" max="4" width="17.6640625" style="1" hidden="1" customWidth="1"/>
    <col min="5" max="5" width="47.83203125" style="1" customWidth="1"/>
    <col min="6" max="6" width="0.6640625" style="2" customWidth="1"/>
    <col min="7" max="7" width="1.5" style="11" customWidth="1"/>
    <col min="8" max="8" width="16.33203125" style="11" customWidth="1"/>
    <col min="9" max="9" width="1" style="11" customWidth="1"/>
    <col min="10" max="10" width="16.33203125" style="11" customWidth="1"/>
    <col min="11" max="11" width="1" style="11" customWidth="1"/>
    <col min="12" max="12" width="16.33203125" style="11" customWidth="1"/>
    <col min="13" max="13" width="1" style="1" customWidth="1"/>
    <col min="14" max="14" width="12.33203125" style="1" customWidth="1"/>
    <col min="15" max="15" width="3.83203125" style="1" customWidth="1"/>
    <col min="16" max="16" width="19.83203125" style="10" customWidth="1"/>
    <col min="17" max="16384" width="9.33203125" style="1"/>
  </cols>
  <sheetData>
    <row r="1" spans="1:16">
      <c r="E1" s="94"/>
      <c r="P1" s="20"/>
    </row>
    <row r="2" spans="1:16" ht="13.5">
      <c r="E2" s="456" t="str">
        <f>Index!D10</f>
        <v>C2</v>
      </c>
      <c r="G2" s="16"/>
      <c r="H2" s="1"/>
      <c r="J2" s="1"/>
      <c r="O2" s="64" t="s">
        <v>453</v>
      </c>
      <c r="P2" s="1"/>
    </row>
    <row r="3" spans="1:16" ht="13.5">
      <c r="E3" s="812" t="str">
        <f>College_Name</f>
        <v>Asheville-Buncombe Tech Community College</v>
      </c>
      <c r="G3" s="16"/>
      <c r="H3" s="26"/>
      <c r="I3"/>
      <c r="J3"/>
      <c r="O3" s="21" t="s">
        <v>454</v>
      </c>
      <c r="P3" s="22">
        <v>0.15</v>
      </c>
    </row>
    <row r="4" spans="1:16" ht="13.5">
      <c r="E4" s="33">
        <f>'ExhA&amp;B'!B4</f>
        <v>45473</v>
      </c>
      <c r="G4" s="16"/>
      <c r="H4" s="26"/>
      <c r="I4"/>
      <c r="J4"/>
      <c r="O4" s="21" t="s">
        <v>455</v>
      </c>
      <c r="P4" s="813">
        <v>2000000</v>
      </c>
    </row>
    <row r="5" spans="1:16" ht="15.75" customHeight="1">
      <c r="E5" s="278" t="s">
        <v>456</v>
      </c>
      <c r="F5" s="3"/>
      <c r="G5" s="12"/>
      <c r="H5" s="26"/>
      <c r="I5"/>
      <c r="J5"/>
      <c r="O5" s="21" t="s">
        <v>457</v>
      </c>
      <c r="P5" s="23">
        <f>COUNTIF(P7:P140,"=C")</f>
        <v>16</v>
      </c>
    </row>
    <row r="6" spans="1:16" ht="13.5">
      <c r="B6" s="378" t="s">
        <v>178</v>
      </c>
      <c r="E6" s="8" t="s">
        <v>458</v>
      </c>
      <c r="F6" s="3"/>
      <c r="G6" s="12"/>
      <c r="P6" s="39" t="s">
        <v>459</v>
      </c>
    </row>
    <row r="7" spans="1:16" ht="15" customHeight="1" thickBot="1">
      <c r="B7" s="378" t="s">
        <v>182</v>
      </c>
      <c r="E7" s="63" t="s">
        <v>187</v>
      </c>
      <c r="F7" s="4"/>
      <c r="G7" s="16"/>
      <c r="H7" s="65" t="str">
        <f>CONCATENATE("FY",TEXT(+Index!$A$122,"yyyy"),"-",TEXT(+Index!$A$120,"yyyy"))</f>
        <v>FY2023-2024</v>
      </c>
      <c r="I7" s="66"/>
      <c r="J7" s="65" t="str">
        <f>CONCATENATE("FY",TEXT(+Index!$A$122-365,"yyyy"),"-",TEXT(+Index!$A$122,"yyyy"))</f>
        <v>FY2022-2023</v>
      </c>
      <c r="K7" s="66"/>
      <c r="L7" s="65" t="s">
        <v>460</v>
      </c>
      <c r="M7" s="67"/>
      <c r="N7" s="68" t="s">
        <v>461</v>
      </c>
      <c r="P7" s="9"/>
    </row>
    <row r="8" spans="1:16" ht="12.75" customHeight="1" thickTop="1">
      <c r="B8" s="378" t="s">
        <v>184</v>
      </c>
      <c r="E8" s="814" t="s">
        <v>462</v>
      </c>
      <c r="G8" s="16"/>
      <c r="H8" s="1"/>
      <c r="I8" s="1"/>
      <c r="J8" s="1"/>
      <c r="K8" s="1"/>
      <c r="L8" s="1"/>
      <c r="P8" s="815" t="str">
        <f>IF($H$39=0,"",IF(AND(ABS((H8+J8)/($H$39+$J$39)-SUM($H$30:$H$37))&gt;$P$4,ABS(N8)&gt;$P$3-0.000000001),"C",IF(AND(ABS(H8+J8)&gt;0,J8=0,H8/$H$39&gt;$P$4*2),"C","")))</f>
        <v/>
      </c>
    </row>
    <row r="9" spans="1:16" ht="12.75" customHeight="1">
      <c r="A9" s="24">
        <v>1000</v>
      </c>
      <c r="B9" s="414">
        <v>1000</v>
      </c>
      <c r="C9" s="25">
        <f t="shared" ref="C9:C22" si="0">IF(D9="","",RANK(D9,$D$9:$D$142,1))</f>
        <v>1</v>
      </c>
      <c r="D9" s="25">
        <f>IF(P9="C",A9,"")</f>
        <v>1000</v>
      </c>
      <c r="E9" s="5" t="s">
        <v>189</v>
      </c>
      <c r="H9" s="458">
        <f>'ExhA&amp;B'!D9</f>
        <v>0</v>
      </c>
      <c r="I9" s="78"/>
      <c r="J9" s="458">
        <f>IF(ISNA(INDEX('2023PKG'!$1:$1048576,MATCH($B9,'2023PKG'!$A:$A,0),MATCH($E$2,'2023PKG'!$1:$1,0))),0,(INDEX('2023PKG'!$1:$1048576,MATCH($B9,'2023PKG'!$A:$A,0),MATCH($E$2,'2023PKG'!$1:$1,0))))</f>
        <v>12715884.17</v>
      </c>
      <c r="K9" s="78"/>
      <c r="L9" s="78">
        <f>H9-J9</f>
        <v>-12715884.17</v>
      </c>
      <c r="N9" s="17">
        <f>IF(J9=0,0,L9/J9)</f>
        <v>-1</v>
      </c>
      <c r="P9" s="599" t="str">
        <f>IF($H$39=0,"",IF(AND(ABS(L9)&gt;$P$4,ABS(N9)&gt;$P$3),"C",IF(AND(ABS(H9+J9)&gt;0,J9=0,ABS(L9)&gt;$P$4),"C","")))</f>
        <v>C</v>
      </c>
    </row>
    <row r="10" spans="1:16" ht="12.75" customHeight="1">
      <c r="A10" s="24">
        <v>1050</v>
      </c>
      <c r="B10" s="414">
        <v>1020</v>
      </c>
      <c r="C10" s="25">
        <f t="shared" si="0"/>
        <v>2</v>
      </c>
      <c r="D10" s="25">
        <f t="shared" ref="D10:D22" si="1">IF(P10="C",A10,"")</f>
        <v>1050</v>
      </c>
      <c r="E10" s="6" t="s">
        <v>190</v>
      </c>
      <c r="G10" s="13"/>
      <c r="H10" s="12">
        <f>'ExhA&amp;B'!D10</f>
        <v>0</v>
      </c>
      <c r="J10" s="12">
        <f>IF(ISNA(INDEX('2023PKG'!$1:$1048576,MATCH($B10,'2023PKG'!$A:$A,0),MATCH($E$2,'2023PKG'!$1:$1,0))),0,(INDEX('2023PKG'!$1:$1048576,MATCH($B10,'2023PKG'!$A:$A,0),MATCH($E$2,'2023PKG'!$1:$1,0))))</f>
        <v>7188580.9199999999</v>
      </c>
      <c r="L10" s="11">
        <f>H10-J10</f>
        <v>-7188580.9199999999</v>
      </c>
      <c r="N10" s="17">
        <f>IF(J10=0,0,L10/J10)</f>
        <v>-1</v>
      </c>
      <c r="P10" s="599" t="str">
        <f t="shared" ref="P10:P22" si="2">IF($H$39=0,"",IF(AND(ABS(L10)&gt;$P$4,ABS(N10)&gt;$P$3),"C",IF(AND(ABS(H10+J10)&gt;0,J10=0,ABS(L10)&gt;$P$4),"C","")))</f>
        <v>C</v>
      </c>
    </row>
    <row r="11" spans="1:16" ht="12.75" customHeight="1">
      <c r="A11" s="24">
        <v>1060</v>
      </c>
      <c r="B11" s="414">
        <v>1050</v>
      </c>
      <c r="C11" s="25" t="str">
        <f t="shared" si="0"/>
        <v/>
      </c>
      <c r="D11" s="25" t="str">
        <f t="shared" si="1"/>
        <v/>
      </c>
      <c r="E11" s="6" t="s">
        <v>192</v>
      </c>
      <c r="G11" s="13"/>
      <c r="H11" s="12">
        <f>'ExhA&amp;B'!D11</f>
        <v>0</v>
      </c>
      <c r="J11" s="12">
        <f>IF(ISNA(INDEX('2023PKG'!$1:$1048576,MATCH($B11,'2023PKG'!$A:$A,0),MATCH($E$2,'2023PKG'!$1:$1,0))),0,(INDEX('2023PKG'!$1:$1048576,MATCH($B11,'2023PKG'!$A:$A,0),MATCH($E$2,'2023PKG'!$1:$1,0))))</f>
        <v>0</v>
      </c>
      <c r="L11" s="11">
        <f>H11-J11</f>
        <v>0</v>
      </c>
      <c r="N11" s="17">
        <f>IF(J11=0,0,L11/J11)</f>
        <v>0</v>
      </c>
      <c r="P11" s="599" t="str">
        <f t="shared" si="2"/>
        <v/>
      </c>
    </row>
    <row r="12" spans="1:16" ht="12.75" customHeight="1">
      <c r="A12" s="24">
        <v>1150</v>
      </c>
      <c r="B12" s="414">
        <v>1070</v>
      </c>
      <c r="C12" s="25" t="str">
        <f t="shared" si="0"/>
        <v/>
      </c>
      <c r="D12" s="25" t="str">
        <f t="shared" si="1"/>
        <v/>
      </c>
      <c r="E12" s="6" t="s">
        <v>193</v>
      </c>
      <c r="H12" s="12">
        <f>'ExhA&amp;B'!D12</f>
        <v>0</v>
      </c>
      <c r="J12" s="12">
        <f>IF(ISNA(INDEX('2023PKG'!$1:$1048576,MATCH($B12,'2023PKG'!$A:$A,0),MATCH($E$2,'2023PKG'!$1:$1,0))),0,(INDEX('2023PKG'!$1:$1048576,MATCH($B12,'2023PKG'!$A:$A,0),MATCH($E$2,'2023PKG'!$1:$1,0))))</f>
        <v>0</v>
      </c>
      <c r="L12" s="11">
        <f t="shared" ref="L12:L29" si="3">H12-J12</f>
        <v>0</v>
      </c>
      <c r="N12" s="17">
        <f t="shared" ref="N12:N29" si="4">IF(J12=0,0,L12/J12)</f>
        <v>0</v>
      </c>
      <c r="P12" s="599"/>
    </row>
    <row r="13" spans="1:16" ht="12.75" customHeight="1">
      <c r="A13" s="24">
        <v>1200</v>
      </c>
      <c r="B13" s="414">
        <v>1110</v>
      </c>
      <c r="C13" s="25" t="str">
        <f t="shared" si="0"/>
        <v/>
      </c>
      <c r="D13" s="25" t="str">
        <f t="shared" si="1"/>
        <v/>
      </c>
      <c r="E13" s="6" t="s">
        <v>463</v>
      </c>
      <c r="H13" s="12">
        <f>'ExhA&amp;B'!D13</f>
        <v>0</v>
      </c>
      <c r="J13" s="12">
        <f>IF(ISNA(INDEX('2023PKG'!$1:$1048576,MATCH($B13,'2023PKG'!$A:$A,0),MATCH($E$2,'2023PKG'!$1:$1,0))),0,(INDEX('2023PKG'!$1:$1048576,MATCH($B13,'2023PKG'!$A:$A,0),MATCH($E$2,'2023PKG'!$1:$1,0))))</f>
        <v>1324270.33</v>
      </c>
      <c r="L13" s="11">
        <f t="shared" si="3"/>
        <v>-1324270.33</v>
      </c>
      <c r="N13" s="17">
        <f t="shared" si="4"/>
        <v>-1</v>
      </c>
      <c r="P13" s="599" t="str">
        <f t="shared" si="2"/>
        <v/>
      </c>
    </row>
    <row r="14" spans="1:16" ht="12.75" customHeight="1">
      <c r="A14" s="24">
        <v>1250</v>
      </c>
      <c r="B14" s="414">
        <v>1200</v>
      </c>
      <c r="C14" s="25" t="str">
        <f t="shared" si="0"/>
        <v/>
      </c>
      <c r="D14" s="25" t="str">
        <f t="shared" si="1"/>
        <v/>
      </c>
      <c r="E14" s="6" t="s">
        <v>195</v>
      </c>
      <c r="H14" s="12">
        <f>'ExhA&amp;B'!D14</f>
        <v>0</v>
      </c>
      <c r="J14" s="12">
        <f>IF(ISNA(INDEX('2023PKG'!$1:$1048576,MATCH($B14,'2023PKG'!$A:$A,0),MATCH($E$2,'2023PKG'!$1:$1,0))),0,(INDEX('2023PKG'!$1:$1048576,MATCH($B14,'2023PKG'!$A:$A,0),MATCH($E$2,'2023PKG'!$1:$1,0))))</f>
        <v>0</v>
      </c>
      <c r="L14" s="11">
        <f t="shared" si="3"/>
        <v>0</v>
      </c>
      <c r="N14" s="17">
        <f t="shared" si="4"/>
        <v>0</v>
      </c>
      <c r="P14" s="599" t="str">
        <f t="shared" si="2"/>
        <v/>
      </c>
    </row>
    <row r="15" spans="1:16" ht="12.75" customHeight="1">
      <c r="A15" s="24">
        <v>1300</v>
      </c>
      <c r="B15" s="414">
        <v>1190</v>
      </c>
      <c r="C15" s="25" t="str">
        <f t="shared" si="0"/>
        <v/>
      </c>
      <c r="D15" s="25" t="str">
        <f t="shared" si="1"/>
        <v/>
      </c>
      <c r="E15" s="5" t="s">
        <v>464</v>
      </c>
      <c r="H15" s="12">
        <f>'ExhA&amp;B'!D15</f>
        <v>0</v>
      </c>
      <c r="J15" s="12">
        <f>IF(ISNA(INDEX('2023PKG'!$1:$1048576,MATCH($B15,'2023PKG'!$A:$A,0),MATCH($E$2,'2023PKG'!$1:$1,0))),0,(INDEX('2023PKG'!$1:$1048576,MATCH($B15,'2023PKG'!$A:$A,0),MATCH($E$2,'2023PKG'!$1:$1,0))))</f>
        <v>0</v>
      </c>
      <c r="L15" s="11">
        <f t="shared" si="3"/>
        <v>0</v>
      </c>
      <c r="N15" s="17">
        <f t="shared" si="4"/>
        <v>0</v>
      </c>
      <c r="P15" s="599" t="str">
        <f t="shared" si="2"/>
        <v/>
      </c>
    </row>
    <row r="16" spans="1:16" ht="12.75" customHeight="1">
      <c r="A16" s="24">
        <v>1330</v>
      </c>
      <c r="B16" s="414">
        <v>1195</v>
      </c>
      <c r="C16" s="25" t="str">
        <f t="shared" si="0"/>
        <v/>
      </c>
      <c r="D16" s="25" t="str">
        <f t="shared" si="1"/>
        <v/>
      </c>
      <c r="E16" s="5" t="s">
        <v>465</v>
      </c>
      <c r="H16" s="12">
        <f>'ExhA&amp;B'!D16</f>
        <v>0</v>
      </c>
      <c r="J16" s="12">
        <f>IF(ISNA(INDEX('2023PKG'!$1:$1048576,MATCH($B16,'2023PKG'!$A:$A,0),MATCH($E$2,'2023PKG'!$1:$1,0))),0,(INDEX('2023PKG'!$1:$1048576,MATCH($B16,'2023PKG'!$A:$A,0),MATCH($E$2,'2023PKG'!$1:$1,0))))</f>
        <v>0</v>
      </c>
      <c r="L16" s="11">
        <f>H16-J16</f>
        <v>0</v>
      </c>
      <c r="N16" s="17">
        <f>IF(J16=0,0,L16/J16)</f>
        <v>0</v>
      </c>
      <c r="P16" s="599" t="str">
        <f t="shared" si="2"/>
        <v/>
      </c>
    </row>
    <row r="17" spans="1:17" ht="12.75" customHeight="1">
      <c r="A17" s="24">
        <v>1350</v>
      </c>
      <c r="B17" s="414">
        <v>1220</v>
      </c>
      <c r="C17" s="25" t="str">
        <f t="shared" si="0"/>
        <v/>
      </c>
      <c r="D17" s="25" t="str">
        <f t="shared" si="1"/>
        <v/>
      </c>
      <c r="E17" s="5" t="s">
        <v>198</v>
      </c>
      <c r="H17" s="12">
        <f>'ExhA&amp;B'!D17</f>
        <v>0</v>
      </c>
      <c r="J17" s="12">
        <f>IF(ISNA(INDEX('2023PKG'!$1:$1048576,MATCH($B17,'2023PKG'!$A:$A,0),MATCH($E$2,'2023PKG'!$1:$1,0))),0,(INDEX('2023PKG'!$1:$1048576,MATCH($B17,'2023PKG'!$A:$A,0),MATCH($E$2,'2023PKG'!$1:$1,0))))</f>
        <v>705566.78</v>
      </c>
      <c r="L17" s="11">
        <f t="shared" si="3"/>
        <v>-705566.78</v>
      </c>
      <c r="N17" s="17">
        <f t="shared" si="4"/>
        <v>-1</v>
      </c>
      <c r="P17" s="599" t="str">
        <f t="shared" si="2"/>
        <v/>
      </c>
    </row>
    <row r="18" spans="1:17" ht="12.75" customHeight="1">
      <c r="A18" s="24">
        <v>1400</v>
      </c>
      <c r="B18" s="414">
        <v>1230</v>
      </c>
      <c r="C18" s="25" t="str">
        <f t="shared" si="0"/>
        <v/>
      </c>
      <c r="D18" s="25" t="str">
        <f t="shared" si="1"/>
        <v/>
      </c>
      <c r="E18" s="5" t="s">
        <v>199</v>
      </c>
      <c r="H18" s="12">
        <f>'ExhA&amp;B'!D18</f>
        <v>0</v>
      </c>
      <c r="J18" s="12">
        <f>IF(ISNA(INDEX('2023PKG'!$1:$1048576,MATCH($B18,'2023PKG'!$A:$A,0),MATCH($E$2,'2023PKG'!$1:$1,0))),0,(INDEX('2023PKG'!$1:$1048576,MATCH($B18,'2023PKG'!$A:$A,0),MATCH($E$2,'2023PKG'!$1:$1,0))))</f>
        <v>946979.3</v>
      </c>
      <c r="L18" s="11">
        <f t="shared" si="3"/>
        <v>-946979.3</v>
      </c>
      <c r="N18" s="17">
        <f t="shared" si="4"/>
        <v>-1</v>
      </c>
      <c r="P18" s="599" t="str">
        <f t="shared" si="2"/>
        <v/>
      </c>
    </row>
    <row r="19" spans="1:17" ht="12.75" customHeight="1">
      <c r="A19" s="24"/>
      <c r="B19" s="414">
        <v>1210</v>
      </c>
      <c r="C19" s="25"/>
      <c r="D19" s="25"/>
      <c r="E19" s="5" t="s">
        <v>466</v>
      </c>
      <c r="H19" s="12">
        <f>'ExhA&amp;B'!D19</f>
        <v>0</v>
      </c>
      <c r="J19" s="12">
        <f>IF(ISNA(INDEX('2023PKG'!$1:$1048576,MATCH($B19,'2023PKG'!$A:$A,0),MATCH($E$2,'2023PKG'!$1:$1,0))),0,(INDEX('2023PKG'!$1:$1048576,MATCH($B19,'2023PKG'!$A:$A,0),MATCH($E$2,'2023PKG'!$1:$1,0))))</f>
        <v>0</v>
      </c>
      <c r="L19" s="11">
        <f t="shared" ref="L19:L21" si="5">H19-J19</f>
        <v>0</v>
      </c>
      <c r="N19" s="17">
        <f t="shared" ref="N19:N21" si="6">IF(J19=0,0,L19/J19)</f>
        <v>0</v>
      </c>
      <c r="P19" s="599" t="str">
        <f t="shared" ref="P19:P21" si="7">IF($H$39=0,"",IF(AND(ABS(L19)&gt;$P$4,ABS(N19)&gt;$P$3),"C",IF(AND(ABS(H19+J19)&gt;0,J19=0,ABS(L19)&gt;$P$4),"C","")))</f>
        <v/>
      </c>
    </row>
    <row r="20" spans="1:17" ht="12.75" customHeight="1">
      <c r="A20" s="24"/>
      <c r="B20" s="414">
        <v>1211</v>
      </c>
      <c r="C20" s="25" t="s">
        <v>201</v>
      </c>
      <c r="D20" s="25"/>
      <c r="E20" s="5" t="s">
        <v>201</v>
      </c>
      <c r="H20" s="12">
        <f>'ExhA&amp;B'!D20</f>
        <v>0</v>
      </c>
      <c r="J20" s="12">
        <f>IF(ISNA(INDEX('2023PKG'!$1:$1048576,MATCH($B20,'2023PKG'!$A:$A,0),MATCH($E$2,'2023PKG'!$1:$1,0))),0,(INDEX('2023PKG'!$1:$1048576,MATCH($B20,'2023PKG'!$A:$A,0),MATCH($E$2,'2023PKG'!$1:$1,0))))</f>
        <v>233500</v>
      </c>
      <c r="L20" s="11">
        <f t="shared" ref="L20" si="8">H20-J20</f>
        <v>-233500</v>
      </c>
      <c r="N20" s="17">
        <f t="shared" ref="N20" si="9">IF(J20=0,0,L20/J20)</f>
        <v>-1</v>
      </c>
      <c r="P20" s="599" t="str">
        <f t="shared" ref="P20" si="10">IF($H$39=0,"",IF(AND(ABS(L20)&gt;$P$4,ABS(N20)&gt;$P$3),"C",IF(AND(ABS(H20+J20)&gt;0,J20=0,ABS(L20)&gt;$P$4),"C","")))</f>
        <v/>
      </c>
      <c r="Q20" s="760" t="s">
        <v>128</v>
      </c>
    </row>
    <row r="21" spans="1:17" ht="12.75" customHeight="1">
      <c r="A21" s="24"/>
      <c r="B21" s="414">
        <v>1234</v>
      </c>
      <c r="C21" s="25"/>
      <c r="D21" s="25"/>
      <c r="E21" s="5" t="s">
        <v>203</v>
      </c>
      <c r="H21" s="12">
        <f>'ExhA&amp;B'!D22</f>
        <v>0</v>
      </c>
      <c r="J21" s="12">
        <f>IF(ISNA(INDEX('2023PKG'!$1:$1048576,MATCH($B21,'2023PKG'!$A:$A,0),MATCH($E$2,'2023PKG'!$1:$1,0))),0,(INDEX('2023PKG'!$1:$1048576,MATCH($B21,'2023PKG'!$A:$A,0),MATCH($E$2,'2023PKG'!$1:$1,0))))</f>
        <v>0</v>
      </c>
      <c r="L21" s="11">
        <f t="shared" si="5"/>
        <v>0</v>
      </c>
      <c r="N21" s="17">
        <f t="shared" si="6"/>
        <v>0</v>
      </c>
      <c r="P21" s="599" t="str">
        <f t="shared" si="7"/>
        <v/>
      </c>
    </row>
    <row r="22" spans="1:17" ht="12.75" customHeight="1">
      <c r="A22" s="24">
        <v>1450</v>
      </c>
      <c r="B22" s="414">
        <v>1233</v>
      </c>
      <c r="C22" s="25" t="str">
        <f t="shared" si="0"/>
        <v/>
      </c>
      <c r="D22" s="25" t="str">
        <f t="shared" si="1"/>
        <v/>
      </c>
      <c r="E22" s="5" t="s">
        <v>204</v>
      </c>
      <c r="H22" s="12">
        <f>'ExhA&amp;B'!D23</f>
        <v>0</v>
      </c>
      <c r="J22" s="12">
        <f>IF(ISNA(INDEX('2023PKG'!$1:$1048576,MATCH($B22,'2023PKG'!$A:$A,0),MATCH($E$2,'2023PKG'!$1:$1,0))),0,(INDEX('2023PKG'!$1:$1048576,MATCH($B22,'2023PKG'!$A:$A,0),MATCH($E$2,'2023PKG'!$1:$1,0))))</f>
        <v>0</v>
      </c>
      <c r="L22" s="11">
        <f t="shared" si="3"/>
        <v>0</v>
      </c>
      <c r="N22" s="17">
        <f t="shared" si="4"/>
        <v>0</v>
      </c>
      <c r="P22" s="599" t="str">
        <f t="shared" si="2"/>
        <v/>
      </c>
    </row>
    <row r="23" spans="1:17" ht="12.75" customHeight="1">
      <c r="A23" s="24">
        <v>1460</v>
      </c>
      <c r="B23" s="414"/>
      <c r="C23" s="25" t="str">
        <f>IF(D23="","",RANK(D23,$D$6:$D$142,1))</f>
        <v/>
      </c>
      <c r="D23" s="25" t="str">
        <f>IF(P23="C",A23,"")</f>
        <v/>
      </c>
      <c r="E23" s="5" t="s">
        <v>205</v>
      </c>
      <c r="H23" s="80">
        <f>SUM(H9:H22)</f>
        <v>0</v>
      </c>
      <c r="J23" s="80">
        <f>SUM(J9:J22)</f>
        <v>23114781.5</v>
      </c>
      <c r="L23" s="80">
        <f>H23-J23</f>
        <v>-23114781.5</v>
      </c>
      <c r="N23" s="17">
        <f>IF(J23=0,0,L23/J23)</f>
        <v>-1</v>
      </c>
      <c r="P23" s="61"/>
    </row>
    <row r="24" spans="1:17" ht="12.75" customHeight="1">
      <c r="A24" s="24"/>
      <c r="B24" s="414"/>
      <c r="C24" s="25"/>
      <c r="D24" s="25"/>
      <c r="E24" s="5"/>
      <c r="H24" s="12"/>
      <c r="J24" s="12"/>
      <c r="L24" s="12"/>
      <c r="N24" s="17"/>
      <c r="P24" s="61"/>
    </row>
    <row r="25" spans="1:17" ht="12.75" customHeight="1">
      <c r="A25" s="24"/>
      <c r="B25" s="414"/>
      <c r="C25" s="25"/>
      <c r="D25" s="25"/>
      <c r="E25" s="814" t="s">
        <v>467</v>
      </c>
      <c r="H25" s="12"/>
      <c r="J25" s="12"/>
      <c r="N25" s="17"/>
      <c r="P25" s="61"/>
    </row>
    <row r="26" spans="1:17" ht="12.75" customHeight="1">
      <c r="A26" s="24">
        <v>1500</v>
      </c>
      <c r="B26" s="414">
        <v>1270</v>
      </c>
      <c r="C26" s="25" t="str">
        <f>IF(D26="","",RANK(D26,$D$9:$D$142,1))</f>
        <v/>
      </c>
      <c r="D26" s="25" t="str">
        <f t="shared" ref="D26:D37" si="11">IF(P26="C",A26,"")</f>
        <v/>
      </c>
      <c r="E26" s="6" t="s">
        <v>190</v>
      </c>
      <c r="H26" s="12">
        <f>'ExhA&amp;B'!D27</f>
        <v>0</v>
      </c>
      <c r="J26" s="12">
        <f>IF(ISNA(INDEX('2023PKG'!$1:$1048576,MATCH($B26,'2023PKG'!$A:$A,0),MATCH($E$2,'2023PKG'!$1:$1,0))),0,(INDEX('2023PKG'!$1:$1048576,MATCH($B26,'2023PKG'!$A:$A,0),MATCH($E$2,'2023PKG'!$1:$1,0))))</f>
        <v>80701.990000000005</v>
      </c>
      <c r="L26" s="11">
        <f t="shared" si="3"/>
        <v>-80701.990000000005</v>
      </c>
      <c r="N26" s="17">
        <f t="shared" si="4"/>
        <v>-1</v>
      </c>
      <c r="P26" s="599" t="str">
        <f t="shared" ref="P26:P37" si="12">IF($H$39=0,"",IF(AND(ABS(L26)&gt;$P$4,ABS(N26)&gt;$P$3),"C",IF(AND(ABS(H26+J26)&gt;0,J26=0,ABS(L26)&gt;$P$4),"C","")))</f>
        <v/>
      </c>
    </row>
    <row r="27" spans="1:17" ht="12.75" customHeight="1">
      <c r="A27" s="24">
        <v>1550</v>
      </c>
      <c r="B27" s="414">
        <v>1340</v>
      </c>
      <c r="C27" s="25" t="str">
        <f>IF(D27="","",RANK(D27,$D$9:$D$142,1))</f>
        <v/>
      </c>
      <c r="D27" s="25" t="str">
        <f t="shared" si="11"/>
        <v/>
      </c>
      <c r="E27" s="5" t="s">
        <v>463</v>
      </c>
      <c r="H27" s="12">
        <f>'ExhA&amp;B'!D28</f>
        <v>0</v>
      </c>
      <c r="J27" s="12">
        <f>IF(ISNA(INDEX('2023PKG'!$1:$1048576,MATCH($B27,'2023PKG'!$A:$A,0),MATCH($E$2,'2023PKG'!$1:$1,0))),0,(INDEX('2023PKG'!$1:$1048576,MATCH($B27,'2023PKG'!$A:$A,0),MATCH($E$2,'2023PKG'!$1:$1,0))))</f>
        <v>0</v>
      </c>
      <c r="L27" s="11">
        <f t="shared" si="3"/>
        <v>0</v>
      </c>
      <c r="N27" s="17">
        <f t="shared" si="4"/>
        <v>0</v>
      </c>
      <c r="P27" s="599" t="str">
        <f t="shared" si="12"/>
        <v/>
      </c>
    </row>
    <row r="28" spans="1:17" ht="12.75" customHeight="1">
      <c r="A28" s="24">
        <v>1555</v>
      </c>
      <c r="B28" s="414">
        <v>1390</v>
      </c>
      <c r="C28" s="25" t="str">
        <f>IF(D28="","",RANK(D28,$D$9:$D$142,1))</f>
        <v/>
      </c>
      <c r="D28" s="25" t="str">
        <f t="shared" si="11"/>
        <v/>
      </c>
      <c r="E28" s="6" t="s">
        <v>207</v>
      </c>
      <c r="H28" s="12">
        <f>'ExhA&amp;B'!D29</f>
        <v>0</v>
      </c>
      <c r="J28" s="12">
        <f>IF(ISNA(INDEX('2023PKG'!$1:$1048576,MATCH($B28,'2023PKG'!$A:$A,0),MATCH($E$2,'2023PKG'!$1:$1,0))),0,(INDEX('2023PKG'!$1:$1048576,MATCH($B28,'2023PKG'!$A:$A,0),MATCH($E$2,'2023PKG'!$1:$1,0))))</f>
        <v>0</v>
      </c>
      <c r="L28" s="11">
        <f t="shared" si="3"/>
        <v>0</v>
      </c>
      <c r="N28" s="17">
        <f t="shared" si="4"/>
        <v>0</v>
      </c>
      <c r="P28" s="599" t="str">
        <f t="shared" si="12"/>
        <v/>
      </c>
    </row>
    <row r="29" spans="1:17" ht="12.75" customHeight="1">
      <c r="A29" s="24"/>
      <c r="B29" s="414">
        <v>1395</v>
      </c>
      <c r="C29" s="25"/>
      <c r="D29" s="25"/>
      <c r="E29" s="5" t="s">
        <v>468</v>
      </c>
      <c r="H29" s="12">
        <f>'ExhA&amp;B'!D30</f>
        <v>0</v>
      </c>
      <c r="J29" s="12">
        <f>IF(ISNA(INDEX('2023PKG'!$1:$1048576,MATCH($B29,'2023PKG'!$A:$A,0),MATCH($E$2,'2023PKG'!$1:$1,0))),0,(INDEX('2023PKG'!$1:$1048576,MATCH($B29,'2023PKG'!$A:$A,0),MATCH($E$2,'2023PKG'!$1:$1,0))))</f>
        <v>0</v>
      </c>
      <c r="L29" s="11">
        <f t="shared" si="3"/>
        <v>0</v>
      </c>
      <c r="N29" s="17">
        <f t="shared" si="4"/>
        <v>0</v>
      </c>
      <c r="P29" s="599" t="str">
        <f>IF($H$39=0,"",IF(AND(ABS(L29)&gt;$P$4,ABS(N29)&gt;$P$3),"C",IF(AND(ABS(H29+J29)&gt;0,J29=0,ABS(L29)&gt;$P$4),"C","")))</f>
        <v/>
      </c>
    </row>
    <row r="30" spans="1:17" ht="12.75" customHeight="1">
      <c r="A30" s="24">
        <v>1560</v>
      </c>
      <c r="B30" s="414">
        <v>1410</v>
      </c>
      <c r="C30" s="25" t="str">
        <f>IF(D30="","",RANK(D30,$D$9:$D$142,1))</f>
        <v/>
      </c>
      <c r="D30" s="25" t="str">
        <f t="shared" si="11"/>
        <v/>
      </c>
      <c r="E30" s="5" t="s">
        <v>209</v>
      </c>
      <c r="H30" s="12">
        <f>'ExhA&amp;B'!D31</f>
        <v>0</v>
      </c>
      <c r="J30" s="12">
        <f>IF(ISNA(INDEX('2023PKG'!$1:$1048576,MATCH($B30,'2023PKG'!$A:$A,0),MATCH($E$2,'2023PKG'!$1:$1,0))),0,(INDEX('2023PKG'!$1:$1048576,MATCH($B30,'2023PKG'!$A:$A,0),MATCH($E$2,'2023PKG'!$1:$1,0))))</f>
        <v>0</v>
      </c>
      <c r="L30" s="11">
        <f t="shared" ref="L30:L39" si="13">H30-J30</f>
        <v>0</v>
      </c>
      <c r="N30" s="17">
        <f t="shared" ref="N30:N39" si="14">IF(J30=0,0,L30/J30)</f>
        <v>0</v>
      </c>
      <c r="P30" s="599" t="str">
        <f t="shared" si="12"/>
        <v/>
      </c>
    </row>
    <row r="31" spans="1:17" ht="12.75" customHeight="1">
      <c r="A31" s="24">
        <v>1565</v>
      </c>
      <c r="B31" s="414">
        <v>1300</v>
      </c>
      <c r="C31" s="25" t="str">
        <f>IF(D31="","",RANK(D31,$D$9:$D$142,1))</f>
        <v/>
      </c>
      <c r="D31" s="25" t="str">
        <f t="shared" si="11"/>
        <v/>
      </c>
      <c r="E31" s="5" t="s">
        <v>210</v>
      </c>
      <c r="H31" s="12">
        <f>'ExhA&amp;B'!D32</f>
        <v>0</v>
      </c>
      <c r="J31" s="12">
        <f>IF(ISNA(INDEX('2023PKG'!$1:$1048576,MATCH($B31,'2023PKG'!$A:$A,0),MATCH($E$2,'2023PKG'!$1:$1,0))),0,(INDEX('2023PKG'!$1:$1048576,MATCH($B31,'2023PKG'!$A:$A,0),MATCH($E$2,'2023PKG'!$1:$1,0))))</f>
        <v>0</v>
      </c>
      <c r="L31" s="11">
        <f t="shared" si="13"/>
        <v>0</v>
      </c>
      <c r="N31" s="17">
        <f t="shared" si="14"/>
        <v>0</v>
      </c>
      <c r="P31" s="599" t="str">
        <f t="shared" si="12"/>
        <v/>
      </c>
    </row>
    <row r="32" spans="1:17" ht="12.75" customHeight="1">
      <c r="A32" s="24">
        <v>1570</v>
      </c>
      <c r="B32" s="414">
        <v>1400</v>
      </c>
      <c r="C32" s="25" t="str">
        <f>IF(D32="","",RANK(D32,$D$9:$D$142,1))</f>
        <v/>
      </c>
      <c r="D32" s="25" t="str">
        <f t="shared" si="11"/>
        <v/>
      </c>
      <c r="E32" s="5" t="s">
        <v>466</v>
      </c>
      <c r="H32" s="12">
        <f>'ExhA&amp;B'!D33</f>
        <v>0</v>
      </c>
      <c r="J32" s="12">
        <f>IF(ISNA(INDEX('2023PKG'!$1:$1048576,MATCH($B32,'2023PKG'!$A:$A,0),MATCH($E$2,'2023PKG'!$1:$1,0))),0,(INDEX('2023PKG'!$1:$1048576,MATCH($B32,'2023PKG'!$A:$A,0),MATCH($E$2,'2023PKG'!$1:$1,0))))</f>
        <v>0</v>
      </c>
      <c r="L32" s="11">
        <f>H32-J32</f>
        <v>0</v>
      </c>
      <c r="N32" s="17">
        <f>IF(J32=0,0,L32/J32)</f>
        <v>0</v>
      </c>
      <c r="P32" s="599" t="str">
        <f t="shared" si="12"/>
        <v/>
      </c>
    </row>
    <row r="33" spans="1:17" ht="12.75" customHeight="1">
      <c r="A33" s="24"/>
      <c r="B33" s="414">
        <v>1405</v>
      </c>
      <c r="C33" s="25"/>
      <c r="D33" s="25"/>
      <c r="E33" s="5" t="s">
        <v>201</v>
      </c>
      <c r="H33" s="12">
        <f>'ExhA&amp;B'!D34</f>
        <v>0</v>
      </c>
      <c r="J33" s="12">
        <f>IF(ISNA(INDEX('2023PKG'!$1:$1048576,MATCH($B33,'2023PKG'!$A:$A,0),MATCH($E$2,'2023PKG'!$1:$1,0))),0,(INDEX('2023PKG'!$1:$1048576,MATCH($B33,'2023PKG'!$A:$A,0),MATCH($E$2,'2023PKG'!$1:$1,0))))</f>
        <v>222737.73</v>
      </c>
      <c r="L33" s="11">
        <f>H33-J33</f>
        <v>-222737.73</v>
      </c>
      <c r="N33" s="17">
        <f>IF(J33=0,0,L33/J33)</f>
        <v>-1</v>
      </c>
      <c r="P33" s="599" t="str">
        <f t="shared" ref="P33" si="15">IF($H$39=0,"",IF(AND(ABS(L33)&gt;$P$4,ABS(N33)&gt;$P$3),"C",IF(AND(ABS(H33+J33)&gt;0,J33=0,ABS(L33)&gt;$P$4),"C","")))</f>
        <v/>
      </c>
      <c r="Q33" s="760" t="s">
        <v>128</v>
      </c>
    </row>
    <row r="34" spans="1:17" ht="12.75" customHeight="1">
      <c r="A34" s="24"/>
      <c r="B34" s="414">
        <v>1434</v>
      </c>
      <c r="C34" s="25"/>
      <c r="D34" s="25"/>
      <c r="E34" s="5" t="s">
        <v>203</v>
      </c>
      <c r="H34" s="12">
        <f>'ExhA&amp;B'!D36</f>
        <v>0</v>
      </c>
      <c r="J34" s="12">
        <f>IF(ISNA(INDEX('2023PKG'!$1:$1048576,MATCH($B34,'2023PKG'!$A:$A,0),MATCH($E$2,'2023PKG'!$1:$1,0))),0,(INDEX('2023PKG'!$1:$1048576,MATCH($B34,'2023PKG'!$A:$A,0),MATCH($E$2,'2023PKG'!$1:$1,0))))</f>
        <v>0</v>
      </c>
      <c r="L34" s="11">
        <f t="shared" ref="L34:L35" si="16">H34-J34</f>
        <v>0</v>
      </c>
      <c r="N34" s="17">
        <f>IF(J34=0,0,L34/J34)</f>
        <v>0</v>
      </c>
      <c r="P34" s="599" t="str">
        <f t="shared" si="12"/>
        <v/>
      </c>
    </row>
    <row r="35" spans="1:17" ht="12.75" customHeight="1">
      <c r="A35" s="24"/>
      <c r="B35" s="414">
        <v>1433</v>
      </c>
      <c r="C35" s="25"/>
      <c r="D35" s="25"/>
      <c r="E35" s="5" t="s">
        <v>204</v>
      </c>
      <c r="H35" s="12">
        <f>'ExhA&amp;B'!D37</f>
        <v>0</v>
      </c>
      <c r="J35" s="12">
        <f>IF(ISNA(INDEX('2023PKG'!$1:$1048576,MATCH($B35,'2023PKG'!$A:$A,0),MATCH($E$2,'2023PKG'!$1:$1,0))),0,(INDEX('2023PKG'!$1:$1048576,MATCH($B35,'2023PKG'!$A:$A,0),MATCH($E$2,'2023PKG'!$1:$1,0))))</f>
        <v>0</v>
      </c>
      <c r="L35" s="11">
        <f t="shared" si="16"/>
        <v>0</v>
      </c>
      <c r="N35" s="17">
        <f>IF(J35=0,0,L35/J35)</f>
        <v>0</v>
      </c>
      <c r="P35" s="599" t="str">
        <f t="shared" si="12"/>
        <v/>
      </c>
    </row>
    <row r="36" spans="1:17" ht="12.75" customHeight="1">
      <c r="A36" s="24">
        <v>1600</v>
      </c>
      <c r="B36" s="414">
        <v>1470</v>
      </c>
      <c r="C36" s="25" t="str">
        <f>IF(D36="","",RANK(D36,$D$9:$D$142,1))</f>
        <v/>
      </c>
      <c r="D36" s="25" t="str">
        <f t="shared" si="11"/>
        <v/>
      </c>
      <c r="E36" s="5" t="s">
        <v>211</v>
      </c>
      <c r="H36" s="12">
        <f>'ExhA&amp;B'!D38</f>
        <v>22791565.890000001</v>
      </c>
      <c r="J36" s="12">
        <f>IF(ISNA(INDEX('2023PKG'!$1:$1048576,MATCH($B36,'2023PKG'!$A:$A,0),MATCH($E$2,'2023PKG'!$1:$1,0))),0,(INDEX('2023PKG'!$1:$1048576,MATCH($B36,'2023PKG'!$A:$A,0),MATCH($E$2,'2023PKG'!$1:$1,0))))</f>
        <v>22791565.890000001</v>
      </c>
      <c r="L36" s="11">
        <f t="shared" si="13"/>
        <v>0</v>
      </c>
      <c r="N36" s="17">
        <f t="shared" si="14"/>
        <v>0</v>
      </c>
      <c r="P36" s="599" t="str">
        <f t="shared" si="12"/>
        <v/>
      </c>
    </row>
    <row r="37" spans="1:17" ht="12.75" customHeight="1">
      <c r="A37" s="24">
        <v>1650</v>
      </c>
      <c r="B37" s="414">
        <v>1510</v>
      </c>
      <c r="C37" s="25" t="str">
        <f>IF(D37="","",RANK(D37,$D$9:$D$142,1))</f>
        <v/>
      </c>
      <c r="D37" s="25" t="str">
        <f t="shared" si="11"/>
        <v/>
      </c>
      <c r="E37" s="5" t="s">
        <v>469</v>
      </c>
      <c r="H37" s="12">
        <f>'ExhA&amp;B'!D39</f>
        <v>131739489.29000001</v>
      </c>
      <c r="J37" s="12">
        <f>IF(ISNA(INDEX('2023PKG'!$1:$1048576,MATCH($B37,'2023PKG'!$A:$A,0),MATCH($E$2,'2023PKG'!$1:$1,0))),0,(INDEX('2023PKG'!$1:$1048576,MATCH($B37,'2023PKG'!$A:$A,0),MATCH($E$2,'2023PKG'!$1:$1,0))))</f>
        <v>131739489.29000001</v>
      </c>
      <c r="L37" s="11">
        <f t="shared" si="13"/>
        <v>0</v>
      </c>
      <c r="N37" s="17">
        <f t="shared" si="14"/>
        <v>0</v>
      </c>
      <c r="P37" s="599" t="str">
        <f t="shared" si="12"/>
        <v/>
      </c>
    </row>
    <row r="38" spans="1:17" ht="12.75" customHeight="1">
      <c r="A38" s="24"/>
      <c r="B38" s="414"/>
      <c r="C38" s="25"/>
      <c r="D38" s="25"/>
      <c r="E38" s="5" t="s">
        <v>213</v>
      </c>
      <c r="H38" s="457">
        <f>SUM(H26:H37)</f>
        <v>154531055.18000001</v>
      </c>
      <c r="J38" s="457">
        <f>SUM(J26:J37)</f>
        <v>154834494.90000001</v>
      </c>
      <c r="L38" s="457">
        <f t="shared" si="13"/>
        <v>-303439.71999999997</v>
      </c>
      <c r="N38" s="17">
        <f t="shared" si="14"/>
        <v>-2E-3</v>
      </c>
      <c r="P38" s="61"/>
    </row>
    <row r="39" spans="1:17" ht="12.75" customHeight="1">
      <c r="A39" s="24"/>
      <c r="B39" s="414"/>
      <c r="C39" s="25" t="str">
        <f>IF(D39="","",RANK(D39,$D$6:$D$142,1))</f>
        <v/>
      </c>
      <c r="D39" s="25" t="str">
        <f t="shared" ref="D39:D55" si="17">IF(P39="C",A39,"")</f>
        <v/>
      </c>
      <c r="E39" s="5" t="s">
        <v>470</v>
      </c>
      <c r="H39" s="85">
        <f>H23+H38</f>
        <v>154531055.18000001</v>
      </c>
      <c r="I39" s="78"/>
      <c r="J39" s="85">
        <f>J23+J38</f>
        <v>177949276.40000001</v>
      </c>
      <c r="K39" s="78"/>
      <c r="L39" s="85">
        <f t="shared" si="13"/>
        <v>-23418221.219999999</v>
      </c>
      <c r="N39" s="17">
        <f t="shared" si="14"/>
        <v>-0.13159999999999999</v>
      </c>
      <c r="P39" s="20"/>
    </row>
    <row r="40" spans="1:17" ht="12.75" customHeight="1">
      <c r="A40" s="24"/>
      <c r="B40" s="414"/>
      <c r="C40" s="25"/>
      <c r="D40" s="25"/>
      <c r="E40" s="5"/>
      <c r="F40" s="5"/>
      <c r="G40" s="5"/>
      <c r="H40" s="5"/>
      <c r="I40" s="5"/>
      <c r="J40" s="5"/>
      <c r="K40" s="5"/>
      <c r="L40" s="5"/>
      <c r="N40" s="17"/>
      <c r="P40" s="20"/>
    </row>
    <row r="41" spans="1:17" ht="12.75" customHeight="1" thickBot="1">
      <c r="A41" s="24"/>
      <c r="B41" s="414"/>
      <c r="C41" s="25"/>
      <c r="D41" s="25"/>
      <c r="E41" s="63" t="s">
        <v>215</v>
      </c>
      <c r="F41" s="5"/>
      <c r="G41" s="5"/>
      <c r="H41" s="5"/>
      <c r="I41" s="5"/>
      <c r="J41" s="5"/>
      <c r="K41" s="5"/>
      <c r="L41" s="5"/>
      <c r="N41" s="17"/>
      <c r="P41" s="20"/>
    </row>
    <row r="42" spans="1:17" ht="12.75" customHeight="1" thickTop="1">
      <c r="A42" s="24"/>
      <c r="B42" s="414">
        <v>1242</v>
      </c>
      <c r="C42" s="25"/>
      <c r="D42" s="25"/>
      <c r="E42" s="5" t="s">
        <v>216</v>
      </c>
      <c r="F42" s="5"/>
      <c r="G42" s="5"/>
      <c r="H42" s="86">
        <f>'ExhA&amp;B'!D44</f>
        <v>0</v>
      </c>
      <c r="I42" s="5"/>
      <c r="J42" s="12">
        <f>IF(ISNA(INDEX('2023PKG'!$1:$1048576,MATCH($B42,'2023PKG'!$A:$A,0),MATCH($E$2,'2023PKG'!$1:$1,0))),0,(INDEX('2023PKG'!$1:$1048576,MATCH($B42,'2023PKG'!$A:$A,0),MATCH($E$2,'2023PKG'!$1:$1,0))))</f>
        <v>0</v>
      </c>
      <c r="K42" s="5"/>
      <c r="L42" s="11">
        <f>H42-J42</f>
        <v>0</v>
      </c>
      <c r="N42" s="17">
        <f>IF(J42=0,0,L42/J42)</f>
        <v>0</v>
      </c>
      <c r="P42" s="599" t="str">
        <f>IF($H$39=0,"",IF(AND(ABS(L42)&gt;$P$4,ABS(N42)&gt;$P$3),"C",IF(AND(ABS(H42+J42)&gt;0,J42=0,ABS(L42)&gt;$P$4),"C","")))</f>
        <v/>
      </c>
    </row>
    <row r="43" spans="1:17" ht="12.75" customHeight="1">
      <c r="A43" s="24"/>
      <c r="B43" s="414">
        <v>1237</v>
      </c>
      <c r="C43" s="25"/>
      <c r="D43" s="25"/>
      <c r="E43" s="442" t="s">
        <v>217</v>
      </c>
      <c r="F43" s="5"/>
      <c r="G43" s="5"/>
      <c r="H43" s="86">
        <f>'ExhA&amp;B'!D45</f>
        <v>0</v>
      </c>
      <c r="I43" s="5"/>
      <c r="J43" s="12">
        <f>IF(ISNA(INDEX('2023PKG'!$1:$1048576,MATCH($B43,'2023PKG'!$A:$A,0),MATCH($E$2,'2023PKG'!$1:$1,0))),0,(INDEX('2023PKG'!$1:$1048576,MATCH($B43,'2023PKG'!$A:$A,0),MATCH($E$2,'2023PKG'!$1:$1,0))))</f>
        <v>13888607</v>
      </c>
      <c r="K43" s="5"/>
      <c r="L43" s="11">
        <f>H43-J43</f>
        <v>-13888607</v>
      </c>
      <c r="N43" s="17">
        <f>IF(J43=0,0,L43/J43)</f>
        <v>-1</v>
      </c>
      <c r="P43" s="599" t="str">
        <f>IF($H$39=0,"",IF(AND(ABS(L43)&gt;$P$4,ABS(N43)&gt;$P$3),"C",IF(AND(ABS(H43+J43)&gt;0,J43=0,ABS(L43)&gt;$P$4),"C","")))</f>
        <v>C</v>
      </c>
    </row>
    <row r="44" spans="1:17" ht="12.75" customHeight="1">
      <c r="A44" s="24"/>
      <c r="B44" s="414">
        <v>1240</v>
      </c>
      <c r="C44" s="25">
        <v>1238</v>
      </c>
      <c r="D44" s="25"/>
      <c r="E44" s="442" t="s">
        <v>218</v>
      </c>
      <c r="F44" s="5"/>
      <c r="G44" s="5"/>
      <c r="H44" s="86">
        <f>'ExhA&amp;B'!D46</f>
        <v>0</v>
      </c>
      <c r="I44" s="5"/>
      <c r="J44" s="12">
        <f>IF(ISNA(INDEX('2023PKG'!$1:$1048576,MATCH($B44,'2023PKG'!$A:$A,0),MATCH($E$2,'2023PKG'!$1:$1,0))),0,(INDEX('2023PKG'!$1:$1048576,MATCH($B44,'2023PKG'!$A:$A,0),MATCH($E$2,'2023PKG'!$1:$1,0))))</f>
        <v>5905621</v>
      </c>
      <c r="K44" s="5"/>
      <c r="L44" s="11">
        <f>H44-J44</f>
        <v>-5905621</v>
      </c>
      <c r="N44" s="17">
        <f>IF(J44=0,0,L44/J44)</f>
        <v>-1</v>
      </c>
      <c r="P44" s="599" t="str">
        <f>IF($H$39=0,"",IF(AND(ABS(L44)&gt;$P$4,ABS(N44)&gt;$P$3),"C",IF(AND(ABS(H44+J44)&gt;0,J44=0,ABS(L44)&gt;$P$4),"C","")))</f>
        <v>C</v>
      </c>
    </row>
    <row r="45" spans="1:17" ht="12.75" customHeight="1">
      <c r="A45" s="24"/>
      <c r="B45" s="414">
        <v>1239</v>
      </c>
      <c r="C45" s="25"/>
      <c r="D45" s="25"/>
      <c r="E45" s="442" t="s">
        <v>219</v>
      </c>
      <c r="F45" s="5"/>
      <c r="G45" s="5"/>
      <c r="H45" s="86">
        <f>'ExhA&amp;B'!D47</f>
        <v>0</v>
      </c>
      <c r="I45" s="5"/>
      <c r="J45" s="12">
        <f>IF(ISNA(INDEX('2023PKG'!$1:$1048576,MATCH($B45,'2023PKG'!$A:$A,0),MATCH($E$2,'2023PKG'!$1:$1,0))),0,(INDEX('2023PKG'!$1:$1048576,MATCH($B45,'2023PKG'!$A:$A,0),MATCH($E$2,'2023PKG'!$1:$1,0))))</f>
        <v>0</v>
      </c>
      <c r="K45" s="5"/>
      <c r="L45" s="11">
        <f>H45-J45</f>
        <v>0</v>
      </c>
      <c r="N45" s="17">
        <f>IF(J45=0,0,L45/J45)</f>
        <v>0</v>
      </c>
      <c r="P45" s="599" t="str">
        <f>IF($H$39=0,"",IF(AND(ABS(L45)&gt;$P$4,ABS(N45)&gt;$P$3),"C",IF(AND(ABS(H45+J45)&gt;0,J45=0,ABS(L45)&gt;$P$4),"C","")))</f>
        <v/>
      </c>
    </row>
    <row r="46" spans="1:17" ht="12.75" customHeight="1">
      <c r="A46" s="24"/>
      <c r="B46" s="414"/>
      <c r="C46" s="25"/>
      <c r="D46" s="25"/>
      <c r="E46" s="442" t="s">
        <v>471</v>
      </c>
      <c r="F46" s="5"/>
      <c r="G46" s="5"/>
      <c r="H46" s="80">
        <f>SUM(H42:H45)</f>
        <v>0</v>
      </c>
      <c r="J46" s="80">
        <f>SUM(J42:J45)</f>
        <v>19794228</v>
      </c>
      <c r="L46" s="80">
        <f>H46-J46</f>
        <v>-19794228</v>
      </c>
      <c r="N46" s="17">
        <f>IF(J46=0,0,L46/J46)</f>
        <v>-1</v>
      </c>
      <c r="P46" s="20"/>
    </row>
    <row r="47" spans="1:17" ht="12.75" customHeight="1">
      <c r="A47" s="24"/>
      <c r="B47" s="414"/>
      <c r="C47" s="25" t="str">
        <f>IF(D47="","",RANK(D47,$D$6:$D$142,1))</f>
        <v/>
      </c>
      <c r="D47" s="25" t="str">
        <f t="shared" si="17"/>
        <v/>
      </c>
      <c r="E47" s="5"/>
      <c r="H47" s="383"/>
      <c r="I47" s="383"/>
      <c r="J47" s="383"/>
      <c r="K47" s="383"/>
      <c r="L47" s="383"/>
      <c r="M47" s="26"/>
      <c r="N47" s="26"/>
      <c r="O47" s="26"/>
      <c r="P47" s="20"/>
    </row>
    <row r="48" spans="1:17" ht="12.75" customHeight="1" thickBot="1">
      <c r="A48" s="24"/>
      <c r="B48" s="414"/>
      <c r="C48" s="25" t="str">
        <f>IF(D48="","",RANK(D48,$D$6:$D$142,1))</f>
        <v/>
      </c>
      <c r="D48" s="25" t="str">
        <f t="shared" si="17"/>
        <v/>
      </c>
      <c r="E48" s="63" t="s">
        <v>221</v>
      </c>
      <c r="G48" s="16"/>
      <c r="H48" s="383"/>
      <c r="I48" s="383"/>
      <c r="J48" s="383"/>
      <c r="K48" s="383"/>
      <c r="L48" s="383"/>
      <c r="M48" s="26"/>
      <c r="N48" s="26"/>
      <c r="O48" s="26"/>
      <c r="P48" s="20"/>
    </row>
    <row r="49" spans="1:16" ht="12.75" customHeight="1" thickTop="1">
      <c r="A49" s="24">
        <v>3000</v>
      </c>
      <c r="B49" s="414"/>
      <c r="C49" s="25" t="str">
        <f>IF(D49="","",RANK(D49,$D$6:$D$142,1))</f>
        <v/>
      </c>
      <c r="D49" s="25" t="str">
        <f t="shared" si="17"/>
        <v/>
      </c>
      <c r="E49" s="7" t="s">
        <v>222</v>
      </c>
      <c r="G49" s="15"/>
      <c r="H49" s="383"/>
      <c r="I49" s="383"/>
      <c r="J49" s="383"/>
      <c r="K49" s="383"/>
      <c r="L49" s="383"/>
      <c r="M49" s="26"/>
      <c r="N49" s="26"/>
      <c r="O49" s="26"/>
      <c r="P49" s="20"/>
    </row>
    <row r="50" spans="1:16" ht="12.75" customHeight="1">
      <c r="A50" s="24">
        <v>3100</v>
      </c>
      <c r="B50" s="414">
        <v>1640</v>
      </c>
      <c r="C50" s="25" t="str">
        <f t="shared" ref="C50:C55" si="18">IF(D50="","",RANK(D50,$D$9:$D$142,1))</f>
        <v/>
      </c>
      <c r="D50" s="25" t="str">
        <f t="shared" si="17"/>
        <v/>
      </c>
      <c r="E50" s="5" t="s">
        <v>223</v>
      </c>
      <c r="H50" s="12">
        <f>'ExhA&amp;B'!D52</f>
        <v>0</v>
      </c>
      <c r="J50" s="12">
        <f>IF(ISNA(INDEX('2023PKG'!$1:$1048576,MATCH($B50,'2023PKG'!$A:$A,0),MATCH($E$2,'2023PKG'!$1:$1,0))),0,(INDEX('2023PKG'!$1:$1048576,MATCH($B50,'2023PKG'!$A:$A,0),MATCH($E$2,'2023PKG'!$1:$1,0))))</f>
        <v>1918870.95</v>
      </c>
      <c r="L50" s="11">
        <f>H50-J50</f>
        <v>-1918870.95</v>
      </c>
      <c r="N50" s="17">
        <f>IF(J50=0,0,L50/J50)</f>
        <v>-1</v>
      </c>
      <c r="P50" s="599" t="str">
        <f t="shared" ref="P50:P55" si="19">IF($H$39=0,"",IF(AND(ABS(L50)&gt;$P$4,ABS(N50)&gt;$P$3),"C",IF(AND(ABS(H50+J50)&gt;0,J50=0,ABS(L50)&gt;$P$4),"C","")))</f>
        <v/>
      </c>
    </row>
    <row r="51" spans="1:16" ht="12.75" customHeight="1">
      <c r="A51" s="24">
        <v>3150</v>
      </c>
      <c r="B51" s="414">
        <v>1740</v>
      </c>
      <c r="C51" s="25" t="str">
        <f t="shared" si="18"/>
        <v/>
      </c>
      <c r="D51" s="25" t="str">
        <f t="shared" si="17"/>
        <v/>
      </c>
      <c r="E51" s="5" t="s">
        <v>472</v>
      </c>
      <c r="H51" s="12">
        <f>'ExhA&amp;B'!D53</f>
        <v>0</v>
      </c>
      <c r="J51" s="12">
        <f>IF(ISNA(INDEX('2023PKG'!$1:$1048576,MATCH($B51,'2023PKG'!$A:$A,0),MATCH($E$2,'2023PKG'!$1:$1,0))),0,(INDEX('2023PKG'!$1:$1048576,MATCH($B51,'2023PKG'!$A:$A,0),MATCH($E$2,'2023PKG'!$1:$1,0))))</f>
        <v>0</v>
      </c>
      <c r="L51" s="11">
        <f t="shared" ref="L51:L61" si="20">H51-J51</f>
        <v>0</v>
      </c>
      <c r="N51" s="17">
        <f t="shared" ref="N51:N61" si="21">IF(J51=0,0,L51/J51)</f>
        <v>0</v>
      </c>
      <c r="P51" s="599" t="str">
        <f t="shared" si="19"/>
        <v/>
      </c>
    </row>
    <row r="52" spans="1:16" ht="12.75" customHeight="1">
      <c r="A52" s="24">
        <v>3200</v>
      </c>
      <c r="B52" s="414">
        <v>1730</v>
      </c>
      <c r="C52" s="25" t="str">
        <f t="shared" si="18"/>
        <v/>
      </c>
      <c r="D52" s="25" t="str">
        <f t="shared" si="17"/>
        <v/>
      </c>
      <c r="E52" s="5" t="s">
        <v>473</v>
      </c>
      <c r="H52" s="12">
        <f>'ExhA&amp;B'!D54</f>
        <v>0</v>
      </c>
      <c r="J52" s="12">
        <f>IF(ISNA(INDEX('2023PKG'!$1:$1048576,MATCH($B52,'2023PKG'!$A:$A,0),MATCH($E$2,'2023PKG'!$1:$1,0))),0,(INDEX('2023PKG'!$1:$1048576,MATCH($B52,'2023PKG'!$A:$A,0),MATCH($E$2,'2023PKG'!$1:$1,0))))</f>
        <v>0</v>
      </c>
      <c r="L52" s="11">
        <f>H52-J52</f>
        <v>0</v>
      </c>
      <c r="N52" s="17">
        <f>IF(J52=0,0,L52/J52)</f>
        <v>0</v>
      </c>
      <c r="P52" s="599" t="str">
        <f t="shared" si="19"/>
        <v/>
      </c>
    </row>
    <row r="53" spans="1:16" ht="12.75" customHeight="1">
      <c r="A53" s="24">
        <v>3250</v>
      </c>
      <c r="B53" s="414">
        <v>1890</v>
      </c>
      <c r="C53" s="25" t="str">
        <f t="shared" si="18"/>
        <v/>
      </c>
      <c r="D53" s="25" t="str">
        <f t="shared" si="17"/>
        <v/>
      </c>
      <c r="E53" s="5" t="s">
        <v>227</v>
      </c>
      <c r="H53" s="12">
        <f>'ExhA&amp;B'!D56</f>
        <v>0</v>
      </c>
      <c r="J53" s="12">
        <f>IF(ISNA(INDEX('2023PKG'!$1:$1048576,MATCH($B53,'2023PKG'!$A:$A,0),MATCH($E$2,'2023PKG'!$1:$1,0))),0,(INDEX('2023PKG'!$1:$1048576,MATCH($B53,'2023PKG'!$A:$A,0),MATCH($E$2,'2023PKG'!$1:$1,0))))</f>
        <v>458919.58</v>
      </c>
      <c r="L53" s="11">
        <f t="shared" si="20"/>
        <v>-458919.58</v>
      </c>
      <c r="N53" s="17">
        <f t="shared" si="21"/>
        <v>-1</v>
      </c>
      <c r="P53" s="599" t="str">
        <f t="shared" si="19"/>
        <v/>
      </c>
    </row>
    <row r="54" spans="1:16" ht="12.75" customHeight="1">
      <c r="A54" s="24">
        <v>3300</v>
      </c>
      <c r="B54" s="414">
        <v>1880</v>
      </c>
      <c r="C54" s="25" t="str">
        <f t="shared" si="18"/>
        <v/>
      </c>
      <c r="D54" s="25" t="str">
        <f t="shared" si="17"/>
        <v/>
      </c>
      <c r="E54" s="5" t="s">
        <v>474</v>
      </c>
      <c r="H54" s="12">
        <f>'ExhA&amp;B'!D57</f>
        <v>0</v>
      </c>
      <c r="J54" s="12">
        <f>IF(ISNA(INDEX('2023PKG'!$1:$1048576,MATCH($B54,'2023PKG'!$A:$A,0),MATCH($E$2,'2023PKG'!$1:$1,0))),0,(INDEX('2023PKG'!$1:$1048576,MATCH($B54,'2023PKG'!$A:$A,0),MATCH($E$2,'2023PKG'!$1:$1,0))))</f>
        <v>43517.32</v>
      </c>
      <c r="L54" s="11">
        <f t="shared" si="20"/>
        <v>-43517.32</v>
      </c>
      <c r="N54" s="17">
        <f t="shared" si="21"/>
        <v>-1</v>
      </c>
      <c r="P54" s="599" t="str">
        <f t="shared" si="19"/>
        <v/>
      </c>
    </row>
    <row r="55" spans="1:16" ht="12.75" customHeight="1">
      <c r="A55" s="24">
        <v>3350</v>
      </c>
      <c r="B55" s="414">
        <v>1895</v>
      </c>
      <c r="C55" s="25" t="str">
        <f t="shared" si="18"/>
        <v/>
      </c>
      <c r="D55" s="25" t="str">
        <f t="shared" si="17"/>
        <v/>
      </c>
      <c r="E55" s="5" t="s">
        <v>229</v>
      </c>
      <c r="H55" s="12">
        <f>'ExhA&amp;B'!D58</f>
        <v>0</v>
      </c>
      <c r="J55" s="12">
        <f>IF(ISNA(INDEX('2023PKG'!$1:$1048576,MATCH($B55,'2023PKG'!$A:$A,0),MATCH($E$2,'2023PKG'!$1:$1,0))),0,(INDEX('2023PKG'!$1:$1048576,MATCH($B55,'2023PKG'!$A:$A,0),MATCH($E$2,'2023PKG'!$1:$1,0))))</f>
        <v>914202.71</v>
      </c>
      <c r="L55" s="11">
        <f t="shared" si="20"/>
        <v>-914202.71</v>
      </c>
      <c r="N55" s="17">
        <f t="shared" si="21"/>
        <v>-1</v>
      </c>
      <c r="P55" s="599" t="str">
        <f t="shared" si="19"/>
        <v/>
      </c>
    </row>
    <row r="56" spans="1:16" ht="12.75" customHeight="1">
      <c r="A56" s="24"/>
      <c r="B56" s="414"/>
      <c r="C56" s="25"/>
      <c r="D56" s="25"/>
      <c r="E56" s="5" t="s">
        <v>230</v>
      </c>
      <c r="H56" s="80">
        <f>SUM(H50:H55)</f>
        <v>0</v>
      </c>
      <c r="J56" s="80">
        <f>SUM(J50:J55)</f>
        <v>3335510.56</v>
      </c>
      <c r="L56" s="80">
        <f>H56-J56</f>
        <v>-3335510.56</v>
      </c>
      <c r="N56" s="17">
        <f>IF(J56=0,0,L56/J56)</f>
        <v>-1</v>
      </c>
      <c r="P56" s="815"/>
    </row>
    <row r="57" spans="1:16" ht="12.75" customHeight="1">
      <c r="A57" s="24"/>
      <c r="B57" s="414"/>
      <c r="C57" s="25"/>
      <c r="D57" s="25"/>
      <c r="E57" s="5"/>
      <c r="H57" s="12"/>
      <c r="J57" s="12"/>
      <c r="N57" s="17"/>
      <c r="P57" s="61"/>
    </row>
    <row r="58" spans="1:16" ht="12.75" customHeight="1">
      <c r="A58" s="24"/>
      <c r="B58" s="414"/>
      <c r="C58" s="25"/>
      <c r="D58" s="25"/>
      <c r="E58" s="7" t="s">
        <v>231</v>
      </c>
      <c r="H58" s="12"/>
      <c r="J58" s="12"/>
      <c r="N58" s="17"/>
      <c r="P58" s="61"/>
    </row>
    <row r="59" spans="1:16" ht="12.75" customHeight="1">
      <c r="A59" s="24">
        <v>3400</v>
      </c>
      <c r="B59" s="414">
        <v>2080</v>
      </c>
      <c r="C59" s="25" t="str">
        <f>IF(D59="","",RANK(D59,$D$9:$D$142,1))</f>
        <v/>
      </c>
      <c r="D59" s="25" t="str">
        <f>IF(P59="C",A59,"")</f>
        <v/>
      </c>
      <c r="E59" s="5" t="s">
        <v>475</v>
      </c>
      <c r="H59" s="12">
        <f>'ExhA&amp;B'!D62</f>
        <v>0</v>
      </c>
      <c r="J59" s="12">
        <f>IF(ISNA(INDEX('2023PKG'!$1:$1048576,MATCH($B59,'2023PKG'!$A:$A,0),MATCH($E$2,'2023PKG'!$1:$1,0))),0,(INDEX('2023PKG'!$1:$1048576,MATCH($B59,'2023PKG'!$A:$A,0),MATCH($E$2,'2023PKG'!$1:$1,0))))</f>
        <v>0</v>
      </c>
      <c r="L59" s="11">
        <f t="shared" si="20"/>
        <v>0</v>
      </c>
      <c r="N59" s="17">
        <f t="shared" si="21"/>
        <v>0</v>
      </c>
      <c r="P59" s="599" t="str">
        <f>IF($H$39=0,"",IF(AND(ABS(L59)&gt;$P$4,ABS(N59)&gt;$P$3),"C",IF(AND(ABS(H59+J59)&gt;0,J59=0,ABS(L59)&gt;$P$4),"C","")))</f>
        <v/>
      </c>
    </row>
    <row r="60" spans="1:16" ht="12.75" customHeight="1">
      <c r="A60" s="24">
        <v>3450</v>
      </c>
      <c r="B60" s="414">
        <v>1950</v>
      </c>
      <c r="C60" s="25" t="str">
        <f>IF(D60="","",RANK(D60,$D$9:$D$142,1))</f>
        <v/>
      </c>
      <c r="D60" s="25" t="str">
        <f>IF(P60="C",A60,"")</f>
        <v/>
      </c>
      <c r="E60" s="5" t="s">
        <v>232</v>
      </c>
      <c r="H60" s="12">
        <f>'ExhA&amp;B'!D63</f>
        <v>0</v>
      </c>
      <c r="J60" s="12">
        <f>IF(ISNA(INDEX('2023PKG'!$1:$1048576,MATCH($B60,'2023PKG'!$A:$A,0),MATCH($E$2,'2023PKG'!$1:$1,0))),0,(INDEX('2023PKG'!$1:$1048576,MATCH($B60,'2023PKG'!$A:$A,0),MATCH($E$2,'2023PKG'!$1:$1,0))))</f>
        <v>0</v>
      </c>
      <c r="L60" s="11">
        <f t="shared" si="20"/>
        <v>0</v>
      </c>
      <c r="N60" s="17">
        <f t="shared" si="21"/>
        <v>0</v>
      </c>
      <c r="P60" s="599" t="str">
        <f>IF($H$39=0,"",IF(AND(ABS(L60)&gt;$P$4,ABS(N60)&gt;$P$3),"C",IF(AND(ABS(H60+J60)&gt;0,J60=0,ABS(L60)&gt;$P$4),"C","")))</f>
        <v/>
      </c>
    </row>
    <row r="61" spans="1:16" ht="12.75" customHeight="1">
      <c r="A61" s="24">
        <v>3475</v>
      </c>
      <c r="B61" s="414">
        <v>1995</v>
      </c>
      <c r="C61" s="25" t="str">
        <f>IF(D61="","",RANK(D61,$D$9:$D$142,1))</f>
        <v/>
      </c>
      <c r="D61" s="25" t="str">
        <f>IF(P61="C",A61,"")</f>
        <v/>
      </c>
      <c r="E61" s="5" t="s">
        <v>476</v>
      </c>
      <c r="H61" s="12">
        <f>'ExhA&amp;B'!D64</f>
        <v>63478841.609999999</v>
      </c>
      <c r="J61" s="12">
        <f>IF(ISNA(INDEX('2023PKG'!$1:$1048576,MATCH($B61,'2023PKG'!$A:$A,0),MATCH($E$2,'2023PKG'!$1:$1,0))),0,(INDEX('2023PKG'!$1:$1048576,MATCH($B61,'2023PKG'!$A:$A,0),MATCH($E$2,'2023PKG'!$1:$1,0))))</f>
        <v>55885994.899999999</v>
      </c>
      <c r="L61" s="816">
        <f t="shared" si="20"/>
        <v>7592846.71</v>
      </c>
      <c r="N61" s="17">
        <f t="shared" si="21"/>
        <v>0.13589999999999999</v>
      </c>
      <c r="P61" s="599" t="str">
        <f>IF($H$39=0,"",IF(AND(ABS(L61)&gt;$P$4,ABS(N61)&gt;$P$3),"C",IF(AND(ABS(H61+J61)&gt;0,J61=0,ABS(L61)&gt;$P$4),"C","")))</f>
        <v/>
      </c>
    </row>
    <row r="62" spans="1:16" ht="12.75" customHeight="1">
      <c r="A62" s="24">
        <v>3500</v>
      </c>
      <c r="B62" s="414"/>
      <c r="C62" s="25" t="str">
        <f>IF(D62="","",RANK(D62,$D$6:$D$142,1))</f>
        <v/>
      </c>
      <c r="D62" s="25" t="str">
        <f>IF(P62="C",A62,"")</f>
        <v/>
      </c>
      <c r="E62" s="5" t="s">
        <v>234</v>
      </c>
      <c r="H62" s="80">
        <f>SUM(H58:H61)</f>
        <v>63478841.609999999</v>
      </c>
      <c r="J62" s="80">
        <f>SUM(J58:J61)</f>
        <v>55885994.899999999</v>
      </c>
      <c r="L62" s="343">
        <f>H62-J62</f>
        <v>7592846.71</v>
      </c>
      <c r="N62" s="17">
        <f>IF(J62=0,0,L62/J62)</f>
        <v>0.13589999999999999</v>
      </c>
      <c r="P62" s="61"/>
    </row>
    <row r="63" spans="1:16" ht="12.75" customHeight="1">
      <c r="A63" s="24"/>
      <c r="B63" s="414"/>
      <c r="C63" s="25"/>
      <c r="D63" s="25"/>
      <c r="E63" s="5" t="s">
        <v>477</v>
      </c>
      <c r="H63" s="87">
        <f>H56+H62</f>
        <v>63478841.609999999</v>
      </c>
      <c r="J63" s="87">
        <f>J56+J62</f>
        <v>59221505.460000001</v>
      </c>
      <c r="L63" s="80">
        <f>H63-J63</f>
        <v>4257336.1500000004</v>
      </c>
      <c r="N63" s="17">
        <f>IF(J63=0,0,L63/J63)</f>
        <v>7.1900000000000006E-2</v>
      </c>
      <c r="P63" s="61"/>
    </row>
    <row r="64" spans="1:16" ht="12.75" customHeight="1">
      <c r="A64" s="24"/>
      <c r="B64" s="414"/>
      <c r="C64" s="25" t="str">
        <f>IF(D64="","",RANK(D64,$D$6:$D$142,1))</f>
        <v/>
      </c>
      <c r="D64" s="25" t="str">
        <f t="shared" ref="D64:D144" si="22">IF(P64="C",A64,"")</f>
        <v/>
      </c>
      <c r="E64" s="5"/>
      <c r="H64" s="817"/>
      <c r="J64" s="817"/>
      <c r="L64" s="817"/>
      <c r="N64" s="17"/>
      <c r="P64" s="20"/>
    </row>
    <row r="65" spans="1:17" ht="12.75" customHeight="1" thickBot="1">
      <c r="A65" s="24"/>
      <c r="B65" s="414"/>
      <c r="C65" s="25"/>
      <c r="D65" s="25"/>
      <c r="E65" s="63" t="s">
        <v>236</v>
      </c>
      <c r="H65" s="817"/>
      <c r="J65" s="817"/>
      <c r="L65" s="817"/>
      <c r="N65" s="17"/>
      <c r="P65" s="20"/>
    </row>
    <row r="66" spans="1:17" ht="12.75" customHeight="1" thickTop="1">
      <c r="A66" s="24"/>
      <c r="B66" s="414">
        <v>2026</v>
      </c>
      <c r="C66" s="25"/>
      <c r="D66" s="25"/>
      <c r="E66" s="442" t="s">
        <v>478</v>
      </c>
      <c r="H66" s="12">
        <f>'ExhA&amp;B'!D69</f>
        <v>0</v>
      </c>
      <c r="J66" s="12">
        <f>IF(ISNA(INDEX('2023PKG'!$1:$1048576,MATCH($B66,'2023PKG'!$A:$A,0),MATCH($E$2,'2023PKG'!$1:$1,0))),0,(INDEX('2023PKG'!$1:$1048576,MATCH($B66,'2023PKG'!$A:$A,0),MATCH($E$2,'2023PKG'!$1:$1,0))))</f>
        <v>0</v>
      </c>
      <c r="L66" s="11">
        <f t="shared" ref="L66:L73" si="23">H66-J66</f>
        <v>0</v>
      </c>
      <c r="N66" s="17">
        <f t="shared" ref="N66:N73" si="24">IF(J66=0,0,L66/J66)</f>
        <v>0</v>
      </c>
      <c r="P66" s="599" t="str">
        <f t="shared" ref="P66:P72" si="25">IF($H$39=0,"",IF(AND(ABS(L66)&gt;$P$4,ABS(N66)&gt;$P$3),"C",IF(AND(ABS(H66+J66)&gt;0,J66=0,ABS(L66)&gt;$P$4),"C","")))</f>
        <v/>
      </c>
    </row>
    <row r="67" spans="1:17" ht="12.75" customHeight="1">
      <c r="A67" s="24"/>
      <c r="B67" s="414">
        <v>1768</v>
      </c>
      <c r="C67" s="25"/>
      <c r="D67" s="25"/>
      <c r="E67" s="442" t="s">
        <v>238</v>
      </c>
      <c r="H67" s="12">
        <f>'ExhA&amp;B'!D70</f>
        <v>0</v>
      </c>
      <c r="J67" s="12">
        <f>IF(ISNA(INDEX('2023PKG'!$1:$1048576,MATCH($B67,'2023PKG'!$A:$A,0),MATCH($E$2,'2023PKG'!$1:$1,0))),0,(INDEX('2023PKG'!$1:$1048576,MATCH($B67,'2023PKG'!$A:$A,0),MATCH($E$2,'2023PKG'!$1:$1,0))))</f>
        <v>0</v>
      </c>
      <c r="L67" s="11">
        <f t="shared" si="23"/>
        <v>0</v>
      </c>
      <c r="N67" s="17">
        <f t="shared" si="24"/>
        <v>0</v>
      </c>
      <c r="P67" s="599" t="str">
        <f t="shared" si="25"/>
        <v/>
      </c>
    </row>
    <row r="68" spans="1:17" ht="12.75" customHeight="1">
      <c r="A68" s="24"/>
      <c r="B68" s="414">
        <v>1772</v>
      </c>
      <c r="C68" s="25"/>
      <c r="D68" s="25"/>
      <c r="E68" s="442" t="s">
        <v>239</v>
      </c>
      <c r="H68" s="12">
        <f>'ExhA&amp;B'!D71</f>
        <v>0</v>
      </c>
      <c r="J68" s="12">
        <f>IF(ISNA(INDEX('2023PKG'!$1:$1048576,MATCH($B68,'2023PKG'!$A:$A,0),MATCH($E$2,'2023PKG'!$1:$1,0))),0,(INDEX('2023PKG'!$1:$1048576,MATCH($B68,'2023PKG'!$A:$A,0),MATCH($E$2,'2023PKG'!$1:$1,0))))</f>
        <v>0</v>
      </c>
      <c r="L68" s="11">
        <f t="shared" si="23"/>
        <v>0</v>
      </c>
      <c r="N68" s="17">
        <f t="shared" si="24"/>
        <v>0</v>
      </c>
      <c r="P68" s="599" t="str">
        <f t="shared" si="25"/>
        <v/>
      </c>
    </row>
    <row r="69" spans="1:17" ht="12.75" customHeight="1">
      <c r="A69" s="24"/>
      <c r="B69" s="414">
        <v>1767</v>
      </c>
      <c r="C69" s="25"/>
      <c r="D69" s="25"/>
      <c r="E69" s="442" t="s">
        <v>240</v>
      </c>
      <c r="H69" s="12">
        <f>'ExhA&amp;B'!D72</f>
        <v>262495</v>
      </c>
      <c r="J69" s="12">
        <f>IF(ISNA(INDEX('2023PKG'!$1:$1048576,MATCH($B69,'2023PKG'!$A:$A,0),MATCH($E$2,'2023PKG'!$1:$1,0))),0,(INDEX('2023PKG'!$1:$1048576,MATCH($B69,'2023PKG'!$A:$A,0),MATCH($E$2,'2023PKG'!$1:$1,0))))</f>
        <v>581078</v>
      </c>
      <c r="L69" s="11">
        <f t="shared" si="23"/>
        <v>-318583</v>
      </c>
      <c r="N69" s="17">
        <f t="shared" si="24"/>
        <v>-0.54830000000000001</v>
      </c>
      <c r="P69" s="599" t="str">
        <f t="shared" si="25"/>
        <v/>
      </c>
    </row>
    <row r="70" spans="1:17" ht="12.75" customHeight="1">
      <c r="A70" s="24"/>
      <c r="B70" s="414">
        <v>1771</v>
      </c>
      <c r="C70" s="25"/>
      <c r="D70" s="25"/>
      <c r="E70" s="442" t="s">
        <v>241</v>
      </c>
      <c r="H70" s="12">
        <f>'ExhA&amp;B'!D73</f>
        <v>10614233</v>
      </c>
      <c r="J70" s="12">
        <f>IF(ISNA(INDEX('2023PKG'!$1:$1048576,MATCH($B70,'2023PKG'!$A:$A,0),MATCH($E$2,'2023PKG'!$1:$1,0))),0,(INDEX('2023PKG'!$1:$1048576,MATCH($B70,'2023PKG'!$A:$A,0),MATCH($E$2,'2023PKG'!$1:$1,0))))</f>
        <v>16153597</v>
      </c>
      <c r="L70" s="11">
        <f t="shared" si="23"/>
        <v>-5539364</v>
      </c>
      <c r="N70" s="17">
        <f t="shared" si="24"/>
        <v>-0.34289999999999998</v>
      </c>
      <c r="P70" s="18" t="str">
        <f t="shared" si="25"/>
        <v>C</v>
      </c>
    </row>
    <row r="71" spans="1:17" ht="12.75" customHeight="1">
      <c r="A71" s="24"/>
      <c r="B71" s="414">
        <v>1773</v>
      </c>
      <c r="C71" s="25"/>
      <c r="D71" s="25"/>
      <c r="E71" s="442" t="s">
        <v>242</v>
      </c>
      <c r="H71" s="12">
        <f>'ExhA&amp;B'!D74</f>
        <v>0</v>
      </c>
      <c r="J71" s="12">
        <f>IF(ISNA(INDEX('2023PKG'!$1:$1048576,MATCH($B71,'2023PKG'!$A:$A,0),MATCH($E$2,'2023PKG'!$1:$1,0))),0,(INDEX('2023PKG'!$1:$1048576,MATCH($B71,'2023PKG'!$A:$A,0),MATCH($E$2,'2023PKG'!$1:$1,0))))</f>
        <v>456237.73</v>
      </c>
      <c r="L71" s="11">
        <f t="shared" ref="L71" si="26">H71-J71</f>
        <v>-456237.73</v>
      </c>
      <c r="N71" s="17">
        <f t="shared" ref="N71" si="27">IF(J71=0,0,L71/J71)</f>
        <v>-1</v>
      </c>
      <c r="P71" s="18" t="str">
        <f t="shared" ref="P71" si="28">IF($H$39=0,"",IF(AND(ABS(L71)&gt;$P$4,ABS(N71)&gt;$P$3),"C",IF(AND(ABS(H71+J71)&gt;0,J71=0,ABS(L71)&gt;$P$4),"C","")))</f>
        <v/>
      </c>
      <c r="Q71" s="760" t="s">
        <v>128</v>
      </c>
    </row>
    <row r="72" spans="1:17" ht="12.75" customHeight="1">
      <c r="A72" s="24"/>
      <c r="B72" s="414">
        <v>1769</v>
      </c>
      <c r="C72" s="25"/>
      <c r="D72" s="25"/>
      <c r="E72" s="442" t="s">
        <v>243</v>
      </c>
      <c r="H72" s="12">
        <f>'ExhA&amp;B'!D75</f>
        <v>0</v>
      </c>
      <c r="J72" s="12">
        <f>IF(ISNA(INDEX('2023PKG'!$1:$1048576,MATCH($B72,'2023PKG'!$A:$A,0),MATCH($E$2,'2023PKG'!$1:$1,0))),0,(INDEX('2023PKG'!$1:$1048576,MATCH($B72,'2023PKG'!$A:$A,0),MATCH($E$2,'2023PKG'!$1:$1,0))))</f>
        <v>0</v>
      </c>
      <c r="L72" s="11">
        <f t="shared" si="23"/>
        <v>0</v>
      </c>
      <c r="N72" s="17">
        <f t="shared" si="24"/>
        <v>0</v>
      </c>
      <c r="P72" s="599" t="str">
        <f t="shared" si="25"/>
        <v/>
      </c>
    </row>
    <row r="73" spans="1:17" ht="12.75" customHeight="1">
      <c r="A73" s="24"/>
      <c r="B73" s="414"/>
      <c r="C73" s="25"/>
      <c r="D73" s="25"/>
      <c r="E73" s="442" t="s">
        <v>479</v>
      </c>
      <c r="H73" s="80">
        <f>SUM(H66:H72)</f>
        <v>10876728</v>
      </c>
      <c r="J73" s="80">
        <f>SUM(J66:J72)</f>
        <v>17190912.73</v>
      </c>
      <c r="L73" s="80">
        <f t="shared" si="23"/>
        <v>-6314184.7300000004</v>
      </c>
      <c r="N73" s="17">
        <f t="shared" si="24"/>
        <v>-0.36730000000000002</v>
      </c>
      <c r="P73" s="20"/>
    </row>
    <row r="74" spans="1:17" ht="12.75" customHeight="1">
      <c r="A74" s="24"/>
      <c r="B74" s="414"/>
      <c r="C74" s="25"/>
      <c r="D74" s="25"/>
      <c r="E74" s="442"/>
      <c r="H74" s="817"/>
      <c r="J74" s="817"/>
      <c r="L74" s="817"/>
      <c r="N74" s="17"/>
      <c r="P74" s="20"/>
    </row>
    <row r="75" spans="1:17" ht="12.75" customHeight="1" thickBot="1">
      <c r="A75" s="24"/>
      <c r="B75" s="414"/>
      <c r="C75" s="25"/>
      <c r="D75" s="25"/>
      <c r="E75" s="63" t="s">
        <v>245</v>
      </c>
      <c r="H75" s="817"/>
      <c r="J75" s="817"/>
      <c r="L75" s="817"/>
      <c r="N75" s="17"/>
      <c r="P75" s="20"/>
    </row>
    <row r="76" spans="1:17" ht="21" customHeight="1" thickTop="1">
      <c r="A76" s="24">
        <v>3600</v>
      </c>
      <c r="B76" s="414">
        <v>2130</v>
      </c>
      <c r="C76" s="25" t="str">
        <f>IF(D76="","",RANK(D76,$D$9:$D$142,1))</f>
        <v/>
      </c>
      <c r="D76" s="25" t="str">
        <f>IF(P76="C",A76,"")</f>
        <v/>
      </c>
      <c r="E76" s="5" t="s">
        <v>246</v>
      </c>
      <c r="G76" s="15"/>
      <c r="H76" s="12">
        <f>'ExhA&amp;B'!D79</f>
        <v>0</v>
      </c>
      <c r="J76" s="12">
        <f>IF(ISNA(INDEX('2023PKG'!$1:$1048576,MATCH($B76,'2023PKG'!$A:$A,0),MATCH($E$2,'2023PKG'!$1:$1,0))),0,(INDEX('2023PKG'!$1:$1048576,MATCH($B76,'2023PKG'!$A:$A,0),MATCH($E$2,'2023PKG'!$1:$1,0))))</f>
        <v>153959661.27000001</v>
      </c>
      <c r="L76" s="11">
        <f>H76-J76</f>
        <v>-153959661.27000001</v>
      </c>
      <c r="N76" s="17">
        <f>IF(J76=0,0,L76/J76)</f>
        <v>-1</v>
      </c>
      <c r="P76" s="61" t="s">
        <v>480</v>
      </c>
    </row>
    <row r="77" spans="1:17" ht="12.75" customHeight="1">
      <c r="A77" s="24">
        <v>3900</v>
      </c>
      <c r="B77" s="414"/>
      <c r="C77" s="25" t="str">
        <f>IF(D77="","",RANK(D77,$D$6:$D$142,1))</f>
        <v/>
      </c>
      <c r="D77" s="25" t="str">
        <f t="shared" si="22"/>
        <v/>
      </c>
      <c r="E77" s="1" t="s">
        <v>249</v>
      </c>
      <c r="H77" s="12"/>
      <c r="J77" s="12"/>
      <c r="N77" s="17"/>
      <c r="P77" s="61"/>
    </row>
    <row r="78" spans="1:17" ht="12.75" customHeight="1">
      <c r="A78" s="24"/>
      <c r="B78" s="414"/>
      <c r="C78" s="25" t="str">
        <f>IF(D78="","",RANK(D78,$D$6:$D$142,1))</f>
        <v/>
      </c>
      <c r="D78" s="25" t="str">
        <f t="shared" si="22"/>
        <v/>
      </c>
      <c r="E78" s="1" t="s">
        <v>250</v>
      </c>
      <c r="H78" s="12"/>
      <c r="J78" s="12"/>
      <c r="P78" s="20"/>
    </row>
    <row r="79" spans="1:17" ht="12.75" customHeight="1">
      <c r="A79" s="24">
        <v>4000</v>
      </c>
      <c r="B79" s="414">
        <v>2141</v>
      </c>
      <c r="C79" s="25" t="str">
        <f>IF(D79="","",RANK(D79,$D$9:$D$142,1))</f>
        <v/>
      </c>
      <c r="D79" s="25" t="str">
        <f t="shared" si="22"/>
        <v/>
      </c>
      <c r="E79" s="419" t="s">
        <v>251</v>
      </c>
      <c r="H79" s="12">
        <f>'ExhA&amp;B'!D82</f>
        <v>0</v>
      </c>
      <c r="J79" s="12">
        <f>IF(ISNA(INDEX('2023PKG'!$1:$1048576,MATCH($B79,'2023PKG'!$A:$A,0),MATCH($E$2,'2023PKG'!$1:$1,0))),0,(INDEX('2023PKG'!$1:$1048576,MATCH($B79,'2023PKG'!$A:$A,0),MATCH($E$2,'2023PKG'!$1:$1,0))))</f>
        <v>2250</v>
      </c>
      <c r="L79" s="11">
        <f>H79-J79</f>
        <v>-2250</v>
      </c>
      <c r="N79" s="17">
        <f>IF(J79=0,0,L79/J79)</f>
        <v>-1</v>
      </c>
      <c r="P79" s="61" t="s">
        <v>480</v>
      </c>
    </row>
    <row r="80" spans="1:17" ht="12.75" customHeight="1">
      <c r="A80" s="24">
        <v>4050</v>
      </c>
      <c r="B80" s="414">
        <v>2142</v>
      </c>
      <c r="C80" s="25" t="str">
        <f>IF(D80="","",RANK(D80,$D$9:$D$142,1))</f>
        <v/>
      </c>
      <c r="D80" s="25" t="str">
        <f t="shared" si="22"/>
        <v/>
      </c>
      <c r="E80" s="419" t="s">
        <v>254</v>
      </c>
      <c r="H80" s="12">
        <f>'ExhA&amp;B'!D83</f>
        <v>0</v>
      </c>
      <c r="J80" s="12">
        <f>IF(ISNA(INDEX('2023PKG'!$1:$1048576,MATCH($B80,'2023PKG'!$A:$A,0),MATCH($E$2,'2023PKG'!$1:$1,0))),0,(INDEX('2023PKG'!$1:$1048576,MATCH($B80,'2023PKG'!$A:$A,0),MATCH($E$2,'2023PKG'!$1:$1,0))))</f>
        <v>0</v>
      </c>
      <c r="L80" s="11">
        <f>H80-J80</f>
        <v>0</v>
      </c>
      <c r="N80" s="17">
        <f>IF(J80=0,0,L80/J80)</f>
        <v>0</v>
      </c>
      <c r="P80" s="61" t="s">
        <v>480</v>
      </c>
    </row>
    <row r="81" spans="1:16" ht="12.75" customHeight="1">
      <c r="A81" s="24">
        <v>4070</v>
      </c>
      <c r="B81" s="414">
        <v>2143</v>
      </c>
      <c r="C81" s="25" t="str">
        <f>IF(D81="","",RANK(D81,$D$9:$D$142,1))</f>
        <v/>
      </c>
      <c r="D81" s="25" t="str">
        <f t="shared" si="22"/>
        <v/>
      </c>
      <c r="E81" s="419" t="s">
        <v>256</v>
      </c>
      <c r="H81" s="12">
        <f>'ExhA&amp;B'!D84</f>
        <v>0</v>
      </c>
      <c r="J81" s="12">
        <f>IF(ISNA(INDEX('2023PKG'!$1:$1048576,MATCH($B81,'2023PKG'!$A:$A,0),MATCH($E$2,'2023PKG'!$1:$1,0))),0,(INDEX('2023PKG'!$1:$1048576,MATCH($B81,'2023PKG'!$A:$A,0),MATCH($E$2,'2023PKG'!$1:$1,0))))</f>
        <v>0</v>
      </c>
      <c r="L81" s="11">
        <f t="shared" ref="L81:L87" si="29">H81-J81</f>
        <v>0</v>
      </c>
      <c r="N81" s="17">
        <f t="shared" ref="N81:N88" si="30">IF(J81=0,0,L81/J81)</f>
        <v>0</v>
      </c>
      <c r="P81" s="61" t="s">
        <v>480</v>
      </c>
    </row>
    <row r="82" spans="1:16" ht="12.75" customHeight="1">
      <c r="A82" s="24">
        <v>4100</v>
      </c>
      <c r="B82" s="414"/>
      <c r="C82" s="25" t="str">
        <f>IF(D82="","",RANK(D82,$D$6:$D$142,1))</f>
        <v/>
      </c>
      <c r="D82" s="25" t="str">
        <f t="shared" si="22"/>
        <v/>
      </c>
      <c r="E82" s="1" t="s">
        <v>258</v>
      </c>
      <c r="H82" s="12"/>
      <c r="J82" s="12"/>
      <c r="N82" s="17"/>
      <c r="P82" s="61"/>
    </row>
    <row r="83" spans="1:16" ht="12.75" customHeight="1">
      <c r="A83" s="24">
        <v>4150</v>
      </c>
      <c r="B83" s="414">
        <v>2151</v>
      </c>
      <c r="C83" s="25" t="str">
        <f>IF(D83="","",RANK(D83,$D$9:$D$142,1))</f>
        <v/>
      </c>
      <c r="D83" s="25" t="str">
        <f>IF(P83="C",A83,"")</f>
        <v/>
      </c>
      <c r="E83" s="419" t="s">
        <v>251</v>
      </c>
      <c r="H83" s="12">
        <f>'ExhA&amp;B'!D86</f>
        <v>0</v>
      </c>
      <c r="J83" s="12">
        <f>IF(ISNA(INDEX('2023PKG'!$1:$1048576,MATCH($B83,'2023PKG'!$A:$A,0),MATCH($E$2,'2023PKG'!$1:$1,0))),0,(INDEX('2023PKG'!$1:$1048576,MATCH($B83,'2023PKG'!$A:$A,0),MATCH($E$2,'2023PKG'!$1:$1,0))))</f>
        <v>9444.67</v>
      </c>
      <c r="L83" s="11">
        <f>H83-J83</f>
        <v>-9444.67</v>
      </c>
      <c r="N83" s="17">
        <f>IF(J83=0,0,L83/J83)</f>
        <v>-1</v>
      </c>
      <c r="P83" s="61" t="s">
        <v>480</v>
      </c>
    </row>
    <row r="84" spans="1:16" ht="12.75" customHeight="1">
      <c r="A84" s="24">
        <v>4200</v>
      </c>
      <c r="B84" s="414">
        <v>2152</v>
      </c>
      <c r="C84" s="25" t="str">
        <f>IF(D84="","",RANK(D84,$D$9:$D$142,1))</f>
        <v/>
      </c>
      <c r="D84" s="25" t="str">
        <f>IF(P84="C",A84,"")</f>
        <v/>
      </c>
      <c r="E84" s="419" t="s">
        <v>254</v>
      </c>
      <c r="H84" s="12">
        <f>'ExhA&amp;B'!D87</f>
        <v>0</v>
      </c>
      <c r="J84" s="12">
        <f>IF(ISNA(INDEX('2023PKG'!$1:$1048576,MATCH($B84,'2023PKG'!$A:$A,0),MATCH($E$2,'2023PKG'!$1:$1,0))),0,(INDEX('2023PKG'!$1:$1048576,MATCH($B84,'2023PKG'!$A:$A,0),MATCH($E$2,'2023PKG'!$1:$1,0))))</f>
        <v>0</v>
      </c>
      <c r="L84" s="11">
        <f t="shared" si="29"/>
        <v>0</v>
      </c>
      <c r="N84" s="17">
        <f t="shared" si="30"/>
        <v>0</v>
      </c>
      <c r="P84" s="61" t="s">
        <v>480</v>
      </c>
    </row>
    <row r="85" spans="1:16" ht="12.75" customHeight="1">
      <c r="A85" s="24">
        <v>4250</v>
      </c>
      <c r="B85" s="414">
        <v>2153</v>
      </c>
      <c r="C85" s="25" t="str">
        <f>IF(D85="","",RANK(D85,$D$9:$D$142,1))</f>
        <v/>
      </c>
      <c r="D85" s="25" t="str">
        <f>IF(P85="C",A85,"")</f>
        <v/>
      </c>
      <c r="E85" s="419" t="s">
        <v>260</v>
      </c>
      <c r="H85" s="12">
        <f>'ExhA&amp;B'!D88</f>
        <v>0</v>
      </c>
      <c r="J85" s="12">
        <f>IF(ISNA(INDEX('2023PKG'!$1:$1048576,MATCH($B85,'2023PKG'!$A:$A,0),MATCH($E$2,'2023PKG'!$1:$1,0))),0,(INDEX('2023PKG'!$1:$1048576,MATCH($B85,'2023PKG'!$A:$A,0),MATCH($E$2,'2023PKG'!$1:$1,0))))</f>
        <v>5022056.08</v>
      </c>
      <c r="L85" s="11">
        <f t="shared" si="29"/>
        <v>-5022056.08</v>
      </c>
      <c r="N85" s="17">
        <f t="shared" si="30"/>
        <v>-1</v>
      </c>
      <c r="P85" s="61" t="s">
        <v>480</v>
      </c>
    </row>
    <row r="86" spans="1:16" ht="12.75" customHeight="1">
      <c r="A86" s="24">
        <v>4300</v>
      </c>
      <c r="B86" s="414">
        <v>2154</v>
      </c>
      <c r="C86" s="25" t="str">
        <f>IF(D86="","",RANK(D86,$D$9:$D$142,1))</f>
        <v/>
      </c>
      <c r="D86" s="25" t="str">
        <f>IF(P86="C",A86,"")</f>
        <v/>
      </c>
      <c r="E86" s="419" t="s">
        <v>256</v>
      </c>
      <c r="H86" s="12">
        <f>'ExhA&amp;B'!D89</f>
        <v>0</v>
      </c>
      <c r="J86" s="12">
        <f>IF(ISNA(INDEX('2023PKG'!$1:$1048576,MATCH($B86,'2023PKG'!$A:$A,0),MATCH($E$2,'2023PKG'!$1:$1,0))),0,(INDEX('2023PKG'!$1:$1048576,MATCH($B86,'2023PKG'!$A:$A,0),MATCH($E$2,'2023PKG'!$1:$1,0))))</f>
        <v>1977990.46</v>
      </c>
      <c r="L86" s="11">
        <f t="shared" si="29"/>
        <v>-1977990.46</v>
      </c>
      <c r="N86" s="17">
        <f t="shared" si="30"/>
        <v>-1</v>
      </c>
      <c r="P86" s="61" t="s">
        <v>480</v>
      </c>
    </row>
    <row r="87" spans="1:16" ht="12.75" customHeight="1">
      <c r="A87" s="24">
        <v>4350</v>
      </c>
      <c r="B87" s="414">
        <v>2180</v>
      </c>
      <c r="C87" s="25" t="str">
        <f>IF(D87="","",RANK(D87,$D$9:$D$142,1))</f>
        <v/>
      </c>
      <c r="D87" s="25" t="str">
        <f>IF(P87="C",A87,"")</f>
        <v/>
      </c>
      <c r="E87" s="5" t="s">
        <v>261</v>
      </c>
      <c r="H87" s="12">
        <f>'ExhA&amp;B'!D90</f>
        <v>0</v>
      </c>
      <c r="J87" s="12">
        <f>IF(ISNA(INDEX('2023PKG'!$1:$1048576,MATCH($B87,'2023PKG'!$A:$A,0),MATCH($E$2,'2023PKG'!$1:$1,0))),0,(INDEX('2023PKG'!$1:$1048576,MATCH($B87,'2023PKG'!$A:$A,0),MATCH($E$2,'2023PKG'!$1:$1,0))))</f>
        <v>-39640316.270000003</v>
      </c>
      <c r="L87" s="816">
        <f t="shared" si="29"/>
        <v>39640316.270000003</v>
      </c>
      <c r="N87" s="17">
        <f t="shared" si="30"/>
        <v>-1</v>
      </c>
      <c r="P87" s="61" t="s">
        <v>480</v>
      </c>
    </row>
    <row r="88" spans="1:16" ht="12.75" customHeight="1" thickBot="1">
      <c r="A88" s="24">
        <v>4360</v>
      </c>
      <c r="B88" s="414"/>
      <c r="C88" s="25" t="str">
        <f>IF(D88="","",RANK(D88,$D$6:$D$142,1))</f>
        <v/>
      </c>
      <c r="D88" s="25" t="str">
        <f t="shared" si="22"/>
        <v/>
      </c>
      <c r="E88" s="5" t="s">
        <v>264</v>
      </c>
      <c r="H88" s="90">
        <f>SUM(H76:H87)</f>
        <v>0</v>
      </c>
      <c r="J88" s="90">
        <f>SUM(J76:J87)</f>
        <v>121331086.20999999</v>
      </c>
      <c r="L88" s="90">
        <f>H88-J88</f>
        <v>-121331086.20999999</v>
      </c>
      <c r="N88" s="17">
        <f t="shared" si="30"/>
        <v>-1</v>
      </c>
      <c r="P88" s="61"/>
    </row>
    <row r="89" spans="1:16" ht="12.75" customHeight="1" thickTop="1">
      <c r="A89" s="24"/>
      <c r="B89" s="414"/>
      <c r="C89" s="25" t="str">
        <f>IF(D89="","",RANK(D89,$D$6:$D$142,1))</f>
        <v/>
      </c>
      <c r="D89" s="25" t="str">
        <f t="shared" si="22"/>
        <v/>
      </c>
      <c r="E89" s="5"/>
      <c r="H89" s="818"/>
      <c r="I89" s="78"/>
      <c r="J89" s="818"/>
      <c r="K89" s="78"/>
      <c r="L89" s="818"/>
      <c r="N89" s="17"/>
      <c r="P89" s="20"/>
    </row>
    <row r="90" spans="1:16" ht="12.75" customHeight="1">
      <c r="A90" s="24"/>
      <c r="B90" s="414"/>
      <c r="C90" s="25" t="str">
        <f>IF(D90="","",RANK(D90,$D$6:$D$142,1))</f>
        <v/>
      </c>
      <c r="D90" s="25" t="str">
        <f t="shared" si="22"/>
        <v/>
      </c>
      <c r="H90" s="819" t="str">
        <f>IF(H39+H46=H63+H73+H88,"In Bal.","NOT")</f>
        <v>NOT</v>
      </c>
      <c r="I90" s="383"/>
      <c r="J90" s="819" t="str">
        <f>IF(J39+J46=J63+J73+J88,"In Bal.","NOT")</f>
        <v>In Bal.</v>
      </c>
      <c r="K90" s="383"/>
      <c r="L90" s="383"/>
      <c r="M90" s="26"/>
      <c r="N90" s="26"/>
      <c r="P90" s="20"/>
    </row>
    <row r="91" spans="1:16" ht="12.75" customHeight="1">
      <c r="A91" s="24"/>
      <c r="B91" s="414"/>
      <c r="C91" s="25" t="str">
        <f>IF(D91="","",RANK(D91,$D$6:$D$142,1))</f>
        <v/>
      </c>
      <c r="D91" s="25" t="str">
        <f t="shared" si="22"/>
        <v/>
      </c>
      <c r="E91" s="8" t="s">
        <v>481</v>
      </c>
      <c r="H91" s="819"/>
      <c r="J91" s="819"/>
      <c r="P91" s="20"/>
    </row>
    <row r="92" spans="1:16" ht="12.75" customHeight="1">
      <c r="A92" s="24"/>
      <c r="B92" s="414"/>
      <c r="C92" s="25" t="str">
        <f>IF(D92="","",RANK(D92,$D$6:$D$142,1))</f>
        <v/>
      </c>
      <c r="D92" s="25" t="str">
        <f t="shared" si="22"/>
        <v/>
      </c>
      <c r="E92" s="11"/>
      <c r="H92" s="14"/>
      <c r="J92" s="14"/>
      <c r="P92" s="20"/>
    </row>
    <row r="93" spans="1:16" ht="12.75" customHeight="1">
      <c r="A93" s="24"/>
      <c r="B93" s="414"/>
      <c r="C93" s="25"/>
      <c r="D93" s="25"/>
      <c r="E93" s="7" t="s">
        <v>267</v>
      </c>
      <c r="H93" s="14"/>
      <c r="J93" s="14"/>
      <c r="P93" s="20"/>
    </row>
    <row r="94" spans="1:16" ht="12.75" customHeight="1">
      <c r="A94" s="24"/>
      <c r="B94" s="414"/>
      <c r="C94" s="25" t="str">
        <f>IF(D94="","",RANK(D94,$D$6:$D$142,1))</f>
        <v/>
      </c>
      <c r="D94" s="25" t="str">
        <f t="shared" si="22"/>
        <v/>
      </c>
      <c r="E94" s="7" t="s">
        <v>268</v>
      </c>
      <c r="G94" s="15"/>
      <c r="H94" s="12"/>
      <c r="J94" s="12"/>
      <c r="P94" s="20"/>
    </row>
    <row r="95" spans="1:16" ht="12.75" customHeight="1">
      <c r="A95" s="24">
        <v>4500</v>
      </c>
      <c r="B95" s="414">
        <v>2320</v>
      </c>
      <c r="C95" s="25">
        <f t="shared" ref="C95:C101" si="31">IF(D95="","",RANK(D95,$D$9:$D$142,1))</f>
        <v>3</v>
      </c>
      <c r="D95" s="25">
        <f t="shared" si="22"/>
        <v>4500</v>
      </c>
      <c r="E95" s="5" t="s">
        <v>269</v>
      </c>
      <c r="G95" s="15"/>
      <c r="H95" s="458">
        <f>'ExhA&amp;B'!D98</f>
        <v>0</v>
      </c>
      <c r="J95" s="458">
        <f>IF(ISNA(INDEX('2023PKG'!$1:$1048576,MATCH($B95,'2023PKG'!$A:$A,0),MATCH($E$2,'2023PKG'!$1:$1,0))),0,(INDEX('2023PKG'!$1:$1048576,MATCH($B95,'2023PKG'!$A:$A,0),MATCH($E$2,'2023PKG'!$1:$1,0))))</f>
        <v>5883894.4400000004</v>
      </c>
      <c r="L95" s="78">
        <f t="shared" ref="L95:L110" si="32">H95-J95</f>
        <v>-5883894.4400000004</v>
      </c>
      <c r="N95" s="17">
        <f t="shared" ref="N95:N114" si="33">IF(J95=0,0,L95/J95)</f>
        <v>-1</v>
      </c>
      <c r="P95" s="599" t="str">
        <f t="shared" ref="P95:P101" si="34">IF($H$39=0,"",IF(AND(ABS(L95)&gt;$P$4,ABS(N95)&gt;$P$3),"C",IF(AND(ABS(H95+J95)&gt;0,J95=0,ABS(L95)&gt;$P$4),"C","")))</f>
        <v>C</v>
      </c>
    </row>
    <row r="96" spans="1:16" ht="12.75" customHeight="1">
      <c r="A96" s="24">
        <v>5000</v>
      </c>
      <c r="B96" s="414">
        <v>2360</v>
      </c>
      <c r="C96" s="25" t="str">
        <f t="shared" si="31"/>
        <v/>
      </c>
      <c r="D96" s="25" t="str">
        <f t="shared" si="22"/>
        <v/>
      </c>
      <c r="E96" s="5" t="s">
        <v>482</v>
      </c>
      <c r="H96" s="12">
        <f>'ExhA&amp;B'!D99</f>
        <v>0</v>
      </c>
      <c r="I96" s="78"/>
      <c r="J96" s="12">
        <f>IF(ISNA(INDEX('2023PKG'!$1:$1048576,MATCH($B96,'2023PKG'!$A:$A,0),MATCH($E$2,'2023PKG'!$1:$1,0))),0,(INDEX('2023PKG'!$1:$1048576,MATCH($B96,'2023PKG'!$A:$A,0),MATCH($E$2,'2023PKG'!$1:$1,0))))</f>
        <v>0</v>
      </c>
      <c r="K96" s="78"/>
      <c r="L96" s="11">
        <f t="shared" si="32"/>
        <v>0</v>
      </c>
      <c r="N96" s="17">
        <f t="shared" si="33"/>
        <v>0</v>
      </c>
      <c r="P96" s="599" t="str">
        <f t="shared" si="34"/>
        <v/>
      </c>
    </row>
    <row r="97" spans="1:17" ht="12.75" customHeight="1">
      <c r="A97" s="24">
        <v>5050</v>
      </c>
      <c r="B97" s="414">
        <v>2380</v>
      </c>
      <c r="C97" s="25" t="str">
        <f t="shared" si="31"/>
        <v/>
      </c>
      <c r="D97" s="25" t="str">
        <f t="shared" si="22"/>
        <v/>
      </c>
      <c r="E97" s="5" t="s">
        <v>272</v>
      </c>
      <c r="H97" s="12">
        <f>'ExhA&amp;B'!D100</f>
        <v>0</v>
      </c>
      <c r="J97" s="12">
        <f>IF(ISNA(INDEX('2023PKG'!$1:$1048576,MATCH($B97,'2023PKG'!$A:$A,0),MATCH($E$2,'2023PKG'!$1:$1,0))),0,(INDEX('2023PKG'!$1:$1048576,MATCH($B97,'2023PKG'!$A:$A,0),MATCH($E$2,'2023PKG'!$1:$1,0))))</f>
        <v>0</v>
      </c>
      <c r="L97" s="11">
        <f t="shared" si="32"/>
        <v>0</v>
      </c>
      <c r="N97" s="17">
        <f t="shared" si="33"/>
        <v>0</v>
      </c>
      <c r="P97" s="599" t="str">
        <f t="shared" si="34"/>
        <v/>
      </c>
    </row>
    <row r="98" spans="1:17" ht="12.75" customHeight="1">
      <c r="A98" s="24">
        <v>5100</v>
      </c>
      <c r="B98" s="414">
        <v>2400</v>
      </c>
      <c r="C98" s="25" t="str">
        <f t="shared" si="31"/>
        <v/>
      </c>
      <c r="D98" s="25" t="str">
        <f t="shared" si="22"/>
        <v/>
      </c>
      <c r="E98" s="5" t="s">
        <v>274</v>
      </c>
      <c r="H98" s="12">
        <f>'ExhA&amp;B'!D101</f>
        <v>0</v>
      </c>
      <c r="J98" s="12">
        <f>IF(ISNA(INDEX('2023PKG'!$1:$1048576,MATCH($B98,'2023PKG'!$A:$A,0),MATCH($E$2,'2023PKG'!$1:$1,0))),0,(INDEX('2023PKG'!$1:$1048576,MATCH($B98,'2023PKG'!$A:$A,0),MATCH($E$2,'2023PKG'!$1:$1,0))))</f>
        <v>0</v>
      </c>
      <c r="L98" s="11">
        <f t="shared" si="32"/>
        <v>0</v>
      </c>
      <c r="N98" s="17">
        <f t="shared" si="33"/>
        <v>0</v>
      </c>
      <c r="P98" s="599" t="str">
        <f t="shared" si="34"/>
        <v/>
      </c>
    </row>
    <row r="99" spans="1:17" ht="12.75" customHeight="1">
      <c r="A99" s="24">
        <v>5150</v>
      </c>
      <c r="B99" s="414">
        <v>2310</v>
      </c>
      <c r="C99" s="25" t="str">
        <f t="shared" si="31"/>
        <v/>
      </c>
      <c r="D99" s="25" t="str">
        <f t="shared" si="22"/>
        <v/>
      </c>
      <c r="E99" s="5" t="s">
        <v>276</v>
      </c>
      <c r="H99" s="12">
        <f>'ExhA&amp;B'!D102</f>
        <v>0</v>
      </c>
      <c r="J99" s="12">
        <f>IF(ISNA(INDEX('2023PKG'!$1:$1048576,MATCH($B99,'2023PKG'!$A:$A,0),MATCH($E$2,'2023PKG'!$1:$1,0))),0,(INDEX('2023PKG'!$1:$1048576,MATCH($B99,'2023PKG'!$A:$A,0),MATCH($E$2,'2023PKG'!$1:$1,0))))</f>
        <v>1423884.1</v>
      </c>
      <c r="L99" s="11">
        <f t="shared" si="32"/>
        <v>-1423884.1</v>
      </c>
      <c r="N99" s="17">
        <f t="shared" si="33"/>
        <v>-1</v>
      </c>
      <c r="P99" s="599" t="str">
        <f t="shared" si="34"/>
        <v/>
      </c>
    </row>
    <row r="100" spans="1:17" ht="12.75" customHeight="1">
      <c r="A100" s="24"/>
      <c r="B100" s="414">
        <v>2311</v>
      </c>
      <c r="C100" s="25"/>
      <c r="D100" s="25"/>
      <c r="E100" s="5" t="s">
        <v>277</v>
      </c>
      <c r="H100" s="12">
        <f>'ExhA&amp;B'!D103</f>
        <v>0</v>
      </c>
      <c r="J100" s="12">
        <f>IF(ISNA(INDEX('2023PKG'!$1:$1048576,MATCH($B100,'2023PKG'!$A:$A,0),MATCH($E$2,'2023PKG'!$1:$1,0))),0,(INDEX('2023PKG'!$1:$1048576,MATCH($B100,'2023PKG'!$A:$A,0),MATCH($E$2,'2023PKG'!$1:$1,0))))</f>
        <v>387045.96</v>
      </c>
      <c r="L100" s="11">
        <f t="shared" ref="L100" si="35">H100-J100</f>
        <v>-387045.96</v>
      </c>
      <c r="N100" s="17">
        <f t="shared" ref="N100" si="36">IF(J100=0,0,L100/J100)</f>
        <v>-1</v>
      </c>
      <c r="P100" s="599" t="str">
        <f t="shared" ref="P100" si="37">IF($H$39=0,"",IF(AND(ABS(L100)&gt;$P$4,ABS(N100)&gt;$P$3),"C",IF(AND(ABS(H100+J100)&gt;0,J100=0,ABS(L100)&gt;$P$4),"C","")))</f>
        <v/>
      </c>
      <c r="Q100" s="760" t="s">
        <v>128</v>
      </c>
    </row>
    <row r="101" spans="1:17" ht="12.75" customHeight="1">
      <c r="A101" s="24">
        <v>5200</v>
      </c>
      <c r="B101" s="414">
        <v>2450</v>
      </c>
      <c r="C101" s="25" t="str">
        <f t="shared" si="31"/>
        <v/>
      </c>
      <c r="D101" s="25" t="str">
        <f t="shared" si="22"/>
        <v/>
      </c>
      <c r="E101" s="5" t="s">
        <v>278</v>
      </c>
      <c r="H101" s="12">
        <f>'ExhA&amp;B'!D104</f>
        <v>0</v>
      </c>
      <c r="J101" s="12">
        <f>IF(ISNA(INDEX('2023PKG'!$1:$1048576,MATCH($B101,'2023PKG'!$A:$A,0),MATCH($E$2,'2023PKG'!$1:$1,0))),0,(INDEX('2023PKG'!$1:$1048576,MATCH($B101,'2023PKG'!$A:$A,0),MATCH($E$2,'2023PKG'!$1:$1,0))))</f>
        <v>5547.89</v>
      </c>
      <c r="L101" s="816">
        <f t="shared" si="32"/>
        <v>-5547.89</v>
      </c>
      <c r="N101" s="17">
        <f t="shared" si="33"/>
        <v>-1</v>
      </c>
      <c r="P101" s="599" t="str">
        <f t="shared" si="34"/>
        <v/>
      </c>
    </row>
    <row r="102" spans="1:17" ht="12.75" customHeight="1">
      <c r="A102" s="820">
        <v>5250</v>
      </c>
      <c r="B102" s="821"/>
      <c r="C102" s="25" t="str">
        <f>IF(D102="","",RANK(D102,$D$6:$D$142,1))</f>
        <v/>
      </c>
      <c r="D102" s="25" t="str">
        <f t="shared" si="22"/>
        <v/>
      </c>
      <c r="E102" s="5" t="s">
        <v>279</v>
      </c>
      <c r="H102" s="80">
        <f>SUM(H95:H101)</f>
        <v>0</v>
      </c>
      <c r="J102" s="80">
        <f>SUM(J95:J101)</f>
        <v>7700372.3899999997</v>
      </c>
      <c r="L102" s="80">
        <f t="shared" si="32"/>
        <v>-7700372.3899999997</v>
      </c>
      <c r="N102" s="822">
        <f t="shared" si="33"/>
        <v>-1</v>
      </c>
      <c r="P102" s="20" t="str">
        <f>IF($H$87=0,"",IF(AND(ABS((H102+J102)/($H$87+$J$87))&gt;$P$4,ABS(N102)&gt;$P$3-0.000000001),"C",IF(AND(ABS(H102+J102)&gt;0,J102=0,H102/$H$87&gt;$P$4*2),"C","")))</f>
        <v/>
      </c>
    </row>
    <row r="103" spans="1:17" ht="12.75" customHeight="1">
      <c r="A103" s="24"/>
      <c r="B103" s="414"/>
      <c r="C103" s="25" t="str">
        <f>IF(D103="","",RANK(D103,$D$6:$D$142,1))</f>
        <v/>
      </c>
      <c r="D103" s="25" t="str">
        <f>IF(P103="C",A103,"")</f>
        <v/>
      </c>
      <c r="E103" s="7" t="s">
        <v>280</v>
      </c>
      <c r="H103" s="86"/>
      <c r="J103" s="86"/>
      <c r="L103" s="86"/>
      <c r="N103" s="17"/>
      <c r="P103" s="61"/>
    </row>
    <row r="104" spans="1:17" ht="12.75" customHeight="1">
      <c r="A104" s="24"/>
      <c r="B104" s="414"/>
      <c r="C104" s="25"/>
      <c r="D104" s="25"/>
      <c r="E104" s="7" t="s">
        <v>281</v>
      </c>
      <c r="H104" s="12"/>
      <c r="J104" s="12"/>
      <c r="N104" s="17"/>
      <c r="P104" s="61"/>
    </row>
    <row r="105" spans="1:17" ht="12.75" customHeight="1">
      <c r="A105" s="24">
        <v>5270</v>
      </c>
      <c r="B105" s="414">
        <v>2490</v>
      </c>
      <c r="C105" s="25">
        <f t="shared" ref="C105:C110" si="38">IF(D105="","",RANK(D105,$D$9:$D$142,1))</f>
        <v>4</v>
      </c>
      <c r="D105" s="25">
        <f t="shared" ref="D105:D110" si="39">IF(P105="C",A105,"")</f>
        <v>5270</v>
      </c>
      <c r="E105" s="5" t="s">
        <v>483</v>
      </c>
      <c r="H105" s="12">
        <f>'ExhA&amp;B'!D108</f>
        <v>0</v>
      </c>
      <c r="J105" s="12">
        <f>IF(ISNA(INDEX('2023PKG'!$1:$1048576,MATCH($B105,'2023PKG'!$A:$A,0),MATCH($E$2,'2023PKG'!$1:$1,0))),0,(INDEX('2023PKG'!$1:$1048576,MATCH($B105,'2023PKG'!$A:$A,0),MATCH($E$2,'2023PKG'!$1:$1,0))))</f>
        <v>38511048.969999999</v>
      </c>
      <c r="L105" s="11">
        <f t="shared" si="32"/>
        <v>-38511048.969999999</v>
      </c>
      <c r="N105" s="822">
        <f t="shared" si="33"/>
        <v>-1</v>
      </c>
      <c r="P105" s="18" t="str">
        <f t="shared" ref="P105:P110" si="40">IF($H$39=0,"",IF(AND(ABS(L105)&gt;$P$4,ABS(N105)&gt;$P$3),"C",IF(AND(ABS(H105+J105)&gt;0,J105=0,ABS(L105)&gt;$P$4),"C","")))</f>
        <v>C</v>
      </c>
    </row>
    <row r="106" spans="1:17" ht="12.75" customHeight="1">
      <c r="A106" s="24">
        <v>5280</v>
      </c>
      <c r="B106" s="414">
        <v>2510</v>
      </c>
      <c r="C106" s="25">
        <f t="shared" si="38"/>
        <v>5</v>
      </c>
      <c r="D106" s="25">
        <f t="shared" si="39"/>
        <v>5280</v>
      </c>
      <c r="E106" s="5" t="s">
        <v>283</v>
      </c>
      <c r="H106" s="12">
        <f>'ExhA&amp;B'!D109</f>
        <v>0</v>
      </c>
      <c r="J106" s="12">
        <f>IF(ISNA(INDEX('2023PKG'!$1:$1048576,MATCH($B106,'2023PKG'!$A:$A,0),MATCH($E$2,'2023PKG'!$1:$1,0))),0,(INDEX('2023PKG'!$1:$1048576,MATCH($B106,'2023PKG'!$A:$A,0),MATCH($E$2,'2023PKG'!$1:$1,0))))</f>
        <v>5201099.91</v>
      </c>
      <c r="L106" s="11">
        <f t="shared" si="32"/>
        <v>-5201099.91</v>
      </c>
      <c r="N106" s="822">
        <f>IF(J106=0,0,L106/J106)</f>
        <v>-1</v>
      </c>
      <c r="P106" s="599" t="str">
        <f t="shared" si="40"/>
        <v>C</v>
      </c>
    </row>
    <row r="107" spans="1:17" ht="12.75" customHeight="1">
      <c r="A107" s="24">
        <v>5300</v>
      </c>
      <c r="B107" s="414">
        <v>2520</v>
      </c>
      <c r="C107" s="25">
        <f t="shared" si="38"/>
        <v>6</v>
      </c>
      <c r="D107" s="25">
        <f t="shared" si="39"/>
        <v>5300</v>
      </c>
      <c r="E107" s="5" t="s">
        <v>284</v>
      </c>
      <c r="H107" s="12">
        <f>'ExhA&amp;B'!D110</f>
        <v>0</v>
      </c>
      <c r="J107" s="12">
        <f>IF(ISNA(INDEX('2023PKG'!$1:$1048576,MATCH($B107,'2023PKG'!$A:$A,0),MATCH($E$2,'2023PKG'!$1:$1,0))),0,(INDEX('2023PKG'!$1:$1048576,MATCH($B107,'2023PKG'!$A:$A,0),MATCH($E$2,'2023PKG'!$1:$1,0))))</f>
        <v>7663242.9100000001</v>
      </c>
      <c r="L107" s="11">
        <f t="shared" si="32"/>
        <v>-7663242.9100000001</v>
      </c>
      <c r="N107" s="822">
        <f t="shared" si="33"/>
        <v>-1</v>
      </c>
      <c r="P107" s="599" t="str">
        <f t="shared" si="40"/>
        <v>C</v>
      </c>
    </row>
    <row r="108" spans="1:17" ht="12.75" customHeight="1">
      <c r="A108" s="24">
        <v>5350</v>
      </c>
      <c r="B108" s="414">
        <v>2590</v>
      </c>
      <c r="C108" s="25">
        <f t="shared" si="38"/>
        <v>7</v>
      </c>
      <c r="D108" s="25">
        <f t="shared" si="39"/>
        <v>5350</v>
      </c>
      <c r="E108" s="5" t="s">
        <v>285</v>
      </c>
      <c r="H108" s="12">
        <f>'ExhA&amp;B'!D111</f>
        <v>0</v>
      </c>
      <c r="J108" s="12">
        <f>IF(ISNA(INDEX('2023PKG'!$1:$1048576,MATCH($B108,'2023PKG'!$A:$A,0),MATCH($E$2,'2023PKG'!$1:$1,0))),0,(INDEX('2023PKG'!$1:$1048576,MATCH($B108,'2023PKG'!$A:$A,0),MATCH($E$2,'2023PKG'!$1:$1,0))))</f>
        <v>4197843.13</v>
      </c>
      <c r="L108" s="11">
        <f t="shared" si="32"/>
        <v>-4197843.13</v>
      </c>
      <c r="N108" s="822">
        <f t="shared" si="33"/>
        <v>-1</v>
      </c>
      <c r="P108" s="599" t="str">
        <f t="shared" si="40"/>
        <v>C</v>
      </c>
    </row>
    <row r="109" spans="1:17" ht="12.75" customHeight="1">
      <c r="A109" s="24">
        <v>5400</v>
      </c>
      <c r="B109" s="414">
        <v>2522</v>
      </c>
      <c r="C109" s="25" t="str">
        <f t="shared" si="38"/>
        <v/>
      </c>
      <c r="D109" s="25" t="str">
        <f t="shared" si="39"/>
        <v/>
      </c>
      <c r="E109" s="5" t="s">
        <v>286</v>
      </c>
      <c r="H109" s="12">
        <f>'ExhA&amp;B'!D112</f>
        <v>0</v>
      </c>
      <c r="J109" s="12">
        <f>IF(ISNA(INDEX('2023PKG'!$1:$1048576,MATCH($B109,'2023PKG'!$A:$A,0),MATCH($E$2,'2023PKG'!$1:$1,0))),0,(INDEX('2023PKG'!$1:$1048576,MATCH($B109,'2023PKG'!$A:$A,0),MATCH($E$2,'2023PKG'!$1:$1,0))))</f>
        <v>1597043.6</v>
      </c>
      <c r="L109" s="11">
        <f t="shared" si="32"/>
        <v>-1597043.6</v>
      </c>
      <c r="N109" s="822">
        <f t="shared" si="33"/>
        <v>-1</v>
      </c>
      <c r="P109" s="599" t="str">
        <f t="shared" si="40"/>
        <v/>
      </c>
    </row>
    <row r="110" spans="1:17" ht="12.75" customHeight="1">
      <c r="A110" s="24">
        <v>5450</v>
      </c>
      <c r="B110" s="414">
        <v>2560</v>
      </c>
      <c r="C110" s="25">
        <f t="shared" si="38"/>
        <v>8</v>
      </c>
      <c r="D110" s="25">
        <f t="shared" si="39"/>
        <v>5450</v>
      </c>
      <c r="E110" s="5" t="s">
        <v>287</v>
      </c>
      <c r="H110" s="823">
        <f>'ExhA&amp;B'!D113</f>
        <v>0</v>
      </c>
      <c r="J110" s="12">
        <f>IF(ISNA(INDEX('2023PKG'!$1:$1048576,MATCH($B110,'2023PKG'!$A:$A,0),MATCH($E$2,'2023PKG'!$1:$1,0))),0,(INDEX('2023PKG'!$1:$1048576,MATCH($B110,'2023PKG'!$A:$A,0),MATCH($E$2,'2023PKG'!$1:$1,0))))</f>
        <v>4276355.2300000004</v>
      </c>
      <c r="L110" s="11">
        <f t="shared" si="32"/>
        <v>-4276355.2300000004</v>
      </c>
      <c r="N110" s="822">
        <f t="shared" si="33"/>
        <v>-1</v>
      </c>
      <c r="P110" s="599" t="str">
        <f t="shared" si="40"/>
        <v>C</v>
      </c>
    </row>
    <row r="111" spans="1:17" ht="12.75" customHeight="1">
      <c r="A111" s="820">
        <v>5500</v>
      </c>
      <c r="B111" s="821"/>
      <c r="C111" s="25" t="str">
        <f>IF(D111="","",RANK(D111,$D$6:$D$142,1))</f>
        <v/>
      </c>
      <c r="D111" s="25" t="str">
        <f t="shared" si="22"/>
        <v/>
      </c>
      <c r="E111" s="5" t="s">
        <v>288</v>
      </c>
      <c r="H111" s="79">
        <f>SUM(H105:H110)</f>
        <v>0</v>
      </c>
      <c r="J111" s="80">
        <f>SUM(J105:J110)</f>
        <v>61446633.75</v>
      </c>
      <c r="L111" s="80">
        <f>H111-J111</f>
        <v>-61446633.75</v>
      </c>
      <c r="N111" s="822">
        <f t="shared" si="33"/>
        <v>-1</v>
      </c>
      <c r="P111" s="20"/>
    </row>
    <row r="112" spans="1:17" ht="12.75" customHeight="1">
      <c r="A112" s="820">
        <v>5550</v>
      </c>
      <c r="B112" s="821"/>
      <c r="C112" s="25" t="str">
        <f>IF(D112="","",RANK(D112,$D$6:$D$142,1))</f>
        <v/>
      </c>
      <c r="D112" s="25" t="str">
        <f t="shared" si="22"/>
        <v/>
      </c>
      <c r="E112" s="5" t="s">
        <v>484</v>
      </c>
      <c r="H112" s="80">
        <f>H102-H111</f>
        <v>0</v>
      </c>
      <c r="J112" s="80">
        <f>J102-J111</f>
        <v>-53746261.359999999</v>
      </c>
      <c r="L112" s="80">
        <f>H112-J112</f>
        <v>53746261.359999999</v>
      </c>
      <c r="N112" s="822">
        <f t="shared" si="33"/>
        <v>-1</v>
      </c>
      <c r="P112" s="20"/>
    </row>
    <row r="113" spans="1:17" ht="12.75" customHeight="1">
      <c r="A113" s="24">
        <v>5600</v>
      </c>
      <c r="B113" s="414"/>
      <c r="C113" s="25" t="str">
        <f>IF(D113="","",RANK(D113,$D$6:$D$142,1))</f>
        <v/>
      </c>
      <c r="D113" s="25" t="str">
        <f t="shared" si="22"/>
        <v/>
      </c>
      <c r="E113" s="7" t="s">
        <v>290</v>
      </c>
      <c r="H113" s="86"/>
      <c r="J113" s="86"/>
      <c r="L113" s="86"/>
      <c r="N113" s="17"/>
      <c r="P113" s="20"/>
    </row>
    <row r="114" spans="1:17" ht="12.75" customHeight="1">
      <c r="A114" s="24">
        <v>5700</v>
      </c>
      <c r="B114" s="414">
        <v>2690</v>
      </c>
      <c r="C114" s="25">
        <f t="shared" ref="C114:C125" si="41">IF(D114="","",RANK(D114,$D$9:$D$142,1))</f>
        <v>9</v>
      </c>
      <c r="D114" s="25">
        <f t="shared" si="22"/>
        <v>5700</v>
      </c>
      <c r="E114" s="5" t="s">
        <v>485</v>
      </c>
      <c r="G114" s="15"/>
      <c r="H114" s="12">
        <f>'ExhA&amp;B'!D117</f>
        <v>0</v>
      </c>
      <c r="J114" s="12">
        <f>IF(ISNA(INDEX('2023PKG'!$1:$1048576,MATCH($B114,'2023PKG'!$A:$A,0),MATCH($E$2,'2023PKG'!$1:$1,0))),0,(INDEX('2023PKG'!$1:$1048576,MATCH($B114,'2023PKG'!$A:$A,0),MATCH($E$2,'2023PKG'!$1:$1,0))))</f>
        <v>34140383.359999999</v>
      </c>
      <c r="L114" s="11">
        <f>H114-J114</f>
        <v>-34140383.359999999</v>
      </c>
      <c r="N114" s="17">
        <f t="shared" si="33"/>
        <v>-1</v>
      </c>
      <c r="P114" s="18" t="str">
        <f t="shared" ref="P114:P125" si="42">IF($H$39=0,"",IF(AND(ABS(L114)&gt;$P$4,ABS(N114)&gt;$P$3),"C",IF(AND(ABS(H114+J114)&gt;0,J114=0,ABS(L114)&gt;$P$4),"C","")))</f>
        <v>C</v>
      </c>
    </row>
    <row r="115" spans="1:17" ht="12.75" customHeight="1">
      <c r="A115" s="24"/>
      <c r="B115" s="414" t="s">
        <v>292</v>
      </c>
      <c r="C115" s="25"/>
      <c r="D115" s="25"/>
      <c r="E115" s="5" t="s">
        <v>486</v>
      </c>
      <c r="G115" s="15"/>
      <c r="H115" s="12">
        <f>'ExhA&amp;B'!D118</f>
        <v>0</v>
      </c>
      <c r="J115" s="12">
        <f>IF(ISNA(INDEX('2023PKG'!$1:$1048576,MATCH($B115,'2023PKG'!$A:$A,0),MATCH($E$2,'2023PKG'!$1:$1,0))),0,(INDEX('2023PKG'!$1:$1048576,MATCH($B115,'2023PKG'!$A:$A,0),MATCH($E$2,'2023PKG'!$1:$1,0))))</f>
        <v>0</v>
      </c>
      <c r="L115" s="11">
        <f>H115-J115</f>
        <v>0</v>
      </c>
      <c r="N115" s="17">
        <f t="shared" ref="N115" si="43">IF(J115=0,0,L115/J115)</f>
        <v>0</v>
      </c>
      <c r="P115" s="18" t="str">
        <f t="shared" ref="P115" si="44">IF($H$39=0,"",IF(AND(ABS(L115)&gt;$P$4,ABS(N115)&gt;$P$3),"C",IF(AND(ABS(H115+J115)&gt;0,J115=0,ABS(L115)&gt;$P$4),"C","")))</f>
        <v/>
      </c>
    </row>
    <row r="116" spans="1:17" ht="12.75" customHeight="1">
      <c r="A116" s="24">
        <v>5800</v>
      </c>
      <c r="B116" s="414">
        <v>2691</v>
      </c>
      <c r="C116" s="25">
        <f t="shared" si="41"/>
        <v>10</v>
      </c>
      <c r="D116" s="25">
        <f t="shared" si="22"/>
        <v>5800</v>
      </c>
      <c r="E116" s="5" t="s">
        <v>294</v>
      </c>
      <c r="H116" s="12">
        <f>'ExhA&amp;B'!D119</f>
        <v>0</v>
      </c>
      <c r="J116" s="12">
        <f>IF(ISNA(INDEX('2023PKG'!$1:$1048576,MATCH($B116,'2023PKG'!$A:$A,0),MATCH($E$2,'2023PKG'!$1:$1,0))),0,(INDEX('2023PKG'!$1:$1048576,MATCH($B116,'2023PKG'!$A:$A,0),MATCH($E$2,'2023PKG'!$1:$1,0))))</f>
        <v>7842646</v>
      </c>
      <c r="L116" s="11">
        <f t="shared" ref="L116:L130" si="45">H116-J116</f>
        <v>-7842646</v>
      </c>
      <c r="N116" s="17">
        <f t="shared" ref="N116:N130" si="46">IF(J116=0,0,L116/J116)</f>
        <v>-1</v>
      </c>
      <c r="P116" s="599" t="str">
        <f t="shared" si="42"/>
        <v>C</v>
      </c>
    </row>
    <row r="117" spans="1:17" ht="12.75" customHeight="1">
      <c r="A117" s="24">
        <v>5850</v>
      </c>
      <c r="B117" s="414">
        <v>2692</v>
      </c>
      <c r="C117" s="25">
        <f t="shared" si="41"/>
        <v>11</v>
      </c>
      <c r="D117" s="25">
        <f t="shared" si="22"/>
        <v>5850</v>
      </c>
      <c r="E117" s="5" t="s">
        <v>487</v>
      </c>
      <c r="H117" s="12">
        <f>'ExhA&amp;B'!D120</f>
        <v>0</v>
      </c>
      <c r="J117" s="12">
        <f>IF(ISNA(INDEX('2023PKG'!$1:$1048576,MATCH($B117,'2023PKG'!$A:$A,0),MATCH($E$2,'2023PKG'!$1:$1,0))),0,(INDEX('2023PKG'!$1:$1048576,MATCH($B117,'2023PKG'!$A:$A,0),MATCH($E$2,'2023PKG'!$1:$1,0))))</f>
        <v>12839169.73</v>
      </c>
      <c r="L117" s="11">
        <f t="shared" si="45"/>
        <v>-12839169.73</v>
      </c>
      <c r="N117" s="17">
        <f t="shared" si="46"/>
        <v>-1</v>
      </c>
      <c r="P117" s="18" t="str">
        <f t="shared" si="42"/>
        <v>C</v>
      </c>
    </row>
    <row r="118" spans="1:17" ht="12.75" customHeight="1">
      <c r="A118" s="24"/>
      <c r="B118" s="414">
        <v>2701</v>
      </c>
      <c r="C118" s="25"/>
      <c r="D118" s="25"/>
      <c r="E118" s="5" t="s">
        <v>297</v>
      </c>
      <c r="H118" s="12">
        <f>'ExhA&amp;B'!D121</f>
        <v>0</v>
      </c>
      <c r="J118" s="12">
        <f>IF(ISNA(INDEX('2023PKG'!$1:$1048576,MATCH($B118,'2023PKG'!$A:$A,0),MATCH($E$2,'2023PKG'!$1:$1,0))),0,(INDEX('2023PKG'!$1:$1048576,MATCH($B118,'2023PKG'!$A:$A,0),MATCH($E$2,'2023PKG'!$1:$1,0))))</f>
        <v>3861445.51</v>
      </c>
      <c r="L118" s="11">
        <f t="shared" ref="L118" si="47">H118-J118</f>
        <v>-3861445.51</v>
      </c>
      <c r="N118" s="17">
        <f t="shared" ref="N118" si="48">IF(J118=0,0,L118/J118)</f>
        <v>-1</v>
      </c>
      <c r="P118" s="18" t="str">
        <f t="shared" ref="P118" si="49">IF($H$39=0,"",IF(AND(ABS(L118)&gt;$P$4,ABS(N118)&gt;$P$3),"C",IF(AND(ABS(H118+J118)&gt;0,J118=0,ABS(L118)&gt;$P$4),"C","")))</f>
        <v>C</v>
      </c>
    </row>
    <row r="119" spans="1:17" ht="12.75" customHeight="1">
      <c r="A119" s="24">
        <v>6000</v>
      </c>
      <c r="B119" s="414">
        <v>2710</v>
      </c>
      <c r="C119" s="25" t="str">
        <f t="shared" si="41"/>
        <v/>
      </c>
      <c r="D119" s="25" t="str">
        <f t="shared" si="22"/>
        <v/>
      </c>
      <c r="E119" s="5" t="s">
        <v>299</v>
      </c>
      <c r="H119" s="12">
        <f>'ExhA&amp;B'!D122</f>
        <v>0</v>
      </c>
      <c r="J119" s="12">
        <f>IF(ISNA(INDEX('2023PKG'!$1:$1048576,MATCH($B119,'2023PKG'!$A:$A,0),MATCH($E$2,'2023PKG'!$1:$1,0))),0,(INDEX('2023PKG'!$1:$1048576,MATCH($B119,'2023PKG'!$A:$A,0),MATCH($E$2,'2023PKG'!$1:$1,0))))</f>
        <v>622862.53</v>
      </c>
      <c r="L119" s="11">
        <f t="shared" si="45"/>
        <v>-622862.53</v>
      </c>
      <c r="N119" s="17">
        <f t="shared" si="46"/>
        <v>-1</v>
      </c>
      <c r="P119" s="599" t="str">
        <f t="shared" si="42"/>
        <v/>
      </c>
    </row>
    <row r="120" spans="1:17" ht="12.75" customHeight="1">
      <c r="A120" s="24"/>
      <c r="B120" s="414">
        <v>2711</v>
      </c>
      <c r="C120" s="25"/>
      <c r="D120" s="25"/>
      <c r="E120" s="5" t="s">
        <v>300</v>
      </c>
      <c r="H120" s="12">
        <f>'ExhA&amp;B'!D123</f>
        <v>44520</v>
      </c>
      <c r="J120" s="12">
        <f>IF(ISNA(INDEX('2023PKG'!$1:$1048576,MATCH($B120,'2023PKG'!$A:$A,0),MATCH($E$2,'2023PKG'!$1:$1,0))),0,(INDEX('2023PKG'!$1:$1048576,MATCH($B120,'2023PKG'!$A:$A,0),MATCH($E$2,'2023PKG'!$1:$1,0))))</f>
        <v>229477</v>
      </c>
      <c r="L120" s="11">
        <f t="shared" si="45"/>
        <v>-184957</v>
      </c>
      <c r="N120" s="17">
        <f t="shared" si="46"/>
        <v>-0.80600000000000005</v>
      </c>
      <c r="P120" s="599" t="str">
        <f t="shared" si="42"/>
        <v/>
      </c>
    </row>
    <row r="121" spans="1:17" ht="12.75" customHeight="1">
      <c r="A121" s="24">
        <v>6050</v>
      </c>
      <c r="B121" s="414">
        <v>2760</v>
      </c>
      <c r="C121" s="25" t="str">
        <f t="shared" si="41"/>
        <v/>
      </c>
      <c r="D121" s="25" t="str">
        <f t="shared" si="22"/>
        <v/>
      </c>
      <c r="E121" s="5" t="s">
        <v>301</v>
      </c>
      <c r="H121" s="12">
        <f>'ExhA&amp;B'!D124</f>
        <v>0</v>
      </c>
      <c r="J121" s="12">
        <f>IF(ISNA(INDEX('2023PKG'!$1:$1048576,MATCH($B121,'2023PKG'!$A:$A,0),MATCH($E$2,'2023PKG'!$1:$1,0))),0,(INDEX('2023PKG'!$1:$1048576,MATCH($B121,'2023PKG'!$A:$A,0),MATCH($E$2,'2023PKG'!$1:$1,0))))</f>
        <v>406139.84</v>
      </c>
      <c r="L121" s="11">
        <f t="shared" si="45"/>
        <v>-406139.84</v>
      </c>
      <c r="N121" s="17">
        <f t="shared" si="46"/>
        <v>-1</v>
      </c>
      <c r="P121" s="599" t="str">
        <f t="shared" si="42"/>
        <v/>
      </c>
    </row>
    <row r="122" spans="1:17" ht="12.75" customHeight="1">
      <c r="A122" s="24">
        <v>6100</v>
      </c>
      <c r="B122" s="414">
        <v>2720</v>
      </c>
      <c r="C122" s="25" t="str">
        <f t="shared" si="41"/>
        <v/>
      </c>
      <c r="D122" s="25" t="str">
        <f t="shared" si="22"/>
        <v/>
      </c>
      <c r="E122" s="5" t="s">
        <v>302</v>
      </c>
      <c r="H122" s="12">
        <f>'ExhA&amp;B'!D125</f>
        <v>0</v>
      </c>
      <c r="J122" s="12">
        <f>IF(ISNA(INDEX('2023PKG'!$1:$1048576,MATCH($B122,'2023PKG'!$A:$A,0),MATCH($E$2,'2023PKG'!$1:$1,0))),0,(INDEX('2023PKG'!$1:$1048576,MATCH($B122,'2023PKG'!$A:$A,0),MATCH($E$2,'2023PKG'!$1:$1,0))))</f>
        <v>-23786.41</v>
      </c>
      <c r="L122" s="11">
        <f t="shared" si="45"/>
        <v>23786.41</v>
      </c>
      <c r="N122" s="822">
        <f t="shared" si="46"/>
        <v>-1</v>
      </c>
      <c r="P122" s="599" t="str">
        <f t="shared" si="42"/>
        <v/>
      </c>
    </row>
    <row r="123" spans="1:17" ht="12.75" customHeight="1">
      <c r="A123" s="24"/>
      <c r="B123" s="414">
        <v>2721</v>
      </c>
      <c r="C123" s="25"/>
      <c r="D123" s="25"/>
      <c r="E123" s="5" t="s">
        <v>303</v>
      </c>
      <c r="H123" s="12">
        <f>'ExhA&amp;B'!D126</f>
        <v>0</v>
      </c>
      <c r="J123" s="12">
        <f>IF(ISNA(INDEX('2023PKG'!$1:$1048576,MATCH($B123,'2023PKG'!$A:$A,0),MATCH($E$2,'2023PKG'!$1:$1,0))),0,(INDEX('2023PKG'!$1:$1048576,MATCH($B123,'2023PKG'!$A:$A,0),MATCH($E$2,'2023PKG'!$1:$1,0))))</f>
        <v>51589.06</v>
      </c>
      <c r="L123" s="11">
        <f t="shared" ref="L123" si="50">H123-J123</f>
        <v>-51589.06</v>
      </c>
      <c r="N123" s="822">
        <f t="shared" ref="N123" si="51">IF(J123=0,0,L123/J123)</f>
        <v>-1</v>
      </c>
      <c r="P123" s="599" t="str">
        <f t="shared" ref="P123" si="52">IF($H$39=0,"",IF(AND(ABS(L123)&gt;$P$4,ABS(N123)&gt;$P$3),"C",IF(AND(ABS(H123+J123)&gt;0,J123=0,ABS(L123)&gt;$P$4),"C","")))</f>
        <v/>
      </c>
      <c r="Q123" s="760" t="s">
        <v>128</v>
      </c>
    </row>
    <row r="124" spans="1:17" ht="12.75" customHeight="1">
      <c r="A124" s="24">
        <v>6125</v>
      </c>
      <c r="B124" s="414">
        <v>2800</v>
      </c>
      <c r="C124" s="25" t="str">
        <f t="shared" si="41"/>
        <v/>
      </c>
      <c r="D124" s="25" t="str">
        <f t="shared" si="22"/>
        <v/>
      </c>
      <c r="E124" s="5" t="s">
        <v>304</v>
      </c>
      <c r="H124" s="12">
        <f>'ExhA&amp;B'!D127</f>
        <v>0</v>
      </c>
      <c r="J124" s="12">
        <f>IF(ISNA(INDEX('2023PKG'!$1:$1048576,MATCH($B124,'2023PKG'!$A:$A,0),MATCH($E$2,'2023PKG'!$1:$1,0))),0,(INDEX('2023PKG'!$1:$1048576,MATCH($B124,'2023PKG'!$A:$A,0),MATCH($E$2,'2023PKG'!$1:$1,0))))</f>
        <v>56801.4</v>
      </c>
      <c r="L124" s="11">
        <f>H124-J124</f>
        <v>-56801.4</v>
      </c>
      <c r="N124" s="17">
        <f>IF(J124=0,0,L124/J124)</f>
        <v>-1</v>
      </c>
      <c r="P124" s="599" t="str">
        <f t="shared" si="42"/>
        <v/>
      </c>
    </row>
    <row r="125" spans="1:17" ht="12.75" customHeight="1">
      <c r="A125" s="24">
        <v>6150</v>
      </c>
      <c r="B125" s="414">
        <v>2810</v>
      </c>
      <c r="C125" s="25" t="str">
        <f t="shared" si="41"/>
        <v/>
      </c>
      <c r="D125" s="25" t="str">
        <f t="shared" si="22"/>
        <v/>
      </c>
      <c r="E125" s="5" t="s">
        <v>305</v>
      </c>
      <c r="H125" s="823">
        <f>'ExhA&amp;B'!D128</f>
        <v>0</v>
      </c>
      <c r="J125" s="12">
        <f>IF(ISNA(INDEX('2023PKG'!$1:$1048576,MATCH($B125,'2023PKG'!$A:$A,0),MATCH($E$2,'2023PKG'!$1:$1,0))),0,(INDEX('2023PKG'!$1:$1048576,MATCH($B125,'2023PKG'!$A:$A,0),MATCH($E$2,'2023PKG'!$1:$1,0))))</f>
        <v>-121180.76</v>
      </c>
      <c r="L125" s="11">
        <f t="shared" si="45"/>
        <v>121180.76</v>
      </c>
      <c r="N125" s="822">
        <f t="shared" si="46"/>
        <v>-1</v>
      </c>
      <c r="P125" s="599" t="str">
        <f t="shared" si="42"/>
        <v/>
      </c>
    </row>
    <row r="126" spans="1:17" ht="12.75" customHeight="1">
      <c r="A126" s="820">
        <v>6200</v>
      </c>
      <c r="B126" s="821"/>
      <c r="C126" s="25" t="str">
        <f t="shared" ref="C126:C136" si="53">IF(D126="","",RANK(D126,$D$6:$D$142,1))</f>
        <v/>
      </c>
      <c r="D126" s="25" t="str">
        <f t="shared" si="22"/>
        <v/>
      </c>
      <c r="E126" s="5" t="s">
        <v>306</v>
      </c>
      <c r="H126" s="79">
        <f>SUM(H114:H125)</f>
        <v>44520</v>
      </c>
      <c r="J126" s="80">
        <f>SUM(J114:J125)</f>
        <v>59905547.259999998</v>
      </c>
      <c r="L126" s="80">
        <f>H126-J126</f>
        <v>-59861027.259999998</v>
      </c>
      <c r="N126" s="822">
        <f t="shared" si="46"/>
        <v>-0.99929999999999997</v>
      </c>
      <c r="P126" s="20"/>
    </row>
    <row r="127" spans="1:17" ht="12.75" customHeight="1">
      <c r="A127" s="24">
        <v>6250</v>
      </c>
      <c r="B127" s="414"/>
      <c r="C127" s="25" t="str">
        <f t="shared" si="53"/>
        <v/>
      </c>
      <c r="D127" s="25" t="str">
        <f t="shared" si="22"/>
        <v/>
      </c>
      <c r="E127" s="5" t="s">
        <v>307</v>
      </c>
      <c r="H127" s="86">
        <f>H112+H126</f>
        <v>44520</v>
      </c>
      <c r="J127" s="86">
        <f>J112+J126</f>
        <v>6159285.9000000004</v>
      </c>
      <c r="L127" s="824">
        <f>H127-J127</f>
        <v>-6114765.9000000004</v>
      </c>
      <c r="N127" s="17">
        <f>IF(J127=0,0,L127/J127)</f>
        <v>-0.99280000000000002</v>
      </c>
      <c r="P127" s="61"/>
    </row>
    <row r="128" spans="1:17" ht="12.75" customHeight="1">
      <c r="A128" s="24">
        <v>6300</v>
      </c>
      <c r="B128" s="414">
        <v>2870</v>
      </c>
      <c r="C128" s="25" t="str">
        <f t="shared" si="53"/>
        <v/>
      </c>
      <c r="D128" s="25" t="str">
        <f>IF(P128="C",A128,"")</f>
        <v/>
      </c>
      <c r="E128" s="5" t="s">
        <v>308</v>
      </c>
      <c r="H128" s="12">
        <f>'ExhA&amp;B'!D131</f>
        <v>0</v>
      </c>
      <c r="J128" s="12">
        <f>IF(ISNA(INDEX('2023PKG'!$1:$1048576,MATCH($B128,'2023PKG'!$A:$A,0),MATCH($E$2,'2023PKG'!$1:$1,0))),0,(INDEX('2023PKG'!$1:$1048576,MATCH($B128,'2023PKG'!$A:$A,0),MATCH($E$2,'2023PKG'!$1:$1,0))))</f>
        <v>154663.76999999999</v>
      </c>
      <c r="L128" s="86">
        <f>H128-J128</f>
        <v>-154663.76999999999</v>
      </c>
      <c r="N128" s="17">
        <f>IF(J128=0,0,L128/J128)</f>
        <v>-1</v>
      </c>
      <c r="P128" s="599" t="str">
        <f t="shared" ref="P128:P134" si="54">IF($H$39=0,"",IF(AND(ABS(L128)&gt;$P$4,ABS(N128)&gt;$P$3),"C",IF(AND(ABS(H128+J128)&gt;0,J128=0,ABS(L128)&gt;$P$4),"C","")))</f>
        <v/>
      </c>
    </row>
    <row r="129" spans="1:16" ht="12.75" customHeight="1">
      <c r="A129" s="24">
        <v>6325</v>
      </c>
      <c r="B129" s="414">
        <v>2860</v>
      </c>
      <c r="C129" s="25" t="str">
        <f t="shared" si="53"/>
        <v/>
      </c>
      <c r="D129" s="25" t="str">
        <f t="shared" si="22"/>
        <v/>
      </c>
      <c r="E129" s="5" t="s">
        <v>309</v>
      </c>
      <c r="H129" s="12">
        <f>'ExhA&amp;B'!D132</f>
        <v>0</v>
      </c>
      <c r="J129" s="12">
        <f>IF(ISNA(INDEX('2023PKG'!$1:$1048576,MATCH($B129,'2023PKG'!$A:$A,0),MATCH($E$2,'2023PKG'!$1:$1,0))),0,(INDEX('2023PKG'!$1:$1048576,MATCH($B129,'2023PKG'!$A:$A,0),MATCH($E$2,'2023PKG'!$1:$1,0))))</f>
        <v>0</v>
      </c>
      <c r="L129" s="86">
        <f>H129-J129</f>
        <v>0</v>
      </c>
      <c r="N129" s="17">
        <f>IF(J129=0,0,L129/J129)</f>
        <v>0</v>
      </c>
      <c r="P129" s="599" t="str">
        <f t="shared" si="54"/>
        <v/>
      </c>
    </row>
    <row r="130" spans="1:16" ht="12.75" customHeight="1">
      <c r="A130" s="24">
        <v>6350</v>
      </c>
      <c r="B130" s="414">
        <v>2880</v>
      </c>
      <c r="C130" s="25" t="str">
        <f t="shared" si="53"/>
        <v/>
      </c>
      <c r="D130" s="25" t="str">
        <f t="shared" si="22"/>
        <v/>
      </c>
      <c r="E130" s="5" t="s">
        <v>488</v>
      </c>
      <c r="H130" s="12">
        <f>'ExhA&amp;B'!D133</f>
        <v>0</v>
      </c>
      <c r="J130" s="12">
        <f>IF(ISNA(INDEX('2023PKG'!$1:$1048576,MATCH($B130,'2023PKG'!$A:$A,0),MATCH($E$2,'2023PKG'!$1:$1,0))),0,(INDEX('2023PKG'!$1:$1048576,MATCH($B130,'2023PKG'!$A:$A,0),MATCH($E$2,'2023PKG'!$1:$1,0))))</f>
        <v>486566.66</v>
      </c>
      <c r="L130" s="11">
        <f t="shared" si="45"/>
        <v>-486566.66</v>
      </c>
      <c r="N130" s="17">
        <f t="shared" si="46"/>
        <v>-1</v>
      </c>
      <c r="P130" s="599" t="str">
        <f t="shared" si="54"/>
        <v/>
      </c>
    </row>
    <row r="131" spans="1:16" ht="12.75" customHeight="1">
      <c r="A131" s="24">
        <v>6400</v>
      </c>
      <c r="B131" s="414">
        <v>2890</v>
      </c>
      <c r="C131" s="25">
        <f t="shared" si="53"/>
        <v>12</v>
      </c>
      <c r="D131" s="25">
        <f t="shared" si="22"/>
        <v>6400</v>
      </c>
      <c r="E131" s="5" t="s">
        <v>312</v>
      </c>
      <c r="H131" s="12">
        <f>'ExhA&amp;B'!D134</f>
        <v>0</v>
      </c>
      <c r="J131" s="12">
        <f>IF(ISNA(INDEX('2023PKG'!$1:$1048576,MATCH($B131,'2023PKG'!$A:$A,0),MATCH($E$2,'2023PKG'!$1:$1,0))),0,(INDEX('2023PKG'!$1:$1048576,MATCH($B131,'2023PKG'!$A:$A,0),MATCH($E$2,'2023PKG'!$1:$1,0))))</f>
        <v>5993069.8300000001</v>
      </c>
      <c r="L131" s="11">
        <f>H131-J131</f>
        <v>-5993069.8300000001</v>
      </c>
      <c r="N131" s="17">
        <f t="shared" ref="N131:N139" si="55">IF(J131=0,0,L131/J131)</f>
        <v>-1</v>
      </c>
      <c r="P131" s="599" t="str">
        <f t="shared" si="54"/>
        <v>C</v>
      </c>
    </row>
    <row r="132" spans="1:16" ht="12.75" customHeight="1">
      <c r="A132" s="24">
        <v>6450</v>
      </c>
      <c r="B132" s="414">
        <v>2900</v>
      </c>
      <c r="C132" s="25" t="str">
        <f t="shared" si="53"/>
        <v/>
      </c>
      <c r="D132" s="25" t="str">
        <f t="shared" si="22"/>
        <v/>
      </c>
      <c r="E132" s="5" t="s">
        <v>313</v>
      </c>
      <c r="H132" s="12">
        <f>'ExhA&amp;B'!D135</f>
        <v>0</v>
      </c>
      <c r="J132" s="12">
        <f>IF(ISNA(INDEX('2023PKG'!$1:$1048576,MATCH($B132,'2023PKG'!$A:$A,0),MATCH($E$2,'2023PKG'!$1:$1,0))),0,(INDEX('2023PKG'!$1:$1048576,MATCH($B132,'2023PKG'!$A:$A,0),MATCH($E$2,'2023PKG'!$1:$1,0))))</f>
        <v>0</v>
      </c>
      <c r="L132" s="11">
        <f>H132-J132</f>
        <v>0</v>
      </c>
      <c r="N132" s="17">
        <f t="shared" si="55"/>
        <v>0</v>
      </c>
      <c r="P132" s="599" t="str">
        <f t="shared" si="54"/>
        <v/>
      </c>
    </row>
    <row r="133" spans="1:16" ht="12.75" customHeight="1">
      <c r="A133" s="24">
        <v>6550</v>
      </c>
      <c r="B133" s="414">
        <v>2950</v>
      </c>
      <c r="C133" s="25" t="str">
        <f t="shared" si="53"/>
        <v/>
      </c>
      <c r="D133" s="25" t="str">
        <f t="shared" si="22"/>
        <v/>
      </c>
      <c r="E133" s="5" t="s">
        <v>314</v>
      </c>
      <c r="H133" s="12">
        <f>'ExhA&amp;B'!D136</f>
        <v>0</v>
      </c>
      <c r="J133" s="12">
        <f>IF(ISNA(INDEX('2023PKG'!$1:$1048576,MATCH($B133,'2023PKG'!$A:$A,0),MATCH($E$2,'2023PKG'!$1:$1,0))),0,(INDEX('2023PKG'!$1:$1048576,MATCH($B133,'2023PKG'!$A:$A,0),MATCH($E$2,'2023PKG'!$1:$1,0))))</f>
        <v>0</v>
      </c>
      <c r="L133" s="11">
        <f>H133-J133</f>
        <v>0</v>
      </c>
      <c r="N133" s="822">
        <f t="shared" si="55"/>
        <v>0</v>
      </c>
      <c r="P133" s="599" t="str">
        <f t="shared" si="54"/>
        <v/>
      </c>
    </row>
    <row r="134" spans="1:16" ht="12.75" customHeight="1">
      <c r="A134" s="24">
        <v>6600</v>
      </c>
      <c r="B134" s="414">
        <v>2951</v>
      </c>
      <c r="C134" s="25" t="str">
        <f t="shared" si="53"/>
        <v/>
      </c>
      <c r="D134" s="25" t="str">
        <f t="shared" si="22"/>
        <v/>
      </c>
      <c r="E134" s="5" t="s">
        <v>315</v>
      </c>
      <c r="H134" s="823">
        <f>'ExhA&amp;B'!D137</f>
        <v>0</v>
      </c>
      <c r="J134" s="12">
        <f>IF(ISNA(INDEX('2023PKG'!$1:$1048576,MATCH($B134,'2023PKG'!$A:$A,0),MATCH($E$2,'2023PKG'!$1:$1,0))),0,(INDEX('2023PKG'!$1:$1048576,MATCH($B134,'2023PKG'!$A:$A,0),MATCH($E$2,'2023PKG'!$1:$1,0))))</f>
        <v>0</v>
      </c>
      <c r="L134" s="816">
        <f>H134-J134</f>
        <v>0</v>
      </c>
      <c r="N134" s="822">
        <f t="shared" si="55"/>
        <v>0</v>
      </c>
      <c r="P134" s="599" t="str">
        <f t="shared" si="54"/>
        <v/>
      </c>
    </row>
    <row r="135" spans="1:16" ht="12.75" customHeight="1">
      <c r="A135" s="820">
        <v>6650</v>
      </c>
      <c r="B135" s="821"/>
      <c r="C135" s="25" t="str">
        <f t="shared" si="53"/>
        <v/>
      </c>
      <c r="D135" s="25" t="str">
        <f t="shared" si="22"/>
        <v/>
      </c>
      <c r="E135" s="5" t="s">
        <v>316</v>
      </c>
      <c r="H135" s="12">
        <f>SUM(H127:H134)</f>
        <v>44520</v>
      </c>
      <c r="J135" s="800">
        <f>SUM(J127:J134)</f>
        <v>12793586.16</v>
      </c>
      <c r="L135" s="11">
        <f>H135-J135</f>
        <v>-12749066.16</v>
      </c>
      <c r="N135" s="822">
        <f t="shared" si="55"/>
        <v>-0.99650000000000005</v>
      </c>
      <c r="P135" s="20"/>
    </row>
    <row r="136" spans="1:16" ht="12.75" customHeight="1">
      <c r="A136" s="24">
        <v>6700</v>
      </c>
      <c r="B136" s="414"/>
      <c r="C136" s="25" t="str">
        <f t="shared" si="53"/>
        <v/>
      </c>
      <c r="D136" s="25" t="str">
        <f t="shared" si="22"/>
        <v/>
      </c>
      <c r="E136" s="363" t="s">
        <v>245</v>
      </c>
      <c r="H136" s="12"/>
      <c r="J136" s="12"/>
      <c r="N136" s="17"/>
      <c r="P136" s="61"/>
    </row>
    <row r="137" spans="1:16" ht="12.75" customHeight="1">
      <c r="A137" s="24">
        <v>6750</v>
      </c>
      <c r="B137" s="414">
        <v>2980</v>
      </c>
      <c r="C137" s="25" t="str">
        <f>IF(D137="","",RANK(D137,$D$9:$D$142,1))</f>
        <v/>
      </c>
      <c r="D137" s="25" t="str">
        <f>IF(O137="C",A137,"")</f>
        <v/>
      </c>
      <c r="E137" s="5" t="s">
        <v>317</v>
      </c>
      <c r="H137" s="12">
        <f>'ExhA&amp;B'!D140</f>
        <v>121331086</v>
      </c>
      <c r="J137" s="12">
        <f>IF(ISNA(INDEX('2023PKG'!$1:$1048576,MATCH($B137,'2023PKG'!$A:$A,0),MATCH($E$2,'2023PKG'!$1:$1,0))),0,(INDEX('2023PKG'!$1:$1048576,MATCH($B137,'2023PKG'!$A:$A,0),MATCH($E$2,'2023PKG'!$1:$1,0))))</f>
        <v>107500847.11</v>
      </c>
      <c r="L137" s="11">
        <f>H137-J137</f>
        <v>13830238.890000001</v>
      </c>
      <c r="N137" s="17">
        <f t="shared" si="55"/>
        <v>0.12870000000000001</v>
      </c>
      <c r="O137" s="455" t="s">
        <v>480</v>
      </c>
      <c r="P137" s="20"/>
    </row>
    <row r="138" spans="1:16" ht="12.75" customHeight="1">
      <c r="A138" s="24">
        <v>6800</v>
      </c>
      <c r="B138" s="414">
        <v>2990</v>
      </c>
      <c r="C138" s="25" t="str">
        <f>IF(D138="","",RANK(D138,$D$9:$D$142,1))</f>
        <v/>
      </c>
      <c r="D138" s="25" t="str">
        <f>IF(P138="C",A138,"")</f>
        <v/>
      </c>
      <c r="E138" s="5" t="s">
        <v>318</v>
      </c>
      <c r="H138" s="12">
        <f>'ExhA&amp;B'!D141</f>
        <v>0</v>
      </c>
      <c r="J138" s="12">
        <f>IF(ISNA(INDEX('2023PKG'!$1:$1048576,MATCH($B138,'2023PKG'!$A:$A,0),MATCH($E$2,'2023PKG'!$1:$1,0))),0,(INDEX('2023PKG'!$1:$1048576,MATCH($B138,'2023PKG'!$A:$A,0),MATCH($E$2,'2023PKG'!$1:$1,0))))</f>
        <v>1036652.94</v>
      </c>
      <c r="L138" s="11">
        <f>H138-J138</f>
        <v>-1036652.94</v>
      </c>
      <c r="N138" s="17">
        <f t="shared" si="55"/>
        <v>-1</v>
      </c>
      <c r="O138" s="455" t="s">
        <v>480</v>
      </c>
      <c r="P138" s="61" t="s">
        <v>480</v>
      </c>
    </row>
    <row r="139" spans="1:16" s="177" customFormat="1" ht="12.75" customHeight="1" thickBot="1">
      <c r="A139" s="174">
        <v>6850</v>
      </c>
      <c r="B139" s="415"/>
      <c r="C139" s="175" t="str">
        <f>IF(D139="","",RANK(D139,$D$6:$D$142,1))</f>
        <v/>
      </c>
      <c r="D139" s="175"/>
      <c r="E139" s="5" t="s">
        <v>319</v>
      </c>
      <c r="F139" s="825"/>
      <c r="G139" s="176"/>
      <c r="H139" s="801">
        <f>SUM(H135:H138)</f>
        <v>121375606</v>
      </c>
      <c r="I139" s="11"/>
      <c r="J139" s="801">
        <f>SUM(J135:J138)</f>
        <v>121331086.20999999</v>
      </c>
      <c r="K139" s="11"/>
      <c r="L139" s="826">
        <f>H139-J139</f>
        <v>44519.79</v>
      </c>
      <c r="M139" s="1"/>
      <c r="N139" s="822">
        <f t="shared" si="55"/>
        <v>4.0000000000000002E-4</v>
      </c>
      <c r="P139" s="61" t="str">
        <f>IF($H$139=0,"",IF(AND(ABS((H138+J138)/($H$139+$J$139))&gt;$P$4,ABS(N138)&gt;$P$3),"C",IF(AND(ABS(H138+J138)&gt;0,J138=0,H138/$H$139&gt;$P$4*2),"C","")))</f>
        <v/>
      </c>
    </row>
    <row r="140" spans="1:16" ht="12.75" customHeight="1" thickTop="1">
      <c r="A140" s="24">
        <v>6900</v>
      </c>
      <c r="B140" s="414"/>
      <c r="C140" s="25" t="str">
        <f>IF(D140="","",RANK(D140,$D$6:$D$142,1))</f>
        <v/>
      </c>
      <c r="D140" s="25" t="str">
        <f t="shared" si="22"/>
        <v/>
      </c>
      <c r="E140" s="5"/>
      <c r="H140" s="458"/>
      <c r="I140" s="78"/>
      <c r="J140" s="458"/>
      <c r="K140" s="78"/>
      <c r="L140" s="78"/>
      <c r="N140" s="17"/>
      <c r="P140" s="61"/>
    </row>
    <row r="141" spans="1:16" ht="12.75" customHeight="1">
      <c r="A141" s="24"/>
      <c r="B141" s="414"/>
      <c r="C141" s="25"/>
      <c r="D141" s="25"/>
      <c r="F141" s="20"/>
      <c r="H141" s="14"/>
      <c r="J141" s="14"/>
      <c r="P141" s="26"/>
    </row>
    <row r="142" spans="1:16" ht="12.75" customHeight="1">
      <c r="A142" s="24"/>
      <c r="B142" s="414"/>
      <c r="C142" s="25" t="str">
        <f>IF(D142="","",RANK(D142,$D$6:$D$142,1))</f>
        <v/>
      </c>
      <c r="D142" s="25" t="str">
        <f t="shared" si="22"/>
        <v/>
      </c>
      <c r="H142" s="819" t="str">
        <f>IF(H88=H139,"In Bal.","NOT")</f>
        <v>NOT</v>
      </c>
      <c r="J142" s="819" t="str">
        <f>IF(J88=J139,"In Bal.","NOT")</f>
        <v>In Bal.</v>
      </c>
      <c r="P142" s="20"/>
    </row>
    <row r="143" spans="1:16" ht="12.75" customHeight="1">
      <c r="A143" s="24"/>
      <c r="B143" s="414"/>
      <c r="C143" s="25" t="str">
        <f>IF(D143="","",RANK(D143,$D$6:$D$142,1))</f>
        <v/>
      </c>
      <c r="D143" s="25" t="str">
        <f t="shared" si="22"/>
        <v/>
      </c>
      <c r="H143" s="819"/>
      <c r="J143" s="819"/>
      <c r="P143" s="20"/>
    </row>
    <row r="144" spans="1:16" ht="12.75" customHeight="1">
      <c r="A144" s="24"/>
      <c r="B144" s="414"/>
      <c r="C144" s="25" t="str">
        <f>IF(D144="","",RANK(D144,$D$6:$D$142,1))</f>
        <v/>
      </c>
      <c r="D144" s="25" t="str">
        <f t="shared" si="22"/>
        <v/>
      </c>
      <c r="P144" s="20"/>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sheetData>
  <sheetProtection algorithmName="SHA-512" hashValue="vkXK+ldJyyX3o/86OzL0NqWRGC6SkDZ3bfBZAvOB8AjxFp/wiWQWfRIw7VOhpJI4U8USTXzA1/DLw5IVMvuYWQ==" saltValue="ckWAqJ+95zgWvy6vAXBSfg==" spinCount="100000" sheet="1" objects="1" scenarios="1" autoFilter="0"/>
  <customSheetViews>
    <customSheetView guid="{09B6E9FC-05EC-46D9-876B-83C9B6994F28}" showGridLines="0" hiddenColumns="1" showRuler="0" topLeftCell="D1">
      <selection activeCell="D9" sqref="D9"/>
      <rowBreaks count="1" manualBreakCount="1">
        <brk id="63" max="16383" man="1"/>
      </rowBreaks>
      <pageMargins left="0" right="0" top="0" bottom="0" header="0" footer="0"/>
      <pageSetup orientation="portrait" r:id="rId1"/>
      <headerFooter alignWithMargins="0">
        <oddFooter>&amp;L&amp;F &amp;D &amp;T&amp;R&amp;A Page &amp;P of &amp;N</oddFooter>
      </headerFooter>
    </customSheetView>
  </customSheetViews>
  <phoneticPr fontId="44" type="noConversion"/>
  <printOptions horizontalCentered="1"/>
  <pageMargins left="0.5" right="0.25" top="0.5" bottom="0.25" header="0.5" footer="0.25"/>
  <pageSetup scale="84" fitToHeight="0" orientation="portrait" r:id="rId2"/>
  <headerFooter alignWithMargins="0"/>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T82"/>
  <sheetViews>
    <sheetView showGridLines="0" zoomScaleNormal="100" workbookViewId="0">
      <selection activeCell="P26" sqref="P26"/>
    </sheetView>
  </sheetViews>
  <sheetFormatPr defaultColWidth="10.6640625" defaultRowHeight="12.75"/>
  <cols>
    <col min="1" max="1" width="4.83203125" style="228" customWidth="1"/>
    <col min="2" max="2" width="3.83203125" style="228" customWidth="1"/>
    <col min="3" max="3" width="17.1640625" style="228" customWidth="1"/>
    <col min="4" max="4" width="10.6640625" style="228" customWidth="1"/>
    <col min="5" max="5" width="12.83203125" style="228" customWidth="1"/>
    <col min="6" max="6" width="9.83203125" style="228" customWidth="1"/>
    <col min="7" max="7" width="6.83203125" style="228" customWidth="1"/>
    <col min="8" max="8" width="10.6640625" style="228" customWidth="1"/>
    <col min="9" max="9" width="8.83203125" style="228" customWidth="1"/>
    <col min="10" max="10" width="10.6640625" style="228" customWidth="1"/>
    <col min="11" max="11" width="17.1640625" style="228" customWidth="1"/>
    <col min="12" max="12" width="4.1640625" style="228" customWidth="1"/>
    <col min="13" max="16384" width="10.6640625" style="228"/>
  </cols>
  <sheetData>
    <row r="1" spans="1:20" ht="15.75">
      <c r="A1" s="1173" t="str">
        <f>+Index!$A$1</f>
        <v>Office of the State Controller</v>
      </c>
      <c r="B1" s="1173"/>
      <c r="C1" s="1173"/>
      <c r="D1" s="1173"/>
      <c r="E1" s="1173"/>
      <c r="F1" s="1173"/>
      <c r="G1" s="1173"/>
      <c r="H1" s="1173"/>
      <c r="I1" s="1173"/>
      <c r="J1" s="1173"/>
      <c r="K1" s="1173"/>
      <c r="L1" s="1172"/>
    </row>
    <row r="2" spans="1:20" ht="15.75">
      <c r="A2" s="1176" t="str">
        <f>+Index!$A$2</f>
        <v>2024 Year-End ACFR Package</v>
      </c>
      <c r="B2" s="1176"/>
      <c r="C2" s="1176"/>
      <c r="D2" s="1176"/>
      <c r="E2" s="1176"/>
      <c r="F2" s="1176"/>
      <c r="G2" s="1176"/>
      <c r="H2" s="1176"/>
      <c r="I2" s="1176"/>
      <c r="J2" s="1176"/>
      <c r="K2" s="1176"/>
      <c r="L2" s="1172"/>
    </row>
    <row r="3" spans="1:20" ht="15.75">
      <c r="A3" s="1177" t="s">
        <v>489</v>
      </c>
      <c r="B3" s="1177"/>
      <c r="C3" s="1177"/>
      <c r="D3" s="1177"/>
      <c r="E3" s="1177"/>
      <c r="F3" s="1177"/>
      <c r="G3" s="1177"/>
      <c r="H3" s="1177"/>
      <c r="I3" s="1177"/>
      <c r="J3" s="1177"/>
      <c r="K3" s="1177"/>
      <c r="L3" s="1172"/>
    </row>
    <row r="4" spans="1:20" ht="12.75" customHeight="1">
      <c r="A4" s="600"/>
      <c r="B4" s="600"/>
      <c r="C4" s="600"/>
      <c r="D4" s="600"/>
      <c r="E4" s="600"/>
      <c r="F4" s="600"/>
      <c r="G4" s="600"/>
      <c r="H4" s="600"/>
      <c r="I4" s="600"/>
      <c r="J4" s="600"/>
      <c r="K4" s="601"/>
      <c r="L4" s="232"/>
    </row>
    <row r="5" spans="1:20" ht="15.75">
      <c r="A5" s="827" t="s">
        <v>490</v>
      </c>
      <c r="B5" s="827"/>
      <c r="C5" s="602"/>
      <c r="D5" s="603"/>
      <c r="E5" s="1104"/>
      <c r="F5" s="1104"/>
      <c r="G5" s="828" t="s">
        <v>491</v>
      </c>
      <c r="H5" s="1178" t="str">
        <f>+Index!$D$10</f>
        <v>C2</v>
      </c>
      <c r="I5" s="1178"/>
      <c r="J5" s="1178"/>
      <c r="K5" s="1178"/>
    </row>
    <row r="6" spans="1:20" ht="15.75">
      <c r="A6" s="259"/>
      <c r="B6" s="259"/>
      <c r="C6" s="259"/>
      <c r="D6" s="259"/>
      <c r="E6" s="604"/>
      <c r="F6" s="1104"/>
      <c r="G6" s="828" t="s">
        <v>492</v>
      </c>
      <c r="H6" s="1174" t="str">
        <f>+Index!$D$9</f>
        <v>Asheville-Buncombe Technical Community College</v>
      </c>
      <c r="I6" s="1174"/>
      <c r="J6" s="1174"/>
      <c r="K6" s="1174"/>
    </row>
    <row r="7" spans="1:20" ht="15.75">
      <c r="A7" s="827"/>
      <c r="B7" s="827"/>
      <c r="C7" s="1104"/>
      <c r="D7" s="605"/>
      <c r="E7" s="605"/>
      <c r="F7" s="1104"/>
      <c r="G7" s="828" t="s">
        <v>493</v>
      </c>
      <c r="H7" s="1174" t="str">
        <f>CONCATENATE(Index!$D$11," ",Index!$D$12)</f>
        <v xml:space="preserve"> </v>
      </c>
      <c r="I7" s="1174"/>
      <c r="J7" s="1174"/>
      <c r="K7" s="1174"/>
    </row>
    <row r="8" spans="1:20" ht="12.75" customHeight="1" thickBot="1">
      <c r="A8" s="606"/>
      <c r="B8" s="606"/>
      <c r="C8" s="606"/>
      <c r="D8" s="606"/>
      <c r="E8" s="606"/>
      <c r="F8" s="606"/>
      <c r="G8" s="606"/>
      <c r="H8" s="606"/>
      <c r="I8" s="606"/>
      <c r="J8" s="606"/>
      <c r="K8" s="606"/>
    </row>
    <row r="9" spans="1:20" ht="12.75" customHeight="1">
      <c r="A9" s="1104"/>
      <c r="B9" s="1104"/>
      <c r="C9" s="1104"/>
      <c r="D9" s="1104"/>
      <c r="E9" s="1104"/>
      <c r="F9" s="1104"/>
      <c r="G9" s="1104"/>
      <c r="H9" s="1104"/>
      <c r="I9" s="1104"/>
      <c r="J9" s="1104"/>
      <c r="K9" s="1104"/>
    </row>
    <row r="10" spans="1:20" ht="12" customHeight="1">
      <c r="A10" s="464" t="s">
        <v>494</v>
      </c>
      <c r="B10" s="464" t="s">
        <v>495</v>
      </c>
      <c r="C10" s="326"/>
      <c r="D10" s="326"/>
      <c r="E10" s="326"/>
      <c r="F10" s="326"/>
      <c r="G10" s="326"/>
      <c r="H10" s="326"/>
      <c r="I10" s="326"/>
      <c r="J10" s="326"/>
      <c r="K10" s="326"/>
    </row>
    <row r="11" spans="1:20" ht="12" customHeight="1">
      <c r="A11" s="464"/>
      <c r="B11" s="326" t="s">
        <v>496</v>
      </c>
      <c r="C11" s="326"/>
      <c r="D11" s="326"/>
      <c r="E11" s="326"/>
      <c r="F11" s="326"/>
      <c r="G11" s="326"/>
      <c r="H11" s="326"/>
      <c r="I11" s="326"/>
      <c r="J11" s="326"/>
      <c r="K11" s="326"/>
    </row>
    <row r="12" spans="1:20" ht="12" customHeight="1">
      <c r="A12" s="326"/>
      <c r="B12" s="607" t="s">
        <v>497</v>
      </c>
      <c r="C12" s="326" t="s">
        <v>498</v>
      </c>
      <c r="D12" s="326"/>
      <c r="E12" s="829" t="s">
        <v>497</v>
      </c>
      <c r="F12" s="326" t="s">
        <v>499</v>
      </c>
      <c r="G12" s="326"/>
      <c r="H12" s="608"/>
      <c r="I12" s="830"/>
      <c r="J12" s="608"/>
      <c r="K12" s="830"/>
    </row>
    <row r="13" spans="1:20" ht="12" customHeight="1">
      <c r="A13" s="326"/>
      <c r="B13" s="607" t="s">
        <v>497</v>
      </c>
      <c r="C13" s="326" t="s">
        <v>500</v>
      </c>
      <c r="D13" s="326"/>
      <c r="E13" s="829" t="s">
        <v>497</v>
      </c>
      <c r="F13" s="326" t="s">
        <v>501</v>
      </c>
      <c r="G13" s="326"/>
      <c r="H13" s="608"/>
      <c r="I13" s="830"/>
      <c r="J13" s="608"/>
      <c r="K13" s="830"/>
    </row>
    <row r="14" spans="1:20" ht="12" customHeight="1">
      <c r="A14" s="326"/>
      <c r="B14" s="326" t="s">
        <v>502</v>
      </c>
      <c r="C14" s="259"/>
      <c r="D14" s="326"/>
      <c r="E14" s="326"/>
      <c r="F14" s="326"/>
      <c r="G14" s="326"/>
      <c r="H14" s="608"/>
      <c r="I14" s="830"/>
      <c r="J14" s="1168" t="str">
        <f>IF(ISBLANK(E16)=TRUE,"Valuation Missing"," ")</f>
        <v>Valuation Missing</v>
      </c>
      <c r="K14" s="1167"/>
    </row>
    <row r="15" spans="1:20" ht="12" customHeight="1">
      <c r="A15" s="326"/>
      <c r="B15" s="326"/>
      <c r="C15" s="1103" t="s">
        <v>503</v>
      </c>
      <c r="D15" s="326"/>
      <c r="E15" s="1175" t="s">
        <v>504</v>
      </c>
      <c r="F15" s="1175"/>
      <c r="G15" s="1175"/>
      <c r="H15" s="1175"/>
      <c r="I15" s="1175"/>
      <c r="J15" s="1175"/>
      <c r="K15" s="1175"/>
    </row>
    <row r="16" spans="1:20" ht="15.75" customHeight="1">
      <c r="A16" s="326"/>
      <c r="B16" s="326"/>
      <c r="C16" s="1080" t="s">
        <v>505</v>
      </c>
      <c r="D16" s="326"/>
      <c r="E16" s="1080"/>
      <c r="F16" s="1080"/>
      <c r="G16" s="1080"/>
      <c r="H16" s="1080"/>
      <c r="I16" s="1080"/>
      <c r="J16" s="1080"/>
      <c r="K16" s="1080"/>
      <c r="T16" s="228" t="s">
        <v>128</v>
      </c>
    </row>
    <row r="17" spans="1:13" ht="15.75" customHeight="1">
      <c r="A17" s="326"/>
      <c r="B17" s="326"/>
      <c r="C17" s="1080"/>
      <c r="D17" s="326"/>
      <c r="E17" s="1163"/>
      <c r="F17" s="1163"/>
      <c r="G17" s="1163"/>
      <c r="H17" s="1163"/>
      <c r="I17" s="1163"/>
      <c r="J17" s="1163"/>
      <c r="K17" s="1163"/>
      <c r="M17" s="379"/>
    </row>
    <row r="18" spans="1:13" ht="15.75" customHeight="1">
      <c r="A18" s="326"/>
      <c r="B18" s="326"/>
      <c r="C18" s="831"/>
      <c r="D18" s="326"/>
      <c r="E18" s="1163"/>
      <c r="F18" s="1163"/>
      <c r="G18" s="1163"/>
      <c r="H18" s="1163"/>
      <c r="I18" s="1163"/>
      <c r="J18" s="1163"/>
      <c r="K18" s="1163"/>
      <c r="M18" s="379"/>
    </row>
    <row r="19" spans="1:13" ht="9.75" customHeight="1">
      <c r="A19" s="326"/>
      <c r="B19" s="326"/>
      <c r="C19" s="326"/>
      <c r="D19" s="326"/>
      <c r="E19" s="326"/>
      <c r="F19" s="326"/>
      <c r="G19" s="326"/>
      <c r="H19" s="608"/>
      <c r="I19" s="830"/>
      <c r="J19" s="608"/>
      <c r="K19" s="830"/>
    </row>
    <row r="20" spans="1:13" ht="12" customHeight="1">
      <c r="A20" s="464" t="s">
        <v>506</v>
      </c>
      <c r="B20" s="464" t="s">
        <v>325</v>
      </c>
      <c r="C20" s="326"/>
      <c r="D20" s="326"/>
      <c r="E20" s="326"/>
      <c r="F20" s="326"/>
      <c r="G20" s="326"/>
      <c r="H20" s="326"/>
      <c r="I20" s="326"/>
      <c r="J20" s="326"/>
      <c r="K20" s="326"/>
    </row>
    <row r="21" spans="1:13" ht="12" customHeight="1">
      <c r="A21" s="326"/>
      <c r="B21" s="609" t="s">
        <v>507</v>
      </c>
      <c r="C21" s="259"/>
      <c r="D21" s="326"/>
      <c r="E21" s="326"/>
      <c r="F21" s="326"/>
      <c r="G21" s="610"/>
      <c r="H21" s="774"/>
      <c r="I21" s="610"/>
      <c r="J21" s="774"/>
      <c r="K21" s="326"/>
    </row>
    <row r="22" spans="1:13" ht="12" customHeight="1">
      <c r="A22" s="326"/>
      <c r="B22" s="326" t="s">
        <v>508</v>
      </c>
      <c r="C22" s="259"/>
      <c r="D22" s="326"/>
      <c r="E22" s="326"/>
      <c r="F22" s="326"/>
      <c r="G22" s="610"/>
      <c r="H22" s="774"/>
      <c r="I22" s="610"/>
      <c r="J22" s="774"/>
      <c r="K22" s="326"/>
    </row>
    <row r="23" spans="1:13" ht="12" customHeight="1">
      <c r="A23" s="326"/>
      <c r="B23" s="326" t="s">
        <v>509</v>
      </c>
      <c r="C23" s="259"/>
      <c r="D23" s="326"/>
      <c r="E23" s="326"/>
      <c r="F23" s="326"/>
      <c r="G23" s="610"/>
      <c r="H23" s="774"/>
      <c r="I23" s="610"/>
      <c r="J23" s="774"/>
      <c r="K23" s="326"/>
    </row>
    <row r="24" spans="1:13" ht="12" customHeight="1">
      <c r="A24" s="326"/>
      <c r="B24" s="326" t="s">
        <v>510</v>
      </c>
      <c r="C24" s="259"/>
      <c r="D24" s="326"/>
      <c r="E24" s="326"/>
      <c r="F24" s="326"/>
      <c r="G24" s="610"/>
      <c r="H24" s="774"/>
      <c r="I24" s="610"/>
      <c r="J24" s="774"/>
      <c r="K24" s="326"/>
    </row>
    <row r="25" spans="1:13" ht="12" customHeight="1">
      <c r="A25" s="326"/>
      <c r="B25" s="259" t="s">
        <v>511</v>
      </c>
      <c r="C25" s="326" t="s">
        <v>512</v>
      </c>
      <c r="D25" s="326"/>
      <c r="E25" s="326"/>
      <c r="F25" s="326"/>
      <c r="G25" s="610"/>
      <c r="H25" s="610" t="s">
        <v>513</v>
      </c>
      <c r="I25" s="382"/>
      <c r="J25" s="610" t="s">
        <v>514</v>
      </c>
      <c r="K25" s="382"/>
    </row>
    <row r="26" spans="1:13" ht="12" customHeight="1">
      <c r="A26" s="326"/>
      <c r="B26" s="259"/>
      <c r="C26" s="464" t="s">
        <v>515</v>
      </c>
      <c r="D26" s="326"/>
      <c r="E26" s="326"/>
      <c r="F26" s="1170"/>
      <c r="G26" s="1170"/>
      <c r="H26" s="1170"/>
      <c r="I26" s="1170"/>
      <c r="J26" s="1170"/>
      <c r="K26" s="1170"/>
    </row>
    <row r="27" spans="1:13" ht="15.75" customHeight="1">
      <c r="A27" s="326"/>
      <c r="B27" s="259"/>
      <c r="C27" s="464"/>
      <c r="D27" s="326"/>
      <c r="E27" s="326"/>
      <c r="F27" s="775"/>
      <c r="G27" s="495"/>
      <c r="H27" s="495"/>
      <c r="I27" s="495"/>
      <c r="J27" s="1168" t="str">
        <f>IF(AND(ISBLANK($I$25),ISBLANK($K$25))=TRUE,"Answer Missing"," ")</f>
        <v>Answer Missing</v>
      </c>
      <c r="K27" s="1167"/>
      <c r="L27" s="1164"/>
      <c r="M27" s="1165"/>
    </row>
    <row r="28" spans="1:13" ht="15.75" customHeight="1">
      <c r="A28" s="326"/>
      <c r="B28" s="326" t="s">
        <v>516</v>
      </c>
      <c r="C28" s="464"/>
      <c r="D28" s="326"/>
      <c r="E28" s="326"/>
      <c r="F28" s="775"/>
      <c r="G28" s="495"/>
      <c r="H28" s="495"/>
      <c r="I28" s="495"/>
      <c r="J28" s="495"/>
      <c r="K28" s="495"/>
      <c r="L28" s="1100"/>
      <c r="M28" s="1081"/>
    </row>
    <row r="29" spans="1:13" ht="15.75" customHeight="1">
      <c r="A29" s="326"/>
      <c r="B29" s="326" t="s">
        <v>517</v>
      </c>
      <c r="C29" s="464"/>
      <c r="D29" s="326"/>
      <c r="E29" s="326"/>
      <c r="F29" s="775"/>
      <c r="G29" s="495"/>
      <c r="H29" s="495"/>
      <c r="I29" s="495"/>
      <c r="J29" s="495"/>
      <c r="K29" s="495"/>
      <c r="L29" s="1100"/>
      <c r="M29" s="1081"/>
    </row>
    <row r="30" spans="1:13" ht="15.75" customHeight="1">
      <c r="A30" s="326"/>
      <c r="B30" s="976" t="s">
        <v>518</v>
      </c>
      <c r="C30" s="464"/>
      <c r="D30" s="326"/>
      <c r="E30" s="326"/>
      <c r="F30" s="775"/>
      <c r="G30" s="495"/>
      <c r="H30" s="495"/>
      <c r="I30" s="495"/>
      <c r="J30" s="495"/>
      <c r="K30" s="495"/>
      <c r="L30" s="1100"/>
      <c r="M30" s="1081"/>
    </row>
    <row r="31" spans="1:13" ht="15.75" customHeight="1">
      <c r="A31" s="326"/>
      <c r="B31" s="259" t="s">
        <v>519</v>
      </c>
      <c r="C31" s="977" t="s">
        <v>520</v>
      </c>
      <c r="D31" s="326"/>
      <c r="E31" s="326"/>
      <c r="F31" s="326"/>
      <c r="G31" s="610"/>
      <c r="H31" s="610" t="s">
        <v>513</v>
      </c>
      <c r="I31" s="382"/>
      <c r="J31" s="610" t="s">
        <v>514</v>
      </c>
      <c r="K31" s="382"/>
      <c r="L31" s="1100"/>
      <c r="M31" s="1081"/>
    </row>
    <row r="32" spans="1:13" ht="15.75" customHeight="1">
      <c r="A32" s="326"/>
      <c r="B32" s="259"/>
      <c r="C32" s="977"/>
      <c r="D32" s="326"/>
      <c r="E32" s="326"/>
      <c r="F32" s="326"/>
      <c r="G32" s="610"/>
      <c r="H32" s="610"/>
      <c r="I32" s="981"/>
      <c r="J32" s="1168" t="str">
        <f>IF(AND(ISBLANK($I$31),ISBLANK($K$31))=TRUE,"Answer Missing"," ")</f>
        <v>Answer Missing</v>
      </c>
      <c r="K32" s="1167"/>
      <c r="L32" s="1100"/>
      <c r="M32" s="1081"/>
    </row>
    <row r="33" spans="1:13" ht="15.75" customHeight="1">
      <c r="A33" s="326"/>
      <c r="B33" s="259"/>
      <c r="C33" s="978" t="s">
        <v>521</v>
      </c>
      <c r="D33" s="326"/>
      <c r="E33" s="1170"/>
      <c r="F33" s="1170"/>
      <c r="G33" s="1170"/>
      <c r="H33" s="1170"/>
      <c r="I33" s="1170"/>
      <c r="J33" s="1170"/>
      <c r="K33" s="980"/>
      <c r="L33" s="1100"/>
      <c r="M33" s="1081"/>
    </row>
    <row r="34" spans="1:13" ht="15.75" customHeight="1">
      <c r="A34" s="326"/>
      <c r="B34" s="259"/>
      <c r="C34" s="978" t="s">
        <v>522</v>
      </c>
      <c r="D34" s="979"/>
      <c r="E34" s="979"/>
      <c r="F34" s="1170"/>
      <c r="G34" s="1171"/>
      <c r="H34" s="1171"/>
      <c r="I34" s="1171"/>
      <c r="J34" s="1171"/>
      <c r="K34" s="1171"/>
      <c r="L34" s="1100"/>
      <c r="M34" s="1081"/>
    </row>
    <row r="35" spans="1:13" ht="15.75" customHeight="1">
      <c r="A35" s="326"/>
      <c r="B35" s="259" t="s">
        <v>523</v>
      </c>
      <c r="C35" s="976" t="s">
        <v>524</v>
      </c>
      <c r="D35" s="326"/>
      <c r="E35" s="326"/>
      <c r="F35" s="775"/>
      <c r="G35" s="495"/>
      <c r="H35" s="610" t="s">
        <v>513</v>
      </c>
      <c r="I35" s="980"/>
      <c r="J35" s="610" t="s">
        <v>514</v>
      </c>
      <c r="K35" s="980"/>
      <c r="L35" s="1100"/>
      <c r="M35" s="1081"/>
    </row>
    <row r="36" spans="1:13" ht="15.75" customHeight="1">
      <c r="A36" s="326"/>
      <c r="B36" s="259"/>
      <c r="C36" s="464"/>
      <c r="D36" s="326"/>
      <c r="E36" s="326"/>
      <c r="F36" s="775"/>
      <c r="G36" s="495"/>
      <c r="H36" s="495"/>
      <c r="I36" s="495"/>
      <c r="J36" s="1168" t="str">
        <f>IF(AND(ISBLANK($I$35),ISBLANK($K$35))=TRUE,"Answer Missing"," ")</f>
        <v>Answer Missing</v>
      </c>
      <c r="K36" s="1167"/>
      <c r="L36" s="1100"/>
      <c r="M36" s="1081"/>
    </row>
    <row r="37" spans="1:13" ht="15.75" customHeight="1">
      <c r="A37" s="326"/>
      <c r="B37" s="259" t="s">
        <v>525</v>
      </c>
      <c r="C37" s="978" t="s">
        <v>526</v>
      </c>
      <c r="D37" s="326"/>
      <c r="E37" s="326"/>
      <c r="F37" s="775"/>
      <c r="G37" s="495"/>
      <c r="H37" s="610"/>
      <c r="I37" s="981"/>
      <c r="J37" s="610"/>
      <c r="K37" s="981"/>
      <c r="L37" s="1100"/>
      <c r="M37" s="1081"/>
    </row>
    <row r="38" spans="1:13" ht="15.75" customHeight="1">
      <c r="A38" s="326"/>
      <c r="B38" s="259"/>
      <c r="C38" s="978"/>
      <c r="D38" s="326"/>
      <c r="E38" s="326"/>
      <c r="F38" s="222" t="s">
        <v>513</v>
      </c>
      <c r="G38" s="982"/>
      <c r="H38" s="610" t="s">
        <v>514</v>
      </c>
      <c r="I38" s="382"/>
      <c r="J38" s="610" t="s">
        <v>30</v>
      </c>
      <c r="K38" s="1101"/>
      <c r="L38" s="1100"/>
      <c r="M38" s="1081"/>
    </row>
    <row r="39" spans="1:13" ht="15.75" customHeight="1">
      <c r="A39" s="326"/>
      <c r="B39" s="259"/>
      <c r="C39" s="464"/>
      <c r="D39" s="326"/>
      <c r="E39" s="326"/>
      <c r="F39" s="775"/>
      <c r="G39" s="495"/>
      <c r="H39" s="495"/>
      <c r="I39" s="495"/>
      <c r="J39" s="1168" t="str">
        <f>IF(AND(ISBLANK($G$38),ISBLANK($I$38),ISBLANK($K$38))=TRUE,"Answer Missing"," ")</f>
        <v>Answer Missing</v>
      </c>
      <c r="K39" s="1167"/>
      <c r="L39" s="1100"/>
      <c r="M39" s="1081"/>
    </row>
    <row r="40" spans="1:13" ht="15.75" customHeight="1">
      <c r="A40" s="326"/>
      <c r="B40" s="259"/>
      <c r="C40" s="978" t="s">
        <v>527</v>
      </c>
      <c r="D40" s="326"/>
      <c r="E40" s="326"/>
      <c r="F40" s="1170"/>
      <c r="G40" s="1171"/>
      <c r="H40" s="1171"/>
      <c r="I40" s="1171"/>
      <c r="J40" s="1171"/>
      <c r="K40" s="1171"/>
      <c r="L40" s="1100"/>
      <c r="M40" s="1081"/>
    </row>
    <row r="41" spans="1:13" ht="8.25" customHeight="1">
      <c r="A41" s="326"/>
      <c r="B41" s="259"/>
      <c r="C41" s="978"/>
      <c r="D41" s="326"/>
      <c r="E41" s="326"/>
      <c r="F41" s="775"/>
      <c r="G41" s="495"/>
      <c r="H41" s="495"/>
      <c r="I41" s="495"/>
      <c r="J41" s="495"/>
      <c r="K41" s="495"/>
      <c r="L41" s="1100"/>
      <c r="M41" s="1081"/>
    </row>
    <row r="42" spans="1:13" ht="15.75" customHeight="1">
      <c r="A42" s="326"/>
      <c r="B42" s="609" t="s">
        <v>528</v>
      </c>
      <c r="C42" s="464"/>
      <c r="D42" s="326"/>
      <c r="E42" s="326"/>
      <c r="F42" s="775"/>
      <c r="G42" s="495"/>
      <c r="H42" s="495"/>
      <c r="I42" s="495"/>
      <c r="J42" s="495"/>
      <c r="K42" s="495"/>
      <c r="L42" s="1100"/>
      <c r="M42"/>
    </row>
    <row r="43" spans="1:13" ht="15.75" customHeight="1">
      <c r="A43" s="326"/>
      <c r="B43" s="931" t="s">
        <v>529</v>
      </c>
      <c r="C43" s="464"/>
      <c r="D43" s="326"/>
      <c r="E43" s="326"/>
      <c r="F43" s="775"/>
      <c r="G43" s="495"/>
      <c r="H43" s="495"/>
      <c r="I43" s="495"/>
      <c r="J43" s="495"/>
      <c r="K43" s="495"/>
      <c r="L43" s="1100"/>
      <c r="M43"/>
    </row>
    <row r="44" spans="1:13" ht="15.75" customHeight="1">
      <c r="A44" s="326"/>
      <c r="B44" s="931" t="s">
        <v>530</v>
      </c>
      <c r="C44" s="464"/>
      <c r="D44" s="326"/>
      <c r="E44" s="326"/>
      <c r="F44" s="775"/>
      <c r="G44" s="495"/>
      <c r="H44" s="495"/>
      <c r="I44" s="495"/>
      <c r="J44" s="495"/>
      <c r="K44" s="495"/>
      <c r="L44" s="1100"/>
      <c r="M44"/>
    </row>
    <row r="45" spans="1:13" ht="15.75" customHeight="1">
      <c r="A45" s="326"/>
      <c r="B45" s="259" t="s">
        <v>531</v>
      </c>
      <c r="C45" s="326" t="s">
        <v>532</v>
      </c>
      <c r="D45" s="326"/>
      <c r="E45" s="326"/>
      <c r="F45" s="326"/>
      <c r="G45" s="610"/>
      <c r="H45" s="610" t="s">
        <v>513</v>
      </c>
      <c r="I45" s="382"/>
      <c r="J45" s="610" t="s">
        <v>514</v>
      </c>
      <c r="K45" s="382"/>
      <c r="L45" s="1100"/>
      <c r="M45"/>
    </row>
    <row r="46" spans="1:13" ht="15.75" customHeight="1">
      <c r="A46" s="326"/>
      <c r="B46" s="259" t="s">
        <v>533</v>
      </c>
      <c r="C46" s="326" t="s">
        <v>534</v>
      </c>
      <c r="D46" s="326"/>
      <c r="E46" s="326"/>
      <c r="F46" s="326"/>
      <c r="G46" s="610"/>
      <c r="H46" s="610" t="s">
        <v>513</v>
      </c>
      <c r="I46" s="382"/>
      <c r="J46" s="610" t="s">
        <v>514</v>
      </c>
      <c r="K46" s="382"/>
      <c r="L46" s="1100"/>
      <c r="M46"/>
    </row>
    <row r="47" spans="1:13" ht="15.75" customHeight="1">
      <c r="A47" s="326"/>
      <c r="B47" s="259"/>
      <c r="C47" s="464" t="s">
        <v>515</v>
      </c>
      <c r="D47" s="326"/>
      <c r="E47" s="326"/>
      <c r="F47" s="1170"/>
      <c r="G47" s="1170"/>
      <c r="H47" s="1170"/>
      <c r="I47" s="1170"/>
      <c r="J47" s="1170"/>
      <c r="K47" s="1170"/>
      <c r="L47" s="1100"/>
      <c r="M47"/>
    </row>
    <row r="48" spans="1:13" ht="15.75" customHeight="1">
      <c r="A48" s="326"/>
      <c r="B48" s="259"/>
      <c r="C48" s="464"/>
      <c r="D48" s="326"/>
      <c r="E48" s="326"/>
      <c r="F48" s="775"/>
      <c r="G48" s="495"/>
      <c r="H48" s="495"/>
      <c r="I48" s="495"/>
      <c r="J48" s="1168" t="str">
        <f>IF(AND(ISBLANK($I$45),ISBLANK($K$45))=TRUE,"Answer Missing"," ")</f>
        <v>Answer Missing</v>
      </c>
      <c r="K48" s="1167"/>
      <c r="L48" s="1100"/>
      <c r="M48"/>
    </row>
    <row r="49" spans="1:19" ht="15.75" customHeight="1">
      <c r="A49" s="326"/>
      <c r="B49" s="259"/>
      <c r="C49" s="464"/>
      <c r="D49" s="326"/>
      <c r="E49" s="326"/>
      <c r="F49" s="832"/>
      <c r="G49" s="833"/>
      <c r="H49" s="833"/>
      <c r="I49" s="833"/>
      <c r="J49" s="1168" t="str">
        <f>IF(AND(ISBLANK($I$46),ISBLANK($K$46))=TRUE,"Answer Missing"," ")</f>
        <v>Answer Missing</v>
      </c>
      <c r="K49" s="1167"/>
      <c r="L49" s="1100"/>
      <c r="M49"/>
    </row>
    <row r="50" spans="1:19" ht="14.1" customHeight="1">
      <c r="A50" s="326"/>
      <c r="B50" s="609" t="s">
        <v>535</v>
      </c>
      <c r="C50" s="326"/>
      <c r="D50" s="326"/>
      <c r="E50" s="1168" t="str">
        <f>IF(ISBLANK(C52)=TRUE,"Answer Missing"," ")</f>
        <v>Answer Missing</v>
      </c>
      <c r="F50" s="1167"/>
      <c r="G50" s="608"/>
      <c r="H50" s="608"/>
      <c r="I50" s="830"/>
      <c r="J50" s="259"/>
      <c r="K50" s="259"/>
    </row>
    <row r="51" spans="1:19" ht="12" customHeight="1">
      <c r="A51" s="326"/>
      <c r="B51" s="259" t="s">
        <v>536</v>
      </c>
      <c r="C51" s="326" t="s">
        <v>537</v>
      </c>
      <c r="D51" s="326"/>
      <c r="E51" s="326"/>
      <c r="F51" s="326"/>
      <c r="G51" s="608"/>
      <c r="H51" s="608"/>
      <c r="I51" s="830"/>
      <c r="J51" s="259"/>
      <c r="K51" s="259"/>
    </row>
    <row r="52" spans="1:19" ht="15.75" customHeight="1">
      <c r="A52" s="326"/>
      <c r="B52" s="326"/>
      <c r="C52" s="1080"/>
      <c r="D52" s="778"/>
      <c r="E52" s="778"/>
      <c r="F52" s="778"/>
      <c r="G52" s="778"/>
      <c r="H52" s="778"/>
      <c r="I52" s="778"/>
      <c r="J52" s="778"/>
      <c r="K52" s="778"/>
    </row>
    <row r="53" spans="1:19" ht="12" customHeight="1">
      <c r="A53" s="326"/>
      <c r="B53" s="326"/>
      <c r="C53" s="326"/>
      <c r="D53" s="326"/>
      <c r="E53" s="326"/>
      <c r="F53" s="326"/>
      <c r="G53" s="608"/>
      <c r="H53" s="830"/>
      <c r="I53" s="608"/>
      <c r="J53" s="830"/>
      <c r="K53" s="326"/>
    </row>
    <row r="54" spans="1:19" ht="12" customHeight="1">
      <c r="A54" s="464" t="s">
        <v>538</v>
      </c>
      <c r="B54" s="464" t="s">
        <v>539</v>
      </c>
      <c r="C54" s="326"/>
      <c r="D54" s="326"/>
      <c r="E54" s="326"/>
      <c r="F54" s="326"/>
      <c r="G54" s="326"/>
      <c r="H54" s="326"/>
      <c r="I54" s="326"/>
      <c r="J54" s="326"/>
      <c r="K54" s="326"/>
    </row>
    <row r="55" spans="1:19" ht="12" customHeight="1">
      <c r="A55" s="326"/>
      <c r="B55" s="326" t="s">
        <v>540</v>
      </c>
      <c r="C55" s="326"/>
      <c r="D55" s="326"/>
      <c r="E55" s="326"/>
      <c r="F55" s="326"/>
      <c r="G55" s="326"/>
      <c r="H55" s="326"/>
      <c r="I55" s="326"/>
      <c r="J55" s="1168" t="str">
        <f>IF(AND(ISBLANK(I56),ISBLANK(K56))=TRUE,"Answer Missing"," ")</f>
        <v>Answer Missing</v>
      </c>
      <c r="K55" s="1167"/>
    </row>
    <row r="56" spans="1:19" ht="12" customHeight="1">
      <c r="A56" s="326"/>
      <c r="B56" s="326" t="s">
        <v>541</v>
      </c>
      <c r="C56" s="326"/>
      <c r="D56" s="326"/>
      <c r="E56" s="326"/>
      <c r="F56" s="326"/>
      <c r="G56" s="326"/>
      <c r="H56" s="608" t="s">
        <v>513</v>
      </c>
      <c r="I56" s="381"/>
      <c r="J56" s="608" t="s">
        <v>514</v>
      </c>
      <c r="K56" s="381"/>
    </row>
    <row r="57" spans="1:19" ht="12" customHeight="1">
      <c r="A57" s="326"/>
      <c r="B57" s="464" t="s">
        <v>542</v>
      </c>
      <c r="C57" s="326"/>
      <c r="D57" s="326"/>
      <c r="E57" s="1179" t="str">
        <f>IF(ISTEXT(I56), "Response for Yes needed", " ")</f>
        <v xml:space="preserve"> </v>
      </c>
      <c r="F57" s="1167"/>
      <c r="G57" s="1167"/>
      <c r="H57" s="259"/>
      <c r="I57" s="259"/>
      <c r="J57" s="259"/>
      <c r="K57" s="326"/>
    </row>
    <row r="58" spans="1:19" ht="15.75" customHeight="1">
      <c r="A58" s="326"/>
      <c r="B58" s="1162"/>
      <c r="C58" s="1162"/>
      <c r="D58" s="1162"/>
      <c r="E58" s="1162"/>
      <c r="F58" s="1162"/>
      <c r="G58" s="1162"/>
      <c r="H58" s="1162"/>
      <c r="I58" s="1162"/>
      <c r="J58" s="1162"/>
      <c r="K58" s="1162"/>
      <c r="S58" s="228" t="s">
        <v>128</v>
      </c>
    </row>
    <row r="59" spans="1:19" ht="15.75" customHeight="1">
      <c r="A59" s="326"/>
      <c r="B59" s="1163"/>
      <c r="C59" s="1163"/>
      <c r="D59" s="1163"/>
      <c r="E59" s="1163"/>
      <c r="F59" s="1163"/>
      <c r="G59" s="1163"/>
      <c r="H59" s="1163"/>
      <c r="I59" s="1163"/>
      <c r="J59" s="1163"/>
      <c r="K59" s="1163"/>
    </row>
    <row r="60" spans="1:19" ht="10.5" customHeight="1">
      <c r="A60" s="326"/>
      <c r="B60" s="326"/>
      <c r="C60" s="326"/>
      <c r="D60" s="326"/>
      <c r="E60" s="326"/>
      <c r="F60" s="326"/>
      <c r="G60" s="326"/>
      <c r="H60" s="326"/>
      <c r="I60" s="326"/>
      <c r="J60" s="326"/>
      <c r="K60" s="326"/>
    </row>
    <row r="61" spans="1:19" ht="12" customHeight="1">
      <c r="A61" s="464" t="s">
        <v>543</v>
      </c>
      <c r="B61" s="464" t="s">
        <v>544</v>
      </c>
      <c r="C61" s="326"/>
      <c r="D61" s="326"/>
      <c r="E61" s="326"/>
      <c r="F61" s="326"/>
      <c r="G61" s="326"/>
      <c r="H61" s="326"/>
      <c r="I61" s="326"/>
      <c r="J61" s="326"/>
      <c r="K61" s="326"/>
    </row>
    <row r="62" spans="1:19" ht="12" customHeight="1">
      <c r="A62" s="326"/>
      <c r="B62" s="326" t="s">
        <v>545</v>
      </c>
      <c r="C62" s="326"/>
      <c r="D62" s="326"/>
      <c r="E62" s="326"/>
      <c r="F62" s="326"/>
      <c r="G62" s="326"/>
      <c r="H62" s="326"/>
      <c r="I62" s="326"/>
      <c r="J62" s="1168" t="str">
        <f>IF(AND(ISBLANK(I63),ISBLANK(K63))=TRUE,"Answer Missing"," ")</f>
        <v>Answer Missing</v>
      </c>
      <c r="K62" s="1167"/>
    </row>
    <row r="63" spans="1:19" ht="12" customHeight="1">
      <c r="A63" s="259"/>
      <c r="B63" s="834" t="s">
        <v>546</v>
      </c>
      <c r="C63" s="259"/>
      <c r="D63" s="259"/>
      <c r="E63" s="259"/>
      <c r="F63" s="259"/>
      <c r="G63" s="259"/>
      <c r="H63" s="610" t="s">
        <v>513</v>
      </c>
      <c r="I63" s="382"/>
      <c r="J63" s="610" t="s">
        <v>514</v>
      </c>
      <c r="K63" s="1101"/>
    </row>
    <row r="64" spans="1:19" ht="14.25" customHeight="1">
      <c r="A64" s="259"/>
      <c r="B64" s="259"/>
      <c r="C64" s="326" t="s">
        <v>547</v>
      </c>
      <c r="D64" s="259"/>
      <c r="E64" s="1169"/>
      <c r="F64" s="1169"/>
      <c r="G64" s="1169"/>
      <c r="H64" s="1169"/>
      <c r="I64" s="1169"/>
      <c r="J64" s="1169"/>
      <c r="K64" s="1169"/>
    </row>
    <row r="65" spans="1:11" ht="15.75" customHeight="1">
      <c r="A65" s="326"/>
      <c r="B65" s="1162"/>
      <c r="C65" s="1162"/>
      <c r="D65" s="1162"/>
      <c r="E65" s="1162"/>
      <c r="F65" s="1162"/>
      <c r="G65" s="1162"/>
      <c r="H65" s="1162"/>
      <c r="I65" s="1162"/>
      <c r="J65" s="1162"/>
      <c r="K65" s="1162"/>
    </row>
    <row r="66" spans="1:11" ht="15.75" customHeight="1">
      <c r="A66" s="326"/>
      <c r="B66" s="1163"/>
      <c r="C66" s="1163"/>
      <c r="D66" s="1163"/>
      <c r="E66" s="1163"/>
      <c r="F66" s="1163"/>
      <c r="G66" s="1163"/>
      <c r="H66" s="1163"/>
      <c r="I66" s="1163"/>
      <c r="J66" s="1163"/>
      <c r="K66" s="1163"/>
    </row>
    <row r="67" spans="1:11" ht="11.25" customHeight="1">
      <c r="A67" s="326"/>
      <c r="B67" s="326"/>
      <c r="C67" s="326"/>
      <c r="D67" s="326"/>
      <c r="E67" s="326"/>
      <c r="F67" s="326"/>
      <c r="G67" s="326"/>
      <c r="H67" s="326"/>
      <c r="I67" s="326"/>
      <c r="J67" s="326"/>
      <c r="K67" s="326"/>
    </row>
    <row r="68" spans="1:11">
      <c r="A68" s="464" t="s">
        <v>548</v>
      </c>
      <c r="B68" s="464" t="s">
        <v>549</v>
      </c>
      <c r="C68" s="326"/>
      <c r="D68" s="326"/>
      <c r="E68" s="326"/>
      <c r="F68" s="326"/>
      <c r="G68" s="326"/>
      <c r="H68" s="326"/>
      <c r="I68" s="326"/>
      <c r="J68" s="1168" t="str">
        <f>IF(AND(ISBLANK(I71),ISBLANK(K71))=TRUE,"Answer Missing"," ")</f>
        <v>Answer Missing</v>
      </c>
      <c r="K68" s="1167"/>
    </row>
    <row r="69" spans="1:11" ht="8.25" customHeight="1">
      <c r="A69" s="464"/>
      <c r="B69" s="464"/>
      <c r="C69" s="326"/>
      <c r="D69" s="326"/>
      <c r="E69" s="326"/>
      <c r="F69" s="326"/>
      <c r="G69" s="326"/>
      <c r="H69" s="326"/>
      <c r="I69" s="326"/>
      <c r="J69" s="326"/>
      <c r="K69" s="326"/>
    </row>
    <row r="70" spans="1:11">
      <c r="A70" s="326"/>
      <c r="B70" s="326" t="s">
        <v>550</v>
      </c>
      <c r="C70" s="326"/>
      <c r="D70" s="326"/>
      <c r="E70" s="326"/>
      <c r="F70" s="326"/>
      <c r="G70" s="326"/>
      <c r="H70" s="326"/>
      <c r="I70" s="326"/>
      <c r="J70" s="326"/>
      <c r="K70" s="326"/>
    </row>
    <row r="71" spans="1:11">
      <c r="A71" s="259"/>
      <c r="B71" s="834"/>
      <c r="C71" s="1166" t="str">
        <f>IF(ISTEXT(I71), "Response for Yes needed", " ")</f>
        <v xml:space="preserve"> </v>
      </c>
      <c r="D71" s="1167"/>
      <c r="E71" s="259"/>
      <c r="F71" s="259"/>
      <c r="G71" s="259"/>
      <c r="H71" s="610" t="s">
        <v>513</v>
      </c>
      <c r="I71" s="382"/>
      <c r="J71" s="610" t="s">
        <v>514</v>
      </c>
      <c r="K71" s="1101"/>
    </row>
    <row r="72" spans="1:11">
      <c r="A72" s="259"/>
      <c r="B72" s="326" t="s">
        <v>551</v>
      </c>
      <c r="C72" s="259"/>
      <c r="D72" s="259"/>
      <c r="E72" s="259"/>
      <c r="G72" s="1169"/>
      <c r="H72" s="1169"/>
      <c r="I72" s="1169"/>
      <c r="J72" s="1169"/>
      <c r="K72" s="1169"/>
    </row>
    <row r="73" spans="1:11">
      <c r="A73" s="326"/>
      <c r="B73" s="1162"/>
      <c r="C73" s="1162"/>
      <c r="D73" s="1162"/>
      <c r="E73" s="1162"/>
      <c r="F73" s="1162"/>
      <c r="G73" s="1162"/>
      <c r="H73" s="1162"/>
      <c r="I73" s="1162"/>
      <c r="J73" s="1162"/>
      <c r="K73" s="1162"/>
    </row>
    <row r="74" spans="1:11">
      <c r="A74" s="326"/>
      <c r="B74" s="1163"/>
      <c r="C74" s="1163"/>
      <c r="D74" s="1163"/>
      <c r="E74" s="1163"/>
      <c r="F74" s="1163"/>
      <c r="G74" s="1163"/>
      <c r="H74" s="1163"/>
      <c r="I74" s="1163"/>
      <c r="J74" s="1163"/>
      <c r="K74" s="1163"/>
    </row>
    <row r="75" spans="1:11" ht="6" customHeight="1">
      <c r="A75" s="259"/>
      <c r="B75" s="259"/>
      <c r="C75" s="259"/>
      <c r="D75" s="259"/>
      <c r="E75" s="259"/>
      <c r="F75" s="259"/>
      <c r="G75" s="259"/>
      <c r="H75" s="259"/>
      <c r="I75" s="259"/>
      <c r="J75" s="259"/>
      <c r="K75" s="259"/>
    </row>
    <row r="76" spans="1:11">
      <c r="A76" s="259"/>
      <c r="B76" s="326" t="s">
        <v>552</v>
      </c>
      <c r="C76" s="326"/>
      <c r="D76" s="326"/>
      <c r="E76" s="326"/>
      <c r="F76" s="326"/>
      <c r="G76" s="326"/>
      <c r="H76" s="326"/>
      <c r="I76" s="326"/>
      <c r="J76" s="326"/>
      <c r="K76" s="326"/>
    </row>
    <row r="77" spans="1:11">
      <c r="A77" s="259"/>
      <c r="B77" s="326" t="s">
        <v>553</v>
      </c>
      <c r="C77" s="326"/>
      <c r="D77" s="326"/>
      <c r="E77" s="326"/>
      <c r="F77" s="326"/>
      <c r="G77" s="326"/>
      <c r="H77" s="326"/>
      <c r="I77" s="326"/>
      <c r="J77" s="1168" t="str">
        <f>IF(AND(ISBLANK(I78),ISBLANK(K78))=TRUE,"Answer Missing"," ")</f>
        <v>Answer Missing</v>
      </c>
      <c r="K77" s="1167"/>
    </row>
    <row r="78" spans="1:11">
      <c r="A78" s="259"/>
      <c r="B78" s="834"/>
      <c r="C78" s="1166" t="str">
        <f>IF(ISTEXT(I78), "Response for Yes needed", " ")</f>
        <v xml:space="preserve"> </v>
      </c>
      <c r="D78" s="1167"/>
      <c r="E78" s="259"/>
      <c r="F78" s="259"/>
      <c r="G78" s="259"/>
      <c r="H78" s="610" t="s">
        <v>554</v>
      </c>
      <c r="I78" s="382"/>
      <c r="J78" s="610" t="s">
        <v>514</v>
      </c>
      <c r="K78" s="1101"/>
    </row>
    <row r="79" spans="1:11">
      <c r="A79" s="259"/>
      <c r="B79" s="326" t="s">
        <v>551</v>
      </c>
      <c r="C79" s="259"/>
      <c r="D79" s="259"/>
      <c r="E79" s="259"/>
      <c r="F79" s="709"/>
      <c r="G79" s="1169"/>
      <c r="H79" s="1169"/>
      <c r="I79" s="1169"/>
      <c r="J79" s="1169"/>
      <c r="K79" s="1169"/>
    </row>
    <row r="80" spans="1:11">
      <c r="A80" s="259"/>
      <c r="B80" s="1162"/>
      <c r="C80" s="1162"/>
      <c r="D80" s="1162"/>
      <c r="E80" s="1162"/>
      <c r="F80" s="1162"/>
      <c r="G80" s="1162"/>
      <c r="H80" s="1162"/>
      <c r="I80" s="1162"/>
      <c r="J80" s="1162"/>
      <c r="K80" s="1162"/>
    </row>
    <row r="81" spans="1:11">
      <c r="A81" s="259"/>
      <c r="B81" s="1163"/>
      <c r="C81" s="1163"/>
      <c r="D81" s="1163"/>
      <c r="E81" s="1163"/>
      <c r="F81" s="1163"/>
      <c r="G81" s="1163"/>
      <c r="H81" s="1163"/>
      <c r="I81" s="1163"/>
      <c r="J81" s="1163"/>
      <c r="K81" s="1163"/>
    </row>
    <row r="82" spans="1:11">
      <c r="A82" s="259"/>
      <c r="B82" s="464" t="s">
        <v>555</v>
      </c>
      <c r="C82" s="259"/>
      <c r="D82" s="259"/>
      <c r="E82" s="259"/>
      <c r="F82" s="259"/>
      <c r="G82" s="259"/>
      <c r="H82" s="259"/>
      <c r="I82" s="259"/>
      <c r="J82" s="259"/>
      <c r="K82" s="259"/>
    </row>
  </sheetData>
  <sheetProtection algorithmName="SHA-512" hashValue="tDo3/ltjLOb6V5fe0m8j/qeLzRVm719YUN+iTDPU34Ppg81K8fhxhOC8X/E3xg/Ek2UqRzatenc2sGVe4eV2Jg==" saltValue="bssFUzhQrbVKv94fMHYc6A==" spinCount="100000" sheet="1" autoFilter="0"/>
  <mergeCells count="42">
    <mergeCell ref="B65:K65"/>
    <mergeCell ref="B66:K66"/>
    <mergeCell ref="J39:K39"/>
    <mergeCell ref="F40:K40"/>
    <mergeCell ref="E50:F50"/>
    <mergeCell ref="J55:K55"/>
    <mergeCell ref="E57:G57"/>
    <mergeCell ref="J62:K62"/>
    <mergeCell ref="E64:K64"/>
    <mergeCell ref="B58:K58"/>
    <mergeCell ref="B59:K59"/>
    <mergeCell ref="E17:K17"/>
    <mergeCell ref="E18:K18"/>
    <mergeCell ref="F26:K26"/>
    <mergeCell ref="J32:K32"/>
    <mergeCell ref="J36:K36"/>
    <mergeCell ref="E33:J33"/>
    <mergeCell ref="L1:L3"/>
    <mergeCell ref="A1:K1"/>
    <mergeCell ref="H6:K6"/>
    <mergeCell ref="H7:K7"/>
    <mergeCell ref="E15:K15"/>
    <mergeCell ref="A2:K2"/>
    <mergeCell ref="A3:K3"/>
    <mergeCell ref="H5:K5"/>
    <mergeCell ref="J14:K14"/>
    <mergeCell ref="B80:K80"/>
    <mergeCell ref="B81:K81"/>
    <mergeCell ref="L27:M27"/>
    <mergeCell ref="C71:D71"/>
    <mergeCell ref="J77:K77"/>
    <mergeCell ref="C78:D78"/>
    <mergeCell ref="B73:K73"/>
    <mergeCell ref="G79:K79"/>
    <mergeCell ref="G72:K72"/>
    <mergeCell ref="F47:K47"/>
    <mergeCell ref="J27:K27"/>
    <mergeCell ref="J48:K48"/>
    <mergeCell ref="B74:K74"/>
    <mergeCell ref="J49:K49"/>
    <mergeCell ref="F34:K34"/>
    <mergeCell ref="J68:K68"/>
  </mergeCells>
  <phoneticPr fontId="44" type="noConversion"/>
  <conditionalFormatting sqref="C71:D71">
    <cfRule type="containsText" dxfId="84" priority="11" stopIfTrue="1" operator="containsText" text="Response for Yes needed">
      <formula>NOT(ISERROR(SEARCH("Response for Yes needed",C71)))</formula>
    </cfRule>
    <cfRule type="containsText" dxfId="83" priority="22" stopIfTrue="1" operator="containsText" text="Response for Yes needed">
      <formula>NOT(ISERROR(SEARCH("Response for Yes needed",C71)))</formula>
    </cfRule>
  </conditionalFormatting>
  <conditionalFormatting sqref="C78:D78">
    <cfRule type="containsText" dxfId="82" priority="9" stopIfTrue="1" operator="containsText" text="Response for Yes needed">
      <formula>NOT(ISERROR(SEARCH("Response for Yes needed",C78)))</formula>
    </cfRule>
    <cfRule type="containsText" dxfId="81" priority="20" stopIfTrue="1" operator="containsText" text="Response for Yes needed">
      <formula>NOT(ISERROR(SEARCH("Response for Yes needed",C78)))</formula>
    </cfRule>
  </conditionalFormatting>
  <conditionalFormatting sqref="E50">
    <cfRule type="containsText" dxfId="80" priority="28" stopIfTrue="1" operator="containsText" text="Answer Missing">
      <formula>NOT(ISERROR(SEARCH("Answer Missing",E50)))</formula>
    </cfRule>
  </conditionalFormatting>
  <conditionalFormatting sqref="E57">
    <cfRule type="containsText" dxfId="79" priority="25" stopIfTrue="1" operator="containsText" text="Response for Yes needed">
      <formula>NOT(ISERROR(SEARCH("Response for Yes needed",E57)))</formula>
    </cfRule>
  </conditionalFormatting>
  <conditionalFormatting sqref="E50:F50">
    <cfRule type="containsText" dxfId="78" priority="16" stopIfTrue="1" operator="containsText" text="Answer Missing">
      <formula>NOT(ISERROR(SEARCH("Answer Missing",E50)))</formula>
    </cfRule>
  </conditionalFormatting>
  <conditionalFormatting sqref="E57:G57">
    <cfRule type="containsText" dxfId="77" priority="14" stopIfTrue="1" operator="containsText" text="Response for Yes needed">
      <formula>NOT(ISERROR(SEARCH("Response for Yes needed",E57)))</formula>
    </cfRule>
  </conditionalFormatting>
  <conditionalFormatting sqref="J14">
    <cfRule type="containsText" dxfId="76" priority="33" stopIfTrue="1" operator="containsText" text="valuation missing">
      <formula>NOT(ISERROR(SEARCH("valuation missing",J14)))</formula>
    </cfRule>
  </conditionalFormatting>
  <conditionalFormatting sqref="J27:J32 J34:J41">
    <cfRule type="containsText" dxfId="75" priority="5" stopIfTrue="1" operator="containsText" text="Answer Missing">
      <formula>NOT(ISERROR(SEARCH("Answer Missing",J27)))</formula>
    </cfRule>
  </conditionalFormatting>
  <conditionalFormatting sqref="J48:J49">
    <cfRule type="containsText" dxfId="74" priority="3" stopIfTrue="1" operator="containsText" text="Answer Missing">
      <formula>NOT(ISERROR(SEARCH("Answer Missing",J48)))</formula>
    </cfRule>
  </conditionalFormatting>
  <conditionalFormatting sqref="J55">
    <cfRule type="containsText" dxfId="73" priority="26" stopIfTrue="1" operator="containsText" text="Answer Missing">
      <formula>NOT(ISERROR(SEARCH("Answer Missing",J55)))</formula>
    </cfRule>
    <cfRule type="containsText" dxfId="72" priority="27" stopIfTrue="1" operator="containsText" text="Answer Missing">
      <formula>NOT(ISERROR(SEARCH("Answer Missing",J55)))</formula>
    </cfRule>
  </conditionalFormatting>
  <conditionalFormatting sqref="J14:K14">
    <cfRule type="containsText" dxfId="71" priority="19" stopIfTrue="1" operator="containsText" text="Valuation Missing">
      <formula>NOT(ISERROR(SEARCH("Valuation Missing",J14)))</formula>
    </cfRule>
    <cfRule type="containsText" dxfId="70" priority="30" stopIfTrue="1" operator="containsText" text="Valuation Missing">
      <formula>NOT(ISERROR(SEARCH("Valuation Missing",J14)))</formula>
    </cfRule>
  </conditionalFormatting>
  <conditionalFormatting sqref="J27:K32 K33 J34:K41">
    <cfRule type="containsText" dxfId="69" priority="4" stopIfTrue="1" operator="containsText" text="Answer Missing">
      <formula>NOT(ISERROR(SEARCH("Answer Missing",J27)))</formula>
    </cfRule>
  </conditionalFormatting>
  <conditionalFormatting sqref="J48:K49">
    <cfRule type="containsText" dxfId="68" priority="1" stopIfTrue="1" operator="containsText" text="Answer Missing">
      <formula>NOT(ISERROR(SEARCH("Answer Missing",J48)))</formula>
    </cfRule>
  </conditionalFormatting>
  <conditionalFormatting sqref="J55:K55">
    <cfRule type="containsText" dxfId="67" priority="15" stopIfTrue="1" operator="containsText" text="Answer Missing">
      <formula>NOT(ISERROR(SEARCH("Answer Missing",J55)))</formula>
    </cfRule>
  </conditionalFormatting>
  <conditionalFormatting sqref="J62:K62">
    <cfRule type="containsText" dxfId="66" priority="13" stopIfTrue="1" operator="containsText" text="Answer Missing">
      <formula>NOT(ISERROR(SEARCH("Answer Missing",J62)))</formula>
    </cfRule>
    <cfRule type="containsText" dxfId="65" priority="24" stopIfTrue="1" operator="containsText" text="Answer Missing">
      <formula>NOT(ISERROR(SEARCH("Answer Missing",J62)))</formula>
    </cfRule>
  </conditionalFormatting>
  <conditionalFormatting sqref="J68:K68">
    <cfRule type="containsText" dxfId="64" priority="12" stopIfTrue="1" operator="containsText" text="Answer Missing">
      <formula>NOT(ISERROR(SEARCH("Answer Missing",J68)))</formula>
    </cfRule>
    <cfRule type="containsText" dxfId="63" priority="23" stopIfTrue="1" operator="containsText" text="Answer Missing">
      <formula>NOT(ISERROR(SEARCH("Answer Missing",J68)))</formula>
    </cfRule>
  </conditionalFormatting>
  <conditionalFormatting sqref="J77:K77">
    <cfRule type="containsText" dxfId="62" priority="10" stopIfTrue="1" operator="containsText" text="Answer Missing">
      <formula>NOT(ISERROR(SEARCH("Answer Missing",J77)))</formula>
    </cfRule>
    <cfRule type="containsText" dxfId="61" priority="21" stopIfTrue="1" operator="containsText" text="Answer Missing">
      <formula>NOT(ISERROR(SEARCH("Answer Missing",J77)))</formula>
    </cfRule>
  </conditionalFormatting>
  <conditionalFormatting sqref="L1:L3">
    <cfRule type="cellIs" dxfId="60" priority="34" stopIfTrue="1" operator="equal">
      <formula>"na"</formula>
    </cfRule>
  </conditionalFormatting>
  <conditionalFormatting sqref="L27:L49">
    <cfRule type="containsText" dxfId="59" priority="29" stopIfTrue="1" operator="containsText" text="Response for No needed">
      <formula>NOT(ISERROR(SEARCH("Response for No needed",L27)))</formula>
    </cfRule>
  </conditionalFormatting>
  <conditionalFormatting sqref="L27:M49">
    <cfRule type="containsText" dxfId="58" priority="17" stopIfTrue="1" operator="containsText" text="Response for No needed">
      <formula>NOT(ISERROR(SEARCH("Response for No needed",L27)))</formula>
    </cfRule>
  </conditionalFormatting>
  <hyperlinks>
    <hyperlink ref="A1:K1" location="Index!A1" display="Index!A1" xr:uid="{00000000-0004-0000-0700-000000000000}"/>
  </hyperlinks>
  <printOptions horizontalCentered="1"/>
  <pageMargins left="0.5" right="0.25" top="0.5" bottom="0.25" header="0.5" footer="0.25"/>
  <pageSetup scale="9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2EDC20EC70D245A87A952C8DFB4018" ma:contentTypeVersion="10" ma:contentTypeDescription="Create a new document." ma:contentTypeScope="" ma:versionID="f54d6716b40f2fd4b87c407801679108">
  <xsd:schema xmlns:xsd="http://www.w3.org/2001/XMLSchema" xmlns:xs="http://www.w3.org/2001/XMLSchema" xmlns:p="http://schemas.microsoft.com/office/2006/metadata/properties" xmlns:ns2="68085a6d-e278-4216-b84f-15e1ffeaa6bf" targetNamespace="http://schemas.microsoft.com/office/2006/metadata/properties" ma:root="true" ma:fieldsID="ce6c9979ad3581c287745963c41cabd1" ns2:_="">
    <xsd:import namespace="68085a6d-e278-4216-b84f-15e1ffeaa6b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085a6d-e278-4216-b84f-15e1ffeaa6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23F18B-0AAC-414D-B13C-10536E774814}">
  <ds:schemaRefs>
    <ds:schemaRef ds:uri="http://schemas.microsoft.com/office/2006/documentManagement/types"/>
    <ds:schemaRef ds:uri="68085a6d-e278-4216-b84f-15e1ffeaa6bf"/>
    <ds:schemaRef ds:uri="http://purl.org/dc/dcmitype/"/>
    <ds:schemaRef ds:uri="http://schemas.openxmlformats.org/package/2006/metadata/core-properties"/>
    <ds:schemaRef ds:uri="http://www.w3.org/XML/1998/namespace"/>
    <ds:schemaRef ds:uri="http://schemas.microsoft.com/office/2006/metadata/properties"/>
    <ds:schemaRef ds:uri="http://purl.org/dc/elements/1.1/"/>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27E6CD8D-8FFF-4839-8B6F-C77C17A00E25}">
  <ds:schemaRefs>
    <ds:schemaRef ds:uri="http://schemas.microsoft.com/sharepoint/v3/contenttype/forms"/>
  </ds:schemaRefs>
</ds:datastoreItem>
</file>

<file path=customXml/itemProps3.xml><?xml version="1.0" encoding="utf-8"?>
<ds:datastoreItem xmlns:ds="http://schemas.openxmlformats.org/officeDocument/2006/customXml" ds:itemID="{B54F15AB-61B7-4038-B32D-BA643AAF56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085a6d-e278-4216-b84f-15e1ffeaa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73</vt:i4>
      </vt:variant>
    </vt:vector>
  </HeadingPairs>
  <TitlesOfParts>
    <vt:vector size="120" baseType="lpstr">
      <vt:lpstr>Index</vt:lpstr>
      <vt:lpstr>Dashboard</vt:lpstr>
      <vt:lpstr>Pkg Updates</vt:lpstr>
      <vt:lpstr>ExhA&amp;B</vt:lpstr>
      <vt:lpstr>Capital Assets</vt:lpstr>
      <vt:lpstr>Capital Asset Compilation</vt:lpstr>
      <vt:lpstr>Long-Term Liabilities</vt:lpstr>
      <vt:lpstr>Analytical Review</vt:lpstr>
      <vt:lpstr>101</vt:lpstr>
      <vt:lpstr>110</vt:lpstr>
      <vt:lpstr>120</vt:lpstr>
      <vt:lpstr>215</vt:lpstr>
      <vt:lpstr>220</vt:lpstr>
      <vt:lpstr>301</vt:lpstr>
      <vt:lpstr>302</vt:lpstr>
      <vt:lpstr>303</vt:lpstr>
      <vt:lpstr>304</vt:lpstr>
      <vt:lpstr>323</vt:lpstr>
      <vt:lpstr>345</vt:lpstr>
      <vt:lpstr>350</vt:lpstr>
      <vt:lpstr>355</vt:lpstr>
      <vt:lpstr>360</vt:lpstr>
      <vt:lpstr>425</vt:lpstr>
      <vt:lpstr>430</vt:lpstr>
      <vt:lpstr>431</vt:lpstr>
      <vt:lpstr>520</vt:lpstr>
      <vt:lpstr>525</vt:lpstr>
      <vt:lpstr>530</vt:lpstr>
      <vt:lpstr>602</vt:lpstr>
      <vt:lpstr>610</vt:lpstr>
      <vt:lpstr>616</vt:lpstr>
      <vt:lpstr>625</vt:lpstr>
      <vt:lpstr>Explanations</vt:lpstr>
      <vt:lpstr>Comments</vt:lpstr>
      <vt:lpstr>College Filenames</vt:lpstr>
      <vt:lpstr>Agencies</vt:lpstr>
      <vt:lpstr>ExhA&amp;B-definitions&amp;messages</vt:lpstr>
      <vt:lpstr>CapAssetBegBal</vt:lpstr>
      <vt:lpstr>LTLiabBegBal</vt:lpstr>
      <vt:lpstr>Pension_OPEB EndBal</vt:lpstr>
      <vt:lpstr>Notes</vt:lpstr>
      <vt:lpstr>RestrDuefromPG</vt:lpstr>
      <vt:lpstr>RHBF Noncaptial Cont</vt:lpstr>
      <vt:lpstr>Fund Equity</vt:lpstr>
      <vt:lpstr>2023PKG</vt:lpstr>
      <vt:lpstr>AgencyGASBRepository</vt:lpstr>
      <vt:lpstr>Datafor5XX</vt:lpstr>
      <vt:lpstr>'301'!_Hlk98233348</vt:lpstr>
      <vt:lpstr>'302'!_Hlk98233348</vt:lpstr>
      <vt:lpstr>'301'!_Hlk98237788</vt:lpstr>
      <vt:lpstr>'301'!_Hlk99373606</vt:lpstr>
      <vt:lpstr>CCAgNo</vt:lpstr>
      <vt:lpstr>CCNameTable</vt:lpstr>
      <vt:lpstr>CCTable</vt:lpstr>
      <vt:lpstr>College_Name</vt:lpstr>
      <vt:lpstr>College_Number</vt:lpstr>
      <vt:lpstr>DF_PGData</vt:lpstr>
      <vt:lpstr>DF_PGRow</vt:lpstr>
      <vt:lpstr>EquityData</vt:lpstr>
      <vt:lpstr>EquityDataRow</vt:lpstr>
      <vt:lpstr>ExhABData</vt:lpstr>
      <vt:lpstr>FileExtName</vt:lpstr>
      <vt:lpstr>FileNameAgency</vt:lpstr>
      <vt:lpstr>FileNameTable</vt:lpstr>
      <vt:lpstr>'Capital Assets'!FixedAssetData</vt:lpstr>
      <vt:lpstr>'Capital Assets'!FixedAssetRow</vt:lpstr>
      <vt:lpstr>FYEnd</vt:lpstr>
      <vt:lpstr>Landrow</vt:lpstr>
      <vt:lpstr>'302'!LeaseCol301</vt:lpstr>
      <vt:lpstr>'303'!LeaseCol301</vt:lpstr>
      <vt:lpstr>LeaseCol301</vt:lpstr>
      <vt:lpstr>'302'!LeaseDat301</vt:lpstr>
      <vt:lpstr>'303'!LeaseDat301</vt:lpstr>
      <vt:lpstr>LeaseDat301</vt:lpstr>
      <vt:lpstr>'302'!LeaseRow301</vt:lpstr>
      <vt:lpstr>'303'!LeaseRow301</vt:lpstr>
      <vt:lpstr>LeaseRow301</vt:lpstr>
      <vt:lpstr>Listfor520</vt:lpstr>
      <vt:lpstr>Listfor525and530</vt:lpstr>
      <vt:lpstr>PreparerName</vt:lpstr>
      <vt:lpstr>PreparerPhone</vt:lpstr>
      <vt:lpstr>'101'!Print_Area</vt:lpstr>
      <vt:lpstr>'110'!Print_Area</vt:lpstr>
      <vt:lpstr>'120'!Print_Area</vt:lpstr>
      <vt:lpstr>'215'!Print_Area</vt:lpstr>
      <vt:lpstr>'220'!Print_Area</vt:lpstr>
      <vt:lpstr>'301'!Print_Area</vt:lpstr>
      <vt:lpstr>'302'!Print_Area</vt:lpstr>
      <vt:lpstr>'303'!Print_Area</vt:lpstr>
      <vt:lpstr>'304'!Print_Area</vt:lpstr>
      <vt:lpstr>'323'!Print_Area</vt:lpstr>
      <vt:lpstr>'345'!Print_Area</vt:lpstr>
      <vt:lpstr>'350'!Print_Area</vt:lpstr>
      <vt:lpstr>'355'!Print_Area</vt:lpstr>
      <vt:lpstr>'360'!Print_Area</vt:lpstr>
      <vt:lpstr>'425'!Print_Area</vt:lpstr>
      <vt:lpstr>'430'!Print_Area</vt:lpstr>
      <vt:lpstr>'431'!Print_Area</vt:lpstr>
      <vt:lpstr>'520'!Print_Area</vt:lpstr>
      <vt:lpstr>'525'!Print_Area</vt:lpstr>
      <vt:lpstr>'530'!Print_Area</vt:lpstr>
      <vt:lpstr>'602'!Print_Area</vt:lpstr>
      <vt:lpstr>'610'!Print_Area</vt:lpstr>
      <vt:lpstr>'616'!Print_Area</vt:lpstr>
      <vt:lpstr>'625'!Print_Area</vt:lpstr>
      <vt:lpstr>'Analytical Review'!Print_Area</vt:lpstr>
      <vt:lpstr>'Capital Assets'!Print_Area</vt:lpstr>
      <vt:lpstr>Comments!Print_Area</vt:lpstr>
      <vt:lpstr>'ExhA&amp;B'!Print_Area</vt:lpstr>
      <vt:lpstr>'ExhA&amp;B-definitions&amp;messages'!Print_Area</vt:lpstr>
      <vt:lpstr>Explanations!Print_Area</vt:lpstr>
      <vt:lpstr>Index!Print_Area</vt:lpstr>
      <vt:lpstr>'Pkg Updates'!Print_Area</vt:lpstr>
      <vt:lpstr>'Analytical Review'!Print_Titles</vt:lpstr>
      <vt:lpstr>CapAssetBegBal!Print_Titles</vt:lpstr>
      <vt:lpstr>'ExhA&amp;B'!Print_Titles</vt:lpstr>
      <vt:lpstr>'ExhA&amp;B-definitions&amp;messages'!Print_Titles</vt:lpstr>
      <vt:lpstr>Index!Print_Titles</vt:lpstr>
      <vt:lpstr>'Pkg Updates'!Print_Titles</vt:lpstr>
      <vt:lpstr>PriorYear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 Office of State Controller</dc:creator>
  <cp:keywords/>
  <dc:description/>
  <cp:lastModifiedBy>Laura Klem</cp:lastModifiedBy>
  <cp:revision/>
  <dcterms:created xsi:type="dcterms:W3CDTF">1999-08-22T16:00:15Z</dcterms:created>
  <dcterms:modified xsi:type="dcterms:W3CDTF">2024-07-01T20:05:26Z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0x010100072EDC20EC70D245A87A952C8DFB4018</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2024-04-16T20:55:38Z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762de010-d6cd-4b98-a058-f92279599cbf</vt:lpwstr>
  </property>
  <property fmtid="{D5CDD505-2E9C-101B-9397-08002B2CF9AE}" pid="12" name="MSIP_Label_defa4170-0d19-0005-0004-bc88714345d2_ContentBits">
    <vt:lpwstr>0</vt:lpwstr>
  </property>
</Properties>
</file>